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9330"/>
  <workbookPr codeName="ThisWorkbook" defaultThemeVersion="124226"/>
  <mc:AlternateContent xmlns:mc="http://schemas.openxmlformats.org/markup-compatibility/2006">
    <mc:Choice Requires="x15">
      <x15ac:absPath xmlns:x15ac="http://schemas.microsoft.com/office/spreadsheetml/2010/11/ac" url="C:\Users\jdring\Downloads\"/>
    </mc:Choice>
  </mc:AlternateContent>
  <xr:revisionPtr revIDLastSave="0" documentId="8_{4D333FC6-19A4-4386-8736-4D6AF282F34E}" xr6:coauthVersionLast="33" xr6:coauthVersionMax="33" xr10:uidLastSave="{00000000-0000-0000-0000-000000000000}"/>
  <bookViews>
    <workbookView xWindow="0" yWindow="0" windowWidth="20490" windowHeight="7545" tabRatio="939" activeTab="12" xr2:uid="{00000000-000D-0000-FFFF-FFFF00000000}"/>
  </bookViews>
  <sheets>
    <sheet name="Gala Setup" sheetId="17" r:id="rId1"/>
    <sheet name="Lane Timer sheets" sheetId="30" r:id="rId2"/>
    <sheet name="Recording" sheetId="24" r:id="rId3"/>
    <sheet name="Quick Check" sheetId="25" r:id="rId4"/>
    <sheet name="Eligibility" sheetId="22" r:id="rId5"/>
    <sheet name="Final result" sheetId="23" r:id="rId6"/>
    <sheet name="Team 1" sheetId="7" r:id="rId7"/>
    <sheet name="Team 2" sheetId="16" r:id="rId8"/>
    <sheet name="Team 3" sheetId="15" r:id="rId9"/>
    <sheet name="Team 4" sheetId="14" r:id="rId10"/>
    <sheet name="Team 5" sheetId="13" r:id="rId11"/>
    <sheet name="Team 6" sheetId="12" r:id="rId12"/>
    <sheet name="Team 7" sheetId="11" r:id="rId13"/>
    <sheet name="Team 8" sheetId="10" r:id="rId14"/>
    <sheet name="Team 9" sheetId="9" r:id="rId15"/>
    <sheet name="Team 10" sheetId="8" r:id="rId16"/>
    <sheet name="Club Names &amp; Codes" sheetId="26" r:id="rId17"/>
    <sheet name="HDR" sheetId="18" r:id="rId18"/>
    <sheet name="MRF" sheetId="19" r:id="rId19"/>
    <sheet name="Print 6 Lane" sheetId="3" r:id="rId20"/>
    <sheet name="Print 8 Lane" sheetId="2" r:id="rId21"/>
    <sheet name="print 10 lane" sheetId="1" r:id="rId22"/>
  </sheets>
  <definedNames>
    <definedName name="_xlnm._FilterDatabase" localSheetId="16" hidden="1">'Club Names &amp; Codes'!$A$2:$I$2</definedName>
    <definedName name="_xlnm._FilterDatabase" localSheetId="4" hidden="1">Eligibility!$C$5:$AG$39</definedName>
    <definedName name="_xlnm._FilterDatabase" localSheetId="21" hidden="1">'print 10 lane'!#REF!</definedName>
    <definedName name="_xlnm._FilterDatabase" localSheetId="6" hidden="1">'Team 1'!$E$3:$H$3</definedName>
    <definedName name="_xlnm._FilterDatabase" localSheetId="15" hidden="1">'Team 10'!$E$3:$H$3</definedName>
    <definedName name="_xlnm._FilterDatabase" localSheetId="7" hidden="1">'Team 2'!$E$3:$H$3</definedName>
    <definedName name="_xlnm._FilterDatabase" localSheetId="8" hidden="1">'Team 3'!$E$3:$H$105</definedName>
    <definedName name="_xlnm._FilterDatabase" localSheetId="9" hidden="1">'Team 4'!$E$3:$H$3</definedName>
    <definedName name="_xlnm._FilterDatabase" localSheetId="10" hidden="1">'Team 5'!$E$3:$H$105</definedName>
    <definedName name="_xlnm._FilterDatabase" localSheetId="11" hidden="1">'Team 6'!$E$3:$H$3</definedName>
    <definedName name="_xlnm._FilterDatabase" localSheetId="12" hidden="1">'Team 7'!$E$3:$H$3</definedName>
    <definedName name="_xlnm._FilterDatabase" localSheetId="13" hidden="1">'Team 8'!$E$3:$H$3</definedName>
    <definedName name="_xlnm._FilterDatabase" localSheetId="14" hidden="1">'Team 9'!$E$3:$H$3</definedName>
    <definedName name="_xlnm.Print_Area" localSheetId="4">Eligibility!$B$1:$AG$39</definedName>
    <definedName name="_xlnm.Print_Area" localSheetId="5">'Final result'!$F$1:$BO$26</definedName>
    <definedName name="_xlnm.Print_Area" localSheetId="0">'Gala Setup'!$AD$2:$AN$13</definedName>
    <definedName name="_xlnm.Print_Area" localSheetId="1">'Lane Timer sheets'!$K$4:$BR$77</definedName>
    <definedName name="_xlnm.Print_Area" localSheetId="21">'print 10 lane'!$B$2:$AL$180</definedName>
    <definedName name="_xlnm.Print_Area" localSheetId="19">'Print 6 Lane'!$B$2:$AI$176</definedName>
    <definedName name="_xlnm.Print_Area" localSheetId="20">'Print 8 Lane'!$A$2:$AC$178</definedName>
    <definedName name="_xlnm.Print_Area" localSheetId="3">'Quick Check'!$B$1:$W$53</definedName>
    <definedName name="_xlnm.Print_Area" localSheetId="2">Recording!$O$4:$R$23</definedName>
    <definedName name="_xlnm.Print_Area" localSheetId="6">'Team 1'!$AD$1:$AN$105</definedName>
    <definedName name="_xlnm.Print_Area" localSheetId="15">'Team 10'!$AD$1:$AP$105</definedName>
    <definedName name="_xlnm.Print_Area" localSheetId="7">'Team 2'!$AD$1:$AN$105</definedName>
    <definedName name="_xlnm.Print_Area" localSheetId="8">'Team 3'!$AD$1:$AP$105</definedName>
    <definedName name="_xlnm.Print_Area" localSheetId="9">'Team 4'!$AD$1:$AO$105</definedName>
    <definedName name="_xlnm.Print_Area" localSheetId="10">'Team 5'!$AD$1:$AP$105</definedName>
    <definedName name="_xlnm.Print_Area" localSheetId="11">'Team 6'!$AD$1:$AP$105</definedName>
    <definedName name="_xlnm.Print_Area" localSheetId="12">'Team 7'!$AD$1:$AP$105</definedName>
    <definedName name="_xlnm.Print_Area" localSheetId="13">'Team 8'!$AD$1:$AP$105</definedName>
    <definedName name="_xlnm.Print_Area" localSheetId="14">'Team 9'!$AD$1:$AP$105</definedName>
    <definedName name="_xlnm.Print_Titles" localSheetId="1">'Lane Timer sheets'!$4:$6</definedName>
    <definedName name="_xlnm.Print_Titles" localSheetId="21">'print 10 lane'!$2:$11</definedName>
    <definedName name="_xlnm.Print_Titles" localSheetId="19">'Print 6 Lane'!$2:$10</definedName>
    <definedName name="_xlnm.Print_Titles" localSheetId="20">'Print 8 Lane'!$2:$11</definedName>
    <definedName name="_xlnm.Print_Titles" localSheetId="3">'Quick Check'!$1:$3</definedName>
    <definedName name="Z_C3692C77_7D20_4725_8F75_1B2A5E9F7E51_.wvu.Cols" localSheetId="21" hidden="1">'print 10 lane'!$AN:$IV</definedName>
    <definedName name="Z_C3692C77_7D20_4725_8F75_1B2A5E9F7E51_.wvu.PrintArea" localSheetId="21" hidden="1">'print 10 lane'!$B$2:$AF$148</definedName>
  </definedNames>
  <calcPr calcId="179017"/>
  <customWorkbookViews>
    <customWorkbookView name="Brian - Personal View" guid="{C3692C77-7D20-4725-8F75-1B2A5E9F7E51}" mergeInterval="0" personalView="1" maximized="1" showSheetTabs="0" windowWidth="1276" windowHeight="676" activeSheetId="1" showStatusbar="0" showObjects="none"/>
  </customWorkbookViews>
  <fileRecoveryPr autoRecover="0"/>
</workbook>
</file>

<file path=xl/calcChain.xml><?xml version="1.0" encoding="utf-8"?>
<calcChain xmlns="http://schemas.openxmlformats.org/spreadsheetml/2006/main">
  <c r="D4" i="7" l="1"/>
  <c r="G1" i="19" s="1"/>
  <c r="D5" i="7"/>
  <c r="P4" i="17"/>
  <c r="AG4" i="1"/>
  <c r="S21" i="19"/>
  <c r="H8" i="18"/>
  <c r="I69" i="7"/>
  <c r="I128" i="1" s="1"/>
  <c r="I68" i="7"/>
  <c r="I125" i="1" s="1"/>
  <c r="D185" i="24" s="1"/>
  <c r="I67" i="7"/>
  <c r="I122" i="1" s="1"/>
  <c r="F122" i="2" s="1"/>
  <c r="I66" i="7"/>
  <c r="I119" i="1" s="1"/>
  <c r="I65" i="7"/>
  <c r="I116" i="1" s="1"/>
  <c r="I64" i="7"/>
  <c r="I113" i="1" s="1"/>
  <c r="I63" i="7"/>
  <c r="I110" i="1" s="1"/>
  <c r="D165" i="24" s="1"/>
  <c r="I62" i="7"/>
  <c r="I107" i="1" s="1"/>
  <c r="I61" i="7"/>
  <c r="I104" i="1"/>
  <c r="D157" i="24" s="1"/>
  <c r="I60" i="7"/>
  <c r="I101" i="1" s="1"/>
  <c r="F101" i="2" s="1"/>
  <c r="I59" i="7"/>
  <c r="I98" i="1" s="1"/>
  <c r="I58" i="7"/>
  <c r="I95" i="1"/>
  <c r="D145" i="24" s="1"/>
  <c r="I57" i="7"/>
  <c r="I92" i="1" s="1"/>
  <c r="I56" i="7"/>
  <c r="I89" i="1" s="1"/>
  <c r="I55" i="7"/>
  <c r="I86" i="1"/>
  <c r="F86" i="2" s="1"/>
  <c r="I54" i="7"/>
  <c r="I83" i="1" s="1"/>
  <c r="F83" i="2" s="1"/>
  <c r="I53" i="7"/>
  <c r="I80" i="1" s="1"/>
  <c r="I52" i="7"/>
  <c r="I77" i="1" s="1"/>
  <c r="I51" i="7"/>
  <c r="I74" i="1" s="1"/>
  <c r="D117" i="24" s="1"/>
  <c r="I50" i="7"/>
  <c r="I71" i="1" s="1"/>
  <c r="I49" i="7"/>
  <c r="I68" i="1" s="1"/>
  <c r="I48" i="7"/>
  <c r="I65" i="1"/>
  <c r="F65" i="3" s="1"/>
  <c r="I47" i="7"/>
  <c r="I62" i="1" s="1"/>
  <c r="I46" i="7"/>
  <c r="I59" i="1"/>
  <c r="F59" i="2" s="1"/>
  <c r="I45" i="7"/>
  <c r="I56" i="1" s="1"/>
  <c r="D93" i="24" s="1"/>
  <c r="I44" i="7"/>
  <c r="I53" i="1" s="1"/>
  <c r="I43" i="7"/>
  <c r="I50" i="1" s="1"/>
  <c r="I42" i="7"/>
  <c r="I47" i="1" s="1"/>
  <c r="F47" i="2" s="1"/>
  <c r="I41" i="7"/>
  <c r="I44" i="1" s="1"/>
  <c r="I40" i="7"/>
  <c r="I41" i="1" s="1"/>
  <c r="I39" i="7"/>
  <c r="I38" i="1" s="1"/>
  <c r="D69" i="24" s="1"/>
  <c r="I5" i="7"/>
  <c r="I16" i="1" s="1"/>
  <c r="L1" i="24"/>
  <c r="F1" i="23"/>
  <c r="BL3" i="23"/>
  <c r="W1" i="23" s="1"/>
  <c r="G2" i="17"/>
  <c r="P5" i="17"/>
  <c r="C18" i="23" s="1"/>
  <c r="BM8" i="23" s="1"/>
  <c r="P6" i="17"/>
  <c r="O6" i="1" s="1"/>
  <c r="P7" i="17"/>
  <c r="C20" i="23" s="1"/>
  <c r="H20" i="23" s="1"/>
  <c r="P8" i="17"/>
  <c r="P9" i="17"/>
  <c r="C22" i="23" s="1"/>
  <c r="P13" i="17"/>
  <c r="C26" i="23" s="1"/>
  <c r="C17" i="23"/>
  <c r="U17" i="23" s="1"/>
  <c r="SC17" i="23" s="1"/>
  <c r="O207" i="24"/>
  <c r="O188" i="24"/>
  <c r="O168" i="24"/>
  <c r="O148" i="24"/>
  <c r="O128" i="24"/>
  <c r="O108" i="24"/>
  <c r="O88" i="24"/>
  <c r="O68" i="24"/>
  <c r="AA12" i="1"/>
  <c r="X12" i="1"/>
  <c r="O12" i="1"/>
  <c r="K592" i="1" s="1"/>
  <c r="I12" i="1"/>
  <c r="L12" i="1"/>
  <c r="I12" i="3" s="1"/>
  <c r="R12" i="1"/>
  <c r="L592" i="1" s="1"/>
  <c r="U12" i="1"/>
  <c r="M592" i="1" s="1"/>
  <c r="AA15" i="1"/>
  <c r="O593" i="1" s="1"/>
  <c r="I15" i="1"/>
  <c r="I593" i="1" s="1"/>
  <c r="L15" i="1"/>
  <c r="J593" i="1" s="1"/>
  <c r="O15" i="1"/>
  <c r="K593" i="1" s="1"/>
  <c r="R15" i="1"/>
  <c r="L593" i="1" s="1"/>
  <c r="U15" i="1"/>
  <c r="F15" i="19" s="1"/>
  <c r="X15" i="1"/>
  <c r="AA30" i="1"/>
  <c r="O600" i="1" s="1"/>
  <c r="I30" i="1"/>
  <c r="F30" i="2" s="1"/>
  <c r="L30" i="1"/>
  <c r="J600" i="1" s="1"/>
  <c r="O30" i="1"/>
  <c r="K600" i="1" s="1"/>
  <c r="R30" i="1"/>
  <c r="L600" i="1" s="1"/>
  <c r="U30" i="1"/>
  <c r="M600" i="1" s="1"/>
  <c r="X30" i="1"/>
  <c r="N600" i="1" s="1"/>
  <c r="I37" i="1"/>
  <c r="F37" i="2" s="1"/>
  <c r="L37" i="1"/>
  <c r="J603" i="1" s="1"/>
  <c r="O37" i="1"/>
  <c r="K603" i="1" s="1"/>
  <c r="R37" i="1"/>
  <c r="L603" i="1" s="1"/>
  <c r="U37" i="1"/>
  <c r="M603" i="1" s="1"/>
  <c r="X37" i="1"/>
  <c r="N603" i="1" s="1"/>
  <c r="I34" i="1"/>
  <c r="F34" i="2" s="1"/>
  <c r="L34" i="1"/>
  <c r="O34" i="1"/>
  <c r="K602" i="1" s="1"/>
  <c r="R34" i="1"/>
  <c r="U34" i="1"/>
  <c r="F85" i="19" s="1"/>
  <c r="X34" i="1"/>
  <c r="AA40" i="1"/>
  <c r="O604" i="1" s="1"/>
  <c r="I40" i="1"/>
  <c r="L40" i="1"/>
  <c r="F16" i="25" s="1"/>
  <c r="O40" i="1"/>
  <c r="K604" i="1" s="1"/>
  <c r="R40" i="1"/>
  <c r="L604" i="1" s="1"/>
  <c r="U40" i="1"/>
  <c r="X40" i="1"/>
  <c r="N604" i="1" s="1"/>
  <c r="AA46" i="1"/>
  <c r="O606" i="1"/>
  <c r="I46" i="1"/>
  <c r="F46" i="3" s="1"/>
  <c r="I606" i="1"/>
  <c r="L46" i="1"/>
  <c r="O46" i="1"/>
  <c r="K606" i="1" s="1"/>
  <c r="R46" i="1"/>
  <c r="L606" i="1" s="1"/>
  <c r="U46" i="1"/>
  <c r="R46" i="3" s="1"/>
  <c r="X46" i="1"/>
  <c r="N606" i="1" s="1"/>
  <c r="AA55" i="1"/>
  <c r="AC55" i="1" s="1"/>
  <c r="I55" i="1"/>
  <c r="L55" i="1"/>
  <c r="J609" i="1" s="1"/>
  <c r="O55" i="1"/>
  <c r="K609" i="1" s="1"/>
  <c r="R55" i="1"/>
  <c r="L609" i="1" s="1"/>
  <c r="U55" i="1"/>
  <c r="X55" i="1"/>
  <c r="AA58" i="1"/>
  <c r="O610" i="1"/>
  <c r="X58" i="1"/>
  <c r="N610" i="1" s="1"/>
  <c r="R58" i="1"/>
  <c r="I58" i="1"/>
  <c r="I610" i="1" s="1"/>
  <c r="L58" i="1"/>
  <c r="J610" i="1" s="1"/>
  <c r="O58" i="1"/>
  <c r="K610" i="1" s="1"/>
  <c r="U58" i="1"/>
  <c r="M610" i="1" s="1"/>
  <c r="AA64" i="1"/>
  <c r="O612" i="1" s="1"/>
  <c r="I64" i="1"/>
  <c r="I612" i="1" s="1"/>
  <c r="L64" i="1"/>
  <c r="J612" i="1" s="1"/>
  <c r="O64" i="1"/>
  <c r="R64" i="1"/>
  <c r="L612" i="1" s="1"/>
  <c r="U64" i="1"/>
  <c r="X64" i="1"/>
  <c r="N612" i="1" s="1"/>
  <c r="AG67" i="1"/>
  <c r="Q613" i="1" s="1"/>
  <c r="U67" i="1"/>
  <c r="M613" i="1" s="1"/>
  <c r="I67" i="1"/>
  <c r="I613" i="1" s="1"/>
  <c r="L67" i="1"/>
  <c r="J613" i="1" s="1"/>
  <c r="O67" i="1"/>
  <c r="K613" i="1" s="1"/>
  <c r="R67" i="1"/>
  <c r="L613" i="1" s="1"/>
  <c r="X67" i="1"/>
  <c r="N613" i="1" s="1"/>
  <c r="AA70" i="1"/>
  <c r="O614" i="1" s="1"/>
  <c r="I70" i="1"/>
  <c r="I614" i="1" s="1"/>
  <c r="L70" i="1"/>
  <c r="J614" i="1" s="1"/>
  <c r="O70" i="1"/>
  <c r="K614" i="1" s="1"/>
  <c r="R70" i="1"/>
  <c r="L614" i="1" s="1"/>
  <c r="U70" i="1"/>
  <c r="M614" i="1" s="1"/>
  <c r="X70" i="1"/>
  <c r="N614" i="1" s="1"/>
  <c r="AA76" i="1"/>
  <c r="O616" i="1" s="1"/>
  <c r="I76" i="1"/>
  <c r="I616" i="1" s="1"/>
  <c r="L76" i="1"/>
  <c r="O76" i="1"/>
  <c r="F29" i="19" s="1"/>
  <c r="R76" i="1"/>
  <c r="L616" i="1" s="1"/>
  <c r="U76" i="1"/>
  <c r="M616" i="1" s="1"/>
  <c r="X76" i="1"/>
  <c r="I24" i="1"/>
  <c r="I597" i="1" s="1"/>
  <c r="O32" i="1"/>
  <c r="L32" i="3" s="1"/>
  <c r="K601" i="1"/>
  <c r="I32" i="1"/>
  <c r="I601" i="1" s="1"/>
  <c r="L32" i="1"/>
  <c r="J601" i="1"/>
  <c r="R32" i="1"/>
  <c r="J13" i="25" s="1"/>
  <c r="U32" i="1"/>
  <c r="X32" i="1"/>
  <c r="N601" i="1"/>
  <c r="L91" i="1"/>
  <c r="J621" i="1" s="1"/>
  <c r="I91" i="1"/>
  <c r="I621" i="1" s="1"/>
  <c r="O91" i="1"/>
  <c r="K621" i="1" s="1"/>
  <c r="R91" i="1"/>
  <c r="U91" i="1"/>
  <c r="X91" i="1"/>
  <c r="N621" i="1" s="1"/>
  <c r="L103" i="1"/>
  <c r="J625" i="1" s="1"/>
  <c r="I103" i="1"/>
  <c r="D37" i="25" s="1"/>
  <c r="O103" i="1"/>
  <c r="K625" i="1" s="1"/>
  <c r="R103" i="1"/>
  <c r="L625" i="1" s="1"/>
  <c r="U103" i="1"/>
  <c r="M625" i="1" s="1"/>
  <c r="X103" i="1"/>
  <c r="N625" i="1"/>
  <c r="AA82" i="1"/>
  <c r="O618" i="1"/>
  <c r="I82" i="1"/>
  <c r="L82" i="1"/>
  <c r="J618" i="1" s="1"/>
  <c r="O82" i="1"/>
  <c r="K618" i="1" s="1"/>
  <c r="R82" i="1"/>
  <c r="J30" i="25" s="1"/>
  <c r="U82" i="1"/>
  <c r="X82" i="1"/>
  <c r="N618" i="1"/>
  <c r="AJ82" i="1"/>
  <c r="R618" i="1" s="1"/>
  <c r="AA85" i="1"/>
  <c r="O619" i="1" s="1"/>
  <c r="I85" i="1"/>
  <c r="D31" i="25" s="1"/>
  <c r="L85" i="1"/>
  <c r="J619" i="1" s="1"/>
  <c r="O85" i="1"/>
  <c r="K619" i="1" s="1"/>
  <c r="R85" i="1"/>
  <c r="L619" i="1" s="1"/>
  <c r="U85" i="1"/>
  <c r="X85" i="1"/>
  <c r="N619" i="1" s="1"/>
  <c r="AA94" i="1"/>
  <c r="O622" i="1" s="1"/>
  <c r="I94" i="1"/>
  <c r="I622" i="1" s="1"/>
  <c r="L94" i="1"/>
  <c r="J622" i="1" s="1"/>
  <c r="O94" i="1"/>
  <c r="K622" i="1" s="1"/>
  <c r="R94" i="1"/>
  <c r="U94" i="1"/>
  <c r="M622" i="1" s="1"/>
  <c r="X94" i="1"/>
  <c r="N34" i="25" s="1"/>
  <c r="N622" i="1"/>
  <c r="AA100" i="1"/>
  <c r="O624" i="1"/>
  <c r="I100" i="1"/>
  <c r="F100" i="3" s="1"/>
  <c r="L100" i="1"/>
  <c r="O100" i="1"/>
  <c r="K624" i="1" s="1"/>
  <c r="R100" i="1"/>
  <c r="L624" i="1" s="1"/>
  <c r="U100" i="1"/>
  <c r="X100" i="1"/>
  <c r="N624" i="1" s="1"/>
  <c r="I18" i="1"/>
  <c r="I594" i="1" s="1"/>
  <c r="L18" i="1"/>
  <c r="J594" i="1" s="1"/>
  <c r="O18" i="1"/>
  <c r="K594" i="1" s="1"/>
  <c r="R18" i="1"/>
  <c r="L594" i="1" s="1"/>
  <c r="U18" i="1"/>
  <c r="M594" i="1" s="1"/>
  <c r="X18" i="1"/>
  <c r="N594" i="1" s="1"/>
  <c r="I20" i="1"/>
  <c r="F20" i="3" s="1"/>
  <c r="L20" i="1"/>
  <c r="J595" i="1" s="1"/>
  <c r="O20" i="1"/>
  <c r="K595" i="1" s="1"/>
  <c r="R20" i="1"/>
  <c r="L595" i="1" s="1"/>
  <c r="U20" i="1"/>
  <c r="R20" i="3" s="1"/>
  <c r="X20" i="1"/>
  <c r="N595" i="1" s="1"/>
  <c r="I22" i="1"/>
  <c r="I596" i="1" s="1"/>
  <c r="L22" i="1"/>
  <c r="J596" i="1" s="1"/>
  <c r="O22" i="1"/>
  <c r="L22" i="2" s="1"/>
  <c r="R22" i="1"/>
  <c r="L596" i="1" s="1"/>
  <c r="U22" i="1"/>
  <c r="M596" i="1" s="1"/>
  <c r="X22" i="1"/>
  <c r="N596" i="1" s="1"/>
  <c r="K596" i="1"/>
  <c r="I26" i="1"/>
  <c r="I598" i="1" s="1"/>
  <c r="L26" i="1"/>
  <c r="J598" i="1" s="1"/>
  <c r="O26" i="1"/>
  <c r="R26" i="1"/>
  <c r="L598" i="1" s="1"/>
  <c r="U26" i="1"/>
  <c r="M598" i="1" s="1"/>
  <c r="X26" i="1"/>
  <c r="N598" i="1" s="1"/>
  <c r="I28" i="1"/>
  <c r="L28" i="1"/>
  <c r="O28" i="1"/>
  <c r="K599" i="1" s="1"/>
  <c r="R28" i="1"/>
  <c r="L599" i="1" s="1"/>
  <c r="U28" i="1"/>
  <c r="M599" i="1" s="1"/>
  <c r="X28" i="1"/>
  <c r="N599" i="1" s="1"/>
  <c r="J599" i="1"/>
  <c r="I43" i="1"/>
  <c r="I605" i="1" s="1"/>
  <c r="L43" i="1"/>
  <c r="O43" i="1"/>
  <c r="K605" i="1" s="1"/>
  <c r="R43" i="1"/>
  <c r="U43" i="1"/>
  <c r="M605" i="1" s="1"/>
  <c r="X43" i="1"/>
  <c r="N605" i="1" s="1"/>
  <c r="L605" i="1"/>
  <c r="I49" i="1"/>
  <c r="I607" i="1" s="1"/>
  <c r="L49" i="1"/>
  <c r="J607" i="1" s="1"/>
  <c r="O49" i="1"/>
  <c r="R49" i="1"/>
  <c r="L607" i="1" s="1"/>
  <c r="U49" i="1"/>
  <c r="M607" i="1" s="1"/>
  <c r="X49" i="1"/>
  <c r="N607" i="1" s="1"/>
  <c r="K607" i="1"/>
  <c r="I52" i="1"/>
  <c r="I608" i="1"/>
  <c r="L52" i="1"/>
  <c r="O52" i="1"/>
  <c r="K608" i="1" s="1"/>
  <c r="R52" i="1"/>
  <c r="L608" i="1" s="1"/>
  <c r="U52" i="1"/>
  <c r="R52" i="2" s="1"/>
  <c r="X52" i="1"/>
  <c r="N608" i="1" s="1"/>
  <c r="I61" i="1"/>
  <c r="I73" i="1"/>
  <c r="I615" i="1" s="1"/>
  <c r="I79" i="1"/>
  <c r="I88" i="1"/>
  <c r="I620" i="1" s="1"/>
  <c r="I97" i="1"/>
  <c r="I106" i="1"/>
  <c r="I626" i="1" s="1"/>
  <c r="I109" i="1"/>
  <c r="I627" i="1" s="1"/>
  <c r="I112" i="1"/>
  <c r="I115" i="1"/>
  <c r="I118" i="1"/>
  <c r="I121" i="1"/>
  <c r="I631" i="1" s="1"/>
  <c r="I124" i="1"/>
  <c r="I127" i="1"/>
  <c r="I633" i="1" s="1"/>
  <c r="I130" i="1"/>
  <c r="I132" i="1"/>
  <c r="I134" i="1"/>
  <c r="I136" i="1"/>
  <c r="I138" i="1"/>
  <c r="I140" i="1"/>
  <c r="I142" i="1"/>
  <c r="I640" i="1" s="1"/>
  <c r="I144" i="1"/>
  <c r="I641" i="1" s="1"/>
  <c r="L24" i="1"/>
  <c r="O24" i="1"/>
  <c r="K597" i="1" s="1"/>
  <c r="R24" i="1"/>
  <c r="O24" i="3" s="1"/>
  <c r="U24" i="1"/>
  <c r="M597" i="1" s="1"/>
  <c r="X24" i="1"/>
  <c r="N597" i="1" s="1"/>
  <c r="L61" i="1"/>
  <c r="L73" i="1"/>
  <c r="L79" i="1"/>
  <c r="L88" i="1"/>
  <c r="L97" i="1"/>
  <c r="L106" i="1"/>
  <c r="I106" i="2" s="1"/>
  <c r="L109" i="1"/>
  <c r="L112" i="1"/>
  <c r="L115" i="1"/>
  <c r="L118" i="1"/>
  <c r="L121" i="1"/>
  <c r="L124" i="1"/>
  <c r="L127" i="1"/>
  <c r="L130" i="1"/>
  <c r="L132" i="1"/>
  <c r="L134" i="1"/>
  <c r="I134" i="3" s="1"/>
  <c r="L136" i="1"/>
  <c r="L138" i="1"/>
  <c r="L140" i="1"/>
  <c r="L142" i="1"/>
  <c r="I142" i="2" s="1"/>
  <c r="L144" i="1"/>
  <c r="O61" i="1"/>
  <c r="O73" i="1"/>
  <c r="K615" i="1" s="1"/>
  <c r="O79" i="1"/>
  <c r="K617" i="1" s="1"/>
  <c r="O88" i="1"/>
  <c r="O97" i="1"/>
  <c r="O106" i="1"/>
  <c r="O109" i="1"/>
  <c r="O112" i="1"/>
  <c r="L112" i="3" s="1"/>
  <c r="O115" i="1"/>
  <c r="O118" i="1"/>
  <c r="O121" i="1"/>
  <c r="K631" i="1" s="1"/>
  <c r="O124" i="1"/>
  <c r="O127" i="1"/>
  <c r="O130" i="1"/>
  <c r="K634" i="1" s="1"/>
  <c r="O132" i="1"/>
  <c r="O134" i="1"/>
  <c r="O136" i="1"/>
  <c r="O138" i="1"/>
  <c r="O140" i="1"/>
  <c r="O142" i="1"/>
  <c r="L142" i="3" s="1"/>
  <c r="O144" i="1"/>
  <c r="R61" i="1"/>
  <c r="R73" i="1"/>
  <c r="R79" i="1"/>
  <c r="R88" i="1"/>
  <c r="R97" i="1"/>
  <c r="R106" i="1"/>
  <c r="O106" i="3" s="1"/>
  <c r="R109" i="1"/>
  <c r="R112" i="1"/>
  <c r="L628" i="1" s="1"/>
  <c r="R115" i="1"/>
  <c r="R118" i="1"/>
  <c r="O118" i="3" s="1"/>
  <c r="R121" i="1"/>
  <c r="R124" i="1"/>
  <c r="R127" i="1"/>
  <c r="R130" i="1"/>
  <c r="R132" i="1"/>
  <c r="L635" i="1" s="1"/>
  <c r="R134" i="1"/>
  <c r="R136" i="1"/>
  <c r="R138" i="1"/>
  <c r="R140" i="1"/>
  <c r="R142" i="1"/>
  <c r="J52" i="25" s="1"/>
  <c r="R144" i="1"/>
  <c r="U61" i="1"/>
  <c r="U73" i="1"/>
  <c r="L27" i="25" s="1"/>
  <c r="U79" i="1"/>
  <c r="U88" i="1"/>
  <c r="U97" i="1"/>
  <c r="U106" i="1"/>
  <c r="U109" i="1"/>
  <c r="U112" i="1"/>
  <c r="U115" i="1"/>
  <c r="M629" i="1" s="1"/>
  <c r="U118" i="1"/>
  <c r="U121" i="1"/>
  <c r="U124" i="1"/>
  <c r="U127" i="1"/>
  <c r="L45" i="25" s="1"/>
  <c r="U130" i="1"/>
  <c r="U132" i="1"/>
  <c r="V132" i="1" s="1"/>
  <c r="H194" i="24" s="1"/>
  <c r="W132" i="1"/>
  <c r="U134" i="1"/>
  <c r="U136" i="1"/>
  <c r="U138" i="1"/>
  <c r="U140" i="1"/>
  <c r="U142" i="1"/>
  <c r="U144" i="1"/>
  <c r="X61" i="1"/>
  <c r="X73" i="1"/>
  <c r="X79" i="1"/>
  <c r="F69" i="19" s="1"/>
  <c r="X88" i="1"/>
  <c r="N32" i="25" s="1"/>
  <c r="X97" i="1"/>
  <c r="X106" i="1"/>
  <c r="X109" i="1"/>
  <c r="X112" i="1"/>
  <c r="X115" i="1"/>
  <c r="X118" i="1"/>
  <c r="X121" i="1"/>
  <c r="X124" i="1"/>
  <c r="F281" i="19" s="1"/>
  <c r="P281" i="19" s="1"/>
  <c r="Q281" i="19" s="1"/>
  <c r="X127" i="1"/>
  <c r="X130" i="1"/>
  <c r="X132" i="1"/>
  <c r="X134" i="1"/>
  <c r="X136" i="1"/>
  <c r="X138" i="1"/>
  <c r="X140" i="1"/>
  <c r="X142" i="1"/>
  <c r="U142" i="2" s="1"/>
  <c r="X144" i="1"/>
  <c r="AC70" i="1"/>
  <c r="AC85" i="1"/>
  <c r="AA130" i="1"/>
  <c r="AA132" i="1"/>
  <c r="AC132" i="1"/>
  <c r="AA134" i="1"/>
  <c r="AC134" i="1" s="1"/>
  <c r="AA136" i="1"/>
  <c r="AC136" i="1" s="1"/>
  <c r="AA138" i="1"/>
  <c r="AC138" i="1" s="1"/>
  <c r="AA140" i="1"/>
  <c r="AC140" i="1" s="1"/>
  <c r="AA142" i="1"/>
  <c r="AD130" i="1"/>
  <c r="AD132" i="1"/>
  <c r="AF132" i="1" s="1"/>
  <c r="AD134" i="1"/>
  <c r="AF134" i="1"/>
  <c r="AD136" i="1"/>
  <c r="AF136" i="1" s="1"/>
  <c r="AD138" i="1"/>
  <c r="AF138" i="1" s="1"/>
  <c r="AD140" i="1"/>
  <c r="AF140" i="1" s="1"/>
  <c r="AD142" i="1"/>
  <c r="AI67" i="1"/>
  <c r="AG130" i="1"/>
  <c r="AG132" i="1"/>
  <c r="AI132" i="1" s="1"/>
  <c r="AG134" i="1"/>
  <c r="AI134" i="1" s="1"/>
  <c r="AG136" i="1"/>
  <c r="AI136" i="1" s="1"/>
  <c r="AG138" i="1"/>
  <c r="AI138" i="1" s="1"/>
  <c r="AG140" i="1"/>
  <c r="AI140" i="1" s="1"/>
  <c r="AG142" i="1"/>
  <c r="AJ130" i="1"/>
  <c r="AJ132" i="1"/>
  <c r="AL132" i="1" s="1"/>
  <c r="AJ134" i="1"/>
  <c r="AK134" i="1" s="1"/>
  <c r="M197" i="24" s="1"/>
  <c r="AJ136" i="1"/>
  <c r="AL136" i="1" s="1"/>
  <c r="AJ138" i="1"/>
  <c r="AK138" i="1" s="1"/>
  <c r="AJ140" i="1"/>
  <c r="AL140" i="1" s="1"/>
  <c r="AJ142" i="1"/>
  <c r="AK132" i="1"/>
  <c r="M194" i="24" s="1"/>
  <c r="AK136" i="1"/>
  <c r="M200" i="24" s="1"/>
  <c r="S34" i="19"/>
  <c r="H15" i="18"/>
  <c r="D2" i="26"/>
  <c r="N22" i="8"/>
  <c r="N22" i="9"/>
  <c r="N22" i="10"/>
  <c r="N22" i="11"/>
  <c r="N22" i="12"/>
  <c r="N22" i="13"/>
  <c r="N22" i="14"/>
  <c r="N22" i="15"/>
  <c r="N22" i="16"/>
  <c r="N22" i="7"/>
  <c r="B1" i="23"/>
  <c r="D15" i="30"/>
  <c r="BH17" i="23"/>
  <c r="CQ17" i="23" s="1"/>
  <c r="BH18" i="23"/>
  <c r="BH19" i="23"/>
  <c r="CQ19" i="23" s="1"/>
  <c r="BH20" i="23"/>
  <c r="CQ20" i="23" s="1"/>
  <c r="BH21" i="23"/>
  <c r="CQ21" i="23" s="1"/>
  <c r="BH22" i="23"/>
  <c r="BH23" i="23"/>
  <c r="CQ23" i="23" s="1"/>
  <c r="BH24" i="23"/>
  <c r="CQ24" i="23" s="1"/>
  <c r="BH25" i="23"/>
  <c r="CQ25" i="23" s="1"/>
  <c r="BH26" i="23"/>
  <c r="CQ26" i="23" s="1"/>
  <c r="AG2" i="17"/>
  <c r="C5" i="26"/>
  <c r="C6" i="26"/>
  <c r="C7" i="26"/>
  <c r="C8" i="26"/>
  <c r="C9" i="26"/>
  <c r="C10" i="26"/>
  <c r="C11" i="26"/>
  <c r="C12" i="26"/>
  <c r="C13" i="26"/>
  <c r="C14" i="26"/>
  <c r="C15" i="26"/>
  <c r="C16" i="26"/>
  <c r="C17" i="26"/>
  <c r="C18" i="26"/>
  <c r="C19" i="26"/>
  <c r="C20" i="26"/>
  <c r="C21" i="26"/>
  <c r="C22" i="26"/>
  <c r="C23" i="26"/>
  <c r="C24" i="26"/>
  <c r="C25" i="26"/>
  <c r="C26" i="26"/>
  <c r="C27" i="26"/>
  <c r="C28" i="26"/>
  <c r="C29" i="26"/>
  <c r="C30" i="26"/>
  <c r="C31" i="26"/>
  <c r="C32" i="26"/>
  <c r="C33" i="26"/>
  <c r="C34" i="26"/>
  <c r="C35" i="26"/>
  <c r="C36" i="26"/>
  <c r="C37" i="26"/>
  <c r="C38" i="26"/>
  <c r="C39" i="26"/>
  <c r="C40" i="26"/>
  <c r="C41" i="26"/>
  <c r="C42" i="26"/>
  <c r="C43" i="26"/>
  <c r="C44" i="26"/>
  <c r="C45" i="26"/>
  <c r="C46" i="26"/>
  <c r="C47" i="26"/>
  <c r="C48" i="26"/>
  <c r="C49" i="26"/>
  <c r="C50" i="26"/>
  <c r="C51" i="26"/>
  <c r="C52" i="26"/>
  <c r="C53" i="26"/>
  <c r="C54" i="26"/>
  <c r="C55" i="26"/>
  <c r="C56" i="26"/>
  <c r="C57" i="26"/>
  <c r="C58" i="26"/>
  <c r="C59" i="26"/>
  <c r="C60" i="26"/>
  <c r="C61" i="26"/>
  <c r="C62" i="26"/>
  <c r="C63" i="26"/>
  <c r="C64" i="26"/>
  <c r="C65" i="26"/>
  <c r="C66" i="26"/>
  <c r="C67" i="26"/>
  <c r="C68" i="26"/>
  <c r="C69" i="26"/>
  <c r="C70" i="26"/>
  <c r="C71" i="26"/>
  <c r="C72" i="26"/>
  <c r="C73" i="26"/>
  <c r="C74" i="26"/>
  <c r="C75" i="26"/>
  <c r="C76" i="26"/>
  <c r="C77" i="26"/>
  <c r="C78" i="26"/>
  <c r="C79" i="26"/>
  <c r="C80" i="26"/>
  <c r="C81" i="26"/>
  <c r="C82" i="26"/>
  <c r="C83" i="26"/>
  <c r="C84" i="26"/>
  <c r="C85" i="26"/>
  <c r="C86" i="26"/>
  <c r="C87" i="26"/>
  <c r="C88" i="26"/>
  <c r="C89" i="26"/>
  <c r="C90" i="26"/>
  <c r="C91" i="26"/>
  <c r="C92" i="26"/>
  <c r="C93" i="26"/>
  <c r="C94" i="26"/>
  <c r="C95" i="26"/>
  <c r="C96" i="26"/>
  <c r="C97" i="26"/>
  <c r="C98" i="26"/>
  <c r="C99" i="26"/>
  <c r="C100" i="26"/>
  <c r="C101" i="26"/>
  <c r="C102" i="26"/>
  <c r="C103" i="26"/>
  <c r="C104" i="26"/>
  <c r="C105" i="26"/>
  <c r="C106" i="26"/>
  <c r="C107" i="26"/>
  <c r="C108" i="26"/>
  <c r="C109" i="26"/>
  <c r="C110" i="26"/>
  <c r="C111" i="26"/>
  <c r="C112" i="26"/>
  <c r="C113" i="26"/>
  <c r="C114" i="26"/>
  <c r="C115" i="26"/>
  <c r="C116" i="26"/>
  <c r="C117" i="26"/>
  <c r="C118" i="26"/>
  <c r="C119" i="26"/>
  <c r="C120" i="26"/>
  <c r="C121" i="26"/>
  <c r="C122" i="26"/>
  <c r="C123" i="26"/>
  <c r="C124" i="26"/>
  <c r="C125" i="26"/>
  <c r="C126" i="26"/>
  <c r="C127" i="26"/>
  <c r="C128" i="26"/>
  <c r="C129" i="26"/>
  <c r="C130" i="26"/>
  <c r="C131" i="26"/>
  <c r="C132" i="26"/>
  <c r="C133" i="26"/>
  <c r="C134" i="26"/>
  <c r="C135" i="26"/>
  <c r="C136" i="26"/>
  <c r="C137" i="26"/>
  <c r="C138" i="26"/>
  <c r="C139" i="26"/>
  <c r="C140" i="26"/>
  <c r="C141" i="26"/>
  <c r="C142" i="26"/>
  <c r="C143" i="26"/>
  <c r="C144" i="26"/>
  <c r="C145" i="26"/>
  <c r="C146" i="26"/>
  <c r="C147" i="26"/>
  <c r="C148" i="26"/>
  <c r="C149" i="26"/>
  <c r="C150" i="26"/>
  <c r="C151" i="26"/>
  <c r="C152" i="26"/>
  <c r="C153" i="26"/>
  <c r="C154" i="26"/>
  <c r="C155" i="26"/>
  <c r="C156" i="26"/>
  <c r="C157" i="26"/>
  <c r="C158" i="26"/>
  <c r="C159" i="26"/>
  <c r="C160" i="26"/>
  <c r="C161" i="26"/>
  <c r="C162" i="26"/>
  <c r="C163" i="26"/>
  <c r="C164" i="26"/>
  <c r="C165" i="26"/>
  <c r="C166" i="26"/>
  <c r="C167" i="26"/>
  <c r="C168" i="26"/>
  <c r="C169" i="26"/>
  <c r="C170" i="26"/>
  <c r="C171" i="26"/>
  <c r="C172" i="26"/>
  <c r="C173" i="26"/>
  <c r="C174" i="26"/>
  <c r="C175" i="26"/>
  <c r="C176" i="26"/>
  <c r="C177" i="26"/>
  <c r="C178" i="26"/>
  <c r="C179" i="26"/>
  <c r="C180" i="26"/>
  <c r="C181" i="26"/>
  <c r="C182" i="26"/>
  <c r="C183" i="26"/>
  <c r="C184" i="26"/>
  <c r="C185" i="26"/>
  <c r="C186" i="26"/>
  <c r="C187" i="26"/>
  <c r="C188" i="26"/>
  <c r="C189" i="26"/>
  <c r="C190" i="26"/>
  <c r="C191" i="26"/>
  <c r="C192" i="26"/>
  <c r="C193" i="26"/>
  <c r="C194" i="26"/>
  <c r="C195" i="26"/>
  <c r="C196" i="26"/>
  <c r="C197" i="26"/>
  <c r="C198" i="26"/>
  <c r="C199" i="26"/>
  <c r="C4" i="26"/>
  <c r="D339" i="19"/>
  <c r="D340" i="19"/>
  <c r="D338" i="19"/>
  <c r="D337" i="19"/>
  <c r="D336" i="19"/>
  <c r="D335" i="19"/>
  <c r="D334" i="19"/>
  <c r="D333" i="19"/>
  <c r="D332" i="19"/>
  <c r="D331" i="19"/>
  <c r="D330" i="19"/>
  <c r="D329" i="19"/>
  <c r="D328" i="19"/>
  <c r="D327" i="19"/>
  <c r="D326" i="19"/>
  <c r="D325" i="19"/>
  <c r="D324" i="19"/>
  <c r="D323" i="19"/>
  <c r="D322" i="19"/>
  <c r="D321" i="19"/>
  <c r="D320" i="19"/>
  <c r="D319" i="19"/>
  <c r="D318" i="19"/>
  <c r="D317" i="19"/>
  <c r="D316" i="19"/>
  <c r="D315" i="19"/>
  <c r="D314" i="19"/>
  <c r="D313" i="19"/>
  <c r="D312" i="19"/>
  <c r="D311" i="19"/>
  <c r="D310" i="19"/>
  <c r="D309" i="19"/>
  <c r="D308" i="19"/>
  <c r="J59" i="7"/>
  <c r="C308" i="19" s="1"/>
  <c r="I308" i="19" s="1"/>
  <c r="L59" i="7"/>
  <c r="E308" i="19" s="1"/>
  <c r="D307" i="19"/>
  <c r="D306" i="19"/>
  <c r="D305" i="19"/>
  <c r="D304" i="19"/>
  <c r="D303" i="19"/>
  <c r="D302" i="19"/>
  <c r="D301" i="19"/>
  <c r="D300" i="19"/>
  <c r="D299" i="19"/>
  <c r="D298" i="19"/>
  <c r="D297" i="19"/>
  <c r="D296" i="19"/>
  <c r="D295" i="19"/>
  <c r="D294" i="19"/>
  <c r="D293" i="19"/>
  <c r="D292" i="19"/>
  <c r="D291" i="19"/>
  <c r="D290" i="19"/>
  <c r="D289" i="19"/>
  <c r="D288" i="19"/>
  <c r="D287" i="19"/>
  <c r="D286" i="19"/>
  <c r="D285" i="19"/>
  <c r="D284" i="19"/>
  <c r="D283" i="19"/>
  <c r="D282" i="19"/>
  <c r="D281" i="19"/>
  <c r="D280" i="19"/>
  <c r="D279" i="19"/>
  <c r="D278" i="19"/>
  <c r="D277" i="19"/>
  <c r="D276" i="19"/>
  <c r="D275" i="19"/>
  <c r="D274" i="19"/>
  <c r="D273" i="19"/>
  <c r="D272" i="19"/>
  <c r="D271" i="19"/>
  <c r="D270" i="19"/>
  <c r="D269" i="19"/>
  <c r="D268" i="19"/>
  <c r="D267" i="19"/>
  <c r="D266" i="19"/>
  <c r="D265" i="19"/>
  <c r="D264" i="19"/>
  <c r="D263" i="19"/>
  <c r="D262" i="19"/>
  <c r="D261" i="19"/>
  <c r="D260" i="19"/>
  <c r="D259" i="19"/>
  <c r="D258" i="19"/>
  <c r="D257" i="19"/>
  <c r="D256" i="19"/>
  <c r="D255" i="19"/>
  <c r="D254" i="19"/>
  <c r="D253" i="19"/>
  <c r="D252" i="19"/>
  <c r="D251" i="19"/>
  <c r="D250" i="19"/>
  <c r="D249" i="19"/>
  <c r="D248" i="19"/>
  <c r="D247" i="19"/>
  <c r="D246" i="19"/>
  <c r="D245" i="19"/>
  <c r="D244" i="19"/>
  <c r="D243" i="19"/>
  <c r="D242" i="19"/>
  <c r="D239" i="19"/>
  <c r="D240" i="19"/>
  <c r="D241" i="19"/>
  <c r="D238" i="19"/>
  <c r="D237" i="19"/>
  <c r="D236" i="19"/>
  <c r="D235" i="19"/>
  <c r="D234" i="19"/>
  <c r="D233" i="19"/>
  <c r="D232" i="19"/>
  <c r="D231" i="19"/>
  <c r="D230" i="19"/>
  <c r="D229" i="19"/>
  <c r="D228" i="19"/>
  <c r="D227" i="19"/>
  <c r="D226" i="19"/>
  <c r="D225" i="19"/>
  <c r="D224" i="19"/>
  <c r="D223" i="19"/>
  <c r="D222" i="19"/>
  <c r="D221" i="19"/>
  <c r="D220" i="19"/>
  <c r="D219" i="19"/>
  <c r="D218" i="19"/>
  <c r="D217" i="19"/>
  <c r="D216" i="19"/>
  <c r="D215" i="19"/>
  <c r="D214" i="19"/>
  <c r="D213" i="19"/>
  <c r="D212" i="19"/>
  <c r="D211" i="19"/>
  <c r="D210" i="19"/>
  <c r="D209" i="19"/>
  <c r="D208" i="19"/>
  <c r="D207" i="19"/>
  <c r="D206" i="19"/>
  <c r="D205" i="19"/>
  <c r="D204" i="19"/>
  <c r="D203" i="19"/>
  <c r="D202" i="19"/>
  <c r="D201" i="19"/>
  <c r="D200" i="19"/>
  <c r="D199" i="19"/>
  <c r="D198" i="19"/>
  <c r="D197" i="19"/>
  <c r="D196" i="19"/>
  <c r="D195" i="19"/>
  <c r="D194" i="19"/>
  <c r="D193" i="19"/>
  <c r="D192" i="19"/>
  <c r="D191" i="19"/>
  <c r="D190" i="19"/>
  <c r="D189" i="19"/>
  <c r="D188" i="19"/>
  <c r="D187" i="19"/>
  <c r="D186" i="19"/>
  <c r="D185" i="19"/>
  <c r="D184" i="19"/>
  <c r="D181" i="19"/>
  <c r="D182" i="19"/>
  <c r="D183" i="19"/>
  <c r="D180" i="19"/>
  <c r="J47" i="7"/>
  <c r="C180" i="19" s="1"/>
  <c r="I180" i="19" s="1"/>
  <c r="L47" i="7"/>
  <c r="E180" i="19" s="1"/>
  <c r="D179" i="19"/>
  <c r="D178" i="19"/>
  <c r="D177" i="19"/>
  <c r="D176" i="19"/>
  <c r="D175" i="19"/>
  <c r="D174" i="19"/>
  <c r="D173" i="19"/>
  <c r="D172" i="19"/>
  <c r="D171" i="19"/>
  <c r="D170" i="19"/>
  <c r="D160" i="19"/>
  <c r="D159" i="19"/>
  <c r="D158" i="19"/>
  <c r="D169" i="19"/>
  <c r="D168" i="19"/>
  <c r="D167" i="19"/>
  <c r="D166" i="19"/>
  <c r="D165" i="19"/>
  <c r="D164" i="19"/>
  <c r="D163" i="19"/>
  <c r="D162" i="19"/>
  <c r="D161" i="19"/>
  <c r="D157" i="19"/>
  <c r="D156" i="19"/>
  <c r="D155" i="19"/>
  <c r="D154" i="19"/>
  <c r="D153" i="19"/>
  <c r="D152" i="19"/>
  <c r="D151" i="19"/>
  <c r="D150" i="19"/>
  <c r="D149" i="19"/>
  <c r="D148" i="19"/>
  <c r="J45" i="7"/>
  <c r="C148" i="19" s="1"/>
  <c r="I148" i="19" s="1"/>
  <c r="L45" i="7"/>
  <c r="E148" i="19" s="1"/>
  <c r="D147" i="19"/>
  <c r="D146" i="19"/>
  <c r="D145" i="19"/>
  <c r="D144" i="19"/>
  <c r="D141" i="19"/>
  <c r="D143" i="19"/>
  <c r="D142" i="19"/>
  <c r="D140" i="19"/>
  <c r="D139" i="19"/>
  <c r="D138" i="19"/>
  <c r="D137" i="19"/>
  <c r="D136" i="19"/>
  <c r="D135" i="19"/>
  <c r="D134" i="19"/>
  <c r="D133" i="19"/>
  <c r="D132" i="19"/>
  <c r="D131" i="19"/>
  <c r="D130" i="19"/>
  <c r="D129" i="19"/>
  <c r="D128" i="19"/>
  <c r="D127" i="19"/>
  <c r="D126" i="19"/>
  <c r="D125" i="19"/>
  <c r="D124" i="19"/>
  <c r="D123" i="19"/>
  <c r="D122" i="19"/>
  <c r="D121" i="19"/>
  <c r="D120" i="19"/>
  <c r="D119" i="19"/>
  <c r="D118" i="19"/>
  <c r="D117" i="19"/>
  <c r="D116" i="19"/>
  <c r="D115" i="19"/>
  <c r="D114" i="19"/>
  <c r="D113" i="19"/>
  <c r="D112" i="19"/>
  <c r="D111" i="19"/>
  <c r="D110" i="19"/>
  <c r="D109" i="19"/>
  <c r="D108" i="19"/>
  <c r="D107" i="19"/>
  <c r="D106" i="19"/>
  <c r="D105" i="19"/>
  <c r="D104" i="19"/>
  <c r="D103" i="19"/>
  <c r="D102" i="19"/>
  <c r="D101" i="19"/>
  <c r="D100" i="19"/>
  <c r="J39" i="7"/>
  <c r="C100" i="19" s="1"/>
  <c r="I100" i="19" s="1"/>
  <c r="L39" i="7"/>
  <c r="E100" i="19" s="1"/>
  <c r="D99" i="19"/>
  <c r="D98" i="19"/>
  <c r="D97" i="19"/>
  <c r="D96" i="19"/>
  <c r="D95" i="19"/>
  <c r="D94" i="19"/>
  <c r="D93" i="19"/>
  <c r="D92" i="19"/>
  <c r="D91" i="19"/>
  <c r="D90" i="19"/>
  <c r="D89" i="19"/>
  <c r="D88" i="19"/>
  <c r="D87" i="19"/>
  <c r="D86" i="19"/>
  <c r="D85" i="19"/>
  <c r="D84" i="19"/>
  <c r="D83" i="19"/>
  <c r="D82" i="19"/>
  <c r="D81" i="19"/>
  <c r="D80" i="19"/>
  <c r="D79" i="19"/>
  <c r="D78" i="19"/>
  <c r="D77" i="19"/>
  <c r="D76" i="19"/>
  <c r="D75" i="19"/>
  <c r="D74" i="19"/>
  <c r="D73" i="19"/>
  <c r="D72" i="19"/>
  <c r="D71" i="19"/>
  <c r="D70" i="19"/>
  <c r="D69" i="19"/>
  <c r="D68" i="19"/>
  <c r="D67" i="19"/>
  <c r="D66" i="19"/>
  <c r="D65" i="19"/>
  <c r="D64" i="19"/>
  <c r="D63" i="19"/>
  <c r="D62" i="19"/>
  <c r="D61" i="19"/>
  <c r="D60" i="19"/>
  <c r="D59" i="19"/>
  <c r="D58" i="19"/>
  <c r="D57" i="19"/>
  <c r="D56" i="19"/>
  <c r="D55" i="19"/>
  <c r="D54" i="19"/>
  <c r="D53" i="19"/>
  <c r="D52" i="19"/>
  <c r="D51" i="19"/>
  <c r="D50" i="19"/>
  <c r="D49" i="19"/>
  <c r="D48" i="19"/>
  <c r="D47" i="19"/>
  <c r="D46" i="19"/>
  <c r="D45" i="19"/>
  <c r="D44" i="19"/>
  <c r="D43" i="19"/>
  <c r="D42" i="19"/>
  <c r="D41" i="19"/>
  <c r="D40" i="19"/>
  <c r="D39" i="19"/>
  <c r="D38" i="19"/>
  <c r="D37" i="19"/>
  <c r="D36" i="19"/>
  <c r="D35" i="19"/>
  <c r="D34" i="19"/>
  <c r="D33" i="19"/>
  <c r="D32" i="19"/>
  <c r="D31" i="19"/>
  <c r="D30" i="19"/>
  <c r="D29" i="19"/>
  <c r="D28" i="19"/>
  <c r="D27" i="19"/>
  <c r="D26" i="19"/>
  <c r="D25" i="19"/>
  <c r="D24" i="19"/>
  <c r="D23" i="19"/>
  <c r="D22" i="19"/>
  <c r="D21" i="19"/>
  <c r="D20" i="19"/>
  <c r="D19" i="19"/>
  <c r="D18" i="19"/>
  <c r="D17" i="19"/>
  <c r="D16" i="19"/>
  <c r="D15" i="19"/>
  <c r="D14" i="19"/>
  <c r="D13" i="19"/>
  <c r="D12" i="19"/>
  <c r="D11" i="19"/>
  <c r="D10" i="19"/>
  <c r="D9" i="19"/>
  <c r="D8" i="19"/>
  <c r="D7" i="19"/>
  <c r="D6" i="19"/>
  <c r="D5" i="19"/>
  <c r="D4" i="19"/>
  <c r="D3" i="19"/>
  <c r="D2" i="19"/>
  <c r="D1" i="19"/>
  <c r="BR77" i="30"/>
  <c r="BR76" i="30"/>
  <c r="BR75" i="30"/>
  <c r="BR74" i="30"/>
  <c r="BR73" i="30"/>
  <c r="BR72" i="30"/>
  <c r="BR71" i="30"/>
  <c r="BR70" i="30"/>
  <c r="BR69" i="30"/>
  <c r="BR68" i="30"/>
  <c r="BR67" i="30"/>
  <c r="BR66" i="30"/>
  <c r="BR65" i="30"/>
  <c r="BR64" i="30"/>
  <c r="BR63" i="30"/>
  <c r="BR62" i="30"/>
  <c r="BR61" i="30"/>
  <c r="BR60" i="30"/>
  <c r="BR58" i="30"/>
  <c r="BR57" i="30"/>
  <c r="BR56" i="30"/>
  <c r="BR55" i="30"/>
  <c r="BR54" i="30"/>
  <c r="BR53" i="30"/>
  <c r="BR52" i="30"/>
  <c r="BR51" i="30"/>
  <c r="BR50" i="30"/>
  <c r="BR49" i="30"/>
  <c r="BR48" i="30"/>
  <c r="BR47" i="30"/>
  <c r="BR46" i="30"/>
  <c r="BR45" i="30"/>
  <c r="BR44" i="30"/>
  <c r="BR43" i="30"/>
  <c r="BQ77" i="30"/>
  <c r="BQ76" i="30"/>
  <c r="BQ75" i="30"/>
  <c r="BQ74" i="30"/>
  <c r="BQ73" i="30"/>
  <c r="BQ72" i="30"/>
  <c r="BQ71" i="30"/>
  <c r="BQ70" i="30"/>
  <c r="BQ69" i="30"/>
  <c r="BQ68" i="30"/>
  <c r="BQ67" i="30"/>
  <c r="BQ66" i="30"/>
  <c r="BQ65" i="30"/>
  <c r="BQ64" i="30"/>
  <c r="BQ63" i="30"/>
  <c r="BQ62" i="30"/>
  <c r="BQ61" i="30"/>
  <c r="BQ60" i="30"/>
  <c r="BQ58" i="30"/>
  <c r="BQ57" i="30"/>
  <c r="BQ56" i="30"/>
  <c r="BQ55" i="30"/>
  <c r="BQ54" i="30"/>
  <c r="BQ53" i="30"/>
  <c r="BQ52" i="30"/>
  <c r="BQ51" i="30"/>
  <c r="BQ50" i="30"/>
  <c r="BQ49" i="30"/>
  <c r="BQ48" i="30"/>
  <c r="BQ47" i="30"/>
  <c r="BQ46" i="30"/>
  <c r="BQ45" i="30"/>
  <c r="BQ44" i="30"/>
  <c r="BQ43" i="30"/>
  <c r="BL77" i="30"/>
  <c r="BL76" i="30"/>
  <c r="BL75" i="30"/>
  <c r="BL74" i="30"/>
  <c r="BL73" i="30"/>
  <c r="BL72" i="30"/>
  <c r="BL71" i="30"/>
  <c r="BL70" i="30"/>
  <c r="BL69" i="30"/>
  <c r="BL68" i="30"/>
  <c r="BL67" i="30"/>
  <c r="BL66" i="30"/>
  <c r="BL65" i="30"/>
  <c r="BL64" i="30"/>
  <c r="BL63" i="30"/>
  <c r="BL62" i="30"/>
  <c r="BL61" i="30"/>
  <c r="BL60" i="30"/>
  <c r="BL58" i="30"/>
  <c r="BL57" i="30"/>
  <c r="BL56" i="30"/>
  <c r="BL55" i="30"/>
  <c r="BL54" i="30"/>
  <c r="BL53" i="30"/>
  <c r="BL52" i="30"/>
  <c r="BL51" i="30"/>
  <c r="BL50" i="30"/>
  <c r="BL49" i="30"/>
  <c r="BL48" i="30"/>
  <c r="BL47" i="30"/>
  <c r="BL46" i="30"/>
  <c r="BL45" i="30"/>
  <c r="BL44" i="30"/>
  <c r="BL43" i="30"/>
  <c r="BK77" i="30"/>
  <c r="BK76" i="30"/>
  <c r="BK75" i="30"/>
  <c r="BK74" i="30"/>
  <c r="BK73" i="30"/>
  <c r="BK72" i="30"/>
  <c r="BK71" i="30"/>
  <c r="BK70" i="30"/>
  <c r="BK69" i="30"/>
  <c r="BK68" i="30"/>
  <c r="BK67" i="30"/>
  <c r="BK66" i="30"/>
  <c r="BK65" i="30"/>
  <c r="BK64" i="30"/>
  <c r="BK63" i="30"/>
  <c r="BK62" i="30"/>
  <c r="BK61" i="30"/>
  <c r="BK60" i="30"/>
  <c r="BK58" i="30"/>
  <c r="BK57" i="30"/>
  <c r="BK56" i="30"/>
  <c r="BK55" i="30"/>
  <c r="BK54" i="30"/>
  <c r="BK53" i="30"/>
  <c r="BK52" i="30"/>
  <c r="BK51" i="30"/>
  <c r="BK50" i="30"/>
  <c r="BK49" i="30"/>
  <c r="BK48" i="30"/>
  <c r="BK47" i="30"/>
  <c r="BK46" i="30"/>
  <c r="BK45" i="30"/>
  <c r="BK44" i="30"/>
  <c r="BK43" i="30"/>
  <c r="BF77" i="30"/>
  <c r="BF76" i="30"/>
  <c r="BF75" i="30"/>
  <c r="BF74" i="30"/>
  <c r="BF73" i="30"/>
  <c r="BF72" i="30"/>
  <c r="BF71" i="30"/>
  <c r="BF70" i="30"/>
  <c r="BF69" i="30"/>
  <c r="BF68" i="30"/>
  <c r="BF67" i="30"/>
  <c r="BF66" i="30"/>
  <c r="BF65" i="30"/>
  <c r="BF64" i="30"/>
  <c r="BF63" i="30"/>
  <c r="BF62" i="30"/>
  <c r="BF61" i="30"/>
  <c r="BF60" i="30"/>
  <c r="BE75" i="30"/>
  <c r="BE74" i="30"/>
  <c r="BE73" i="30"/>
  <c r="BE72" i="30"/>
  <c r="BE71" i="30"/>
  <c r="BE70" i="30"/>
  <c r="BE69" i="30"/>
  <c r="BE68" i="30"/>
  <c r="BE67" i="30"/>
  <c r="BE66" i="30"/>
  <c r="BE65" i="30"/>
  <c r="BE64" i="30"/>
  <c r="BE63" i="30"/>
  <c r="BE62" i="30"/>
  <c r="BE61" i="30"/>
  <c r="BE60" i="30"/>
  <c r="AZ75" i="30"/>
  <c r="AZ74" i="30"/>
  <c r="AZ73" i="30"/>
  <c r="AZ72" i="30"/>
  <c r="AZ71" i="30"/>
  <c r="AZ70" i="30"/>
  <c r="AZ69" i="30"/>
  <c r="AZ68" i="30"/>
  <c r="AZ67" i="30"/>
  <c r="AZ66" i="30"/>
  <c r="AZ65" i="30"/>
  <c r="AZ64" i="30"/>
  <c r="AZ63" i="30"/>
  <c r="AZ62" i="30"/>
  <c r="AZ61" i="30"/>
  <c r="AT75" i="30"/>
  <c r="AT74" i="30"/>
  <c r="AT73" i="30"/>
  <c r="AT72" i="30"/>
  <c r="AT71" i="30"/>
  <c r="AT70" i="30"/>
  <c r="AT69" i="30"/>
  <c r="AT68" i="30"/>
  <c r="AT67" i="30"/>
  <c r="AT66" i="30"/>
  <c r="AT65" i="30"/>
  <c r="AT64" i="30"/>
  <c r="AT63" i="30"/>
  <c r="AT62" i="30"/>
  <c r="AT61" i="30"/>
  <c r="AT60" i="30"/>
  <c r="AZ60" i="30"/>
  <c r="AY75" i="30"/>
  <c r="AY74" i="30"/>
  <c r="AY73" i="30"/>
  <c r="AY72" i="30"/>
  <c r="AY71" i="30"/>
  <c r="AY70" i="30"/>
  <c r="AY69" i="30"/>
  <c r="AY68" i="30"/>
  <c r="AY67" i="30"/>
  <c r="AY66" i="30"/>
  <c r="AY65" i="30"/>
  <c r="AY64" i="30"/>
  <c r="AY63" i="30"/>
  <c r="AY62" i="30"/>
  <c r="AY61" i="30"/>
  <c r="AY60" i="30"/>
  <c r="AS75" i="30"/>
  <c r="AS74" i="30"/>
  <c r="AS73" i="30"/>
  <c r="AS72" i="30"/>
  <c r="AS71" i="30"/>
  <c r="AS70" i="30"/>
  <c r="AS69" i="30"/>
  <c r="AS68" i="30"/>
  <c r="AS67" i="30"/>
  <c r="AS66" i="30"/>
  <c r="AS65" i="30"/>
  <c r="AS64" i="30"/>
  <c r="AS63" i="30"/>
  <c r="AS62" i="30"/>
  <c r="AS61" i="30"/>
  <c r="AS60" i="30"/>
  <c r="AN75" i="30"/>
  <c r="AN74" i="30"/>
  <c r="AN73" i="30"/>
  <c r="AN72" i="30"/>
  <c r="AN71" i="30"/>
  <c r="AN70" i="30"/>
  <c r="AN69" i="30"/>
  <c r="AN68" i="30"/>
  <c r="AN67" i="30"/>
  <c r="AN66" i="30"/>
  <c r="AN65" i="30"/>
  <c r="AN64" i="30"/>
  <c r="AN63" i="30"/>
  <c r="AN62" i="30"/>
  <c r="AN61" i="30"/>
  <c r="AN60" i="30"/>
  <c r="AM75" i="30"/>
  <c r="AM74" i="30"/>
  <c r="AM73" i="30"/>
  <c r="AM72" i="30"/>
  <c r="AM71" i="30"/>
  <c r="AM70" i="30"/>
  <c r="AM69" i="30"/>
  <c r="AM68" i="30"/>
  <c r="AM67" i="30"/>
  <c r="AM66" i="30"/>
  <c r="AM65" i="30"/>
  <c r="AM64" i="30"/>
  <c r="AM63" i="30"/>
  <c r="AM62" i="30"/>
  <c r="AM61" i="30"/>
  <c r="AM60" i="30"/>
  <c r="AH75" i="30"/>
  <c r="AH74" i="30"/>
  <c r="AH73" i="30"/>
  <c r="AH72" i="30"/>
  <c r="AH71" i="30"/>
  <c r="AH70" i="30"/>
  <c r="AH69" i="30"/>
  <c r="AH68" i="30"/>
  <c r="AH67" i="30"/>
  <c r="AH66" i="30"/>
  <c r="AH65" i="30"/>
  <c r="AH64" i="30"/>
  <c r="AH63" i="30"/>
  <c r="AH62" i="30"/>
  <c r="AH61" i="30"/>
  <c r="AH60" i="30"/>
  <c r="AG75" i="30"/>
  <c r="AG74" i="30"/>
  <c r="AG73" i="30"/>
  <c r="AG72" i="30"/>
  <c r="AG71" i="30"/>
  <c r="AG70" i="30"/>
  <c r="AG69" i="30"/>
  <c r="AG68" i="30"/>
  <c r="AG67" i="30"/>
  <c r="AG66" i="30"/>
  <c r="AG65" i="30"/>
  <c r="AG64" i="30"/>
  <c r="AG63" i="30"/>
  <c r="AG62" i="30"/>
  <c r="AG61" i="30"/>
  <c r="AG60" i="30"/>
  <c r="AB76" i="30"/>
  <c r="AB77" i="30"/>
  <c r="AB75" i="30"/>
  <c r="AB74" i="30"/>
  <c r="AB73" i="30"/>
  <c r="AB72" i="30"/>
  <c r="AB71" i="30"/>
  <c r="AB70" i="30"/>
  <c r="AB69" i="30"/>
  <c r="AB68" i="30"/>
  <c r="AB67" i="30"/>
  <c r="AB66" i="30"/>
  <c r="AB65" i="30"/>
  <c r="AB64" i="30"/>
  <c r="AB63" i="30"/>
  <c r="AB62" i="30"/>
  <c r="AB61" i="30"/>
  <c r="AB60" i="30"/>
  <c r="AA77" i="30"/>
  <c r="AA76" i="30"/>
  <c r="AA75" i="30"/>
  <c r="AA74" i="30"/>
  <c r="AA73" i="30"/>
  <c r="AA72" i="30"/>
  <c r="AA71" i="30"/>
  <c r="AA70" i="30"/>
  <c r="AA69" i="30"/>
  <c r="AA68" i="30"/>
  <c r="AA67" i="30"/>
  <c r="AA66" i="30"/>
  <c r="AA65" i="30"/>
  <c r="AA64" i="30"/>
  <c r="AA63" i="30"/>
  <c r="AA62" i="30"/>
  <c r="AA61" i="30"/>
  <c r="AA60" i="30"/>
  <c r="BF58" i="30"/>
  <c r="BF57" i="30"/>
  <c r="BF56" i="30"/>
  <c r="BF55" i="30"/>
  <c r="BF54" i="30"/>
  <c r="BF53" i="30"/>
  <c r="BF52" i="30"/>
  <c r="BF51" i="30"/>
  <c r="BF50" i="30"/>
  <c r="BF49" i="30"/>
  <c r="BF48" i="30"/>
  <c r="BF47" i="30"/>
  <c r="BF46" i="30"/>
  <c r="BF45" i="30"/>
  <c r="BF44" i="30"/>
  <c r="BF43" i="30"/>
  <c r="BE77" i="30"/>
  <c r="BE76" i="30"/>
  <c r="BE58" i="30"/>
  <c r="BE57" i="30"/>
  <c r="BE56" i="30"/>
  <c r="BE55" i="30"/>
  <c r="BE54" i="30"/>
  <c r="BE53" i="30"/>
  <c r="BE52" i="30"/>
  <c r="BE51" i="30"/>
  <c r="BE50" i="30"/>
  <c r="BE49" i="30"/>
  <c r="BE48" i="30"/>
  <c r="BE47" i="30"/>
  <c r="BE46" i="30"/>
  <c r="BE45" i="30"/>
  <c r="BE44" i="30"/>
  <c r="BE43" i="30"/>
  <c r="AZ77" i="30"/>
  <c r="AZ76" i="30"/>
  <c r="AZ58" i="30"/>
  <c r="AZ57" i="30"/>
  <c r="AZ56" i="30"/>
  <c r="AZ55" i="30"/>
  <c r="AZ54" i="30"/>
  <c r="AZ53" i="30"/>
  <c r="AZ52" i="30"/>
  <c r="AZ51" i="30"/>
  <c r="AZ50" i="30"/>
  <c r="AZ49" i="30"/>
  <c r="AZ48" i="30"/>
  <c r="AZ47" i="30"/>
  <c r="AZ46" i="30"/>
  <c r="AZ45" i="30"/>
  <c r="AZ44" i="30"/>
  <c r="AZ43" i="30"/>
  <c r="AY77" i="30"/>
  <c r="AY76" i="30"/>
  <c r="AY58" i="30"/>
  <c r="AY57" i="30"/>
  <c r="AY56" i="30"/>
  <c r="AY55" i="30"/>
  <c r="AY54" i="30"/>
  <c r="AY53" i="30"/>
  <c r="AY52" i="30"/>
  <c r="AY51" i="30"/>
  <c r="AY50" i="30"/>
  <c r="AY49" i="30"/>
  <c r="AY48" i="30"/>
  <c r="AY47" i="30"/>
  <c r="AY46" i="30"/>
  <c r="AY45" i="30"/>
  <c r="AY44" i="30"/>
  <c r="AY43" i="30"/>
  <c r="AT77" i="30"/>
  <c r="AT76" i="30"/>
  <c r="AN77" i="30"/>
  <c r="AN76" i="30"/>
  <c r="AT58" i="30"/>
  <c r="AT57" i="30"/>
  <c r="AT56" i="30"/>
  <c r="AT55" i="30"/>
  <c r="AT54" i="30"/>
  <c r="AT53" i="30"/>
  <c r="AT52" i="30"/>
  <c r="AT51" i="30"/>
  <c r="AT50" i="30"/>
  <c r="AT49" i="30"/>
  <c r="AT48" i="30"/>
  <c r="AT47" i="30"/>
  <c r="AT46" i="30"/>
  <c r="AT45" i="30"/>
  <c r="AT44" i="30"/>
  <c r="AT43" i="30"/>
  <c r="AS77" i="30"/>
  <c r="AS76" i="30"/>
  <c r="AS58" i="30"/>
  <c r="AS57" i="30"/>
  <c r="AS56" i="30"/>
  <c r="AS55" i="30"/>
  <c r="AS54" i="30"/>
  <c r="AS53" i="30"/>
  <c r="AS52" i="30"/>
  <c r="AS51" i="30"/>
  <c r="AS50" i="30"/>
  <c r="AS49" i="30"/>
  <c r="AS48" i="30"/>
  <c r="AS47" i="30"/>
  <c r="AS46" i="30"/>
  <c r="AS45" i="30"/>
  <c r="AS44" i="30"/>
  <c r="AS43" i="30"/>
  <c r="AN58" i="30"/>
  <c r="AN57" i="30"/>
  <c r="AN56" i="30"/>
  <c r="AN55" i="30"/>
  <c r="AN54" i="30"/>
  <c r="AN53" i="30"/>
  <c r="AN52" i="30"/>
  <c r="AN51" i="30"/>
  <c r="AN50" i="30"/>
  <c r="AN49" i="30"/>
  <c r="AN48" i="30"/>
  <c r="AN47" i="30"/>
  <c r="AN46" i="30"/>
  <c r="AN45" i="30"/>
  <c r="AN44" i="30"/>
  <c r="AN43" i="30"/>
  <c r="AM77" i="30"/>
  <c r="AM76" i="30"/>
  <c r="AM58" i="30"/>
  <c r="AM57" i="30"/>
  <c r="AM56" i="30"/>
  <c r="AM55" i="30"/>
  <c r="AM54" i="30"/>
  <c r="AM53" i="30"/>
  <c r="AM52" i="30"/>
  <c r="AM51" i="30"/>
  <c r="AM50" i="30"/>
  <c r="AM49" i="30"/>
  <c r="AM48" i="30"/>
  <c r="AM47" i="30"/>
  <c r="AM46" i="30"/>
  <c r="AM45" i="30"/>
  <c r="AM44" i="30"/>
  <c r="AM43" i="30"/>
  <c r="AH77" i="30"/>
  <c r="AH76" i="30"/>
  <c r="AH58" i="30"/>
  <c r="AH57" i="30"/>
  <c r="AH56" i="30"/>
  <c r="AH55" i="30"/>
  <c r="AH54" i="30"/>
  <c r="AH53" i="30"/>
  <c r="AH52" i="30"/>
  <c r="AH51" i="30"/>
  <c r="AH50" i="30"/>
  <c r="AH49" i="30"/>
  <c r="AH48" i="30"/>
  <c r="AH47" i="30"/>
  <c r="AH46" i="30"/>
  <c r="AH45" i="30"/>
  <c r="AH44" i="30"/>
  <c r="AH43" i="30"/>
  <c r="AG77" i="30"/>
  <c r="AG76" i="30"/>
  <c r="AG58" i="30"/>
  <c r="AG57" i="30"/>
  <c r="AG56" i="30"/>
  <c r="AG55" i="30"/>
  <c r="AG54" i="30"/>
  <c r="AG53" i="30"/>
  <c r="AG52" i="30"/>
  <c r="AG51" i="30"/>
  <c r="AG50" i="30"/>
  <c r="AG49" i="30"/>
  <c r="AG48" i="30"/>
  <c r="AG47" i="30"/>
  <c r="AG46" i="30"/>
  <c r="AG45" i="30"/>
  <c r="AG44" i="30"/>
  <c r="AG43" i="30"/>
  <c r="AB58" i="30"/>
  <c r="AB57" i="30"/>
  <c r="AB56" i="30"/>
  <c r="AB55" i="30"/>
  <c r="AB54" i="30"/>
  <c r="AB53" i="30"/>
  <c r="AB52" i="30"/>
  <c r="AB51" i="30"/>
  <c r="AB50" i="30"/>
  <c r="AB49" i="30"/>
  <c r="AB48" i="30"/>
  <c r="AA58" i="30"/>
  <c r="AA57" i="30"/>
  <c r="AA56" i="30"/>
  <c r="AA55" i="30"/>
  <c r="AA54" i="30"/>
  <c r="AA53" i="30"/>
  <c r="AA52" i="30"/>
  <c r="AA51" i="30"/>
  <c r="AA50" i="30"/>
  <c r="AA49" i="30"/>
  <c r="AA48" i="30"/>
  <c r="AB47" i="30"/>
  <c r="AA47" i="30"/>
  <c r="AB46" i="30"/>
  <c r="AA46" i="30"/>
  <c r="AB45" i="30"/>
  <c r="AA45" i="30"/>
  <c r="AB44" i="30"/>
  <c r="AA44" i="30"/>
  <c r="AB43" i="30"/>
  <c r="AA43" i="30"/>
  <c r="U77" i="30"/>
  <c r="V77" i="30"/>
  <c r="V75" i="30"/>
  <c r="V76" i="30"/>
  <c r="U76" i="30"/>
  <c r="U75" i="30"/>
  <c r="V74" i="30"/>
  <c r="U74" i="30"/>
  <c r="V73" i="30"/>
  <c r="U73" i="30"/>
  <c r="V72" i="30"/>
  <c r="U72" i="30"/>
  <c r="V71" i="30"/>
  <c r="U71" i="30"/>
  <c r="V70" i="30"/>
  <c r="U70" i="30"/>
  <c r="V69" i="30"/>
  <c r="U69" i="30"/>
  <c r="V68" i="30"/>
  <c r="U68" i="30"/>
  <c r="V67" i="30"/>
  <c r="U67" i="30"/>
  <c r="V66" i="30"/>
  <c r="U66" i="30"/>
  <c r="V65" i="30"/>
  <c r="U65" i="30"/>
  <c r="V64" i="30"/>
  <c r="U64" i="30"/>
  <c r="U63" i="30"/>
  <c r="V63" i="30"/>
  <c r="V62" i="30"/>
  <c r="U62" i="30"/>
  <c r="V61" i="30"/>
  <c r="U61" i="30"/>
  <c r="V60" i="30"/>
  <c r="U60" i="30"/>
  <c r="V58" i="30"/>
  <c r="U58" i="30"/>
  <c r="O58" i="30"/>
  <c r="V57" i="30"/>
  <c r="U57" i="30"/>
  <c r="V56" i="30"/>
  <c r="U56" i="30"/>
  <c r="V55" i="30"/>
  <c r="U55" i="30"/>
  <c r="V54" i="30"/>
  <c r="U54" i="30"/>
  <c r="V53" i="30"/>
  <c r="U53" i="30"/>
  <c r="V52" i="30"/>
  <c r="U52" i="30"/>
  <c r="V51" i="30"/>
  <c r="U51" i="30"/>
  <c r="V50" i="30"/>
  <c r="U50" i="30"/>
  <c r="V49" i="30"/>
  <c r="U49" i="30"/>
  <c r="V48" i="30"/>
  <c r="U48" i="30"/>
  <c r="V47" i="30"/>
  <c r="U47" i="30"/>
  <c r="V46" i="30"/>
  <c r="U46" i="30"/>
  <c r="V45" i="30"/>
  <c r="U45" i="30"/>
  <c r="V44" i="30"/>
  <c r="U44" i="30"/>
  <c r="V43" i="30"/>
  <c r="U43" i="30"/>
  <c r="X77" i="30"/>
  <c r="W77" i="30"/>
  <c r="X76" i="30"/>
  <c r="W76" i="30"/>
  <c r="X75" i="30"/>
  <c r="W75" i="30"/>
  <c r="X74" i="30"/>
  <c r="W74" i="30"/>
  <c r="X73" i="30"/>
  <c r="W73" i="30"/>
  <c r="X72" i="30"/>
  <c r="W72" i="30"/>
  <c r="X71" i="30"/>
  <c r="W71" i="30"/>
  <c r="X70" i="30"/>
  <c r="W70" i="30"/>
  <c r="X69" i="30"/>
  <c r="W69" i="30"/>
  <c r="X68" i="30"/>
  <c r="W68" i="30"/>
  <c r="X67" i="30"/>
  <c r="W67" i="30"/>
  <c r="X66" i="30"/>
  <c r="W66" i="30"/>
  <c r="X65" i="30"/>
  <c r="W65" i="30"/>
  <c r="X64" i="30"/>
  <c r="W64" i="30"/>
  <c r="X63" i="30"/>
  <c r="W63" i="30"/>
  <c r="X62" i="30"/>
  <c r="W62" i="30"/>
  <c r="X61" i="30"/>
  <c r="W61" i="30"/>
  <c r="X60" i="30"/>
  <c r="W60" i="30"/>
  <c r="X58" i="30"/>
  <c r="W58" i="30"/>
  <c r="X57" i="30"/>
  <c r="W57" i="30"/>
  <c r="X56" i="30"/>
  <c r="W56" i="30"/>
  <c r="X55" i="30"/>
  <c r="W55" i="30"/>
  <c r="X54" i="30"/>
  <c r="W54" i="30"/>
  <c r="X53" i="30"/>
  <c r="W53" i="30"/>
  <c r="X52" i="30"/>
  <c r="W52" i="30"/>
  <c r="X51" i="30"/>
  <c r="W51" i="30"/>
  <c r="X50" i="30"/>
  <c r="W50" i="30"/>
  <c r="X49" i="30"/>
  <c r="W49" i="30"/>
  <c r="X48" i="30"/>
  <c r="W48" i="30"/>
  <c r="X47" i="30"/>
  <c r="W47" i="30"/>
  <c r="X46" i="30"/>
  <c r="W46" i="30"/>
  <c r="X45" i="30"/>
  <c r="W45" i="30"/>
  <c r="X44" i="30"/>
  <c r="W44" i="30"/>
  <c r="X43" i="30"/>
  <c r="W43" i="30"/>
  <c r="BT77" i="30"/>
  <c r="BS77" i="30"/>
  <c r="BT76" i="30"/>
  <c r="BS76" i="30"/>
  <c r="BT75" i="30"/>
  <c r="BS75" i="30"/>
  <c r="BT74" i="30"/>
  <c r="BS74" i="30"/>
  <c r="BT73" i="30"/>
  <c r="BS73" i="30"/>
  <c r="BT72" i="30"/>
  <c r="BS72" i="30"/>
  <c r="BT71" i="30"/>
  <c r="BS71" i="30"/>
  <c r="BT70" i="30"/>
  <c r="BS70" i="30"/>
  <c r="BT69" i="30"/>
  <c r="BS69" i="30"/>
  <c r="BT68" i="30"/>
  <c r="BS68" i="30"/>
  <c r="BT67" i="30"/>
  <c r="BS67" i="30"/>
  <c r="BT66" i="30"/>
  <c r="BS66" i="30"/>
  <c r="BT65" i="30"/>
  <c r="BS65" i="30"/>
  <c r="BT64" i="30"/>
  <c r="BS64" i="30"/>
  <c r="BT63" i="30"/>
  <c r="BS63" i="30"/>
  <c r="BT62" i="30"/>
  <c r="BS62" i="30"/>
  <c r="BT61" i="30"/>
  <c r="BS61" i="30"/>
  <c r="BT60" i="30"/>
  <c r="BS60" i="30"/>
  <c r="BT58" i="30"/>
  <c r="BS58" i="30"/>
  <c r="BT57" i="30"/>
  <c r="BS57" i="30"/>
  <c r="BT56" i="30"/>
  <c r="BS56" i="30"/>
  <c r="BT55" i="30"/>
  <c r="BS55" i="30"/>
  <c r="BT54" i="30"/>
  <c r="BS54" i="30"/>
  <c r="BT53" i="30"/>
  <c r="BS53" i="30"/>
  <c r="BT52" i="30"/>
  <c r="BS52" i="30"/>
  <c r="BT51" i="30"/>
  <c r="BS51" i="30"/>
  <c r="BT50" i="30"/>
  <c r="BS50" i="30"/>
  <c r="BT49" i="30"/>
  <c r="BS49" i="30"/>
  <c r="BT48" i="30"/>
  <c r="BS48" i="30"/>
  <c r="BT47" i="30"/>
  <c r="BS47" i="30"/>
  <c r="BT46" i="30"/>
  <c r="BS46" i="30"/>
  <c r="BT45" i="30"/>
  <c r="BS45" i="30"/>
  <c r="BT44" i="30"/>
  <c r="BS44" i="30"/>
  <c r="BT43" i="30"/>
  <c r="BS43" i="30"/>
  <c r="BN77" i="30"/>
  <c r="BM77" i="30"/>
  <c r="BN76" i="30"/>
  <c r="BM76" i="30"/>
  <c r="BN75" i="30"/>
  <c r="BM75" i="30"/>
  <c r="BN74" i="30"/>
  <c r="BM74" i="30"/>
  <c r="BN73" i="30"/>
  <c r="BM73" i="30"/>
  <c r="BN72" i="30"/>
  <c r="BM72" i="30"/>
  <c r="BN71" i="30"/>
  <c r="BM71" i="30"/>
  <c r="BN70" i="30"/>
  <c r="BM70" i="30"/>
  <c r="BN69" i="30"/>
  <c r="BM69" i="30"/>
  <c r="BN68" i="30"/>
  <c r="BM68" i="30"/>
  <c r="BN67" i="30"/>
  <c r="BM67" i="30"/>
  <c r="BN66" i="30"/>
  <c r="BM66" i="30"/>
  <c r="BN65" i="30"/>
  <c r="BM65" i="30"/>
  <c r="BN64" i="30"/>
  <c r="BM64" i="30"/>
  <c r="BN63" i="30"/>
  <c r="BM63" i="30"/>
  <c r="BN62" i="30"/>
  <c r="BM62" i="30"/>
  <c r="BN61" i="30"/>
  <c r="BM61" i="30"/>
  <c r="BN60" i="30"/>
  <c r="BM60" i="30"/>
  <c r="BN58" i="30"/>
  <c r="BM58" i="30"/>
  <c r="BN57" i="30"/>
  <c r="BM57" i="30"/>
  <c r="BN56" i="30"/>
  <c r="BM56" i="30"/>
  <c r="BN55" i="30"/>
  <c r="BM55" i="30"/>
  <c r="BN54" i="30"/>
  <c r="BM54" i="30"/>
  <c r="BN53" i="30"/>
  <c r="BM53" i="30"/>
  <c r="BN52" i="30"/>
  <c r="BM52" i="30"/>
  <c r="BN51" i="30"/>
  <c r="BM51" i="30"/>
  <c r="BN50" i="30"/>
  <c r="BM50" i="30"/>
  <c r="BN49" i="30"/>
  <c r="BM49" i="30"/>
  <c r="BN48" i="30"/>
  <c r="BM48" i="30"/>
  <c r="BN47" i="30"/>
  <c r="BM47" i="30"/>
  <c r="BN46" i="30"/>
  <c r="BM46" i="30"/>
  <c r="BN45" i="30"/>
  <c r="BM45" i="30"/>
  <c r="BN44" i="30"/>
  <c r="BM44" i="30"/>
  <c r="BN43" i="30"/>
  <c r="BM43" i="30"/>
  <c r="BH77" i="30"/>
  <c r="BG77" i="30"/>
  <c r="BH76" i="30"/>
  <c r="BG76" i="30"/>
  <c r="BH75" i="30"/>
  <c r="BG75" i="30"/>
  <c r="BH74" i="30"/>
  <c r="BG74" i="30"/>
  <c r="BH73" i="30"/>
  <c r="BG73" i="30"/>
  <c r="BH72" i="30"/>
  <c r="BG72" i="30"/>
  <c r="BH71" i="30"/>
  <c r="BG71" i="30"/>
  <c r="BH70" i="30"/>
  <c r="BG70" i="30"/>
  <c r="BH69" i="30"/>
  <c r="BG69" i="30"/>
  <c r="BH68" i="30"/>
  <c r="BG68" i="30"/>
  <c r="BH67" i="30"/>
  <c r="BG67" i="30"/>
  <c r="BH66" i="30"/>
  <c r="BG66" i="30"/>
  <c r="BH65" i="30"/>
  <c r="BG65" i="30"/>
  <c r="BH64" i="30"/>
  <c r="BG64" i="30"/>
  <c r="BH63" i="30"/>
  <c r="BG63" i="30"/>
  <c r="BH62" i="30"/>
  <c r="BG62" i="30"/>
  <c r="BH61" i="30"/>
  <c r="BG61" i="30"/>
  <c r="BH60" i="30"/>
  <c r="BG60" i="30"/>
  <c r="BH58" i="30"/>
  <c r="BG58" i="30"/>
  <c r="BH57" i="30"/>
  <c r="BG57" i="30"/>
  <c r="BH56" i="30"/>
  <c r="BG56" i="30"/>
  <c r="BH55" i="30"/>
  <c r="BG55" i="30"/>
  <c r="BH54" i="30"/>
  <c r="BG54" i="30"/>
  <c r="BH53" i="30"/>
  <c r="BG53" i="30"/>
  <c r="BH52" i="30"/>
  <c r="BG52" i="30"/>
  <c r="BH51" i="30"/>
  <c r="BG51" i="30"/>
  <c r="BH50" i="30"/>
  <c r="BG50" i="30"/>
  <c r="BH49" i="30"/>
  <c r="BG49" i="30"/>
  <c r="BH48" i="30"/>
  <c r="BG48" i="30"/>
  <c r="BH47" i="30"/>
  <c r="BG47" i="30"/>
  <c r="BH46" i="30"/>
  <c r="BG46" i="30"/>
  <c r="BH45" i="30"/>
  <c r="BG45" i="30"/>
  <c r="BH44" i="30"/>
  <c r="BG44" i="30"/>
  <c r="BH43" i="30"/>
  <c r="BG43" i="30"/>
  <c r="BB77" i="30"/>
  <c r="BA77" i="30"/>
  <c r="BB76" i="30"/>
  <c r="BA76" i="30"/>
  <c r="BB75" i="30"/>
  <c r="BA75" i="30"/>
  <c r="BB74" i="30"/>
  <c r="BA74" i="30"/>
  <c r="BB73" i="30"/>
  <c r="BA73" i="30"/>
  <c r="BB72" i="30"/>
  <c r="BA72" i="30"/>
  <c r="BB71" i="30"/>
  <c r="BA71" i="30"/>
  <c r="BB70" i="30"/>
  <c r="BA70" i="30"/>
  <c r="BB69" i="30"/>
  <c r="BA69" i="30"/>
  <c r="BB68" i="30"/>
  <c r="BA68" i="30"/>
  <c r="BB67" i="30"/>
  <c r="BA67" i="30"/>
  <c r="BB66" i="30"/>
  <c r="BA66" i="30"/>
  <c r="BB65" i="30"/>
  <c r="BA65" i="30"/>
  <c r="BB64" i="30"/>
  <c r="BA64" i="30"/>
  <c r="BB63" i="30"/>
  <c r="BA63" i="30"/>
  <c r="BB62" i="30"/>
  <c r="BA62" i="30"/>
  <c r="BB61" i="30"/>
  <c r="BA61" i="30"/>
  <c r="BB60" i="30"/>
  <c r="BA60" i="30"/>
  <c r="BB58" i="30"/>
  <c r="BA58" i="30"/>
  <c r="BB57" i="30"/>
  <c r="BA57" i="30"/>
  <c r="BB56" i="30"/>
  <c r="BA56" i="30"/>
  <c r="BB55" i="30"/>
  <c r="BA55" i="30"/>
  <c r="BB54" i="30"/>
  <c r="BA54" i="30"/>
  <c r="BB53" i="30"/>
  <c r="BA53" i="30"/>
  <c r="BB52" i="30"/>
  <c r="BA52" i="30"/>
  <c r="BB51" i="30"/>
  <c r="BA51" i="30"/>
  <c r="BB50" i="30"/>
  <c r="BA50" i="30"/>
  <c r="BB49" i="30"/>
  <c r="BA49" i="30"/>
  <c r="BB48" i="30"/>
  <c r="BA48" i="30"/>
  <c r="BB47" i="30"/>
  <c r="BA47" i="30"/>
  <c r="BB46" i="30"/>
  <c r="BA46" i="30"/>
  <c r="BB45" i="30"/>
  <c r="BA45" i="30"/>
  <c r="BB44" i="30"/>
  <c r="BA44" i="30"/>
  <c r="BB43" i="30"/>
  <c r="BA43" i="30"/>
  <c r="AV77" i="30"/>
  <c r="AU77" i="30"/>
  <c r="AV76" i="30"/>
  <c r="AU76" i="30"/>
  <c r="AV75" i="30"/>
  <c r="AU75" i="30"/>
  <c r="AV74" i="30"/>
  <c r="AU74" i="30"/>
  <c r="AV73" i="30"/>
  <c r="AU73" i="30"/>
  <c r="AV72" i="30"/>
  <c r="AU72" i="30"/>
  <c r="AV71" i="30"/>
  <c r="AU71" i="30"/>
  <c r="AV70" i="30"/>
  <c r="AU70" i="30"/>
  <c r="AV69" i="30"/>
  <c r="AU69" i="30"/>
  <c r="AV68" i="30"/>
  <c r="AU68" i="30"/>
  <c r="AV67" i="30"/>
  <c r="AU67" i="30"/>
  <c r="AV66" i="30"/>
  <c r="AU66" i="30"/>
  <c r="AV65" i="30"/>
  <c r="AU65" i="30"/>
  <c r="AV64" i="30"/>
  <c r="AU64" i="30"/>
  <c r="AV63" i="30"/>
  <c r="AU63" i="30"/>
  <c r="AV62" i="30"/>
  <c r="AU62" i="30"/>
  <c r="AV61" i="30"/>
  <c r="AU61" i="30"/>
  <c r="AV60" i="30"/>
  <c r="AU60" i="30"/>
  <c r="AV58" i="30"/>
  <c r="AU58" i="30"/>
  <c r="AV57" i="30"/>
  <c r="AU57" i="30"/>
  <c r="AV56" i="30"/>
  <c r="AU56" i="30"/>
  <c r="AV55" i="30"/>
  <c r="AU55" i="30"/>
  <c r="AV54" i="30"/>
  <c r="AU54" i="30"/>
  <c r="AV53" i="30"/>
  <c r="AU53" i="30"/>
  <c r="AV52" i="30"/>
  <c r="AU52" i="30"/>
  <c r="AV51" i="30"/>
  <c r="AU51" i="30"/>
  <c r="AV50" i="30"/>
  <c r="AU50" i="30"/>
  <c r="AV49" i="30"/>
  <c r="AU49" i="30"/>
  <c r="AV48" i="30"/>
  <c r="AU48" i="30"/>
  <c r="AV47" i="30"/>
  <c r="AU47" i="30"/>
  <c r="AV46" i="30"/>
  <c r="AU46" i="30"/>
  <c r="AV45" i="30"/>
  <c r="AU45" i="30"/>
  <c r="AV44" i="30"/>
  <c r="AU44" i="30"/>
  <c r="AV43" i="30"/>
  <c r="AU43" i="30"/>
  <c r="AP77" i="30"/>
  <c r="AO77" i="30"/>
  <c r="AP76" i="30"/>
  <c r="AO76" i="30"/>
  <c r="AP75" i="30"/>
  <c r="AO75" i="30"/>
  <c r="AP74" i="30"/>
  <c r="AO74" i="30"/>
  <c r="AP73" i="30"/>
  <c r="AO73" i="30"/>
  <c r="AP72" i="30"/>
  <c r="AO72" i="30"/>
  <c r="AP71" i="30"/>
  <c r="AO71" i="30"/>
  <c r="AP70" i="30"/>
  <c r="AO70" i="30"/>
  <c r="AP69" i="30"/>
  <c r="AO69" i="30"/>
  <c r="AP68" i="30"/>
  <c r="AO68" i="30"/>
  <c r="AP67" i="30"/>
  <c r="AO67" i="30"/>
  <c r="AP66" i="30"/>
  <c r="AO66" i="30"/>
  <c r="AP65" i="30"/>
  <c r="AO65" i="30"/>
  <c r="AP64" i="30"/>
  <c r="AO64" i="30"/>
  <c r="AP63" i="30"/>
  <c r="AO63" i="30"/>
  <c r="AP62" i="30"/>
  <c r="AO62" i="30"/>
  <c r="AP61" i="30"/>
  <c r="AO61" i="30"/>
  <c r="AP60" i="30"/>
  <c r="AO60" i="30"/>
  <c r="AP58" i="30"/>
  <c r="AO58" i="30"/>
  <c r="AP57" i="30"/>
  <c r="AO57" i="30"/>
  <c r="AP56" i="30"/>
  <c r="AO56" i="30"/>
  <c r="AP55" i="30"/>
  <c r="AO55" i="30"/>
  <c r="AP54" i="30"/>
  <c r="AO54" i="30"/>
  <c r="AP53" i="30"/>
  <c r="AO53" i="30"/>
  <c r="AP52" i="30"/>
  <c r="AO52" i="30"/>
  <c r="AP51" i="30"/>
  <c r="AO51" i="30"/>
  <c r="AP50" i="30"/>
  <c r="AO50" i="30"/>
  <c r="AP49" i="30"/>
  <c r="AO49" i="30"/>
  <c r="AP48" i="30"/>
  <c r="AO48" i="30"/>
  <c r="AP47" i="30"/>
  <c r="AO47" i="30"/>
  <c r="AP46" i="30"/>
  <c r="AO46" i="30"/>
  <c r="AP45" i="30"/>
  <c r="AO45" i="30"/>
  <c r="AP44" i="30"/>
  <c r="AO44" i="30"/>
  <c r="AP43" i="30"/>
  <c r="AO43" i="30"/>
  <c r="AJ77" i="30"/>
  <c r="AI77" i="30"/>
  <c r="AJ76" i="30"/>
  <c r="AI76" i="30"/>
  <c r="AJ75" i="30"/>
  <c r="AI75" i="30"/>
  <c r="AJ74" i="30"/>
  <c r="AI74" i="30"/>
  <c r="AJ73" i="30"/>
  <c r="AI73" i="30"/>
  <c r="AJ72" i="30"/>
  <c r="AI72" i="30"/>
  <c r="AJ71" i="30"/>
  <c r="AI71" i="30"/>
  <c r="AJ70" i="30"/>
  <c r="AI70" i="30"/>
  <c r="AJ69" i="30"/>
  <c r="AI69" i="30"/>
  <c r="AJ68" i="30"/>
  <c r="AI68" i="30"/>
  <c r="AJ67" i="30"/>
  <c r="AI67" i="30"/>
  <c r="AJ66" i="30"/>
  <c r="AI66" i="30"/>
  <c r="AJ65" i="30"/>
  <c r="AI65" i="30"/>
  <c r="AJ64" i="30"/>
  <c r="AI64" i="30"/>
  <c r="AJ63" i="30"/>
  <c r="AI63" i="30"/>
  <c r="AJ62" i="30"/>
  <c r="AI62" i="30"/>
  <c r="AJ61" i="30"/>
  <c r="AI61" i="30"/>
  <c r="AJ60" i="30"/>
  <c r="AI60" i="30"/>
  <c r="AJ58" i="30"/>
  <c r="AI58" i="30"/>
  <c r="AJ57" i="30"/>
  <c r="AI57" i="30"/>
  <c r="AJ56" i="30"/>
  <c r="AI56" i="30"/>
  <c r="AJ55" i="30"/>
  <c r="AI55" i="30"/>
  <c r="AJ54" i="30"/>
  <c r="AI54" i="30"/>
  <c r="AJ53" i="30"/>
  <c r="AI53" i="30"/>
  <c r="AJ52" i="30"/>
  <c r="AI52" i="30"/>
  <c r="AJ51" i="30"/>
  <c r="AI51" i="30"/>
  <c r="AJ50" i="30"/>
  <c r="AI50" i="30"/>
  <c r="AJ49" i="30"/>
  <c r="AI49" i="30"/>
  <c r="AJ48" i="30"/>
  <c r="AI48" i="30"/>
  <c r="AJ47" i="30"/>
  <c r="AI47" i="30"/>
  <c r="AJ46" i="30"/>
  <c r="AI46" i="30"/>
  <c r="AJ45" i="30"/>
  <c r="AI45" i="30"/>
  <c r="AJ44" i="30"/>
  <c r="AI44" i="30"/>
  <c r="AJ43" i="30"/>
  <c r="AI43" i="30"/>
  <c r="AD77" i="30"/>
  <c r="AC77" i="30"/>
  <c r="AD76" i="30"/>
  <c r="AC76" i="30"/>
  <c r="AD75" i="30"/>
  <c r="AC75" i="30"/>
  <c r="AD74" i="30"/>
  <c r="AC74" i="30"/>
  <c r="AD73" i="30"/>
  <c r="AC73" i="30"/>
  <c r="AD72" i="30"/>
  <c r="AC72" i="30"/>
  <c r="AD71" i="30"/>
  <c r="AC71" i="30"/>
  <c r="AD70" i="30"/>
  <c r="AC70" i="30"/>
  <c r="AD69" i="30"/>
  <c r="AC69" i="30"/>
  <c r="AD68" i="30"/>
  <c r="AC68" i="30"/>
  <c r="AD67" i="30"/>
  <c r="AC67" i="30"/>
  <c r="AD66" i="30"/>
  <c r="AC66" i="30"/>
  <c r="AD65" i="30"/>
  <c r="AC65" i="30"/>
  <c r="AD64" i="30"/>
  <c r="AC64" i="30"/>
  <c r="AD63" i="30"/>
  <c r="AC63" i="30"/>
  <c r="AD62" i="30"/>
  <c r="AC62" i="30"/>
  <c r="AD61" i="30"/>
  <c r="AC61" i="30"/>
  <c r="AD60" i="30"/>
  <c r="AC60" i="30"/>
  <c r="AD58" i="30"/>
  <c r="AC58" i="30"/>
  <c r="AD57" i="30"/>
  <c r="AC57" i="30"/>
  <c r="AD56" i="30"/>
  <c r="AC56" i="30"/>
  <c r="AD55" i="30"/>
  <c r="AC55" i="30"/>
  <c r="AD54" i="30"/>
  <c r="AC54" i="30"/>
  <c r="AD53" i="30"/>
  <c r="AC53" i="30"/>
  <c r="AD52" i="30"/>
  <c r="AC52" i="30"/>
  <c r="AD51" i="30"/>
  <c r="AC51" i="30"/>
  <c r="AD50" i="30"/>
  <c r="AC50" i="30"/>
  <c r="AD49" i="30"/>
  <c r="AC49" i="30"/>
  <c r="AD48" i="30"/>
  <c r="AC48" i="30"/>
  <c r="AD47" i="30"/>
  <c r="AC47" i="30"/>
  <c r="AD46" i="30"/>
  <c r="AC46" i="30"/>
  <c r="AD45" i="30"/>
  <c r="AC45" i="30"/>
  <c r="AD44" i="30"/>
  <c r="AC44" i="30"/>
  <c r="AD43" i="30"/>
  <c r="AC43" i="30"/>
  <c r="P77" i="30"/>
  <c r="O77" i="30"/>
  <c r="P76" i="30"/>
  <c r="O76" i="30"/>
  <c r="P75" i="30"/>
  <c r="O75" i="30"/>
  <c r="P74" i="30"/>
  <c r="O74" i="30"/>
  <c r="P73" i="30"/>
  <c r="O73" i="30"/>
  <c r="P72" i="30"/>
  <c r="O72" i="30"/>
  <c r="P71" i="30"/>
  <c r="O71" i="30"/>
  <c r="P70" i="30"/>
  <c r="O70" i="30"/>
  <c r="P69" i="30"/>
  <c r="O69" i="30"/>
  <c r="P68" i="30"/>
  <c r="O68" i="30"/>
  <c r="P67" i="30"/>
  <c r="O67" i="30"/>
  <c r="P66" i="30"/>
  <c r="O66" i="30"/>
  <c r="P65" i="30"/>
  <c r="O65" i="30"/>
  <c r="P64" i="30"/>
  <c r="O64" i="30"/>
  <c r="P63" i="30"/>
  <c r="O63" i="30"/>
  <c r="P62" i="30"/>
  <c r="O62" i="30"/>
  <c r="P61" i="30"/>
  <c r="O61" i="30"/>
  <c r="P60" i="30"/>
  <c r="O60" i="30"/>
  <c r="P58" i="30"/>
  <c r="P57" i="30"/>
  <c r="O57" i="30"/>
  <c r="P56" i="30"/>
  <c r="O56" i="30"/>
  <c r="P55" i="30"/>
  <c r="O55" i="30"/>
  <c r="P54" i="30"/>
  <c r="O54" i="30"/>
  <c r="P53" i="30"/>
  <c r="O53" i="30"/>
  <c r="P52" i="30"/>
  <c r="O52" i="30"/>
  <c r="P51" i="30"/>
  <c r="O51" i="30"/>
  <c r="P50" i="30"/>
  <c r="O50" i="30"/>
  <c r="P49" i="30"/>
  <c r="O49" i="30"/>
  <c r="P48" i="30"/>
  <c r="O48" i="30"/>
  <c r="P47" i="30"/>
  <c r="O47" i="30"/>
  <c r="P46" i="30"/>
  <c r="O46" i="30"/>
  <c r="P45" i="30"/>
  <c r="O45" i="30"/>
  <c r="P44" i="30"/>
  <c r="O44" i="30"/>
  <c r="P43" i="30"/>
  <c r="O43" i="30"/>
  <c r="D2" i="24"/>
  <c r="Y4" i="2"/>
  <c r="U4" i="3"/>
  <c r="D2" i="17"/>
  <c r="SF26" i="23"/>
  <c r="SH26" i="23" s="1"/>
  <c r="SI26" i="23" s="1"/>
  <c r="SF25" i="23"/>
  <c r="SK25" i="23" s="1"/>
  <c r="SL25" i="23" s="1"/>
  <c r="SF24" i="23"/>
  <c r="SG24" i="23" s="1"/>
  <c r="SF23" i="23"/>
  <c r="SN23" i="23" s="1"/>
  <c r="SO23" i="23" s="1"/>
  <c r="SK23" i="23"/>
  <c r="SL23" i="23" s="1"/>
  <c r="SF22" i="23"/>
  <c r="SH22" i="23" s="1"/>
  <c r="SI22" i="23" s="1"/>
  <c r="SF21" i="23"/>
  <c r="SK21" i="23" s="1"/>
  <c r="SL21" i="23" s="1"/>
  <c r="SF20" i="23"/>
  <c r="SK20" i="23" s="1"/>
  <c r="SL20" i="23" s="1"/>
  <c r="SF19" i="23"/>
  <c r="SJ19" i="23"/>
  <c r="SN19" i="23"/>
  <c r="SO19" i="23" s="1"/>
  <c r="SF18" i="23"/>
  <c r="SH18" i="23" s="1"/>
  <c r="SI18" i="23" s="1"/>
  <c r="SF17" i="23"/>
  <c r="SN17" i="23" s="1"/>
  <c r="SO17" i="23" s="1"/>
  <c r="SK24" i="23"/>
  <c r="SL24" i="23" s="1"/>
  <c r="SM23" i="23"/>
  <c r="SK19" i="23"/>
  <c r="SL19" i="23"/>
  <c r="SH19" i="23"/>
  <c r="SI19" i="23" s="1"/>
  <c r="SG19" i="23"/>
  <c r="SM19" i="23"/>
  <c r="SG23" i="23"/>
  <c r="SH23" i="23"/>
  <c r="SI23" i="23" s="1"/>
  <c r="TK23" i="23"/>
  <c r="TL23" i="23"/>
  <c r="TM23" i="23" s="1"/>
  <c r="SN18" i="23"/>
  <c r="SO18" i="23" s="1"/>
  <c r="TK18" i="23"/>
  <c r="TL18" i="23"/>
  <c r="TM18" i="23" s="1"/>
  <c r="TK20" i="23"/>
  <c r="TL20" i="23"/>
  <c r="TM20" i="23" s="1"/>
  <c r="TK22" i="23"/>
  <c r="TL22" i="23"/>
  <c r="TM22" i="23" s="1"/>
  <c r="SJ23" i="23"/>
  <c r="SN26" i="23"/>
  <c r="SO26" i="23" s="1"/>
  <c r="TK26" i="23"/>
  <c r="TL26" i="23"/>
  <c r="TM26" i="23" s="1"/>
  <c r="SG18" i="23"/>
  <c r="SG26" i="23"/>
  <c r="TK24" i="23"/>
  <c r="TL24" i="23"/>
  <c r="TM24" i="23" s="1"/>
  <c r="BR2" i="30"/>
  <c r="BQ2" i="30"/>
  <c r="BL2" i="30"/>
  <c r="BK2" i="30"/>
  <c r="BF2" i="30"/>
  <c r="BE2" i="30"/>
  <c r="AZ2" i="30"/>
  <c r="AY2" i="30"/>
  <c r="AT2" i="30"/>
  <c r="AS2" i="30"/>
  <c r="AN2" i="30"/>
  <c r="AM2" i="30"/>
  <c r="AH2" i="30"/>
  <c r="AG2" i="30"/>
  <c r="AB2" i="30"/>
  <c r="AA2" i="30"/>
  <c r="V2" i="30"/>
  <c r="U2" i="30"/>
  <c r="BO3" i="30"/>
  <c r="BO2" i="30"/>
  <c r="BI3" i="30"/>
  <c r="BN2" i="30"/>
  <c r="BM2" i="30"/>
  <c r="BI2" i="30"/>
  <c r="BC3" i="30"/>
  <c r="BH2" i="30"/>
  <c r="BG2" i="30"/>
  <c r="BC2" i="30"/>
  <c r="AW3" i="30"/>
  <c r="BB2" i="30"/>
  <c r="BA2" i="30"/>
  <c r="AW2" i="30"/>
  <c r="AQ3" i="30"/>
  <c r="AV2" i="30"/>
  <c r="AU2" i="30"/>
  <c r="AQ2" i="30"/>
  <c r="AK3" i="30"/>
  <c r="AP2" i="30"/>
  <c r="AO2" i="30"/>
  <c r="AK2" i="30"/>
  <c r="AE3" i="30"/>
  <c r="AJ2" i="30"/>
  <c r="AI2" i="30"/>
  <c r="AE2" i="30"/>
  <c r="Y3" i="30"/>
  <c r="AD2" i="30"/>
  <c r="AC2" i="30"/>
  <c r="Y2" i="30"/>
  <c r="S3" i="30"/>
  <c r="X2" i="30"/>
  <c r="W2" i="30"/>
  <c r="S2" i="30"/>
  <c r="K3" i="30"/>
  <c r="P2" i="30"/>
  <c r="O2" i="30"/>
  <c r="K2" i="30"/>
  <c r="TK25" i="23"/>
  <c r="TL25" i="23"/>
  <c r="TM25" i="23" s="1"/>
  <c r="TK19" i="23"/>
  <c r="TL19" i="23"/>
  <c r="TM19" i="23" s="1"/>
  <c r="TK21" i="23"/>
  <c r="TL21" i="23"/>
  <c r="TM21" i="23" s="1"/>
  <c r="TK17" i="23"/>
  <c r="TL17" i="23"/>
  <c r="TM17" i="23" s="1"/>
  <c r="AO6" i="30"/>
  <c r="AP6" i="30"/>
  <c r="AO7" i="30"/>
  <c r="AP7" i="30"/>
  <c r="AO8" i="30"/>
  <c r="AS8" i="30" s="1"/>
  <c r="AP8" i="30"/>
  <c r="AO9" i="30"/>
  <c r="AP9" i="30"/>
  <c r="AO10" i="30"/>
  <c r="AS10" i="30" s="1"/>
  <c r="AP10" i="30"/>
  <c r="AO11" i="30"/>
  <c r="AP11" i="30"/>
  <c r="AO12" i="30"/>
  <c r="AP12" i="30"/>
  <c r="AO13" i="30"/>
  <c r="AP13" i="30"/>
  <c r="AO14" i="30"/>
  <c r="AS14" i="30" s="1"/>
  <c r="AP14" i="30"/>
  <c r="AO15" i="30"/>
  <c r="AP15" i="30"/>
  <c r="AO16" i="30"/>
  <c r="AP16" i="30"/>
  <c r="AS16" i="30" s="1"/>
  <c r="AO17" i="30"/>
  <c r="AP17" i="30"/>
  <c r="AS17" i="30" s="1"/>
  <c r="AO18" i="30"/>
  <c r="AP18" i="30"/>
  <c r="AO19" i="30"/>
  <c r="AP19" i="30"/>
  <c r="AO20" i="30"/>
  <c r="AP20" i="30"/>
  <c r="AS20" i="30" s="1"/>
  <c r="AO21" i="30"/>
  <c r="AP21" i="30"/>
  <c r="AO22" i="30"/>
  <c r="AP22" i="30"/>
  <c r="AO23" i="30"/>
  <c r="AP23" i="30"/>
  <c r="AS23" i="30" s="1"/>
  <c r="AO24" i="30"/>
  <c r="AP24" i="30"/>
  <c r="AS24" i="30" s="1"/>
  <c r="AO25" i="30"/>
  <c r="AP25" i="30"/>
  <c r="AS25" i="30" s="1"/>
  <c r="AO26" i="30"/>
  <c r="AP26" i="30"/>
  <c r="AS26" i="30" s="1"/>
  <c r="AO27" i="30"/>
  <c r="AP27" i="30"/>
  <c r="AO28" i="30"/>
  <c r="AP28" i="30"/>
  <c r="AO29" i="30"/>
  <c r="AP29" i="30"/>
  <c r="AO30" i="30"/>
  <c r="AP30" i="30"/>
  <c r="AO31" i="30"/>
  <c r="AP31" i="30"/>
  <c r="AO32" i="30"/>
  <c r="AP32" i="30"/>
  <c r="AO33" i="30"/>
  <c r="AP33" i="30"/>
  <c r="AS33" i="30" s="1"/>
  <c r="AO34" i="30"/>
  <c r="AP34" i="30"/>
  <c r="AO35" i="30"/>
  <c r="AP35" i="30"/>
  <c r="AS35" i="30" s="1"/>
  <c r="AO36" i="30"/>
  <c r="AP36" i="30"/>
  <c r="AO37" i="30"/>
  <c r="AP37" i="30"/>
  <c r="AS37" i="30" s="1"/>
  <c r="AO38" i="30"/>
  <c r="AS38" i="30" s="1"/>
  <c r="AP38" i="30"/>
  <c r="AO39" i="30"/>
  <c r="AP39" i="30"/>
  <c r="AO40" i="30"/>
  <c r="AP40" i="30"/>
  <c r="O6" i="30"/>
  <c r="BN40" i="30"/>
  <c r="BQ40" i="30" s="1"/>
  <c r="BM40" i="30"/>
  <c r="BH40" i="30"/>
  <c r="BG40" i="30"/>
  <c r="BK40" i="30" s="1"/>
  <c r="BB40" i="30"/>
  <c r="BA40" i="30"/>
  <c r="AV40" i="30"/>
  <c r="AU40" i="30"/>
  <c r="AJ40" i="30"/>
  <c r="AI40" i="30"/>
  <c r="AD40" i="30"/>
  <c r="AC40" i="30"/>
  <c r="X40" i="30"/>
  <c r="W40" i="30"/>
  <c r="R40" i="30"/>
  <c r="U40" i="30" s="1"/>
  <c r="Q40" i="30"/>
  <c r="N40" i="30"/>
  <c r="M40" i="30"/>
  <c r="BN39" i="30"/>
  <c r="BQ39" i="30" s="1"/>
  <c r="BM39" i="30"/>
  <c r="BH39" i="30"/>
  <c r="BK39" i="30" s="1"/>
  <c r="BG39" i="30"/>
  <c r="BB39" i="30"/>
  <c r="BA39" i="30"/>
  <c r="AV39" i="30"/>
  <c r="AY39" i="30" s="1"/>
  <c r="AU39" i="30"/>
  <c r="AJ39" i="30"/>
  <c r="AI39" i="30"/>
  <c r="AD39" i="30"/>
  <c r="AC39" i="30"/>
  <c r="X39" i="30"/>
  <c r="W39" i="30"/>
  <c r="R39" i="30"/>
  <c r="Q39" i="30"/>
  <c r="N39" i="30"/>
  <c r="M39" i="30"/>
  <c r="BN38" i="30"/>
  <c r="BM38" i="30"/>
  <c r="BH38" i="30"/>
  <c r="BK38" i="30" s="1"/>
  <c r="BG38" i="30"/>
  <c r="BB38" i="30"/>
  <c r="BA38" i="30"/>
  <c r="AV38" i="30"/>
  <c r="AU38" i="30"/>
  <c r="AJ38" i="30"/>
  <c r="AI38" i="30"/>
  <c r="AD38" i="30"/>
  <c r="AC38" i="30"/>
  <c r="X38" i="30"/>
  <c r="W38" i="30"/>
  <c r="R38" i="30"/>
  <c r="Q38" i="30"/>
  <c r="N38" i="30"/>
  <c r="M38" i="30"/>
  <c r="BN37" i="30"/>
  <c r="BM37" i="30"/>
  <c r="BH37" i="30"/>
  <c r="BG37" i="30"/>
  <c r="BB37" i="30"/>
  <c r="BA37" i="30"/>
  <c r="AV37" i="30"/>
  <c r="AY37" i="30" s="1"/>
  <c r="AU37" i="30"/>
  <c r="AJ37" i="30"/>
  <c r="AI37" i="30"/>
  <c r="AD37" i="30"/>
  <c r="AC37" i="30"/>
  <c r="X37" i="30"/>
  <c r="W37" i="30"/>
  <c r="R37" i="30"/>
  <c r="Q37" i="30"/>
  <c r="N37" i="30"/>
  <c r="M37" i="30"/>
  <c r="BN36" i="30"/>
  <c r="BM36" i="30"/>
  <c r="BH36" i="30"/>
  <c r="BG36" i="30"/>
  <c r="BK36" i="30" s="1"/>
  <c r="BB36" i="30"/>
  <c r="BA36" i="30"/>
  <c r="BE36" i="30" s="1"/>
  <c r="AV36" i="30"/>
  <c r="AY36" i="30" s="1"/>
  <c r="AU36" i="30"/>
  <c r="AJ36" i="30"/>
  <c r="AI36" i="30"/>
  <c r="AD36" i="30"/>
  <c r="AC36" i="30"/>
  <c r="X36" i="30"/>
  <c r="W36" i="30"/>
  <c r="AA36" i="30" s="1"/>
  <c r="R36" i="30"/>
  <c r="Q36" i="30"/>
  <c r="N36" i="30"/>
  <c r="M36" i="30"/>
  <c r="BN35" i="30"/>
  <c r="BM35" i="30"/>
  <c r="BH35" i="30"/>
  <c r="BG35" i="30"/>
  <c r="BB35" i="30"/>
  <c r="BA35" i="30"/>
  <c r="BE35" i="30" s="1"/>
  <c r="AV35" i="30"/>
  <c r="AU35" i="30"/>
  <c r="AY35" i="30" s="1"/>
  <c r="AJ35" i="30"/>
  <c r="AI35" i="30"/>
  <c r="AD35" i="30"/>
  <c r="AC35" i="30"/>
  <c r="X35" i="30"/>
  <c r="W35" i="30"/>
  <c r="R35" i="30"/>
  <c r="Q35" i="30"/>
  <c r="N35" i="30"/>
  <c r="M35" i="30"/>
  <c r="BN34" i="30"/>
  <c r="BM34" i="30"/>
  <c r="BQ34" i="30" s="1"/>
  <c r="BH34" i="30"/>
  <c r="BG34" i="30"/>
  <c r="BB34" i="30"/>
  <c r="BA34" i="30"/>
  <c r="AV34" i="30"/>
  <c r="AY34" i="30" s="1"/>
  <c r="AU34" i="30"/>
  <c r="AJ34" i="30"/>
  <c r="AI34" i="30"/>
  <c r="AD34" i="30"/>
  <c r="AC34" i="30"/>
  <c r="X34" i="30"/>
  <c r="W34" i="30"/>
  <c r="AA34" i="30" s="1"/>
  <c r="R34" i="30"/>
  <c r="Q34" i="30"/>
  <c r="N34" i="30"/>
  <c r="M34" i="30"/>
  <c r="BN33" i="30"/>
  <c r="BM33" i="30"/>
  <c r="BQ33" i="30" s="1"/>
  <c r="BH33" i="30"/>
  <c r="BG33" i="30"/>
  <c r="BB33" i="30"/>
  <c r="BE33" i="30" s="1"/>
  <c r="BA33" i="30"/>
  <c r="AV33" i="30"/>
  <c r="AU33" i="30"/>
  <c r="AY33" i="30" s="1"/>
  <c r="AJ33" i="30"/>
  <c r="AI33" i="30"/>
  <c r="AD33" i="30"/>
  <c r="AC33" i="30"/>
  <c r="X33" i="30"/>
  <c r="W33" i="30"/>
  <c r="R33" i="30"/>
  <c r="Q33" i="30"/>
  <c r="N33" i="30"/>
  <c r="M33" i="30"/>
  <c r="BN32" i="30"/>
  <c r="BQ32" i="30" s="1"/>
  <c r="BM32" i="30"/>
  <c r="BH32" i="30"/>
  <c r="BG32" i="30"/>
  <c r="BK32" i="30" s="1"/>
  <c r="BB32" i="30"/>
  <c r="BA32" i="30"/>
  <c r="BE32" i="30" s="1"/>
  <c r="AV32" i="30"/>
  <c r="AU32" i="30"/>
  <c r="AJ32" i="30"/>
  <c r="AI32" i="30"/>
  <c r="AD32" i="30"/>
  <c r="AC32" i="30"/>
  <c r="X32" i="30"/>
  <c r="W32" i="30"/>
  <c r="R32" i="30"/>
  <c r="Q32" i="30"/>
  <c r="N32" i="30"/>
  <c r="M32" i="30"/>
  <c r="BN31" i="30"/>
  <c r="BM31" i="30"/>
  <c r="BQ31" i="30" s="1"/>
  <c r="BH31" i="30"/>
  <c r="BG31" i="30"/>
  <c r="BB31" i="30"/>
  <c r="BA31" i="30"/>
  <c r="BE31" i="30" s="1"/>
  <c r="AV31" i="30"/>
  <c r="AY31" i="30" s="1"/>
  <c r="AU31" i="30"/>
  <c r="AJ31" i="30"/>
  <c r="AI31" i="30"/>
  <c r="AD31" i="30"/>
  <c r="AC31" i="30"/>
  <c r="X31" i="30"/>
  <c r="W31" i="30"/>
  <c r="R31" i="30"/>
  <c r="Q31" i="30"/>
  <c r="N31" i="30"/>
  <c r="O31" i="30" s="1"/>
  <c r="M31" i="30"/>
  <c r="BN30" i="30"/>
  <c r="BM30" i="30"/>
  <c r="BQ30" i="30" s="1"/>
  <c r="BH30" i="30"/>
  <c r="BK30" i="30" s="1"/>
  <c r="BG30" i="30"/>
  <c r="BB30" i="30"/>
  <c r="BA30" i="30"/>
  <c r="BE30" i="30" s="1"/>
  <c r="AV30" i="30"/>
  <c r="AU30" i="30"/>
  <c r="AJ30" i="30"/>
  <c r="AI30" i="30"/>
  <c r="AD30" i="30"/>
  <c r="AC30" i="30"/>
  <c r="X30" i="30"/>
  <c r="W30" i="30"/>
  <c r="R30" i="30"/>
  <c r="Q30" i="30"/>
  <c r="N30" i="30"/>
  <c r="M30" i="30"/>
  <c r="BN29" i="30"/>
  <c r="BQ29" i="30" s="1"/>
  <c r="BM29" i="30"/>
  <c r="BH29" i="30"/>
  <c r="BG29" i="30"/>
  <c r="BB29" i="30"/>
  <c r="BE29" i="30" s="1"/>
  <c r="BA29" i="30"/>
  <c r="AV29" i="30"/>
  <c r="AU29" i="30"/>
  <c r="AY29" i="30" s="1"/>
  <c r="AJ29" i="30"/>
  <c r="AI29" i="30"/>
  <c r="AD29" i="30"/>
  <c r="AC29" i="30"/>
  <c r="AG29" i="30" s="1"/>
  <c r="X29" i="30"/>
  <c r="W29" i="30"/>
  <c r="R29" i="30"/>
  <c r="Q29" i="30"/>
  <c r="N29" i="30"/>
  <c r="M29" i="30"/>
  <c r="BN28" i="30"/>
  <c r="BM28" i="30"/>
  <c r="BQ28" i="30"/>
  <c r="BH28" i="30"/>
  <c r="BK28" i="30" s="1"/>
  <c r="BG28" i="30"/>
  <c r="BB28" i="30"/>
  <c r="BA28" i="30"/>
  <c r="BE28" i="30" s="1"/>
  <c r="AV28" i="30"/>
  <c r="AU28" i="30"/>
  <c r="AJ28" i="30"/>
  <c r="AI28" i="30"/>
  <c r="AD28" i="30"/>
  <c r="AC28" i="30"/>
  <c r="X28" i="30"/>
  <c r="W28" i="30"/>
  <c r="R28" i="30"/>
  <c r="Q28" i="30"/>
  <c r="N28" i="30"/>
  <c r="M28" i="30"/>
  <c r="BN27" i="30"/>
  <c r="BQ27" i="30" s="1"/>
  <c r="BM27" i="30"/>
  <c r="BH27" i="30"/>
  <c r="BG27" i="30"/>
  <c r="BB27" i="30"/>
  <c r="BA27" i="30"/>
  <c r="AV27" i="30"/>
  <c r="AU27" i="30"/>
  <c r="AJ27" i="30"/>
  <c r="AI27" i="30"/>
  <c r="AD27" i="30"/>
  <c r="AC27" i="30"/>
  <c r="X27" i="30"/>
  <c r="W27" i="30"/>
  <c r="R27" i="30"/>
  <c r="Q27" i="30"/>
  <c r="N27" i="30"/>
  <c r="O27" i="30" s="1"/>
  <c r="M27" i="30"/>
  <c r="BN26" i="30"/>
  <c r="BM26" i="30"/>
  <c r="BH26" i="30"/>
  <c r="BG26" i="30"/>
  <c r="BB26" i="30"/>
  <c r="BA26" i="30"/>
  <c r="AV26" i="30"/>
  <c r="AU26" i="30"/>
  <c r="AY26" i="30" s="1"/>
  <c r="AJ26" i="30"/>
  <c r="AI26" i="30"/>
  <c r="AD26" i="30"/>
  <c r="AC26" i="30"/>
  <c r="X26" i="30"/>
  <c r="W26" i="30"/>
  <c r="R26" i="30"/>
  <c r="Q26" i="30"/>
  <c r="N26" i="30"/>
  <c r="M26" i="30"/>
  <c r="BN25" i="30"/>
  <c r="BM25" i="30"/>
  <c r="BQ25" i="30" s="1"/>
  <c r="BH25" i="30"/>
  <c r="BG25" i="30"/>
  <c r="BB25" i="30"/>
  <c r="BA25" i="30"/>
  <c r="BE25" i="30" s="1"/>
  <c r="AV25" i="30"/>
  <c r="AU25" i="30"/>
  <c r="AJ25" i="30"/>
  <c r="AI25" i="30"/>
  <c r="AD25" i="30"/>
  <c r="AC25" i="30"/>
  <c r="X25" i="30"/>
  <c r="W25" i="30"/>
  <c r="R25" i="30"/>
  <c r="U25" i="30" s="1"/>
  <c r="Q25" i="30"/>
  <c r="N25" i="30"/>
  <c r="M25" i="30"/>
  <c r="BN24" i="30"/>
  <c r="BQ24" i="30" s="1"/>
  <c r="BM24" i="30"/>
  <c r="BH24" i="30"/>
  <c r="BG24" i="30"/>
  <c r="BB24" i="30"/>
  <c r="BA24" i="30"/>
  <c r="AV24" i="30"/>
  <c r="AU24" i="30"/>
  <c r="AJ24" i="30"/>
  <c r="AI24" i="30"/>
  <c r="AD24" i="30"/>
  <c r="AC24" i="30"/>
  <c r="X24" i="30"/>
  <c r="W24" i="30"/>
  <c r="R24" i="30"/>
  <c r="Q24" i="30"/>
  <c r="N24" i="30"/>
  <c r="M24" i="30"/>
  <c r="BN23" i="30"/>
  <c r="BM23" i="30"/>
  <c r="BH23" i="30"/>
  <c r="BG23" i="30"/>
  <c r="BK23" i="30" s="1"/>
  <c r="BB23" i="30"/>
  <c r="BA23" i="30"/>
  <c r="AV23" i="30"/>
  <c r="AU23" i="30"/>
  <c r="AY23" i="30" s="1"/>
  <c r="AJ23" i="30"/>
  <c r="AI23" i="30"/>
  <c r="AD23" i="30"/>
  <c r="AC23" i="30"/>
  <c r="X23" i="30"/>
  <c r="W23" i="30"/>
  <c r="R23" i="30"/>
  <c r="U23" i="30" s="1"/>
  <c r="Q23" i="30"/>
  <c r="N23" i="30"/>
  <c r="O23" i="30" s="1"/>
  <c r="M23" i="30"/>
  <c r="BN22" i="30"/>
  <c r="BM22" i="30"/>
  <c r="BH22" i="30"/>
  <c r="BK22" i="30" s="1"/>
  <c r="BG22" i="30"/>
  <c r="BB22" i="30"/>
  <c r="BA22" i="30"/>
  <c r="AV22" i="30"/>
  <c r="AY22" i="30" s="1"/>
  <c r="AU22" i="30"/>
  <c r="AJ22" i="30"/>
  <c r="AI22" i="30"/>
  <c r="AD22" i="30"/>
  <c r="AC22" i="30"/>
  <c r="X22" i="30"/>
  <c r="AA22" i="30" s="1"/>
  <c r="W22" i="30"/>
  <c r="R22" i="30"/>
  <c r="U22" i="30" s="1"/>
  <c r="Q22" i="30"/>
  <c r="N22" i="30"/>
  <c r="M22" i="30"/>
  <c r="BN21" i="30"/>
  <c r="BQ21" i="30" s="1"/>
  <c r="BM21" i="30"/>
  <c r="BH21" i="30"/>
  <c r="BG21" i="30"/>
  <c r="BB21" i="30"/>
  <c r="BA21" i="30"/>
  <c r="AV21" i="30"/>
  <c r="AU21" i="30"/>
  <c r="AJ21" i="30"/>
  <c r="AI21" i="30"/>
  <c r="AD21" i="30"/>
  <c r="AC21" i="30"/>
  <c r="X21" i="30"/>
  <c r="W21" i="30"/>
  <c r="R21" i="30"/>
  <c r="U21" i="30" s="1"/>
  <c r="Q21" i="30"/>
  <c r="N21" i="30"/>
  <c r="O21" i="30" s="1"/>
  <c r="M21" i="30"/>
  <c r="BN20" i="30"/>
  <c r="BM20" i="30"/>
  <c r="BH20" i="30"/>
  <c r="BG20" i="30"/>
  <c r="BB20" i="30"/>
  <c r="BA20" i="30"/>
  <c r="AV20" i="30"/>
  <c r="AY20" i="30" s="1"/>
  <c r="AU20" i="30"/>
  <c r="AJ20" i="30"/>
  <c r="AI20" i="30"/>
  <c r="AD20" i="30"/>
  <c r="AC20" i="30"/>
  <c r="X20" i="30"/>
  <c r="W20" i="30"/>
  <c r="R20" i="30"/>
  <c r="Q20" i="30"/>
  <c r="N20" i="30"/>
  <c r="M20" i="30"/>
  <c r="BN19" i="30"/>
  <c r="BM19" i="30"/>
  <c r="BH19" i="30"/>
  <c r="BG19" i="30"/>
  <c r="BB19" i="30"/>
  <c r="BA19" i="30"/>
  <c r="AV19" i="30"/>
  <c r="AU19" i="30"/>
  <c r="AY19" i="30" s="1"/>
  <c r="AJ19" i="30"/>
  <c r="AI19" i="30"/>
  <c r="AD19" i="30"/>
  <c r="AC19" i="30"/>
  <c r="X19" i="30"/>
  <c r="W19" i="30"/>
  <c r="R19" i="30"/>
  <c r="Q19" i="30"/>
  <c r="N19" i="30"/>
  <c r="M19" i="30"/>
  <c r="BN18" i="30"/>
  <c r="BQ18" i="30" s="1"/>
  <c r="BM18" i="30"/>
  <c r="BH18" i="30"/>
  <c r="BG18" i="30"/>
  <c r="BK18" i="30" s="1"/>
  <c r="BB18" i="30"/>
  <c r="BE18" i="30" s="1"/>
  <c r="BA18" i="30"/>
  <c r="AV18" i="30"/>
  <c r="AU18" i="30"/>
  <c r="AY18" i="30" s="1"/>
  <c r="AJ18" i="30"/>
  <c r="AI18" i="30"/>
  <c r="AD18" i="30"/>
  <c r="AC18" i="30"/>
  <c r="AG18" i="30" s="1"/>
  <c r="X18" i="30"/>
  <c r="W18" i="30"/>
  <c r="R18" i="30"/>
  <c r="Q18" i="30"/>
  <c r="N18" i="30"/>
  <c r="O18" i="30" s="1"/>
  <c r="M18" i="30"/>
  <c r="BN17" i="30"/>
  <c r="BM17" i="30"/>
  <c r="BQ17" i="30" s="1"/>
  <c r="BH17" i="30"/>
  <c r="BG17" i="30"/>
  <c r="BK17" i="30"/>
  <c r="BB17" i="30"/>
  <c r="BE17" i="30" s="1"/>
  <c r="BA17" i="30"/>
  <c r="AV17" i="30"/>
  <c r="AU17" i="30"/>
  <c r="AY17" i="30" s="1"/>
  <c r="AJ17" i="30"/>
  <c r="AI17" i="30"/>
  <c r="AD17" i="30"/>
  <c r="AC17" i="30"/>
  <c r="AG17" i="30" s="1"/>
  <c r="X17" i="30"/>
  <c r="W17" i="30"/>
  <c r="R17" i="30"/>
  <c r="Q17" i="30"/>
  <c r="N17" i="30"/>
  <c r="O17" i="30" s="1"/>
  <c r="M17" i="30"/>
  <c r="BN16" i="30"/>
  <c r="BM16" i="30"/>
  <c r="BH16" i="30"/>
  <c r="BG16" i="30"/>
  <c r="BB16" i="30"/>
  <c r="BA16" i="30"/>
  <c r="BE16" i="30" s="1"/>
  <c r="AV16" i="30"/>
  <c r="AU16" i="30"/>
  <c r="AJ16" i="30"/>
  <c r="AI16" i="30"/>
  <c r="AD16" i="30"/>
  <c r="AC16" i="30"/>
  <c r="X16" i="30"/>
  <c r="W16" i="30"/>
  <c r="R16" i="30"/>
  <c r="Q16" i="30"/>
  <c r="N16" i="30"/>
  <c r="M16" i="30"/>
  <c r="BN15" i="30"/>
  <c r="BM15" i="30"/>
  <c r="BH15" i="30"/>
  <c r="BK15" i="30"/>
  <c r="BG15" i="30"/>
  <c r="BB15" i="30"/>
  <c r="BA15" i="30"/>
  <c r="BE15" i="30" s="1"/>
  <c r="AV15" i="30"/>
  <c r="AY15" i="30" s="1"/>
  <c r="AU15" i="30"/>
  <c r="AJ15" i="30"/>
  <c r="AI15" i="30"/>
  <c r="AD15" i="30"/>
  <c r="AC15" i="30"/>
  <c r="X15" i="30"/>
  <c r="W15" i="30"/>
  <c r="R15" i="30"/>
  <c r="Q15" i="30"/>
  <c r="N15" i="30"/>
  <c r="M15" i="30"/>
  <c r="BN14" i="30"/>
  <c r="BM14" i="30"/>
  <c r="BH14" i="30"/>
  <c r="BG14" i="30"/>
  <c r="BK14" i="30" s="1"/>
  <c r="BB14" i="30"/>
  <c r="BA14" i="30"/>
  <c r="AV14" i="30"/>
  <c r="AU14" i="30"/>
  <c r="AY14" i="30" s="1"/>
  <c r="AJ14" i="30"/>
  <c r="AI14" i="30"/>
  <c r="AD14" i="30"/>
  <c r="AC14" i="30"/>
  <c r="X14" i="30"/>
  <c r="W14" i="30"/>
  <c r="R14" i="30"/>
  <c r="Q14" i="30"/>
  <c r="N14" i="30"/>
  <c r="M14" i="30"/>
  <c r="BN13" i="30"/>
  <c r="BM13" i="30"/>
  <c r="BQ13" i="30" s="1"/>
  <c r="BH13" i="30"/>
  <c r="BK13" i="30" s="1"/>
  <c r="BG13" i="30"/>
  <c r="BB13" i="30"/>
  <c r="BA13" i="30"/>
  <c r="BE13" i="30" s="1"/>
  <c r="AV13" i="30"/>
  <c r="AU13" i="30"/>
  <c r="AJ13" i="30"/>
  <c r="AI13" i="30"/>
  <c r="AD13" i="30"/>
  <c r="AC13" i="30"/>
  <c r="X13" i="30"/>
  <c r="W13" i="30"/>
  <c r="R13" i="30"/>
  <c r="Q13" i="30"/>
  <c r="N13" i="30"/>
  <c r="M13" i="30"/>
  <c r="BN12" i="30"/>
  <c r="BM12" i="30"/>
  <c r="BH12" i="30"/>
  <c r="BG12" i="30"/>
  <c r="BB12" i="30"/>
  <c r="BA12" i="30"/>
  <c r="AV12" i="30"/>
  <c r="AU12" i="30"/>
  <c r="AY12" i="30" s="1"/>
  <c r="AJ12" i="30"/>
  <c r="AI12" i="30"/>
  <c r="AD12" i="30"/>
  <c r="AC12" i="30"/>
  <c r="X12" i="30"/>
  <c r="W12" i="30"/>
  <c r="R12" i="30"/>
  <c r="U12" i="30" s="1"/>
  <c r="Q12" i="30"/>
  <c r="N12" i="30"/>
  <c r="M12" i="30"/>
  <c r="BN11" i="30"/>
  <c r="BM11" i="30"/>
  <c r="BQ11" i="30" s="1"/>
  <c r="BH11" i="30"/>
  <c r="BG11" i="30"/>
  <c r="BB11" i="30"/>
  <c r="BA11" i="30"/>
  <c r="AV11" i="30"/>
  <c r="AU11" i="30"/>
  <c r="AJ11" i="30"/>
  <c r="AI11" i="30"/>
  <c r="AD11" i="30"/>
  <c r="AC11" i="30"/>
  <c r="X11" i="30"/>
  <c r="AA11" i="30" s="1"/>
  <c r="W11" i="30"/>
  <c r="R11" i="30"/>
  <c r="U11" i="30" s="1"/>
  <c r="Q11" i="30"/>
  <c r="N11" i="30"/>
  <c r="M11" i="30"/>
  <c r="BN10" i="30"/>
  <c r="BQ10" i="30" s="1"/>
  <c r="BM10" i="30"/>
  <c r="BH10" i="30"/>
  <c r="BG10" i="30"/>
  <c r="BK10" i="30" s="1"/>
  <c r="BB10" i="30"/>
  <c r="BA10" i="30"/>
  <c r="AV10" i="30"/>
  <c r="AY10" i="30"/>
  <c r="AU10" i="30"/>
  <c r="AJ10" i="30"/>
  <c r="AI10" i="30"/>
  <c r="AD10" i="30"/>
  <c r="AC10" i="30"/>
  <c r="X10" i="30"/>
  <c r="W10" i="30"/>
  <c r="R10" i="30"/>
  <c r="Q10" i="30"/>
  <c r="N10" i="30"/>
  <c r="M10" i="30"/>
  <c r="O10" i="30" s="1"/>
  <c r="BN9" i="30"/>
  <c r="BM9" i="30"/>
  <c r="BH9" i="30"/>
  <c r="BG9" i="30"/>
  <c r="BB9" i="30"/>
  <c r="BA9" i="30"/>
  <c r="BE9" i="30" s="1"/>
  <c r="AV9" i="30"/>
  <c r="AU9" i="30"/>
  <c r="AY9" i="30" s="1"/>
  <c r="AJ9" i="30"/>
  <c r="AI9" i="30"/>
  <c r="AD9" i="30"/>
  <c r="AC9" i="30"/>
  <c r="X9" i="30"/>
  <c r="W9" i="30"/>
  <c r="R9" i="30"/>
  <c r="Q9" i="30"/>
  <c r="N9" i="30"/>
  <c r="M9" i="30"/>
  <c r="BN8" i="30"/>
  <c r="BM8" i="30"/>
  <c r="BH8" i="30"/>
  <c r="BK8" i="30" s="1"/>
  <c r="BG8" i="30"/>
  <c r="BB8" i="30"/>
  <c r="BA8" i="30"/>
  <c r="BE8" i="30" s="1"/>
  <c r="AV8" i="30"/>
  <c r="AU8" i="30"/>
  <c r="AJ8" i="30"/>
  <c r="AI8" i="30"/>
  <c r="AD8" i="30"/>
  <c r="AC8" i="30"/>
  <c r="X8" i="30"/>
  <c r="W8" i="30"/>
  <c r="R8" i="30"/>
  <c r="Q8" i="30"/>
  <c r="N8" i="30"/>
  <c r="M8" i="30"/>
  <c r="BN7" i="30"/>
  <c r="BM7" i="30"/>
  <c r="BH7" i="30"/>
  <c r="BG7" i="30"/>
  <c r="BK7" i="30" s="1"/>
  <c r="BB7" i="30"/>
  <c r="BE7" i="30" s="1"/>
  <c r="BA7" i="30"/>
  <c r="AV7" i="30"/>
  <c r="AU7" i="30"/>
  <c r="AJ7" i="30"/>
  <c r="AI7" i="30"/>
  <c r="AD7" i="30"/>
  <c r="AC7" i="30"/>
  <c r="X7" i="30"/>
  <c r="W7" i="30"/>
  <c r="R7" i="30"/>
  <c r="Q7" i="30"/>
  <c r="N7" i="30"/>
  <c r="M7" i="30"/>
  <c r="BQ6" i="30"/>
  <c r="BN6" i="30"/>
  <c r="BM6" i="30"/>
  <c r="BK6" i="30"/>
  <c r="BH6" i="30"/>
  <c r="BG6" i="30"/>
  <c r="BE6" i="30"/>
  <c r="AY6" i="30"/>
  <c r="AU6" i="30"/>
  <c r="AS6" i="30"/>
  <c r="AM6" i="30"/>
  <c r="AJ6" i="30"/>
  <c r="AI6" i="30"/>
  <c r="AG6" i="30"/>
  <c r="AD6" i="30"/>
  <c r="AC6" i="30"/>
  <c r="AA6" i="30"/>
  <c r="X6" i="30"/>
  <c r="W6" i="30"/>
  <c r="U6" i="30"/>
  <c r="BQ37" i="30"/>
  <c r="BK26" i="30"/>
  <c r="AY40" i="30"/>
  <c r="O13" i="30"/>
  <c r="BK12" i="30"/>
  <c r="BE38" i="30"/>
  <c r="BK37" i="30"/>
  <c r="BK35" i="30"/>
  <c r="BE27" i="30"/>
  <c r="BK29" i="30"/>
  <c r="AS12" i="30"/>
  <c r="M3" i="23"/>
  <c r="RV3" i="23" s="1"/>
  <c r="O30" i="24"/>
  <c r="BX17" i="23"/>
  <c r="BY17" i="23"/>
  <c r="BX18" i="23"/>
  <c r="BY18" i="23"/>
  <c r="BX19" i="23"/>
  <c r="BY19" i="23"/>
  <c r="BX20" i="23"/>
  <c r="BY20" i="23"/>
  <c r="BX21" i="23"/>
  <c r="BY21" i="23"/>
  <c r="BX22" i="23"/>
  <c r="BY22" i="23"/>
  <c r="BX23" i="23"/>
  <c r="BY23" i="23"/>
  <c r="BX24" i="23"/>
  <c r="BY24" i="23"/>
  <c r="BX25" i="23"/>
  <c r="BY25" i="23"/>
  <c r="BX26" i="23"/>
  <c r="BY26" i="23"/>
  <c r="B17" i="23"/>
  <c r="RR17" i="23" s="1"/>
  <c r="B18" i="23"/>
  <c r="RR18" i="23" s="1"/>
  <c r="B19" i="23"/>
  <c r="B20" i="23"/>
  <c r="RR20" i="23" s="1"/>
  <c r="B21" i="23"/>
  <c r="RR21" i="23" s="1"/>
  <c r="B22" i="23"/>
  <c r="RR22" i="23" s="1"/>
  <c r="B23" i="23"/>
  <c r="B24" i="23"/>
  <c r="BW24" i="23" s="1"/>
  <c r="B25" i="23"/>
  <c r="BW25" i="23"/>
  <c r="B26" i="23"/>
  <c r="BW26" i="23" s="1"/>
  <c r="B2" i="25"/>
  <c r="O1" i="22"/>
  <c r="L588" i="3"/>
  <c r="M588" i="3"/>
  <c r="N588" i="3"/>
  <c r="O588" i="3"/>
  <c r="L589" i="3"/>
  <c r="M589" i="3"/>
  <c r="N589" i="3"/>
  <c r="O589" i="3"/>
  <c r="L590" i="3"/>
  <c r="M590" i="3"/>
  <c r="N590" i="3"/>
  <c r="O590" i="3"/>
  <c r="L591" i="3"/>
  <c r="M591" i="3"/>
  <c r="N591" i="3"/>
  <c r="O591" i="3"/>
  <c r="L592" i="3"/>
  <c r="M592" i="3"/>
  <c r="N592" i="3"/>
  <c r="O592" i="3"/>
  <c r="L593" i="3"/>
  <c r="M593" i="3"/>
  <c r="N593" i="3"/>
  <c r="O593" i="3"/>
  <c r="L594" i="3"/>
  <c r="M594" i="3"/>
  <c r="N594" i="3"/>
  <c r="O594" i="3"/>
  <c r="L595" i="3"/>
  <c r="M595" i="3"/>
  <c r="N595" i="3"/>
  <c r="O595" i="3"/>
  <c r="L596" i="3"/>
  <c r="M596" i="3"/>
  <c r="N596" i="3"/>
  <c r="O596" i="3"/>
  <c r="L597" i="3"/>
  <c r="M597" i="3"/>
  <c r="N597" i="3"/>
  <c r="O597" i="3"/>
  <c r="L598" i="3"/>
  <c r="M598" i="3"/>
  <c r="N598" i="3"/>
  <c r="O598" i="3"/>
  <c r="L599" i="3"/>
  <c r="M599" i="3"/>
  <c r="N599" i="3"/>
  <c r="O599" i="3"/>
  <c r="L600" i="3"/>
  <c r="M600" i="3"/>
  <c r="N600" i="3"/>
  <c r="O600" i="3"/>
  <c r="L601" i="3"/>
  <c r="M601" i="3"/>
  <c r="N601" i="3"/>
  <c r="O601" i="3"/>
  <c r="L602" i="3"/>
  <c r="M602" i="3"/>
  <c r="N602" i="3"/>
  <c r="O602" i="3"/>
  <c r="L603" i="3"/>
  <c r="M603" i="3"/>
  <c r="N603" i="3"/>
  <c r="O603" i="3"/>
  <c r="L604" i="3"/>
  <c r="M604" i="3"/>
  <c r="N604" i="3"/>
  <c r="O604" i="3"/>
  <c r="L605" i="3"/>
  <c r="M605" i="3"/>
  <c r="N605" i="3"/>
  <c r="O605" i="3"/>
  <c r="L606" i="3"/>
  <c r="M606" i="3"/>
  <c r="N606" i="3"/>
  <c r="O606" i="3"/>
  <c r="L607" i="3"/>
  <c r="M607" i="3"/>
  <c r="N607" i="3"/>
  <c r="O607" i="3"/>
  <c r="L608" i="3"/>
  <c r="M608" i="3"/>
  <c r="N608" i="3"/>
  <c r="O608" i="3"/>
  <c r="L609" i="3"/>
  <c r="M609" i="3"/>
  <c r="N609" i="3"/>
  <c r="O609" i="3"/>
  <c r="L610" i="3"/>
  <c r="M610" i="3"/>
  <c r="N610" i="3"/>
  <c r="O610" i="3"/>
  <c r="L611" i="3"/>
  <c r="M611" i="3"/>
  <c r="N611" i="3"/>
  <c r="O611" i="3"/>
  <c r="L612" i="3"/>
  <c r="M612" i="3"/>
  <c r="N612" i="3"/>
  <c r="O612" i="3"/>
  <c r="L613" i="3"/>
  <c r="M613" i="3"/>
  <c r="N613" i="3"/>
  <c r="O613" i="3"/>
  <c r="L614" i="3"/>
  <c r="M614" i="3"/>
  <c r="N614" i="3"/>
  <c r="O614" i="3"/>
  <c r="L615" i="3"/>
  <c r="M615" i="3"/>
  <c r="N615" i="3"/>
  <c r="O615" i="3"/>
  <c r="L616" i="3"/>
  <c r="M616" i="3"/>
  <c r="N616" i="3"/>
  <c r="O616" i="3"/>
  <c r="L617" i="3"/>
  <c r="M617" i="3"/>
  <c r="N617" i="3"/>
  <c r="O617" i="3"/>
  <c r="L618" i="3"/>
  <c r="M618" i="3"/>
  <c r="N618" i="3"/>
  <c r="O618" i="3"/>
  <c r="L619" i="3"/>
  <c r="M619" i="3"/>
  <c r="N619" i="3"/>
  <c r="O619" i="3"/>
  <c r="L620" i="3"/>
  <c r="M620" i="3"/>
  <c r="N620" i="3"/>
  <c r="O620" i="3"/>
  <c r="L621" i="3"/>
  <c r="M621" i="3"/>
  <c r="N621" i="3"/>
  <c r="O621" i="3"/>
  <c r="L622" i="3"/>
  <c r="M622" i="3"/>
  <c r="N622" i="3"/>
  <c r="O622" i="3"/>
  <c r="L623" i="3"/>
  <c r="M623" i="3"/>
  <c r="N623" i="3"/>
  <c r="O623" i="3"/>
  <c r="L624" i="3"/>
  <c r="M624" i="3"/>
  <c r="N624" i="3"/>
  <c r="O624" i="3"/>
  <c r="L625" i="3"/>
  <c r="M625" i="3"/>
  <c r="N625" i="3"/>
  <c r="O625" i="3"/>
  <c r="L626" i="3"/>
  <c r="M626" i="3"/>
  <c r="N626" i="3"/>
  <c r="O626" i="3"/>
  <c r="L627" i="3"/>
  <c r="M627" i="3"/>
  <c r="N627" i="3"/>
  <c r="O627" i="3"/>
  <c r="L628" i="3"/>
  <c r="M628" i="3"/>
  <c r="N628" i="3"/>
  <c r="O628" i="3"/>
  <c r="L629" i="3"/>
  <c r="M629" i="3"/>
  <c r="N629" i="3"/>
  <c r="O629" i="3"/>
  <c r="L630" i="3"/>
  <c r="M630" i="3"/>
  <c r="N630" i="3"/>
  <c r="O630" i="3"/>
  <c r="L631" i="3"/>
  <c r="M631" i="3"/>
  <c r="N631" i="3"/>
  <c r="O631" i="3"/>
  <c r="L632" i="3"/>
  <c r="M632" i="3"/>
  <c r="N632" i="3"/>
  <c r="O632" i="3"/>
  <c r="L633" i="3"/>
  <c r="M633" i="3"/>
  <c r="N633" i="3"/>
  <c r="O633" i="3"/>
  <c r="L634" i="3"/>
  <c r="M634" i="3"/>
  <c r="N634" i="3"/>
  <c r="O634" i="3"/>
  <c r="L635" i="3"/>
  <c r="M635" i="3"/>
  <c r="N635" i="3"/>
  <c r="O635" i="3"/>
  <c r="L636" i="3"/>
  <c r="M636" i="3"/>
  <c r="N636" i="3"/>
  <c r="O636" i="3"/>
  <c r="L637" i="3"/>
  <c r="M637" i="3"/>
  <c r="N637" i="3"/>
  <c r="O637" i="3"/>
  <c r="AH1" i="8"/>
  <c r="AH1" i="9"/>
  <c r="AH1" i="10"/>
  <c r="AH1" i="11"/>
  <c r="BQ4" i="30"/>
  <c r="P12" i="17"/>
  <c r="C25" i="23" s="1"/>
  <c r="P11" i="17"/>
  <c r="BE4" i="30" s="1"/>
  <c r="P10" i="17"/>
  <c r="C23" i="23"/>
  <c r="AY1" i="3"/>
  <c r="AX1" i="3"/>
  <c r="AW1" i="3"/>
  <c r="AV1" i="3"/>
  <c r="F88" i="3"/>
  <c r="F616" i="3" s="1"/>
  <c r="F121" i="3"/>
  <c r="F134" i="3"/>
  <c r="I20" i="3"/>
  <c r="I49" i="2"/>
  <c r="F23" i="25"/>
  <c r="L20" i="3"/>
  <c r="F260" i="19"/>
  <c r="H33" i="25"/>
  <c r="F305" i="19"/>
  <c r="O12" i="2"/>
  <c r="O43" i="3"/>
  <c r="O52" i="3"/>
  <c r="J24" i="25"/>
  <c r="O127" i="2"/>
  <c r="O134" i="2"/>
  <c r="O144" i="3"/>
  <c r="R28" i="3"/>
  <c r="R109" i="3"/>
  <c r="R121" i="3"/>
  <c r="R138" i="2"/>
  <c r="U12" i="3"/>
  <c r="U37" i="3"/>
  <c r="F52" i="19"/>
  <c r="P52" i="19" s="1"/>
  <c r="Q52" i="19" s="1"/>
  <c r="F145" i="19"/>
  <c r="P145" i="19" s="1"/>
  <c r="Q145" i="19" s="1"/>
  <c r="F38" i="19"/>
  <c r="U94" i="2"/>
  <c r="N36" i="25"/>
  <c r="U127" i="2"/>
  <c r="N636" i="1"/>
  <c r="AA18" i="1"/>
  <c r="AA20" i="1"/>
  <c r="AC20" i="1" s="1"/>
  <c r="AA22" i="1"/>
  <c r="AA24" i="1"/>
  <c r="AC24" i="1" s="1"/>
  <c r="AA26" i="1"/>
  <c r="AA28" i="1"/>
  <c r="AC28" i="1" s="1"/>
  <c r="AA32" i="1"/>
  <c r="AA34" i="1"/>
  <c r="AA37" i="1"/>
  <c r="AC37" i="1" s="1"/>
  <c r="AA43" i="1"/>
  <c r="AC43" i="1" s="1"/>
  <c r="AA49" i="1"/>
  <c r="AC49" i="1" s="1"/>
  <c r="AA52" i="1"/>
  <c r="AA61" i="1"/>
  <c r="AC61" i="1" s="1"/>
  <c r="AA67" i="1"/>
  <c r="AC67" i="1" s="1"/>
  <c r="AA73" i="1"/>
  <c r="AC73" i="1" s="1"/>
  <c r="AA79" i="1"/>
  <c r="AA88" i="1"/>
  <c r="F119" i="19" s="1"/>
  <c r="P119" i="19" s="1"/>
  <c r="Q119" i="19" s="1"/>
  <c r="AA91" i="1"/>
  <c r="AC91" i="1" s="1"/>
  <c r="AA97" i="1"/>
  <c r="AC97" i="1" s="1"/>
  <c r="AA103" i="1"/>
  <c r="AC103" i="1" s="1"/>
  <c r="AA106" i="1"/>
  <c r="AA109" i="1"/>
  <c r="AC109" i="1" s="1"/>
  <c r="AA112" i="1"/>
  <c r="O628" i="1" s="1"/>
  <c r="AA115" i="1"/>
  <c r="AC115" i="1" s="1"/>
  <c r="AA118" i="1"/>
  <c r="P42" i="25" s="1"/>
  <c r="AA121" i="1"/>
  <c r="AC121" i="1" s="1"/>
  <c r="AA124" i="1"/>
  <c r="AA127" i="1"/>
  <c r="AA144" i="1"/>
  <c r="AC144" i="1" s="1"/>
  <c r="AD12" i="1"/>
  <c r="AD15" i="1"/>
  <c r="F18" i="19" s="1"/>
  <c r="P18" i="19" s="1"/>
  <c r="Q18" i="19" s="1"/>
  <c r="AD18" i="1"/>
  <c r="AD20" i="1"/>
  <c r="AF20" i="1" s="1"/>
  <c r="AD22" i="1"/>
  <c r="AD24" i="1"/>
  <c r="AF24" i="1" s="1"/>
  <c r="AD26" i="1"/>
  <c r="AD28" i="1"/>
  <c r="AF28" i="1" s="1"/>
  <c r="AD30" i="1"/>
  <c r="AD32" i="1"/>
  <c r="AD34" i="1"/>
  <c r="AD37" i="1"/>
  <c r="AF37" i="1" s="1"/>
  <c r="AD40" i="1"/>
  <c r="R16" i="25" s="1"/>
  <c r="AD43" i="1"/>
  <c r="AF43" i="1" s="1"/>
  <c r="AD46" i="1"/>
  <c r="R18" i="25" s="1"/>
  <c r="AD49" i="1"/>
  <c r="AF49" i="1" s="1"/>
  <c r="AD52" i="1"/>
  <c r="AD55" i="1"/>
  <c r="AF55" i="1" s="1"/>
  <c r="AD58" i="1"/>
  <c r="AD61" i="1"/>
  <c r="AF61" i="1" s="1"/>
  <c r="AD64" i="1"/>
  <c r="AD67" i="1"/>
  <c r="AF67" i="1" s="1"/>
  <c r="AD70" i="1"/>
  <c r="AD73" i="1"/>
  <c r="AF73" i="1" s="1"/>
  <c r="AD76" i="1"/>
  <c r="AD79" i="1"/>
  <c r="AF79" i="1" s="1"/>
  <c r="AD82" i="1"/>
  <c r="AD85" i="1"/>
  <c r="AF85" i="1" s="1"/>
  <c r="AD88" i="1"/>
  <c r="AD91" i="1"/>
  <c r="AF91" i="1" s="1"/>
  <c r="AD94" i="1"/>
  <c r="AD97" i="1"/>
  <c r="AF97" i="1" s="1"/>
  <c r="AD100" i="1"/>
  <c r="AD103" i="1"/>
  <c r="AF103" i="1" s="1"/>
  <c r="AD106" i="1"/>
  <c r="AD109" i="1"/>
  <c r="AF109" i="1" s="1"/>
  <c r="AD112" i="1"/>
  <c r="AD115" i="1"/>
  <c r="AF115" i="1" s="1"/>
  <c r="AD118" i="1"/>
  <c r="AA118" i="2" s="1"/>
  <c r="AD121" i="1"/>
  <c r="AF121" i="1" s="1"/>
  <c r="AD124" i="1"/>
  <c r="AD127" i="1"/>
  <c r="AD144" i="1"/>
  <c r="AF144" i="1" s="1"/>
  <c r="AJ12" i="1"/>
  <c r="AJ15" i="1"/>
  <c r="AJ18" i="1"/>
  <c r="AJ20" i="1"/>
  <c r="AJ22" i="1"/>
  <c r="AJ24" i="1"/>
  <c r="AL24" i="1" s="1"/>
  <c r="AJ26" i="1"/>
  <c r="AJ28" i="1"/>
  <c r="AJ30" i="1"/>
  <c r="R600" i="1" s="1"/>
  <c r="AJ32" i="1"/>
  <c r="AJ34" i="1"/>
  <c r="V14" i="25"/>
  <c r="AJ37" i="1"/>
  <c r="AK37" i="1" s="1"/>
  <c r="M67" i="24" s="1"/>
  <c r="AJ40" i="1"/>
  <c r="AJ43" i="1"/>
  <c r="AL43" i="1" s="1"/>
  <c r="AJ46" i="1"/>
  <c r="AJ49" i="1"/>
  <c r="AL49" i="1" s="1"/>
  <c r="AJ52" i="1"/>
  <c r="AJ55" i="1"/>
  <c r="AL55" i="1"/>
  <c r="AJ58" i="1"/>
  <c r="AJ61" i="1"/>
  <c r="AK61" i="1"/>
  <c r="W23" i="25" s="1"/>
  <c r="AJ64" i="1"/>
  <c r="V24" i="25" s="1"/>
  <c r="AJ67" i="1"/>
  <c r="AL67" i="1" s="1"/>
  <c r="AJ70" i="1"/>
  <c r="AL70" i="1"/>
  <c r="AJ73" i="1"/>
  <c r="AK73" i="1" s="1"/>
  <c r="M115" i="24" s="1"/>
  <c r="AJ76" i="1"/>
  <c r="AJ79" i="1"/>
  <c r="AL79" i="1"/>
  <c r="AJ85" i="1"/>
  <c r="AK85" i="1" s="1"/>
  <c r="M131" i="24" s="1"/>
  <c r="AJ88" i="1"/>
  <c r="AJ91" i="1"/>
  <c r="AK91" i="1" s="1"/>
  <c r="M139" i="24" s="1"/>
  <c r="AJ94" i="1"/>
  <c r="R622" i="1" s="1"/>
  <c r="AJ97" i="1"/>
  <c r="AJ100" i="1"/>
  <c r="AJ103" i="1"/>
  <c r="AL103" i="1"/>
  <c r="AJ106" i="1"/>
  <c r="V38" i="25" s="1"/>
  <c r="AJ109" i="1"/>
  <c r="AK109" i="1" s="1"/>
  <c r="M163" i="24" s="1"/>
  <c r="AJ112" i="1"/>
  <c r="V40" i="25" s="1"/>
  <c r="AJ115" i="1"/>
  <c r="AK115" i="1"/>
  <c r="W41" i="25" s="1"/>
  <c r="AJ118" i="1"/>
  <c r="AJ121" i="1"/>
  <c r="AL121" i="1"/>
  <c r="AJ124" i="1"/>
  <c r="V44" i="25" s="1"/>
  <c r="AJ127" i="1"/>
  <c r="AJ144" i="1"/>
  <c r="AL144" i="1" s="1"/>
  <c r="AJ105" i="15"/>
  <c r="AI105" i="15"/>
  <c r="AH105" i="15"/>
  <c r="AJ104" i="15"/>
  <c r="AI104" i="15"/>
  <c r="AH104" i="15"/>
  <c r="AJ103" i="15"/>
  <c r="AI103" i="15"/>
  <c r="AH103" i="15"/>
  <c r="AJ102" i="15"/>
  <c r="AI102" i="15"/>
  <c r="AH102" i="15"/>
  <c r="AJ101" i="15"/>
  <c r="AI101" i="15"/>
  <c r="AH101" i="15"/>
  <c r="AJ100" i="15"/>
  <c r="AI100" i="15"/>
  <c r="AH100" i="15"/>
  <c r="AJ99" i="15"/>
  <c r="AI99" i="15"/>
  <c r="AH99" i="15"/>
  <c r="AJ98" i="15"/>
  <c r="AI98" i="15"/>
  <c r="AH98" i="15"/>
  <c r="AJ97" i="15"/>
  <c r="AI97" i="15"/>
  <c r="AH97" i="15"/>
  <c r="AJ96" i="15"/>
  <c r="AI96" i="15"/>
  <c r="AH96" i="15"/>
  <c r="AJ95" i="15"/>
  <c r="AI95" i="15"/>
  <c r="AH95" i="15"/>
  <c r="AJ94" i="15"/>
  <c r="AI94" i="15"/>
  <c r="AH94" i="15"/>
  <c r="AJ93" i="15"/>
  <c r="AI93" i="15"/>
  <c r="AH93" i="15"/>
  <c r="AJ92" i="15"/>
  <c r="AI92" i="15"/>
  <c r="AH92" i="15"/>
  <c r="AJ91" i="15"/>
  <c r="AI91" i="15"/>
  <c r="AH91" i="15"/>
  <c r="AJ90" i="15"/>
  <c r="AI90" i="15"/>
  <c r="AH90" i="15"/>
  <c r="AJ89" i="15"/>
  <c r="AI89" i="15"/>
  <c r="AH89" i="15"/>
  <c r="AJ88" i="15"/>
  <c r="AI88" i="15"/>
  <c r="AH88" i="15"/>
  <c r="AJ87" i="15"/>
  <c r="AI87" i="15"/>
  <c r="AH87" i="15"/>
  <c r="AJ86" i="15"/>
  <c r="AI86" i="15"/>
  <c r="AH86" i="15"/>
  <c r="AJ85" i="15"/>
  <c r="AI85" i="15"/>
  <c r="AH85" i="15"/>
  <c r="AJ84" i="15"/>
  <c r="AI84" i="15"/>
  <c r="AH84" i="15"/>
  <c r="AJ83" i="15"/>
  <c r="AI83" i="15"/>
  <c r="AH83" i="15"/>
  <c r="AJ82" i="15"/>
  <c r="AI82" i="15"/>
  <c r="AH82" i="15"/>
  <c r="AJ81" i="15"/>
  <c r="AI81" i="15"/>
  <c r="AH81" i="15"/>
  <c r="AJ80" i="15"/>
  <c r="AI80" i="15"/>
  <c r="AH80" i="15"/>
  <c r="AJ79" i="15"/>
  <c r="AI79" i="15"/>
  <c r="AH79" i="15"/>
  <c r="AJ78" i="15"/>
  <c r="AI78" i="15"/>
  <c r="AH78" i="15"/>
  <c r="AJ77" i="15"/>
  <c r="AI77" i="15"/>
  <c r="AH77" i="15"/>
  <c r="AJ76" i="15"/>
  <c r="AI76" i="15"/>
  <c r="AH76" i="15"/>
  <c r="AJ75" i="15"/>
  <c r="AI75" i="15"/>
  <c r="AH75" i="15"/>
  <c r="AJ74" i="15"/>
  <c r="AI74" i="15"/>
  <c r="AH74" i="15"/>
  <c r="AJ73" i="15"/>
  <c r="AI73" i="15"/>
  <c r="AH73" i="15"/>
  <c r="AJ72" i="15"/>
  <c r="AI72" i="15"/>
  <c r="AH72" i="15"/>
  <c r="AJ71" i="15"/>
  <c r="AI71" i="15"/>
  <c r="AH71" i="15"/>
  <c r="AJ70" i="15"/>
  <c r="AI70" i="15"/>
  <c r="AH70" i="15"/>
  <c r="AJ69" i="15"/>
  <c r="AI69" i="15"/>
  <c r="AH69" i="15"/>
  <c r="AJ68" i="15"/>
  <c r="AI68" i="15"/>
  <c r="AH68" i="15"/>
  <c r="AJ67" i="15"/>
  <c r="AI67" i="15"/>
  <c r="AH67" i="15"/>
  <c r="AJ66" i="15"/>
  <c r="AI66" i="15"/>
  <c r="AH66" i="15"/>
  <c r="AJ65" i="15"/>
  <c r="AI65" i="15"/>
  <c r="AH65" i="15"/>
  <c r="AJ64" i="15"/>
  <c r="AI64" i="15"/>
  <c r="AH64" i="15"/>
  <c r="AJ63" i="15"/>
  <c r="AI63" i="15"/>
  <c r="AH63" i="15"/>
  <c r="AJ62" i="15"/>
  <c r="AI62" i="15"/>
  <c r="AH62" i="15"/>
  <c r="AJ61" i="15"/>
  <c r="AI61" i="15"/>
  <c r="AH61" i="15"/>
  <c r="AJ60" i="15"/>
  <c r="AI60" i="15"/>
  <c r="AH60" i="15"/>
  <c r="AJ59" i="15"/>
  <c r="AI59" i="15"/>
  <c r="AH59" i="15"/>
  <c r="AJ58" i="15"/>
  <c r="AI58" i="15"/>
  <c r="AH58" i="15"/>
  <c r="AJ57" i="15"/>
  <c r="AI57" i="15"/>
  <c r="AH57" i="15"/>
  <c r="AJ56" i="15"/>
  <c r="AI56" i="15"/>
  <c r="AH56" i="15"/>
  <c r="AJ55" i="15"/>
  <c r="AI55" i="15"/>
  <c r="AH55" i="15"/>
  <c r="AJ54" i="15"/>
  <c r="AI54" i="15"/>
  <c r="AH54" i="15"/>
  <c r="AJ53" i="15"/>
  <c r="AI53" i="15"/>
  <c r="AH53" i="15"/>
  <c r="AJ52" i="15"/>
  <c r="AI52" i="15"/>
  <c r="AH52" i="15"/>
  <c r="AJ51" i="15"/>
  <c r="AI51" i="15"/>
  <c r="AH51" i="15"/>
  <c r="AJ50" i="15"/>
  <c r="AI50" i="15"/>
  <c r="AH50" i="15"/>
  <c r="AJ49" i="15"/>
  <c r="AI49" i="15"/>
  <c r="AH49" i="15"/>
  <c r="AJ48" i="15"/>
  <c r="AI48" i="15"/>
  <c r="AH48" i="15"/>
  <c r="AJ47" i="15"/>
  <c r="AI47" i="15"/>
  <c r="AH47" i="15"/>
  <c r="AJ46" i="15"/>
  <c r="AI46" i="15"/>
  <c r="AH46" i="15"/>
  <c r="AJ45" i="15"/>
  <c r="AI45" i="15"/>
  <c r="AH45" i="15"/>
  <c r="AJ44" i="15"/>
  <c r="AI44" i="15"/>
  <c r="AH44" i="15"/>
  <c r="AJ43" i="15"/>
  <c r="AI43" i="15"/>
  <c r="AH43" i="15"/>
  <c r="AJ42" i="15"/>
  <c r="AI42" i="15"/>
  <c r="AH42" i="15"/>
  <c r="AJ41" i="15"/>
  <c r="AI41" i="15"/>
  <c r="AH41" i="15"/>
  <c r="AJ40" i="15"/>
  <c r="AI40" i="15"/>
  <c r="AH40" i="15"/>
  <c r="AJ39" i="15"/>
  <c r="AI39" i="15"/>
  <c r="AH39" i="15"/>
  <c r="AJ38" i="15"/>
  <c r="AI38" i="15"/>
  <c r="AH38" i="15"/>
  <c r="AJ37" i="15"/>
  <c r="AI37" i="15"/>
  <c r="AH37" i="15"/>
  <c r="AJ36" i="15"/>
  <c r="AI36" i="15"/>
  <c r="AH36" i="15"/>
  <c r="AJ35" i="15"/>
  <c r="AI35" i="15"/>
  <c r="AH35" i="15"/>
  <c r="AJ34" i="15"/>
  <c r="AI34" i="15"/>
  <c r="AH34" i="15"/>
  <c r="AJ33" i="15"/>
  <c r="AI33" i="15"/>
  <c r="AH33" i="15"/>
  <c r="AJ32" i="15"/>
  <c r="AI32" i="15"/>
  <c r="AH32" i="15"/>
  <c r="AJ31" i="15"/>
  <c r="AI31" i="15"/>
  <c r="AH31" i="15"/>
  <c r="AJ30" i="15"/>
  <c r="AI30" i="15"/>
  <c r="AH30" i="15"/>
  <c r="AJ29" i="15"/>
  <c r="AI29" i="15"/>
  <c r="AH29" i="15"/>
  <c r="AJ28" i="15"/>
  <c r="AI28" i="15"/>
  <c r="AH28" i="15"/>
  <c r="AJ27" i="15"/>
  <c r="AI27" i="15"/>
  <c r="AH27" i="15"/>
  <c r="AJ26" i="15"/>
  <c r="AI26" i="15"/>
  <c r="AH26" i="15"/>
  <c r="AJ25" i="15"/>
  <c r="AI25" i="15"/>
  <c r="AH25" i="15"/>
  <c r="AJ24" i="15"/>
  <c r="AI24" i="15"/>
  <c r="AH24" i="15"/>
  <c r="AJ23" i="15"/>
  <c r="AI23" i="15"/>
  <c r="AH23" i="15"/>
  <c r="AJ22" i="15"/>
  <c r="AI22" i="15"/>
  <c r="AH22" i="15"/>
  <c r="AJ21" i="15"/>
  <c r="AI21" i="15"/>
  <c r="AH21" i="15"/>
  <c r="AJ20" i="15"/>
  <c r="AI20" i="15"/>
  <c r="AH20" i="15"/>
  <c r="AJ19" i="15"/>
  <c r="AI19" i="15"/>
  <c r="AH19" i="15"/>
  <c r="AJ18" i="15"/>
  <c r="AI18" i="15"/>
  <c r="AH18" i="15"/>
  <c r="AJ17" i="15"/>
  <c r="AI17" i="15"/>
  <c r="AH17" i="15"/>
  <c r="AJ16" i="15"/>
  <c r="AI16" i="15"/>
  <c r="AH16" i="15"/>
  <c r="AJ15" i="15"/>
  <c r="AI15" i="15"/>
  <c r="AH15" i="15"/>
  <c r="AJ14" i="15"/>
  <c r="AI14" i="15"/>
  <c r="AH14" i="15"/>
  <c r="AJ13" i="15"/>
  <c r="AI13" i="15"/>
  <c r="AH13" i="15"/>
  <c r="AJ12" i="15"/>
  <c r="AI12" i="15"/>
  <c r="AH12" i="15"/>
  <c r="AJ11" i="15"/>
  <c r="AI11" i="15"/>
  <c r="AH11" i="15"/>
  <c r="AJ10" i="15"/>
  <c r="AI10" i="15"/>
  <c r="AH10" i="15"/>
  <c r="AJ9" i="15"/>
  <c r="AI9" i="15"/>
  <c r="AH9" i="15"/>
  <c r="AJ8" i="15"/>
  <c r="AI8" i="15"/>
  <c r="AH8" i="15"/>
  <c r="AJ7" i="15"/>
  <c r="AI7" i="15"/>
  <c r="AH7" i="15"/>
  <c r="AJ6" i="15"/>
  <c r="AI6" i="15"/>
  <c r="AH6" i="15"/>
  <c r="AJ5" i="15"/>
  <c r="AI5" i="15"/>
  <c r="AH5" i="15"/>
  <c r="AJ4" i="15"/>
  <c r="AI4" i="15"/>
  <c r="AH4" i="15"/>
  <c r="AH1" i="15"/>
  <c r="AJ105" i="16"/>
  <c r="AI105" i="16"/>
  <c r="AH105" i="16"/>
  <c r="AJ104" i="16"/>
  <c r="AI104" i="16"/>
  <c r="AH104" i="16"/>
  <c r="AJ103" i="16"/>
  <c r="AI103" i="16"/>
  <c r="AH103" i="16"/>
  <c r="AJ102" i="16"/>
  <c r="AI102" i="16"/>
  <c r="AH102" i="16"/>
  <c r="AJ101" i="16"/>
  <c r="AI101" i="16"/>
  <c r="AH101" i="16"/>
  <c r="AJ100" i="16"/>
  <c r="AI100" i="16"/>
  <c r="AH100" i="16"/>
  <c r="AJ99" i="16"/>
  <c r="AI99" i="16"/>
  <c r="AH99" i="16"/>
  <c r="AJ98" i="16"/>
  <c r="AI98" i="16"/>
  <c r="AH98" i="16"/>
  <c r="AJ97" i="16"/>
  <c r="AI97" i="16"/>
  <c r="AH97" i="16"/>
  <c r="AJ96" i="16"/>
  <c r="AI96" i="16"/>
  <c r="AH96" i="16"/>
  <c r="AJ95" i="16"/>
  <c r="AI95" i="16"/>
  <c r="AH95" i="16"/>
  <c r="AJ94" i="16"/>
  <c r="AI94" i="16"/>
  <c r="AH94" i="16"/>
  <c r="AJ93" i="16"/>
  <c r="AI93" i="16"/>
  <c r="AH93" i="16"/>
  <c r="AJ92" i="16"/>
  <c r="AI92" i="16"/>
  <c r="AH92" i="16"/>
  <c r="AJ91" i="16"/>
  <c r="AI91" i="16"/>
  <c r="AH91" i="16"/>
  <c r="AJ90" i="16"/>
  <c r="AI90" i="16"/>
  <c r="AH90" i="16"/>
  <c r="AJ89" i="16"/>
  <c r="AI89" i="16"/>
  <c r="AH89" i="16"/>
  <c r="AJ88" i="16"/>
  <c r="AI88" i="16"/>
  <c r="AH88" i="16"/>
  <c r="AJ87" i="16"/>
  <c r="AI87" i="16"/>
  <c r="AH87" i="16"/>
  <c r="AJ86" i="16"/>
  <c r="AI86" i="16"/>
  <c r="AH86" i="16"/>
  <c r="AJ85" i="16"/>
  <c r="AI85" i="16"/>
  <c r="AH85" i="16"/>
  <c r="AJ84" i="16"/>
  <c r="AI84" i="16"/>
  <c r="AH84" i="16"/>
  <c r="AJ83" i="16"/>
  <c r="AI83" i="16"/>
  <c r="AH83" i="16"/>
  <c r="AJ82" i="16"/>
  <c r="AI82" i="16"/>
  <c r="AH82" i="16"/>
  <c r="AJ81" i="16"/>
  <c r="AI81" i="16"/>
  <c r="AH81" i="16"/>
  <c r="AJ80" i="16"/>
  <c r="AI80" i="16"/>
  <c r="AH80" i="16"/>
  <c r="AJ79" i="16"/>
  <c r="AI79" i="16"/>
  <c r="AH79" i="16"/>
  <c r="AJ78" i="16"/>
  <c r="AI78" i="16"/>
  <c r="AH78" i="16"/>
  <c r="AJ77" i="16"/>
  <c r="AI77" i="16"/>
  <c r="AH77" i="16"/>
  <c r="AJ76" i="16"/>
  <c r="AI76" i="16"/>
  <c r="AH76" i="16"/>
  <c r="AJ75" i="16"/>
  <c r="AI75" i="16"/>
  <c r="AH75" i="16"/>
  <c r="AJ74" i="16"/>
  <c r="AI74" i="16"/>
  <c r="AH74" i="16"/>
  <c r="AJ73" i="16"/>
  <c r="AI73" i="16"/>
  <c r="AH73" i="16"/>
  <c r="AJ72" i="16"/>
  <c r="AI72" i="16"/>
  <c r="AH72" i="16"/>
  <c r="AJ71" i="16"/>
  <c r="AI71" i="16"/>
  <c r="AH71" i="16"/>
  <c r="AJ70" i="16"/>
  <c r="AI70" i="16"/>
  <c r="AH70" i="16"/>
  <c r="AJ69" i="16"/>
  <c r="AI69" i="16"/>
  <c r="AH69" i="16"/>
  <c r="AJ68" i="16"/>
  <c r="AI68" i="16"/>
  <c r="AH68" i="16"/>
  <c r="AJ67" i="16"/>
  <c r="AI67" i="16"/>
  <c r="AH67" i="16"/>
  <c r="AJ66" i="16"/>
  <c r="AI66" i="16"/>
  <c r="AH66" i="16"/>
  <c r="AJ65" i="16"/>
  <c r="AI65" i="16"/>
  <c r="AH65" i="16"/>
  <c r="AJ64" i="16"/>
  <c r="AI64" i="16"/>
  <c r="AH64" i="16"/>
  <c r="AJ63" i="16"/>
  <c r="AI63" i="16"/>
  <c r="AH63" i="16"/>
  <c r="AJ62" i="16"/>
  <c r="AI62" i="16"/>
  <c r="AH62" i="16"/>
  <c r="AJ61" i="16"/>
  <c r="AI61" i="16"/>
  <c r="AH61" i="16"/>
  <c r="AJ60" i="16"/>
  <c r="AI60" i="16"/>
  <c r="AH60" i="16"/>
  <c r="AJ59" i="16"/>
  <c r="AI59" i="16"/>
  <c r="AH59" i="16"/>
  <c r="AJ58" i="16"/>
  <c r="AI58" i="16"/>
  <c r="AH58" i="16"/>
  <c r="AJ57" i="16"/>
  <c r="AI57" i="16"/>
  <c r="AH57" i="16"/>
  <c r="AJ56" i="16"/>
  <c r="AI56" i="16"/>
  <c r="AH56" i="16"/>
  <c r="AJ55" i="16"/>
  <c r="AI55" i="16"/>
  <c r="AH55" i="16"/>
  <c r="AJ54" i="16"/>
  <c r="AI54" i="16"/>
  <c r="AH54" i="16"/>
  <c r="AJ53" i="16"/>
  <c r="AI53" i="16"/>
  <c r="AH53" i="16"/>
  <c r="AJ52" i="16"/>
  <c r="AI52" i="16"/>
  <c r="AH52" i="16"/>
  <c r="AJ51" i="16"/>
  <c r="AI51" i="16"/>
  <c r="AH51" i="16"/>
  <c r="AJ50" i="16"/>
  <c r="AI50" i="16"/>
  <c r="AH50" i="16"/>
  <c r="AJ49" i="16"/>
  <c r="AI49" i="16"/>
  <c r="AH49" i="16"/>
  <c r="AJ48" i="16"/>
  <c r="AI48" i="16"/>
  <c r="AH48" i="16"/>
  <c r="AJ47" i="16"/>
  <c r="AI47" i="16"/>
  <c r="AH47" i="16"/>
  <c r="AJ46" i="16"/>
  <c r="AI46" i="16"/>
  <c r="AH46" i="16"/>
  <c r="AJ45" i="16"/>
  <c r="AI45" i="16"/>
  <c r="AH45" i="16"/>
  <c r="AJ44" i="16"/>
  <c r="AI44" i="16"/>
  <c r="AH44" i="16"/>
  <c r="AJ43" i="16"/>
  <c r="AI43" i="16"/>
  <c r="AH43" i="16"/>
  <c r="AJ42" i="16"/>
  <c r="AI42" i="16"/>
  <c r="AH42" i="16"/>
  <c r="AJ41" i="16"/>
  <c r="AI41" i="16"/>
  <c r="AH41" i="16"/>
  <c r="AJ40" i="16"/>
  <c r="AI40" i="16"/>
  <c r="AH40" i="16"/>
  <c r="AJ39" i="16"/>
  <c r="AI39" i="16"/>
  <c r="AH39" i="16"/>
  <c r="AJ38" i="16"/>
  <c r="AI38" i="16"/>
  <c r="AH38" i="16"/>
  <c r="AJ37" i="16"/>
  <c r="AI37" i="16"/>
  <c r="AH37" i="16"/>
  <c r="AJ36" i="16"/>
  <c r="AI36" i="16"/>
  <c r="AH36" i="16"/>
  <c r="AJ35" i="16"/>
  <c r="AI35" i="16"/>
  <c r="AH35" i="16"/>
  <c r="AJ34" i="16"/>
  <c r="AI34" i="16"/>
  <c r="AH34" i="16"/>
  <c r="AJ33" i="16"/>
  <c r="AI33" i="16"/>
  <c r="AH33" i="16"/>
  <c r="AJ32" i="16"/>
  <c r="AI32" i="16"/>
  <c r="AH32" i="16"/>
  <c r="AJ31" i="16"/>
  <c r="AI31" i="16"/>
  <c r="AH31" i="16"/>
  <c r="AJ30" i="16"/>
  <c r="AI30" i="16"/>
  <c r="AH30" i="16"/>
  <c r="AJ29" i="16"/>
  <c r="AI29" i="16"/>
  <c r="AH29" i="16"/>
  <c r="AJ28" i="16"/>
  <c r="AI28" i="16"/>
  <c r="AH28" i="16"/>
  <c r="AJ27" i="16"/>
  <c r="AI27" i="16"/>
  <c r="AH27" i="16"/>
  <c r="AJ26" i="16"/>
  <c r="AI26" i="16"/>
  <c r="AH26" i="16"/>
  <c r="AJ25" i="16"/>
  <c r="AI25" i="16"/>
  <c r="AH25" i="16"/>
  <c r="AJ24" i="16"/>
  <c r="AI24" i="16"/>
  <c r="AH24" i="16"/>
  <c r="AJ23" i="16"/>
  <c r="AI23" i="16"/>
  <c r="AH23" i="16"/>
  <c r="AJ22" i="16"/>
  <c r="AI22" i="16"/>
  <c r="AH22" i="16"/>
  <c r="AJ21" i="16"/>
  <c r="AI21" i="16"/>
  <c r="AH21" i="16"/>
  <c r="AJ20" i="16"/>
  <c r="AI20" i="16"/>
  <c r="AH20" i="16"/>
  <c r="AJ19" i="16"/>
  <c r="AI19" i="16"/>
  <c r="AH19" i="16"/>
  <c r="AJ18" i="16"/>
  <c r="AI18" i="16"/>
  <c r="AH18" i="16"/>
  <c r="AJ17" i="16"/>
  <c r="AI17" i="16"/>
  <c r="AH17" i="16"/>
  <c r="AJ16" i="16"/>
  <c r="AI16" i="16"/>
  <c r="AH16" i="16"/>
  <c r="AJ15" i="16"/>
  <c r="AI15" i="16"/>
  <c r="AH15" i="16"/>
  <c r="AJ14" i="16"/>
  <c r="AI14" i="16"/>
  <c r="AH14" i="16"/>
  <c r="AJ13" i="16"/>
  <c r="AI13" i="16"/>
  <c r="AH13" i="16"/>
  <c r="AJ12" i="16"/>
  <c r="AI12" i="16"/>
  <c r="AH12" i="16"/>
  <c r="AJ11" i="16"/>
  <c r="AI11" i="16"/>
  <c r="AH11" i="16"/>
  <c r="AJ10" i="16"/>
  <c r="AI10" i="16"/>
  <c r="AH10" i="16"/>
  <c r="AJ9" i="16"/>
  <c r="AI9" i="16"/>
  <c r="AH9" i="16"/>
  <c r="AJ8" i="16"/>
  <c r="AI8" i="16"/>
  <c r="AH8" i="16"/>
  <c r="AJ7" i="16"/>
  <c r="AI7" i="16"/>
  <c r="AH7" i="16"/>
  <c r="AJ6" i="16"/>
  <c r="AI6" i="16"/>
  <c r="AH6" i="16"/>
  <c r="AJ5" i="16"/>
  <c r="AI5" i="16"/>
  <c r="AH5" i="16"/>
  <c r="AJ4" i="16"/>
  <c r="AI4" i="16"/>
  <c r="AH4" i="16"/>
  <c r="AH1" i="16"/>
  <c r="AJ105" i="8"/>
  <c r="AI105" i="8"/>
  <c r="AH105" i="8"/>
  <c r="AJ104" i="8"/>
  <c r="AI104" i="8"/>
  <c r="AH104" i="8"/>
  <c r="AJ103" i="8"/>
  <c r="AI103" i="8"/>
  <c r="AH103" i="8"/>
  <c r="AJ102" i="8"/>
  <c r="AI102" i="8"/>
  <c r="AH102" i="8"/>
  <c r="AJ101" i="8"/>
  <c r="AI101" i="8"/>
  <c r="AH101" i="8"/>
  <c r="AJ100" i="8"/>
  <c r="AI100" i="8"/>
  <c r="AH100" i="8"/>
  <c r="AJ99" i="8"/>
  <c r="AI99" i="8"/>
  <c r="AH99" i="8"/>
  <c r="AJ98" i="8"/>
  <c r="AI98" i="8"/>
  <c r="AH98" i="8"/>
  <c r="AJ97" i="8"/>
  <c r="AI97" i="8"/>
  <c r="AH97" i="8"/>
  <c r="AJ96" i="8"/>
  <c r="AI96" i="8"/>
  <c r="AH96" i="8"/>
  <c r="AJ95" i="8"/>
  <c r="AI95" i="8"/>
  <c r="AH95" i="8"/>
  <c r="AJ94" i="8"/>
  <c r="AI94" i="8"/>
  <c r="AH94" i="8"/>
  <c r="AJ93" i="8"/>
  <c r="AI93" i="8"/>
  <c r="AH93" i="8"/>
  <c r="AJ92" i="8"/>
  <c r="AI92" i="8"/>
  <c r="AH92" i="8"/>
  <c r="AJ91" i="8"/>
  <c r="AI91" i="8"/>
  <c r="AH91" i="8"/>
  <c r="AJ90" i="8"/>
  <c r="AI90" i="8"/>
  <c r="AH90" i="8"/>
  <c r="AJ89" i="8"/>
  <c r="AI89" i="8"/>
  <c r="AH89" i="8"/>
  <c r="AJ88" i="8"/>
  <c r="AI88" i="8"/>
  <c r="AH88" i="8"/>
  <c r="AJ87" i="8"/>
  <c r="AI87" i="8"/>
  <c r="AH87" i="8"/>
  <c r="AJ86" i="8"/>
  <c r="AI86" i="8"/>
  <c r="AH86" i="8"/>
  <c r="AJ85" i="8"/>
  <c r="AI85" i="8"/>
  <c r="AH85" i="8"/>
  <c r="AJ84" i="8"/>
  <c r="AI84" i="8"/>
  <c r="AH84" i="8"/>
  <c r="AJ83" i="8"/>
  <c r="AI83" i="8"/>
  <c r="AH83" i="8"/>
  <c r="AJ82" i="8"/>
  <c r="AI82" i="8"/>
  <c r="AH82" i="8"/>
  <c r="AJ81" i="8"/>
  <c r="AI81" i="8"/>
  <c r="AH81" i="8"/>
  <c r="AJ80" i="8"/>
  <c r="AI80" i="8"/>
  <c r="AH80" i="8"/>
  <c r="AJ79" i="8"/>
  <c r="AI79" i="8"/>
  <c r="AH79" i="8"/>
  <c r="AJ78" i="8"/>
  <c r="AI78" i="8"/>
  <c r="AH78" i="8"/>
  <c r="AJ77" i="8"/>
  <c r="AI77" i="8"/>
  <c r="AH77" i="8"/>
  <c r="AJ76" i="8"/>
  <c r="AI76" i="8"/>
  <c r="AH76" i="8"/>
  <c r="AJ75" i="8"/>
  <c r="AI75" i="8"/>
  <c r="AH75" i="8"/>
  <c r="AJ74" i="8"/>
  <c r="AI74" i="8"/>
  <c r="AH74" i="8"/>
  <c r="AJ73" i="8"/>
  <c r="AI73" i="8"/>
  <c r="AH73" i="8"/>
  <c r="AJ72" i="8"/>
  <c r="AI72" i="8"/>
  <c r="AH72" i="8"/>
  <c r="AJ71" i="8"/>
  <c r="AI71" i="8"/>
  <c r="AH71" i="8"/>
  <c r="AJ70" i="8"/>
  <c r="AI70" i="8"/>
  <c r="AH70" i="8"/>
  <c r="AJ69" i="8"/>
  <c r="AI69" i="8"/>
  <c r="AH69" i="8"/>
  <c r="AJ68" i="8"/>
  <c r="AI68" i="8"/>
  <c r="AH68" i="8"/>
  <c r="AJ67" i="8"/>
  <c r="AI67" i="8"/>
  <c r="AH67" i="8"/>
  <c r="AJ66" i="8"/>
  <c r="AI66" i="8"/>
  <c r="AH66" i="8"/>
  <c r="AJ65" i="8"/>
  <c r="AI65" i="8"/>
  <c r="AH65" i="8"/>
  <c r="AJ64" i="8"/>
  <c r="AI64" i="8"/>
  <c r="AH64" i="8"/>
  <c r="AJ63" i="8"/>
  <c r="AI63" i="8"/>
  <c r="AH63" i="8"/>
  <c r="AJ62" i="8"/>
  <c r="AI62" i="8"/>
  <c r="AH62" i="8"/>
  <c r="AJ61" i="8"/>
  <c r="AI61" i="8"/>
  <c r="AH61" i="8"/>
  <c r="AJ60" i="8"/>
  <c r="AI60" i="8"/>
  <c r="AH60" i="8"/>
  <c r="AJ59" i="8"/>
  <c r="AI59" i="8"/>
  <c r="AH59" i="8"/>
  <c r="AJ58" i="8"/>
  <c r="AI58" i="8"/>
  <c r="AH58" i="8"/>
  <c r="AJ57" i="8"/>
  <c r="AI57" i="8"/>
  <c r="AH57" i="8"/>
  <c r="AJ56" i="8"/>
  <c r="AI56" i="8"/>
  <c r="AH56" i="8"/>
  <c r="AJ55" i="8"/>
  <c r="AI55" i="8"/>
  <c r="AH55" i="8"/>
  <c r="AJ54" i="8"/>
  <c r="AI54" i="8"/>
  <c r="AH54" i="8"/>
  <c r="AJ53" i="8"/>
  <c r="AI53" i="8"/>
  <c r="AH53" i="8"/>
  <c r="AJ52" i="8"/>
  <c r="AI52" i="8"/>
  <c r="AH52" i="8"/>
  <c r="AJ51" i="8"/>
  <c r="AI51" i="8"/>
  <c r="AH51" i="8"/>
  <c r="AJ50" i="8"/>
  <c r="AI50" i="8"/>
  <c r="AH50" i="8"/>
  <c r="AJ49" i="8"/>
  <c r="AI49" i="8"/>
  <c r="AH49" i="8"/>
  <c r="AJ48" i="8"/>
  <c r="AI48" i="8"/>
  <c r="AH48" i="8"/>
  <c r="AJ47" i="8"/>
  <c r="AI47" i="8"/>
  <c r="AH47" i="8"/>
  <c r="AJ46" i="8"/>
  <c r="AI46" i="8"/>
  <c r="AH46" i="8"/>
  <c r="AJ45" i="8"/>
  <c r="AI45" i="8"/>
  <c r="AH45" i="8"/>
  <c r="AJ44" i="8"/>
  <c r="AI44" i="8"/>
  <c r="AH44" i="8"/>
  <c r="AJ43" i="8"/>
  <c r="AI43" i="8"/>
  <c r="AH43" i="8"/>
  <c r="AJ42" i="8"/>
  <c r="AI42" i="8"/>
  <c r="AH42" i="8"/>
  <c r="AJ41" i="8"/>
  <c r="AI41" i="8"/>
  <c r="AH41" i="8"/>
  <c r="AJ40" i="8"/>
  <c r="AI40" i="8"/>
  <c r="AH40" i="8"/>
  <c r="AJ39" i="8"/>
  <c r="AI39" i="8"/>
  <c r="AH39" i="8"/>
  <c r="AJ38" i="8"/>
  <c r="AI38" i="8"/>
  <c r="AH38" i="8"/>
  <c r="AJ37" i="8"/>
  <c r="AI37" i="8"/>
  <c r="AH37" i="8"/>
  <c r="AJ36" i="8"/>
  <c r="AI36" i="8"/>
  <c r="AH36" i="8"/>
  <c r="AJ35" i="8"/>
  <c r="AI35" i="8"/>
  <c r="AH35" i="8"/>
  <c r="AJ34" i="8"/>
  <c r="AI34" i="8"/>
  <c r="AH34" i="8"/>
  <c r="AJ33" i="8"/>
  <c r="AI33" i="8"/>
  <c r="AH33" i="8"/>
  <c r="AJ32" i="8"/>
  <c r="AI32" i="8"/>
  <c r="AH32" i="8"/>
  <c r="AJ31" i="8"/>
  <c r="AI31" i="8"/>
  <c r="AH31" i="8"/>
  <c r="AJ30" i="8"/>
  <c r="AI30" i="8"/>
  <c r="AH30" i="8"/>
  <c r="AJ29" i="8"/>
  <c r="AI29" i="8"/>
  <c r="AH29" i="8"/>
  <c r="AJ28" i="8"/>
  <c r="AI28" i="8"/>
  <c r="AH28" i="8"/>
  <c r="AJ27" i="8"/>
  <c r="AI27" i="8"/>
  <c r="AH27" i="8"/>
  <c r="AJ26" i="8"/>
  <c r="AI26" i="8"/>
  <c r="AH26" i="8"/>
  <c r="AJ25" i="8"/>
  <c r="AI25" i="8"/>
  <c r="AH25" i="8"/>
  <c r="AJ24" i="8"/>
  <c r="AI24" i="8"/>
  <c r="AH24" i="8"/>
  <c r="AJ23" i="8"/>
  <c r="AI23" i="8"/>
  <c r="AH23" i="8"/>
  <c r="AJ22" i="8"/>
  <c r="AI22" i="8"/>
  <c r="AH22" i="8"/>
  <c r="AJ21" i="8"/>
  <c r="AI21" i="8"/>
  <c r="AH21" i="8"/>
  <c r="AJ20" i="8"/>
  <c r="AI20" i="8"/>
  <c r="AH20" i="8"/>
  <c r="AJ19" i="8"/>
  <c r="AI19" i="8"/>
  <c r="AH19" i="8"/>
  <c r="AJ18" i="8"/>
  <c r="AI18" i="8"/>
  <c r="AH18" i="8"/>
  <c r="AJ17" i="8"/>
  <c r="AI17" i="8"/>
  <c r="AH17" i="8"/>
  <c r="AJ16" i="8"/>
  <c r="AI16" i="8"/>
  <c r="AH16" i="8"/>
  <c r="AJ15" i="8"/>
  <c r="AI15" i="8"/>
  <c r="AH15" i="8"/>
  <c r="AJ14" i="8"/>
  <c r="AI14" i="8"/>
  <c r="AH14" i="8"/>
  <c r="AJ13" i="8"/>
  <c r="AI13" i="8"/>
  <c r="AH13" i="8"/>
  <c r="AJ12" i="8"/>
  <c r="AI12" i="8"/>
  <c r="AH12" i="8"/>
  <c r="AJ11" i="8"/>
  <c r="AI11" i="8"/>
  <c r="AH11" i="8"/>
  <c r="AJ10" i="8"/>
  <c r="AI10" i="8"/>
  <c r="AH10" i="8"/>
  <c r="AJ9" i="8"/>
  <c r="AI9" i="8"/>
  <c r="AH9" i="8"/>
  <c r="AJ8" i="8"/>
  <c r="AI8" i="8"/>
  <c r="AH8" i="8"/>
  <c r="AJ7" i="8"/>
  <c r="AI7" i="8"/>
  <c r="AH7" i="8"/>
  <c r="AJ6" i="8"/>
  <c r="AI6" i="8"/>
  <c r="AH6" i="8"/>
  <c r="AJ5" i="8"/>
  <c r="AI5" i="8"/>
  <c r="AH5" i="8"/>
  <c r="AJ4" i="8"/>
  <c r="AI4" i="8"/>
  <c r="AH4" i="8"/>
  <c r="AJ105" i="9"/>
  <c r="AI105" i="9"/>
  <c r="AH105" i="9"/>
  <c r="AJ104" i="9"/>
  <c r="AI104" i="9"/>
  <c r="AH104" i="9"/>
  <c r="AJ103" i="9"/>
  <c r="AI103" i="9"/>
  <c r="AH103" i="9"/>
  <c r="AJ102" i="9"/>
  <c r="AI102" i="9"/>
  <c r="AH102" i="9"/>
  <c r="AJ101" i="9"/>
  <c r="AI101" i="9"/>
  <c r="AH101" i="9"/>
  <c r="AJ100" i="9"/>
  <c r="AI100" i="9"/>
  <c r="AH100" i="9"/>
  <c r="AJ99" i="9"/>
  <c r="AI99" i="9"/>
  <c r="AH99" i="9"/>
  <c r="AJ98" i="9"/>
  <c r="AI98" i="9"/>
  <c r="AH98" i="9"/>
  <c r="AJ97" i="9"/>
  <c r="AI97" i="9"/>
  <c r="AH97" i="9"/>
  <c r="AJ96" i="9"/>
  <c r="AI96" i="9"/>
  <c r="AH96" i="9"/>
  <c r="AJ95" i="9"/>
  <c r="AI95" i="9"/>
  <c r="AH95" i="9"/>
  <c r="AJ94" i="9"/>
  <c r="AI94" i="9"/>
  <c r="AH94" i="9"/>
  <c r="AJ93" i="9"/>
  <c r="AI93" i="9"/>
  <c r="AH93" i="9"/>
  <c r="AJ92" i="9"/>
  <c r="AI92" i="9"/>
  <c r="AH92" i="9"/>
  <c r="AJ91" i="9"/>
  <c r="AI91" i="9"/>
  <c r="AH91" i="9"/>
  <c r="AJ90" i="9"/>
  <c r="AI90" i="9"/>
  <c r="AH90" i="9"/>
  <c r="AJ89" i="9"/>
  <c r="AI89" i="9"/>
  <c r="AH89" i="9"/>
  <c r="AJ88" i="9"/>
  <c r="AI88" i="9"/>
  <c r="AH88" i="9"/>
  <c r="AJ87" i="9"/>
  <c r="AI87" i="9"/>
  <c r="AH87" i="9"/>
  <c r="AJ86" i="9"/>
  <c r="AI86" i="9"/>
  <c r="AH86" i="9"/>
  <c r="AJ85" i="9"/>
  <c r="AI85" i="9"/>
  <c r="AH85" i="9"/>
  <c r="AJ84" i="9"/>
  <c r="AI84" i="9"/>
  <c r="AH84" i="9"/>
  <c r="AJ83" i="9"/>
  <c r="AI83" i="9"/>
  <c r="AH83" i="9"/>
  <c r="AJ82" i="9"/>
  <c r="AI82" i="9"/>
  <c r="AH82" i="9"/>
  <c r="AJ81" i="9"/>
  <c r="AI81" i="9"/>
  <c r="AH81" i="9"/>
  <c r="AJ80" i="9"/>
  <c r="AI80" i="9"/>
  <c r="AH80" i="9"/>
  <c r="AJ79" i="9"/>
  <c r="AI79" i="9"/>
  <c r="AH79" i="9"/>
  <c r="AJ78" i="9"/>
  <c r="AI78" i="9"/>
  <c r="AH78" i="9"/>
  <c r="AJ77" i="9"/>
  <c r="AI77" i="9"/>
  <c r="AH77" i="9"/>
  <c r="AJ76" i="9"/>
  <c r="AI76" i="9"/>
  <c r="AH76" i="9"/>
  <c r="AJ75" i="9"/>
  <c r="AI75" i="9"/>
  <c r="AH75" i="9"/>
  <c r="AJ74" i="9"/>
  <c r="AI74" i="9"/>
  <c r="AH74" i="9"/>
  <c r="AJ73" i="9"/>
  <c r="AI73" i="9"/>
  <c r="AH73" i="9"/>
  <c r="AJ72" i="9"/>
  <c r="AI72" i="9"/>
  <c r="AH72" i="9"/>
  <c r="AJ71" i="9"/>
  <c r="AI71" i="9"/>
  <c r="AH71" i="9"/>
  <c r="AJ70" i="9"/>
  <c r="AI70" i="9"/>
  <c r="AH70" i="9"/>
  <c r="AJ69" i="9"/>
  <c r="AI69" i="9"/>
  <c r="AH69" i="9"/>
  <c r="AJ68" i="9"/>
  <c r="AI68" i="9"/>
  <c r="AH68" i="9"/>
  <c r="AJ67" i="9"/>
  <c r="AI67" i="9"/>
  <c r="AH67" i="9"/>
  <c r="AJ66" i="9"/>
  <c r="AI66" i="9"/>
  <c r="AH66" i="9"/>
  <c r="AJ65" i="9"/>
  <c r="AI65" i="9"/>
  <c r="AH65" i="9"/>
  <c r="AJ64" i="9"/>
  <c r="AI64" i="9"/>
  <c r="AH64" i="9"/>
  <c r="AJ63" i="9"/>
  <c r="AI63" i="9"/>
  <c r="AH63" i="9"/>
  <c r="AJ62" i="9"/>
  <c r="AI62" i="9"/>
  <c r="AH62" i="9"/>
  <c r="AJ61" i="9"/>
  <c r="AI61" i="9"/>
  <c r="AH61" i="9"/>
  <c r="AJ60" i="9"/>
  <c r="AI60" i="9"/>
  <c r="AH60" i="9"/>
  <c r="AJ59" i="9"/>
  <c r="AI59" i="9"/>
  <c r="AH59" i="9"/>
  <c r="AJ58" i="9"/>
  <c r="AI58" i="9"/>
  <c r="AH58" i="9"/>
  <c r="AJ57" i="9"/>
  <c r="AI57" i="9"/>
  <c r="AH57" i="9"/>
  <c r="AJ56" i="9"/>
  <c r="AI56" i="9"/>
  <c r="AH56" i="9"/>
  <c r="AJ55" i="9"/>
  <c r="AI55" i="9"/>
  <c r="AH55" i="9"/>
  <c r="AJ54" i="9"/>
  <c r="AI54" i="9"/>
  <c r="AH54" i="9"/>
  <c r="AJ53" i="9"/>
  <c r="AI53" i="9"/>
  <c r="AH53" i="9"/>
  <c r="AJ52" i="9"/>
  <c r="AI52" i="9"/>
  <c r="AH52" i="9"/>
  <c r="AJ51" i="9"/>
  <c r="AI51" i="9"/>
  <c r="AH51" i="9"/>
  <c r="AJ50" i="9"/>
  <c r="AI50" i="9"/>
  <c r="AH50" i="9"/>
  <c r="AJ49" i="9"/>
  <c r="AI49" i="9"/>
  <c r="AH49" i="9"/>
  <c r="AJ48" i="9"/>
  <c r="AI48" i="9"/>
  <c r="AH48" i="9"/>
  <c r="AJ47" i="9"/>
  <c r="AI47" i="9"/>
  <c r="AH47" i="9"/>
  <c r="AJ46" i="9"/>
  <c r="AI46" i="9"/>
  <c r="AH46" i="9"/>
  <c r="AJ45" i="9"/>
  <c r="AI45" i="9"/>
  <c r="AH45" i="9"/>
  <c r="AJ44" i="9"/>
  <c r="AI44" i="9"/>
  <c r="AH44" i="9"/>
  <c r="AJ43" i="9"/>
  <c r="AI43" i="9"/>
  <c r="AH43" i="9"/>
  <c r="AJ42" i="9"/>
  <c r="AI42" i="9"/>
  <c r="AH42" i="9"/>
  <c r="AJ41" i="9"/>
  <c r="AI41" i="9"/>
  <c r="AH41" i="9"/>
  <c r="AJ40" i="9"/>
  <c r="AI40" i="9"/>
  <c r="AH40" i="9"/>
  <c r="AJ39" i="9"/>
  <c r="AI39" i="9"/>
  <c r="AH39" i="9"/>
  <c r="AJ38" i="9"/>
  <c r="AI38" i="9"/>
  <c r="AH38" i="9"/>
  <c r="AJ37" i="9"/>
  <c r="AI37" i="9"/>
  <c r="AH37" i="9"/>
  <c r="AJ36" i="9"/>
  <c r="AI36" i="9"/>
  <c r="AH36" i="9"/>
  <c r="AJ35" i="9"/>
  <c r="AI35" i="9"/>
  <c r="AH35" i="9"/>
  <c r="AJ34" i="9"/>
  <c r="AI34" i="9"/>
  <c r="AH34" i="9"/>
  <c r="AJ33" i="9"/>
  <c r="AI33" i="9"/>
  <c r="AH33" i="9"/>
  <c r="AJ32" i="9"/>
  <c r="AI32" i="9"/>
  <c r="AH32" i="9"/>
  <c r="AJ31" i="9"/>
  <c r="AI31" i="9"/>
  <c r="AH31" i="9"/>
  <c r="AJ30" i="9"/>
  <c r="AI30" i="9"/>
  <c r="AH30" i="9"/>
  <c r="AJ29" i="9"/>
  <c r="AI29" i="9"/>
  <c r="AH29" i="9"/>
  <c r="AJ28" i="9"/>
  <c r="AI28" i="9"/>
  <c r="AH28" i="9"/>
  <c r="AJ27" i="9"/>
  <c r="AI27" i="9"/>
  <c r="AH27" i="9"/>
  <c r="AJ26" i="9"/>
  <c r="AI26" i="9"/>
  <c r="AH26" i="9"/>
  <c r="AJ25" i="9"/>
  <c r="AI25" i="9"/>
  <c r="AH25" i="9"/>
  <c r="AJ24" i="9"/>
  <c r="AI24" i="9"/>
  <c r="AH24" i="9"/>
  <c r="AJ23" i="9"/>
  <c r="AI23" i="9"/>
  <c r="AH23" i="9"/>
  <c r="AJ22" i="9"/>
  <c r="AI22" i="9"/>
  <c r="AH22" i="9"/>
  <c r="AJ21" i="9"/>
  <c r="AI21" i="9"/>
  <c r="AH21" i="9"/>
  <c r="AJ20" i="9"/>
  <c r="AI20" i="9"/>
  <c r="AH20" i="9"/>
  <c r="AJ19" i="9"/>
  <c r="AI19" i="9"/>
  <c r="AH19" i="9"/>
  <c r="AJ18" i="9"/>
  <c r="AI18" i="9"/>
  <c r="AH18" i="9"/>
  <c r="AJ17" i="9"/>
  <c r="AI17" i="9"/>
  <c r="AH17" i="9"/>
  <c r="AJ16" i="9"/>
  <c r="AI16" i="9"/>
  <c r="AH16" i="9"/>
  <c r="AJ15" i="9"/>
  <c r="AI15" i="9"/>
  <c r="AH15" i="9"/>
  <c r="AJ14" i="9"/>
  <c r="AI14" i="9"/>
  <c r="AH14" i="9"/>
  <c r="AJ13" i="9"/>
  <c r="AI13" i="9"/>
  <c r="AH13" i="9"/>
  <c r="AJ12" i="9"/>
  <c r="AI12" i="9"/>
  <c r="AH12" i="9"/>
  <c r="AJ11" i="9"/>
  <c r="AI11" i="9"/>
  <c r="AH11" i="9"/>
  <c r="AJ10" i="9"/>
  <c r="AI10" i="9"/>
  <c r="AH10" i="9"/>
  <c r="AJ9" i="9"/>
  <c r="AI9" i="9"/>
  <c r="AH9" i="9"/>
  <c r="AJ8" i="9"/>
  <c r="AI8" i="9"/>
  <c r="AH8" i="9"/>
  <c r="AJ7" i="9"/>
  <c r="AI7" i="9"/>
  <c r="AH7" i="9"/>
  <c r="AJ6" i="9"/>
  <c r="AI6" i="9"/>
  <c r="AH6" i="9"/>
  <c r="AJ5" i="9"/>
  <c r="AI5" i="9"/>
  <c r="AH5" i="9"/>
  <c r="AJ4" i="9"/>
  <c r="AI4" i="9"/>
  <c r="AH4" i="9"/>
  <c r="AJ105" i="10"/>
  <c r="AI105" i="10"/>
  <c r="AH105" i="10"/>
  <c r="AJ104" i="10"/>
  <c r="AI104" i="10"/>
  <c r="AH104" i="10"/>
  <c r="AJ103" i="10"/>
  <c r="AI103" i="10"/>
  <c r="AH103" i="10"/>
  <c r="AJ102" i="10"/>
  <c r="AI102" i="10"/>
  <c r="AH102" i="10"/>
  <c r="AJ101" i="10"/>
  <c r="AI101" i="10"/>
  <c r="AH101" i="10"/>
  <c r="AJ100" i="10"/>
  <c r="AI100" i="10"/>
  <c r="AH100" i="10"/>
  <c r="AJ99" i="10"/>
  <c r="AI99" i="10"/>
  <c r="AH99" i="10"/>
  <c r="AJ98" i="10"/>
  <c r="AI98" i="10"/>
  <c r="AH98" i="10"/>
  <c r="AJ97" i="10"/>
  <c r="AI97" i="10"/>
  <c r="AH97" i="10"/>
  <c r="AJ96" i="10"/>
  <c r="AI96" i="10"/>
  <c r="AH96" i="10"/>
  <c r="AJ95" i="10"/>
  <c r="AI95" i="10"/>
  <c r="AH95" i="10"/>
  <c r="AJ94" i="10"/>
  <c r="AI94" i="10"/>
  <c r="AH94" i="10"/>
  <c r="AJ93" i="10"/>
  <c r="AI93" i="10"/>
  <c r="AH93" i="10"/>
  <c r="AJ92" i="10"/>
  <c r="AI92" i="10"/>
  <c r="AH92" i="10"/>
  <c r="AJ91" i="10"/>
  <c r="AI91" i="10"/>
  <c r="AH91" i="10"/>
  <c r="AJ90" i="10"/>
  <c r="AI90" i="10"/>
  <c r="AH90" i="10"/>
  <c r="AJ89" i="10"/>
  <c r="AI89" i="10"/>
  <c r="AH89" i="10"/>
  <c r="AJ88" i="10"/>
  <c r="AI88" i="10"/>
  <c r="AH88" i="10"/>
  <c r="AJ87" i="10"/>
  <c r="AI87" i="10"/>
  <c r="AH87" i="10"/>
  <c r="AJ86" i="10"/>
  <c r="AI86" i="10"/>
  <c r="AH86" i="10"/>
  <c r="AJ85" i="10"/>
  <c r="AI85" i="10"/>
  <c r="AH85" i="10"/>
  <c r="AJ84" i="10"/>
  <c r="AI84" i="10"/>
  <c r="AH84" i="10"/>
  <c r="AJ83" i="10"/>
  <c r="AI83" i="10"/>
  <c r="AH83" i="10"/>
  <c r="AJ82" i="10"/>
  <c r="AI82" i="10"/>
  <c r="AH82" i="10"/>
  <c r="AJ81" i="10"/>
  <c r="AI81" i="10"/>
  <c r="AH81" i="10"/>
  <c r="AJ80" i="10"/>
  <c r="AI80" i="10"/>
  <c r="AH80" i="10"/>
  <c r="AJ79" i="10"/>
  <c r="AI79" i="10"/>
  <c r="AH79" i="10"/>
  <c r="AJ78" i="10"/>
  <c r="AI78" i="10"/>
  <c r="AH78" i="10"/>
  <c r="AJ77" i="10"/>
  <c r="AI77" i="10"/>
  <c r="AH77" i="10"/>
  <c r="AJ76" i="10"/>
  <c r="AI76" i="10"/>
  <c r="AH76" i="10"/>
  <c r="AJ75" i="10"/>
  <c r="AI75" i="10"/>
  <c r="AH75" i="10"/>
  <c r="AJ74" i="10"/>
  <c r="AI74" i="10"/>
  <c r="AH74" i="10"/>
  <c r="AJ73" i="10"/>
  <c r="AI73" i="10"/>
  <c r="AH73" i="10"/>
  <c r="AJ72" i="10"/>
  <c r="AI72" i="10"/>
  <c r="AH72" i="10"/>
  <c r="AJ71" i="10"/>
  <c r="AI71" i="10"/>
  <c r="AH71" i="10"/>
  <c r="AJ70" i="10"/>
  <c r="AI70" i="10"/>
  <c r="AH70" i="10"/>
  <c r="AJ69" i="10"/>
  <c r="AI69" i="10"/>
  <c r="AH69" i="10"/>
  <c r="AJ68" i="10"/>
  <c r="AI68" i="10"/>
  <c r="AH68" i="10"/>
  <c r="AJ67" i="10"/>
  <c r="AI67" i="10"/>
  <c r="AH67" i="10"/>
  <c r="AJ66" i="10"/>
  <c r="AI66" i="10"/>
  <c r="AH66" i="10"/>
  <c r="AJ65" i="10"/>
  <c r="AI65" i="10"/>
  <c r="AH65" i="10"/>
  <c r="AJ64" i="10"/>
  <c r="AI64" i="10"/>
  <c r="AH64" i="10"/>
  <c r="AJ63" i="10"/>
  <c r="AI63" i="10"/>
  <c r="AH63" i="10"/>
  <c r="AJ62" i="10"/>
  <c r="AI62" i="10"/>
  <c r="AH62" i="10"/>
  <c r="AJ61" i="10"/>
  <c r="AI61" i="10"/>
  <c r="AH61" i="10"/>
  <c r="AJ60" i="10"/>
  <c r="AI60" i="10"/>
  <c r="AH60" i="10"/>
  <c r="AJ59" i="10"/>
  <c r="AI59" i="10"/>
  <c r="AH59" i="10"/>
  <c r="AJ58" i="10"/>
  <c r="AI58" i="10"/>
  <c r="AH58" i="10"/>
  <c r="AJ57" i="10"/>
  <c r="AI57" i="10"/>
  <c r="AH57" i="10"/>
  <c r="AJ56" i="10"/>
  <c r="AI56" i="10"/>
  <c r="AH56" i="10"/>
  <c r="AJ55" i="10"/>
  <c r="AI55" i="10"/>
  <c r="AH55" i="10"/>
  <c r="AJ54" i="10"/>
  <c r="AI54" i="10"/>
  <c r="AH54" i="10"/>
  <c r="AJ53" i="10"/>
  <c r="AI53" i="10"/>
  <c r="AH53" i="10"/>
  <c r="AJ52" i="10"/>
  <c r="AI52" i="10"/>
  <c r="AH52" i="10"/>
  <c r="AJ51" i="10"/>
  <c r="AI51" i="10"/>
  <c r="AH51" i="10"/>
  <c r="AJ50" i="10"/>
  <c r="AI50" i="10"/>
  <c r="AH50" i="10"/>
  <c r="AJ49" i="10"/>
  <c r="AI49" i="10"/>
  <c r="AH49" i="10"/>
  <c r="AJ48" i="10"/>
  <c r="AI48" i="10"/>
  <c r="AH48" i="10"/>
  <c r="AJ47" i="10"/>
  <c r="AI47" i="10"/>
  <c r="AH47" i="10"/>
  <c r="AJ46" i="10"/>
  <c r="AI46" i="10"/>
  <c r="AH46" i="10"/>
  <c r="AJ45" i="10"/>
  <c r="AI45" i="10"/>
  <c r="AH45" i="10"/>
  <c r="AJ44" i="10"/>
  <c r="AI44" i="10"/>
  <c r="AH44" i="10"/>
  <c r="AJ43" i="10"/>
  <c r="AI43" i="10"/>
  <c r="AH43" i="10"/>
  <c r="AJ42" i="10"/>
  <c r="AI42" i="10"/>
  <c r="AH42" i="10"/>
  <c r="AJ41" i="10"/>
  <c r="AI41" i="10"/>
  <c r="AH41" i="10"/>
  <c r="AJ40" i="10"/>
  <c r="AI40" i="10"/>
  <c r="AH40" i="10"/>
  <c r="AJ39" i="10"/>
  <c r="AI39" i="10"/>
  <c r="AH39" i="10"/>
  <c r="AJ38" i="10"/>
  <c r="AI38" i="10"/>
  <c r="AH38" i="10"/>
  <c r="AJ37" i="10"/>
  <c r="AI37" i="10"/>
  <c r="AH37" i="10"/>
  <c r="AJ36" i="10"/>
  <c r="AI36" i="10"/>
  <c r="AH36" i="10"/>
  <c r="AJ35" i="10"/>
  <c r="AI35" i="10"/>
  <c r="AH35" i="10"/>
  <c r="AJ34" i="10"/>
  <c r="AI34" i="10"/>
  <c r="AH34" i="10"/>
  <c r="AJ33" i="10"/>
  <c r="AI33" i="10"/>
  <c r="AH33" i="10"/>
  <c r="AJ32" i="10"/>
  <c r="AI32" i="10"/>
  <c r="AH32" i="10"/>
  <c r="AJ31" i="10"/>
  <c r="AI31" i="10"/>
  <c r="AH31" i="10"/>
  <c r="AJ30" i="10"/>
  <c r="AI30" i="10"/>
  <c r="AH30" i="10"/>
  <c r="AJ29" i="10"/>
  <c r="AI29" i="10"/>
  <c r="AH29" i="10"/>
  <c r="AJ28" i="10"/>
  <c r="AI28" i="10"/>
  <c r="AH28" i="10"/>
  <c r="AJ27" i="10"/>
  <c r="AI27" i="10"/>
  <c r="AH27" i="10"/>
  <c r="AJ26" i="10"/>
  <c r="AI26" i="10"/>
  <c r="AH26" i="10"/>
  <c r="AJ25" i="10"/>
  <c r="AI25" i="10"/>
  <c r="AH25" i="10"/>
  <c r="AJ24" i="10"/>
  <c r="AI24" i="10"/>
  <c r="AH24" i="10"/>
  <c r="AJ23" i="10"/>
  <c r="AI23" i="10"/>
  <c r="AH23" i="10"/>
  <c r="AJ22" i="10"/>
  <c r="AI22" i="10"/>
  <c r="AH22" i="10"/>
  <c r="AJ21" i="10"/>
  <c r="AI21" i="10"/>
  <c r="AH21" i="10"/>
  <c r="AJ20" i="10"/>
  <c r="AI20" i="10"/>
  <c r="AH20" i="10"/>
  <c r="AJ19" i="10"/>
  <c r="AI19" i="10"/>
  <c r="AH19" i="10"/>
  <c r="AJ18" i="10"/>
  <c r="AI18" i="10"/>
  <c r="AH18" i="10"/>
  <c r="AJ17" i="10"/>
  <c r="AI17" i="10"/>
  <c r="AH17" i="10"/>
  <c r="AJ16" i="10"/>
  <c r="AI16" i="10"/>
  <c r="AH16" i="10"/>
  <c r="AJ15" i="10"/>
  <c r="AI15" i="10"/>
  <c r="AH15" i="10"/>
  <c r="AJ14" i="10"/>
  <c r="AI14" i="10"/>
  <c r="AH14" i="10"/>
  <c r="AJ13" i="10"/>
  <c r="AI13" i="10"/>
  <c r="AH13" i="10"/>
  <c r="AJ12" i="10"/>
  <c r="AI12" i="10"/>
  <c r="AH12" i="10"/>
  <c r="AJ11" i="10"/>
  <c r="AI11" i="10"/>
  <c r="AH11" i="10"/>
  <c r="AJ10" i="10"/>
  <c r="AI10" i="10"/>
  <c r="AH10" i="10"/>
  <c r="AJ9" i="10"/>
  <c r="AI9" i="10"/>
  <c r="AH9" i="10"/>
  <c r="AJ8" i="10"/>
  <c r="AI8" i="10"/>
  <c r="AH8" i="10"/>
  <c r="AJ7" i="10"/>
  <c r="AI7" i="10"/>
  <c r="AH7" i="10"/>
  <c r="AJ6" i="10"/>
  <c r="AI6" i="10"/>
  <c r="AH6" i="10"/>
  <c r="AJ5" i="10"/>
  <c r="AI5" i="10"/>
  <c r="AH5" i="10"/>
  <c r="AJ4" i="10"/>
  <c r="AI4" i="10"/>
  <c r="AH4" i="10"/>
  <c r="AJ105" i="11"/>
  <c r="AI105" i="11"/>
  <c r="AH105" i="11"/>
  <c r="AJ104" i="11"/>
  <c r="AI104" i="11"/>
  <c r="AH104" i="11"/>
  <c r="AJ103" i="11"/>
  <c r="AI103" i="11"/>
  <c r="AH103" i="11"/>
  <c r="AJ102" i="11"/>
  <c r="AI102" i="11"/>
  <c r="AH102" i="11"/>
  <c r="AJ101" i="11"/>
  <c r="AI101" i="11"/>
  <c r="AH101" i="11"/>
  <c r="AJ100" i="11"/>
  <c r="AI100" i="11"/>
  <c r="AH100" i="11"/>
  <c r="AJ99" i="11"/>
  <c r="AI99" i="11"/>
  <c r="AH99" i="11"/>
  <c r="AJ98" i="11"/>
  <c r="AI98" i="11"/>
  <c r="AH98" i="11"/>
  <c r="AJ97" i="11"/>
  <c r="AI97" i="11"/>
  <c r="AH97" i="11"/>
  <c r="AJ96" i="11"/>
  <c r="AI96" i="11"/>
  <c r="AH96" i="11"/>
  <c r="AJ95" i="11"/>
  <c r="AI95" i="11"/>
  <c r="AH95" i="11"/>
  <c r="AJ94" i="11"/>
  <c r="AI94" i="11"/>
  <c r="AH94" i="11"/>
  <c r="AJ93" i="11"/>
  <c r="AI93" i="11"/>
  <c r="AH93" i="11"/>
  <c r="AJ92" i="11"/>
  <c r="AI92" i="11"/>
  <c r="AH92" i="11"/>
  <c r="AJ91" i="11"/>
  <c r="AI91" i="11"/>
  <c r="AH91" i="11"/>
  <c r="AJ90" i="11"/>
  <c r="AI90" i="11"/>
  <c r="AH90" i="11"/>
  <c r="AJ89" i="11"/>
  <c r="AI89" i="11"/>
  <c r="AH89" i="11"/>
  <c r="AJ88" i="11"/>
  <c r="AI88" i="11"/>
  <c r="AH88" i="11"/>
  <c r="AJ87" i="11"/>
  <c r="AI87" i="11"/>
  <c r="AH87" i="11"/>
  <c r="AJ86" i="11"/>
  <c r="AI86" i="11"/>
  <c r="AH86" i="11"/>
  <c r="AJ85" i="11"/>
  <c r="AI85" i="11"/>
  <c r="AH85" i="11"/>
  <c r="AJ84" i="11"/>
  <c r="AI84" i="11"/>
  <c r="AH84" i="11"/>
  <c r="AJ83" i="11"/>
  <c r="AI83" i="11"/>
  <c r="AH83" i="11"/>
  <c r="AJ82" i="11"/>
  <c r="AI82" i="11"/>
  <c r="AH82" i="11"/>
  <c r="AJ81" i="11"/>
  <c r="AI81" i="11"/>
  <c r="AH81" i="11"/>
  <c r="AJ80" i="11"/>
  <c r="AI80" i="11"/>
  <c r="AH80" i="11"/>
  <c r="AJ79" i="11"/>
  <c r="AI79" i="11"/>
  <c r="AH79" i="11"/>
  <c r="AJ78" i="11"/>
  <c r="AI78" i="11"/>
  <c r="AH78" i="11"/>
  <c r="AJ77" i="11"/>
  <c r="AI77" i="11"/>
  <c r="AH77" i="11"/>
  <c r="AJ76" i="11"/>
  <c r="AI76" i="11"/>
  <c r="AH76" i="11"/>
  <c r="AJ75" i="11"/>
  <c r="AI75" i="11"/>
  <c r="AH75" i="11"/>
  <c r="AJ74" i="11"/>
  <c r="AI74" i="11"/>
  <c r="AH74" i="11"/>
  <c r="AJ73" i="11"/>
  <c r="AI73" i="11"/>
  <c r="AH73" i="11"/>
  <c r="AJ72" i="11"/>
  <c r="AI72" i="11"/>
  <c r="AH72" i="11"/>
  <c r="AJ71" i="11"/>
  <c r="AI71" i="11"/>
  <c r="AH71" i="11"/>
  <c r="AJ70" i="11"/>
  <c r="AI70" i="11"/>
  <c r="AH70" i="11"/>
  <c r="AJ69" i="11"/>
  <c r="AI69" i="11"/>
  <c r="AH69" i="11"/>
  <c r="AJ68" i="11"/>
  <c r="AI68" i="11"/>
  <c r="AH68" i="11"/>
  <c r="AJ67" i="11"/>
  <c r="AI67" i="11"/>
  <c r="AH67" i="11"/>
  <c r="AJ66" i="11"/>
  <c r="AI66" i="11"/>
  <c r="AH66" i="11"/>
  <c r="AJ65" i="11"/>
  <c r="AI65" i="11"/>
  <c r="AH65" i="11"/>
  <c r="AJ64" i="11"/>
  <c r="AI64" i="11"/>
  <c r="AH64" i="11"/>
  <c r="AJ63" i="11"/>
  <c r="AI63" i="11"/>
  <c r="AH63" i="11"/>
  <c r="AJ62" i="11"/>
  <c r="AI62" i="11"/>
  <c r="AH62" i="11"/>
  <c r="AJ61" i="11"/>
  <c r="AI61" i="11"/>
  <c r="AH61" i="11"/>
  <c r="AJ60" i="11"/>
  <c r="AI60" i="11"/>
  <c r="AH60" i="11"/>
  <c r="AJ59" i="11"/>
  <c r="AI59" i="11"/>
  <c r="AH59" i="11"/>
  <c r="AJ58" i="11"/>
  <c r="AI58" i="11"/>
  <c r="AH58" i="11"/>
  <c r="AJ57" i="11"/>
  <c r="AI57" i="11"/>
  <c r="AH57" i="11"/>
  <c r="AJ56" i="11"/>
  <c r="AI56" i="11"/>
  <c r="AH56" i="11"/>
  <c r="AJ55" i="11"/>
  <c r="AI55" i="11"/>
  <c r="AH55" i="11"/>
  <c r="AJ54" i="11"/>
  <c r="AI54" i="11"/>
  <c r="AH54" i="11"/>
  <c r="AJ53" i="11"/>
  <c r="AI53" i="11"/>
  <c r="AH53" i="11"/>
  <c r="AJ52" i="11"/>
  <c r="AI52" i="11"/>
  <c r="AH52" i="11"/>
  <c r="AJ51" i="11"/>
  <c r="AI51" i="11"/>
  <c r="AH51" i="11"/>
  <c r="AJ50" i="11"/>
  <c r="AI50" i="11"/>
  <c r="AH50" i="11"/>
  <c r="AJ49" i="11"/>
  <c r="AI49" i="11"/>
  <c r="AH49" i="11"/>
  <c r="AJ48" i="11"/>
  <c r="AI48" i="11"/>
  <c r="AH48" i="11"/>
  <c r="AJ47" i="11"/>
  <c r="AI47" i="11"/>
  <c r="AH47" i="11"/>
  <c r="AJ46" i="11"/>
  <c r="AI46" i="11"/>
  <c r="AH46" i="11"/>
  <c r="AJ45" i="11"/>
  <c r="AI45" i="11"/>
  <c r="AH45" i="11"/>
  <c r="AJ44" i="11"/>
  <c r="AI44" i="11"/>
  <c r="AH44" i="11"/>
  <c r="AJ43" i="11"/>
  <c r="AI43" i="11"/>
  <c r="AH43" i="11"/>
  <c r="AJ42" i="11"/>
  <c r="AI42" i="11"/>
  <c r="AH42" i="11"/>
  <c r="AJ41" i="11"/>
  <c r="AI41" i="11"/>
  <c r="AH41" i="11"/>
  <c r="AJ40" i="11"/>
  <c r="AI40" i="11"/>
  <c r="AH40" i="11"/>
  <c r="AJ39" i="11"/>
  <c r="AI39" i="11"/>
  <c r="AH39" i="11"/>
  <c r="AJ38" i="11"/>
  <c r="AI38" i="11"/>
  <c r="AH38" i="11"/>
  <c r="AJ37" i="11"/>
  <c r="AI37" i="11"/>
  <c r="AH37" i="11"/>
  <c r="AJ36" i="11"/>
  <c r="AI36" i="11"/>
  <c r="AH36" i="11"/>
  <c r="AJ35" i="11"/>
  <c r="AI35" i="11"/>
  <c r="AH35" i="11"/>
  <c r="AJ34" i="11"/>
  <c r="AI34" i="11"/>
  <c r="AH34" i="11"/>
  <c r="AJ33" i="11"/>
  <c r="AI33" i="11"/>
  <c r="AH33" i="11"/>
  <c r="AJ32" i="11"/>
  <c r="AI32" i="11"/>
  <c r="AH32" i="11"/>
  <c r="AJ31" i="11"/>
  <c r="AI31" i="11"/>
  <c r="AH31" i="11"/>
  <c r="AJ30" i="11"/>
  <c r="AI30" i="11"/>
  <c r="AH30" i="11"/>
  <c r="AJ29" i="11"/>
  <c r="AI29" i="11"/>
  <c r="AH29" i="11"/>
  <c r="AJ28" i="11"/>
  <c r="AI28" i="11"/>
  <c r="AH28" i="11"/>
  <c r="AJ27" i="11"/>
  <c r="AI27" i="11"/>
  <c r="AH27" i="11"/>
  <c r="AJ26" i="11"/>
  <c r="AI26" i="11"/>
  <c r="AH26" i="11"/>
  <c r="AJ25" i="11"/>
  <c r="AI25" i="11"/>
  <c r="AH25" i="11"/>
  <c r="AJ24" i="11"/>
  <c r="AI24" i="11"/>
  <c r="AH24" i="11"/>
  <c r="AJ23" i="11"/>
  <c r="AI23" i="11"/>
  <c r="AH23" i="11"/>
  <c r="AJ22" i="11"/>
  <c r="AI22" i="11"/>
  <c r="AH22" i="11"/>
  <c r="AJ21" i="11"/>
  <c r="AI21" i="11"/>
  <c r="AH21" i="11"/>
  <c r="AJ20" i="11"/>
  <c r="AI20" i="11"/>
  <c r="AH20" i="11"/>
  <c r="AJ19" i="11"/>
  <c r="AI19" i="11"/>
  <c r="AH19" i="11"/>
  <c r="AJ18" i="11"/>
  <c r="AI18" i="11"/>
  <c r="AH18" i="11"/>
  <c r="AJ17" i="11"/>
  <c r="AI17" i="11"/>
  <c r="AH17" i="11"/>
  <c r="AJ16" i="11"/>
  <c r="AI16" i="11"/>
  <c r="AH16" i="11"/>
  <c r="AJ15" i="11"/>
  <c r="AI15" i="11"/>
  <c r="AH15" i="11"/>
  <c r="AJ14" i="11"/>
  <c r="AI14" i="11"/>
  <c r="AH14" i="11"/>
  <c r="AJ13" i="11"/>
  <c r="AI13" i="11"/>
  <c r="AH13" i="11"/>
  <c r="AJ12" i="11"/>
  <c r="AI12" i="11"/>
  <c r="AH12" i="11"/>
  <c r="AJ11" i="11"/>
  <c r="AI11" i="11"/>
  <c r="AH11" i="11"/>
  <c r="AJ10" i="11"/>
  <c r="AI10" i="11"/>
  <c r="AH10" i="11"/>
  <c r="AJ9" i="11"/>
  <c r="AI9" i="11"/>
  <c r="AH9" i="11"/>
  <c r="AJ8" i="11"/>
  <c r="AI8" i="11"/>
  <c r="AH8" i="11"/>
  <c r="AJ7" i="11"/>
  <c r="AI7" i="11"/>
  <c r="AH7" i="11"/>
  <c r="AJ6" i="11"/>
  <c r="AI6" i="11"/>
  <c r="AH6" i="11"/>
  <c r="AJ5" i="11"/>
  <c r="AI5" i="11"/>
  <c r="AH5" i="11"/>
  <c r="AJ4" i="11"/>
  <c r="AI4" i="11"/>
  <c r="AH4" i="11"/>
  <c r="AJ105" i="12"/>
  <c r="AI105" i="12"/>
  <c r="AH105" i="12"/>
  <c r="AJ104" i="12"/>
  <c r="AI104" i="12"/>
  <c r="AH104" i="12"/>
  <c r="AJ103" i="12"/>
  <c r="AI103" i="12"/>
  <c r="AH103" i="12"/>
  <c r="AJ102" i="12"/>
  <c r="AI102" i="12"/>
  <c r="AH102" i="12"/>
  <c r="AJ101" i="12"/>
  <c r="AI101" i="12"/>
  <c r="AH101" i="12"/>
  <c r="AJ100" i="12"/>
  <c r="AI100" i="12"/>
  <c r="AH100" i="12"/>
  <c r="AJ99" i="12"/>
  <c r="AI99" i="12"/>
  <c r="AH99" i="12"/>
  <c r="AJ98" i="12"/>
  <c r="AI98" i="12"/>
  <c r="AH98" i="12"/>
  <c r="AJ97" i="12"/>
  <c r="AI97" i="12"/>
  <c r="AH97" i="12"/>
  <c r="AJ96" i="12"/>
  <c r="AI96" i="12"/>
  <c r="AH96" i="12"/>
  <c r="AJ95" i="12"/>
  <c r="AI95" i="12"/>
  <c r="AH95" i="12"/>
  <c r="AJ94" i="12"/>
  <c r="AI94" i="12"/>
  <c r="AH94" i="12"/>
  <c r="AJ93" i="12"/>
  <c r="AI93" i="12"/>
  <c r="AH93" i="12"/>
  <c r="AJ92" i="12"/>
  <c r="AI92" i="12"/>
  <c r="AH92" i="12"/>
  <c r="AJ91" i="12"/>
  <c r="AI91" i="12"/>
  <c r="AH91" i="12"/>
  <c r="AJ90" i="12"/>
  <c r="AI90" i="12"/>
  <c r="AH90" i="12"/>
  <c r="AJ89" i="12"/>
  <c r="AI89" i="12"/>
  <c r="AH89" i="12"/>
  <c r="AJ88" i="12"/>
  <c r="AI88" i="12"/>
  <c r="AH88" i="12"/>
  <c r="AJ87" i="12"/>
  <c r="AI87" i="12"/>
  <c r="AH87" i="12"/>
  <c r="AJ86" i="12"/>
  <c r="AI86" i="12"/>
  <c r="AH86" i="12"/>
  <c r="AJ85" i="12"/>
  <c r="AI85" i="12"/>
  <c r="AH85" i="12"/>
  <c r="AJ84" i="12"/>
  <c r="AI84" i="12"/>
  <c r="AH84" i="12"/>
  <c r="AJ83" i="12"/>
  <c r="AI83" i="12"/>
  <c r="AH83" i="12"/>
  <c r="AJ82" i="12"/>
  <c r="AI82" i="12"/>
  <c r="AH82" i="12"/>
  <c r="AJ81" i="12"/>
  <c r="AI81" i="12"/>
  <c r="AH81" i="12"/>
  <c r="AJ80" i="12"/>
  <c r="AI80" i="12"/>
  <c r="AH80" i="12"/>
  <c r="AJ79" i="12"/>
  <c r="AI79" i="12"/>
  <c r="AH79" i="12"/>
  <c r="AJ78" i="12"/>
  <c r="AI78" i="12"/>
  <c r="AH78" i="12"/>
  <c r="AJ77" i="12"/>
  <c r="AI77" i="12"/>
  <c r="AH77" i="12"/>
  <c r="AJ76" i="12"/>
  <c r="AI76" i="12"/>
  <c r="AH76" i="12"/>
  <c r="AJ75" i="12"/>
  <c r="AI75" i="12"/>
  <c r="AH75" i="12"/>
  <c r="AJ74" i="12"/>
  <c r="AI74" i="12"/>
  <c r="AH74" i="12"/>
  <c r="AJ73" i="12"/>
  <c r="AI73" i="12"/>
  <c r="AH73" i="12"/>
  <c r="AJ72" i="12"/>
  <c r="AI72" i="12"/>
  <c r="AH72" i="12"/>
  <c r="AJ71" i="12"/>
  <c r="AI71" i="12"/>
  <c r="AH71" i="12"/>
  <c r="AJ70" i="12"/>
  <c r="AI70" i="12"/>
  <c r="AH70" i="12"/>
  <c r="AJ69" i="12"/>
  <c r="AI69" i="12"/>
  <c r="AH69" i="12"/>
  <c r="AJ68" i="12"/>
  <c r="AI68" i="12"/>
  <c r="AH68" i="12"/>
  <c r="AJ67" i="12"/>
  <c r="AI67" i="12"/>
  <c r="AH67" i="12"/>
  <c r="AJ66" i="12"/>
  <c r="AI66" i="12"/>
  <c r="AH66" i="12"/>
  <c r="AJ65" i="12"/>
  <c r="AI65" i="12"/>
  <c r="AH65" i="12"/>
  <c r="AJ64" i="12"/>
  <c r="AI64" i="12"/>
  <c r="AH64" i="12"/>
  <c r="AJ63" i="12"/>
  <c r="AI63" i="12"/>
  <c r="AH63" i="12"/>
  <c r="AJ62" i="12"/>
  <c r="AI62" i="12"/>
  <c r="AH62" i="12"/>
  <c r="AJ61" i="12"/>
  <c r="AI61" i="12"/>
  <c r="AH61" i="12"/>
  <c r="AJ60" i="12"/>
  <c r="AI60" i="12"/>
  <c r="AH60" i="12"/>
  <c r="AJ59" i="12"/>
  <c r="AI59" i="12"/>
  <c r="AH59" i="12"/>
  <c r="AJ58" i="12"/>
  <c r="AI58" i="12"/>
  <c r="AH58" i="12"/>
  <c r="AJ57" i="12"/>
  <c r="AI57" i="12"/>
  <c r="AH57" i="12"/>
  <c r="AJ56" i="12"/>
  <c r="AI56" i="12"/>
  <c r="AH56" i="12"/>
  <c r="AJ55" i="12"/>
  <c r="AI55" i="12"/>
  <c r="AH55" i="12"/>
  <c r="AJ54" i="12"/>
  <c r="AI54" i="12"/>
  <c r="AH54" i="12"/>
  <c r="AJ53" i="12"/>
  <c r="AI53" i="12"/>
  <c r="AH53" i="12"/>
  <c r="AJ52" i="12"/>
  <c r="AI52" i="12"/>
  <c r="AH52" i="12"/>
  <c r="AJ51" i="12"/>
  <c r="AI51" i="12"/>
  <c r="AH51" i="12"/>
  <c r="AJ50" i="12"/>
  <c r="AI50" i="12"/>
  <c r="AH50" i="12"/>
  <c r="AJ49" i="12"/>
  <c r="AI49" i="12"/>
  <c r="AH49" i="12"/>
  <c r="AJ48" i="12"/>
  <c r="AI48" i="12"/>
  <c r="AH48" i="12"/>
  <c r="AJ47" i="12"/>
  <c r="AI47" i="12"/>
  <c r="AH47" i="12"/>
  <c r="AJ46" i="12"/>
  <c r="AI46" i="12"/>
  <c r="AH46" i="12"/>
  <c r="AJ45" i="12"/>
  <c r="AI45" i="12"/>
  <c r="AH45" i="12"/>
  <c r="AJ44" i="12"/>
  <c r="AI44" i="12"/>
  <c r="AH44" i="12"/>
  <c r="AJ43" i="12"/>
  <c r="AI43" i="12"/>
  <c r="AH43" i="12"/>
  <c r="AJ42" i="12"/>
  <c r="AI42" i="12"/>
  <c r="AH42" i="12"/>
  <c r="AJ41" i="12"/>
  <c r="AI41" i="12"/>
  <c r="AH41" i="12"/>
  <c r="AJ40" i="12"/>
  <c r="AI40" i="12"/>
  <c r="AH40" i="12"/>
  <c r="AJ39" i="12"/>
  <c r="AI39" i="12"/>
  <c r="AH39" i="12"/>
  <c r="AJ38" i="12"/>
  <c r="AI38" i="12"/>
  <c r="AH38" i="12"/>
  <c r="AJ37" i="12"/>
  <c r="AI37" i="12"/>
  <c r="AH37" i="12"/>
  <c r="AJ36" i="12"/>
  <c r="AI36" i="12"/>
  <c r="AH36" i="12"/>
  <c r="AJ35" i="12"/>
  <c r="AI35" i="12"/>
  <c r="AH35" i="12"/>
  <c r="AJ34" i="12"/>
  <c r="AI34" i="12"/>
  <c r="AH34" i="12"/>
  <c r="AJ33" i="12"/>
  <c r="AI33" i="12"/>
  <c r="AH33" i="12"/>
  <c r="AJ32" i="12"/>
  <c r="AI32" i="12"/>
  <c r="AH32" i="12"/>
  <c r="AJ31" i="12"/>
  <c r="AI31" i="12"/>
  <c r="AH31" i="12"/>
  <c r="AJ30" i="12"/>
  <c r="AI30" i="12"/>
  <c r="AH30" i="12"/>
  <c r="AJ29" i="12"/>
  <c r="AI29" i="12"/>
  <c r="AH29" i="12"/>
  <c r="AJ28" i="12"/>
  <c r="AI28" i="12"/>
  <c r="AH28" i="12"/>
  <c r="AJ27" i="12"/>
  <c r="AI27" i="12"/>
  <c r="AH27" i="12"/>
  <c r="AJ26" i="12"/>
  <c r="AI26" i="12"/>
  <c r="AH26" i="12"/>
  <c r="AJ25" i="12"/>
  <c r="AI25" i="12"/>
  <c r="AH25" i="12"/>
  <c r="AJ24" i="12"/>
  <c r="AI24" i="12"/>
  <c r="AH24" i="12"/>
  <c r="AJ23" i="12"/>
  <c r="AI23" i="12"/>
  <c r="AH23" i="12"/>
  <c r="AJ22" i="12"/>
  <c r="AI22" i="12"/>
  <c r="AH22" i="12"/>
  <c r="AJ21" i="12"/>
  <c r="AI21" i="12"/>
  <c r="AH21" i="12"/>
  <c r="AJ20" i="12"/>
  <c r="AI20" i="12"/>
  <c r="AH20" i="12"/>
  <c r="AJ19" i="12"/>
  <c r="AI19" i="12"/>
  <c r="AH19" i="12"/>
  <c r="AJ18" i="12"/>
  <c r="AI18" i="12"/>
  <c r="AH18" i="12"/>
  <c r="AJ17" i="12"/>
  <c r="AI17" i="12"/>
  <c r="AH17" i="12"/>
  <c r="AJ16" i="12"/>
  <c r="AI16" i="12"/>
  <c r="AH16" i="12"/>
  <c r="AJ15" i="12"/>
  <c r="AI15" i="12"/>
  <c r="AH15" i="12"/>
  <c r="AJ14" i="12"/>
  <c r="AI14" i="12"/>
  <c r="AH14" i="12"/>
  <c r="AJ13" i="12"/>
  <c r="AI13" i="12"/>
  <c r="AH13" i="12"/>
  <c r="AJ12" i="12"/>
  <c r="AI12" i="12"/>
  <c r="AH12" i="12"/>
  <c r="AJ11" i="12"/>
  <c r="AI11" i="12"/>
  <c r="AH11" i="12"/>
  <c r="AJ10" i="12"/>
  <c r="AI10" i="12"/>
  <c r="AH10" i="12"/>
  <c r="AJ9" i="12"/>
  <c r="AI9" i="12"/>
  <c r="AH9" i="12"/>
  <c r="AJ8" i="12"/>
  <c r="AI8" i="12"/>
  <c r="AH8" i="12"/>
  <c r="AJ7" i="12"/>
  <c r="AI7" i="12"/>
  <c r="AH7" i="12"/>
  <c r="AJ6" i="12"/>
  <c r="AI6" i="12"/>
  <c r="AH6" i="12"/>
  <c r="AJ5" i="12"/>
  <c r="AI5" i="12"/>
  <c r="AH5" i="12"/>
  <c r="AJ4" i="12"/>
  <c r="AI4" i="12"/>
  <c r="AH4" i="12"/>
  <c r="AH1" i="12"/>
  <c r="AJ105" i="13"/>
  <c r="AI105" i="13"/>
  <c r="AH105" i="13"/>
  <c r="AJ104" i="13"/>
  <c r="AI104" i="13"/>
  <c r="AH104" i="13"/>
  <c r="AJ103" i="13"/>
  <c r="AI103" i="13"/>
  <c r="AH103" i="13"/>
  <c r="AJ102" i="13"/>
  <c r="AI102" i="13"/>
  <c r="AH102" i="13"/>
  <c r="AJ101" i="13"/>
  <c r="AI101" i="13"/>
  <c r="AH101" i="13"/>
  <c r="AJ100" i="13"/>
  <c r="AI100" i="13"/>
  <c r="AH100" i="13"/>
  <c r="AJ99" i="13"/>
  <c r="AI99" i="13"/>
  <c r="AH99" i="13"/>
  <c r="AJ98" i="13"/>
  <c r="AI98" i="13"/>
  <c r="AH98" i="13"/>
  <c r="AJ97" i="13"/>
  <c r="AI97" i="13"/>
  <c r="AH97" i="13"/>
  <c r="AJ96" i="13"/>
  <c r="AI96" i="13"/>
  <c r="AH96" i="13"/>
  <c r="AJ95" i="13"/>
  <c r="AI95" i="13"/>
  <c r="AH95" i="13"/>
  <c r="AJ94" i="13"/>
  <c r="AI94" i="13"/>
  <c r="AH94" i="13"/>
  <c r="AJ93" i="13"/>
  <c r="AI93" i="13"/>
  <c r="AH93" i="13"/>
  <c r="AJ92" i="13"/>
  <c r="AI92" i="13"/>
  <c r="AH92" i="13"/>
  <c r="AJ91" i="13"/>
  <c r="AI91" i="13"/>
  <c r="AH91" i="13"/>
  <c r="AJ90" i="13"/>
  <c r="AI90" i="13"/>
  <c r="AH90" i="13"/>
  <c r="AJ89" i="13"/>
  <c r="AI89" i="13"/>
  <c r="AH89" i="13"/>
  <c r="AJ88" i="13"/>
  <c r="AI88" i="13"/>
  <c r="AH88" i="13"/>
  <c r="AJ87" i="13"/>
  <c r="AI87" i="13"/>
  <c r="AH87" i="13"/>
  <c r="AJ86" i="13"/>
  <c r="AI86" i="13"/>
  <c r="AH86" i="13"/>
  <c r="AJ85" i="13"/>
  <c r="AI85" i="13"/>
  <c r="AH85" i="13"/>
  <c r="AJ84" i="13"/>
  <c r="AI84" i="13"/>
  <c r="AH84" i="13"/>
  <c r="AJ83" i="13"/>
  <c r="AI83" i="13"/>
  <c r="AH83" i="13"/>
  <c r="AJ82" i="13"/>
  <c r="AI82" i="13"/>
  <c r="AH82" i="13"/>
  <c r="AJ81" i="13"/>
  <c r="AI81" i="13"/>
  <c r="AH81" i="13"/>
  <c r="AJ80" i="13"/>
  <c r="AI80" i="13"/>
  <c r="AH80" i="13"/>
  <c r="AJ79" i="13"/>
  <c r="AI79" i="13"/>
  <c r="AH79" i="13"/>
  <c r="AJ78" i="13"/>
  <c r="AI78" i="13"/>
  <c r="AH78" i="13"/>
  <c r="AJ77" i="13"/>
  <c r="AI77" i="13"/>
  <c r="AH77" i="13"/>
  <c r="AJ76" i="13"/>
  <c r="AI76" i="13"/>
  <c r="AH76" i="13"/>
  <c r="AJ75" i="13"/>
  <c r="AI75" i="13"/>
  <c r="AH75" i="13"/>
  <c r="AJ74" i="13"/>
  <c r="AI74" i="13"/>
  <c r="AH74" i="13"/>
  <c r="AJ73" i="13"/>
  <c r="AI73" i="13"/>
  <c r="AH73" i="13"/>
  <c r="AJ72" i="13"/>
  <c r="AI72" i="13"/>
  <c r="AH72" i="13"/>
  <c r="AJ71" i="13"/>
  <c r="AI71" i="13"/>
  <c r="AH71" i="13"/>
  <c r="AJ70" i="13"/>
  <c r="AI70" i="13"/>
  <c r="AH70" i="13"/>
  <c r="AJ69" i="13"/>
  <c r="AI69" i="13"/>
  <c r="AH69" i="13"/>
  <c r="AJ68" i="13"/>
  <c r="AI68" i="13"/>
  <c r="AH68" i="13"/>
  <c r="AJ67" i="13"/>
  <c r="AI67" i="13"/>
  <c r="AH67" i="13"/>
  <c r="AJ66" i="13"/>
  <c r="AI66" i="13"/>
  <c r="AH66" i="13"/>
  <c r="AJ65" i="13"/>
  <c r="AI65" i="13"/>
  <c r="AH65" i="13"/>
  <c r="AJ64" i="13"/>
  <c r="AI64" i="13"/>
  <c r="AH64" i="13"/>
  <c r="AJ63" i="13"/>
  <c r="AI63" i="13"/>
  <c r="AH63" i="13"/>
  <c r="AJ62" i="13"/>
  <c r="AI62" i="13"/>
  <c r="AH62" i="13"/>
  <c r="AJ61" i="13"/>
  <c r="AI61" i="13"/>
  <c r="AH61" i="13"/>
  <c r="AJ60" i="13"/>
  <c r="AI60" i="13"/>
  <c r="AH60" i="13"/>
  <c r="AJ59" i="13"/>
  <c r="AI59" i="13"/>
  <c r="AH59" i="13"/>
  <c r="AJ58" i="13"/>
  <c r="AI58" i="13"/>
  <c r="AH58" i="13"/>
  <c r="AJ57" i="13"/>
  <c r="AI57" i="13"/>
  <c r="AH57" i="13"/>
  <c r="AJ56" i="13"/>
  <c r="AI56" i="13"/>
  <c r="AH56" i="13"/>
  <c r="AJ55" i="13"/>
  <c r="AI55" i="13"/>
  <c r="AH55" i="13"/>
  <c r="AJ54" i="13"/>
  <c r="AI54" i="13"/>
  <c r="AH54" i="13"/>
  <c r="AJ53" i="13"/>
  <c r="AI53" i="13"/>
  <c r="AH53" i="13"/>
  <c r="AJ52" i="13"/>
  <c r="AI52" i="13"/>
  <c r="AH52" i="13"/>
  <c r="AJ51" i="13"/>
  <c r="AI51" i="13"/>
  <c r="AH51" i="13"/>
  <c r="AJ50" i="13"/>
  <c r="AI50" i="13"/>
  <c r="AH50" i="13"/>
  <c r="AJ49" i="13"/>
  <c r="AI49" i="13"/>
  <c r="AH49" i="13"/>
  <c r="AJ48" i="13"/>
  <c r="AI48" i="13"/>
  <c r="AH48" i="13"/>
  <c r="AJ47" i="13"/>
  <c r="AI47" i="13"/>
  <c r="AH47" i="13"/>
  <c r="AJ46" i="13"/>
  <c r="AI46" i="13"/>
  <c r="AH46" i="13"/>
  <c r="AJ45" i="13"/>
  <c r="AI45" i="13"/>
  <c r="AH45" i="13"/>
  <c r="AJ44" i="13"/>
  <c r="AI44" i="13"/>
  <c r="AH44" i="13"/>
  <c r="AJ43" i="13"/>
  <c r="AI43" i="13"/>
  <c r="AH43" i="13"/>
  <c r="AJ42" i="13"/>
  <c r="AI42" i="13"/>
  <c r="AH42" i="13"/>
  <c r="AJ41" i="13"/>
  <c r="AI41" i="13"/>
  <c r="AH41" i="13"/>
  <c r="AJ40" i="13"/>
  <c r="AI40" i="13"/>
  <c r="AH40" i="13"/>
  <c r="AJ39" i="13"/>
  <c r="AI39" i="13"/>
  <c r="AH39" i="13"/>
  <c r="AJ38" i="13"/>
  <c r="AI38" i="13"/>
  <c r="AH38" i="13"/>
  <c r="AJ37" i="13"/>
  <c r="AI37" i="13"/>
  <c r="AH37" i="13"/>
  <c r="AJ36" i="13"/>
  <c r="AI36" i="13"/>
  <c r="AH36" i="13"/>
  <c r="AJ35" i="13"/>
  <c r="AI35" i="13"/>
  <c r="AH35" i="13"/>
  <c r="AJ34" i="13"/>
  <c r="AI34" i="13"/>
  <c r="AH34" i="13"/>
  <c r="AJ33" i="13"/>
  <c r="AI33" i="13"/>
  <c r="AH33" i="13"/>
  <c r="AJ32" i="13"/>
  <c r="AI32" i="13"/>
  <c r="AH32" i="13"/>
  <c r="AJ31" i="13"/>
  <c r="AI31" i="13"/>
  <c r="AH31" i="13"/>
  <c r="AJ30" i="13"/>
  <c r="AI30" i="13"/>
  <c r="AH30" i="13"/>
  <c r="AJ29" i="13"/>
  <c r="AI29" i="13"/>
  <c r="AH29" i="13"/>
  <c r="AJ28" i="13"/>
  <c r="AI28" i="13"/>
  <c r="AH28" i="13"/>
  <c r="AJ27" i="13"/>
  <c r="AI27" i="13"/>
  <c r="AH27" i="13"/>
  <c r="AJ26" i="13"/>
  <c r="AI26" i="13"/>
  <c r="AH26" i="13"/>
  <c r="AJ25" i="13"/>
  <c r="AI25" i="13"/>
  <c r="AH25" i="13"/>
  <c r="AJ24" i="13"/>
  <c r="AI24" i="13"/>
  <c r="AH24" i="13"/>
  <c r="AJ23" i="13"/>
  <c r="AI23" i="13"/>
  <c r="AH23" i="13"/>
  <c r="AJ22" i="13"/>
  <c r="AI22" i="13"/>
  <c r="AH22" i="13"/>
  <c r="AJ21" i="13"/>
  <c r="AI21" i="13"/>
  <c r="AH21" i="13"/>
  <c r="AJ20" i="13"/>
  <c r="AI20" i="13"/>
  <c r="AH20" i="13"/>
  <c r="AJ19" i="13"/>
  <c r="AI19" i="13"/>
  <c r="AH19" i="13"/>
  <c r="AJ18" i="13"/>
  <c r="AI18" i="13"/>
  <c r="AH18" i="13"/>
  <c r="AJ17" i="13"/>
  <c r="AI17" i="13"/>
  <c r="AH17" i="13"/>
  <c r="AJ16" i="13"/>
  <c r="AI16" i="13"/>
  <c r="AH16" i="13"/>
  <c r="AJ15" i="13"/>
  <c r="AI15" i="13"/>
  <c r="AH15" i="13"/>
  <c r="AJ14" i="13"/>
  <c r="AI14" i="13"/>
  <c r="AH14" i="13"/>
  <c r="AJ13" i="13"/>
  <c r="AI13" i="13"/>
  <c r="AH13" i="13"/>
  <c r="AJ12" i="13"/>
  <c r="AI12" i="13"/>
  <c r="AH12" i="13"/>
  <c r="AJ11" i="13"/>
  <c r="AI11" i="13"/>
  <c r="AH11" i="13"/>
  <c r="AJ10" i="13"/>
  <c r="AI10" i="13"/>
  <c r="AH10" i="13"/>
  <c r="AJ9" i="13"/>
  <c r="AI9" i="13"/>
  <c r="AH9" i="13"/>
  <c r="AJ8" i="13"/>
  <c r="AI8" i="13"/>
  <c r="AH8" i="13"/>
  <c r="AJ7" i="13"/>
  <c r="AI7" i="13"/>
  <c r="AH7" i="13"/>
  <c r="AJ6" i="13"/>
  <c r="AI6" i="13"/>
  <c r="AH6" i="13"/>
  <c r="AJ5" i="13"/>
  <c r="AI5" i="13"/>
  <c r="AH5" i="13"/>
  <c r="AJ4" i="13"/>
  <c r="AI4" i="13"/>
  <c r="AH4" i="13"/>
  <c r="AH1" i="13"/>
  <c r="AJ105" i="14"/>
  <c r="AI105" i="14"/>
  <c r="AH105" i="14"/>
  <c r="AJ104" i="14"/>
  <c r="AI104" i="14"/>
  <c r="AH104" i="14"/>
  <c r="AJ103" i="14"/>
  <c r="AI103" i="14"/>
  <c r="AH103" i="14"/>
  <c r="AJ102" i="14"/>
  <c r="AI102" i="14"/>
  <c r="AH102" i="14"/>
  <c r="AJ101" i="14"/>
  <c r="AI101" i="14"/>
  <c r="AH101" i="14"/>
  <c r="AJ100" i="14"/>
  <c r="AI100" i="14"/>
  <c r="AH100" i="14"/>
  <c r="AJ99" i="14"/>
  <c r="AI99" i="14"/>
  <c r="AH99" i="14"/>
  <c r="AJ98" i="14"/>
  <c r="AI98" i="14"/>
  <c r="AH98" i="14"/>
  <c r="AJ97" i="14"/>
  <c r="AI97" i="14"/>
  <c r="AH97" i="14"/>
  <c r="AJ96" i="14"/>
  <c r="AI96" i="14"/>
  <c r="AH96" i="14"/>
  <c r="AJ95" i="14"/>
  <c r="AI95" i="14"/>
  <c r="AH95" i="14"/>
  <c r="AJ94" i="14"/>
  <c r="AI94" i="14"/>
  <c r="AH94" i="14"/>
  <c r="AJ93" i="14"/>
  <c r="AI93" i="14"/>
  <c r="AH93" i="14"/>
  <c r="AJ92" i="14"/>
  <c r="AI92" i="14"/>
  <c r="AH92" i="14"/>
  <c r="AJ91" i="14"/>
  <c r="AI91" i="14"/>
  <c r="AH91" i="14"/>
  <c r="AJ90" i="14"/>
  <c r="AI90" i="14"/>
  <c r="AH90" i="14"/>
  <c r="AJ89" i="14"/>
  <c r="AI89" i="14"/>
  <c r="AH89" i="14"/>
  <c r="AJ88" i="14"/>
  <c r="AI88" i="14"/>
  <c r="AH88" i="14"/>
  <c r="AJ87" i="14"/>
  <c r="AI87" i="14"/>
  <c r="AH87" i="14"/>
  <c r="AJ86" i="14"/>
  <c r="AI86" i="14"/>
  <c r="AH86" i="14"/>
  <c r="AJ85" i="14"/>
  <c r="AI85" i="14"/>
  <c r="AH85" i="14"/>
  <c r="AJ84" i="14"/>
  <c r="AI84" i="14"/>
  <c r="AH84" i="14"/>
  <c r="AJ83" i="14"/>
  <c r="AI83" i="14"/>
  <c r="AH83" i="14"/>
  <c r="AJ82" i="14"/>
  <c r="AI82" i="14"/>
  <c r="AH82" i="14"/>
  <c r="AJ81" i="14"/>
  <c r="AI81" i="14"/>
  <c r="AH81" i="14"/>
  <c r="AJ80" i="14"/>
  <c r="AI80" i="14"/>
  <c r="AH80" i="14"/>
  <c r="AJ79" i="14"/>
  <c r="AI79" i="14"/>
  <c r="AH79" i="14"/>
  <c r="AJ78" i="14"/>
  <c r="AI78" i="14"/>
  <c r="AH78" i="14"/>
  <c r="AJ77" i="14"/>
  <c r="AI77" i="14"/>
  <c r="AH77" i="14"/>
  <c r="AJ76" i="14"/>
  <c r="AI76" i="14"/>
  <c r="AH76" i="14"/>
  <c r="AJ75" i="14"/>
  <c r="AI75" i="14"/>
  <c r="AH75" i="14"/>
  <c r="AJ74" i="14"/>
  <c r="AI74" i="14"/>
  <c r="AH74" i="14"/>
  <c r="AJ73" i="14"/>
  <c r="AI73" i="14"/>
  <c r="AH73" i="14"/>
  <c r="AJ72" i="14"/>
  <c r="AI72" i="14"/>
  <c r="AH72" i="14"/>
  <c r="AJ71" i="14"/>
  <c r="AI71" i="14"/>
  <c r="AH71" i="14"/>
  <c r="AJ70" i="14"/>
  <c r="AI70" i="14"/>
  <c r="AH70" i="14"/>
  <c r="AJ69" i="14"/>
  <c r="AI69" i="14"/>
  <c r="AH69" i="14"/>
  <c r="AJ68" i="14"/>
  <c r="AI68" i="14"/>
  <c r="AH68" i="14"/>
  <c r="AJ67" i="14"/>
  <c r="AI67" i="14"/>
  <c r="AH67" i="14"/>
  <c r="AJ66" i="14"/>
  <c r="AI66" i="14"/>
  <c r="AH66" i="14"/>
  <c r="AJ65" i="14"/>
  <c r="AI65" i="14"/>
  <c r="AH65" i="14"/>
  <c r="AJ64" i="14"/>
  <c r="AI64" i="14"/>
  <c r="AH64" i="14"/>
  <c r="AJ63" i="14"/>
  <c r="AI63" i="14"/>
  <c r="AH63" i="14"/>
  <c r="AJ62" i="14"/>
  <c r="AI62" i="14"/>
  <c r="AH62" i="14"/>
  <c r="AJ61" i="14"/>
  <c r="AI61" i="14"/>
  <c r="AH61" i="14"/>
  <c r="AJ60" i="14"/>
  <c r="AI60" i="14"/>
  <c r="AH60" i="14"/>
  <c r="AJ59" i="14"/>
  <c r="AI59" i="14"/>
  <c r="AH59" i="14"/>
  <c r="AJ58" i="14"/>
  <c r="AI58" i="14"/>
  <c r="AH58" i="14"/>
  <c r="AJ57" i="14"/>
  <c r="AI57" i="14"/>
  <c r="AH57" i="14"/>
  <c r="AJ56" i="14"/>
  <c r="AI56" i="14"/>
  <c r="AH56" i="14"/>
  <c r="AJ55" i="14"/>
  <c r="AI55" i="14"/>
  <c r="AH55" i="14"/>
  <c r="AJ54" i="14"/>
  <c r="AI54" i="14"/>
  <c r="AH54" i="14"/>
  <c r="AJ53" i="14"/>
  <c r="AI53" i="14"/>
  <c r="AH53" i="14"/>
  <c r="AJ52" i="14"/>
  <c r="AI52" i="14"/>
  <c r="AH52" i="14"/>
  <c r="AJ51" i="14"/>
  <c r="AI51" i="14"/>
  <c r="AH51" i="14"/>
  <c r="AJ50" i="14"/>
  <c r="AI50" i="14"/>
  <c r="AH50" i="14"/>
  <c r="AJ49" i="14"/>
  <c r="AI49" i="14"/>
  <c r="AH49" i="14"/>
  <c r="AJ48" i="14"/>
  <c r="AI48" i="14"/>
  <c r="AH48" i="14"/>
  <c r="AJ47" i="14"/>
  <c r="AI47" i="14"/>
  <c r="AH47" i="14"/>
  <c r="AJ46" i="14"/>
  <c r="AI46" i="14"/>
  <c r="AH46" i="14"/>
  <c r="AJ45" i="14"/>
  <c r="AI45" i="14"/>
  <c r="AH45" i="14"/>
  <c r="AJ44" i="14"/>
  <c r="AI44" i="14"/>
  <c r="AH44" i="14"/>
  <c r="AJ43" i="14"/>
  <c r="AI43" i="14"/>
  <c r="AH43" i="14"/>
  <c r="AJ42" i="14"/>
  <c r="AI42" i="14"/>
  <c r="AH42" i="14"/>
  <c r="AJ41" i="14"/>
  <c r="AI41" i="14"/>
  <c r="AH41" i="14"/>
  <c r="AJ40" i="14"/>
  <c r="AI40" i="14"/>
  <c r="AH40" i="14"/>
  <c r="AJ39" i="14"/>
  <c r="AI39" i="14"/>
  <c r="AH39" i="14"/>
  <c r="AJ38" i="14"/>
  <c r="AI38" i="14"/>
  <c r="AH38" i="14"/>
  <c r="AJ37" i="14"/>
  <c r="AI37" i="14"/>
  <c r="AH37" i="14"/>
  <c r="AJ36" i="14"/>
  <c r="AI36" i="14"/>
  <c r="AH36" i="14"/>
  <c r="AJ35" i="14"/>
  <c r="AI35" i="14"/>
  <c r="AH35" i="14"/>
  <c r="AJ34" i="14"/>
  <c r="AI34" i="14"/>
  <c r="AH34" i="14"/>
  <c r="AJ33" i="14"/>
  <c r="AI33" i="14"/>
  <c r="AH33" i="14"/>
  <c r="AJ32" i="14"/>
  <c r="AI32" i="14"/>
  <c r="AH32" i="14"/>
  <c r="AJ31" i="14"/>
  <c r="AI31" i="14"/>
  <c r="AH31" i="14"/>
  <c r="AJ30" i="14"/>
  <c r="AI30" i="14"/>
  <c r="AH30" i="14"/>
  <c r="AJ29" i="14"/>
  <c r="AI29" i="14"/>
  <c r="AH29" i="14"/>
  <c r="AJ28" i="14"/>
  <c r="AI28" i="14"/>
  <c r="AH28" i="14"/>
  <c r="AJ27" i="14"/>
  <c r="AI27" i="14"/>
  <c r="AH27" i="14"/>
  <c r="AJ26" i="14"/>
  <c r="AI26" i="14"/>
  <c r="AH26" i="14"/>
  <c r="AJ25" i="14"/>
  <c r="AI25" i="14"/>
  <c r="AH25" i="14"/>
  <c r="AJ24" i="14"/>
  <c r="AI24" i="14"/>
  <c r="AH24" i="14"/>
  <c r="AJ23" i="14"/>
  <c r="AI23" i="14"/>
  <c r="AH23" i="14"/>
  <c r="AJ22" i="14"/>
  <c r="AI22" i="14"/>
  <c r="AH22" i="14"/>
  <c r="AJ21" i="14"/>
  <c r="AI21" i="14"/>
  <c r="AH21" i="14"/>
  <c r="AJ20" i="14"/>
  <c r="AI20" i="14"/>
  <c r="AH20" i="14"/>
  <c r="AJ19" i="14"/>
  <c r="AI19" i="14"/>
  <c r="AH19" i="14"/>
  <c r="AJ18" i="14"/>
  <c r="AI18" i="14"/>
  <c r="AH18" i="14"/>
  <c r="AJ17" i="14"/>
  <c r="AI17" i="14"/>
  <c r="AH17" i="14"/>
  <c r="AJ16" i="14"/>
  <c r="AI16" i="14"/>
  <c r="AH16" i="14"/>
  <c r="AJ15" i="14"/>
  <c r="AI15" i="14"/>
  <c r="AH15" i="14"/>
  <c r="AJ14" i="14"/>
  <c r="AI14" i="14"/>
  <c r="AH14" i="14"/>
  <c r="AJ13" i="14"/>
  <c r="AI13" i="14"/>
  <c r="AH13" i="14"/>
  <c r="AJ12" i="14"/>
  <c r="AI12" i="14"/>
  <c r="AH12" i="14"/>
  <c r="AJ11" i="14"/>
  <c r="AI11" i="14"/>
  <c r="AH11" i="14"/>
  <c r="AJ10" i="14"/>
  <c r="AI10" i="14"/>
  <c r="AH10" i="14"/>
  <c r="AJ9" i="14"/>
  <c r="AI9" i="14"/>
  <c r="AH9" i="14"/>
  <c r="AJ8" i="14"/>
  <c r="AI8" i="14"/>
  <c r="AH8" i="14"/>
  <c r="AJ7" i="14"/>
  <c r="AI7" i="14"/>
  <c r="AH7" i="14"/>
  <c r="AJ6" i="14"/>
  <c r="AI6" i="14"/>
  <c r="AH6" i="14"/>
  <c r="AJ5" i="14"/>
  <c r="AI5" i="14"/>
  <c r="AH5" i="14"/>
  <c r="AJ4" i="14"/>
  <c r="AI4" i="14"/>
  <c r="AH4" i="14"/>
  <c r="AH1" i="14"/>
  <c r="AJ105" i="7"/>
  <c r="AI105" i="7"/>
  <c r="AH105" i="7"/>
  <c r="AJ104" i="7"/>
  <c r="AI104" i="7"/>
  <c r="AH104" i="7"/>
  <c r="AJ103" i="7"/>
  <c r="AI103" i="7"/>
  <c r="AH103" i="7"/>
  <c r="AJ102" i="7"/>
  <c r="AI102" i="7"/>
  <c r="AH102" i="7"/>
  <c r="AJ101" i="7"/>
  <c r="AI101" i="7"/>
  <c r="AH101" i="7"/>
  <c r="AJ100" i="7"/>
  <c r="AI100" i="7"/>
  <c r="AH100" i="7"/>
  <c r="AJ99" i="7"/>
  <c r="AI99" i="7"/>
  <c r="AH99" i="7"/>
  <c r="AJ98" i="7"/>
  <c r="AI98" i="7"/>
  <c r="AH98" i="7"/>
  <c r="AJ97" i="7"/>
  <c r="AI97" i="7"/>
  <c r="AH97" i="7"/>
  <c r="AJ96" i="7"/>
  <c r="AI96" i="7"/>
  <c r="AH96" i="7"/>
  <c r="AJ95" i="7"/>
  <c r="AI95" i="7"/>
  <c r="AH95" i="7"/>
  <c r="AJ94" i="7"/>
  <c r="AI94" i="7"/>
  <c r="AH94" i="7"/>
  <c r="AJ93" i="7"/>
  <c r="AI93" i="7"/>
  <c r="AH93" i="7"/>
  <c r="AJ92" i="7"/>
  <c r="AI92" i="7"/>
  <c r="AH92" i="7"/>
  <c r="AJ91" i="7"/>
  <c r="AI91" i="7"/>
  <c r="AH91" i="7"/>
  <c r="AJ90" i="7"/>
  <c r="AI90" i="7"/>
  <c r="AH90" i="7"/>
  <c r="AJ89" i="7"/>
  <c r="AI89" i="7"/>
  <c r="AH89" i="7"/>
  <c r="AJ88" i="7"/>
  <c r="AI88" i="7"/>
  <c r="AH88" i="7"/>
  <c r="AJ87" i="7"/>
  <c r="AI87" i="7"/>
  <c r="AH87" i="7"/>
  <c r="AJ86" i="7"/>
  <c r="AI86" i="7"/>
  <c r="AH86" i="7"/>
  <c r="AJ85" i="7"/>
  <c r="AI85" i="7"/>
  <c r="AH85" i="7"/>
  <c r="AJ84" i="7"/>
  <c r="AI84" i="7"/>
  <c r="AH84" i="7"/>
  <c r="AJ83" i="7"/>
  <c r="AI83" i="7"/>
  <c r="AH83" i="7"/>
  <c r="AJ82" i="7"/>
  <c r="AI82" i="7"/>
  <c r="AH82" i="7"/>
  <c r="AJ81" i="7"/>
  <c r="AI81" i="7"/>
  <c r="AH81" i="7"/>
  <c r="AJ80" i="7"/>
  <c r="AI80" i="7"/>
  <c r="AH80" i="7"/>
  <c r="AJ79" i="7"/>
  <c r="AI79" i="7"/>
  <c r="AH79" i="7"/>
  <c r="AJ78" i="7"/>
  <c r="AI78" i="7"/>
  <c r="AH78" i="7"/>
  <c r="AJ77" i="7"/>
  <c r="AI77" i="7"/>
  <c r="AH77" i="7"/>
  <c r="AJ76" i="7"/>
  <c r="AI76" i="7"/>
  <c r="AH76" i="7"/>
  <c r="AJ75" i="7"/>
  <c r="AI75" i="7"/>
  <c r="AH75" i="7"/>
  <c r="AJ74" i="7"/>
  <c r="AI74" i="7"/>
  <c r="AH74" i="7"/>
  <c r="AJ73" i="7"/>
  <c r="AI73" i="7"/>
  <c r="AH73" i="7"/>
  <c r="AJ72" i="7"/>
  <c r="AI72" i="7"/>
  <c r="AH72" i="7"/>
  <c r="AJ71" i="7"/>
  <c r="AI71" i="7"/>
  <c r="AH71" i="7"/>
  <c r="AJ70" i="7"/>
  <c r="AI70" i="7"/>
  <c r="AH70" i="7"/>
  <c r="AJ69" i="7"/>
  <c r="AI69" i="7"/>
  <c r="AH69" i="7"/>
  <c r="AJ68" i="7"/>
  <c r="AI68" i="7"/>
  <c r="AH68" i="7"/>
  <c r="AJ67" i="7"/>
  <c r="AI67" i="7"/>
  <c r="AH67" i="7"/>
  <c r="AJ66" i="7"/>
  <c r="AI66" i="7"/>
  <c r="AH66" i="7"/>
  <c r="AJ65" i="7"/>
  <c r="AI65" i="7"/>
  <c r="AH65" i="7"/>
  <c r="AJ64" i="7"/>
  <c r="AI64" i="7"/>
  <c r="AH64" i="7"/>
  <c r="AJ63" i="7"/>
  <c r="AI63" i="7"/>
  <c r="AH63" i="7"/>
  <c r="AJ62" i="7"/>
  <c r="AI62" i="7"/>
  <c r="AH62" i="7"/>
  <c r="AJ61" i="7"/>
  <c r="AI61" i="7"/>
  <c r="AH61" i="7"/>
  <c r="AJ60" i="7"/>
  <c r="AI60" i="7"/>
  <c r="AH60" i="7"/>
  <c r="AJ59" i="7"/>
  <c r="AI59" i="7"/>
  <c r="AH59" i="7"/>
  <c r="AJ58" i="7"/>
  <c r="AI58" i="7"/>
  <c r="AH58" i="7"/>
  <c r="AJ57" i="7"/>
  <c r="AI57" i="7"/>
  <c r="AH57" i="7"/>
  <c r="AJ56" i="7"/>
  <c r="AI56" i="7"/>
  <c r="AH56" i="7"/>
  <c r="AJ55" i="7"/>
  <c r="AI55" i="7"/>
  <c r="AH55" i="7"/>
  <c r="AJ54" i="7"/>
  <c r="AI54" i="7"/>
  <c r="AH54" i="7"/>
  <c r="AJ53" i="7"/>
  <c r="AI53" i="7"/>
  <c r="AH53" i="7"/>
  <c r="AJ52" i="7"/>
  <c r="AI52" i="7"/>
  <c r="AH52" i="7"/>
  <c r="AJ51" i="7"/>
  <c r="AI51" i="7"/>
  <c r="AH51" i="7"/>
  <c r="AJ50" i="7"/>
  <c r="AI50" i="7"/>
  <c r="AH50" i="7"/>
  <c r="AJ49" i="7"/>
  <c r="AI49" i="7"/>
  <c r="AH49" i="7"/>
  <c r="AJ48" i="7"/>
  <c r="AI48" i="7"/>
  <c r="AH48" i="7"/>
  <c r="AJ47" i="7"/>
  <c r="AI47" i="7"/>
  <c r="AH47" i="7"/>
  <c r="AJ46" i="7"/>
  <c r="AI46" i="7"/>
  <c r="AH46" i="7"/>
  <c r="AJ45" i="7"/>
  <c r="AI45" i="7"/>
  <c r="AH45" i="7"/>
  <c r="AJ44" i="7"/>
  <c r="AI44" i="7"/>
  <c r="AH44" i="7"/>
  <c r="AJ43" i="7"/>
  <c r="AI43" i="7"/>
  <c r="AH43" i="7"/>
  <c r="AJ42" i="7"/>
  <c r="AI42" i="7"/>
  <c r="AH42" i="7"/>
  <c r="AJ41" i="7"/>
  <c r="AI41" i="7"/>
  <c r="AH41" i="7"/>
  <c r="AJ40" i="7"/>
  <c r="AI40" i="7"/>
  <c r="AH40" i="7"/>
  <c r="AJ39" i="7"/>
  <c r="AI39" i="7"/>
  <c r="AH39" i="7"/>
  <c r="AJ38" i="7"/>
  <c r="AI38" i="7"/>
  <c r="AH38" i="7"/>
  <c r="AJ37" i="7"/>
  <c r="AI37" i="7"/>
  <c r="AH37" i="7"/>
  <c r="AJ36" i="7"/>
  <c r="AI36" i="7"/>
  <c r="AH36" i="7"/>
  <c r="AJ35" i="7"/>
  <c r="AI35" i="7"/>
  <c r="AH35" i="7"/>
  <c r="AJ34" i="7"/>
  <c r="AI34" i="7"/>
  <c r="AH34" i="7"/>
  <c r="AJ33" i="7"/>
  <c r="AI33" i="7"/>
  <c r="AH33" i="7"/>
  <c r="AJ32" i="7"/>
  <c r="AI32" i="7"/>
  <c r="AH32" i="7"/>
  <c r="AJ31" i="7"/>
  <c r="AI31" i="7"/>
  <c r="AH31" i="7"/>
  <c r="AJ30" i="7"/>
  <c r="AI30" i="7"/>
  <c r="AH30" i="7"/>
  <c r="AJ29" i="7"/>
  <c r="AI29" i="7"/>
  <c r="AH29" i="7"/>
  <c r="AJ28" i="7"/>
  <c r="AI28" i="7"/>
  <c r="AH28" i="7"/>
  <c r="AJ27" i="7"/>
  <c r="AI27" i="7"/>
  <c r="AH27" i="7"/>
  <c r="AJ26" i="7"/>
  <c r="AI26" i="7"/>
  <c r="AH26" i="7"/>
  <c r="AJ25" i="7"/>
  <c r="AI25" i="7"/>
  <c r="AH25" i="7"/>
  <c r="AJ24" i="7"/>
  <c r="AI24" i="7"/>
  <c r="AH24" i="7"/>
  <c r="AJ23" i="7"/>
  <c r="AI23" i="7"/>
  <c r="AH23" i="7"/>
  <c r="AJ22" i="7"/>
  <c r="AI22" i="7"/>
  <c r="AH22" i="7"/>
  <c r="AJ21" i="7"/>
  <c r="AI21" i="7"/>
  <c r="AH21" i="7"/>
  <c r="AJ20" i="7"/>
  <c r="AI20" i="7"/>
  <c r="AH20" i="7"/>
  <c r="AJ19" i="7"/>
  <c r="AI19" i="7"/>
  <c r="AH19" i="7"/>
  <c r="AJ18" i="7"/>
  <c r="AI18" i="7"/>
  <c r="AH18" i="7"/>
  <c r="AJ17" i="7"/>
  <c r="AI17" i="7"/>
  <c r="AH17" i="7"/>
  <c r="AJ16" i="7"/>
  <c r="AI16" i="7"/>
  <c r="AH16" i="7"/>
  <c r="AJ15" i="7"/>
  <c r="AI15" i="7"/>
  <c r="AH15" i="7"/>
  <c r="AJ14" i="7"/>
  <c r="AI14" i="7"/>
  <c r="AH14" i="7"/>
  <c r="AJ13" i="7"/>
  <c r="AI13" i="7"/>
  <c r="AH13" i="7"/>
  <c r="AJ12" i="7"/>
  <c r="AI12" i="7"/>
  <c r="AH12" i="7"/>
  <c r="AJ11" i="7"/>
  <c r="AI11" i="7"/>
  <c r="AH11" i="7"/>
  <c r="AJ10" i="7"/>
  <c r="AI10" i="7"/>
  <c r="AH10" i="7"/>
  <c r="AJ9" i="7"/>
  <c r="AI9" i="7"/>
  <c r="AH9" i="7"/>
  <c r="AJ8" i="7"/>
  <c r="AI8" i="7"/>
  <c r="AH8" i="7"/>
  <c r="AJ7" i="7"/>
  <c r="AI7" i="7"/>
  <c r="AH7" i="7"/>
  <c r="AJ6" i="7"/>
  <c r="AI6" i="7"/>
  <c r="AH6" i="7"/>
  <c r="AJ5" i="7"/>
  <c r="AI5" i="7"/>
  <c r="AH5" i="7"/>
  <c r="AJ4" i="7"/>
  <c r="AI4" i="7"/>
  <c r="AH4" i="7"/>
  <c r="AH1" i="7"/>
  <c r="AK5" i="1"/>
  <c r="AH5" i="1"/>
  <c r="AE5" i="1"/>
  <c r="AB5" i="1"/>
  <c r="Y5" i="1"/>
  <c r="V5" i="1"/>
  <c r="S5" i="1"/>
  <c r="P5" i="1"/>
  <c r="M5" i="1"/>
  <c r="J5" i="1"/>
  <c r="AB5" i="2"/>
  <c r="Y5" i="2"/>
  <c r="V5" i="2"/>
  <c r="S5" i="2"/>
  <c r="P5" i="2"/>
  <c r="M5" i="2"/>
  <c r="J5" i="2"/>
  <c r="G5" i="2"/>
  <c r="V5" i="3"/>
  <c r="S5" i="3"/>
  <c r="P5" i="3"/>
  <c r="M5" i="3"/>
  <c r="J5" i="3"/>
  <c r="G5" i="3"/>
  <c r="F175" i="3" s="1"/>
  <c r="F5" i="22"/>
  <c r="V3" i="25"/>
  <c r="T3" i="25"/>
  <c r="R3" i="25"/>
  <c r="P3" i="25"/>
  <c r="N3" i="25"/>
  <c r="L3" i="25"/>
  <c r="J3" i="25"/>
  <c r="H3" i="25"/>
  <c r="F3" i="25"/>
  <c r="D3" i="25"/>
  <c r="AG5" i="22"/>
  <c r="AD5" i="22"/>
  <c r="AA5" i="22"/>
  <c r="X5" i="22"/>
  <c r="U5" i="22"/>
  <c r="R5" i="22"/>
  <c r="O5" i="22"/>
  <c r="L5" i="22"/>
  <c r="J5" i="22"/>
  <c r="I5" i="22"/>
  <c r="AF5" i="22"/>
  <c r="AE5" i="22"/>
  <c r="AC5" i="22"/>
  <c r="AB5" i="22"/>
  <c r="V5" i="22"/>
  <c r="T5" i="22"/>
  <c r="S5" i="22"/>
  <c r="Q5" i="22"/>
  <c r="P5" i="22"/>
  <c r="N5" i="22"/>
  <c r="M5" i="22"/>
  <c r="K5" i="22"/>
  <c r="M29" i="24"/>
  <c r="L29" i="24"/>
  <c r="K29" i="24"/>
  <c r="J29" i="24"/>
  <c r="I29" i="24"/>
  <c r="H29" i="24"/>
  <c r="G29" i="24"/>
  <c r="F29" i="24"/>
  <c r="E29" i="24"/>
  <c r="D29" i="24"/>
  <c r="B4" i="17"/>
  <c r="C4" i="17"/>
  <c r="C4" i="18" s="1"/>
  <c r="D4" i="17"/>
  <c r="E4" i="17"/>
  <c r="E5" i="17" s="1"/>
  <c r="E6" i="17" s="1"/>
  <c r="D4" i="18" s="1"/>
  <c r="F4" i="17"/>
  <c r="AE4" i="17"/>
  <c r="AG4" i="17"/>
  <c r="AV6" i="30" s="1"/>
  <c r="AJ4" i="17"/>
  <c r="U4" i="30"/>
  <c r="AE5" i="17"/>
  <c r="AG5" i="17"/>
  <c r="AJ5" i="17"/>
  <c r="AK5" i="17" s="1"/>
  <c r="AE6" i="17"/>
  <c r="AJ6" i="17"/>
  <c r="AK6" i="17" s="1"/>
  <c r="AE7" i="17"/>
  <c r="AJ7" i="17"/>
  <c r="AK7" i="17" s="1"/>
  <c r="AF8" i="17"/>
  <c r="AJ8" i="17"/>
  <c r="AK8" i="17" s="1"/>
  <c r="AS4" i="30"/>
  <c r="AJ9" i="17"/>
  <c r="AK9" i="17" s="1"/>
  <c r="AJ10" i="17"/>
  <c r="AK10" i="17"/>
  <c r="AF11" i="17"/>
  <c r="AJ11" i="17"/>
  <c r="AK11" i="17" s="1"/>
  <c r="AJ12" i="17"/>
  <c r="AK12" i="17"/>
  <c r="AJ13" i="17"/>
  <c r="AK13" i="17" s="1"/>
  <c r="U3" i="22"/>
  <c r="I3" i="22"/>
  <c r="O3" i="22"/>
  <c r="U6" i="3"/>
  <c r="U159" i="3" s="1"/>
  <c r="R6" i="3"/>
  <c r="AI13" i="17"/>
  <c r="O12" i="17"/>
  <c r="AG6" i="1"/>
  <c r="CW25" i="23" s="1"/>
  <c r="AI11" i="17"/>
  <c r="AD6" i="1"/>
  <c r="CW24" i="23" s="1"/>
  <c r="AA6" i="2"/>
  <c r="AW1" i="2" s="1"/>
  <c r="AA6" i="1"/>
  <c r="CW23" i="23" s="1"/>
  <c r="O9" i="17"/>
  <c r="U6" i="2"/>
  <c r="U165" i="2" s="1"/>
  <c r="O6" i="3"/>
  <c r="O167" i="3" s="1"/>
  <c r="AI6" i="17"/>
  <c r="O5" i="17"/>
  <c r="I6" i="2"/>
  <c r="I173" i="2" s="1"/>
  <c r="I6" i="3"/>
  <c r="I159" i="3" s="1"/>
  <c r="AI5" i="17"/>
  <c r="O13" i="17"/>
  <c r="O8" i="17"/>
  <c r="O11" i="17"/>
  <c r="AI7" i="17"/>
  <c r="AI12" i="17"/>
  <c r="AI9" i="17"/>
  <c r="O27" i="24"/>
  <c r="B2" i="3"/>
  <c r="AD2" i="17"/>
  <c r="S215" i="24"/>
  <c r="I2" i="1"/>
  <c r="B2" i="24"/>
  <c r="J9" i="22"/>
  <c r="K9" i="22"/>
  <c r="J10" i="22"/>
  <c r="K10" i="22"/>
  <c r="J11" i="22"/>
  <c r="K11" i="22"/>
  <c r="J12" i="22"/>
  <c r="K12" i="22"/>
  <c r="J13" i="22"/>
  <c r="K13" i="22"/>
  <c r="J14" i="22"/>
  <c r="K14" i="22"/>
  <c r="J15" i="22"/>
  <c r="K15" i="22"/>
  <c r="J16" i="22"/>
  <c r="K16" i="22"/>
  <c r="J17" i="22"/>
  <c r="K17" i="22"/>
  <c r="J18" i="22"/>
  <c r="K18" i="22"/>
  <c r="J19" i="22"/>
  <c r="K19" i="22"/>
  <c r="J20" i="22"/>
  <c r="K20" i="22"/>
  <c r="J21" i="22"/>
  <c r="K21" i="22"/>
  <c r="J22" i="22"/>
  <c r="K22" i="22"/>
  <c r="J23" i="22"/>
  <c r="K23" i="22"/>
  <c r="J24" i="22"/>
  <c r="K24" i="22"/>
  <c r="J25" i="22"/>
  <c r="K25" i="22"/>
  <c r="J26" i="22"/>
  <c r="K26" i="22"/>
  <c r="J27" i="22"/>
  <c r="K27" i="22"/>
  <c r="J28" i="22"/>
  <c r="K28" i="22"/>
  <c r="J29" i="22"/>
  <c r="K29" i="22"/>
  <c r="J30" i="22"/>
  <c r="K30" i="22"/>
  <c r="J31" i="22"/>
  <c r="K31" i="22"/>
  <c r="J32" i="22"/>
  <c r="K32" i="22"/>
  <c r="J33" i="22"/>
  <c r="K33" i="22"/>
  <c r="J34" i="22"/>
  <c r="K34" i="22"/>
  <c r="J35" i="22"/>
  <c r="K35" i="22"/>
  <c r="J36" i="22"/>
  <c r="K36" i="22"/>
  <c r="J37" i="22"/>
  <c r="K37" i="22"/>
  <c r="J38" i="22"/>
  <c r="K38" i="22"/>
  <c r="J39" i="22"/>
  <c r="K39" i="22"/>
  <c r="K8" i="22"/>
  <c r="J8" i="22"/>
  <c r="B213" i="24"/>
  <c r="B210" i="24"/>
  <c r="B208" i="24"/>
  <c r="B205" i="24"/>
  <c r="B201" i="24"/>
  <c r="B198" i="24"/>
  <c r="B196" i="24"/>
  <c r="B193" i="24"/>
  <c r="B189" i="24"/>
  <c r="B185" i="24"/>
  <c r="B181" i="24"/>
  <c r="B177" i="24"/>
  <c r="B173" i="24"/>
  <c r="B169" i="24"/>
  <c r="B165" i="24"/>
  <c r="B161" i="24"/>
  <c r="B157" i="24"/>
  <c r="B153" i="24"/>
  <c r="B145" i="24"/>
  <c r="B149" i="24"/>
  <c r="B141" i="24"/>
  <c r="B137" i="24"/>
  <c r="B133" i="24"/>
  <c r="B129" i="24"/>
  <c r="B125" i="24"/>
  <c r="B121" i="24"/>
  <c r="B117" i="24"/>
  <c r="B113" i="24"/>
  <c r="B109" i="24"/>
  <c r="B105" i="24"/>
  <c r="B101" i="24"/>
  <c r="B97" i="24"/>
  <c r="B93" i="24"/>
  <c r="B89" i="24"/>
  <c r="B85" i="24"/>
  <c r="B81" i="24"/>
  <c r="B77" i="24"/>
  <c r="B73" i="24"/>
  <c r="B69" i="24"/>
  <c r="B65" i="24"/>
  <c r="B62" i="24"/>
  <c r="B59" i="24"/>
  <c r="B55" i="24"/>
  <c r="B52" i="24"/>
  <c r="B50" i="24"/>
  <c r="B47" i="24"/>
  <c r="B43" i="24"/>
  <c r="D25" i="25"/>
  <c r="V13" i="25"/>
  <c r="H13" i="25"/>
  <c r="B40" i="24"/>
  <c r="B38" i="24"/>
  <c r="B37" i="24"/>
  <c r="B34" i="24"/>
  <c r="B33" i="24"/>
  <c r="AG32" i="1"/>
  <c r="L13" i="25"/>
  <c r="F13" i="25"/>
  <c r="D52" i="25"/>
  <c r="D51" i="25"/>
  <c r="D50" i="25"/>
  <c r="D44" i="25"/>
  <c r="D43" i="25"/>
  <c r="D41" i="25"/>
  <c r="D40" i="25"/>
  <c r="D36" i="25"/>
  <c r="D34" i="25"/>
  <c r="D33" i="25"/>
  <c r="D32" i="25"/>
  <c r="D30" i="25"/>
  <c r="D28" i="25"/>
  <c r="D26" i="25"/>
  <c r="D23" i="25"/>
  <c r="D18" i="25"/>
  <c r="D19" i="25"/>
  <c r="D20" i="25"/>
  <c r="X32" i="2"/>
  <c r="P13" i="25"/>
  <c r="F52" i="3"/>
  <c r="F604" i="3" s="1"/>
  <c r="F52" i="2"/>
  <c r="F100" i="2"/>
  <c r="F622" i="2" s="1"/>
  <c r="F130" i="2"/>
  <c r="F632" i="2" s="1"/>
  <c r="F138" i="3"/>
  <c r="F634" i="3" s="1"/>
  <c r="F138" i="2"/>
  <c r="F636" i="2" s="1"/>
  <c r="I32" i="3"/>
  <c r="G597" i="3" s="1"/>
  <c r="F61" i="3"/>
  <c r="F607" i="3" s="1"/>
  <c r="F61" i="2"/>
  <c r="F76" i="2"/>
  <c r="F76" i="3"/>
  <c r="F612" i="3" s="1"/>
  <c r="F106" i="2"/>
  <c r="F118" i="2"/>
  <c r="F132" i="3"/>
  <c r="F631" i="3"/>
  <c r="F140" i="2"/>
  <c r="F637" i="2" s="1"/>
  <c r="F140" i="3"/>
  <c r="F635" i="3" s="1"/>
  <c r="L32" i="2"/>
  <c r="F46" i="2"/>
  <c r="F604" i="2" s="1"/>
  <c r="F64" i="2"/>
  <c r="F82" i="3"/>
  <c r="F614" i="3" s="1"/>
  <c r="F82" i="2"/>
  <c r="F94" i="3"/>
  <c r="F94" i="2"/>
  <c r="F121" i="2"/>
  <c r="F629" i="2" s="1"/>
  <c r="F142" i="2"/>
  <c r="F142" i="3"/>
  <c r="F636" i="3" s="1"/>
  <c r="R32" i="3"/>
  <c r="J597" i="3" s="1"/>
  <c r="R32" i="2"/>
  <c r="J599" i="2" s="1"/>
  <c r="F127" i="2"/>
  <c r="F70" i="3"/>
  <c r="F610" i="3" s="1"/>
  <c r="F70" i="2"/>
  <c r="F112" i="2"/>
  <c r="F112" i="3"/>
  <c r="F624" i="3" s="1"/>
  <c r="F124" i="3"/>
  <c r="F628" i="3" s="1"/>
  <c r="F124" i="2"/>
  <c r="F630" i="2" s="1"/>
  <c r="F88" i="2"/>
  <c r="F618" i="2" s="1"/>
  <c r="F115" i="3"/>
  <c r="F625" i="3" s="1"/>
  <c r="F115" i="2"/>
  <c r="F627" i="2" s="1"/>
  <c r="F67" i="2"/>
  <c r="F611" i="2" s="1"/>
  <c r="AJ145" i="1"/>
  <c r="AG145" i="1"/>
  <c r="AD145" i="1"/>
  <c r="AA145" i="2"/>
  <c r="AA145" i="1"/>
  <c r="X145" i="2" s="1"/>
  <c r="X145" i="1"/>
  <c r="U145" i="1"/>
  <c r="R145" i="3" s="1"/>
  <c r="R145" i="1"/>
  <c r="O145" i="1"/>
  <c r="L145" i="2" s="1"/>
  <c r="L145" i="1"/>
  <c r="I145" i="1"/>
  <c r="I143" i="1"/>
  <c r="L143" i="1"/>
  <c r="I143" i="3" s="1"/>
  <c r="O143" i="1"/>
  <c r="R143" i="1"/>
  <c r="U143" i="1"/>
  <c r="X143" i="1"/>
  <c r="U143" i="3"/>
  <c r="AA143" i="1"/>
  <c r="X143" i="2" s="1"/>
  <c r="AD143" i="1"/>
  <c r="AA143" i="2" s="1"/>
  <c r="AG143" i="1"/>
  <c r="AJ143" i="1"/>
  <c r="I141" i="1"/>
  <c r="L141" i="1"/>
  <c r="O141" i="1"/>
  <c r="R141" i="1"/>
  <c r="O141" i="3" s="1"/>
  <c r="U141" i="1"/>
  <c r="X141" i="1"/>
  <c r="U141" i="3"/>
  <c r="AA141" i="1"/>
  <c r="X141" i="2" s="1"/>
  <c r="AD141" i="1"/>
  <c r="AG141" i="1"/>
  <c r="AJ141" i="1"/>
  <c r="I139" i="1"/>
  <c r="L139" i="1"/>
  <c r="I139" i="3"/>
  <c r="O139" i="1"/>
  <c r="R139" i="1"/>
  <c r="U139" i="1"/>
  <c r="R139" i="3"/>
  <c r="X139" i="1"/>
  <c r="U139" i="2" s="1"/>
  <c r="AA139" i="1"/>
  <c r="AD139" i="1"/>
  <c r="AA139" i="2" s="1"/>
  <c r="AG139" i="1"/>
  <c r="AJ139" i="1"/>
  <c r="I137" i="1"/>
  <c r="L137" i="1"/>
  <c r="I137" i="3" s="1"/>
  <c r="O137" i="1"/>
  <c r="R137" i="1"/>
  <c r="O137" i="3"/>
  <c r="U137" i="1"/>
  <c r="R137" i="2" s="1"/>
  <c r="X137" i="1"/>
  <c r="AA137" i="1"/>
  <c r="X137" i="2"/>
  <c r="AD137" i="1"/>
  <c r="AA137" i="2" s="1"/>
  <c r="AG137" i="1"/>
  <c r="AJ137" i="1"/>
  <c r="I135" i="1"/>
  <c r="L135" i="1"/>
  <c r="I135" i="2" s="1"/>
  <c r="O135" i="1"/>
  <c r="R135" i="1"/>
  <c r="U135" i="1"/>
  <c r="X135" i="1"/>
  <c r="U135" i="3" s="1"/>
  <c r="AA135" i="1"/>
  <c r="AD135" i="1"/>
  <c r="AA135" i="2" s="1"/>
  <c r="AG135" i="1"/>
  <c r="AJ135" i="1"/>
  <c r="I133" i="1"/>
  <c r="L133" i="1"/>
  <c r="O133" i="1"/>
  <c r="R133" i="1"/>
  <c r="O133" i="3" s="1"/>
  <c r="U133" i="1"/>
  <c r="R133" i="3" s="1"/>
  <c r="X133" i="1"/>
  <c r="U133" i="3"/>
  <c r="AA133" i="1"/>
  <c r="X133" i="2"/>
  <c r="AD133" i="1"/>
  <c r="AA133" i="2" s="1"/>
  <c r="AG133" i="1"/>
  <c r="AJ133" i="1"/>
  <c r="I131" i="1"/>
  <c r="L131" i="1"/>
  <c r="I131" i="3" s="1"/>
  <c r="O131" i="1"/>
  <c r="L131" i="2" s="1"/>
  <c r="R131" i="1"/>
  <c r="U131" i="1"/>
  <c r="X131" i="1"/>
  <c r="U131" i="3" s="1"/>
  <c r="U131" i="2"/>
  <c r="AA131" i="1"/>
  <c r="AD131" i="1"/>
  <c r="AG131" i="1"/>
  <c r="AJ131" i="1"/>
  <c r="V53" i="25"/>
  <c r="AG144" i="1"/>
  <c r="AI144" i="1" s="1"/>
  <c r="P53" i="25"/>
  <c r="L53" i="25"/>
  <c r="H53" i="25"/>
  <c r="V52" i="25"/>
  <c r="P52" i="25"/>
  <c r="L52" i="25"/>
  <c r="F52" i="25"/>
  <c r="V51" i="25"/>
  <c r="R51" i="25"/>
  <c r="P51" i="25"/>
  <c r="L51" i="25"/>
  <c r="H51" i="25"/>
  <c r="F51" i="25"/>
  <c r="R50" i="25"/>
  <c r="N50" i="25"/>
  <c r="L50" i="25"/>
  <c r="J50" i="25"/>
  <c r="F50" i="25"/>
  <c r="R49" i="25"/>
  <c r="P49" i="25"/>
  <c r="L49" i="25"/>
  <c r="V48" i="25"/>
  <c r="P48" i="25"/>
  <c r="L48" i="25"/>
  <c r="F48" i="25"/>
  <c r="T47" i="25"/>
  <c r="R47" i="25"/>
  <c r="N47" i="25"/>
  <c r="L47" i="25"/>
  <c r="J47" i="25"/>
  <c r="N46" i="25"/>
  <c r="J46" i="25"/>
  <c r="AJ129" i="1"/>
  <c r="AG129" i="1"/>
  <c r="AD129" i="1"/>
  <c r="AA129" i="1"/>
  <c r="X129" i="2" s="1"/>
  <c r="X129" i="1"/>
  <c r="U129" i="1"/>
  <c r="R129" i="1"/>
  <c r="O129" i="1"/>
  <c r="L129" i="1"/>
  <c r="I129" i="2" s="1"/>
  <c r="I129" i="1"/>
  <c r="V45" i="25"/>
  <c r="AG127" i="1"/>
  <c r="R45" i="25"/>
  <c r="P45" i="25"/>
  <c r="J45" i="25"/>
  <c r="H45" i="25"/>
  <c r="AJ126" i="1"/>
  <c r="AG126" i="1"/>
  <c r="AD126" i="1"/>
  <c r="AA126" i="2" s="1"/>
  <c r="AA126" i="1"/>
  <c r="X126" i="2" s="1"/>
  <c r="X126" i="1"/>
  <c r="U126" i="3" s="1"/>
  <c r="U126" i="1"/>
  <c r="R126" i="1"/>
  <c r="O126" i="1"/>
  <c r="L126" i="1"/>
  <c r="I126" i="1"/>
  <c r="F126" i="3" s="1"/>
  <c r="AG124" i="1"/>
  <c r="P44" i="25"/>
  <c r="L44" i="25"/>
  <c r="J44" i="25"/>
  <c r="H44" i="25"/>
  <c r="F44" i="25"/>
  <c r="AJ123" i="1"/>
  <c r="AG123" i="1"/>
  <c r="AD123" i="1"/>
  <c r="AA123" i="1"/>
  <c r="X123" i="1"/>
  <c r="U123" i="1"/>
  <c r="R123" i="1"/>
  <c r="O123" i="2"/>
  <c r="O123" i="1"/>
  <c r="L123" i="1"/>
  <c r="I123" i="1"/>
  <c r="AG121" i="1"/>
  <c r="AI121" i="1" s="1"/>
  <c r="R43" i="25"/>
  <c r="N43" i="25"/>
  <c r="J43" i="25"/>
  <c r="F43" i="25"/>
  <c r="AJ120" i="1"/>
  <c r="AG120" i="1"/>
  <c r="AD120" i="1"/>
  <c r="AA120" i="2"/>
  <c r="AA120" i="1"/>
  <c r="X120" i="1"/>
  <c r="U120" i="1"/>
  <c r="R120" i="3" s="1"/>
  <c r="R120" i="1"/>
  <c r="O120" i="1"/>
  <c r="L120" i="1"/>
  <c r="I120" i="1"/>
  <c r="V42" i="25"/>
  <c r="AG118" i="1"/>
  <c r="N42" i="25"/>
  <c r="L42" i="25"/>
  <c r="H42" i="25"/>
  <c r="AJ117" i="1"/>
  <c r="AG117" i="1"/>
  <c r="AD117" i="1"/>
  <c r="AA117" i="1"/>
  <c r="X117" i="1"/>
  <c r="U117" i="2"/>
  <c r="U117" i="1"/>
  <c r="R117" i="1"/>
  <c r="O117" i="3" s="1"/>
  <c r="O117" i="1"/>
  <c r="L117" i="1"/>
  <c r="I117" i="1"/>
  <c r="AG115" i="1"/>
  <c r="AI115" i="1" s="1"/>
  <c r="R41" i="25"/>
  <c r="P41" i="25"/>
  <c r="J41" i="25"/>
  <c r="F41" i="25"/>
  <c r="AJ114" i="1"/>
  <c r="AG114" i="1"/>
  <c r="AD114" i="1"/>
  <c r="AA114" i="2" s="1"/>
  <c r="AA114" i="1"/>
  <c r="X114" i="2"/>
  <c r="X114" i="1"/>
  <c r="U114" i="2" s="1"/>
  <c r="U114" i="1"/>
  <c r="R114" i="2" s="1"/>
  <c r="R114" i="1"/>
  <c r="O114" i="2"/>
  <c r="O114" i="1"/>
  <c r="L114" i="1"/>
  <c r="I114" i="1"/>
  <c r="AG112" i="1"/>
  <c r="Q628" i="1" s="1"/>
  <c r="R40" i="25"/>
  <c r="AJ111" i="1"/>
  <c r="AG111" i="1"/>
  <c r="AD111" i="1"/>
  <c r="AA111" i="2"/>
  <c r="AA111" i="1"/>
  <c r="X111" i="2" s="1"/>
  <c r="X111" i="1"/>
  <c r="U111" i="1"/>
  <c r="R111" i="1"/>
  <c r="O111" i="1"/>
  <c r="L111" i="2"/>
  <c r="L111" i="1"/>
  <c r="I111" i="2" s="1"/>
  <c r="I111" i="1"/>
  <c r="F111" i="2" s="1"/>
  <c r="V39" i="25"/>
  <c r="AG109" i="1"/>
  <c r="AI109" i="1" s="1"/>
  <c r="R39" i="25"/>
  <c r="N39" i="25"/>
  <c r="L39" i="25"/>
  <c r="H39" i="25"/>
  <c r="F39" i="25"/>
  <c r="AJ108" i="1"/>
  <c r="AG108" i="1"/>
  <c r="AD108" i="1"/>
  <c r="AA108" i="2"/>
  <c r="AA108" i="1"/>
  <c r="X108" i="2" s="1"/>
  <c r="X108" i="1"/>
  <c r="U108" i="3"/>
  <c r="U108" i="1"/>
  <c r="R108" i="1"/>
  <c r="O108" i="1"/>
  <c r="L108" i="1"/>
  <c r="I108" i="1"/>
  <c r="AG106" i="1"/>
  <c r="P38" i="25"/>
  <c r="H38" i="25"/>
  <c r="F38" i="25"/>
  <c r="AJ105" i="1"/>
  <c r="AG105" i="1"/>
  <c r="AD105" i="1"/>
  <c r="AA105" i="1"/>
  <c r="X105" i="1"/>
  <c r="U105" i="2"/>
  <c r="U105" i="1"/>
  <c r="R105" i="1"/>
  <c r="O105" i="1"/>
  <c r="L105" i="1"/>
  <c r="I105" i="3" s="1"/>
  <c r="I105" i="1"/>
  <c r="F105" i="2" s="1"/>
  <c r="V37" i="25"/>
  <c r="AG103" i="1"/>
  <c r="AI103" i="1" s="1"/>
  <c r="R37" i="25"/>
  <c r="P37" i="25"/>
  <c r="N37" i="25"/>
  <c r="L37" i="25"/>
  <c r="J37" i="25"/>
  <c r="F37" i="25"/>
  <c r="AJ102" i="1"/>
  <c r="AG102" i="1"/>
  <c r="AD102" i="1"/>
  <c r="AA102" i="2" s="1"/>
  <c r="AA102" i="1"/>
  <c r="X102" i="2"/>
  <c r="X102" i="1"/>
  <c r="U102" i="1"/>
  <c r="R102" i="1"/>
  <c r="O102" i="3"/>
  <c r="O102" i="1"/>
  <c r="L102" i="1"/>
  <c r="I102" i="1"/>
  <c r="V36" i="25"/>
  <c r="AG100" i="1"/>
  <c r="P36" i="25"/>
  <c r="H36" i="25"/>
  <c r="F36" i="25"/>
  <c r="AJ99" i="1"/>
  <c r="AG99" i="1"/>
  <c r="AD99" i="1"/>
  <c r="AA99" i="2"/>
  <c r="AA99" i="1"/>
  <c r="X99" i="2" s="1"/>
  <c r="X99" i="1"/>
  <c r="U99" i="1"/>
  <c r="R99" i="1"/>
  <c r="O99" i="2" s="1"/>
  <c r="O99" i="1"/>
  <c r="L99" i="1"/>
  <c r="I99" i="1"/>
  <c r="F99" i="2" s="1"/>
  <c r="AG97" i="1"/>
  <c r="AI97" i="1" s="1"/>
  <c r="P35" i="25"/>
  <c r="N35" i="25"/>
  <c r="F35" i="25"/>
  <c r="AJ96" i="1"/>
  <c r="AG96" i="1"/>
  <c r="AD96" i="1"/>
  <c r="AA96" i="1"/>
  <c r="X96" i="2"/>
  <c r="X96" i="1"/>
  <c r="U96" i="1"/>
  <c r="R96" i="2" s="1"/>
  <c r="R96" i="1"/>
  <c r="O96" i="1"/>
  <c r="L96" i="1"/>
  <c r="I96" i="2"/>
  <c r="I96" i="1"/>
  <c r="AG94" i="1"/>
  <c r="P34" i="25"/>
  <c r="L34" i="25"/>
  <c r="J34" i="25"/>
  <c r="AJ93" i="1"/>
  <c r="AG93" i="1"/>
  <c r="AD93" i="1"/>
  <c r="AA93" i="1"/>
  <c r="X93" i="2" s="1"/>
  <c r="X93" i="1"/>
  <c r="U93" i="1"/>
  <c r="R93" i="1"/>
  <c r="O93" i="2" s="1"/>
  <c r="O93" i="1"/>
  <c r="L93" i="2" s="1"/>
  <c r="L93" i="1"/>
  <c r="I93" i="3" s="1"/>
  <c r="I93" i="1"/>
  <c r="F93" i="2" s="1"/>
  <c r="AG91" i="1"/>
  <c r="AI91" i="1" s="1"/>
  <c r="R33" i="25"/>
  <c r="P33" i="25"/>
  <c r="J33" i="25"/>
  <c r="F33" i="25"/>
  <c r="AJ90" i="1"/>
  <c r="AG90" i="1"/>
  <c r="AD90" i="1"/>
  <c r="AA90" i="1"/>
  <c r="X90" i="2"/>
  <c r="X90" i="1"/>
  <c r="U90" i="2" s="1"/>
  <c r="U90" i="1"/>
  <c r="R90" i="3" s="1"/>
  <c r="R90" i="1"/>
  <c r="O90" i="2"/>
  <c r="O90" i="1"/>
  <c r="L90" i="3" s="1"/>
  <c r="L90" i="1"/>
  <c r="I90" i="3"/>
  <c r="I90" i="1"/>
  <c r="F90" i="3" s="1"/>
  <c r="V32" i="25"/>
  <c r="AG88" i="1"/>
  <c r="T32" i="25" s="1"/>
  <c r="R32" i="25"/>
  <c r="L32" i="25"/>
  <c r="J32" i="25"/>
  <c r="H32" i="25"/>
  <c r="AJ87" i="1"/>
  <c r="AG87" i="1"/>
  <c r="AD87" i="1"/>
  <c r="AA87" i="1"/>
  <c r="X87" i="2"/>
  <c r="X87" i="1"/>
  <c r="U87" i="2" s="1"/>
  <c r="U87" i="1"/>
  <c r="R87" i="3" s="1"/>
  <c r="R87" i="1"/>
  <c r="O87" i="1"/>
  <c r="L87" i="1"/>
  <c r="I87" i="3" s="1"/>
  <c r="I87" i="1"/>
  <c r="AG85" i="1"/>
  <c r="AI85" i="1" s="1"/>
  <c r="P31" i="25"/>
  <c r="F31" i="25"/>
  <c r="AJ84" i="1"/>
  <c r="AG84" i="1"/>
  <c r="AD84" i="1"/>
  <c r="AA84" i="1"/>
  <c r="X84" i="1"/>
  <c r="U84" i="2" s="1"/>
  <c r="U84" i="1"/>
  <c r="R84" i="1"/>
  <c r="O84" i="3" s="1"/>
  <c r="O84" i="1"/>
  <c r="L84" i="1"/>
  <c r="I84" i="1"/>
  <c r="V30" i="25"/>
  <c r="AG82" i="1"/>
  <c r="T30" i="25" s="1"/>
  <c r="N30" i="25"/>
  <c r="AJ81" i="1"/>
  <c r="AG81" i="1"/>
  <c r="AD81" i="1"/>
  <c r="AA81" i="2"/>
  <c r="AA81" i="1"/>
  <c r="X81" i="1"/>
  <c r="U81" i="1"/>
  <c r="R81" i="3" s="1"/>
  <c r="R81" i="1"/>
  <c r="O81" i="1"/>
  <c r="L81" i="2" s="1"/>
  <c r="L81" i="1"/>
  <c r="I81" i="3" s="1"/>
  <c r="I81" i="1"/>
  <c r="F81" i="2" s="1"/>
  <c r="V29" i="25"/>
  <c r="AG79" i="1"/>
  <c r="AI79" i="1" s="1"/>
  <c r="R29" i="25"/>
  <c r="N29" i="25"/>
  <c r="L29" i="25"/>
  <c r="F29" i="25"/>
  <c r="AJ78" i="1"/>
  <c r="AG78" i="1"/>
  <c r="AD78" i="1"/>
  <c r="AA78" i="2" s="1"/>
  <c r="AA78" i="1"/>
  <c r="X78" i="2" s="1"/>
  <c r="X78" i="1"/>
  <c r="U78" i="2" s="1"/>
  <c r="U78" i="1"/>
  <c r="R78" i="3" s="1"/>
  <c r="R78" i="1"/>
  <c r="O78" i="1"/>
  <c r="L78" i="1"/>
  <c r="I78" i="3" s="1"/>
  <c r="I78" i="1"/>
  <c r="V28" i="25"/>
  <c r="AG76" i="1"/>
  <c r="P28" i="25"/>
  <c r="J28" i="25"/>
  <c r="F28" i="25"/>
  <c r="AJ75" i="1"/>
  <c r="AG75" i="1"/>
  <c r="AD75" i="1"/>
  <c r="AA75" i="2"/>
  <c r="AA75" i="1"/>
  <c r="X75" i="1"/>
  <c r="U75" i="2" s="1"/>
  <c r="U75" i="1"/>
  <c r="R75" i="3" s="1"/>
  <c r="R75" i="1"/>
  <c r="O75" i="1"/>
  <c r="L75" i="1"/>
  <c r="I75" i="2" s="1"/>
  <c r="I75" i="1"/>
  <c r="AG73" i="1"/>
  <c r="AI73" i="1" s="1"/>
  <c r="P27" i="25"/>
  <c r="F27" i="25"/>
  <c r="AJ72" i="1"/>
  <c r="AG72" i="1"/>
  <c r="AD72" i="1"/>
  <c r="AA72" i="2" s="1"/>
  <c r="AA72" i="1"/>
  <c r="X72" i="2" s="1"/>
  <c r="X72" i="1"/>
  <c r="U72" i="1"/>
  <c r="R72" i="2" s="1"/>
  <c r="R72" i="1"/>
  <c r="O72" i="1"/>
  <c r="L72" i="1"/>
  <c r="I72" i="1"/>
  <c r="F72" i="2" s="1"/>
  <c r="V26" i="25"/>
  <c r="AG70" i="1"/>
  <c r="AI70" i="1" s="1"/>
  <c r="P26" i="25"/>
  <c r="N26" i="25"/>
  <c r="H26" i="25"/>
  <c r="AJ69" i="1"/>
  <c r="AG69" i="1"/>
  <c r="AD69" i="1"/>
  <c r="AA69" i="2" s="1"/>
  <c r="AA69" i="1"/>
  <c r="X69" i="2" s="1"/>
  <c r="X69" i="1"/>
  <c r="U69" i="1"/>
  <c r="R69" i="1"/>
  <c r="O69" i="1"/>
  <c r="L69" i="1"/>
  <c r="I69" i="1"/>
  <c r="F69" i="2"/>
  <c r="L25" i="25"/>
  <c r="P25" i="25"/>
  <c r="R25" i="25"/>
  <c r="R52" i="25"/>
  <c r="AA141" i="2"/>
  <c r="X139" i="2"/>
  <c r="X138" i="2"/>
  <c r="L636" i="2"/>
  <c r="P50" i="25"/>
  <c r="X135" i="2"/>
  <c r="AA134" i="2"/>
  <c r="R48" i="25"/>
  <c r="AA131" i="2"/>
  <c r="X131" i="2"/>
  <c r="AA130" i="2"/>
  <c r="R46" i="25"/>
  <c r="AA129" i="2"/>
  <c r="AA123" i="2"/>
  <c r="X123" i="2"/>
  <c r="X121" i="2"/>
  <c r="X120" i="2"/>
  <c r="AA117" i="2"/>
  <c r="X117" i="2"/>
  <c r="AA105" i="2"/>
  <c r="X105" i="2"/>
  <c r="AA100" i="2"/>
  <c r="AA97" i="2"/>
  <c r="R35" i="25"/>
  <c r="AA96" i="2"/>
  <c r="AA93" i="2"/>
  <c r="AA90" i="2"/>
  <c r="AA87" i="2"/>
  <c r="AA85" i="2"/>
  <c r="R31" i="25"/>
  <c r="AA84" i="2"/>
  <c r="X84" i="2"/>
  <c r="X82" i="2"/>
  <c r="P30" i="25"/>
  <c r="X81" i="2"/>
  <c r="X75" i="2"/>
  <c r="AA73" i="2"/>
  <c r="R27" i="25"/>
  <c r="U67" i="2"/>
  <c r="K611" i="2" s="1"/>
  <c r="U70" i="2"/>
  <c r="K612" i="2" s="1"/>
  <c r="U73" i="2"/>
  <c r="K613" i="2" s="1"/>
  <c r="I76" i="3"/>
  <c r="G612" i="3" s="1"/>
  <c r="I76" i="2"/>
  <c r="X79" i="2"/>
  <c r="R81" i="2"/>
  <c r="L82" i="3"/>
  <c r="X85" i="2"/>
  <c r="R87" i="2"/>
  <c r="AA88" i="2"/>
  <c r="AA91" i="2"/>
  <c r="U103" i="3"/>
  <c r="K621" i="3" s="1"/>
  <c r="U103" i="2"/>
  <c r="I106" i="3"/>
  <c r="I115" i="3"/>
  <c r="G625" i="3" s="1"/>
  <c r="I115" i="2"/>
  <c r="O117" i="2"/>
  <c r="I121" i="2"/>
  <c r="G629" i="2" s="1"/>
  <c r="I121" i="3"/>
  <c r="O126" i="2"/>
  <c r="O126" i="3"/>
  <c r="L127" i="3"/>
  <c r="L127" i="2"/>
  <c r="O132" i="3"/>
  <c r="I631" i="3" s="1"/>
  <c r="R136" i="2"/>
  <c r="J635" i="2" s="1"/>
  <c r="R136" i="3"/>
  <c r="J633" i="3" s="1"/>
  <c r="O140" i="2"/>
  <c r="I637" i="2" s="1"/>
  <c r="U137" i="3"/>
  <c r="U137" i="2"/>
  <c r="I141" i="2"/>
  <c r="I141" i="3"/>
  <c r="L70" i="3"/>
  <c r="H610" i="3" s="1"/>
  <c r="F72" i="3"/>
  <c r="X73" i="2"/>
  <c r="L76" i="2"/>
  <c r="I87" i="2"/>
  <c r="R94" i="3"/>
  <c r="J618" i="3" s="1"/>
  <c r="R94" i="2"/>
  <c r="I100" i="3"/>
  <c r="I100" i="2"/>
  <c r="O102" i="2"/>
  <c r="X103" i="2"/>
  <c r="X109" i="2"/>
  <c r="R114" i="3"/>
  <c r="L118" i="3"/>
  <c r="H626" i="3" s="1"/>
  <c r="L118" i="2"/>
  <c r="X124" i="2"/>
  <c r="F126" i="2"/>
  <c r="X134" i="2"/>
  <c r="L634" i="2"/>
  <c r="O138" i="2"/>
  <c r="O138" i="3"/>
  <c r="I634" i="3" s="1"/>
  <c r="R140" i="3"/>
  <c r="J635" i="3" s="1"/>
  <c r="R140" i="2"/>
  <c r="I144" i="2"/>
  <c r="G639" i="2" s="1"/>
  <c r="R133" i="2"/>
  <c r="L135" i="2"/>
  <c r="L135" i="3"/>
  <c r="R137" i="3"/>
  <c r="L139" i="2"/>
  <c r="L139" i="3"/>
  <c r="R141" i="3"/>
  <c r="R141" i="2"/>
  <c r="L143" i="3"/>
  <c r="L143" i="2"/>
  <c r="I145" i="3"/>
  <c r="I145" i="2"/>
  <c r="U145" i="3"/>
  <c r="U145" i="2"/>
  <c r="AA67" i="2"/>
  <c r="I69" i="3"/>
  <c r="I69" i="2"/>
  <c r="I72" i="3"/>
  <c r="I72" i="2"/>
  <c r="O73" i="2"/>
  <c r="I613" i="2" s="1"/>
  <c r="I75" i="3"/>
  <c r="U75" i="3"/>
  <c r="O76" i="3"/>
  <c r="I612" i="3" s="1"/>
  <c r="O76" i="2"/>
  <c r="I78" i="2"/>
  <c r="U78" i="3"/>
  <c r="L81" i="3"/>
  <c r="R82" i="3"/>
  <c r="J614" i="3" s="1"/>
  <c r="L84" i="3"/>
  <c r="L84" i="2"/>
  <c r="I91" i="3"/>
  <c r="I91" i="2"/>
  <c r="O93" i="3"/>
  <c r="O96" i="3"/>
  <c r="O96" i="2"/>
  <c r="X97" i="2"/>
  <c r="R99" i="3"/>
  <c r="R99" i="2"/>
  <c r="L100" i="3"/>
  <c r="H620" i="3" s="1"/>
  <c r="L100" i="2"/>
  <c r="X100" i="2"/>
  <c r="O103" i="3"/>
  <c r="O103" i="2"/>
  <c r="I108" i="2"/>
  <c r="I108" i="3"/>
  <c r="U108" i="2"/>
  <c r="O109" i="3"/>
  <c r="I623" i="3" s="1"/>
  <c r="AA109" i="2"/>
  <c r="I111" i="3"/>
  <c r="U111" i="3"/>
  <c r="U111" i="2"/>
  <c r="O112" i="2"/>
  <c r="I626" i="2" s="1"/>
  <c r="AA112" i="2"/>
  <c r="I114" i="3"/>
  <c r="I114" i="2"/>
  <c r="O115" i="3"/>
  <c r="O115" i="2"/>
  <c r="AA115" i="2"/>
  <c r="U117" i="3"/>
  <c r="I120" i="3"/>
  <c r="I120" i="2"/>
  <c r="U120" i="3"/>
  <c r="U120" i="2"/>
  <c r="O121" i="3"/>
  <c r="O121" i="2"/>
  <c r="AA121" i="2"/>
  <c r="I123" i="3"/>
  <c r="I123" i="2"/>
  <c r="O124" i="3"/>
  <c r="I628" i="3" s="1"/>
  <c r="O124" i="2"/>
  <c r="U126" i="2"/>
  <c r="R130" i="2"/>
  <c r="J632" i="2" s="1"/>
  <c r="R130" i="3"/>
  <c r="J630" i="3" s="1"/>
  <c r="I132" i="3"/>
  <c r="G631" i="3" s="1"/>
  <c r="U132" i="2"/>
  <c r="K633" i="2" s="1"/>
  <c r="U132" i="3"/>
  <c r="K631" i="3" s="1"/>
  <c r="O134" i="3"/>
  <c r="I632" i="3" s="1"/>
  <c r="X136" i="2"/>
  <c r="R138" i="3"/>
  <c r="O142" i="2"/>
  <c r="X144" i="2"/>
  <c r="I131" i="2"/>
  <c r="O133" i="2"/>
  <c r="U135" i="2"/>
  <c r="I135" i="3"/>
  <c r="O137" i="2"/>
  <c r="U139" i="3"/>
  <c r="I139" i="2"/>
  <c r="U143" i="2"/>
  <c r="I143" i="2"/>
  <c r="L145" i="3"/>
  <c r="I67" i="2"/>
  <c r="I73" i="3"/>
  <c r="G611" i="3" s="1"/>
  <c r="I73" i="2"/>
  <c r="L79" i="3"/>
  <c r="H613" i="3" s="1"/>
  <c r="F81" i="3"/>
  <c r="L85" i="2"/>
  <c r="O88" i="3"/>
  <c r="O88" i="2"/>
  <c r="I618" i="2" s="1"/>
  <c r="I90" i="2"/>
  <c r="O91" i="3"/>
  <c r="O91" i="2"/>
  <c r="O94" i="3"/>
  <c r="O94" i="2"/>
  <c r="I620" i="2" s="1"/>
  <c r="L102" i="3"/>
  <c r="L102" i="2"/>
  <c r="U109" i="3"/>
  <c r="K623" i="3" s="1"/>
  <c r="U109" i="2"/>
  <c r="K625" i="2" s="1"/>
  <c r="I112" i="3"/>
  <c r="G624" i="3" s="1"/>
  <c r="U112" i="2"/>
  <c r="I118" i="2"/>
  <c r="U118" i="3"/>
  <c r="U118" i="2"/>
  <c r="U121" i="3"/>
  <c r="U121" i="2"/>
  <c r="I124" i="3"/>
  <c r="G628" i="3" s="1"/>
  <c r="I124" i="2"/>
  <c r="G630" i="2" s="1"/>
  <c r="X127" i="2"/>
  <c r="L130" i="2"/>
  <c r="H632" i="2" s="1"/>
  <c r="AA132" i="2"/>
  <c r="AA140" i="2"/>
  <c r="R144" i="2"/>
  <c r="J639" i="2" s="1"/>
  <c r="R144" i="3"/>
  <c r="J637" i="3" s="1"/>
  <c r="I133" i="2"/>
  <c r="I133" i="3"/>
  <c r="O135" i="2"/>
  <c r="O135" i="3"/>
  <c r="U141" i="2"/>
  <c r="R145" i="2"/>
  <c r="R67" i="3"/>
  <c r="J609" i="3" s="1"/>
  <c r="X70" i="2"/>
  <c r="X76" i="2"/>
  <c r="U84" i="3"/>
  <c r="R88" i="3"/>
  <c r="L90" i="2"/>
  <c r="L93" i="3"/>
  <c r="I97" i="3"/>
  <c r="G619" i="3" s="1"/>
  <c r="I97" i="2"/>
  <c r="O99" i="3"/>
  <c r="L103" i="3"/>
  <c r="F105" i="3"/>
  <c r="X106" i="2"/>
  <c r="X115" i="2"/>
  <c r="X118" i="2"/>
  <c r="R120" i="2"/>
  <c r="L124" i="3"/>
  <c r="H628" i="3" s="1"/>
  <c r="L124" i="2"/>
  <c r="O130" i="3"/>
  <c r="I630" i="3" s="1"/>
  <c r="R132" i="2"/>
  <c r="R132" i="3"/>
  <c r="J631" i="3"/>
  <c r="L134" i="2"/>
  <c r="AA138" i="2"/>
  <c r="X142" i="2"/>
  <c r="L638" i="2"/>
  <c r="F133" i="3"/>
  <c r="F133" i="2"/>
  <c r="F137" i="3"/>
  <c r="F137" i="2"/>
  <c r="F141" i="3"/>
  <c r="F141" i="2"/>
  <c r="X67" i="2"/>
  <c r="L67" i="2"/>
  <c r="H611" i="2" s="1"/>
  <c r="L75" i="3"/>
  <c r="L75" i="2"/>
  <c r="I79" i="3"/>
  <c r="G613" i="3" s="1"/>
  <c r="I79" i="2"/>
  <c r="U79" i="2"/>
  <c r="I82" i="3"/>
  <c r="G614" i="3" s="1"/>
  <c r="U82" i="3"/>
  <c r="K614" i="3" s="1"/>
  <c r="U82" i="2"/>
  <c r="O84" i="2"/>
  <c r="I85" i="2"/>
  <c r="G617" i="2" s="1"/>
  <c r="I85" i="3"/>
  <c r="G615" i="3" s="1"/>
  <c r="U85" i="3"/>
  <c r="L88" i="3"/>
  <c r="H616" i="3" s="1"/>
  <c r="L88" i="2"/>
  <c r="R90" i="2"/>
  <c r="X91" i="2"/>
  <c r="F93" i="3"/>
  <c r="L94" i="3"/>
  <c r="H618" i="3" s="1"/>
  <c r="X94" i="2"/>
  <c r="R96" i="3"/>
  <c r="I99" i="3"/>
  <c r="I99" i="2"/>
  <c r="U99" i="3"/>
  <c r="U99" i="2"/>
  <c r="O100" i="2"/>
  <c r="I102" i="3"/>
  <c r="I102" i="2"/>
  <c r="U102" i="3"/>
  <c r="U102" i="2"/>
  <c r="L105" i="2"/>
  <c r="L105" i="3"/>
  <c r="L108" i="3"/>
  <c r="L108" i="2"/>
  <c r="R109" i="2"/>
  <c r="L111" i="3"/>
  <c r="R115" i="3"/>
  <c r="R118" i="2"/>
  <c r="L120" i="3"/>
  <c r="L120" i="2"/>
  <c r="R121" i="2"/>
  <c r="L123" i="3"/>
  <c r="L123" i="2"/>
  <c r="R124" i="3"/>
  <c r="R124" i="2"/>
  <c r="J630" i="2" s="1"/>
  <c r="O129" i="3"/>
  <c r="O129" i="2"/>
  <c r="I130" i="2"/>
  <c r="U130" i="3"/>
  <c r="K630" i="3" s="1"/>
  <c r="U130" i="2"/>
  <c r="K632" i="2" s="1"/>
  <c r="X132" i="2"/>
  <c r="R134" i="2"/>
  <c r="R134" i="3"/>
  <c r="J632" i="3" s="1"/>
  <c r="O136" i="3"/>
  <c r="I633" i="3" s="1"/>
  <c r="AA136" i="2"/>
  <c r="I138" i="2"/>
  <c r="G636" i="2" s="1"/>
  <c r="U138" i="3"/>
  <c r="K634" i="3" s="1"/>
  <c r="U138" i="2"/>
  <c r="L140" i="2"/>
  <c r="H637" i="2" s="1"/>
  <c r="X140" i="2"/>
  <c r="R142" i="2"/>
  <c r="R142" i="3"/>
  <c r="J636" i="3" s="1"/>
  <c r="O144" i="2"/>
  <c r="I639" i="2" s="1"/>
  <c r="AA144" i="2"/>
  <c r="R139" i="2"/>
  <c r="AJ66" i="1"/>
  <c r="AG66" i="1"/>
  <c r="AD66" i="1"/>
  <c r="AA66" i="1"/>
  <c r="X66" i="2" s="1"/>
  <c r="X66" i="1"/>
  <c r="U66" i="3"/>
  <c r="U66" i="1"/>
  <c r="R66" i="1"/>
  <c r="O66" i="1"/>
  <c r="L66" i="1"/>
  <c r="I66" i="1"/>
  <c r="F66" i="3"/>
  <c r="AG64" i="1"/>
  <c r="T24" i="25" s="1"/>
  <c r="R24" i="25"/>
  <c r="P24" i="25"/>
  <c r="H24" i="25"/>
  <c r="F24" i="25"/>
  <c r="AJ63" i="1"/>
  <c r="AG63" i="1"/>
  <c r="AD63" i="1"/>
  <c r="AA63" i="1"/>
  <c r="X63" i="2" s="1"/>
  <c r="X63" i="1"/>
  <c r="U63" i="3"/>
  <c r="U63" i="1"/>
  <c r="R63" i="1"/>
  <c r="O63" i="2" s="1"/>
  <c r="O63" i="1"/>
  <c r="L63" i="1"/>
  <c r="I63" i="1"/>
  <c r="F63" i="2"/>
  <c r="AG61" i="1"/>
  <c r="AI61" i="1" s="1"/>
  <c r="R23" i="25"/>
  <c r="N23" i="25"/>
  <c r="J23" i="25"/>
  <c r="AJ60" i="1"/>
  <c r="AG60" i="1"/>
  <c r="AD60" i="1"/>
  <c r="AA60" i="2" s="1"/>
  <c r="AA60" i="1"/>
  <c r="X60" i="2" s="1"/>
  <c r="X60" i="1"/>
  <c r="U60" i="1"/>
  <c r="R60" i="2" s="1"/>
  <c r="R60" i="1"/>
  <c r="O60" i="1"/>
  <c r="L60" i="1"/>
  <c r="I60" i="3" s="1"/>
  <c r="I60" i="1"/>
  <c r="F60" i="3" s="1"/>
  <c r="V22" i="25"/>
  <c r="AG58" i="1"/>
  <c r="P22" i="25"/>
  <c r="N22" i="25"/>
  <c r="J22" i="25"/>
  <c r="H22" i="25"/>
  <c r="F22" i="25"/>
  <c r="AJ57" i="1"/>
  <c r="AG57" i="1"/>
  <c r="AD57" i="1"/>
  <c r="AA57" i="1"/>
  <c r="X57" i="2" s="1"/>
  <c r="X57" i="1"/>
  <c r="U57" i="1"/>
  <c r="R57" i="2" s="1"/>
  <c r="R57" i="1"/>
  <c r="O57" i="3" s="1"/>
  <c r="O57" i="1"/>
  <c r="L57" i="1"/>
  <c r="I57" i="1"/>
  <c r="F57" i="3" s="1"/>
  <c r="V21" i="25"/>
  <c r="AG55" i="1"/>
  <c r="AI55" i="1" s="1"/>
  <c r="P21" i="25"/>
  <c r="N21" i="25"/>
  <c r="F21" i="25"/>
  <c r="AJ54" i="1"/>
  <c r="AG54" i="1"/>
  <c r="AD54" i="1"/>
  <c r="AA54" i="2" s="1"/>
  <c r="AA54" i="1"/>
  <c r="X54" i="2"/>
  <c r="X54" i="1"/>
  <c r="U54" i="1"/>
  <c r="R54" i="2" s="1"/>
  <c r="R54" i="1"/>
  <c r="O54" i="1"/>
  <c r="L54" i="1"/>
  <c r="I54" i="1"/>
  <c r="F54" i="3" s="1"/>
  <c r="V20" i="25"/>
  <c r="AG52" i="1"/>
  <c r="R20" i="25"/>
  <c r="P20" i="25"/>
  <c r="N20" i="25"/>
  <c r="H20" i="25"/>
  <c r="AJ51" i="1"/>
  <c r="AG51" i="1"/>
  <c r="AD51" i="1"/>
  <c r="AA51" i="2"/>
  <c r="AA51" i="1"/>
  <c r="X51" i="2" s="1"/>
  <c r="X51" i="1"/>
  <c r="U51" i="2" s="1"/>
  <c r="U51" i="1"/>
  <c r="R51" i="1"/>
  <c r="O51" i="1"/>
  <c r="L51" i="2" s="1"/>
  <c r="L51" i="1"/>
  <c r="I51" i="1"/>
  <c r="AG49" i="1"/>
  <c r="AI49" i="1" s="1"/>
  <c r="R19" i="25"/>
  <c r="P19" i="25"/>
  <c r="AJ48" i="1"/>
  <c r="AG48" i="1"/>
  <c r="AD48" i="1"/>
  <c r="AA48" i="2" s="1"/>
  <c r="AA48" i="1"/>
  <c r="X48" i="2" s="1"/>
  <c r="X48" i="1"/>
  <c r="U48" i="3" s="1"/>
  <c r="U48" i="1"/>
  <c r="R48" i="2" s="1"/>
  <c r="R48" i="1"/>
  <c r="O48" i="3" s="1"/>
  <c r="O48" i="1"/>
  <c r="L48" i="1"/>
  <c r="I48" i="1"/>
  <c r="F48" i="3" s="1"/>
  <c r="AJ45" i="1"/>
  <c r="AG45" i="1"/>
  <c r="AD45" i="1"/>
  <c r="AA45" i="2"/>
  <c r="AA45" i="1"/>
  <c r="X45" i="2" s="1"/>
  <c r="X45" i="1"/>
  <c r="U45" i="1"/>
  <c r="R45" i="3" s="1"/>
  <c r="R45" i="1"/>
  <c r="O45" i="3" s="1"/>
  <c r="O45" i="1"/>
  <c r="L45" i="1"/>
  <c r="I45" i="3" s="1"/>
  <c r="I45" i="1"/>
  <c r="AG46" i="1"/>
  <c r="P18" i="25"/>
  <c r="H18" i="25"/>
  <c r="F18" i="25"/>
  <c r="AG43" i="1"/>
  <c r="AI43" i="1" s="1"/>
  <c r="R17" i="25"/>
  <c r="P17" i="25"/>
  <c r="L17" i="25"/>
  <c r="J17" i="25"/>
  <c r="H17" i="25"/>
  <c r="F17" i="25"/>
  <c r="AJ42" i="1"/>
  <c r="AG42" i="1"/>
  <c r="AD42" i="1"/>
  <c r="AA42" i="2" s="1"/>
  <c r="AA42" i="1"/>
  <c r="X42" i="2" s="1"/>
  <c r="X42" i="1"/>
  <c r="U42" i="3" s="1"/>
  <c r="U42" i="1"/>
  <c r="R42" i="3" s="1"/>
  <c r="R42" i="1"/>
  <c r="O42" i="1"/>
  <c r="L42" i="3" s="1"/>
  <c r="L42" i="1"/>
  <c r="I42" i="2" s="1"/>
  <c r="I42" i="1"/>
  <c r="V16" i="25"/>
  <c r="AG40" i="1"/>
  <c r="P16" i="25"/>
  <c r="J16" i="25"/>
  <c r="H16" i="25"/>
  <c r="D16" i="25"/>
  <c r="AJ39" i="1"/>
  <c r="AG39" i="1"/>
  <c r="AD39" i="1"/>
  <c r="AA39" i="2" s="1"/>
  <c r="AA39" i="1"/>
  <c r="X39" i="2" s="1"/>
  <c r="X39" i="1"/>
  <c r="U39" i="3" s="1"/>
  <c r="U39" i="1"/>
  <c r="R39" i="2" s="1"/>
  <c r="R39" i="1"/>
  <c r="O39" i="1"/>
  <c r="L39" i="3" s="1"/>
  <c r="L39" i="1"/>
  <c r="I39" i="1"/>
  <c r="F39" i="3" s="1"/>
  <c r="AJ36" i="1"/>
  <c r="AG36" i="1"/>
  <c r="AD36" i="1"/>
  <c r="AA36" i="2" s="1"/>
  <c r="AA36" i="1"/>
  <c r="X36" i="2"/>
  <c r="X36" i="1"/>
  <c r="U36" i="3"/>
  <c r="U36" i="1"/>
  <c r="R36" i="2" s="1"/>
  <c r="R36" i="1"/>
  <c r="O36" i="3" s="1"/>
  <c r="O36" i="1"/>
  <c r="L36" i="1"/>
  <c r="I36" i="1"/>
  <c r="F36" i="3" s="1"/>
  <c r="AG37" i="1"/>
  <c r="AI37" i="1" s="1"/>
  <c r="R15" i="25"/>
  <c r="N15" i="25"/>
  <c r="L15" i="25"/>
  <c r="J15" i="25"/>
  <c r="F15" i="25"/>
  <c r="D15" i="25"/>
  <c r="I617" i="3"/>
  <c r="I625" i="3"/>
  <c r="AA66" i="2"/>
  <c r="AA63" i="2"/>
  <c r="AA57" i="2"/>
  <c r="X37" i="2"/>
  <c r="F36" i="2"/>
  <c r="X43" i="2"/>
  <c r="L49" i="3"/>
  <c r="O52" i="2"/>
  <c r="I54" i="3"/>
  <c r="I54" i="2"/>
  <c r="L66" i="3"/>
  <c r="L66" i="2"/>
  <c r="AA37" i="2"/>
  <c r="AA43" i="2"/>
  <c r="AA49" i="2"/>
  <c r="U51" i="3"/>
  <c r="I55" i="3"/>
  <c r="I55" i="2"/>
  <c r="O60" i="2"/>
  <c r="O60" i="3"/>
  <c r="U61" i="3"/>
  <c r="K607" i="3" s="1"/>
  <c r="U61" i="2"/>
  <c r="K609" i="2"/>
  <c r="I64" i="3"/>
  <c r="G608" i="3" s="1"/>
  <c r="U64" i="2"/>
  <c r="R37" i="3"/>
  <c r="R37" i="2"/>
  <c r="J601" i="2" s="1"/>
  <c r="L40" i="3"/>
  <c r="L40" i="2"/>
  <c r="X40" i="2"/>
  <c r="F42" i="2"/>
  <c r="F42" i="3"/>
  <c r="R42" i="2"/>
  <c r="R43" i="3"/>
  <c r="R43" i="2"/>
  <c r="J603" i="2" s="1"/>
  <c r="L46" i="3"/>
  <c r="L46" i="2"/>
  <c r="X46" i="2"/>
  <c r="F45" i="3"/>
  <c r="F45" i="2"/>
  <c r="L51" i="3"/>
  <c r="U52" i="2"/>
  <c r="L55" i="2"/>
  <c r="X55" i="2"/>
  <c r="F57" i="2"/>
  <c r="L58" i="3"/>
  <c r="H606" i="3"/>
  <c r="L58" i="2"/>
  <c r="X58" i="2"/>
  <c r="F60" i="2"/>
  <c r="L61" i="3"/>
  <c r="X61" i="2"/>
  <c r="L64" i="2"/>
  <c r="H610" i="2" s="1"/>
  <c r="L64" i="3"/>
  <c r="H608" i="3" s="1"/>
  <c r="X64" i="2"/>
  <c r="F40" i="3"/>
  <c r="F600" i="3" s="1"/>
  <c r="F40" i="2"/>
  <c r="F48" i="2"/>
  <c r="R48" i="3"/>
  <c r="X49" i="2"/>
  <c r="AA52" i="2"/>
  <c r="U54" i="3"/>
  <c r="U54" i="2"/>
  <c r="R64" i="2"/>
  <c r="O37" i="3"/>
  <c r="I599" i="3" s="1"/>
  <c r="O37" i="2"/>
  <c r="U36" i="2"/>
  <c r="I46" i="3"/>
  <c r="G602" i="3" s="1"/>
  <c r="I46" i="2"/>
  <c r="O45" i="2"/>
  <c r="O49" i="3"/>
  <c r="I603" i="3" s="1"/>
  <c r="U55" i="3"/>
  <c r="K605" i="3"/>
  <c r="U55" i="2"/>
  <c r="I58" i="2"/>
  <c r="U58" i="3"/>
  <c r="K606" i="3" s="1"/>
  <c r="U58" i="2"/>
  <c r="I61" i="2"/>
  <c r="O63" i="3"/>
  <c r="O66" i="3"/>
  <c r="O66" i="2"/>
  <c r="I37" i="3"/>
  <c r="G599" i="3" s="1"/>
  <c r="U37" i="2"/>
  <c r="K601" i="2" s="1"/>
  <c r="O36" i="2"/>
  <c r="U39" i="2"/>
  <c r="O40" i="3"/>
  <c r="O40" i="2"/>
  <c r="I42" i="3"/>
  <c r="U42" i="2"/>
  <c r="I43" i="2"/>
  <c r="G603" i="2" s="1"/>
  <c r="AA46" i="2"/>
  <c r="O48" i="2"/>
  <c r="I49" i="3"/>
  <c r="G603" i="3" s="1"/>
  <c r="U49" i="2"/>
  <c r="O51" i="3"/>
  <c r="O51" i="2"/>
  <c r="L52" i="3"/>
  <c r="H604" i="3"/>
  <c r="L52" i="2"/>
  <c r="H606" i="2" s="1"/>
  <c r="X52" i="2"/>
  <c r="F54" i="2"/>
  <c r="AA55" i="2"/>
  <c r="O58" i="2"/>
  <c r="I608" i="2" s="1"/>
  <c r="O61" i="3"/>
  <c r="I607" i="3" s="1"/>
  <c r="O61" i="2"/>
  <c r="AA61" i="2"/>
  <c r="U63" i="2"/>
  <c r="O64" i="2"/>
  <c r="AA64" i="2"/>
  <c r="U66" i="2"/>
  <c r="AG34" i="1"/>
  <c r="N14" i="25"/>
  <c r="F14" i="25"/>
  <c r="D14" i="25"/>
  <c r="AG30" i="1"/>
  <c r="Q600" i="1" s="1"/>
  <c r="F12" i="25"/>
  <c r="AG28" i="1"/>
  <c r="AI28" i="1" s="1"/>
  <c r="L11" i="25"/>
  <c r="J11" i="25"/>
  <c r="F11" i="25"/>
  <c r="V10" i="25"/>
  <c r="AG26" i="1"/>
  <c r="J10" i="25"/>
  <c r="F10" i="25"/>
  <c r="V9" i="25"/>
  <c r="AG24" i="1"/>
  <c r="AI24" i="1" s="1"/>
  <c r="N9" i="25"/>
  <c r="H9" i="25"/>
  <c r="F9" i="25"/>
  <c r="AG22" i="1"/>
  <c r="L8" i="25"/>
  <c r="J8" i="25"/>
  <c r="D8" i="25"/>
  <c r="AJ21" i="1"/>
  <c r="AG21" i="1"/>
  <c r="AD21" i="1"/>
  <c r="AA21" i="2" s="1"/>
  <c r="AA21" i="1"/>
  <c r="X21" i="2" s="1"/>
  <c r="X21" i="1"/>
  <c r="U21" i="1"/>
  <c r="R21" i="3" s="1"/>
  <c r="R21" i="1"/>
  <c r="O21" i="3"/>
  <c r="O21" i="1"/>
  <c r="L21" i="2"/>
  <c r="L21" i="1"/>
  <c r="I21" i="3"/>
  <c r="I21" i="1"/>
  <c r="AG20" i="1"/>
  <c r="AI20" i="1" s="1"/>
  <c r="N7" i="25"/>
  <c r="J7" i="25"/>
  <c r="F7" i="25"/>
  <c r="AJ33" i="1"/>
  <c r="AG33" i="1"/>
  <c r="AD33" i="1"/>
  <c r="AA33" i="2"/>
  <c r="AA33" i="1"/>
  <c r="X33" i="2"/>
  <c r="X33" i="1"/>
  <c r="U33" i="3" s="1"/>
  <c r="U33" i="1"/>
  <c r="R33" i="3" s="1"/>
  <c r="R33" i="1"/>
  <c r="O33" i="1"/>
  <c r="L33" i="2" s="1"/>
  <c r="L33" i="1"/>
  <c r="I33" i="2" s="1"/>
  <c r="I33" i="1"/>
  <c r="AJ31" i="1"/>
  <c r="AG31" i="1"/>
  <c r="AD31" i="1"/>
  <c r="AA31" i="2" s="1"/>
  <c r="AA31" i="1"/>
  <c r="X31" i="2"/>
  <c r="X31" i="1"/>
  <c r="U31" i="1"/>
  <c r="R31" i="1"/>
  <c r="O31" i="1"/>
  <c r="L31" i="3" s="1"/>
  <c r="L31" i="1"/>
  <c r="I31" i="2" s="1"/>
  <c r="I31" i="1"/>
  <c r="AJ29" i="1"/>
  <c r="AG29" i="1"/>
  <c r="AD29" i="1"/>
  <c r="AA29" i="2" s="1"/>
  <c r="AA29" i="1"/>
  <c r="X29" i="2" s="1"/>
  <c r="X29" i="1"/>
  <c r="U29" i="2"/>
  <c r="U29" i="1"/>
  <c r="R29" i="3"/>
  <c r="R29" i="1"/>
  <c r="O29" i="3" s="1"/>
  <c r="O29" i="1"/>
  <c r="L29" i="3" s="1"/>
  <c r="L29" i="1"/>
  <c r="I29" i="3"/>
  <c r="I29" i="1"/>
  <c r="F29" i="2" s="1"/>
  <c r="AJ27" i="1"/>
  <c r="AG27" i="1"/>
  <c r="AD27" i="1"/>
  <c r="AA27" i="2" s="1"/>
  <c r="AA27" i="1"/>
  <c r="X27" i="2" s="1"/>
  <c r="X27" i="1"/>
  <c r="U27" i="2" s="1"/>
  <c r="U27" i="1"/>
  <c r="R27" i="1"/>
  <c r="O27" i="1"/>
  <c r="L27" i="3"/>
  <c r="L27" i="1"/>
  <c r="I27" i="3"/>
  <c r="I27" i="1"/>
  <c r="AJ25" i="1"/>
  <c r="AG25" i="1"/>
  <c r="AD25" i="1"/>
  <c r="AA25" i="2" s="1"/>
  <c r="AA25" i="1"/>
  <c r="X25" i="2" s="1"/>
  <c r="X25" i="1"/>
  <c r="U25" i="3" s="1"/>
  <c r="U25" i="1"/>
  <c r="R25" i="1"/>
  <c r="O25" i="3"/>
  <c r="O25" i="1"/>
  <c r="L25" i="2"/>
  <c r="L25" i="1"/>
  <c r="I25" i="2"/>
  <c r="I25" i="1"/>
  <c r="AJ23" i="1"/>
  <c r="AG23" i="1"/>
  <c r="AD23" i="1"/>
  <c r="AA23" i="2" s="1"/>
  <c r="AA23" i="1"/>
  <c r="X23" i="2" s="1"/>
  <c r="X23" i="1"/>
  <c r="U23" i="1"/>
  <c r="R23" i="1"/>
  <c r="O23" i="1"/>
  <c r="L23" i="1"/>
  <c r="I23" i="1"/>
  <c r="AJ19" i="1"/>
  <c r="AG19" i="1"/>
  <c r="AD19" i="1"/>
  <c r="AA19" i="2"/>
  <c r="AA19" i="1"/>
  <c r="X19" i="2" s="1"/>
  <c r="X19" i="1"/>
  <c r="U19" i="1"/>
  <c r="R19" i="1"/>
  <c r="O19" i="3" s="1"/>
  <c r="O19" i="1"/>
  <c r="L19" i="2" s="1"/>
  <c r="L19" i="3"/>
  <c r="L19" i="1"/>
  <c r="I19" i="3"/>
  <c r="I19" i="1"/>
  <c r="V6" i="25"/>
  <c r="AG18" i="1"/>
  <c r="L6" i="25"/>
  <c r="V5" i="25"/>
  <c r="AG15" i="1"/>
  <c r="N5" i="25"/>
  <c r="J5" i="25"/>
  <c r="H5" i="25"/>
  <c r="AJ17" i="1"/>
  <c r="AG17" i="1"/>
  <c r="AD17" i="1"/>
  <c r="AA17" i="2" s="1"/>
  <c r="AA17" i="1"/>
  <c r="X17" i="2" s="1"/>
  <c r="X17" i="1"/>
  <c r="U17" i="2" s="1"/>
  <c r="U17" i="1"/>
  <c r="R17" i="2" s="1"/>
  <c r="R17" i="1"/>
  <c r="O17" i="1"/>
  <c r="L17" i="2" s="1"/>
  <c r="L17" i="1"/>
  <c r="I17" i="3" s="1"/>
  <c r="I17" i="1"/>
  <c r="AJ14" i="1"/>
  <c r="AG14" i="1"/>
  <c r="AD14" i="1"/>
  <c r="AA14" i="2" s="1"/>
  <c r="AA14" i="1"/>
  <c r="X14" i="2" s="1"/>
  <c r="X14" i="1"/>
  <c r="U14" i="2" s="1"/>
  <c r="U14" i="1"/>
  <c r="R14" i="1"/>
  <c r="O14" i="2" s="1"/>
  <c r="O14" i="1"/>
  <c r="L14" i="3" s="1"/>
  <c r="L14" i="1"/>
  <c r="I14" i="3" s="1"/>
  <c r="I14" i="1"/>
  <c r="V4" i="25"/>
  <c r="AG12" i="1"/>
  <c r="R4" i="25"/>
  <c r="P4" i="25"/>
  <c r="L4" i="25"/>
  <c r="H4" i="25"/>
  <c r="D5" i="24"/>
  <c r="D24" i="24" s="1"/>
  <c r="X28" i="2"/>
  <c r="P11" i="25"/>
  <c r="X34" i="2"/>
  <c r="P14" i="25"/>
  <c r="X18" i="2"/>
  <c r="P6" i="25"/>
  <c r="AA24" i="2"/>
  <c r="R9" i="25"/>
  <c r="AA28" i="2"/>
  <c r="R11" i="25"/>
  <c r="AA34" i="2"/>
  <c r="R14" i="25"/>
  <c r="AA18" i="2"/>
  <c r="R6" i="25"/>
  <c r="X20" i="2"/>
  <c r="L593" i="2" s="1"/>
  <c r="P7" i="25"/>
  <c r="X22" i="2"/>
  <c r="P8" i="25"/>
  <c r="X26" i="2"/>
  <c r="L596" i="2" s="1"/>
  <c r="P10" i="25"/>
  <c r="X30" i="2"/>
  <c r="L598" i="2" s="1"/>
  <c r="P12" i="25"/>
  <c r="X24" i="2"/>
  <c r="L595" i="2" s="1"/>
  <c r="P9" i="25"/>
  <c r="AA20" i="2"/>
  <c r="R7" i="25"/>
  <c r="AA22" i="2"/>
  <c r="R8" i="25"/>
  <c r="AA26" i="2"/>
  <c r="R10" i="25"/>
  <c r="AA30" i="2"/>
  <c r="R12" i="25"/>
  <c r="AA12" i="2"/>
  <c r="X12" i="2"/>
  <c r="L15" i="2"/>
  <c r="L15" i="3"/>
  <c r="H589" i="3" s="1"/>
  <c r="I27" i="2"/>
  <c r="O29" i="2"/>
  <c r="I31" i="3"/>
  <c r="R22" i="3"/>
  <c r="J592" i="3" s="1"/>
  <c r="R22" i="2"/>
  <c r="J594" i="2" s="1"/>
  <c r="O15" i="3"/>
  <c r="I589" i="3" s="1"/>
  <c r="F29" i="3"/>
  <c r="O21" i="2"/>
  <c r="U26" i="3"/>
  <c r="K594" i="3" s="1"/>
  <c r="O28" i="3"/>
  <c r="I595" i="3" s="1"/>
  <c r="O28" i="2"/>
  <c r="I30" i="3"/>
  <c r="I30" i="2"/>
  <c r="G598" i="2" s="1"/>
  <c r="O34" i="2"/>
  <c r="I600" i="2" s="1"/>
  <c r="I15" i="3"/>
  <c r="U15" i="2"/>
  <c r="U15" i="3"/>
  <c r="R18" i="2"/>
  <c r="R18" i="3"/>
  <c r="J590" i="3"/>
  <c r="L25" i="3"/>
  <c r="L29" i="2"/>
  <c r="F18" i="2"/>
  <c r="F592" i="2" s="1"/>
  <c r="O20" i="3"/>
  <c r="I591" i="3" s="1"/>
  <c r="O20" i="2"/>
  <c r="U21" i="3"/>
  <c r="U21" i="2"/>
  <c r="O22" i="3"/>
  <c r="I592" i="3"/>
  <c r="O22" i="2"/>
  <c r="I594" i="2" s="1"/>
  <c r="I24" i="3"/>
  <c r="G593" i="3" s="1"/>
  <c r="I24" i="2"/>
  <c r="G595" i="2" s="1"/>
  <c r="U24" i="3"/>
  <c r="K593" i="3" s="1"/>
  <c r="U24" i="2"/>
  <c r="O26" i="3"/>
  <c r="I594" i="3"/>
  <c r="O26" i="2"/>
  <c r="I28" i="3"/>
  <c r="G595" i="3" s="1"/>
  <c r="I28" i="2"/>
  <c r="I34" i="3"/>
  <c r="G598" i="3" s="1"/>
  <c r="I34" i="2"/>
  <c r="U34" i="3"/>
  <c r="K598" i="3" s="1"/>
  <c r="U34" i="2"/>
  <c r="R20" i="2"/>
  <c r="J593" i="2" s="1"/>
  <c r="F22" i="3"/>
  <c r="F592" i="3" s="1"/>
  <c r="F22" i="2"/>
  <c r="F594" i="2" s="1"/>
  <c r="L24" i="3"/>
  <c r="H593" i="3" s="1"/>
  <c r="L24" i="2"/>
  <c r="L17" i="3"/>
  <c r="L18" i="2"/>
  <c r="H592" i="2" s="1"/>
  <c r="R29" i="2"/>
  <c r="U20" i="3"/>
  <c r="K591" i="3" s="1"/>
  <c r="U20" i="2"/>
  <c r="I22" i="2"/>
  <c r="G594" i="2" s="1"/>
  <c r="I26" i="3"/>
  <c r="G594" i="3" s="1"/>
  <c r="I26" i="2"/>
  <c r="G596" i="2" s="1"/>
  <c r="U14" i="3"/>
  <c r="O18" i="3"/>
  <c r="I590" i="3" s="1"/>
  <c r="O23" i="3"/>
  <c r="O23" i="2"/>
  <c r="U29" i="3"/>
  <c r="O31" i="3"/>
  <c r="O31" i="2"/>
  <c r="F21" i="3"/>
  <c r="F21" i="2"/>
  <c r="R21" i="2"/>
  <c r="L26" i="3"/>
  <c r="H594" i="3"/>
  <c r="F28" i="2"/>
  <c r="F597" i="2" s="1"/>
  <c r="R28" i="2"/>
  <c r="J597" i="2" s="1"/>
  <c r="R12" i="2"/>
  <c r="F12" i="3"/>
  <c r="F588" i="3" s="1"/>
  <c r="M5" i="24"/>
  <c r="M24" i="24" s="1"/>
  <c r="L5" i="24"/>
  <c r="L24" i="24" s="1"/>
  <c r="K5" i="24"/>
  <c r="K24" i="24" s="1"/>
  <c r="I5" i="24"/>
  <c r="I24" i="24" s="1"/>
  <c r="G5" i="24"/>
  <c r="G24" i="24" s="1"/>
  <c r="F5" i="24"/>
  <c r="F24" i="24" s="1"/>
  <c r="E5" i="24"/>
  <c r="E24" i="24" s="1"/>
  <c r="CE3" i="23"/>
  <c r="U3" i="23"/>
  <c r="SC3" i="23" s="1"/>
  <c r="TQ3" i="23"/>
  <c r="P3" i="23"/>
  <c r="H3" i="23"/>
  <c r="RT3" i="23" s="1"/>
  <c r="G3" i="23"/>
  <c r="BZ3" i="23" s="1"/>
  <c r="AE9" i="22"/>
  <c r="AF9" i="22"/>
  <c r="AE10" i="22"/>
  <c r="AF10" i="22"/>
  <c r="AE11" i="22"/>
  <c r="AF11" i="22"/>
  <c r="AE12" i="22"/>
  <c r="AF12" i="22"/>
  <c r="AE13" i="22"/>
  <c r="AF13" i="22"/>
  <c r="AE14" i="22"/>
  <c r="AF14" i="22"/>
  <c r="AE15" i="22"/>
  <c r="AF15" i="22"/>
  <c r="AE16" i="22"/>
  <c r="AF16" i="22"/>
  <c r="AE17" i="22"/>
  <c r="AF17" i="22"/>
  <c r="AE18" i="22"/>
  <c r="AF18" i="22"/>
  <c r="AE19" i="22"/>
  <c r="AF19" i="22"/>
  <c r="AE20" i="22"/>
  <c r="AF20" i="22"/>
  <c r="AE21" i="22"/>
  <c r="AF21" i="22"/>
  <c r="AG21" i="22" s="1"/>
  <c r="AE22" i="22"/>
  <c r="AF22" i="22"/>
  <c r="AE23" i="22"/>
  <c r="AF23" i="22"/>
  <c r="AE24" i="22"/>
  <c r="AF24" i="22"/>
  <c r="AE25" i="22"/>
  <c r="AF25" i="22"/>
  <c r="AE26" i="22"/>
  <c r="AF26" i="22"/>
  <c r="AE27" i="22"/>
  <c r="AF27" i="22"/>
  <c r="AE28" i="22"/>
  <c r="AF28" i="22"/>
  <c r="AE29" i="22"/>
  <c r="AF29" i="22"/>
  <c r="AE30" i="22"/>
  <c r="AF30" i="22"/>
  <c r="AE31" i="22"/>
  <c r="AF31" i="22"/>
  <c r="AE32" i="22"/>
  <c r="AF32" i="22"/>
  <c r="AG32" i="22" s="1"/>
  <c r="AE33" i="22"/>
  <c r="AF33" i="22"/>
  <c r="AE34" i="22"/>
  <c r="AF34" i="22"/>
  <c r="AE35" i="22"/>
  <c r="AF35" i="22"/>
  <c r="AE36" i="22"/>
  <c r="AF36" i="22"/>
  <c r="AE37" i="22"/>
  <c r="AF37" i="22"/>
  <c r="AE38" i="22"/>
  <c r="AF38" i="22"/>
  <c r="AE39" i="22"/>
  <c r="AF39" i="22"/>
  <c r="AF8" i="22"/>
  <c r="AE8" i="22"/>
  <c r="AG8" i="22" s="1"/>
  <c r="AE7" i="22"/>
  <c r="AF7" i="22"/>
  <c r="AF6" i="22"/>
  <c r="AE6" i="22"/>
  <c r="AB9" i="22"/>
  <c r="AC9" i="22"/>
  <c r="AB10" i="22"/>
  <c r="AC10" i="22"/>
  <c r="AB11" i="22"/>
  <c r="AC11" i="22"/>
  <c r="AB12" i="22"/>
  <c r="AC12" i="22"/>
  <c r="AD12" i="22" s="1"/>
  <c r="AB13" i="22"/>
  <c r="AD13" i="22"/>
  <c r="AC13" i="22"/>
  <c r="AB14" i="22"/>
  <c r="AD14" i="22" s="1"/>
  <c r="AC14" i="22"/>
  <c r="AB15" i="22"/>
  <c r="AC15" i="22"/>
  <c r="AB16" i="22"/>
  <c r="AD16" i="22" s="1"/>
  <c r="AC16" i="22"/>
  <c r="AB17" i="22"/>
  <c r="AD17" i="22" s="1"/>
  <c r="AC17" i="22"/>
  <c r="AB18" i="22"/>
  <c r="AD18" i="22" s="1"/>
  <c r="AC18" i="22"/>
  <c r="AB19" i="22"/>
  <c r="AC19" i="22"/>
  <c r="AB20" i="22"/>
  <c r="AC20" i="22"/>
  <c r="AB21" i="22"/>
  <c r="AD21" i="22" s="1"/>
  <c r="AC21" i="22"/>
  <c r="AB22" i="22"/>
  <c r="AD22" i="22" s="1"/>
  <c r="AC22" i="22"/>
  <c r="AB23" i="22"/>
  <c r="AC23" i="22"/>
  <c r="AB24" i="22"/>
  <c r="AC24" i="22"/>
  <c r="AD24" i="22" s="1"/>
  <c r="AB25" i="22"/>
  <c r="AC25" i="22"/>
  <c r="AB26" i="22"/>
  <c r="AC26" i="22"/>
  <c r="AB27" i="22"/>
  <c r="AC27" i="22"/>
  <c r="AB28" i="22"/>
  <c r="AC28" i="22"/>
  <c r="AB29" i="22"/>
  <c r="AD29" i="22"/>
  <c r="AC29" i="22"/>
  <c r="AB30" i="22"/>
  <c r="AC30" i="22"/>
  <c r="AB31" i="22"/>
  <c r="AC31" i="22"/>
  <c r="AB32" i="22"/>
  <c r="AD32" i="22" s="1"/>
  <c r="AC32" i="22"/>
  <c r="AB33" i="22"/>
  <c r="AD33" i="22" s="1"/>
  <c r="AC33" i="22"/>
  <c r="AB34" i="22"/>
  <c r="AD34" i="22" s="1"/>
  <c r="AC34" i="22"/>
  <c r="AB35" i="22"/>
  <c r="AC35" i="22"/>
  <c r="AB36" i="22"/>
  <c r="AD36" i="22" s="1"/>
  <c r="AC36" i="22"/>
  <c r="AB37" i="22"/>
  <c r="AD37" i="22" s="1"/>
  <c r="AC37" i="22"/>
  <c r="AB38" i="22"/>
  <c r="AD38" i="22" s="1"/>
  <c r="AC38" i="22"/>
  <c r="AB39" i="22"/>
  <c r="AC39" i="22"/>
  <c r="AC8" i="22"/>
  <c r="AB8" i="22"/>
  <c r="AB7" i="22"/>
  <c r="AD7" i="22" s="1"/>
  <c r="AC7" i="22"/>
  <c r="AC6" i="22"/>
  <c r="AB6" i="22"/>
  <c r="AD6" i="22"/>
  <c r="Y9" i="22"/>
  <c r="Z9" i="22"/>
  <c r="Y10" i="22"/>
  <c r="Z10" i="22"/>
  <c r="AA10" i="22" s="1"/>
  <c r="Y11" i="22"/>
  <c r="Z11" i="22"/>
  <c r="Y12" i="22"/>
  <c r="Z12" i="22"/>
  <c r="Y13" i="22"/>
  <c r="Z13" i="22"/>
  <c r="AA13" i="22" s="1"/>
  <c r="Y14" i="22"/>
  <c r="Z14" i="22"/>
  <c r="Y15" i="22"/>
  <c r="AA15" i="22"/>
  <c r="Z15" i="22"/>
  <c r="Y16" i="22"/>
  <c r="AA16" i="22" s="1"/>
  <c r="Z16" i="22"/>
  <c r="Y17" i="22"/>
  <c r="Z17" i="22"/>
  <c r="Y18" i="22"/>
  <c r="AA18" i="22" s="1"/>
  <c r="Z18" i="22"/>
  <c r="Y19" i="22"/>
  <c r="Z19" i="22"/>
  <c r="Y20" i="22"/>
  <c r="Z20" i="22"/>
  <c r="Y21" i="22"/>
  <c r="Z21" i="22"/>
  <c r="Y22" i="22"/>
  <c r="Z22" i="22"/>
  <c r="Y23" i="22"/>
  <c r="AA23" i="22"/>
  <c r="Z23" i="22"/>
  <c r="Y24" i="22"/>
  <c r="Z24" i="22"/>
  <c r="Y25" i="22"/>
  <c r="Z25" i="22"/>
  <c r="Y26" i="22"/>
  <c r="Z26" i="22"/>
  <c r="Y27" i="22"/>
  <c r="AA27" i="22" s="1"/>
  <c r="Z27" i="22"/>
  <c r="Y28" i="22"/>
  <c r="Z28" i="22"/>
  <c r="Y29" i="22"/>
  <c r="Z29" i="22"/>
  <c r="Y30" i="22"/>
  <c r="Z30" i="22"/>
  <c r="Y31" i="22"/>
  <c r="Z31" i="22"/>
  <c r="Y32" i="22"/>
  <c r="Z32" i="22"/>
  <c r="AA32" i="22" s="1"/>
  <c r="Y33" i="22"/>
  <c r="Z33" i="22"/>
  <c r="Y34" i="22"/>
  <c r="Z34" i="22"/>
  <c r="Y35" i="22"/>
  <c r="Z35" i="22"/>
  <c r="AA35" i="22" s="1"/>
  <c r="Y36" i="22"/>
  <c r="Z36" i="22"/>
  <c r="AA36" i="22" s="1"/>
  <c r="Y37" i="22"/>
  <c r="AA37" i="22" s="1"/>
  <c r="Z37" i="22"/>
  <c r="Y38" i="22"/>
  <c r="Z38" i="22"/>
  <c r="Y39" i="22"/>
  <c r="Z39" i="22"/>
  <c r="Z8" i="22"/>
  <c r="Y8" i="22"/>
  <c r="AA8" i="22" s="1"/>
  <c r="Y7" i="22"/>
  <c r="AA7" i="22" s="1"/>
  <c r="Z7" i="22"/>
  <c r="Z6" i="22"/>
  <c r="AA6" i="22" s="1"/>
  <c r="Y6" i="22"/>
  <c r="V9" i="22"/>
  <c r="X9" i="22" s="1"/>
  <c r="W9" i="22"/>
  <c r="V10" i="22"/>
  <c r="W10" i="22"/>
  <c r="V11" i="22"/>
  <c r="W11" i="22"/>
  <c r="V12" i="22"/>
  <c r="X12" i="22" s="1"/>
  <c r="W12" i="22"/>
  <c r="V13" i="22"/>
  <c r="W13" i="22"/>
  <c r="V14" i="22"/>
  <c r="W14" i="22"/>
  <c r="V15" i="22"/>
  <c r="W15" i="22"/>
  <c r="V16" i="22"/>
  <c r="W16" i="22"/>
  <c r="V17" i="22"/>
  <c r="W17" i="22"/>
  <c r="V18" i="22"/>
  <c r="W18" i="22"/>
  <c r="X18" i="22" s="1"/>
  <c r="V19" i="22"/>
  <c r="W19" i="22"/>
  <c r="V20" i="22"/>
  <c r="W20" i="22"/>
  <c r="V21" i="22"/>
  <c r="X21" i="22" s="1"/>
  <c r="W21" i="22"/>
  <c r="V22" i="22"/>
  <c r="X22" i="22" s="1"/>
  <c r="W22" i="22"/>
  <c r="V23" i="22"/>
  <c r="W23" i="22"/>
  <c r="V24" i="22"/>
  <c r="W24" i="22"/>
  <c r="V25" i="22"/>
  <c r="X25" i="22" s="1"/>
  <c r="W25" i="22"/>
  <c r="V26" i="22"/>
  <c r="W26" i="22"/>
  <c r="X26" i="22" s="1"/>
  <c r="V27" i="22"/>
  <c r="W27" i="22"/>
  <c r="V28" i="22"/>
  <c r="W28" i="22"/>
  <c r="V29" i="22"/>
  <c r="W29" i="22"/>
  <c r="V30" i="22"/>
  <c r="W30" i="22"/>
  <c r="V31" i="22"/>
  <c r="W31" i="22"/>
  <c r="V32" i="22"/>
  <c r="W32" i="22"/>
  <c r="V33" i="22"/>
  <c r="X33" i="22"/>
  <c r="W33" i="22"/>
  <c r="V34" i="22"/>
  <c r="X34" i="22" s="1"/>
  <c r="W34" i="22"/>
  <c r="V35" i="22"/>
  <c r="W35" i="22"/>
  <c r="V36" i="22"/>
  <c r="X36" i="22"/>
  <c r="W36" i="22"/>
  <c r="V37" i="22"/>
  <c r="X37" i="22" s="1"/>
  <c r="W37" i="22"/>
  <c r="V38" i="22"/>
  <c r="X38" i="22" s="1"/>
  <c r="W38" i="22"/>
  <c r="V39" i="22"/>
  <c r="X39" i="22" s="1"/>
  <c r="W39" i="22"/>
  <c r="W8" i="22"/>
  <c r="V8" i="22"/>
  <c r="V7" i="22"/>
  <c r="X7" i="22" s="1"/>
  <c r="W7" i="22"/>
  <c r="W6" i="22"/>
  <c r="V6" i="22"/>
  <c r="S9" i="22"/>
  <c r="T9" i="22"/>
  <c r="S10" i="22"/>
  <c r="T10" i="22"/>
  <c r="S11" i="22"/>
  <c r="T11" i="22"/>
  <c r="S12" i="22"/>
  <c r="T12" i="22"/>
  <c r="U12" i="22"/>
  <c r="S13" i="22"/>
  <c r="T13" i="22"/>
  <c r="S14" i="22"/>
  <c r="T14" i="22"/>
  <c r="S15" i="22"/>
  <c r="T15" i="22"/>
  <c r="S16" i="22"/>
  <c r="T16" i="22"/>
  <c r="S17" i="22"/>
  <c r="T17" i="22"/>
  <c r="U17" i="22" s="1"/>
  <c r="S18" i="22"/>
  <c r="T18" i="22"/>
  <c r="U18" i="22" s="1"/>
  <c r="S19" i="22"/>
  <c r="T19" i="22"/>
  <c r="U19" i="22" s="1"/>
  <c r="S20" i="22"/>
  <c r="T20" i="22"/>
  <c r="S21" i="22"/>
  <c r="T21" i="22"/>
  <c r="U21" i="22" s="1"/>
  <c r="S22" i="22"/>
  <c r="T22" i="22"/>
  <c r="U22" i="22" s="1"/>
  <c r="S23" i="22"/>
  <c r="T23" i="22"/>
  <c r="S24" i="22"/>
  <c r="T24" i="22"/>
  <c r="S25" i="22"/>
  <c r="T25" i="22"/>
  <c r="U25" i="22" s="1"/>
  <c r="S26" i="22"/>
  <c r="T26" i="22"/>
  <c r="S27" i="22"/>
  <c r="T27" i="22"/>
  <c r="U27" i="22" s="1"/>
  <c r="S28" i="22"/>
  <c r="T28" i="22"/>
  <c r="U28" i="22" s="1"/>
  <c r="S29" i="22"/>
  <c r="T29" i="22"/>
  <c r="U29" i="22" s="1"/>
  <c r="S30" i="22"/>
  <c r="T30" i="22"/>
  <c r="S31" i="22"/>
  <c r="T31" i="22"/>
  <c r="U31" i="22" s="1"/>
  <c r="S32" i="22"/>
  <c r="T32" i="22"/>
  <c r="S33" i="22"/>
  <c r="T33" i="22"/>
  <c r="S34" i="22"/>
  <c r="T34" i="22"/>
  <c r="S35" i="22"/>
  <c r="T35" i="22"/>
  <c r="S36" i="22"/>
  <c r="T36" i="22"/>
  <c r="S37" i="22"/>
  <c r="T37" i="22"/>
  <c r="U37" i="22" s="1"/>
  <c r="S38" i="22"/>
  <c r="T38" i="22"/>
  <c r="S39" i="22"/>
  <c r="T39" i="22"/>
  <c r="U39" i="22" s="1"/>
  <c r="T8" i="22"/>
  <c r="S8" i="22"/>
  <c r="S7" i="22"/>
  <c r="T7" i="22"/>
  <c r="U7" i="22" s="1"/>
  <c r="T6" i="22"/>
  <c r="S6" i="22"/>
  <c r="P9" i="22"/>
  <c r="Q9" i="22"/>
  <c r="P10" i="22"/>
  <c r="Q10" i="22"/>
  <c r="P11" i="22"/>
  <c r="Q11" i="22"/>
  <c r="P12" i="22"/>
  <c r="Q12" i="22"/>
  <c r="P13" i="22"/>
  <c r="Q13" i="22"/>
  <c r="P14" i="22"/>
  <c r="Q14" i="22"/>
  <c r="P15" i="22"/>
  <c r="Q15" i="22"/>
  <c r="P16" i="22"/>
  <c r="Q16" i="22"/>
  <c r="P17" i="22"/>
  <c r="Q17" i="22"/>
  <c r="P18" i="22"/>
  <c r="Q18" i="22"/>
  <c r="P19" i="22"/>
  <c r="Q19" i="22"/>
  <c r="P20" i="22"/>
  <c r="Q20" i="22"/>
  <c r="P21" i="22"/>
  <c r="Q21" i="22"/>
  <c r="P22" i="22"/>
  <c r="Q22" i="22"/>
  <c r="P23" i="22"/>
  <c r="Q23" i="22"/>
  <c r="P24" i="22"/>
  <c r="Q24" i="22"/>
  <c r="P25" i="22"/>
  <c r="Q25" i="22"/>
  <c r="P26" i="22"/>
  <c r="Q26" i="22"/>
  <c r="P27" i="22"/>
  <c r="Q27" i="22"/>
  <c r="P28" i="22"/>
  <c r="Q28" i="22"/>
  <c r="P29" i="22"/>
  <c r="Q29" i="22"/>
  <c r="P30" i="22"/>
  <c r="Q30" i="22"/>
  <c r="P31" i="22"/>
  <c r="Q31" i="22"/>
  <c r="P32" i="22"/>
  <c r="Q32" i="22"/>
  <c r="P33" i="22"/>
  <c r="Q33" i="22"/>
  <c r="P34" i="22"/>
  <c r="Q34" i="22"/>
  <c r="P35" i="22"/>
  <c r="Q35" i="22"/>
  <c r="P36" i="22"/>
  <c r="Q36" i="22"/>
  <c r="P37" i="22"/>
  <c r="Q37" i="22"/>
  <c r="P38" i="22"/>
  <c r="Q38" i="22"/>
  <c r="P39" i="22"/>
  <c r="Q39" i="22"/>
  <c r="Q8" i="22"/>
  <c r="P8" i="22"/>
  <c r="P7" i="22"/>
  <c r="Q7" i="22"/>
  <c r="Q6" i="22"/>
  <c r="P6" i="22"/>
  <c r="M9" i="22"/>
  <c r="N9" i="22"/>
  <c r="M10" i="22"/>
  <c r="N10" i="22"/>
  <c r="M11" i="22"/>
  <c r="N11" i="22"/>
  <c r="M12" i="22"/>
  <c r="N12" i="22"/>
  <c r="M13" i="22"/>
  <c r="N13" i="22"/>
  <c r="O13" i="22" s="1"/>
  <c r="M14" i="22"/>
  <c r="N14" i="22"/>
  <c r="M15" i="22"/>
  <c r="N15" i="22"/>
  <c r="M16" i="22"/>
  <c r="N16" i="22"/>
  <c r="M17" i="22"/>
  <c r="N17" i="22"/>
  <c r="O17" i="22" s="1"/>
  <c r="M18" i="22"/>
  <c r="N18" i="22"/>
  <c r="M19" i="22"/>
  <c r="N19" i="22"/>
  <c r="M20" i="22"/>
  <c r="N20" i="22"/>
  <c r="M21" i="22"/>
  <c r="N21" i="22"/>
  <c r="O21" i="22" s="1"/>
  <c r="M22" i="22"/>
  <c r="N22" i="22"/>
  <c r="M23" i="22"/>
  <c r="N23" i="22"/>
  <c r="M24" i="22"/>
  <c r="N24" i="22"/>
  <c r="M25" i="22"/>
  <c r="N25" i="22"/>
  <c r="M26" i="22"/>
  <c r="N26" i="22"/>
  <c r="M27" i="22"/>
  <c r="N27" i="22"/>
  <c r="M28" i="22"/>
  <c r="N28" i="22"/>
  <c r="M29" i="22"/>
  <c r="N29" i="22"/>
  <c r="M30" i="22"/>
  <c r="N30" i="22"/>
  <c r="M31" i="22"/>
  <c r="N31" i="22"/>
  <c r="O31" i="22" s="1"/>
  <c r="M32" i="22"/>
  <c r="N32" i="22"/>
  <c r="M33" i="22"/>
  <c r="N33" i="22"/>
  <c r="O33" i="22" s="1"/>
  <c r="M34" i="22"/>
  <c r="N34" i="22"/>
  <c r="M35" i="22"/>
  <c r="N35" i="22"/>
  <c r="M36" i="22"/>
  <c r="N36" i="22"/>
  <c r="M37" i="22"/>
  <c r="N37" i="22"/>
  <c r="O37" i="22" s="1"/>
  <c r="M38" i="22"/>
  <c r="N38" i="22"/>
  <c r="M39" i="22"/>
  <c r="N39" i="22"/>
  <c r="N8" i="22"/>
  <c r="M8" i="22"/>
  <c r="M7" i="22"/>
  <c r="N7" i="22"/>
  <c r="O7" i="22" s="1"/>
  <c r="N6" i="22"/>
  <c r="O6" i="22" s="1"/>
  <c r="M6" i="22"/>
  <c r="J7" i="22"/>
  <c r="K7" i="22"/>
  <c r="K6" i="22"/>
  <c r="J6" i="22"/>
  <c r="G9" i="22"/>
  <c r="H9" i="22"/>
  <c r="G10" i="22"/>
  <c r="H10" i="22"/>
  <c r="G11" i="22"/>
  <c r="H11" i="22"/>
  <c r="G12" i="22"/>
  <c r="H12" i="22"/>
  <c r="G13" i="22"/>
  <c r="H13" i="22"/>
  <c r="I13" i="22" s="1"/>
  <c r="G14" i="22"/>
  <c r="H14" i="22"/>
  <c r="G15" i="22"/>
  <c r="H15" i="22"/>
  <c r="G16" i="22"/>
  <c r="H16" i="22"/>
  <c r="G17" i="22"/>
  <c r="H17" i="22"/>
  <c r="I17" i="22" s="1"/>
  <c r="G18" i="22"/>
  <c r="H18" i="22"/>
  <c r="G19" i="22"/>
  <c r="H19" i="22"/>
  <c r="G20" i="22"/>
  <c r="H20" i="22"/>
  <c r="G21" i="22"/>
  <c r="H21" i="22"/>
  <c r="G22" i="22"/>
  <c r="H22" i="22"/>
  <c r="G23" i="22"/>
  <c r="H23" i="22"/>
  <c r="G24" i="22"/>
  <c r="H24" i="22"/>
  <c r="G25" i="22"/>
  <c r="H25" i="22"/>
  <c r="G26" i="22"/>
  <c r="H26" i="22"/>
  <c r="G27" i="22"/>
  <c r="H27" i="22"/>
  <c r="G28" i="22"/>
  <c r="H28" i="22"/>
  <c r="G29" i="22"/>
  <c r="H29" i="22"/>
  <c r="G30" i="22"/>
  <c r="H30" i="22"/>
  <c r="G31" i="22"/>
  <c r="H31" i="22"/>
  <c r="G32" i="22"/>
  <c r="H32" i="22"/>
  <c r="G33" i="22"/>
  <c r="H33" i="22"/>
  <c r="G34" i="22"/>
  <c r="H34" i="22"/>
  <c r="G35" i="22"/>
  <c r="H35" i="22"/>
  <c r="G36" i="22"/>
  <c r="H36" i="22"/>
  <c r="G37" i="22"/>
  <c r="H37" i="22"/>
  <c r="I37" i="22" s="1"/>
  <c r="G38" i="22"/>
  <c r="H38" i="22"/>
  <c r="G39" i="22"/>
  <c r="H39" i="22"/>
  <c r="H8" i="22"/>
  <c r="G8" i="22"/>
  <c r="G7" i="22"/>
  <c r="H7" i="22"/>
  <c r="H6" i="22"/>
  <c r="G6" i="22"/>
  <c r="I6" i="22" s="1"/>
  <c r="D8" i="22"/>
  <c r="D9" i="22"/>
  <c r="E9" i="22"/>
  <c r="D10" i="22"/>
  <c r="E10" i="22"/>
  <c r="D11" i="22"/>
  <c r="E11" i="22"/>
  <c r="D12" i="22"/>
  <c r="E12" i="22"/>
  <c r="D13" i="22"/>
  <c r="E13" i="22"/>
  <c r="D14" i="22"/>
  <c r="E14" i="22"/>
  <c r="D15" i="22"/>
  <c r="E15" i="22"/>
  <c r="D16" i="22"/>
  <c r="E16" i="22"/>
  <c r="D17" i="22"/>
  <c r="E17" i="22"/>
  <c r="D18" i="22"/>
  <c r="E18" i="22"/>
  <c r="D19" i="22"/>
  <c r="E19" i="22"/>
  <c r="D20" i="22"/>
  <c r="E20" i="22"/>
  <c r="D21" i="22"/>
  <c r="E21" i="22"/>
  <c r="D22" i="22"/>
  <c r="E22" i="22"/>
  <c r="D23" i="22"/>
  <c r="E23" i="22"/>
  <c r="D24" i="22"/>
  <c r="E24" i="22"/>
  <c r="D25" i="22"/>
  <c r="E25" i="22"/>
  <c r="F25" i="22" s="1"/>
  <c r="D26" i="22"/>
  <c r="E26" i="22"/>
  <c r="D27" i="22"/>
  <c r="E27" i="22"/>
  <c r="D28" i="22"/>
  <c r="E28" i="22"/>
  <c r="D29" i="22"/>
  <c r="E29" i="22"/>
  <c r="F29" i="22" s="1"/>
  <c r="D30" i="22"/>
  <c r="E30" i="22"/>
  <c r="D31" i="22"/>
  <c r="E31" i="22"/>
  <c r="D32" i="22"/>
  <c r="E32" i="22"/>
  <c r="D33" i="22"/>
  <c r="E33" i="22"/>
  <c r="F33" i="22"/>
  <c r="D34" i="22"/>
  <c r="E34" i="22"/>
  <c r="D35" i="22"/>
  <c r="E35" i="22"/>
  <c r="D36" i="22"/>
  <c r="E36" i="22"/>
  <c r="D37" i="22"/>
  <c r="E37" i="22"/>
  <c r="D38" i="22"/>
  <c r="E38" i="22"/>
  <c r="D39" i="22"/>
  <c r="E39" i="22"/>
  <c r="E8" i="22"/>
  <c r="D7" i="22"/>
  <c r="E7" i="22"/>
  <c r="E6" i="22"/>
  <c r="F6" i="22" s="1"/>
  <c r="D6" i="22"/>
  <c r="X10" i="22"/>
  <c r="AG12" i="22"/>
  <c r="X24" i="22"/>
  <c r="X28" i="22"/>
  <c r="X16" i="22"/>
  <c r="AA38" i="22"/>
  <c r="AA30" i="22"/>
  <c r="AA26" i="22"/>
  <c r="AA22" i="22"/>
  <c r="AA14" i="22"/>
  <c r="AD28" i="22"/>
  <c r="AD20" i="22"/>
  <c r="AG34" i="22"/>
  <c r="AG26" i="22"/>
  <c r="AG18" i="22"/>
  <c r="AG10" i="22"/>
  <c r="F19" i="22"/>
  <c r="AA29" i="22"/>
  <c r="U14" i="22"/>
  <c r="X32" i="22"/>
  <c r="X20" i="22"/>
  <c r="AD39" i="22"/>
  <c r="X35" i="22"/>
  <c r="AD19" i="22"/>
  <c r="X17" i="22"/>
  <c r="AD8" i="22"/>
  <c r="AA28" i="22"/>
  <c r="U26" i="22"/>
  <c r="U10" i="22"/>
  <c r="AG38" i="22"/>
  <c r="AG30" i="22"/>
  <c r="AG22" i="22"/>
  <c r="AG14" i="22"/>
  <c r="AG6" i="22"/>
  <c r="X8" i="22"/>
  <c r="AG3" i="1"/>
  <c r="Y3" i="2"/>
  <c r="U3" i="3"/>
  <c r="K2" i="7"/>
  <c r="E12" i="1"/>
  <c r="K4" i="9"/>
  <c r="K5" i="9"/>
  <c r="K13" i="9"/>
  <c r="K21" i="9"/>
  <c r="K29" i="9"/>
  <c r="K37" i="9"/>
  <c r="K45" i="9"/>
  <c r="K53" i="9"/>
  <c r="K61" i="9"/>
  <c r="K69" i="9"/>
  <c r="K77" i="9"/>
  <c r="K85" i="9"/>
  <c r="K93" i="9"/>
  <c r="K101" i="9"/>
  <c r="K6" i="9"/>
  <c r="K14" i="9"/>
  <c r="K22" i="9"/>
  <c r="K30" i="9"/>
  <c r="K38" i="9"/>
  <c r="K46" i="9"/>
  <c r="K54" i="9"/>
  <c r="K62" i="9"/>
  <c r="K70" i="9"/>
  <c r="K78" i="9"/>
  <c r="K86" i="9"/>
  <c r="K94" i="9"/>
  <c r="K102" i="9"/>
  <c r="K98" i="9"/>
  <c r="K27" i="9"/>
  <c r="K35" i="9"/>
  <c r="K59" i="9"/>
  <c r="K83" i="9"/>
  <c r="K20" i="9"/>
  <c r="K36" i="9"/>
  <c r="K52" i="9"/>
  <c r="K68" i="9"/>
  <c r="K92" i="9"/>
  <c r="K7" i="9"/>
  <c r="K15" i="9"/>
  <c r="K23" i="9"/>
  <c r="K31" i="9"/>
  <c r="K39" i="9"/>
  <c r="K47" i="9"/>
  <c r="K55" i="9"/>
  <c r="K63" i="9"/>
  <c r="K71" i="9"/>
  <c r="K79" i="9"/>
  <c r="K87" i="9"/>
  <c r="K95" i="9"/>
  <c r="K103" i="9"/>
  <c r="K8" i="9"/>
  <c r="K16" i="9"/>
  <c r="K24" i="9"/>
  <c r="K32" i="9"/>
  <c r="K40" i="9"/>
  <c r="K48" i="9"/>
  <c r="K56" i="9"/>
  <c r="K64" i="9"/>
  <c r="K72" i="9"/>
  <c r="K80" i="9"/>
  <c r="K88" i="9"/>
  <c r="K96" i="9"/>
  <c r="K104" i="9"/>
  <c r="K82" i="9"/>
  <c r="K11" i="9"/>
  <c r="K43" i="9"/>
  <c r="K67" i="9"/>
  <c r="K91" i="9"/>
  <c r="K12" i="9"/>
  <c r="K44" i="9"/>
  <c r="K76" i="9"/>
  <c r="K9" i="9"/>
  <c r="K17" i="9"/>
  <c r="K25" i="9"/>
  <c r="K33" i="9"/>
  <c r="K41" i="9"/>
  <c r="K49" i="9"/>
  <c r="K57" i="9"/>
  <c r="K65" i="9"/>
  <c r="K73" i="9"/>
  <c r="K81" i="9"/>
  <c r="K89" i="9"/>
  <c r="K97" i="9"/>
  <c r="K105" i="9"/>
  <c r="K10" i="9"/>
  <c r="K18" i="9"/>
  <c r="K26" i="9"/>
  <c r="K34" i="9"/>
  <c r="K42" i="9"/>
  <c r="K50" i="9"/>
  <c r="K58" i="9"/>
  <c r="K66" i="9"/>
  <c r="K74" i="9"/>
  <c r="K90" i="9"/>
  <c r="K19" i="9"/>
  <c r="K51" i="9"/>
  <c r="K75" i="9"/>
  <c r="K99" i="9"/>
  <c r="K28" i="9"/>
  <c r="K60" i="9"/>
  <c r="K84" i="9"/>
  <c r="K100" i="9"/>
  <c r="K4" i="10"/>
  <c r="K5" i="10"/>
  <c r="K13" i="10"/>
  <c r="K21" i="10"/>
  <c r="K29" i="10"/>
  <c r="K37" i="10"/>
  <c r="K45" i="10"/>
  <c r="K53" i="10"/>
  <c r="K61" i="10"/>
  <c r="K69" i="10"/>
  <c r="K77" i="10"/>
  <c r="K85" i="10"/>
  <c r="K93" i="10"/>
  <c r="K101" i="10"/>
  <c r="K24" i="10"/>
  <c r="K48" i="10"/>
  <c r="K64" i="10"/>
  <c r="K88" i="10"/>
  <c r="K9" i="10"/>
  <c r="K33" i="10"/>
  <c r="K57" i="10"/>
  <c r="K81" i="10"/>
  <c r="K105" i="10"/>
  <c r="K10" i="10"/>
  <c r="K34" i="10"/>
  <c r="K58" i="10"/>
  <c r="K74" i="10"/>
  <c r="K98" i="10"/>
  <c r="K27" i="10"/>
  <c r="K51" i="10"/>
  <c r="K75" i="10"/>
  <c r="K91" i="10"/>
  <c r="K20" i="10"/>
  <c r="K44" i="10"/>
  <c r="K68" i="10"/>
  <c r="K92" i="10"/>
  <c r="K6" i="10"/>
  <c r="K14" i="10"/>
  <c r="K22" i="10"/>
  <c r="K30" i="10"/>
  <c r="K38" i="10"/>
  <c r="K46" i="10"/>
  <c r="K54" i="10"/>
  <c r="K62" i="10"/>
  <c r="K70" i="10"/>
  <c r="K78" i="10"/>
  <c r="K86" i="10"/>
  <c r="K94" i="10"/>
  <c r="K102" i="10"/>
  <c r="K16" i="10"/>
  <c r="K40" i="10"/>
  <c r="K72" i="10"/>
  <c r="K96" i="10"/>
  <c r="K17" i="10"/>
  <c r="K41" i="10"/>
  <c r="K65" i="10"/>
  <c r="K89" i="10"/>
  <c r="K26" i="10"/>
  <c r="K50" i="10"/>
  <c r="K82" i="10"/>
  <c r="K11" i="10"/>
  <c r="K43" i="10"/>
  <c r="K67" i="10"/>
  <c r="K99" i="10"/>
  <c r="K28" i="10"/>
  <c r="K52" i="10"/>
  <c r="K76" i="10"/>
  <c r="K100" i="10"/>
  <c r="K7" i="10"/>
  <c r="K15" i="10"/>
  <c r="K23" i="10"/>
  <c r="K31" i="10"/>
  <c r="K39" i="10"/>
  <c r="K47" i="10"/>
  <c r="K55" i="10"/>
  <c r="K63" i="10"/>
  <c r="K71" i="10"/>
  <c r="K79" i="10"/>
  <c r="K87" i="10"/>
  <c r="K95" i="10"/>
  <c r="K103" i="10"/>
  <c r="K8" i="10"/>
  <c r="K32" i="10"/>
  <c r="K56" i="10"/>
  <c r="K80" i="10"/>
  <c r="K104" i="10"/>
  <c r="K25" i="10"/>
  <c r="K49" i="10"/>
  <c r="K73" i="10"/>
  <c r="K97" i="10"/>
  <c r="K18" i="10"/>
  <c r="K42" i="10"/>
  <c r="K66" i="10"/>
  <c r="K90" i="10"/>
  <c r="K19" i="10"/>
  <c r="K35" i="10"/>
  <c r="K59" i="10"/>
  <c r="K83" i="10"/>
  <c r="K12" i="10"/>
  <c r="K36" i="10"/>
  <c r="K60" i="10"/>
  <c r="K84" i="10"/>
  <c r="K4" i="11"/>
  <c r="K5" i="11"/>
  <c r="K13" i="11"/>
  <c r="K21" i="11"/>
  <c r="K29" i="11"/>
  <c r="K37" i="11"/>
  <c r="K45" i="11"/>
  <c r="K53" i="11"/>
  <c r="K61" i="11"/>
  <c r="K69" i="11"/>
  <c r="K77" i="11"/>
  <c r="K85" i="11"/>
  <c r="K93" i="11"/>
  <c r="K101" i="11"/>
  <c r="K6" i="11"/>
  <c r="K14" i="11"/>
  <c r="K22" i="11"/>
  <c r="K30" i="11"/>
  <c r="K38" i="11"/>
  <c r="K46" i="11"/>
  <c r="K54" i="11"/>
  <c r="K62" i="11"/>
  <c r="K70" i="11"/>
  <c r="K78" i="11"/>
  <c r="K86" i="11"/>
  <c r="K94" i="11"/>
  <c r="K102" i="11"/>
  <c r="K19" i="11"/>
  <c r="K51" i="11"/>
  <c r="K75" i="11"/>
  <c r="K28" i="11"/>
  <c r="K52" i="11"/>
  <c r="K68" i="11"/>
  <c r="K84" i="11"/>
  <c r="K7" i="11"/>
  <c r="K15" i="11"/>
  <c r="K23" i="11"/>
  <c r="K31" i="11"/>
  <c r="K39" i="11"/>
  <c r="K47" i="11"/>
  <c r="K55" i="11"/>
  <c r="K63" i="11"/>
  <c r="K71" i="11"/>
  <c r="K79" i="11"/>
  <c r="K87" i="11"/>
  <c r="K95" i="11"/>
  <c r="K103" i="11"/>
  <c r="K8" i="11"/>
  <c r="K16" i="11"/>
  <c r="K24" i="11"/>
  <c r="K32" i="11"/>
  <c r="K40" i="11"/>
  <c r="K48" i="11"/>
  <c r="K56" i="11"/>
  <c r="K64" i="11"/>
  <c r="K72" i="11"/>
  <c r="K80" i="11"/>
  <c r="K88" i="11"/>
  <c r="K96" i="11"/>
  <c r="K104" i="11"/>
  <c r="K27" i="11"/>
  <c r="K67" i="11"/>
  <c r="K91" i="11"/>
  <c r="K12" i="11"/>
  <c r="K36" i="11"/>
  <c r="K76" i="11"/>
  <c r="K100" i="11"/>
  <c r="K9" i="11"/>
  <c r="K17" i="11"/>
  <c r="K25" i="11"/>
  <c r="K33" i="11"/>
  <c r="K41" i="11"/>
  <c r="K49" i="11"/>
  <c r="K57" i="11"/>
  <c r="K65" i="11"/>
  <c r="K73" i="11"/>
  <c r="K81" i="11"/>
  <c r="K89" i="11"/>
  <c r="K97" i="11"/>
  <c r="K105" i="11"/>
  <c r="K10" i="11"/>
  <c r="K18" i="11"/>
  <c r="K26" i="11"/>
  <c r="K34" i="11"/>
  <c r="K42" i="11"/>
  <c r="K50" i="11"/>
  <c r="K58" i="11"/>
  <c r="K66" i="11"/>
  <c r="K74" i="11"/>
  <c r="K82" i="11"/>
  <c r="K90" i="11"/>
  <c r="K98" i="11"/>
  <c r="K11" i="11"/>
  <c r="K35" i="11"/>
  <c r="K43" i="11"/>
  <c r="K59" i="11"/>
  <c r="K83" i="11"/>
  <c r="K99" i="11"/>
  <c r="K20" i="11"/>
  <c r="K44" i="11"/>
  <c r="K60" i="11"/>
  <c r="K92" i="11"/>
  <c r="L5" i="8"/>
  <c r="L6" i="8"/>
  <c r="L7" i="8"/>
  <c r="L8" i="8"/>
  <c r="L9" i="8"/>
  <c r="L10" i="8"/>
  <c r="L11" i="8"/>
  <c r="L12" i="8"/>
  <c r="L13" i="8"/>
  <c r="L14" i="8"/>
  <c r="L15" i="8"/>
  <c r="L16" i="8"/>
  <c r="L17" i="8"/>
  <c r="L18" i="8"/>
  <c r="L19" i="8"/>
  <c r="L20" i="8"/>
  <c r="L21" i="8"/>
  <c r="L22" i="8"/>
  <c r="L23" i="8"/>
  <c r="L24" i="8"/>
  <c r="L25" i="8"/>
  <c r="L26" i="8"/>
  <c r="L27" i="8"/>
  <c r="L28" i="8"/>
  <c r="L29" i="8"/>
  <c r="L30" i="8"/>
  <c r="L31" i="8"/>
  <c r="L32" i="8"/>
  <c r="L33" i="8"/>
  <c r="L34" i="8"/>
  <c r="L35" i="8"/>
  <c r="L36" i="8"/>
  <c r="L37" i="8"/>
  <c r="L38" i="8"/>
  <c r="L39" i="8"/>
  <c r="L40" i="8"/>
  <c r="L41" i="8"/>
  <c r="L42" i="8"/>
  <c r="L43" i="8"/>
  <c r="L44" i="8"/>
  <c r="L45" i="8"/>
  <c r="L46" i="8"/>
  <c r="L47" i="8"/>
  <c r="L48" i="8"/>
  <c r="L49" i="8"/>
  <c r="L50" i="8"/>
  <c r="L51" i="8"/>
  <c r="L52" i="8"/>
  <c r="L53" i="8"/>
  <c r="L54" i="8"/>
  <c r="L55" i="8"/>
  <c r="L56" i="8"/>
  <c r="L57" i="8"/>
  <c r="L58" i="8"/>
  <c r="L59" i="8"/>
  <c r="L60" i="8"/>
  <c r="L61" i="8"/>
  <c r="L62" i="8"/>
  <c r="L63" i="8"/>
  <c r="L64" i="8"/>
  <c r="L65" i="8"/>
  <c r="L66" i="8"/>
  <c r="L67" i="8"/>
  <c r="L68" i="8"/>
  <c r="L69" i="8"/>
  <c r="L70" i="8"/>
  <c r="L71" i="8"/>
  <c r="L72" i="8"/>
  <c r="L73" i="8"/>
  <c r="L74" i="8"/>
  <c r="L75" i="8"/>
  <c r="L76" i="8"/>
  <c r="L77" i="8"/>
  <c r="L78" i="8"/>
  <c r="L79" i="8"/>
  <c r="L80" i="8"/>
  <c r="L81" i="8"/>
  <c r="L82" i="8"/>
  <c r="L83" i="8"/>
  <c r="L84" i="8"/>
  <c r="L85" i="8"/>
  <c r="L86" i="8"/>
  <c r="L87" i="8"/>
  <c r="L88" i="8"/>
  <c r="L89" i="8"/>
  <c r="L90" i="8"/>
  <c r="L91" i="8"/>
  <c r="L92" i="8"/>
  <c r="L93" i="8"/>
  <c r="L94" i="8"/>
  <c r="L95" i="8"/>
  <c r="L96" i="8"/>
  <c r="L97" i="8"/>
  <c r="L98" i="8"/>
  <c r="L99" i="8"/>
  <c r="L100" i="8"/>
  <c r="L101" i="8"/>
  <c r="L102" i="8"/>
  <c r="L103" i="8"/>
  <c r="L104" i="8"/>
  <c r="L105" i="8"/>
  <c r="L4" i="8"/>
  <c r="L23" i="9"/>
  <c r="L24" i="9"/>
  <c r="L25" i="9"/>
  <c r="L26" i="9"/>
  <c r="L27" i="9"/>
  <c r="L28" i="9"/>
  <c r="L29" i="9"/>
  <c r="L30" i="9"/>
  <c r="L31" i="9"/>
  <c r="L32" i="9"/>
  <c r="L33" i="9"/>
  <c r="L34" i="9"/>
  <c r="L35" i="9"/>
  <c r="L36" i="9"/>
  <c r="L37" i="9"/>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6" i="9"/>
  <c r="L77" i="9"/>
  <c r="L78" i="9"/>
  <c r="L79" i="9"/>
  <c r="L80" i="9"/>
  <c r="L81" i="9"/>
  <c r="L82" i="9"/>
  <c r="L83" i="9"/>
  <c r="L84" i="9"/>
  <c r="L85" i="9"/>
  <c r="L86" i="9"/>
  <c r="L87" i="9"/>
  <c r="L88" i="9"/>
  <c r="L89" i="9"/>
  <c r="L90" i="9"/>
  <c r="L91" i="9"/>
  <c r="L92" i="9"/>
  <c r="L93" i="9"/>
  <c r="L94" i="9"/>
  <c r="L95" i="9"/>
  <c r="L96" i="9"/>
  <c r="L97" i="9"/>
  <c r="L98" i="9"/>
  <c r="L99" i="9"/>
  <c r="L100" i="9"/>
  <c r="L101" i="9"/>
  <c r="L102" i="9"/>
  <c r="L103" i="9"/>
  <c r="L104" i="9"/>
  <c r="L105" i="9"/>
  <c r="L5" i="9"/>
  <c r="L6" i="9"/>
  <c r="L7" i="9"/>
  <c r="L8" i="9"/>
  <c r="L9" i="9"/>
  <c r="L10" i="9"/>
  <c r="L11" i="9"/>
  <c r="L12" i="9"/>
  <c r="L13" i="9"/>
  <c r="L14" i="9"/>
  <c r="L15" i="9"/>
  <c r="L16" i="9"/>
  <c r="L17" i="9"/>
  <c r="L18" i="9"/>
  <c r="L19" i="9"/>
  <c r="L20" i="9"/>
  <c r="L21" i="9"/>
  <c r="L22" i="9"/>
  <c r="L4" i="9"/>
  <c r="L5" i="10"/>
  <c r="L6" i="10"/>
  <c r="L7" i="10"/>
  <c r="L8" i="10"/>
  <c r="L9" i="10"/>
  <c r="L10" i="10"/>
  <c r="L11" i="10"/>
  <c r="L12" i="10"/>
  <c r="L13" i="10"/>
  <c r="L14" i="10"/>
  <c r="L15" i="10"/>
  <c r="L16" i="10"/>
  <c r="L17" i="10"/>
  <c r="L18" i="10"/>
  <c r="L19" i="10"/>
  <c r="L20" i="10"/>
  <c r="L21" i="10"/>
  <c r="L22" i="10"/>
  <c r="L23" i="10"/>
  <c r="L24" i="10"/>
  <c r="L25" i="10"/>
  <c r="L26" i="10"/>
  <c r="L27" i="10"/>
  <c r="L28" i="10"/>
  <c r="L29" i="10"/>
  <c r="L30" i="10"/>
  <c r="L31" i="10"/>
  <c r="L32" i="10"/>
  <c r="L33" i="10"/>
  <c r="L34" i="10"/>
  <c r="L35" i="10"/>
  <c r="L36" i="10"/>
  <c r="L37" i="10"/>
  <c r="L38" i="10"/>
  <c r="L39" i="10"/>
  <c r="L40" i="10"/>
  <c r="L41" i="10"/>
  <c r="L42" i="10"/>
  <c r="L43" i="10"/>
  <c r="L44" i="10"/>
  <c r="L45" i="10"/>
  <c r="L46" i="10"/>
  <c r="L47" i="10"/>
  <c r="L48" i="10"/>
  <c r="L49" i="10"/>
  <c r="L50" i="10"/>
  <c r="L51" i="10"/>
  <c r="L52" i="10"/>
  <c r="L53" i="10"/>
  <c r="L54" i="10"/>
  <c r="L55" i="10"/>
  <c r="L56" i="10"/>
  <c r="L57" i="10"/>
  <c r="L58" i="10"/>
  <c r="L59" i="10"/>
  <c r="L60" i="10"/>
  <c r="L61" i="10"/>
  <c r="L62" i="10"/>
  <c r="L63" i="10"/>
  <c r="L64" i="10"/>
  <c r="L65" i="10"/>
  <c r="L66" i="10"/>
  <c r="L67" i="10"/>
  <c r="L68" i="10"/>
  <c r="L69" i="10"/>
  <c r="L70" i="10"/>
  <c r="L71" i="10"/>
  <c r="L72" i="10"/>
  <c r="L73" i="10"/>
  <c r="L74" i="10"/>
  <c r="L75" i="10"/>
  <c r="L76" i="10"/>
  <c r="L77" i="10"/>
  <c r="L78" i="10"/>
  <c r="L79" i="10"/>
  <c r="L80" i="10"/>
  <c r="L81" i="10"/>
  <c r="L82" i="10"/>
  <c r="L83" i="10"/>
  <c r="L84" i="10"/>
  <c r="L85" i="10"/>
  <c r="L86" i="10"/>
  <c r="L87" i="10"/>
  <c r="L88" i="10"/>
  <c r="L89" i="10"/>
  <c r="L90" i="10"/>
  <c r="L91" i="10"/>
  <c r="L92" i="10"/>
  <c r="L93" i="10"/>
  <c r="L94" i="10"/>
  <c r="L95" i="10"/>
  <c r="L96" i="10"/>
  <c r="L97" i="10"/>
  <c r="L98" i="10"/>
  <c r="L99" i="10"/>
  <c r="L100" i="10"/>
  <c r="L101" i="10"/>
  <c r="L102" i="10"/>
  <c r="L103" i="10"/>
  <c r="L104" i="10"/>
  <c r="L105" i="10"/>
  <c r="L4" i="10"/>
  <c r="L6" i="11"/>
  <c r="L7" i="11"/>
  <c r="L8" i="11"/>
  <c r="L9" i="11"/>
  <c r="L10" i="11"/>
  <c r="L11" i="11"/>
  <c r="L12" i="11"/>
  <c r="L13" i="11"/>
  <c r="L14" i="11"/>
  <c r="L15" i="11"/>
  <c r="L16" i="11"/>
  <c r="L17" i="11"/>
  <c r="L18" i="11"/>
  <c r="L19" i="11"/>
  <c r="L20" i="11"/>
  <c r="L21" i="11"/>
  <c r="L22" i="11"/>
  <c r="L23" i="11"/>
  <c r="L24" i="11"/>
  <c r="L25" i="11"/>
  <c r="L26" i="11"/>
  <c r="L27" i="11"/>
  <c r="L28" i="11"/>
  <c r="L29" i="11"/>
  <c r="L30" i="11"/>
  <c r="L31" i="11"/>
  <c r="L32" i="11"/>
  <c r="L33" i="11"/>
  <c r="L34" i="11"/>
  <c r="L35" i="11"/>
  <c r="L36" i="11"/>
  <c r="L37" i="11"/>
  <c r="L38" i="11"/>
  <c r="L39" i="11"/>
  <c r="L40" i="11"/>
  <c r="L41" i="11"/>
  <c r="L42" i="11"/>
  <c r="L43" i="11"/>
  <c r="L44" i="11"/>
  <c r="L45" i="11"/>
  <c r="L46" i="11"/>
  <c r="L47" i="11"/>
  <c r="L48" i="11"/>
  <c r="L49" i="11"/>
  <c r="L50" i="11"/>
  <c r="L51" i="11"/>
  <c r="L52" i="11"/>
  <c r="L53" i="11"/>
  <c r="L54" i="11"/>
  <c r="L55" i="11"/>
  <c r="L56" i="11"/>
  <c r="L57" i="11"/>
  <c r="L58" i="11"/>
  <c r="L59" i="11"/>
  <c r="L60" i="11"/>
  <c r="L61" i="11"/>
  <c r="L62" i="11"/>
  <c r="L63" i="11"/>
  <c r="L64" i="11"/>
  <c r="L65" i="11"/>
  <c r="L66" i="11"/>
  <c r="L67" i="11"/>
  <c r="L68" i="11"/>
  <c r="L69" i="11"/>
  <c r="L70" i="11"/>
  <c r="L71" i="11"/>
  <c r="L72" i="11"/>
  <c r="L73" i="11"/>
  <c r="L74" i="11"/>
  <c r="L75" i="11"/>
  <c r="L76" i="11"/>
  <c r="L77" i="11"/>
  <c r="L78" i="11"/>
  <c r="L79" i="11"/>
  <c r="L80" i="11"/>
  <c r="L81" i="11"/>
  <c r="L82" i="11"/>
  <c r="L83" i="11"/>
  <c r="L84" i="11"/>
  <c r="L85" i="11"/>
  <c r="L86" i="11"/>
  <c r="L87" i="11"/>
  <c r="L88" i="11"/>
  <c r="L89" i="11"/>
  <c r="L90" i="11"/>
  <c r="L91" i="11"/>
  <c r="L92" i="11"/>
  <c r="L93" i="11"/>
  <c r="L94" i="11"/>
  <c r="L95" i="11"/>
  <c r="L96" i="11"/>
  <c r="L97" i="11"/>
  <c r="L98" i="11"/>
  <c r="L99" i="11"/>
  <c r="L100" i="11"/>
  <c r="L101" i="11"/>
  <c r="L102" i="11"/>
  <c r="L103" i="11"/>
  <c r="L104" i="11"/>
  <c r="L105" i="11"/>
  <c r="L5" i="11"/>
  <c r="L4" i="11"/>
  <c r="L5" i="12"/>
  <c r="E16" i="19" s="1"/>
  <c r="L6" i="12"/>
  <c r="L7" i="12"/>
  <c r="L8" i="12"/>
  <c r="L9" i="12"/>
  <c r="L10" i="12"/>
  <c r="L11" i="12"/>
  <c r="L12" i="12"/>
  <c r="L13" i="12"/>
  <c r="L14" i="12"/>
  <c r="L15" i="12"/>
  <c r="L16" i="12"/>
  <c r="L17" i="12"/>
  <c r="L18" i="12"/>
  <c r="L19" i="12"/>
  <c r="L20" i="12"/>
  <c r="L21" i="12"/>
  <c r="L22" i="12"/>
  <c r="L23" i="12"/>
  <c r="L24" i="12"/>
  <c r="L25" i="12"/>
  <c r="L26" i="12"/>
  <c r="L27" i="12"/>
  <c r="L28" i="12"/>
  <c r="L29" i="12"/>
  <c r="L30" i="12"/>
  <c r="L31" i="12"/>
  <c r="L32" i="12"/>
  <c r="L33" i="12"/>
  <c r="L34" i="12"/>
  <c r="L35" i="12"/>
  <c r="L36" i="12"/>
  <c r="L37" i="12"/>
  <c r="L38" i="12"/>
  <c r="L39" i="12"/>
  <c r="L40" i="12"/>
  <c r="L41" i="12"/>
  <c r="E227" i="19" s="1"/>
  <c r="L42" i="12"/>
  <c r="E36" i="19" s="1"/>
  <c r="K36" i="19" s="1"/>
  <c r="L43" i="12"/>
  <c r="L44" i="12"/>
  <c r="L45" i="12"/>
  <c r="L46" i="12"/>
  <c r="E167" i="19" s="1"/>
  <c r="L47" i="12"/>
  <c r="L48" i="12"/>
  <c r="E37" i="19" s="1"/>
  <c r="L49" i="12"/>
  <c r="E53" i="19" s="1"/>
  <c r="L50" i="12"/>
  <c r="L51" i="12"/>
  <c r="L52" i="12"/>
  <c r="L53" i="12"/>
  <c r="E69" i="19" s="1"/>
  <c r="L54" i="12"/>
  <c r="E246" i="19" s="1"/>
  <c r="L55" i="12"/>
  <c r="L56" i="12"/>
  <c r="E118" i="19" s="1"/>
  <c r="L57" i="12"/>
  <c r="E143" i="19" s="1"/>
  <c r="L58" i="12"/>
  <c r="E276" i="19" s="1"/>
  <c r="L59" i="12"/>
  <c r="L60" i="12"/>
  <c r="L61" i="12"/>
  <c r="E223" i="19" s="1"/>
  <c r="L62" i="12"/>
  <c r="E325" i="19" s="1"/>
  <c r="L63" i="12"/>
  <c r="L64" i="12"/>
  <c r="L65" i="12"/>
  <c r="E299" i="19" s="1"/>
  <c r="L66" i="12"/>
  <c r="L67" i="12"/>
  <c r="L68" i="12"/>
  <c r="L69" i="12"/>
  <c r="E295" i="19" s="1"/>
  <c r="L70" i="12"/>
  <c r="L71" i="12"/>
  <c r="L72" i="12"/>
  <c r="L73" i="12"/>
  <c r="L74" i="12"/>
  <c r="L75" i="12"/>
  <c r="L76" i="12"/>
  <c r="L77" i="12"/>
  <c r="L78" i="12"/>
  <c r="L79" i="12"/>
  <c r="L80" i="12"/>
  <c r="L81" i="12"/>
  <c r="L82" i="12"/>
  <c r="L83" i="12"/>
  <c r="L84" i="12"/>
  <c r="L85" i="12"/>
  <c r="L86" i="12"/>
  <c r="L87" i="12"/>
  <c r="L88" i="12"/>
  <c r="L89" i="12"/>
  <c r="L90" i="12"/>
  <c r="L91" i="12"/>
  <c r="L92" i="12"/>
  <c r="L93" i="12"/>
  <c r="L94" i="12"/>
  <c r="L95" i="12"/>
  <c r="L96" i="12"/>
  <c r="L97" i="12"/>
  <c r="L98" i="12"/>
  <c r="L99" i="12"/>
  <c r="L100" i="12"/>
  <c r="L101" i="12"/>
  <c r="L102" i="12"/>
  <c r="L103" i="12"/>
  <c r="L104" i="12"/>
  <c r="L105" i="12"/>
  <c r="L4" i="12"/>
  <c r="E5" i="19" s="1"/>
  <c r="L5" i="13"/>
  <c r="E15" i="19" s="1"/>
  <c r="L6" i="13"/>
  <c r="L7" i="13"/>
  <c r="L8" i="13"/>
  <c r="L9" i="13"/>
  <c r="L10" i="13"/>
  <c r="L11" i="13"/>
  <c r="L12" i="13"/>
  <c r="L13" i="13"/>
  <c r="L14" i="13"/>
  <c r="L15" i="13"/>
  <c r="L16" i="13"/>
  <c r="L17" i="13"/>
  <c r="L18" i="13"/>
  <c r="L19" i="13"/>
  <c r="L20" i="13"/>
  <c r="L21" i="13"/>
  <c r="L22" i="13"/>
  <c r="L23" i="13"/>
  <c r="L24" i="13"/>
  <c r="L25" i="13"/>
  <c r="L26" i="13"/>
  <c r="L27" i="13"/>
  <c r="L28" i="13"/>
  <c r="L29" i="13"/>
  <c r="L30" i="13"/>
  <c r="L31" i="13"/>
  <c r="L32" i="13"/>
  <c r="L33" i="13"/>
  <c r="L34" i="13"/>
  <c r="L35" i="13"/>
  <c r="L36" i="13"/>
  <c r="L37" i="13"/>
  <c r="L38" i="13"/>
  <c r="E85" i="19" s="1"/>
  <c r="L39" i="13"/>
  <c r="E96" i="19" s="1"/>
  <c r="L40" i="13"/>
  <c r="E191" i="19" s="1"/>
  <c r="L41" i="13"/>
  <c r="E230" i="19" s="1"/>
  <c r="L42" i="13"/>
  <c r="E33" i="19" s="1"/>
  <c r="L43" i="13"/>
  <c r="E55" i="19" s="1"/>
  <c r="L44" i="13"/>
  <c r="E114" i="19" s="1"/>
  <c r="L45" i="13"/>
  <c r="E160" i="19" s="1"/>
  <c r="L46" i="13"/>
  <c r="E165" i="19" s="1"/>
  <c r="L47" i="13"/>
  <c r="E176" i="19" s="1"/>
  <c r="L48" i="13"/>
  <c r="E34" i="19" s="1"/>
  <c r="L49" i="13"/>
  <c r="E54" i="19" s="1"/>
  <c r="L50" i="13"/>
  <c r="E113" i="19" s="1"/>
  <c r="L51" i="13"/>
  <c r="E159" i="19" s="1"/>
  <c r="L52" i="13"/>
  <c r="E35" i="19" s="1"/>
  <c r="L53" i="13"/>
  <c r="E68" i="19" s="1"/>
  <c r="L54" i="13"/>
  <c r="E245" i="19" s="1"/>
  <c r="L55" i="13"/>
  <c r="E256" i="19" s="1"/>
  <c r="L56" i="13"/>
  <c r="E115" i="19" s="1"/>
  <c r="L57" i="13"/>
  <c r="E158" i="19" s="1"/>
  <c r="L58" i="13"/>
  <c r="E273" i="19" s="1"/>
  <c r="L59" i="13"/>
  <c r="E315" i="19" s="1"/>
  <c r="L60" i="13"/>
  <c r="E195" i="19" s="1"/>
  <c r="L61" i="13"/>
  <c r="E226" i="19" s="1"/>
  <c r="L62" i="13"/>
  <c r="L63" i="13"/>
  <c r="E331" i="19" s="1"/>
  <c r="L64" i="13"/>
  <c r="E274" i="19" s="1"/>
  <c r="L65" i="13"/>
  <c r="E314" i="19" s="1"/>
  <c r="L66" i="13"/>
  <c r="E196" i="19" s="1"/>
  <c r="L67" i="13"/>
  <c r="E225" i="19" s="1"/>
  <c r="L68" i="13"/>
  <c r="E275" i="19" s="1"/>
  <c r="L69" i="13"/>
  <c r="E313" i="19" s="1"/>
  <c r="L70" i="13"/>
  <c r="L71" i="13"/>
  <c r="L72" i="13"/>
  <c r="L73" i="13"/>
  <c r="L74" i="13"/>
  <c r="L75" i="13"/>
  <c r="L76" i="13"/>
  <c r="L77" i="13"/>
  <c r="L78" i="13"/>
  <c r="L79" i="13"/>
  <c r="L80" i="13"/>
  <c r="L81" i="13"/>
  <c r="L82" i="13"/>
  <c r="L83" i="13"/>
  <c r="L84" i="13"/>
  <c r="L85" i="13"/>
  <c r="L86" i="13"/>
  <c r="L87" i="13"/>
  <c r="L88" i="13"/>
  <c r="L89" i="13"/>
  <c r="L90" i="13"/>
  <c r="L91" i="13"/>
  <c r="L92" i="13"/>
  <c r="L93" i="13"/>
  <c r="L94" i="13"/>
  <c r="L95" i="13"/>
  <c r="L96" i="13"/>
  <c r="L97" i="13"/>
  <c r="L98" i="13"/>
  <c r="L99" i="13"/>
  <c r="L100" i="13"/>
  <c r="L101" i="13"/>
  <c r="L102" i="13"/>
  <c r="L103" i="13"/>
  <c r="L104" i="13"/>
  <c r="L105" i="13"/>
  <c r="L4" i="13"/>
  <c r="E4" i="19" s="1"/>
  <c r="L5" i="14"/>
  <c r="E14" i="19" s="1"/>
  <c r="L6" i="14"/>
  <c r="L7" i="14"/>
  <c r="L8" i="14"/>
  <c r="L9" i="14"/>
  <c r="L10" i="14"/>
  <c r="L11" i="14"/>
  <c r="L12" i="14"/>
  <c r="L13" i="14"/>
  <c r="L14" i="14"/>
  <c r="L15" i="14"/>
  <c r="L16" i="14"/>
  <c r="L17" i="14"/>
  <c r="L18" i="14"/>
  <c r="L19" i="14"/>
  <c r="L20" i="14"/>
  <c r="L21" i="14"/>
  <c r="L22" i="14"/>
  <c r="L23" i="14"/>
  <c r="L24" i="14"/>
  <c r="L25" i="14"/>
  <c r="L26" i="14"/>
  <c r="L27" i="14"/>
  <c r="L28" i="14"/>
  <c r="L29" i="14"/>
  <c r="L30" i="14"/>
  <c r="L31" i="14"/>
  <c r="L32" i="14"/>
  <c r="L33" i="14"/>
  <c r="L34" i="14"/>
  <c r="L35" i="14"/>
  <c r="L36" i="14"/>
  <c r="L37" i="14"/>
  <c r="L38" i="14"/>
  <c r="E84" i="19" s="1"/>
  <c r="L39" i="14"/>
  <c r="L40" i="14"/>
  <c r="E188" i="19" s="1"/>
  <c r="L41" i="14"/>
  <c r="E233" i="19" s="1"/>
  <c r="L42" i="14"/>
  <c r="E30" i="19" s="1"/>
  <c r="L43" i="14"/>
  <c r="L44" i="14"/>
  <c r="E111" i="19" s="1"/>
  <c r="L45" i="14"/>
  <c r="E156" i="19" s="1"/>
  <c r="L46" i="14"/>
  <c r="E164" i="19" s="1"/>
  <c r="L47" i="14"/>
  <c r="L48" i="14"/>
  <c r="L49" i="14"/>
  <c r="E57" i="19" s="1"/>
  <c r="L50" i="14"/>
  <c r="E110" i="19" s="1"/>
  <c r="L51" i="14"/>
  <c r="L52" i="14"/>
  <c r="E32" i="19" s="1"/>
  <c r="L53" i="14"/>
  <c r="E56" i="19" s="1"/>
  <c r="L54" i="14"/>
  <c r="E244" i="19" s="1"/>
  <c r="L55" i="14"/>
  <c r="L56" i="14"/>
  <c r="E112" i="19" s="1"/>
  <c r="L57" i="14"/>
  <c r="E155" i="19" s="1"/>
  <c r="L58" i="14"/>
  <c r="E270" i="19" s="1"/>
  <c r="L59" i="14"/>
  <c r="L60" i="14"/>
  <c r="E193" i="19" s="1"/>
  <c r="L61" i="14"/>
  <c r="E228" i="19" s="1"/>
  <c r="L62" i="14"/>
  <c r="E327" i="19" s="1"/>
  <c r="L63" i="14"/>
  <c r="L64" i="14"/>
  <c r="E271" i="19" s="1"/>
  <c r="L65" i="14"/>
  <c r="E301" i="19" s="1"/>
  <c r="L66" i="14"/>
  <c r="E192" i="19" s="1"/>
  <c r="L67" i="14"/>
  <c r="L68" i="14"/>
  <c r="E272" i="19" s="1"/>
  <c r="L69" i="14"/>
  <c r="E300" i="19" s="1"/>
  <c r="L70" i="14"/>
  <c r="L71" i="14"/>
  <c r="L72" i="14"/>
  <c r="L73" i="14"/>
  <c r="L74" i="14"/>
  <c r="L75" i="14"/>
  <c r="L76" i="14"/>
  <c r="L77" i="14"/>
  <c r="L78" i="14"/>
  <c r="L79" i="14"/>
  <c r="L80" i="14"/>
  <c r="L81" i="14"/>
  <c r="L82" i="14"/>
  <c r="L83" i="14"/>
  <c r="L84" i="14"/>
  <c r="L85" i="14"/>
  <c r="L86" i="14"/>
  <c r="L87" i="14"/>
  <c r="L88" i="14"/>
  <c r="L89" i="14"/>
  <c r="L90" i="14"/>
  <c r="L91" i="14"/>
  <c r="L92" i="14"/>
  <c r="L93" i="14"/>
  <c r="L94" i="14"/>
  <c r="L95" i="14"/>
  <c r="L96" i="14"/>
  <c r="L97" i="14"/>
  <c r="L98" i="14"/>
  <c r="L99" i="14"/>
  <c r="L100" i="14"/>
  <c r="L101" i="14"/>
  <c r="L102" i="14"/>
  <c r="L103" i="14"/>
  <c r="L104" i="14"/>
  <c r="L105" i="14"/>
  <c r="L4" i="14"/>
  <c r="E10" i="19" s="1"/>
  <c r="L8" i="15"/>
  <c r="L9" i="15"/>
  <c r="L10" i="15"/>
  <c r="L11" i="15"/>
  <c r="L12" i="15"/>
  <c r="L13" i="15"/>
  <c r="L14" i="15"/>
  <c r="L15" i="15"/>
  <c r="L16" i="15"/>
  <c r="L17" i="15"/>
  <c r="L18" i="15"/>
  <c r="L19" i="15"/>
  <c r="L20" i="15"/>
  <c r="L21" i="15"/>
  <c r="L22" i="15"/>
  <c r="L23" i="15"/>
  <c r="L24" i="15"/>
  <c r="L25" i="15"/>
  <c r="L26" i="15"/>
  <c r="L27" i="15"/>
  <c r="L28" i="15"/>
  <c r="L29" i="15"/>
  <c r="L30" i="15"/>
  <c r="L31" i="15"/>
  <c r="L32" i="15"/>
  <c r="L33" i="15"/>
  <c r="L34" i="15"/>
  <c r="L35" i="15"/>
  <c r="L36" i="15"/>
  <c r="L37" i="15"/>
  <c r="L38" i="15"/>
  <c r="E83" i="19" s="1"/>
  <c r="L39" i="15"/>
  <c r="E98" i="19" s="1"/>
  <c r="L40" i="15"/>
  <c r="E187" i="19" s="1"/>
  <c r="L41" i="15"/>
  <c r="E234" i="19" s="1"/>
  <c r="L42" i="15"/>
  <c r="E27" i="19" s="1"/>
  <c r="L43" i="15"/>
  <c r="E59" i="19" s="1"/>
  <c r="L44" i="15"/>
  <c r="E107" i="19" s="1"/>
  <c r="L45" i="15"/>
  <c r="E150" i="19" s="1"/>
  <c r="L46" i="15"/>
  <c r="E163" i="19" s="1"/>
  <c r="L47" i="15"/>
  <c r="E178" i="19" s="1"/>
  <c r="L48" i="15"/>
  <c r="E28" i="19" s="1"/>
  <c r="L49" i="15"/>
  <c r="E60" i="19" s="1"/>
  <c r="L50" i="15"/>
  <c r="E108" i="19" s="1"/>
  <c r="L51" i="15"/>
  <c r="E151" i="19" s="1"/>
  <c r="L52" i="15"/>
  <c r="E29" i="19" s="1"/>
  <c r="L53" i="15"/>
  <c r="E61" i="19" s="1"/>
  <c r="L54" i="15"/>
  <c r="E242" i="19" s="1"/>
  <c r="L55" i="15"/>
  <c r="E260" i="19" s="1"/>
  <c r="L56" i="15"/>
  <c r="E109" i="19" s="1"/>
  <c r="L57" i="15"/>
  <c r="E149" i="19" s="1"/>
  <c r="L58" i="15"/>
  <c r="E267" i="19" s="1"/>
  <c r="L59" i="15"/>
  <c r="E305" i="19" s="1"/>
  <c r="L60" i="15"/>
  <c r="E189" i="19" s="1"/>
  <c r="L61" i="15"/>
  <c r="E232" i="19" s="1"/>
  <c r="L62" i="15"/>
  <c r="E321" i="19" s="1"/>
  <c r="L63" i="15"/>
  <c r="E339" i="19" s="1"/>
  <c r="L64" i="15"/>
  <c r="E268" i="19" s="1"/>
  <c r="L65" i="15"/>
  <c r="E304" i="19" s="1"/>
  <c r="L66" i="15"/>
  <c r="E190" i="19" s="1"/>
  <c r="L67" i="15"/>
  <c r="E231" i="19" s="1"/>
  <c r="L68" i="15"/>
  <c r="E269" i="19" s="1"/>
  <c r="L69" i="15"/>
  <c r="E303" i="19" s="1"/>
  <c r="L70" i="15"/>
  <c r="L71" i="15"/>
  <c r="L72" i="15"/>
  <c r="L73" i="15"/>
  <c r="L74" i="15"/>
  <c r="L75" i="15"/>
  <c r="L76" i="15"/>
  <c r="L77" i="15"/>
  <c r="L78" i="15"/>
  <c r="L79" i="15"/>
  <c r="L80" i="15"/>
  <c r="L81" i="15"/>
  <c r="L82" i="15"/>
  <c r="L83" i="15"/>
  <c r="L84" i="15"/>
  <c r="L85" i="15"/>
  <c r="L86" i="15"/>
  <c r="L87" i="15"/>
  <c r="L88" i="15"/>
  <c r="L89" i="15"/>
  <c r="L90" i="15"/>
  <c r="L91" i="15"/>
  <c r="L92" i="15"/>
  <c r="L93" i="15"/>
  <c r="L94" i="15"/>
  <c r="L95" i="15"/>
  <c r="L96" i="15"/>
  <c r="L97" i="15"/>
  <c r="L98" i="15"/>
  <c r="L99" i="15"/>
  <c r="L100" i="15"/>
  <c r="L101" i="15"/>
  <c r="L102" i="15"/>
  <c r="L103" i="15"/>
  <c r="L104" i="15"/>
  <c r="L105" i="15"/>
  <c r="L6" i="15"/>
  <c r="L7" i="15"/>
  <c r="L5" i="15"/>
  <c r="E13" i="19" s="1"/>
  <c r="L4" i="15"/>
  <c r="E3" i="19" s="1"/>
  <c r="L5" i="16"/>
  <c r="E12" i="19" s="1"/>
  <c r="L6" i="16"/>
  <c r="L7" i="16"/>
  <c r="L8" i="16"/>
  <c r="L9" i="16"/>
  <c r="L10" i="16"/>
  <c r="L11" i="16"/>
  <c r="L12" i="16"/>
  <c r="L13" i="16"/>
  <c r="L14" i="16"/>
  <c r="L15" i="16"/>
  <c r="L16" i="16"/>
  <c r="L17" i="16"/>
  <c r="L18" i="16"/>
  <c r="L19" i="16"/>
  <c r="L20" i="16"/>
  <c r="L21" i="16"/>
  <c r="L22" i="16"/>
  <c r="L23" i="16"/>
  <c r="L24" i="16"/>
  <c r="L25" i="16"/>
  <c r="L26" i="16"/>
  <c r="L27" i="16"/>
  <c r="L28" i="16"/>
  <c r="L29" i="16"/>
  <c r="L30" i="16"/>
  <c r="L31" i="16"/>
  <c r="L32" i="16"/>
  <c r="L33" i="16"/>
  <c r="L34" i="16"/>
  <c r="L35" i="16"/>
  <c r="L36" i="16"/>
  <c r="L37" i="16"/>
  <c r="L38" i="16"/>
  <c r="E82" i="19" s="1"/>
  <c r="L39" i="16"/>
  <c r="E99" i="19" s="1"/>
  <c r="L40" i="16"/>
  <c r="E184" i="19" s="1"/>
  <c r="L41" i="16"/>
  <c r="L42" i="16"/>
  <c r="L43" i="16"/>
  <c r="E67" i="19" s="1"/>
  <c r="L44" i="16"/>
  <c r="E102" i="19" s="1"/>
  <c r="L45" i="16"/>
  <c r="E153" i="19" s="1"/>
  <c r="L46" i="16"/>
  <c r="E162" i="19" s="1"/>
  <c r="L47" i="16"/>
  <c r="E179" i="19" s="1"/>
  <c r="L48" i="16"/>
  <c r="E25" i="19" s="1"/>
  <c r="L49" i="16"/>
  <c r="E58" i="19" s="1"/>
  <c r="L50" i="16"/>
  <c r="L51" i="16"/>
  <c r="E154" i="19" s="1"/>
  <c r="L52" i="16"/>
  <c r="L53" i="16"/>
  <c r="L54" i="16"/>
  <c r="E243" i="19" s="1"/>
  <c r="L55" i="16"/>
  <c r="E258" i="19" s="1"/>
  <c r="L56" i="16"/>
  <c r="E104" i="19" s="1"/>
  <c r="L57" i="16"/>
  <c r="E152" i="19" s="1"/>
  <c r="L58" i="16"/>
  <c r="E264" i="19" s="1"/>
  <c r="L59" i="16"/>
  <c r="E309" i="19" s="1"/>
  <c r="L60" i="16"/>
  <c r="E185" i="19" s="1"/>
  <c r="L61" i="16"/>
  <c r="E236" i="19" s="1"/>
  <c r="L62" i="16"/>
  <c r="L63" i="16"/>
  <c r="E338" i="19" s="1"/>
  <c r="L64" i="16"/>
  <c r="E265" i="19" s="1"/>
  <c r="L65" i="16"/>
  <c r="E310" i="19" s="1"/>
  <c r="L66" i="16"/>
  <c r="L67" i="16"/>
  <c r="E235" i="19" s="1"/>
  <c r="L68" i="16"/>
  <c r="E266" i="19" s="1"/>
  <c r="L69" i="16"/>
  <c r="E306" i="19" s="1"/>
  <c r="L70" i="16"/>
  <c r="L71" i="16"/>
  <c r="L72" i="16"/>
  <c r="L73" i="16"/>
  <c r="L74" i="16"/>
  <c r="L75" i="16"/>
  <c r="L76" i="16"/>
  <c r="L77" i="16"/>
  <c r="L78" i="16"/>
  <c r="L79" i="16"/>
  <c r="L80" i="16"/>
  <c r="L81" i="16"/>
  <c r="L82" i="16"/>
  <c r="L83" i="16"/>
  <c r="L84" i="16"/>
  <c r="L85" i="16"/>
  <c r="L86" i="16"/>
  <c r="L87" i="16"/>
  <c r="L88" i="16"/>
  <c r="L89" i="16"/>
  <c r="L90" i="16"/>
  <c r="L91" i="16"/>
  <c r="L92" i="16"/>
  <c r="L93" i="16"/>
  <c r="L94" i="16"/>
  <c r="L95" i="16"/>
  <c r="L96" i="16"/>
  <c r="L97" i="16"/>
  <c r="L98" i="16"/>
  <c r="L99" i="16"/>
  <c r="L100" i="16"/>
  <c r="L101" i="16"/>
  <c r="L102" i="16"/>
  <c r="L103" i="16"/>
  <c r="L104" i="16"/>
  <c r="L105" i="16"/>
  <c r="L4" i="16"/>
  <c r="E2" i="19" s="1"/>
  <c r="L6" i="7"/>
  <c r="L7" i="7"/>
  <c r="L8" i="7"/>
  <c r="L9" i="7"/>
  <c r="L10" i="7"/>
  <c r="L11" i="7"/>
  <c r="L12" i="7"/>
  <c r="L13" i="7"/>
  <c r="L14" i="7"/>
  <c r="L15" i="7"/>
  <c r="L16" i="7"/>
  <c r="L17" i="7"/>
  <c r="L18" i="7"/>
  <c r="L19" i="7"/>
  <c r="L20" i="7"/>
  <c r="L21" i="7"/>
  <c r="L22" i="7"/>
  <c r="L23" i="7"/>
  <c r="L24" i="7"/>
  <c r="L25" i="7"/>
  <c r="L26" i="7"/>
  <c r="L27" i="7"/>
  <c r="L28" i="7"/>
  <c r="L29" i="7"/>
  <c r="L30" i="7"/>
  <c r="L31" i="7"/>
  <c r="L32" i="7"/>
  <c r="L33" i="7"/>
  <c r="L34" i="7"/>
  <c r="L35" i="7"/>
  <c r="L36" i="7"/>
  <c r="L37" i="7"/>
  <c r="L38" i="7"/>
  <c r="E81" i="19" s="1"/>
  <c r="L40" i="7"/>
  <c r="E181" i="19" s="1"/>
  <c r="L41" i="7"/>
  <c r="E239" i="19" s="1"/>
  <c r="L42" i="7"/>
  <c r="L43" i="7"/>
  <c r="E64" i="19" s="1"/>
  <c r="L44" i="7"/>
  <c r="E101" i="19" s="1"/>
  <c r="L46" i="7"/>
  <c r="E161" i="19" s="1"/>
  <c r="L48" i="7"/>
  <c r="L49" i="7"/>
  <c r="E65" i="19" s="1"/>
  <c r="L50" i="7"/>
  <c r="E103" i="19" s="1"/>
  <c r="L51" i="7"/>
  <c r="E147" i="19" s="1"/>
  <c r="L52" i="7"/>
  <c r="L53" i="7"/>
  <c r="E66" i="19" s="1"/>
  <c r="L54" i="7"/>
  <c r="E241" i="19" s="1"/>
  <c r="L55" i="7"/>
  <c r="E259" i="19" s="1"/>
  <c r="L56" i="7"/>
  <c r="E105" i="19" s="1"/>
  <c r="L57" i="7"/>
  <c r="L58" i="7"/>
  <c r="E261" i="19" s="1"/>
  <c r="L60" i="7"/>
  <c r="E182" i="19" s="1"/>
  <c r="L61" i="7"/>
  <c r="E240" i="19" s="1"/>
  <c r="L62" i="7"/>
  <c r="L63" i="7"/>
  <c r="E337" i="19" s="1"/>
  <c r="L64" i="7"/>
  <c r="E263" i="19" s="1"/>
  <c r="L65" i="7"/>
  <c r="L66" i="7"/>
  <c r="L67" i="7"/>
  <c r="E238" i="19" s="1"/>
  <c r="L68" i="7"/>
  <c r="E262" i="19" s="1"/>
  <c r="L69" i="7"/>
  <c r="L70" i="7"/>
  <c r="L71" i="7"/>
  <c r="L72" i="7"/>
  <c r="L73" i="7"/>
  <c r="L74" i="7"/>
  <c r="L75" i="7"/>
  <c r="L76" i="7"/>
  <c r="L77" i="7"/>
  <c r="L78" i="7"/>
  <c r="L79" i="7"/>
  <c r="L80" i="7"/>
  <c r="L81" i="7"/>
  <c r="L82" i="7"/>
  <c r="L83" i="7"/>
  <c r="L84" i="7"/>
  <c r="L85" i="7"/>
  <c r="L86" i="7"/>
  <c r="L87" i="7"/>
  <c r="L88" i="7"/>
  <c r="L89" i="7"/>
  <c r="L90" i="7"/>
  <c r="L91" i="7"/>
  <c r="L92" i="7"/>
  <c r="L93" i="7"/>
  <c r="L94" i="7"/>
  <c r="L95" i="7"/>
  <c r="L96" i="7"/>
  <c r="L97" i="7"/>
  <c r="L98" i="7"/>
  <c r="L99" i="7"/>
  <c r="L100" i="7"/>
  <c r="L101" i="7"/>
  <c r="L102" i="7"/>
  <c r="L103" i="7"/>
  <c r="L104" i="7"/>
  <c r="L105" i="7"/>
  <c r="L5" i="7"/>
  <c r="L4" i="7"/>
  <c r="E1" i="19" s="1"/>
  <c r="K1" i="19" s="1"/>
  <c r="D5" i="8"/>
  <c r="D6" i="8"/>
  <c r="D7" i="8"/>
  <c r="D8" i="8"/>
  <c r="D9" i="8"/>
  <c r="D10" i="8"/>
  <c r="D11" i="8"/>
  <c r="D12" i="8"/>
  <c r="D13" i="8"/>
  <c r="D14" i="8"/>
  <c r="D15" i="8"/>
  <c r="D16" i="8"/>
  <c r="D17" i="8"/>
  <c r="D18" i="8"/>
  <c r="D19" i="8"/>
  <c r="D20" i="8"/>
  <c r="D21" i="8"/>
  <c r="D22" i="8"/>
  <c r="D23" i="8"/>
  <c r="D24" i="8"/>
  <c r="D25" i="8"/>
  <c r="D26" i="8"/>
  <c r="D27" i="8"/>
  <c r="D28" i="8"/>
  <c r="D29" i="8"/>
  <c r="D30" i="8"/>
  <c r="D31" i="8"/>
  <c r="D32" i="8"/>
  <c r="D33" i="8"/>
  <c r="D34" i="8"/>
  <c r="D35" i="8"/>
  <c r="D36" i="8"/>
  <c r="D37" i="8"/>
  <c r="D38" i="8"/>
  <c r="D39" i="8"/>
  <c r="D40" i="8"/>
  <c r="D41" i="8"/>
  <c r="D42" i="8"/>
  <c r="D43" i="8"/>
  <c r="D44" i="8"/>
  <c r="D45" i="8"/>
  <c r="D46" i="8"/>
  <c r="D47" i="8"/>
  <c r="D48" i="8"/>
  <c r="D49" i="8"/>
  <c r="D50" i="8"/>
  <c r="D51" i="8"/>
  <c r="D52" i="8"/>
  <c r="D53" i="8"/>
  <c r="D54" i="8"/>
  <c r="D55" i="8"/>
  <c r="D56" i="8"/>
  <c r="D57" i="8"/>
  <c r="D58" i="8"/>
  <c r="D59" i="8"/>
  <c r="D60" i="8"/>
  <c r="D61" i="8"/>
  <c r="D62" i="8"/>
  <c r="D63" i="8"/>
  <c r="D64" i="8"/>
  <c r="D65" i="8"/>
  <c r="D66" i="8"/>
  <c r="D67" i="8"/>
  <c r="D68" i="8"/>
  <c r="D69" i="8"/>
  <c r="D70" i="8"/>
  <c r="D71" i="8"/>
  <c r="D72" i="8"/>
  <c r="D73" i="8"/>
  <c r="D74" i="8"/>
  <c r="D75" i="8"/>
  <c r="D76" i="8"/>
  <c r="D77" i="8"/>
  <c r="D78" i="8"/>
  <c r="D79" i="8"/>
  <c r="D80" i="8"/>
  <c r="D81" i="8"/>
  <c r="D82" i="8"/>
  <c r="D83" i="8"/>
  <c r="D84" i="8"/>
  <c r="D85" i="8"/>
  <c r="D86" i="8"/>
  <c r="D87" i="8"/>
  <c r="D88" i="8"/>
  <c r="D89" i="8"/>
  <c r="D90" i="8"/>
  <c r="D91" i="8"/>
  <c r="D92" i="8"/>
  <c r="D93" i="8"/>
  <c r="D94" i="8"/>
  <c r="D95" i="8"/>
  <c r="D96" i="8"/>
  <c r="D97" i="8"/>
  <c r="D98" i="8"/>
  <c r="D99" i="8"/>
  <c r="D100" i="8"/>
  <c r="D101" i="8"/>
  <c r="D102" i="8"/>
  <c r="D103" i="8"/>
  <c r="D104" i="8"/>
  <c r="D105" i="8"/>
  <c r="D4" i="8"/>
  <c r="D5" i="9"/>
  <c r="D6" i="9"/>
  <c r="D7" i="9"/>
  <c r="D8" i="9"/>
  <c r="D9" i="9"/>
  <c r="D10" i="9"/>
  <c r="D11" i="9"/>
  <c r="D12" i="9"/>
  <c r="D13" i="9"/>
  <c r="D14" i="9"/>
  <c r="D15" i="9"/>
  <c r="D16" i="9"/>
  <c r="D17" i="9"/>
  <c r="D18" i="9"/>
  <c r="D19" i="9"/>
  <c r="D20" i="9"/>
  <c r="D21" i="9"/>
  <c r="D22" i="9"/>
  <c r="D23" i="9"/>
  <c r="D24" i="9"/>
  <c r="D25" i="9"/>
  <c r="D26" i="9"/>
  <c r="D27" i="9"/>
  <c r="D28" i="9"/>
  <c r="D29" i="9"/>
  <c r="D30" i="9"/>
  <c r="D31" i="9"/>
  <c r="D32" i="9"/>
  <c r="D33" i="9"/>
  <c r="D34" i="9"/>
  <c r="D35" i="9"/>
  <c r="D36" i="9"/>
  <c r="D37" i="9"/>
  <c r="D38" i="9"/>
  <c r="D39" i="9"/>
  <c r="D40" i="9"/>
  <c r="D41" i="9"/>
  <c r="D42" i="9"/>
  <c r="D43" i="9"/>
  <c r="D44" i="9"/>
  <c r="D45" i="9"/>
  <c r="D46" i="9"/>
  <c r="D47" i="9"/>
  <c r="D48" i="9"/>
  <c r="D49" i="9"/>
  <c r="D50" i="9"/>
  <c r="D51" i="9"/>
  <c r="D52" i="9"/>
  <c r="D53" i="9"/>
  <c r="D54" i="9"/>
  <c r="D55" i="9"/>
  <c r="D56" i="9"/>
  <c r="D57" i="9"/>
  <c r="D58" i="9"/>
  <c r="D59" i="9"/>
  <c r="D60" i="9"/>
  <c r="D61" i="9"/>
  <c r="D62" i="9"/>
  <c r="D63" i="9"/>
  <c r="D64" i="9"/>
  <c r="D65" i="9"/>
  <c r="D66" i="9"/>
  <c r="D67" i="9"/>
  <c r="D68" i="9"/>
  <c r="D69" i="9"/>
  <c r="D70" i="9"/>
  <c r="D71" i="9"/>
  <c r="D72" i="9"/>
  <c r="D73" i="9"/>
  <c r="D74" i="9"/>
  <c r="D75" i="9"/>
  <c r="D76" i="9"/>
  <c r="D77" i="9"/>
  <c r="D78" i="9"/>
  <c r="D79" i="9"/>
  <c r="D80" i="9"/>
  <c r="D81" i="9"/>
  <c r="D82" i="9"/>
  <c r="D83" i="9"/>
  <c r="D84" i="9"/>
  <c r="D85" i="9"/>
  <c r="D86" i="9"/>
  <c r="D87" i="9"/>
  <c r="D88" i="9"/>
  <c r="D89" i="9"/>
  <c r="D90" i="9"/>
  <c r="D91" i="9"/>
  <c r="D92" i="9"/>
  <c r="D93" i="9"/>
  <c r="D94" i="9"/>
  <c r="D95" i="9"/>
  <c r="D96" i="9"/>
  <c r="D97" i="9"/>
  <c r="D98" i="9"/>
  <c r="D99" i="9"/>
  <c r="D100" i="9"/>
  <c r="D101" i="9"/>
  <c r="D102" i="9"/>
  <c r="D103" i="9"/>
  <c r="D104" i="9"/>
  <c r="D105" i="9"/>
  <c r="D4" i="9"/>
  <c r="D5" i="10"/>
  <c r="D6" i="10"/>
  <c r="D7" i="10"/>
  <c r="D8" i="10"/>
  <c r="D9" i="10"/>
  <c r="D10" i="10"/>
  <c r="D11" i="10"/>
  <c r="D12" i="10"/>
  <c r="D13" i="10"/>
  <c r="D14" i="10"/>
  <c r="D15" i="10"/>
  <c r="D16" i="10"/>
  <c r="D17" i="10"/>
  <c r="D18" i="10"/>
  <c r="D19" i="10"/>
  <c r="D20" i="10"/>
  <c r="D21" i="10"/>
  <c r="D22" i="10"/>
  <c r="D23" i="10"/>
  <c r="D24" i="10"/>
  <c r="D25" i="10"/>
  <c r="D26" i="10"/>
  <c r="D27" i="10"/>
  <c r="D28" i="10"/>
  <c r="D29" i="10"/>
  <c r="D30" i="10"/>
  <c r="D31" i="10"/>
  <c r="D32" i="10"/>
  <c r="D33" i="10"/>
  <c r="D34" i="10"/>
  <c r="D35" i="10"/>
  <c r="D36" i="10"/>
  <c r="D37" i="10"/>
  <c r="D38" i="10"/>
  <c r="D39" i="10"/>
  <c r="D40" i="10"/>
  <c r="D41" i="10"/>
  <c r="D42" i="10"/>
  <c r="D43" i="10"/>
  <c r="D44" i="10"/>
  <c r="D45" i="10"/>
  <c r="D46" i="10"/>
  <c r="D47" i="10"/>
  <c r="D48" i="10"/>
  <c r="D49" i="10"/>
  <c r="D50" i="10"/>
  <c r="D51" i="10"/>
  <c r="D52" i="10"/>
  <c r="D53" i="10"/>
  <c r="D54" i="10"/>
  <c r="D55" i="10"/>
  <c r="D56" i="10"/>
  <c r="D57" i="10"/>
  <c r="D58" i="10"/>
  <c r="D59" i="10"/>
  <c r="D60" i="10"/>
  <c r="D61" i="10"/>
  <c r="D62" i="10"/>
  <c r="D63" i="10"/>
  <c r="D64" i="10"/>
  <c r="D65" i="10"/>
  <c r="D66" i="10"/>
  <c r="D67" i="10"/>
  <c r="D68" i="10"/>
  <c r="D69" i="10"/>
  <c r="D70" i="10"/>
  <c r="D71" i="10"/>
  <c r="D72" i="10"/>
  <c r="D73" i="10"/>
  <c r="D74" i="10"/>
  <c r="D75" i="10"/>
  <c r="D76" i="10"/>
  <c r="D77" i="10"/>
  <c r="D78" i="10"/>
  <c r="D79" i="10"/>
  <c r="D80" i="10"/>
  <c r="D81" i="10"/>
  <c r="D82" i="10"/>
  <c r="D83" i="10"/>
  <c r="D84" i="10"/>
  <c r="D85" i="10"/>
  <c r="D86" i="10"/>
  <c r="D87" i="10"/>
  <c r="D88" i="10"/>
  <c r="D89" i="10"/>
  <c r="D90" i="10"/>
  <c r="D91" i="10"/>
  <c r="D92" i="10"/>
  <c r="D93" i="10"/>
  <c r="D94" i="10"/>
  <c r="D95" i="10"/>
  <c r="D96" i="10"/>
  <c r="D97" i="10"/>
  <c r="D98" i="10"/>
  <c r="D99" i="10"/>
  <c r="D100" i="10"/>
  <c r="D101" i="10"/>
  <c r="D102" i="10"/>
  <c r="D103" i="10"/>
  <c r="D104" i="10"/>
  <c r="D105" i="10"/>
  <c r="D4" i="10"/>
  <c r="D5" i="11"/>
  <c r="D6" i="11"/>
  <c r="D7" i="11"/>
  <c r="D8" i="11"/>
  <c r="D9" i="11"/>
  <c r="D10" i="11"/>
  <c r="D11" i="11"/>
  <c r="D12" i="11"/>
  <c r="D13" i="11"/>
  <c r="D14" i="11"/>
  <c r="D15" i="11"/>
  <c r="D16" i="11"/>
  <c r="D17" i="11"/>
  <c r="D18" i="11"/>
  <c r="D19" i="11"/>
  <c r="D20" i="11"/>
  <c r="D21" i="11"/>
  <c r="D22" i="11"/>
  <c r="D23" i="11"/>
  <c r="D24" i="11"/>
  <c r="D25" i="11"/>
  <c r="D26" i="11"/>
  <c r="D27" i="11"/>
  <c r="D28" i="11"/>
  <c r="D29" i="11"/>
  <c r="D30" i="11"/>
  <c r="D31" i="11"/>
  <c r="D32" i="11"/>
  <c r="D33" i="11"/>
  <c r="D34" i="11"/>
  <c r="D35" i="11"/>
  <c r="D36" i="11"/>
  <c r="D37" i="11"/>
  <c r="D38" i="11"/>
  <c r="D39" i="11"/>
  <c r="D40" i="11"/>
  <c r="D41" i="11"/>
  <c r="D42" i="11"/>
  <c r="D43" i="11"/>
  <c r="D44" i="11"/>
  <c r="D45" i="11"/>
  <c r="D46" i="11"/>
  <c r="D47" i="11"/>
  <c r="D48" i="11"/>
  <c r="D49" i="11"/>
  <c r="D50" i="11"/>
  <c r="D51" i="11"/>
  <c r="D52" i="11"/>
  <c r="D53" i="11"/>
  <c r="D54" i="11"/>
  <c r="D55" i="11"/>
  <c r="D56" i="11"/>
  <c r="D57" i="11"/>
  <c r="D58" i="11"/>
  <c r="D59" i="11"/>
  <c r="D60" i="11"/>
  <c r="D61" i="11"/>
  <c r="D62" i="11"/>
  <c r="D63" i="11"/>
  <c r="D64" i="11"/>
  <c r="D65" i="11"/>
  <c r="D66" i="11"/>
  <c r="D67" i="11"/>
  <c r="D68" i="11"/>
  <c r="D69" i="11"/>
  <c r="D70" i="11"/>
  <c r="D71" i="11"/>
  <c r="D72" i="11"/>
  <c r="D73" i="11"/>
  <c r="D74" i="11"/>
  <c r="D75" i="11"/>
  <c r="D76" i="11"/>
  <c r="D77" i="11"/>
  <c r="D78" i="11"/>
  <c r="D79" i="11"/>
  <c r="D80" i="11"/>
  <c r="D81" i="11"/>
  <c r="D82" i="11"/>
  <c r="D83" i="11"/>
  <c r="D84" i="11"/>
  <c r="D85" i="11"/>
  <c r="D86" i="11"/>
  <c r="D87" i="11"/>
  <c r="D88" i="11"/>
  <c r="D89" i="11"/>
  <c r="D90" i="11"/>
  <c r="D91" i="11"/>
  <c r="D92" i="11"/>
  <c r="D93" i="11"/>
  <c r="D94" i="11"/>
  <c r="D95" i="11"/>
  <c r="D96" i="11"/>
  <c r="D97" i="11"/>
  <c r="D98" i="11"/>
  <c r="D99" i="11"/>
  <c r="D100" i="11"/>
  <c r="D101" i="11"/>
  <c r="D102" i="11"/>
  <c r="D103" i="11"/>
  <c r="D104" i="11"/>
  <c r="D105" i="11"/>
  <c r="D4" i="11"/>
  <c r="D5" i="12"/>
  <c r="D6" i="12"/>
  <c r="D7" i="12"/>
  <c r="D8" i="12"/>
  <c r="D9" i="12"/>
  <c r="D10" i="12"/>
  <c r="D11" i="12"/>
  <c r="D12" i="12"/>
  <c r="D13" i="12"/>
  <c r="D14" i="12"/>
  <c r="D15" i="12"/>
  <c r="D16" i="12"/>
  <c r="D17" i="12"/>
  <c r="D18" i="12"/>
  <c r="D19" i="12"/>
  <c r="D20" i="12"/>
  <c r="D21" i="12"/>
  <c r="D22" i="12"/>
  <c r="D23" i="12"/>
  <c r="D24" i="12"/>
  <c r="D25" i="12"/>
  <c r="D26" i="12"/>
  <c r="D27" i="12"/>
  <c r="D28" i="12"/>
  <c r="D29" i="12"/>
  <c r="D30" i="12"/>
  <c r="D31" i="12"/>
  <c r="D32" i="12"/>
  <c r="D33" i="12"/>
  <c r="D34" i="12"/>
  <c r="D35" i="12"/>
  <c r="D36" i="12"/>
  <c r="D37" i="12"/>
  <c r="D38" i="12"/>
  <c r="D39" i="12"/>
  <c r="D40" i="12"/>
  <c r="D41" i="12"/>
  <c r="D42" i="12"/>
  <c r="D43" i="12"/>
  <c r="D44" i="12"/>
  <c r="D45" i="12"/>
  <c r="D46" i="12"/>
  <c r="D47" i="12"/>
  <c r="D48" i="12"/>
  <c r="D49" i="12"/>
  <c r="D50" i="12"/>
  <c r="D51" i="12"/>
  <c r="D52" i="12"/>
  <c r="D53" i="12"/>
  <c r="D54" i="12"/>
  <c r="D55" i="12"/>
  <c r="D56" i="12"/>
  <c r="D57" i="12"/>
  <c r="D58" i="12"/>
  <c r="D59" i="12"/>
  <c r="D60" i="12"/>
  <c r="D61" i="12"/>
  <c r="D62" i="12"/>
  <c r="D63" i="12"/>
  <c r="D64" i="12"/>
  <c r="D65" i="12"/>
  <c r="D66" i="12"/>
  <c r="D67" i="12"/>
  <c r="D68" i="12"/>
  <c r="D69" i="12"/>
  <c r="D70" i="12"/>
  <c r="D71" i="12"/>
  <c r="D72" i="12"/>
  <c r="D73" i="12"/>
  <c r="D74" i="12"/>
  <c r="D75" i="12"/>
  <c r="D76" i="12"/>
  <c r="D77" i="12"/>
  <c r="D78" i="12"/>
  <c r="D79" i="12"/>
  <c r="D80" i="12"/>
  <c r="D81" i="12"/>
  <c r="D82" i="12"/>
  <c r="D83" i="12"/>
  <c r="D84" i="12"/>
  <c r="D85" i="12"/>
  <c r="D86" i="12"/>
  <c r="D87" i="12"/>
  <c r="D88" i="12"/>
  <c r="D89" i="12"/>
  <c r="D90" i="12"/>
  <c r="D91" i="12"/>
  <c r="D92" i="12"/>
  <c r="D93" i="12"/>
  <c r="D94" i="12"/>
  <c r="D95" i="12"/>
  <c r="D96" i="12"/>
  <c r="D97" i="12"/>
  <c r="D98" i="12"/>
  <c r="D99" i="12"/>
  <c r="D100" i="12"/>
  <c r="D101" i="12"/>
  <c r="D102" i="12"/>
  <c r="D103" i="12"/>
  <c r="D104" i="12"/>
  <c r="D105" i="12"/>
  <c r="D4" i="12"/>
  <c r="D5" i="13"/>
  <c r="D6" i="13"/>
  <c r="D7" i="13"/>
  <c r="D8" i="13"/>
  <c r="D9" i="13"/>
  <c r="D10" i="13"/>
  <c r="D11" i="13"/>
  <c r="D12" i="13"/>
  <c r="D13" i="13"/>
  <c r="D14" i="13"/>
  <c r="D15" i="13"/>
  <c r="D16" i="13"/>
  <c r="D17" i="13"/>
  <c r="D18" i="13"/>
  <c r="D19" i="13"/>
  <c r="D20" i="13"/>
  <c r="D21" i="13"/>
  <c r="D22" i="13"/>
  <c r="D23" i="13"/>
  <c r="D24" i="13"/>
  <c r="D25" i="13"/>
  <c r="D26" i="13"/>
  <c r="D27" i="13"/>
  <c r="D28" i="13"/>
  <c r="D29" i="13"/>
  <c r="D30" i="13"/>
  <c r="D31" i="13"/>
  <c r="D32" i="13"/>
  <c r="D33" i="13"/>
  <c r="D34" i="13"/>
  <c r="D35" i="13"/>
  <c r="D36" i="13"/>
  <c r="D37" i="13"/>
  <c r="D38" i="13"/>
  <c r="D39" i="13"/>
  <c r="D40" i="13"/>
  <c r="D41" i="13"/>
  <c r="D42" i="13"/>
  <c r="D43" i="13"/>
  <c r="D44" i="13"/>
  <c r="D45" i="13"/>
  <c r="D46" i="13"/>
  <c r="D47" i="13"/>
  <c r="D48" i="13"/>
  <c r="D49" i="13"/>
  <c r="D50" i="13"/>
  <c r="D51" i="13"/>
  <c r="D52" i="13"/>
  <c r="D53" i="13"/>
  <c r="D54" i="13"/>
  <c r="D55" i="13"/>
  <c r="D56" i="13"/>
  <c r="D57" i="13"/>
  <c r="D58" i="13"/>
  <c r="D59" i="13"/>
  <c r="D60" i="13"/>
  <c r="D61" i="13"/>
  <c r="D62" i="13"/>
  <c r="D63" i="13"/>
  <c r="D64" i="13"/>
  <c r="D65" i="13"/>
  <c r="D66" i="13"/>
  <c r="D67" i="13"/>
  <c r="D68" i="13"/>
  <c r="D69" i="13"/>
  <c r="D70" i="13"/>
  <c r="D71" i="13"/>
  <c r="D72" i="13"/>
  <c r="D73" i="13"/>
  <c r="D74" i="13"/>
  <c r="D75" i="13"/>
  <c r="D76" i="13"/>
  <c r="D77" i="13"/>
  <c r="D78" i="13"/>
  <c r="D79" i="13"/>
  <c r="D80" i="13"/>
  <c r="D81" i="13"/>
  <c r="D82" i="13"/>
  <c r="D83" i="13"/>
  <c r="D84" i="13"/>
  <c r="D85" i="13"/>
  <c r="D86" i="13"/>
  <c r="D87" i="13"/>
  <c r="D88" i="13"/>
  <c r="D89" i="13"/>
  <c r="D90" i="13"/>
  <c r="D91" i="13"/>
  <c r="D92" i="13"/>
  <c r="D93" i="13"/>
  <c r="D94" i="13"/>
  <c r="D95" i="13"/>
  <c r="D96" i="13"/>
  <c r="D97" i="13"/>
  <c r="D98" i="13"/>
  <c r="D99" i="13"/>
  <c r="D100" i="13"/>
  <c r="D101" i="13"/>
  <c r="D102" i="13"/>
  <c r="D103" i="13"/>
  <c r="D104" i="13"/>
  <c r="D105" i="13"/>
  <c r="D4" i="13"/>
  <c r="D5" i="14"/>
  <c r="D6" i="14"/>
  <c r="D7" i="14"/>
  <c r="D8" i="14"/>
  <c r="D9" i="14"/>
  <c r="D10" i="14"/>
  <c r="D11" i="14"/>
  <c r="D12" i="14"/>
  <c r="D13" i="14"/>
  <c r="D14" i="14"/>
  <c r="D15" i="14"/>
  <c r="D16" i="14"/>
  <c r="D17" i="14"/>
  <c r="D18" i="14"/>
  <c r="D19" i="14"/>
  <c r="D20" i="14"/>
  <c r="D21" i="14"/>
  <c r="D22" i="14"/>
  <c r="D23" i="14"/>
  <c r="D24" i="14"/>
  <c r="D25" i="14"/>
  <c r="D26" i="14"/>
  <c r="D27" i="14"/>
  <c r="D28" i="14"/>
  <c r="D29" i="14"/>
  <c r="D30" i="14"/>
  <c r="D31" i="14"/>
  <c r="D32" i="14"/>
  <c r="D33" i="14"/>
  <c r="D34" i="14"/>
  <c r="D35" i="14"/>
  <c r="D36" i="14"/>
  <c r="D37" i="14"/>
  <c r="D38" i="14"/>
  <c r="D39" i="14"/>
  <c r="D40" i="14"/>
  <c r="D41" i="14"/>
  <c r="D42" i="14"/>
  <c r="D43" i="14"/>
  <c r="D44" i="14"/>
  <c r="D45" i="14"/>
  <c r="D46" i="14"/>
  <c r="D47" i="14"/>
  <c r="D48" i="14"/>
  <c r="D49" i="14"/>
  <c r="D50" i="14"/>
  <c r="D51" i="14"/>
  <c r="D52" i="14"/>
  <c r="D53" i="14"/>
  <c r="D54" i="14"/>
  <c r="D55" i="14"/>
  <c r="D56" i="14"/>
  <c r="D57" i="14"/>
  <c r="D58" i="14"/>
  <c r="D59" i="14"/>
  <c r="D60" i="14"/>
  <c r="D61" i="14"/>
  <c r="D62" i="14"/>
  <c r="D63" i="14"/>
  <c r="D64" i="14"/>
  <c r="D65" i="14"/>
  <c r="D66" i="14"/>
  <c r="D67" i="14"/>
  <c r="D68" i="14"/>
  <c r="D69" i="14"/>
  <c r="D70" i="14"/>
  <c r="D71" i="14"/>
  <c r="D72" i="14"/>
  <c r="D73" i="14"/>
  <c r="D74" i="14"/>
  <c r="D75" i="14"/>
  <c r="D76" i="14"/>
  <c r="D77" i="14"/>
  <c r="D78" i="14"/>
  <c r="D79" i="14"/>
  <c r="D80" i="14"/>
  <c r="D81" i="14"/>
  <c r="D82" i="14"/>
  <c r="D83" i="14"/>
  <c r="D84" i="14"/>
  <c r="D85" i="14"/>
  <c r="D86" i="14"/>
  <c r="D87" i="14"/>
  <c r="D88" i="14"/>
  <c r="D89" i="14"/>
  <c r="D90" i="14"/>
  <c r="D91" i="14"/>
  <c r="D92" i="14"/>
  <c r="D93" i="14"/>
  <c r="D94" i="14"/>
  <c r="D95" i="14"/>
  <c r="D96" i="14"/>
  <c r="D97" i="14"/>
  <c r="D98" i="14"/>
  <c r="D99" i="14"/>
  <c r="D100" i="14"/>
  <c r="D101" i="14"/>
  <c r="D102" i="14"/>
  <c r="D103" i="14"/>
  <c r="D104" i="14"/>
  <c r="D105" i="14"/>
  <c r="D4" i="14"/>
  <c r="D5" i="15"/>
  <c r="D6" i="15"/>
  <c r="D7" i="15"/>
  <c r="D8" i="15"/>
  <c r="D9" i="15"/>
  <c r="D10" i="15"/>
  <c r="D11" i="15"/>
  <c r="D12" i="15"/>
  <c r="D13" i="15"/>
  <c r="D14" i="15"/>
  <c r="D15" i="15"/>
  <c r="D16" i="15"/>
  <c r="D17" i="15"/>
  <c r="D18" i="15"/>
  <c r="D19" i="15"/>
  <c r="D20" i="15"/>
  <c r="D21" i="15"/>
  <c r="D22" i="15"/>
  <c r="D23" i="15"/>
  <c r="D24" i="15"/>
  <c r="D25" i="15"/>
  <c r="D26" i="15"/>
  <c r="D27" i="15"/>
  <c r="D28" i="15"/>
  <c r="D29" i="15"/>
  <c r="D30" i="15"/>
  <c r="D31" i="15"/>
  <c r="D32" i="15"/>
  <c r="D33" i="15"/>
  <c r="D34" i="15"/>
  <c r="D35" i="15"/>
  <c r="D36" i="15"/>
  <c r="D37" i="15"/>
  <c r="D38" i="15"/>
  <c r="D39" i="15"/>
  <c r="D40" i="15"/>
  <c r="D41" i="15"/>
  <c r="D42" i="15"/>
  <c r="D43" i="15"/>
  <c r="D44" i="15"/>
  <c r="D45" i="15"/>
  <c r="D46" i="15"/>
  <c r="D47" i="15"/>
  <c r="D48" i="15"/>
  <c r="D49" i="15"/>
  <c r="D50" i="15"/>
  <c r="D51" i="15"/>
  <c r="D52" i="15"/>
  <c r="D53" i="15"/>
  <c r="D54" i="15"/>
  <c r="D55" i="15"/>
  <c r="D56" i="15"/>
  <c r="D57" i="15"/>
  <c r="D58" i="15"/>
  <c r="D59" i="15"/>
  <c r="D60" i="15"/>
  <c r="D61" i="15"/>
  <c r="D62" i="15"/>
  <c r="D63" i="15"/>
  <c r="D64" i="15"/>
  <c r="D65" i="15"/>
  <c r="D66" i="15"/>
  <c r="D67" i="15"/>
  <c r="D68" i="15"/>
  <c r="D69" i="15"/>
  <c r="D70" i="15"/>
  <c r="D71" i="15"/>
  <c r="D72" i="15"/>
  <c r="D73" i="15"/>
  <c r="D74" i="15"/>
  <c r="D75" i="15"/>
  <c r="D76" i="15"/>
  <c r="D77" i="15"/>
  <c r="D78" i="15"/>
  <c r="D79" i="15"/>
  <c r="D80" i="15"/>
  <c r="D81" i="15"/>
  <c r="D82" i="15"/>
  <c r="D83" i="15"/>
  <c r="D84" i="15"/>
  <c r="D85" i="15"/>
  <c r="D86" i="15"/>
  <c r="D87" i="15"/>
  <c r="D88" i="15"/>
  <c r="D89" i="15"/>
  <c r="D90" i="15"/>
  <c r="D91" i="15"/>
  <c r="D92" i="15"/>
  <c r="D93" i="15"/>
  <c r="D94" i="15"/>
  <c r="D95" i="15"/>
  <c r="D96" i="15"/>
  <c r="D97" i="15"/>
  <c r="D98" i="15"/>
  <c r="D99" i="15"/>
  <c r="D100" i="15"/>
  <c r="D101" i="15"/>
  <c r="D102" i="15"/>
  <c r="D103" i="15"/>
  <c r="D104" i="15"/>
  <c r="D105" i="15"/>
  <c r="D4" i="15"/>
  <c r="D5" i="16"/>
  <c r="D6" i="16"/>
  <c r="D7" i="16"/>
  <c r="D8" i="16"/>
  <c r="D9" i="16"/>
  <c r="D10" i="16"/>
  <c r="D11" i="16"/>
  <c r="D12" i="16"/>
  <c r="D13" i="16"/>
  <c r="D14" i="16"/>
  <c r="D15" i="16"/>
  <c r="D16" i="16"/>
  <c r="D17" i="16"/>
  <c r="D18" i="16"/>
  <c r="D19" i="16"/>
  <c r="D20" i="16"/>
  <c r="D21" i="16"/>
  <c r="D22" i="16"/>
  <c r="D23" i="16"/>
  <c r="D24" i="16"/>
  <c r="D25" i="16"/>
  <c r="D26" i="16"/>
  <c r="D27" i="16"/>
  <c r="D28" i="16"/>
  <c r="D29" i="16"/>
  <c r="D30" i="16"/>
  <c r="D31" i="16"/>
  <c r="D32" i="16"/>
  <c r="D33" i="16"/>
  <c r="D34" i="16"/>
  <c r="D35" i="16"/>
  <c r="D36" i="16"/>
  <c r="D37" i="16"/>
  <c r="D38" i="16"/>
  <c r="D39" i="16"/>
  <c r="D40" i="16"/>
  <c r="D41" i="16"/>
  <c r="D42" i="16"/>
  <c r="D43" i="16"/>
  <c r="D44" i="16"/>
  <c r="D45" i="16"/>
  <c r="D46" i="16"/>
  <c r="D47" i="16"/>
  <c r="D48" i="16"/>
  <c r="D49" i="16"/>
  <c r="D50" i="16"/>
  <c r="D51" i="16"/>
  <c r="D52" i="16"/>
  <c r="D53" i="16"/>
  <c r="D54" i="16"/>
  <c r="D55" i="16"/>
  <c r="D56" i="16"/>
  <c r="D57" i="16"/>
  <c r="D58" i="16"/>
  <c r="D59" i="16"/>
  <c r="D60" i="16"/>
  <c r="D61" i="16"/>
  <c r="D62" i="16"/>
  <c r="D63" i="16"/>
  <c r="D64" i="16"/>
  <c r="D65" i="16"/>
  <c r="D66" i="16"/>
  <c r="D67" i="16"/>
  <c r="D68" i="16"/>
  <c r="D69" i="16"/>
  <c r="D70" i="16"/>
  <c r="D71" i="16"/>
  <c r="D72" i="16"/>
  <c r="D73" i="16"/>
  <c r="D74" i="16"/>
  <c r="D75" i="16"/>
  <c r="D76" i="16"/>
  <c r="D77" i="16"/>
  <c r="D78" i="16"/>
  <c r="D79" i="16"/>
  <c r="D80" i="16"/>
  <c r="D81" i="16"/>
  <c r="D82" i="16"/>
  <c r="D83" i="16"/>
  <c r="D84" i="16"/>
  <c r="D85" i="16"/>
  <c r="D86" i="16"/>
  <c r="D87" i="16"/>
  <c r="D88" i="16"/>
  <c r="D89" i="16"/>
  <c r="D90" i="16"/>
  <c r="D91" i="16"/>
  <c r="D92" i="16"/>
  <c r="D93" i="16"/>
  <c r="D94" i="16"/>
  <c r="D95" i="16"/>
  <c r="D96" i="16"/>
  <c r="D97" i="16"/>
  <c r="D98" i="16"/>
  <c r="D99" i="16"/>
  <c r="D100" i="16"/>
  <c r="D101" i="16"/>
  <c r="D102" i="16"/>
  <c r="D103" i="16"/>
  <c r="D104" i="16"/>
  <c r="D105" i="16"/>
  <c r="D4" i="16"/>
  <c r="F2" i="3"/>
  <c r="F2" i="2"/>
  <c r="E15" i="1"/>
  <c r="E15" i="2"/>
  <c r="E12" i="2"/>
  <c r="I102" i="16"/>
  <c r="J102" i="16"/>
  <c r="J101" i="8"/>
  <c r="I101" i="8"/>
  <c r="J100" i="8"/>
  <c r="I100" i="8"/>
  <c r="J99" i="8"/>
  <c r="I99" i="8"/>
  <c r="J98" i="8"/>
  <c r="I98" i="8"/>
  <c r="J97" i="8"/>
  <c r="I97" i="8"/>
  <c r="J96" i="8"/>
  <c r="I96" i="8"/>
  <c r="J95" i="8"/>
  <c r="I95" i="8"/>
  <c r="J94" i="8"/>
  <c r="I94" i="8"/>
  <c r="J101" i="9"/>
  <c r="I101" i="9"/>
  <c r="J100" i="9"/>
  <c r="I100" i="9"/>
  <c r="J99" i="9"/>
  <c r="I99" i="9"/>
  <c r="J98" i="9"/>
  <c r="I98" i="9"/>
  <c r="J97" i="9"/>
  <c r="I97" i="9"/>
  <c r="J96" i="9"/>
  <c r="I96" i="9"/>
  <c r="J95" i="9"/>
  <c r="I95" i="9"/>
  <c r="J94" i="9"/>
  <c r="I94" i="9"/>
  <c r="J101" i="10"/>
  <c r="I101" i="10"/>
  <c r="J100" i="10"/>
  <c r="I100" i="10"/>
  <c r="J99" i="10"/>
  <c r="I99" i="10"/>
  <c r="J98" i="10"/>
  <c r="I98" i="10"/>
  <c r="J97" i="10"/>
  <c r="I97" i="10"/>
  <c r="J96" i="10"/>
  <c r="I96" i="10"/>
  <c r="J95" i="10"/>
  <c r="I95" i="10"/>
  <c r="J94" i="10"/>
  <c r="I94" i="10"/>
  <c r="J101" i="11"/>
  <c r="I101" i="11"/>
  <c r="J100" i="11"/>
  <c r="I100" i="11"/>
  <c r="J99" i="11"/>
  <c r="I99" i="11"/>
  <c r="J98" i="11"/>
  <c r="I98" i="11"/>
  <c r="J97" i="11"/>
  <c r="I97" i="11"/>
  <c r="J96" i="11"/>
  <c r="I96" i="11"/>
  <c r="J95" i="11"/>
  <c r="I95" i="11"/>
  <c r="J94" i="11"/>
  <c r="I94" i="11"/>
  <c r="J101" i="12"/>
  <c r="I101" i="12"/>
  <c r="J100" i="12"/>
  <c r="I100" i="12"/>
  <c r="J99" i="12"/>
  <c r="I99" i="12"/>
  <c r="J98" i="12"/>
  <c r="I98" i="12"/>
  <c r="J97" i="12"/>
  <c r="I97" i="12"/>
  <c r="J96" i="12"/>
  <c r="I96" i="12"/>
  <c r="J95" i="12"/>
  <c r="I95" i="12"/>
  <c r="J94" i="12"/>
  <c r="I94" i="12"/>
  <c r="J101" i="13"/>
  <c r="I101" i="13"/>
  <c r="J100" i="13"/>
  <c r="I100" i="13"/>
  <c r="J99" i="13"/>
  <c r="I99" i="13"/>
  <c r="J98" i="13"/>
  <c r="I98" i="13"/>
  <c r="J97" i="13"/>
  <c r="I97" i="13"/>
  <c r="J96" i="13"/>
  <c r="I96" i="13"/>
  <c r="J95" i="13"/>
  <c r="I95" i="13"/>
  <c r="J94" i="13"/>
  <c r="I94" i="13"/>
  <c r="J101" i="14"/>
  <c r="I101" i="14"/>
  <c r="J100" i="14"/>
  <c r="I100" i="14"/>
  <c r="J99" i="14"/>
  <c r="I99" i="14"/>
  <c r="J98" i="14"/>
  <c r="I98" i="14"/>
  <c r="J97" i="14"/>
  <c r="I97" i="14"/>
  <c r="J96" i="14"/>
  <c r="I96" i="14"/>
  <c r="J95" i="14"/>
  <c r="I95" i="14"/>
  <c r="J94" i="14"/>
  <c r="I94" i="14"/>
  <c r="J101" i="15"/>
  <c r="I101" i="15"/>
  <c r="J100" i="15"/>
  <c r="I100" i="15"/>
  <c r="J99" i="15"/>
  <c r="I99" i="15"/>
  <c r="J98" i="15"/>
  <c r="I98" i="15"/>
  <c r="J97" i="15"/>
  <c r="I97" i="15"/>
  <c r="J96" i="15"/>
  <c r="I96" i="15"/>
  <c r="J95" i="15"/>
  <c r="I95" i="15"/>
  <c r="J94" i="15"/>
  <c r="I94" i="15"/>
  <c r="J101" i="16"/>
  <c r="I101" i="16"/>
  <c r="J100" i="16"/>
  <c r="I100" i="16"/>
  <c r="J99" i="16"/>
  <c r="I99" i="16"/>
  <c r="J98" i="16"/>
  <c r="I98" i="16"/>
  <c r="J97" i="16"/>
  <c r="I97" i="16"/>
  <c r="J96" i="16"/>
  <c r="I96" i="16"/>
  <c r="J95" i="16"/>
  <c r="I95" i="16"/>
  <c r="J94" i="16"/>
  <c r="I94" i="16"/>
  <c r="J101" i="7"/>
  <c r="I101" i="7"/>
  <c r="J100" i="7"/>
  <c r="I100" i="7"/>
  <c r="J99" i="7"/>
  <c r="I99" i="7"/>
  <c r="J98" i="7"/>
  <c r="I98" i="7"/>
  <c r="J97" i="7"/>
  <c r="I97" i="7"/>
  <c r="J96" i="7"/>
  <c r="I96" i="7"/>
  <c r="J95" i="7"/>
  <c r="I95" i="7"/>
  <c r="J94" i="7"/>
  <c r="I94" i="7"/>
  <c r="J93" i="7"/>
  <c r="I93" i="7"/>
  <c r="J92" i="7"/>
  <c r="I92" i="7"/>
  <c r="J91" i="7"/>
  <c r="I91" i="7"/>
  <c r="J90" i="7"/>
  <c r="I90" i="7"/>
  <c r="J89" i="7"/>
  <c r="I89" i="7"/>
  <c r="J88" i="7"/>
  <c r="I88" i="7"/>
  <c r="J87" i="7"/>
  <c r="I87" i="7"/>
  <c r="J86" i="7"/>
  <c r="I86" i="7"/>
  <c r="J85" i="7"/>
  <c r="I85" i="7"/>
  <c r="J84" i="7"/>
  <c r="I84" i="7"/>
  <c r="J83" i="7"/>
  <c r="I83" i="7"/>
  <c r="J82" i="7"/>
  <c r="I82" i="7"/>
  <c r="J81" i="7"/>
  <c r="I81" i="7"/>
  <c r="J80" i="7"/>
  <c r="I80" i="7"/>
  <c r="J79" i="7"/>
  <c r="I79" i="7"/>
  <c r="J78" i="7"/>
  <c r="I78" i="7"/>
  <c r="J77" i="7"/>
  <c r="I77" i="7"/>
  <c r="J76" i="7"/>
  <c r="I76" i="7"/>
  <c r="J75" i="7"/>
  <c r="I75" i="7"/>
  <c r="J74" i="7"/>
  <c r="I74" i="7"/>
  <c r="J73" i="7"/>
  <c r="I73" i="7"/>
  <c r="J72" i="7"/>
  <c r="I72" i="7"/>
  <c r="J71" i="7"/>
  <c r="I71" i="7"/>
  <c r="J70" i="7"/>
  <c r="I70" i="7"/>
  <c r="J69" i="7"/>
  <c r="C311" i="19" s="1"/>
  <c r="I311" i="19" s="1"/>
  <c r="J311" i="19" s="1"/>
  <c r="J68" i="7"/>
  <c r="J67" i="7"/>
  <c r="C238" i="19" s="1"/>
  <c r="I238" i="19" s="1"/>
  <c r="J238" i="19" s="1"/>
  <c r="J66" i="7"/>
  <c r="J65" i="7"/>
  <c r="C307" i="19" s="1"/>
  <c r="I307" i="19" s="1"/>
  <c r="J307" i="19" s="1"/>
  <c r="J64" i="7"/>
  <c r="C263" i="19" s="1"/>
  <c r="I263" i="19" s="1"/>
  <c r="J263" i="19" s="1"/>
  <c r="J63" i="7"/>
  <c r="C337" i="19"/>
  <c r="I337" i="19" s="1"/>
  <c r="J62" i="7"/>
  <c r="C323" i="19" s="1"/>
  <c r="I323" i="19" s="1"/>
  <c r="J323" i="19" s="1"/>
  <c r="J61" i="7"/>
  <c r="C240" i="19" s="1"/>
  <c r="I240" i="19" s="1"/>
  <c r="J240" i="19" s="1"/>
  <c r="J60" i="7"/>
  <c r="C182" i="19" s="1"/>
  <c r="I182" i="19" s="1"/>
  <c r="J182" i="19" s="1"/>
  <c r="J58" i="7"/>
  <c r="C261" i="19" s="1"/>
  <c r="I261" i="19" s="1"/>
  <c r="J261" i="19" s="1"/>
  <c r="J57" i="7"/>
  <c r="C146" i="19" s="1"/>
  <c r="I146" i="19" s="1"/>
  <c r="J146" i="19" s="1"/>
  <c r="E146" i="19"/>
  <c r="J56" i="7"/>
  <c r="C105" i="19" s="1"/>
  <c r="I105" i="19" s="1"/>
  <c r="J105" i="19" s="1"/>
  <c r="K105" i="19" s="1"/>
  <c r="J55" i="7"/>
  <c r="C259" i="19" s="1"/>
  <c r="I259" i="19" s="1"/>
  <c r="J259" i="19" s="1"/>
  <c r="J54" i="7"/>
  <c r="C241" i="19" s="1"/>
  <c r="I241" i="19" s="1"/>
  <c r="J241" i="19" s="1"/>
  <c r="J53" i="7"/>
  <c r="C66" i="19" s="1"/>
  <c r="I66" i="19" s="1"/>
  <c r="J66" i="19" s="1"/>
  <c r="J52" i="7"/>
  <c r="C23" i="19" s="1"/>
  <c r="I23" i="19" s="1"/>
  <c r="J51" i="7"/>
  <c r="C147" i="19" s="1"/>
  <c r="I147" i="19" s="1"/>
  <c r="J147" i="19" s="1"/>
  <c r="J50" i="7"/>
  <c r="J49" i="7"/>
  <c r="C65" i="19"/>
  <c r="I65" i="19" s="1"/>
  <c r="J65" i="19" s="1"/>
  <c r="J48" i="7"/>
  <c r="C22" i="19" s="1"/>
  <c r="I22" i="19" s="1"/>
  <c r="J22" i="19" s="1"/>
  <c r="J46" i="7"/>
  <c r="J44" i="7"/>
  <c r="J43" i="7"/>
  <c r="C64" i="19" s="1"/>
  <c r="I64" i="19" s="1"/>
  <c r="J64" i="19" s="1"/>
  <c r="K64" i="19" s="1"/>
  <c r="J42" i="7"/>
  <c r="C21" i="19" s="1"/>
  <c r="I21" i="19" s="1"/>
  <c r="J21" i="19" s="1"/>
  <c r="J41" i="7"/>
  <c r="J40" i="7"/>
  <c r="C181" i="19" s="1"/>
  <c r="I181" i="19" s="1"/>
  <c r="J38" i="7"/>
  <c r="C81" i="19" s="1"/>
  <c r="I81" i="19" s="1"/>
  <c r="J81" i="19" s="1"/>
  <c r="K81" i="19" s="1"/>
  <c r="I38" i="7"/>
  <c r="I35" i="1" s="1"/>
  <c r="D65" i="24" s="1"/>
  <c r="J37" i="7"/>
  <c r="I37" i="7"/>
  <c r="J36" i="7"/>
  <c r="I36" i="7"/>
  <c r="J35" i="7"/>
  <c r="I35" i="7"/>
  <c r="J34" i="7"/>
  <c r="I34" i="7"/>
  <c r="J33" i="7"/>
  <c r="I33" i="7"/>
  <c r="J32" i="7"/>
  <c r="I32" i="7"/>
  <c r="J31" i="7"/>
  <c r="I31" i="7"/>
  <c r="J30" i="7"/>
  <c r="I30" i="7"/>
  <c r="J29" i="7"/>
  <c r="I29" i="7"/>
  <c r="J28" i="7"/>
  <c r="I28" i="7"/>
  <c r="J27" i="7"/>
  <c r="I27" i="7"/>
  <c r="J26" i="7"/>
  <c r="I26" i="7"/>
  <c r="J25" i="7"/>
  <c r="I25" i="7"/>
  <c r="J24" i="7"/>
  <c r="I24" i="7"/>
  <c r="J23" i="7"/>
  <c r="I23" i="7"/>
  <c r="J22" i="7"/>
  <c r="I22" i="7"/>
  <c r="J21" i="7"/>
  <c r="I21" i="7"/>
  <c r="J20" i="7"/>
  <c r="I20" i="7"/>
  <c r="J19" i="7"/>
  <c r="I19" i="7"/>
  <c r="J18" i="7"/>
  <c r="I18" i="7"/>
  <c r="J17" i="7"/>
  <c r="I17" i="7"/>
  <c r="J16" i="7"/>
  <c r="I16" i="7"/>
  <c r="J15" i="7"/>
  <c r="I15" i="7"/>
  <c r="J14" i="7"/>
  <c r="I14" i="7"/>
  <c r="J13" i="7"/>
  <c r="I13" i="7"/>
  <c r="J12" i="7"/>
  <c r="I12" i="7"/>
  <c r="J11" i="7"/>
  <c r="I11" i="7"/>
  <c r="J10" i="7"/>
  <c r="I10" i="7"/>
  <c r="J9" i="7"/>
  <c r="I9" i="7"/>
  <c r="J8" i="7"/>
  <c r="I8" i="7"/>
  <c r="J7" i="7"/>
  <c r="I7" i="7"/>
  <c r="J6" i="7"/>
  <c r="I6" i="7"/>
  <c r="J5" i="7"/>
  <c r="C11" i="19" s="1"/>
  <c r="I11" i="19" s="1"/>
  <c r="J11" i="19" s="1"/>
  <c r="J4" i="7"/>
  <c r="C1" i="19" s="1"/>
  <c r="I1" i="19" s="1"/>
  <c r="J1" i="19" s="1"/>
  <c r="I4" i="7"/>
  <c r="I13" i="1"/>
  <c r="D33" i="24" s="1"/>
  <c r="J93" i="16"/>
  <c r="I93" i="16"/>
  <c r="J92" i="16"/>
  <c r="I92" i="16"/>
  <c r="J91" i="16"/>
  <c r="I91" i="16"/>
  <c r="J90" i="16"/>
  <c r="I90" i="16"/>
  <c r="J89" i="16"/>
  <c r="I89" i="16"/>
  <c r="J88" i="16"/>
  <c r="I88" i="16"/>
  <c r="J87" i="16"/>
  <c r="I87" i="16"/>
  <c r="J86" i="16"/>
  <c r="I86" i="16"/>
  <c r="J85" i="16"/>
  <c r="I85" i="16"/>
  <c r="J84" i="16"/>
  <c r="I84" i="16"/>
  <c r="J83" i="16"/>
  <c r="I83" i="16"/>
  <c r="J82" i="16"/>
  <c r="I82" i="16"/>
  <c r="J81" i="16"/>
  <c r="I81" i="16"/>
  <c r="J80" i="16"/>
  <c r="I80" i="16"/>
  <c r="J79" i="16"/>
  <c r="I79" i="16"/>
  <c r="J78" i="16"/>
  <c r="I78" i="16"/>
  <c r="J77" i="16"/>
  <c r="I77" i="16"/>
  <c r="J76" i="16"/>
  <c r="I76" i="16"/>
  <c r="J75" i="16"/>
  <c r="I75" i="16"/>
  <c r="J74" i="16"/>
  <c r="I74" i="16"/>
  <c r="J73" i="16"/>
  <c r="I73" i="16"/>
  <c r="J72" i="16"/>
  <c r="I72" i="16"/>
  <c r="J71" i="16"/>
  <c r="I71" i="16"/>
  <c r="J70" i="16"/>
  <c r="I70" i="16"/>
  <c r="J69" i="16"/>
  <c r="C306" i="19" s="1"/>
  <c r="I306" i="19" s="1"/>
  <c r="J306" i="19" s="1"/>
  <c r="I69" i="16"/>
  <c r="L128" i="1" s="1"/>
  <c r="J68" i="16"/>
  <c r="C266" i="19" s="1"/>
  <c r="I266" i="19" s="1"/>
  <c r="J266" i="19" s="1"/>
  <c r="K266" i="19" s="1"/>
  <c r="I68" i="16"/>
  <c r="L125" i="1" s="1"/>
  <c r="I125" i="3" s="1"/>
  <c r="J67" i="16"/>
  <c r="C235" i="19" s="1"/>
  <c r="I235" i="19" s="1"/>
  <c r="J235" i="19" s="1"/>
  <c r="K235" i="19" s="1"/>
  <c r="I67" i="16"/>
  <c r="L122" i="1" s="1"/>
  <c r="I122" i="2" s="1"/>
  <c r="J66" i="16"/>
  <c r="C186" i="19" s="1"/>
  <c r="I186" i="19" s="1"/>
  <c r="J186" i="19" s="1"/>
  <c r="I66" i="16"/>
  <c r="L119" i="1" s="1"/>
  <c r="I119" i="2" s="1"/>
  <c r="J65" i="16"/>
  <c r="I65" i="16"/>
  <c r="L116" i="1" s="1"/>
  <c r="I116" i="3" s="1"/>
  <c r="J64" i="16"/>
  <c r="C265" i="19" s="1"/>
  <c r="I265" i="19"/>
  <c r="J265" i="19" s="1"/>
  <c r="K265" i="19" s="1"/>
  <c r="I64" i="16"/>
  <c r="L113" i="1" s="1"/>
  <c r="E169" i="24" s="1"/>
  <c r="J63" i="16"/>
  <c r="C338" i="19" s="1"/>
  <c r="I338" i="19" s="1"/>
  <c r="J338" i="19" s="1"/>
  <c r="I63" i="16"/>
  <c r="L110" i="1" s="1"/>
  <c r="I110" i="3" s="1"/>
  <c r="J62" i="16"/>
  <c r="C322" i="19" s="1"/>
  <c r="I322" i="19" s="1"/>
  <c r="J322" i="19" s="1"/>
  <c r="I62" i="16"/>
  <c r="L107" i="1" s="1"/>
  <c r="J61" i="16"/>
  <c r="C236" i="19" s="1"/>
  <c r="I236" i="19" s="1"/>
  <c r="I61" i="16"/>
  <c r="L104" i="1" s="1"/>
  <c r="J60" i="16"/>
  <c r="I60" i="16"/>
  <c r="L101" i="1" s="1"/>
  <c r="J59" i="16"/>
  <c r="C309" i="19" s="1"/>
  <c r="I309" i="19" s="1"/>
  <c r="I59" i="16"/>
  <c r="L98" i="1" s="1"/>
  <c r="I98" i="3" s="1"/>
  <c r="J58" i="16"/>
  <c r="C264" i="19" s="1"/>
  <c r="I264" i="19" s="1"/>
  <c r="J264" i="19" s="1"/>
  <c r="K264" i="19" s="1"/>
  <c r="I58" i="16"/>
  <c r="L95" i="1" s="1"/>
  <c r="J57" i="16"/>
  <c r="C152" i="19" s="1"/>
  <c r="I57" i="16"/>
  <c r="L92" i="1" s="1"/>
  <c r="E141" i="24" s="1"/>
  <c r="J56" i="16"/>
  <c r="C104" i="19" s="1"/>
  <c r="I104" i="19" s="1"/>
  <c r="I56" i="16"/>
  <c r="L89" i="1" s="1"/>
  <c r="I89" i="2" s="1"/>
  <c r="J55" i="16"/>
  <c r="C258" i="19" s="1"/>
  <c r="I258" i="19" s="1"/>
  <c r="J258" i="19" s="1"/>
  <c r="I55" i="16"/>
  <c r="L86" i="1" s="1"/>
  <c r="I86" i="2" s="1"/>
  <c r="J54" i="16"/>
  <c r="I54" i="16"/>
  <c r="L83" i="1" s="1"/>
  <c r="E129" i="24" s="1"/>
  <c r="J53" i="16"/>
  <c r="C63" i="19" s="1"/>
  <c r="I63" i="19" s="1"/>
  <c r="I53" i="16"/>
  <c r="L80" i="1" s="1"/>
  <c r="E125" i="24" s="1"/>
  <c r="J52" i="16"/>
  <c r="C26" i="19" s="1"/>
  <c r="I26" i="19" s="1"/>
  <c r="J26" i="19" s="1"/>
  <c r="K26" i="19" s="1"/>
  <c r="I52" i="16"/>
  <c r="L77" i="1" s="1"/>
  <c r="I77" i="2" s="1"/>
  <c r="J51" i="16"/>
  <c r="C154" i="19" s="1"/>
  <c r="I51" i="16"/>
  <c r="L74" i="1" s="1"/>
  <c r="I74" i="2" s="1"/>
  <c r="J50" i="16"/>
  <c r="I50" i="16"/>
  <c r="L71" i="1" s="1"/>
  <c r="I71" i="3" s="1"/>
  <c r="J49" i="16"/>
  <c r="C58" i="19" s="1"/>
  <c r="I58" i="19" s="1"/>
  <c r="J58" i="19" s="1"/>
  <c r="I49" i="16"/>
  <c r="L68" i="1" s="1"/>
  <c r="I68" i="3" s="1"/>
  <c r="J48" i="16"/>
  <c r="C25" i="19" s="1"/>
  <c r="I25" i="19" s="1"/>
  <c r="J25" i="19" s="1"/>
  <c r="K25" i="19" s="1"/>
  <c r="I48" i="16"/>
  <c r="L65" i="1" s="1"/>
  <c r="I65" i="3" s="1"/>
  <c r="J47" i="16"/>
  <c r="C179" i="19" s="1"/>
  <c r="I179" i="19" s="1"/>
  <c r="J179" i="19" s="1"/>
  <c r="I47" i="16"/>
  <c r="L62" i="1" s="1"/>
  <c r="E101" i="24" s="1"/>
  <c r="J46" i="16"/>
  <c r="C162" i="19" s="1"/>
  <c r="I162" i="19" s="1"/>
  <c r="J162" i="19" s="1"/>
  <c r="I46" i="16"/>
  <c r="L59" i="1" s="1"/>
  <c r="J45" i="16"/>
  <c r="C153" i="19" s="1"/>
  <c r="I153" i="19" s="1"/>
  <c r="J153" i="19" s="1"/>
  <c r="K153" i="19" s="1"/>
  <c r="I45" i="16"/>
  <c r="L56" i="1" s="1"/>
  <c r="E93" i="24" s="1"/>
  <c r="J44" i="16"/>
  <c r="C102" i="19" s="1"/>
  <c r="I102" i="19" s="1"/>
  <c r="J102" i="19" s="1"/>
  <c r="I44" i="16"/>
  <c r="L53" i="1" s="1"/>
  <c r="I53" i="3" s="1"/>
  <c r="J43" i="16"/>
  <c r="C67" i="19" s="1"/>
  <c r="I67" i="19" s="1"/>
  <c r="I43" i="16"/>
  <c r="L50" i="1" s="1"/>
  <c r="E85" i="24" s="1"/>
  <c r="J42" i="16"/>
  <c r="C24" i="19" s="1"/>
  <c r="I24" i="19" s="1"/>
  <c r="J24" i="19" s="1"/>
  <c r="I42" i="16"/>
  <c r="L47" i="1" s="1"/>
  <c r="J41" i="16"/>
  <c r="C237" i="19" s="1"/>
  <c r="I237" i="19" s="1"/>
  <c r="I41" i="16"/>
  <c r="L44" i="1" s="1"/>
  <c r="E77" i="24" s="1"/>
  <c r="J40" i="16"/>
  <c r="I40" i="16"/>
  <c r="L41" i="1" s="1"/>
  <c r="J39" i="16"/>
  <c r="C99" i="19" s="1"/>
  <c r="I99" i="19" s="1"/>
  <c r="I39" i="16"/>
  <c r="L38" i="1" s="1"/>
  <c r="E69" i="24" s="1"/>
  <c r="J38" i="16"/>
  <c r="C82" i="19" s="1"/>
  <c r="I82" i="19" s="1"/>
  <c r="J82" i="19" s="1"/>
  <c r="I38" i="16"/>
  <c r="L35" i="1" s="1"/>
  <c r="J37" i="16"/>
  <c r="I37" i="16"/>
  <c r="J36" i="16"/>
  <c r="I36" i="16"/>
  <c r="J35" i="16"/>
  <c r="I35" i="16"/>
  <c r="J34" i="16"/>
  <c r="I34" i="16"/>
  <c r="J33" i="16"/>
  <c r="I33" i="16"/>
  <c r="J32" i="16"/>
  <c r="I32" i="16"/>
  <c r="J31" i="16"/>
  <c r="I31" i="16"/>
  <c r="J30" i="16"/>
  <c r="I30" i="16"/>
  <c r="J29" i="16"/>
  <c r="I29" i="16"/>
  <c r="J28" i="16"/>
  <c r="I28" i="16"/>
  <c r="J27" i="16"/>
  <c r="I27" i="16"/>
  <c r="J26" i="16"/>
  <c r="I26" i="16"/>
  <c r="J25" i="16"/>
  <c r="I25" i="16"/>
  <c r="J24" i="16"/>
  <c r="I24" i="16"/>
  <c r="J23" i="16"/>
  <c r="I23" i="16"/>
  <c r="J22" i="16"/>
  <c r="I22" i="16"/>
  <c r="J21" i="16"/>
  <c r="I21" i="16"/>
  <c r="J20" i="16"/>
  <c r="I20" i="16"/>
  <c r="J19" i="16"/>
  <c r="I19" i="16"/>
  <c r="J18" i="16"/>
  <c r="I18" i="16"/>
  <c r="J17" i="16"/>
  <c r="I17" i="16"/>
  <c r="J16" i="16"/>
  <c r="I16" i="16"/>
  <c r="J15" i="16"/>
  <c r="I15" i="16"/>
  <c r="J14" i="16"/>
  <c r="I14" i="16"/>
  <c r="J13" i="16"/>
  <c r="I13" i="16"/>
  <c r="J12" i="16"/>
  <c r="I12" i="16"/>
  <c r="J11" i="16"/>
  <c r="I11" i="16"/>
  <c r="J10" i="16"/>
  <c r="I10" i="16"/>
  <c r="J9" i="16"/>
  <c r="I9" i="16"/>
  <c r="J8" i="16"/>
  <c r="I8" i="16"/>
  <c r="J7" i="16"/>
  <c r="I7" i="16"/>
  <c r="J6" i="16"/>
  <c r="I6" i="16"/>
  <c r="J5" i="16"/>
  <c r="C12" i="19" s="1"/>
  <c r="I12" i="19" s="1"/>
  <c r="J12" i="19" s="1"/>
  <c r="K12" i="19" s="1"/>
  <c r="I5" i="16"/>
  <c r="L16" i="1" s="1"/>
  <c r="J4" i="16"/>
  <c r="C2" i="19" s="1"/>
  <c r="I2" i="19" s="1"/>
  <c r="J2" i="19" s="1"/>
  <c r="I4" i="16"/>
  <c r="L13" i="1" s="1"/>
  <c r="J93" i="15"/>
  <c r="I93" i="15"/>
  <c r="J92" i="15"/>
  <c r="I92" i="15"/>
  <c r="J91" i="15"/>
  <c r="I91" i="15"/>
  <c r="J90" i="15"/>
  <c r="I90" i="15"/>
  <c r="J89" i="15"/>
  <c r="I89" i="15"/>
  <c r="J88" i="15"/>
  <c r="I88" i="15"/>
  <c r="J87" i="15"/>
  <c r="I87" i="15"/>
  <c r="J86" i="15"/>
  <c r="I86" i="15"/>
  <c r="J85" i="15"/>
  <c r="I85" i="15"/>
  <c r="J84" i="15"/>
  <c r="I84" i="15"/>
  <c r="J83" i="15"/>
  <c r="I83" i="15"/>
  <c r="J82" i="15"/>
  <c r="I82" i="15"/>
  <c r="J81" i="15"/>
  <c r="I81" i="15"/>
  <c r="J80" i="15"/>
  <c r="I80" i="15"/>
  <c r="J79" i="15"/>
  <c r="I79" i="15"/>
  <c r="J78" i="15"/>
  <c r="I78" i="15"/>
  <c r="J77" i="15"/>
  <c r="I77" i="15"/>
  <c r="J76" i="15"/>
  <c r="I76" i="15"/>
  <c r="J75" i="15"/>
  <c r="I75" i="15"/>
  <c r="J74" i="15"/>
  <c r="I74" i="15"/>
  <c r="J73" i="15"/>
  <c r="I73" i="15"/>
  <c r="J72" i="15"/>
  <c r="I72" i="15"/>
  <c r="J71" i="15"/>
  <c r="I71" i="15"/>
  <c r="J70" i="15"/>
  <c r="I70" i="15"/>
  <c r="J69" i="15"/>
  <c r="C303" i="19" s="1"/>
  <c r="I303" i="19" s="1"/>
  <c r="J303" i="19" s="1"/>
  <c r="I69" i="15"/>
  <c r="O128" i="1" s="1"/>
  <c r="J68" i="15"/>
  <c r="C269" i="19" s="1"/>
  <c r="I269" i="19" s="1"/>
  <c r="J269" i="19" s="1"/>
  <c r="I68" i="15"/>
  <c r="O125" i="1" s="1"/>
  <c r="F185" i="24" s="1"/>
  <c r="J67" i="15"/>
  <c r="C231" i="19" s="1"/>
  <c r="I231" i="19" s="1"/>
  <c r="J231" i="19" s="1"/>
  <c r="I67" i="15"/>
  <c r="O122" i="1" s="1"/>
  <c r="L122" i="2" s="1"/>
  <c r="J66" i="15"/>
  <c r="C190" i="19" s="1"/>
  <c r="I190" i="19" s="1"/>
  <c r="J190" i="19" s="1"/>
  <c r="I66" i="15"/>
  <c r="O119" i="1" s="1"/>
  <c r="F177" i="24" s="1"/>
  <c r="J65" i="15"/>
  <c r="C304" i="19" s="1"/>
  <c r="I304" i="19" s="1"/>
  <c r="J304" i="19" s="1"/>
  <c r="I65" i="15"/>
  <c r="O116" i="1" s="1"/>
  <c r="L116" i="2" s="1"/>
  <c r="J64" i="15"/>
  <c r="C268" i="19" s="1"/>
  <c r="I268" i="19" s="1"/>
  <c r="I64" i="15"/>
  <c r="O113" i="1" s="1"/>
  <c r="L113" i="3" s="1"/>
  <c r="J63" i="15"/>
  <c r="C339" i="19" s="1"/>
  <c r="I339" i="19" s="1"/>
  <c r="J339" i="19" s="1"/>
  <c r="I63" i="15"/>
  <c r="O110" i="1" s="1"/>
  <c r="J62" i="15"/>
  <c r="C321" i="19" s="1"/>
  <c r="I321" i="19" s="1"/>
  <c r="I62" i="15"/>
  <c r="O107" i="1" s="1"/>
  <c r="F161" i="24" s="1"/>
  <c r="J61" i="15"/>
  <c r="C232" i="19" s="1"/>
  <c r="I232" i="19" s="1"/>
  <c r="I61" i="15"/>
  <c r="O104" i="1" s="1"/>
  <c r="J60" i="15"/>
  <c r="C189" i="19" s="1"/>
  <c r="I189" i="19" s="1"/>
  <c r="J189" i="19" s="1"/>
  <c r="I60" i="15"/>
  <c r="O101" i="1" s="1"/>
  <c r="L101" i="3" s="1"/>
  <c r="J59" i="15"/>
  <c r="C305" i="19" s="1"/>
  <c r="I305" i="19" s="1"/>
  <c r="J305" i="19" s="1"/>
  <c r="I59" i="15"/>
  <c r="O98" i="1" s="1"/>
  <c r="L98" i="3" s="1"/>
  <c r="J58" i="15"/>
  <c r="C267" i="19" s="1"/>
  <c r="I267" i="19" s="1"/>
  <c r="J267" i="19" s="1"/>
  <c r="I58" i="15"/>
  <c r="O95" i="1" s="1"/>
  <c r="L95" i="3" s="1"/>
  <c r="J57" i="15"/>
  <c r="C149" i="19" s="1"/>
  <c r="I149" i="19" s="1"/>
  <c r="J149" i="19" s="1"/>
  <c r="I57" i="15"/>
  <c r="O92" i="1" s="1"/>
  <c r="L92" i="2" s="1"/>
  <c r="J56" i="15"/>
  <c r="C109" i="19" s="1"/>
  <c r="I109" i="19" s="1"/>
  <c r="J109" i="19" s="1"/>
  <c r="I56" i="15"/>
  <c r="O89" i="1" s="1"/>
  <c r="L89" i="3" s="1"/>
  <c r="J55" i="15"/>
  <c r="C260" i="19" s="1"/>
  <c r="I260" i="19" s="1"/>
  <c r="I55" i="15"/>
  <c r="O86" i="1" s="1"/>
  <c r="L86" i="2" s="1"/>
  <c r="J54" i="15"/>
  <c r="C242" i="19" s="1"/>
  <c r="I242" i="19" s="1"/>
  <c r="J242" i="19" s="1"/>
  <c r="I54" i="15"/>
  <c r="O83" i="1" s="1"/>
  <c r="F129" i="24" s="1"/>
  <c r="J53" i="15"/>
  <c r="C61" i="19" s="1"/>
  <c r="I61" i="19" s="1"/>
  <c r="J61" i="19" s="1"/>
  <c r="I53" i="15"/>
  <c r="O80" i="1" s="1"/>
  <c r="J52" i="15"/>
  <c r="C29" i="19" s="1"/>
  <c r="I29" i="19" s="1"/>
  <c r="J29" i="19" s="1"/>
  <c r="I52" i="15"/>
  <c r="O77" i="1" s="1"/>
  <c r="J51" i="15"/>
  <c r="C151" i="19" s="1"/>
  <c r="I151" i="19" s="1"/>
  <c r="J151" i="19" s="1"/>
  <c r="I51" i="15"/>
  <c r="O74" i="1" s="1"/>
  <c r="J50" i="15"/>
  <c r="C108" i="19" s="1"/>
  <c r="I108" i="19" s="1"/>
  <c r="I50" i="15"/>
  <c r="O71" i="1" s="1"/>
  <c r="L71" i="3" s="1"/>
  <c r="J49" i="15"/>
  <c r="C60" i="19" s="1"/>
  <c r="I60" i="19" s="1"/>
  <c r="J60" i="19" s="1"/>
  <c r="I49" i="15"/>
  <c r="O68" i="1" s="1"/>
  <c r="L68" i="2" s="1"/>
  <c r="J48" i="15"/>
  <c r="C28" i="19" s="1"/>
  <c r="I28" i="19" s="1"/>
  <c r="J28" i="19" s="1"/>
  <c r="I48" i="15"/>
  <c r="O65" i="1" s="1"/>
  <c r="L65" i="3" s="1"/>
  <c r="J47" i="15"/>
  <c r="C178" i="19" s="1"/>
  <c r="I178" i="19" s="1"/>
  <c r="I47" i="15"/>
  <c r="O62" i="1" s="1"/>
  <c r="F101" i="24" s="1"/>
  <c r="J46" i="15"/>
  <c r="C163" i="19" s="1"/>
  <c r="I163" i="19" s="1"/>
  <c r="J163" i="19" s="1"/>
  <c r="I46" i="15"/>
  <c r="O59" i="1" s="1"/>
  <c r="L59" i="3" s="1"/>
  <c r="J45" i="15"/>
  <c r="C150" i="19" s="1"/>
  <c r="I150" i="19" s="1"/>
  <c r="I45" i="15"/>
  <c r="O56" i="1" s="1"/>
  <c r="J44" i="15"/>
  <c r="C107" i="19" s="1"/>
  <c r="I107" i="19" s="1"/>
  <c r="J107" i="19" s="1"/>
  <c r="I44" i="15"/>
  <c r="O53" i="1" s="1"/>
  <c r="F89" i="24" s="1"/>
  <c r="J43" i="15"/>
  <c r="C59" i="19" s="1"/>
  <c r="I59" i="19" s="1"/>
  <c r="I43" i="15"/>
  <c r="O50" i="1" s="1"/>
  <c r="L50" i="2" s="1"/>
  <c r="J42" i="15"/>
  <c r="C27" i="19" s="1"/>
  <c r="I27" i="19" s="1"/>
  <c r="J27" i="19" s="1"/>
  <c r="I42" i="15"/>
  <c r="O47" i="1" s="1"/>
  <c r="L47" i="2" s="1"/>
  <c r="J41" i="15"/>
  <c r="C234" i="19" s="1"/>
  <c r="I234" i="19" s="1"/>
  <c r="J234" i="19" s="1"/>
  <c r="I41" i="15"/>
  <c r="O44" i="1" s="1"/>
  <c r="J40" i="15"/>
  <c r="C187" i="19" s="1"/>
  <c r="I187" i="19" s="1"/>
  <c r="J187" i="19" s="1"/>
  <c r="I40" i="15"/>
  <c r="O41" i="1" s="1"/>
  <c r="L41" i="3" s="1"/>
  <c r="J39" i="15"/>
  <c r="C98" i="19" s="1"/>
  <c r="I98" i="19" s="1"/>
  <c r="J98" i="19" s="1"/>
  <c r="I39" i="15"/>
  <c r="O38" i="1" s="1"/>
  <c r="F69" i="24" s="1"/>
  <c r="J38" i="15"/>
  <c r="C83" i="19" s="1"/>
  <c r="I83" i="19" s="1"/>
  <c r="I38" i="15"/>
  <c r="O35" i="1" s="1"/>
  <c r="F65" i="24" s="1"/>
  <c r="J37" i="15"/>
  <c r="I37" i="15"/>
  <c r="J36" i="15"/>
  <c r="I36" i="15"/>
  <c r="J35" i="15"/>
  <c r="I35" i="15"/>
  <c r="J34" i="15"/>
  <c r="I34" i="15"/>
  <c r="J33" i="15"/>
  <c r="I33" i="15"/>
  <c r="J32" i="15"/>
  <c r="I32" i="15"/>
  <c r="J31" i="15"/>
  <c r="I31" i="15"/>
  <c r="J30" i="15"/>
  <c r="I30" i="15"/>
  <c r="J29" i="15"/>
  <c r="I29" i="15"/>
  <c r="J28" i="15"/>
  <c r="I28" i="15"/>
  <c r="J27" i="15"/>
  <c r="I27" i="15"/>
  <c r="J26" i="15"/>
  <c r="I26" i="15"/>
  <c r="J25" i="15"/>
  <c r="I25" i="15"/>
  <c r="J24" i="15"/>
  <c r="I24" i="15"/>
  <c r="J23" i="15"/>
  <c r="I23" i="15"/>
  <c r="J22" i="15"/>
  <c r="I22" i="15"/>
  <c r="J21" i="15"/>
  <c r="I21" i="15"/>
  <c r="J20" i="15"/>
  <c r="I20" i="15"/>
  <c r="J19" i="15"/>
  <c r="I19" i="15"/>
  <c r="J18" i="15"/>
  <c r="I18" i="15"/>
  <c r="J17" i="15"/>
  <c r="I17" i="15"/>
  <c r="J16" i="15"/>
  <c r="I16" i="15"/>
  <c r="J15" i="15"/>
  <c r="I15" i="15"/>
  <c r="J14" i="15"/>
  <c r="I14" i="15"/>
  <c r="J13" i="15"/>
  <c r="I13" i="15"/>
  <c r="J12" i="15"/>
  <c r="I12" i="15"/>
  <c r="J11" i="15"/>
  <c r="I11" i="15"/>
  <c r="J10" i="15"/>
  <c r="I10" i="15"/>
  <c r="J9" i="15"/>
  <c r="I9" i="15"/>
  <c r="J8" i="15"/>
  <c r="I8" i="15"/>
  <c r="J7" i="15"/>
  <c r="I7" i="15"/>
  <c r="J6" i="15"/>
  <c r="I6" i="15"/>
  <c r="J5" i="15"/>
  <c r="C13" i="19" s="1"/>
  <c r="I13" i="19" s="1"/>
  <c r="J13" i="19" s="1"/>
  <c r="I5" i="15"/>
  <c r="O16" i="1" s="1"/>
  <c r="F37" i="24" s="1"/>
  <c r="J4" i="15"/>
  <c r="C3" i="19" s="1"/>
  <c r="I3" i="19" s="1"/>
  <c r="I4" i="15"/>
  <c r="O13" i="1" s="1"/>
  <c r="L13" i="2" s="1"/>
  <c r="J93" i="14"/>
  <c r="I93" i="14"/>
  <c r="J92" i="14"/>
  <c r="I92" i="14"/>
  <c r="J91" i="14"/>
  <c r="I91" i="14"/>
  <c r="J90" i="14"/>
  <c r="I90" i="14"/>
  <c r="J89" i="14"/>
  <c r="I89" i="14"/>
  <c r="J88" i="14"/>
  <c r="I88" i="14"/>
  <c r="J87" i="14"/>
  <c r="I87" i="14"/>
  <c r="J86" i="14"/>
  <c r="I86" i="14"/>
  <c r="J85" i="14"/>
  <c r="I85" i="14"/>
  <c r="J84" i="14"/>
  <c r="I84" i="14"/>
  <c r="J83" i="14"/>
  <c r="I83" i="14"/>
  <c r="J82" i="14"/>
  <c r="I82" i="14"/>
  <c r="J81" i="14"/>
  <c r="I81" i="14"/>
  <c r="J80" i="14"/>
  <c r="I80" i="14"/>
  <c r="J79" i="14"/>
  <c r="I79" i="14"/>
  <c r="J78" i="14"/>
  <c r="I78" i="14"/>
  <c r="J77" i="14"/>
  <c r="I77" i="14"/>
  <c r="J76" i="14"/>
  <c r="I76" i="14"/>
  <c r="J75" i="14"/>
  <c r="I75" i="14"/>
  <c r="J74" i="14"/>
  <c r="I74" i="14"/>
  <c r="J73" i="14"/>
  <c r="I73" i="14"/>
  <c r="J72" i="14"/>
  <c r="I72" i="14"/>
  <c r="J71" i="14"/>
  <c r="I71" i="14"/>
  <c r="J70" i="14"/>
  <c r="I70" i="14"/>
  <c r="J69" i="14"/>
  <c r="C300" i="19" s="1"/>
  <c r="I300" i="19" s="1"/>
  <c r="I69" i="14"/>
  <c r="R128" i="1" s="1"/>
  <c r="O128" i="2" s="1"/>
  <c r="J68" i="14"/>
  <c r="C272" i="19" s="1"/>
  <c r="I272" i="19" s="1"/>
  <c r="J272" i="19" s="1"/>
  <c r="K272" i="19" s="1"/>
  <c r="I68" i="14"/>
  <c r="R125" i="1" s="1"/>
  <c r="O125" i="2" s="1"/>
  <c r="J67" i="14"/>
  <c r="C229" i="19" s="1"/>
  <c r="I229" i="19" s="1"/>
  <c r="J229" i="19" s="1"/>
  <c r="I67" i="14"/>
  <c r="R122" i="1" s="1"/>
  <c r="O122" i="3" s="1"/>
  <c r="J66" i="14"/>
  <c r="C192" i="19" s="1"/>
  <c r="I192" i="19" s="1"/>
  <c r="I66" i="14"/>
  <c r="R119" i="1" s="1"/>
  <c r="O119" i="2" s="1"/>
  <c r="J65" i="14"/>
  <c r="C301" i="19" s="1"/>
  <c r="I301" i="19" s="1"/>
  <c r="J301" i="19" s="1"/>
  <c r="I65" i="14"/>
  <c r="R116" i="1" s="1"/>
  <c r="G173" i="24" s="1"/>
  <c r="J64" i="14"/>
  <c r="C271" i="19" s="1"/>
  <c r="I271" i="19" s="1"/>
  <c r="J271" i="19" s="1"/>
  <c r="K271" i="19" s="1"/>
  <c r="I64" i="14"/>
  <c r="R113" i="1" s="1"/>
  <c r="G169" i="24" s="1"/>
  <c r="J63" i="14"/>
  <c r="C332" i="19" s="1"/>
  <c r="I332" i="19" s="1"/>
  <c r="J332" i="19" s="1"/>
  <c r="I63" i="14"/>
  <c r="R110" i="1" s="1"/>
  <c r="O110" i="3" s="1"/>
  <c r="J62" i="14"/>
  <c r="C327" i="19" s="1"/>
  <c r="I327" i="19" s="1"/>
  <c r="J327" i="19" s="1"/>
  <c r="I62" i="14"/>
  <c r="R107" i="1" s="1"/>
  <c r="O107" i="2" s="1"/>
  <c r="J61" i="14"/>
  <c r="C228" i="19" s="1"/>
  <c r="I228" i="19" s="1"/>
  <c r="I61" i="14"/>
  <c r="R104" i="1" s="1"/>
  <c r="G157" i="24" s="1"/>
  <c r="J60" i="14"/>
  <c r="I60" i="14"/>
  <c r="R101" i="1" s="1"/>
  <c r="O101" i="3" s="1"/>
  <c r="J59" i="14"/>
  <c r="I59" i="14"/>
  <c r="R98" i="1" s="1"/>
  <c r="G149" i="24" s="1"/>
  <c r="J58" i="14"/>
  <c r="C270" i="19" s="1"/>
  <c r="I270" i="19" s="1"/>
  <c r="J270" i="19" s="1"/>
  <c r="I58" i="14"/>
  <c r="R95" i="1" s="1"/>
  <c r="O95" i="2" s="1"/>
  <c r="J57" i="14"/>
  <c r="C155" i="19" s="1"/>
  <c r="I155" i="19" s="1"/>
  <c r="J155" i="19" s="1"/>
  <c r="I57" i="14"/>
  <c r="R92" i="1" s="1"/>
  <c r="O92" i="3" s="1"/>
  <c r="J56" i="14"/>
  <c r="C112" i="19" s="1"/>
  <c r="I112" i="19" s="1"/>
  <c r="J112" i="19" s="1"/>
  <c r="K112" i="19" s="1"/>
  <c r="L112" i="19" s="1"/>
  <c r="M112" i="19" s="1"/>
  <c r="N112" i="19" s="1"/>
  <c r="R112" i="19" s="1"/>
  <c r="I56" i="14"/>
  <c r="R89" i="1" s="1"/>
  <c r="O89" i="3" s="1"/>
  <c r="J55" i="14"/>
  <c r="I55" i="14"/>
  <c r="R86" i="1" s="1"/>
  <c r="O86" i="3" s="1"/>
  <c r="J54" i="14"/>
  <c r="C244" i="19" s="1"/>
  <c r="I244" i="19" s="1"/>
  <c r="I54" i="14"/>
  <c r="R83" i="1" s="1"/>
  <c r="O83" i="2" s="1"/>
  <c r="J53" i="14"/>
  <c r="C56" i="19" s="1"/>
  <c r="I56" i="19" s="1"/>
  <c r="J56" i="19" s="1"/>
  <c r="I53" i="14"/>
  <c r="R80" i="1" s="1"/>
  <c r="G125" i="24" s="1"/>
  <c r="J52" i="14"/>
  <c r="C32" i="19"/>
  <c r="I32" i="19" s="1"/>
  <c r="J32" i="19" s="1"/>
  <c r="I52" i="14"/>
  <c r="R77" i="1" s="1"/>
  <c r="O77" i="3" s="1"/>
  <c r="J51" i="14"/>
  <c r="C157" i="19" s="1"/>
  <c r="I157" i="19" s="1"/>
  <c r="J157" i="19" s="1"/>
  <c r="I51" i="14"/>
  <c r="R74" i="1" s="1"/>
  <c r="O74" i="3" s="1"/>
  <c r="J50" i="14"/>
  <c r="I50" i="14"/>
  <c r="R71" i="1" s="1"/>
  <c r="G113" i="24" s="1"/>
  <c r="J49" i="14"/>
  <c r="C57" i="19" s="1"/>
  <c r="I57" i="19" s="1"/>
  <c r="J57" i="19" s="1"/>
  <c r="I49" i="14"/>
  <c r="R68" i="1" s="1"/>
  <c r="O68" i="2" s="1"/>
  <c r="J48" i="14"/>
  <c r="C31" i="19" s="1"/>
  <c r="I31" i="19" s="1"/>
  <c r="J31" i="19" s="1"/>
  <c r="I48" i="14"/>
  <c r="R65" i="1" s="1"/>
  <c r="O65" i="3" s="1"/>
  <c r="J47" i="14"/>
  <c r="C177" i="19" s="1"/>
  <c r="I177" i="19" s="1"/>
  <c r="J177" i="19" s="1"/>
  <c r="I47" i="14"/>
  <c r="R62" i="1" s="1"/>
  <c r="O62" i="2" s="1"/>
  <c r="J46" i="14"/>
  <c r="C164" i="19" s="1"/>
  <c r="I164" i="19" s="1"/>
  <c r="J164" i="19" s="1"/>
  <c r="I46" i="14"/>
  <c r="R59" i="1" s="1"/>
  <c r="G97" i="24" s="1"/>
  <c r="J45" i="14"/>
  <c r="C156" i="19" s="1"/>
  <c r="I156" i="19" s="1"/>
  <c r="J156" i="19" s="1"/>
  <c r="I45" i="14"/>
  <c r="R56" i="1" s="1"/>
  <c r="G93" i="24" s="1"/>
  <c r="J44" i="14"/>
  <c r="C111" i="19" s="1"/>
  <c r="I111" i="19" s="1"/>
  <c r="J111" i="19" s="1"/>
  <c r="I44" i="14"/>
  <c r="R53" i="1" s="1"/>
  <c r="O53" i="2" s="1"/>
  <c r="J43" i="14"/>
  <c r="C62" i="19" s="1"/>
  <c r="I62" i="19" s="1"/>
  <c r="J62" i="19" s="1"/>
  <c r="I43" i="14"/>
  <c r="R50" i="1" s="1"/>
  <c r="O50" i="2" s="1"/>
  <c r="J42" i="14"/>
  <c r="I42" i="14"/>
  <c r="R47" i="1" s="1"/>
  <c r="O47" i="3" s="1"/>
  <c r="J41" i="14"/>
  <c r="C233" i="19" s="1"/>
  <c r="I233" i="19" s="1"/>
  <c r="J233" i="19" s="1"/>
  <c r="I41" i="14"/>
  <c r="R44" i="1" s="1"/>
  <c r="G77" i="24" s="1"/>
  <c r="J40" i="14"/>
  <c r="C188" i="19" s="1"/>
  <c r="I188" i="19" s="1"/>
  <c r="J188" i="19" s="1"/>
  <c r="I40" i="14"/>
  <c r="R41" i="1" s="1"/>
  <c r="O41" i="2" s="1"/>
  <c r="J39" i="14"/>
  <c r="C97" i="19" s="1"/>
  <c r="I97" i="19" s="1"/>
  <c r="J97" i="19" s="1"/>
  <c r="I39" i="14"/>
  <c r="R38" i="1" s="1"/>
  <c r="O38" i="2" s="1"/>
  <c r="J38" i="14"/>
  <c r="C84" i="19" s="1"/>
  <c r="I84" i="19" s="1"/>
  <c r="J84" i="19" s="1"/>
  <c r="I38" i="14"/>
  <c r="R35" i="1" s="1"/>
  <c r="O35" i="2" s="1"/>
  <c r="J37" i="14"/>
  <c r="I37" i="14"/>
  <c r="J36" i="14"/>
  <c r="I36" i="14"/>
  <c r="J35" i="14"/>
  <c r="I35" i="14"/>
  <c r="J34" i="14"/>
  <c r="I34" i="14"/>
  <c r="J33" i="14"/>
  <c r="I33" i="14"/>
  <c r="J32" i="14"/>
  <c r="I32" i="14"/>
  <c r="J31" i="14"/>
  <c r="I31" i="14"/>
  <c r="J30" i="14"/>
  <c r="I30" i="14"/>
  <c r="J29" i="14"/>
  <c r="I29" i="14"/>
  <c r="J28" i="14"/>
  <c r="I28" i="14"/>
  <c r="J27" i="14"/>
  <c r="I27" i="14"/>
  <c r="J26" i="14"/>
  <c r="I26" i="14"/>
  <c r="J25" i="14"/>
  <c r="I25" i="14"/>
  <c r="J24" i="14"/>
  <c r="I24" i="14"/>
  <c r="J23" i="14"/>
  <c r="I23" i="14"/>
  <c r="J22" i="14"/>
  <c r="I22" i="14"/>
  <c r="J21" i="14"/>
  <c r="I21" i="14"/>
  <c r="J20" i="14"/>
  <c r="I20" i="14"/>
  <c r="J19" i="14"/>
  <c r="I19" i="14"/>
  <c r="J18" i="14"/>
  <c r="I18" i="14"/>
  <c r="J17" i="14"/>
  <c r="I17" i="14"/>
  <c r="J16" i="14"/>
  <c r="I16" i="14"/>
  <c r="J15" i="14"/>
  <c r="I15" i="14"/>
  <c r="J14" i="14"/>
  <c r="I14" i="14"/>
  <c r="J13" i="14"/>
  <c r="I13" i="14"/>
  <c r="J12" i="14"/>
  <c r="I12" i="14"/>
  <c r="J11" i="14"/>
  <c r="I11" i="14"/>
  <c r="J10" i="14"/>
  <c r="I10" i="14"/>
  <c r="J9" i="14"/>
  <c r="I9" i="14"/>
  <c r="J8" i="14"/>
  <c r="I8" i="14"/>
  <c r="J7" i="14"/>
  <c r="I7" i="14"/>
  <c r="J6" i="14"/>
  <c r="I6" i="14"/>
  <c r="J5" i="14"/>
  <c r="C14" i="19" s="1"/>
  <c r="I14" i="19" s="1"/>
  <c r="J14" i="19" s="1"/>
  <c r="I5" i="14"/>
  <c r="R16" i="1" s="1"/>
  <c r="O16" i="3" s="1"/>
  <c r="J4" i="14"/>
  <c r="C10" i="19" s="1"/>
  <c r="I10" i="19" s="1"/>
  <c r="J10" i="19" s="1"/>
  <c r="I4" i="14"/>
  <c r="R13" i="1" s="1"/>
  <c r="G33" i="24" s="1"/>
  <c r="J93" i="13"/>
  <c r="I93" i="13"/>
  <c r="J92" i="13"/>
  <c r="I92" i="13"/>
  <c r="J91" i="13"/>
  <c r="I91" i="13"/>
  <c r="J90" i="13"/>
  <c r="I90" i="13"/>
  <c r="J89" i="13"/>
  <c r="I89" i="13"/>
  <c r="J88" i="13"/>
  <c r="I88" i="13"/>
  <c r="J87" i="13"/>
  <c r="I87" i="13"/>
  <c r="J86" i="13"/>
  <c r="I86" i="13"/>
  <c r="J85" i="13"/>
  <c r="I85" i="13"/>
  <c r="J84" i="13"/>
  <c r="I84" i="13"/>
  <c r="J83" i="13"/>
  <c r="I83" i="13"/>
  <c r="J82" i="13"/>
  <c r="I82" i="13"/>
  <c r="J81" i="13"/>
  <c r="I81" i="13"/>
  <c r="J80" i="13"/>
  <c r="I80" i="13"/>
  <c r="J79" i="13"/>
  <c r="I79" i="13"/>
  <c r="J78" i="13"/>
  <c r="I78" i="13"/>
  <c r="J77" i="13"/>
  <c r="I77" i="13"/>
  <c r="J76" i="13"/>
  <c r="I76" i="13"/>
  <c r="J75" i="13"/>
  <c r="I75" i="13"/>
  <c r="J74" i="13"/>
  <c r="I74" i="13"/>
  <c r="J73" i="13"/>
  <c r="I73" i="13"/>
  <c r="J72" i="13"/>
  <c r="I72" i="13"/>
  <c r="J71" i="13"/>
  <c r="I71" i="13"/>
  <c r="J70" i="13"/>
  <c r="I70" i="13"/>
  <c r="J69" i="13"/>
  <c r="I69" i="13"/>
  <c r="U128" i="1" s="1"/>
  <c r="R128" i="2" s="1"/>
  <c r="J68" i="13"/>
  <c r="C275" i="19" s="1"/>
  <c r="I275" i="19" s="1"/>
  <c r="J275" i="19" s="1"/>
  <c r="I68" i="13"/>
  <c r="U125" i="1" s="1"/>
  <c r="H185" i="24" s="1"/>
  <c r="J67" i="13"/>
  <c r="C225" i="19" s="1"/>
  <c r="I225" i="19" s="1"/>
  <c r="J225" i="19" s="1"/>
  <c r="I67" i="13"/>
  <c r="U122" i="1" s="1"/>
  <c r="R122" i="2" s="1"/>
  <c r="J66" i="13"/>
  <c r="C196" i="19" s="1"/>
  <c r="I196" i="19" s="1"/>
  <c r="I66" i="13"/>
  <c r="U119" i="1" s="1"/>
  <c r="H177" i="24" s="1"/>
  <c r="J65" i="13"/>
  <c r="C314" i="19" s="1"/>
  <c r="I314" i="19" s="1"/>
  <c r="J314" i="19" s="1"/>
  <c r="I65" i="13"/>
  <c r="U116" i="1" s="1"/>
  <c r="H173" i="24" s="1"/>
  <c r="J64" i="13"/>
  <c r="C274" i="19" s="1"/>
  <c r="I274" i="19" s="1"/>
  <c r="I64" i="13"/>
  <c r="U113" i="1" s="1"/>
  <c r="J63" i="13"/>
  <c r="C331" i="19" s="1"/>
  <c r="I331" i="19" s="1"/>
  <c r="I63" i="13"/>
  <c r="U110" i="1" s="1"/>
  <c r="R110" i="2" s="1"/>
  <c r="J62" i="13"/>
  <c r="C324" i="19" s="1"/>
  <c r="I324" i="19" s="1"/>
  <c r="J324" i="19" s="1"/>
  <c r="I62" i="13"/>
  <c r="U107" i="1" s="1"/>
  <c r="R107" i="3" s="1"/>
  <c r="J61" i="13"/>
  <c r="C226" i="19" s="1"/>
  <c r="I226" i="19" s="1"/>
  <c r="I61" i="13"/>
  <c r="U104" i="1" s="1"/>
  <c r="H157" i="24" s="1"/>
  <c r="J60" i="13"/>
  <c r="C195" i="19" s="1"/>
  <c r="I195" i="19" s="1"/>
  <c r="J195" i="19" s="1"/>
  <c r="I60" i="13"/>
  <c r="U101" i="1" s="1"/>
  <c r="R101" i="2" s="1"/>
  <c r="J59" i="13"/>
  <c r="C315" i="19" s="1"/>
  <c r="I315" i="19" s="1"/>
  <c r="I59" i="13"/>
  <c r="U98" i="1" s="1"/>
  <c r="R98" i="3" s="1"/>
  <c r="J58" i="13"/>
  <c r="C273" i="19" s="1"/>
  <c r="I273" i="19" s="1"/>
  <c r="I58" i="13"/>
  <c r="U95" i="1" s="1"/>
  <c r="R95" i="2" s="1"/>
  <c r="J57" i="13"/>
  <c r="C158" i="19" s="1"/>
  <c r="I158" i="19" s="1"/>
  <c r="J158" i="19" s="1"/>
  <c r="I57" i="13"/>
  <c r="U92" i="1" s="1"/>
  <c r="R92" i="2" s="1"/>
  <c r="J56" i="13"/>
  <c r="C115" i="19" s="1"/>
  <c r="I115" i="19" s="1"/>
  <c r="J115" i="19" s="1"/>
  <c r="I56" i="13"/>
  <c r="U89" i="1" s="1"/>
  <c r="R89" i="2" s="1"/>
  <c r="J55" i="13"/>
  <c r="C256" i="19" s="1"/>
  <c r="I256" i="19" s="1"/>
  <c r="I55" i="13"/>
  <c r="U86" i="1" s="1"/>
  <c r="R86" i="2" s="1"/>
  <c r="J54" i="13"/>
  <c r="C245" i="19" s="1"/>
  <c r="I245" i="19" s="1"/>
  <c r="I54" i="13"/>
  <c r="U83" i="1" s="1"/>
  <c r="H129" i="24" s="1"/>
  <c r="J53" i="13"/>
  <c r="C68" i="19" s="1"/>
  <c r="I68" i="19" s="1"/>
  <c r="J68" i="19" s="1"/>
  <c r="I53" i="13"/>
  <c r="U80" i="1" s="1"/>
  <c r="H125" i="24" s="1"/>
  <c r="J52" i="13"/>
  <c r="C35" i="19" s="1"/>
  <c r="I35" i="19" s="1"/>
  <c r="I52" i="13"/>
  <c r="U77" i="1" s="1"/>
  <c r="H121" i="24" s="1"/>
  <c r="J51" i="13"/>
  <c r="C159" i="19" s="1"/>
  <c r="I159" i="19" s="1"/>
  <c r="I51" i="13"/>
  <c r="U74" i="1" s="1"/>
  <c r="J50" i="13"/>
  <c r="C113" i="19" s="1"/>
  <c r="I113" i="19" s="1"/>
  <c r="J113" i="19" s="1"/>
  <c r="I50" i="13"/>
  <c r="U71" i="1" s="1"/>
  <c r="R71" i="3" s="1"/>
  <c r="J49" i="13"/>
  <c r="C54" i="19" s="1"/>
  <c r="I54" i="19" s="1"/>
  <c r="I49" i="13"/>
  <c r="U68" i="1" s="1"/>
  <c r="R68" i="2" s="1"/>
  <c r="J48" i="13"/>
  <c r="C34" i="19" s="1"/>
  <c r="I34" i="19" s="1"/>
  <c r="J34" i="19" s="1"/>
  <c r="I48" i="13"/>
  <c r="U65" i="1" s="1"/>
  <c r="R65" i="3" s="1"/>
  <c r="J47" i="13"/>
  <c r="C176" i="19" s="1"/>
  <c r="I176" i="19" s="1"/>
  <c r="I47" i="13"/>
  <c r="U62" i="1" s="1"/>
  <c r="R62" i="3" s="1"/>
  <c r="J46" i="13"/>
  <c r="C165" i="19" s="1"/>
  <c r="I165" i="19" s="1"/>
  <c r="I46" i="13"/>
  <c r="U59" i="1" s="1"/>
  <c r="R59" i="2" s="1"/>
  <c r="J45" i="13"/>
  <c r="C160" i="19" s="1"/>
  <c r="I160" i="19" s="1"/>
  <c r="I45" i="13"/>
  <c r="U56" i="1" s="1"/>
  <c r="H93" i="24" s="1"/>
  <c r="J44" i="13"/>
  <c r="C114" i="19" s="1"/>
  <c r="I114" i="19" s="1"/>
  <c r="J114" i="19" s="1"/>
  <c r="I44" i="13"/>
  <c r="U53" i="1" s="1"/>
  <c r="H89" i="24" s="1"/>
  <c r="J43" i="13"/>
  <c r="C55" i="19" s="1"/>
  <c r="I55" i="19" s="1"/>
  <c r="I43" i="13"/>
  <c r="U50" i="1" s="1"/>
  <c r="J42" i="13"/>
  <c r="C33" i="19" s="1"/>
  <c r="I33" i="19" s="1"/>
  <c r="I42" i="13"/>
  <c r="U47" i="1" s="1"/>
  <c r="H81" i="24" s="1"/>
  <c r="J41" i="13"/>
  <c r="C230" i="19" s="1"/>
  <c r="I230" i="19" s="1"/>
  <c r="I41" i="13"/>
  <c r="U44" i="1" s="1"/>
  <c r="H77" i="24" s="1"/>
  <c r="J40" i="13"/>
  <c r="C191" i="19" s="1"/>
  <c r="I191" i="19" s="1"/>
  <c r="J191" i="19" s="1"/>
  <c r="I40" i="13"/>
  <c r="U41" i="1" s="1"/>
  <c r="R41" i="3" s="1"/>
  <c r="J39" i="13"/>
  <c r="C96" i="19" s="1"/>
  <c r="I96" i="19" s="1"/>
  <c r="I39" i="13"/>
  <c r="U38" i="1" s="1"/>
  <c r="R38" i="2" s="1"/>
  <c r="J38" i="13"/>
  <c r="C85" i="19" s="1"/>
  <c r="I85" i="19" s="1"/>
  <c r="I38" i="13"/>
  <c r="U35" i="1" s="1"/>
  <c r="R35" i="2" s="1"/>
  <c r="J37" i="13"/>
  <c r="I37" i="13"/>
  <c r="J36" i="13"/>
  <c r="I36" i="13"/>
  <c r="J35" i="13"/>
  <c r="I35" i="13"/>
  <c r="J34" i="13"/>
  <c r="I34" i="13"/>
  <c r="J33" i="13"/>
  <c r="I33" i="13"/>
  <c r="J32" i="13"/>
  <c r="I32" i="13"/>
  <c r="J31" i="13"/>
  <c r="I31" i="13"/>
  <c r="J30" i="13"/>
  <c r="I30" i="13"/>
  <c r="J29" i="13"/>
  <c r="I29" i="13"/>
  <c r="J28" i="13"/>
  <c r="I28" i="13"/>
  <c r="J27" i="13"/>
  <c r="I27" i="13"/>
  <c r="J26" i="13"/>
  <c r="I26" i="13"/>
  <c r="J25" i="13"/>
  <c r="I25" i="13"/>
  <c r="J24" i="13"/>
  <c r="I24" i="13"/>
  <c r="J23" i="13"/>
  <c r="I23" i="13"/>
  <c r="J22" i="13"/>
  <c r="I22" i="13"/>
  <c r="J21" i="13"/>
  <c r="I21" i="13"/>
  <c r="J20" i="13"/>
  <c r="I20" i="13"/>
  <c r="J19" i="13"/>
  <c r="I19" i="13"/>
  <c r="J18" i="13"/>
  <c r="I18" i="13"/>
  <c r="J17" i="13"/>
  <c r="I17" i="13"/>
  <c r="J16" i="13"/>
  <c r="I16" i="13"/>
  <c r="J15" i="13"/>
  <c r="I15" i="13"/>
  <c r="J14" i="13"/>
  <c r="I14" i="13"/>
  <c r="J13" i="13"/>
  <c r="I13" i="13"/>
  <c r="J12" i="13"/>
  <c r="I12" i="13"/>
  <c r="J11" i="13"/>
  <c r="I11" i="13"/>
  <c r="J10" i="13"/>
  <c r="I10" i="13"/>
  <c r="J9" i="13"/>
  <c r="I9" i="13"/>
  <c r="J8" i="13"/>
  <c r="I8" i="13"/>
  <c r="J7" i="13"/>
  <c r="I7" i="13"/>
  <c r="J6" i="13"/>
  <c r="I6" i="13"/>
  <c r="J5" i="13"/>
  <c r="C15" i="19" s="1"/>
  <c r="I15" i="19" s="1"/>
  <c r="I5" i="13"/>
  <c r="U16" i="1" s="1"/>
  <c r="R16" i="2" s="1"/>
  <c r="J4" i="13"/>
  <c r="C4" i="19" s="1"/>
  <c r="I4" i="19" s="1"/>
  <c r="J4" i="19" s="1"/>
  <c r="I4" i="13"/>
  <c r="U13" i="1" s="1"/>
  <c r="R13" i="2" s="1"/>
  <c r="J93" i="12"/>
  <c r="I93" i="12"/>
  <c r="J92" i="12"/>
  <c r="I92" i="12"/>
  <c r="J91" i="12"/>
  <c r="I91" i="12"/>
  <c r="J90" i="12"/>
  <c r="I90" i="12"/>
  <c r="J89" i="12"/>
  <c r="I89" i="12"/>
  <c r="J88" i="12"/>
  <c r="I88" i="12"/>
  <c r="J87" i="12"/>
  <c r="I87" i="12"/>
  <c r="J86" i="12"/>
  <c r="I86" i="12"/>
  <c r="J85" i="12"/>
  <c r="I85" i="12"/>
  <c r="J84" i="12"/>
  <c r="I84" i="12"/>
  <c r="J83" i="12"/>
  <c r="I83" i="12"/>
  <c r="J82" i="12"/>
  <c r="I82" i="12"/>
  <c r="J81" i="12"/>
  <c r="I81" i="12"/>
  <c r="J80" i="12"/>
  <c r="I80" i="12"/>
  <c r="J79" i="12"/>
  <c r="I79" i="12"/>
  <c r="J78" i="12"/>
  <c r="I78" i="12"/>
  <c r="J77" i="12"/>
  <c r="I77" i="12"/>
  <c r="J76" i="12"/>
  <c r="I76" i="12"/>
  <c r="J75" i="12"/>
  <c r="I75" i="12"/>
  <c r="J74" i="12"/>
  <c r="I74" i="12"/>
  <c r="J73" i="12"/>
  <c r="I73" i="12"/>
  <c r="J72" i="12"/>
  <c r="I72" i="12"/>
  <c r="J71" i="12"/>
  <c r="I71" i="12"/>
  <c r="J70" i="12"/>
  <c r="I70" i="12"/>
  <c r="J69" i="12"/>
  <c r="C295" i="19" s="1"/>
  <c r="I295" i="19"/>
  <c r="J295" i="19" s="1"/>
  <c r="K295" i="19" s="1"/>
  <c r="I69" i="12"/>
  <c r="X128" i="1" s="1"/>
  <c r="I189" i="24" s="1"/>
  <c r="J68" i="12"/>
  <c r="C281" i="19"/>
  <c r="I281" i="19" s="1"/>
  <c r="J281" i="19" s="1"/>
  <c r="I68" i="12"/>
  <c r="X125" i="1" s="1"/>
  <c r="U125" i="2" s="1"/>
  <c r="J67" i="12"/>
  <c r="C222" i="19" s="1"/>
  <c r="I222" i="19" s="1"/>
  <c r="J222" i="19" s="1"/>
  <c r="I67" i="12"/>
  <c r="X122" i="1" s="1"/>
  <c r="I181" i="24" s="1"/>
  <c r="J66" i="12"/>
  <c r="C199" i="19" s="1"/>
  <c r="I199" i="19" s="1"/>
  <c r="J199" i="19" s="1"/>
  <c r="I66" i="12"/>
  <c r="X119" i="1" s="1"/>
  <c r="I177" i="24" s="1"/>
  <c r="J65" i="12"/>
  <c r="C299" i="19" s="1"/>
  <c r="I299" i="19" s="1"/>
  <c r="J299" i="19" s="1"/>
  <c r="K299" i="19" s="1"/>
  <c r="I65" i="12"/>
  <c r="X116" i="1" s="1"/>
  <c r="U116" i="2" s="1"/>
  <c r="J64" i="12"/>
  <c r="C277" i="19" s="1"/>
  <c r="I277" i="19" s="1"/>
  <c r="J277" i="19" s="1"/>
  <c r="I64" i="12"/>
  <c r="X113" i="1" s="1"/>
  <c r="U113" i="3" s="1"/>
  <c r="J63" i="12"/>
  <c r="I63" i="12"/>
  <c r="X110" i="1" s="1"/>
  <c r="J62" i="12"/>
  <c r="I62" i="12"/>
  <c r="X107" i="1" s="1"/>
  <c r="U107" i="2" s="1"/>
  <c r="J61" i="12"/>
  <c r="C223" i="19" s="1"/>
  <c r="I223" i="19" s="1"/>
  <c r="J223" i="19" s="1"/>
  <c r="K223" i="19" s="1"/>
  <c r="I61" i="12"/>
  <c r="X104" i="1" s="1"/>
  <c r="J60" i="12"/>
  <c r="C198" i="19" s="1"/>
  <c r="I198" i="19" s="1"/>
  <c r="J198" i="19" s="1"/>
  <c r="I60" i="12"/>
  <c r="X101" i="1" s="1"/>
  <c r="U101" i="2" s="1"/>
  <c r="J59" i="12"/>
  <c r="C312" i="19" s="1"/>
  <c r="I312" i="19" s="1"/>
  <c r="J312" i="19" s="1"/>
  <c r="I59" i="12"/>
  <c r="X98" i="1" s="1"/>
  <c r="J58" i="12"/>
  <c r="C276" i="19" s="1"/>
  <c r="I276" i="19" s="1"/>
  <c r="J276" i="19" s="1"/>
  <c r="I58" i="12"/>
  <c r="X95" i="1" s="1"/>
  <c r="U95" i="2" s="1"/>
  <c r="J57" i="12"/>
  <c r="C143" i="19" s="1"/>
  <c r="I143" i="19" s="1"/>
  <c r="J143" i="19" s="1"/>
  <c r="I57" i="12"/>
  <c r="X92" i="1" s="1"/>
  <c r="I141" i="24" s="1"/>
  <c r="J56" i="12"/>
  <c r="C118" i="19" s="1"/>
  <c r="I118" i="19" s="1"/>
  <c r="J118" i="19" s="1"/>
  <c r="I56" i="12"/>
  <c r="X89" i="1" s="1"/>
  <c r="U89" i="2" s="1"/>
  <c r="J55" i="12"/>
  <c r="C254" i="19" s="1"/>
  <c r="I254" i="19" s="1"/>
  <c r="J254" i="19" s="1"/>
  <c r="I55" i="12"/>
  <c r="X86" i="1" s="1"/>
  <c r="I133" i="24" s="1"/>
  <c r="J54" i="12"/>
  <c r="I54" i="12"/>
  <c r="X83" i="1" s="1"/>
  <c r="I129" i="24" s="1"/>
  <c r="J53" i="12"/>
  <c r="I53" i="12"/>
  <c r="X80" i="1" s="1"/>
  <c r="U80" i="3" s="1"/>
  <c r="J52" i="12"/>
  <c r="C38" i="19" s="1"/>
  <c r="I38" i="19" s="1"/>
  <c r="J38" i="19" s="1"/>
  <c r="I52" i="12"/>
  <c r="X77" i="1" s="1"/>
  <c r="I121" i="24" s="1"/>
  <c r="J51" i="12"/>
  <c r="I51" i="12"/>
  <c r="X74" i="1" s="1"/>
  <c r="U74" i="2" s="1"/>
  <c r="J50" i="12"/>
  <c r="C117" i="19"/>
  <c r="I117" i="19" s="1"/>
  <c r="J117" i="19" s="1"/>
  <c r="I50" i="12"/>
  <c r="X71" i="1" s="1"/>
  <c r="U71" i="3" s="1"/>
  <c r="J49" i="12"/>
  <c r="C53" i="19" s="1"/>
  <c r="I53" i="19" s="1"/>
  <c r="J53" i="19" s="1"/>
  <c r="I49" i="12"/>
  <c r="X68" i="1" s="1"/>
  <c r="U68" i="2" s="1"/>
  <c r="J48" i="12"/>
  <c r="C37" i="19" s="1"/>
  <c r="I37" i="19" s="1"/>
  <c r="J37" i="19" s="1"/>
  <c r="I48" i="12"/>
  <c r="X65" i="1" s="1"/>
  <c r="I105" i="24" s="1"/>
  <c r="J47" i="12"/>
  <c r="I47" i="12"/>
  <c r="X62" i="1" s="1"/>
  <c r="U62" i="3" s="1"/>
  <c r="J46" i="12"/>
  <c r="C167" i="19" s="1"/>
  <c r="I167" i="19" s="1"/>
  <c r="J167" i="19" s="1"/>
  <c r="I46" i="12"/>
  <c r="X59" i="1" s="1"/>
  <c r="I97" i="24" s="1"/>
  <c r="J45" i="12"/>
  <c r="C144" i="19" s="1"/>
  <c r="I144" i="19" s="1"/>
  <c r="I45" i="12"/>
  <c r="X56" i="1" s="1"/>
  <c r="I93" i="24" s="1"/>
  <c r="J44" i="12"/>
  <c r="C116" i="19" s="1"/>
  <c r="I116" i="19" s="1"/>
  <c r="I44" i="12"/>
  <c r="X53" i="1" s="1"/>
  <c r="J43" i="12"/>
  <c r="C52" i="19" s="1"/>
  <c r="I52" i="19" s="1"/>
  <c r="J52" i="19" s="1"/>
  <c r="I43" i="12"/>
  <c r="X50" i="1" s="1"/>
  <c r="I85" i="24" s="1"/>
  <c r="J42" i="12"/>
  <c r="C36" i="19" s="1"/>
  <c r="I36" i="19" s="1"/>
  <c r="J36" i="19" s="1"/>
  <c r="I42" i="12"/>
  <c r="X47" i="1" s="1"/>
  <c r="U47" i="3" s="1"/>
  <c r="J41" i="12"/>
  <c r="C227" i="19" s="1"/>
  <c r="I227" i="19" s="1"/>
  <c r="J227" i="19" s="1"/>
  <c r="I41" i="12"/>
  <c r="X44" i="1" s="1"/>
  <c r="I77" i="24" s="1"/>
  <c r="J40" i="12"/>
  <c r="C194" i="19" s="1"/>
  <c r="I194" i="19" s="1"/>
  <c r="J194" i="19" s="1"/>
  <c r="I40" i="12"/>
  <c r="X41" i="1" s="1"/>
  <c r="U41" i="2" s="1"/>
  <c r="J39" i="12"/>
  <c r="C95" i="19" s="1"/>
  <c r="I95" i="19" s="1"/>
  <c r="I39" i="12"/>
  <c r="X38" i="1" s="1"/>
  <c r="U38" i="2" s="1"/>
  <c r="J38" i="12"/>
  <c r="C86" i="19" s="1"/>
  <c r="I86" i="19" s="1"/>
  <c r="J86" i="19" s="1"/>
  <c r="I38" i="12"/>
  <c r="X35" i="1" s="1"/>
  <c r="I65" i="24" s="1"/>
  <c r="J37" i="12"/>
  <c r="I37" i="12"/>
  <c r="J36" i="12"/>
  <c r="I36" i="12"/>
  <c r="J35" i="12"/>
  <c r="I35" i="12"/>
  <c r="J34" i="12"/>
  <c r="I34" i="12"/>
  <c r="J33" i="12"/>
  <c r="I33" i="12"/>
  <c r="J32" i="12"/>
  <c r="I32" i="12"/>
  <c r="J31" i="12"/>
  <c r="I31" i="12"/>
  <c r="J30" i="12"/>
  <c r="I30" i="12"/>
  <c r="J29" i="12"/>
  <c r="I29" i="12"/>
  <c r="J28" i="12"/>
  <c r="I28" i="12"/>
  <c r="J27" i="12"/>
  <c r="I27" i="12"/>
  <c r="J26" i="12"/>
  <c r="I26" i="12"/>
  <c r="J25" i="12"/>
  <c r="I25" i="12"/>
  <c r="J24" i="12"/>
  <c r="I24" i="12"/>
  <c r="J23" i="12"/>
  <c r="I23" i="12"/>
  <c r="J22" i="12"/>
  <c r="I22" i="12"/>
  <c r="J21" i="12"/>
  <c r="I21" i="12"/>
  <c r="J20" i="12"/>
  <c r="I20" i="12"/>
  <c r="J19" i="12"/>
  <c r="I19" i="12"/>
  <c r="J18" i="12"/>
  <c r="I18" i="12"/>
  <c r="J17" i="12"/>
  <c r="I17" i="12"/>
  <c r="J16" i="12"/>
  <c r="I16" i="12"/>
  <c r="J15" i="12"/>
  <c r="I15" i="12"/>
  <c r="J14" i="12"/>
  <c r="I14" i="12"/>
  <c r="J13" i="12"/>
  <c r="I13" i="12"/>
  <c r="J12" i="12"/>
  <c r="I12" i="12"/>
  <c r="J11" i="12"/>
  <c r="I11" i="12"/>
  <c r="J10" i="12"/>
  <c r="I10" i="12"/>
  <c r="J9" i="12"/>
  <c r="I9" i="12"/>
  <c r="J8" i="12"/>
  <c r="I8" i="12"/>
  <c r="J7" i="12"/>
  <c r="I7" i="12"/>
  <c r="J6" i="12"/>
  <c r="I6" i="12"/>
  <c r="J5" i="12"/>
  <c r="C16" i="19" s="1"/>
  <c r="I16" i="19" s="1"/>
  <c r="J16" i="19" s="1"/>
  <c r="I5" i="12"/>
  <c r="X16" i="1" s="1"/>
  <c r="U16" i="3" s="1"/>
  <c r="J4" i="12"/>
  <c r="C5" i="19" s="1"/>
  <c r="I5" i="19" s="1"/>
  <c r="J5" i="19" s="1"/>
  <c r="K5" i="19" s="1"/>
  <c r="I4" i="12"/>
  <c r="X13" i="1" s="1"/>
  <c r="I33" i="24" s="1"/>
  <c r="J93" i="11"/>
  <c r="I93" i="11"/>
  <c r="J92" i="11"/>
  <c r="I92" i="11"/>
  <c r="J91" i="11"/>
  <c r="I91" i="11"/>
  <c r="J90" i="11"/>
  <c r="I90" i="11"/>
  <c r="J89" i="11"/>
  <c r="I89" i="11"/>
  <c r="J88" i="11"/>
  <c r="I88" i="11"/>
  <c r="J87" i="11"/>
  <c r="I87" i="11"/>
  <c r="J86" i="11"/>
  <c r="I86" i="11"/>
  <c r="J85" i="11"/>
  <c r="I85" i="11"/>
  <c r="J84" i="11"/>
  <c r="I84" i="11"/>
  <c r="J83" i="11"/>
  <c r="I83" i="11"/>
  <c r="J82" i="11"/>
  <c r="I82" i="11"/>
  <c r="J81" i="11"/>
  <c r="I81" i="11"/>
  <c r="J80" i="11"/>
  <c r="I80" i="11"/>
  <c r="J79" i="11"/>
  <c r="I79" i="11"/>
  <c r="J78" i="11"/>
  <c r="I78" i="11"/>
  <c r="J77" i="11"/>
  <c r="I77" i="11"/>
  <c r="J76" i="11"/>
  <c r="I76" i="11"/>
  <c r="J75" i="11"/>
  <c r="I75" i="11"/>
  <c r="J74" i="11"/>
  <c r="I74" i="11"/>
  <c r="J73" i="11"/>
  <c r="I73" i="11"/>
  <c r="J72" i="11"/>
  <c r="I72" i="11"/>
  <c r="J71" i="11"/>
  <c r="I71" i="11"/>
  <c r="J70" i="11"/>
  <c r="I70" i="11"/>
  <c r="J69" i="11"/>
  <c r="C298" i="19"/>
  <c r="I298" i="19" s="1"/>
  <c r="J298" i="19" s="1"/>
  <c r="K298" i="19" s="1"/>
  <c r="I69" i="11"/>
  <c r="AA128" i="1" s="1"/>
  <c r="X128" i="2" s="1"/>
  <c r="J68" i="11"/>
  <c r="C278" i="19" s="1"/>
  <c r="I278" i="19" s="1"/>
  <c r="I68" i="11"/>
  <c r="AA125" i="1" s="1"/>
  <c r="J67" i="11"/>
  <c r="C218" i="19" s="1"/>
  <c r="I218" i="19" s="1"/>
  <c r="J218" i="19" s="1"/>
  <c r="I67" i="11"/>
  <c r="AA122" i="1" s="1"/>
  <c r="X122" i="2" s="1"/>
  <c r="J66" i="11"/>
  <c r="C202" i="19" s="1"/>
  <c r="I202" i="19" s="1"/>
  <c r="I66" i="11"/>
  <c r="AA119" i="1" s="1"/>
  <c r="J65" i="11"/>
  <c r="C296" i="19" s="1"/>
  <c r="I65" i="11"/>
  <c r="AA116" i="1" s="1"/>
  <c r="J64" i="11"/>
  <c r="I64" i="11"/>
  <c r="AA113" i="1" s="1"/>
  <c r="J63" i="11"/>
  <c r="I63" i="11"/>
  <c r="AA110" i="1" s="1"/>
  <c r="J62" i="11"/>
  <c r="C326" i="19" s="1"/>
  <c r="I326" i="19" s="1"/>
  <c r="J326" i="19" s="1"/>
  <c r="I62" i="11"/>
  <c r="AA107" i="1" s="1"/>
  <c r="J61" i="11"/>
  <c r="C219" i="19"/>
  <c r="I219" i="19" s="1"/>
  <c r="I61" i="11"/>
  <c r="AA104" i="1" s="1"/>
  <c r="J60" i="11"/>
  <c r="C200" i="19" s="1"/>
  <c r="I200" i="19" s="1"/>
  <c r="I60" i="11"/>
  <c r="AA101" i="1" s="1"/>
  <c r="J59" i="11"/>
  <c r="C297" i="19" s="1"/>
  <c r="I297" i="19" s="1"/>
  <c r="J297" i="19" s="1"/>
  <c r="I59" i="11"/>
  <c r="AA98" i="1" s="1"/>
  <c r="J58" i="11"/>
  <c r="I58" i="11"/>
  <c r="AA95" i="1" s="1"/>
  <c r="X95" i="2" s="1"/>
  <c r="J57" i="11"/>
  <c r="I57" i="11"/>
  <c r="AA92" i="1" s="1"/>
  <c r="J56" i="11"/>
  <c r="I56" i="11"/>
  <c r="AA89" i="1" s="1"/>
  <c r="J55" i="11"/>
  <c r="I55" i="11"/>
  <c r="AA86" i="1" s="1"/>
  <c r="J54" i="11"/>
  <c r="C247" i="19" s="1"/>
  <c r="I247" i="19" s="1"/>
  <c r="I54" i="11"/>
  <c r="AA83" i="1" s="1"/>
  <c r="J53" i="11"/>
  <c r="C72" i="19" s="1"/>
  <c r="I53" i="11"/>
  <c r="AA80" i="1" s="1"/>
  <c r="J52" i="11"/>
  <c r="C41" i="19" s="1"/>
  <c r="I41" i="19" s="1"/>
  <c r="J41" i="19" s="1"/>
  <c r="I52" i="11"/>
  <c r="AA77" i="1" s="1"/>
  <c r="J121" i="24" s="1"/>
  <c r="J51" i="11"/>
  <c r="C141" i="19" s="1"/>
  <c r="I141" i="19" s="1"/>
  <c r="I51" i="11"/>
  <c r="AA74" i="1" s="1"/>
  <c r="J50" i="11"/>
  <c r="C120" i="19"/>
  <c r="I120" i="19" s="1"/>
  <c r="J120" i="19" s="1"/>
  <c r="I50" i="11"/>
  <c r="AA71" i="1" s="1"/>
  <c r="J49" i="11"/>
  <c r="I49" i="11"/>
  <c r="AA68" i="1" s="1"/>
  <c r="J48" i="11"/>
  <c r="C40" i="19" s="1"/>
  <c r="I48" i="11"/>
  <c r="AA65" i="1" s="1"/>
  <c r="J47" i="11"/>
  <c r="I47" i="11"/>
  <c r="AA62" i="1" s="1"/>
  <c r="J46" i="11"/>
  <c r="C166" i="19" s="1"/>
  <c r="I166" i="19" s="1"/>
  <c r="I46" i="11"/>
  <c r="AA59" i="1" s="1"/>
  <c r="J45" i="11"/>
  <c r="I45" i="11"/>
  <c r="AA56" i="1" s="1"/>
  <c r="J44" i="11"/>
  <c r="C121" i="19"/>
  <c r="I121" i="19" s="1"/>
  <c r="I44" i="11"/>
  <c r="AA53" i="1" s="1"/>
  <c r="J43" i="11"/>
  <c r="C70" i="19" s="1"/>
  <c r="I70" i="19" s="1"/>
  <c r="I43" i="11"/>
  <c r="AA50" i="1" s="1"/>
  <c r="J42" i="11"/>
  <c r="C39" i="19" s="1"/>
  <c r="I39" i="19" s="1"/>
  <c r="J39" i="19" s="1"/>
  <c r="I42" i="11"/>
  <c r="AA47" i="1" s="1"/>
  <c r="J41" i="11"/>
  <c r="C224" i="19" s="1"/>
  <c r="I224" i="19" s="1"/>
  <c r="J224" i="19" s="1"/>
  <c r="K224" i="19" s="1"/>
  <c r="I41" i="11"/>
  <c r="AA44" i="1" s="1"/>
  <c r="J40" i="11"/>
  <c r="I40" i="11"/>
  <c r="AA41" i="1" s="1"/>
  <c r="J39" i="11"/>
  <c r="I39" i="11"/>
  <c r="AA38" i="1" s="1"/>
  <c r="J38" i="11"/>
  <c r="C87" i="19"/>
  <c r="I87" i="19" s="1"/>
  <c r="I38" i="11"/>
  <c r="AA35" i="1" s="1"/>
  <c r="J37" i="11"/>
  <c r="I37" i="11"/>
  <c r="J36" i="11"/>
  <c r="I36" i="11"/>
  <c r="J35" i="11"/>
  <c r="I35" i="11"/>
  <c r="J34" i="11"/>
  <c r="I34" i="11"/>
  <c r="J33" i="11"/>
  <c r="I33" i="11"/>
  <c r="J32" i="11"/>
  <c r="I32" i="11"/>
  <c r="J31" i="11"/>
  <c r="I31" i="11"/>
  <c r="J30" i="11"/>
  <c r="I30" i="11"/>
  <c r="J29" i="11"/>
  <c r="I29" i="11"/>
  <c r="J28" i="11"/>
  <c r="I28" i="11"/>
  <c r="J27" i="11"/>
  <c r="I27" i="11"/>
  <c r="J26" i="11"/>
  <c r="I26" i="11"/>
  <c r="J25" i="11"/>
  <c r="I25" i="11"/>
  <c r="J24" i="11"/>
  <c r="I24" i="11"/>
  <c r="J23" i="11"/>
  <c r="I23" i="11"/>
  <c r="J22" i="11"/>
  <c r="I22" i="11"/>
  <c r="J21" i="11"/>
  <c r="I21" i="11"/>
  <c r="J20" i="11"/>
  <c r="I20" i="11"/>
  <c r="J19" i="11"/>
  <c r="I19" i="11"/>
  <c r="J18" i="11"/>
  <c r="I18" i="11"/>
  <c r="J17" i="11"/>
  <c r="I17" i="11"/>
  <c r="J16" i="11"/>
  <c r="I16" i="11"/>
  <c r="J15" i="11"/>
  <c r="I15" i="11"/>
  <c r="J14" i="11"/>
  <c r="I14" i="11"/>
  <c r="J13" i="11"/>
  <c r="I13" i="11"/>
  <c r="J12" i="11"/>
  <c r="I12" i="11"/>
  <c r="J11" i="11"/>
  <c r="I11" i="11"/>
  <c r="J10" i="11"/>
  <c r="I10" i="11"/>
  <c r="J9" i="11"/>
  <c r="I9" i="11"/>
  <c r="J8" i="11"/>
  <c r="I8" i="11"/>
  <c r="J7" i="11"/>
  <c r="I7" i="11"/>
  <c r="J6" i="11"/>
  <c r="I6" i="11"/>
  <c r="J5" i="11"/>
  <c r="I5" i="11"/>
  <c r="AA16" i="1" s="1"/>
  <c r="J4" i="11"/>
  <c r="C6" i="19" s="1"/>
  <c r="I6" i="19" s="1"/>
  <c r="J6" i="19" s="1"/>
  <c r="I4" i="11"/>
  <c r="AA13" i="1" s="1"/>
  <c r="J93" i="10"/>
  <c r="I93" i="10"/>
  <c r="J92" i="10"/>
  <c r="I92" i="10"/>
  <c r="J91" i="10"/>
  <c r="I91" i="10"/>
  <c r="J90" i="10"/>
  <c r="I90" i="10"/>
  <c r="J89" i="10"/>
  <c r="I89" i="10"/>
  <c r="J88" i="10"/>
  <c r="I88" i="10"/>
  <c r="J87" i="10"/>
  <c r="I87" i="10"/>
  <c r="J86" i="10"/>
  <c r="I86" i="10"/>
  <c r="J85" i="10"/>
  <c r="I85" i="10"/>
  <c r="J84" i="10"/>
  <c r="I84" i="10"/>
  <c r="J83" i="10"/>
  <c r="I83" i="10"/>
  <c r="J82" i="10"/>
  <c r="I82" i="10"/>
  <c r="J81" i="10"/>
  <c r="I81" i="10"/>
  <c r="J80" i="10"/>
  <c r="I80" i="10"/>
  <c r="J79" i="10"/>
  <c r="I79" i="10"/>
  <c r="J78" i="10"/>
  <c r="I78" i="10"/>
  <c r="J77" i="10"/>
  <c r="I77" i="10"/>
  <c r="J76" i="10"/>
  <c r="I76" i="10"/>
  <c r="J75" i="10"/>
  <c r="I75" i="10"/>
  <c r="J74" i="10"/>
  <c r="I74" i="10"/>
  <c r="J73" i="10"/>
  <c r="I73" i="10"/>
  <c r="J72" i="10"/>
  <c r="I72" i="10"/>
  <c r="J71" i="10"/>
  <c r="I71" i="10"/>
  <c r="J70" i="10"/>
  <c r="I70" i="10"/>
  <c r="J69" i="10"/>
  <c r="C291" i="19" s="1"/>
  <c r="I291" i="19" s="1"/>
  <c r="I69" i="10"/>
  <c r="AD128" i="1" s="1"/>
  <c r="J68" i="10"/>
  <c r="I68" i="10"/>
  <c r="AD125" i="1" s="1"/>
  <c r="J67" i="10"/>
  <c r="C220" i="19"/>
  <c r="I220" i="19" s="1"/>
  <c r="J220" i="19" s="1"/>
  <c r="I67" i="10"/>
  <c r="AD122" i="1" s="1"/>
  <c r="J66" i="10"/>
  <c r="C201" i="19"/>
  <c r="I201" i="19"/>
  <c r="I66" i="10"/>
  <c r="AD119" i="1" s="1"/>
  <c r="J65" i="10"/>
  <c r="I65" i="10"/>
  <c r="AD116" i="1" s="1"/>
  <c r="J64" i="10"/>
  <c r="C284" i="19" s="1"/>
  <c r="I284" i="19" s="1"/>
  <c r="J284" i="19" s="1"/>
  <c r="I64" i="10"/>
  <c r="AD113" i="1" s="1"/>
  <c r="K169" i="24" s="1"/>
  <c r="J63" i="10"/>
  <c r="I63" i="10"/>
  <c r="AD110" i="1" s="1"/>
  <c r="J62" i="10"/>
  <c r="C328" i="19" s="1"/>
  <c r="I328" i="19" s="1"/>
  <c r="J328" i="19" s="1"/>
  <c r="I62" i="10"/>
  <c r="AD107" i="1" s="1"/>
  <c r="K161" i="24" s="1"/>
  <c r="J61" i="10"/>
  <c r="C221" i="19"/>
  <c r="I221" i="19"/>
  <c r="I61" i="10"/>
  <c r="AD104" i="1" s="1"/>
  <c r="J60" i="10"/>
  <c r="C203" i="19" s="1"/>
  <c r="I203" i="19" s="1"/>
  <c r="I60" i="10"/>
  <c r="AD101" i="1" s="1"/>
  <c r="J59" i="10"/>
  <c r="C294" i="19" s="1"/>
  <c r="I294" i="19" s="1"/>
  <c r="I59" i="10"/>
  <c r="AD98" i="1" s="1"/>
  <c r="J58" i="10"/>
  <c r="C282" i="19" s="1"/>
  <c r="I282" i="19" s="1"/>
  <c r="I58" i="10"/>
  <c r="AD95" i="1" s="1"/>
  <c r="J57" i="10"/>
  <c r="I57" i="10"/>
  <c r="AD92" i="1" s="1"/>
  <c r="J56" i="10"/>
  <c r="C122" i="19" s="1"/>
  <c r="I122" i="19" s="1"/>
  <c r="J122" i="19" s="1"/>
  <c r="I56" i="10"/>
  <c r="AD89" i="1" s="1"/>
  <c r="J55" i="10"/>
  <c r="I55" i="10"/>
  <c r="AD86" i="1" s="1"/>
  <c r="J54" i="10"/>
  <c r="C249" i="19" s="1"/>
  <c r="I249" i="19" s="1"/>
  <c r="J249" i="19" s="1"/>
  <c r="I54" i="10"/>
  <c r="AD83" i="1" s="1"/>
  <c r="AA83" i="2" s="1"/>
  <c r="J53" i="10"/>
  <c r="C75" i="19" s="1"/>
  <c r="I75" i="19" s="1"/>
  <c r="I53" i="10"/>
  <c r="AD80" i="1" s="1"/>
  <c r="J52" i="10"/>
  <c r="C44" i="19" s="1"/>
  <c r="I44" i="19" s="1"/>
  <c r="J44" i="19" s="1"/>
  <c r="K44" i="19" s="1"/>
  <c r="L44" i="19" s="1"/>
  <c r="I52" i="10"/>
  <c r="AD77" i="1" s="1"/>
  <c r="K121" i="24" s="1"/>
  <c r="J51" i="10"/>
  <c r="C138" i="19" s="1"/>
  <c r="I138" i="19" s="1"/>
  <c r="J138" i="19" s="1"/>
  <c r="I51" i="10"/>
  <c r="AD74" i="1" s="1"/>
  <c r="J50" i="10"/>
  <c r="C123" i="19" s="1"/>
  <c r="I123" i="19" s="1"/>
  <c r="J123" i="19" s="1"/>
  <c r="I50" i="10"/>
  <c r="AD71" i="1" s="1"/>
  <c r="J49" i="10"/>
  <c r="I49" i="10"/>
  <c r="AD68" i="1" s="1"/>
  <c r="AA68" i="2" s="1"/>
  <c r="J48" i="10"/>
  <c r="I48" i="10"/>
  <c r="AD65" i="1" s="1"/>
  <c r="J47" i="10"/>
  <c r="I47" i="10"/>
  <c r="AD62" i="1" s="1"/>
  <c r="AA62" i="2" s="1"/>
  <c r="J46" i="10"/>
  <c r="C172" i="19" s="1"/>
  <c r="I172" i="19" s="1"/>
  <c r="J172" i="19" s="1"/>
  <c r="I46" i="10"/>
  <c r="AD59" i="1" s="1"/>
  <c r="J45" i="10"/>
  <c r="C137" i="19" s="1"/>
  <c r="I137" i="19" s="1"/>
  <c r="I45" i="10"/>
  <c r="AD56" i="1" s="1"/>
  <c r="J44" i="10"/>
  <c r="C124" i="19" s="1"/>
  <c r="I124" i="19" s="1"/>
  <c r="J124" i="19" s="1"/>
  <c r="I44" i="10"/>
  <c r="AD53" i="1" s="1"/>
  <c r="J43" i="10"/>
  <c r="C73" i="19" s="1"/>
  <c r="I73" i="19" s="1"/>
  <c r="I43" i="10"/>
  <c r="AD50" i="1" s="1"/>
  <c r="K85" i="24" s="1"/>
  <c r="J42" i="10"/>
  <c r="C42" i="19" s="1"/>
  <c r="I42" i="19" s="1"/>
  <c r="J42" i="19" s="1"/>
  <c r="I42" i="10"/>
  <c r="AD47" i="1" s="1"/>
  <c r="J41" i="10"/>
  <c r="I41" i="10"/>
  <c r="AD44" i="1" s="1"/>
  <c r="J40" i="10"/>
  <c r="I40" i="10"/>
  <c r="AD41" i="1" s="1"/>
  <c r="J39" i="10"/>
  <c r="I39" i="10"/>
  <c r="AD38" i="1" s="1"/>
  <c r="AA38" i="2" s="1"/>
  <c r="J38" i="10"/>
  <c r="C88" i="19" s="1"/>
  <c r="I88" i="19" s="1"/>
  <c r="I38" i="10"/>
  <c r="AD35" i="1" s="1"/>
  <c r="J37" i="10"/>
  <c r="I37" i="10"/>
  <c r="J36" i="10"/>
  <c r="I36" i="10"/>
  <c r="J35" i="10"/>
  <c r="I35" i="10"/>
  <c r="J34" i="10"/>
  <c r="I34" i="10"/>
  <c r="J33" i="10"/>
  <c r="I33" i="10"/>
  <c r="J32" i="10"/>
  <c r="I32" i="10"/>
  <c r="J31" i="10"/>
  <c r="I31" i="10"/>
  <c r="J30" i="10"/>
  <c r="I30" i="10"/>
  <c r="J29" i="10"/>
  <c r="I29" i="10"/>
  <c r="J28" i="10"/>
  <c r="I28" i="10"/>
  <c r="J27" i="10"/>
  <c r="I27" i="10"/>
  <c r="J26" i="10"/>
  <c r="I26" i="10"/>
  <c r="J25" i="10"/>
  <c r="I25" i="10"/>
  <c r="J24" i="10"/>
  <c r="I24" i="10"/>
  <c r="J23" i="10"/>
  <c r="I23" i="10"/>
  <c r="J22" i="10"/>
  <c r="I22" i="10"/>
  <c r="J21" i="10"/>
  <c r="I21" i="10"/>
  <c r="J20" i="10"/>
  <c r="I20" i="10"/>
  <c r="J19" i="10"/>
  <c r="I19" i="10"/>
  <c r="J18" i="10"/>
  <c r="I18" i="10"/>
  <c r="J17" i="10"/>
  <c r="I17" i="10"/>
  <c r="J16" i="10"/>
  <c r="I16" i="10"/>
  <c r="J15" i="10"/>
  <c r="I15" i="10"/>
  <c r="J14" i="10"/>
  <c r="I14" i="10"/>
  <c r="J13" i="10"/>
  <c r="I13" i="10"/>
  <c r="J12" i="10"/>
  <c r="I12" i="10"/>
  <c r="J11" i="10"/>
  <c r="I11" i="10"/>
  <c r="J10" i="10"/>
  <c r="I10" i="10"/>
  <c r="J9" i="10"/>
  <c r="I9" i="10"/>
  <c r="J8" i="10"/>
  <c r="I8" i="10"/>
  <c r="J7" i="10"/>
  <c r="I7" i="10"/>
  <c r="J6" i="10"/>
  <c r="I6" i="10"/>
  <c r="J5" i="10"/>
  <c r="C18" i="19" s="1"/>
  <c r="I18" i="19" s="1"/>
  <c r="J18" i="19" s="1"/>
  <c r="I5" i="10"/>
  <c r="AD16" i="1" s="1"/>
  <c r="J4" i="10"/>
  <c r="I4" i="10"/>
  <c r="AD13" i="1" s="1"/>
  <c r="J93" i="9"/>
  <c r="I93" i="9"/>
  <c r="J92" i="9"/>
  <c r="I92" i="9"/>
  <c r="J91" i="9"/>
  <c r="I91" i="9"/>
  <c r="J90" i="9"/>
  <c r="I90" i="9"/>
  <c r="J89" i="9"/>
  <c r="I89" i="9"/>
  <c r="J88" i="9"/>
  <c r="I88" i="9"/>
  <c r="J87" i="9"/>
  <c r="I87" i="9"/>
  <c r="J86" i="9"/>
  <c r="I86" i="9"/>
  <c r="J85" i="9"/>
  <c r="I85" i="9"/>
  <c r="J84" i="9"/>
  <c r="I84" i="9"/>
  <c r="J83" i="9"/>
  <c r="I83" i="9"/>
  <c r="J82" i="9"/>
  <c r="I82" i="9"/>
  <c r="J81" i="9"/>
  <c r="I81" i="9"/>
  <c r="J80" i="9"/>
  <c r="I80" i="9"/>
  <c r="J79" i="9"/>
  <c r="I79" i="9"/>
  <c r="J78" i="9"/>
  <c r="I78" i="9"/>
  <c r="J77" i="9"/>
  <c r="I77" i="9"/>
  <c r="J76" i="9"/>
  <c r="I76" i="9"/>
  <c r="J75" i="9"/>
  <c r="I75" i="9"/>
  <c r="J74" i="9"/>
  <c r="I74" i="9"/>
  <c r="J73" i="9"/>
  <c r="I73" i="9"/>
  <c r="J72" i="9"/>
  <c r="I72" i="9"/>
  <c r="J71" i="9"/>
  <c r="I71" i="9"/>
  <c r="J70" i="9"/>
  <c r="I70" i="9"/>
  <c r="J69" i="9"/>
  <c r="I69" i="9"/>
  <c r="AG128" i="1" s="1"/>
  <c r="J68" i="9"/>
  <c r="I68" i="9"/>
  <c r="AG125" i="1" s="1"/>
  <c r="J67" i="9"/>
  <c r="I67" i="9"/>
  <c r="AG122" i="1" s="1"/>
  <c r="J66" i="9"/>
  <c r="I66" i="9"/>
  <c r="AG119" i="1" s="1"/>
  <c r="J65" i="9"/>
  <c r="C317" i="19"/>
  <c r="I317" i="19" s="1"/>
  <c r="I65" i="9"/>
  <c r="AG116" i="1" s="1"/>
  <c r="J64" i="9"/>
  <c r="I64" i="9"/>
  <c r="AG113" i="1" s="1"/>
  <c r="J63" i="9"/>
  <c r="I63" i="9"/>
  <c r="AG110" i="1" s="1"/>
  <c r="L165" i="24" s="1"/>
  <c r="J62" i="9"/>
  <c r="I62" i="9"/>
  <c r="AG107" i="1" s="1"/>
  <c r="J61" i="9"/>
  <c r="I61" i="9"/>
  <c r="AG104" i="1" s="1"/>
  <c r="J60" i="9"/>
  <c r="C207" i="19" s="1"/>
  <c r="I207" i="19" s="1"/>
  <c r="J207" i="19" s="1"/>
  <c r="I60" i="9"/>
  <c r="AG101" i="1" s="1"/>
  <c r="J59" i="9"/>
  <c r="I59" i="9"/>
  <c r="AG98" i="1" s="1"/>
  <c r="J58" i="9"/>
  <c r="I58" i="9"/>
  <c r="AG95" i="1" s="1"/>
  <c r="J57" i="9"/>
  <c r="I57" i="9"/>
  <c r="AG92" i="1" s="1"/>
  <c r="L141" i="24" s="1"/>
  <c r="J56" i="9"/>
  <c r="I56" i="9"/>
  <c r="AG89" i="1" s="1"/>
  <c r="J55" i="9"/>
  <c r="I55" i="9"/>
  <c r="AG86" i="1" s="1"/>
  <c r="J54" i="9"/>
  <c r="C248" i="19" s="1"/>
  <c r="I54" i="9"/>
  <c r="AG83" i="1" s="1"/>
  <c r="J53" i="9"/>
  <c r="I53" i="9"/>
  <c r="AG80" i="1" s="1"/>
  <c r="L125" i="24" s="1"/>
  <c r="J52" i="9"/>
  <c r="I52" i="9"/>
  <c r="AG77" i="1" s="1"/>
  <c r="J51" i="9"/>
  <c r="I51" i="9"/>
  <c r="AG74" i="1" s="1"/>
  <c r="L117" i="24" s="1"/>
  <c r="J50" i="9"/>
  <c r="I50" i="9"/>
  <c r="AG71" i="1" s="1"/>
  <c r="J49" i="9"/>
  <c r="I49" i="9"/>
  <c r="AG68" i="1" s="1"/>
  <c r="J48" i="9"/>
  <c r="I48" i="9"/>
  <c r="AG65" i="1" s="1"/>
  <c r="J47" i="9"/>
  <c r="I47" i="9"/>
  <c r="AG62" i="1" s="1"/>
  <c r="J46" i="9"/>
  <c r="C168" i="19" s="1"/>
  <c r="I168" i="19" s="1"/>
  <c r="J168" i="19" s="1"/>
  <c r="I46" i="9"/>
  <c r="AG59" i="1" s="1"/>
  <c r="J45" i="9"/>
  <c r="I45" i="9"/>
  <c r="AG56" i="1" s="1"/>
  <c r="J44" i="9"/>
  <c r="I44" i="9"/>
  <c r="AG53" i="1" s="1"/>
  <c r="J43" i="9"/>
  <c r="I43" i="9"/>
  <c r="AG50" i="1" s="1"/>
  <c r="L85" i="24" s="1"/>
  <c r="J42" i="9"/>
  <c r="C45" i="19" s="1"/>
  <c r="I42" i="9"/>
  <c r="AG47" i="1" s="1"/>
  <c r="J41" i="9"/>
  <c r="I41" i="9"/>
  <c r="AG44" i="1" s="1"/>
  <c r="J40" i="9"/>
  <c r="C206" i="19" s="1"/>
  <c r="I206" i="19" s="1"/>
  <c r="J206" i="19" s="1"/>
  <c r="I40" i="9"/>
  <c r="AG41" i="1" s="1"/>
  <c r="J39" i="9"/>
  <c r="I39" i="9"/>
  <c r="AG38" i="1" s="1"/>
  <c r="J38" i="9"/>
  <c r="C89" i="19" s="1"/>
  <c r="I89" i="19" s="1"/>
  <c r="J89" i="19" s="1"/>
  <c r="K89" i="19" s="1"/>
  <c r="I38" i="9"/>
  <c r="AG35" i="1" s="1"/>
  <c r="J37" i="9"/>
  <c r="I37" i="9"/>
  <c r="J36" i="9"/>
  <c r="I36" i="9"/>
  <c r="J35" i="9"/>
  <c r="I35" i="9"/>
  <c r="J34" i="9"/>
  <c r="I34" i="9"/>
  <c r="J33" i="9"/>
  <c r="I33" i="9"/>
  <c r="J32" i="9"/>
  <c r="I32" i="9"/>
  <c r="J31" i="9"/>
  <c r="I31" i="9"/>
  <c r="J30" i="9"/>
  <c r="I30" i="9"/>
  <c r="J29" i="9"/>
  <c r="I29" i="9"/>
  <c r="J28" i="9"/>
  <c r="I28" i="9"/>
  <c r="J27" i="9"/>
  <c r="I27" i="9"/>
  <c r="J26" i="9"/>
  <c r="I26" i="9"/>
  <c r="J25" i="9"/>
  <c r="I25" i="9"/>
  <c r="J24" i="9"/>
  <c r="I24" i="9"/>
  <c r="J23" i="9"/>
  <c r="I23" i="9"/>
  <c r="J22" i="9"/>
  <c r="I22" i="9"/>
  <c r="J21" i="9"/>
  <c r="I21" i="9"/>
  <c r="J20" i="9"/>
  <c r="I20" i="9"/>
  <c r="J19" i="9"/>
  <c r="I19" i="9"/>
  <c r="J18" i="9"/>
  <c r="I18" i="9"/>
  <c r="J17" i="9"/>
  <c r="I17" i="9"/>
  <c r="J16" i="9"/>
  <c r="I16" i="9"/>
  <c r="J15" i="9"/>
  <c r="I15" i="9"/>
  <c r="J14" i="9"/>
  <c r="I14" i="9"/>
  <c r="J13" i="9"/>
  <c r="I13" i="9"/>
  <c r="J12" i="9"/>
  <c r="I12" i="9"/>
  <c r="J11" i="9"/>
  <c r="I11" i="9"/>
  <c r="J10" i="9"/>
  <c r="I10" i="9"/>
  <c r="J9" i="9"/>
  <c r="I9" i="9"/>
  <c r="J8" i="9"/>
  <c r="I8" i="9"/>
  <c r="J7" i="9"/>
  <c r="I7" i="9"/>
  <c r="J6" i="9"/>
  <c r="I6" i="9"/>
  <c r="J5" i="9"/>
  <c r="I5" i="9"/>
  <c r="AG16" i="1" s="1"/>
  <c r="L37" i="24" s="1"/>
  <c r="J4" i="9"/>
  <c r="I4" i="9"/>
  <c r="AG13" i="1" s="1"/>
  <c r="I5" i="8"/>
  <c r="AJ16" i="1" s="1"/>
  <c r="J5" i="8"/>
  <c r="C20" i="19" s="1"/>
  <c r="I20" i="19" s="1"/>
  <c r="I6" i="8"/>
  <c r="J6" i="8"/>
  <c r="I7" i="8"/>
  <c r="J7" i="8"/>
  <c r="I8" i="8"/>
  <c r="J8" i="8"/>
  <c r="I9" i="8"/>
  <c r="J9" i="8"/>
  <c r="I10" i="8"/>
  <c r="J10" i="8"/>
  <c r="I11" i="8"/>
  <c r="J11" i="8"/>
  <c r="I12" i="8"/>
  <c r="J12" i="8"/>
  <c r="I13" i="8"/>
  <c r="J13" i="8"/>
  <c r="I14" i="8"/>
  <c r="J14" i="8"/>
  <c r="I15" i="8"/>
  <c r="J15" i="8"/>
  <c r="I16" i="8"/>
  <c r="J16" i="8"/>
  <c r="I17" i="8"/>
  <c r="J17" i="8"/>
  <c r="I18" i="8"/>
  <c r="J18" i="8"/>
  <c r="I19" i="8"/>
  <c r="J19" i="8"/>
  <c r="I20" i="8"/>
  <c r="J20" i="8"/>
  <c r="I21" i="8"/>
  <c r="J21" i="8"/>
  <c r="I22" i="8"/>
  <c r="J22" i="8"/>
  <c r="I23" i="8"/>
  <c r="J23" i="8"/>
  <c r="I24" i="8"/>
  <c r="J24" i="8"/>
  <c r="I25" i="8"/>
  <c r="J25" i="8"/>
  <c r="I26" i="8"/>
  <c r="J26" i="8"/>
  <c r="I27" i="8"/>
  <c r="J27" i="8"/>
  <c r="I28" i="8"/>
  <c r="J28" i="8"/>
  <c r="I29" i="8"/>
  <c r="J29" i="8"/>
  <c r="I30" i="8"/>
  <c r="J30" i="8"/>
  <c r="I31" i="8"/>
  <c r="J31" i="8"/>
  <c r="I32" i="8"/>
  <c r="J32" i="8"/>
  <c r="I33" i="8"/>
  <c r="J33" i="8"/>
  <c r="I34" i="8"/>
  <c r="J34" i="8"/>
  <c r="I35" i="8"/>
  <c r="J35" i="8"/>
  <c r="I36" i="8"/>
  <c r="J36" i="8"/>
  <c r="I37" i="8"/>
  <c r="J37" i="8"/>
  <c r="I38" i="8"/>
  <c r="AJ35" i="1" s="1"/>
  <c r="J38" i="8"/>
  <c r="I39" i="8"/>
  <c r="AJ38" i="1" s="1"/>
  <c r="J39" i="8"/>
  <c r="C91" i="19" s="1"/>
  <c r="I91" i="19" s="1"/>
  <c r="J91" i="19" s="1"/>
  <c r="I40" i="8"/>
  <c r="AJ41" i="1" s="1"/>
  <c r="J40" i="8"/>
  <c r="I41" i="8"/>
  <c r="AJ44" i="1" s="1"/>
  <c r="J41" i="8"/>
  <c r="C215" i="19" s="1"/>
  <c r="I215" i="19" s="1"/>
  <c r="J215" i="19" s="1"/>
  <c r="I42" i="8"/>
  <c r="AJ47" i="1" s="1"/>
  <c r="J42" i="8"/>
  <c r="C48" i="19" s="1"/>
  <c r="I48" i="19"/>
  <c r="J48" i="19" s="1"/>
  <c r="I43" i="8"/>
  <c r="AJ50" i="1" s="1"/>
  <c r="M85" i="24" s="1"/>
  <c r="J43" i="8"/>
  <c r="C79" i="19"/>
  <c r="I79" i="19"/>
  <c r="J79" i="19" s="1"/>
  <c r="I44" i="8"/>
  <c r="AJ53" i="1" s="1"/>
  <c r="M89" i="24"/>
  <c r="J44" i="8"/>
  <c r="I45" i="8"/>
  <c r="AJ56" i="1" s="1"/>
  <c r="M93" i="24" s="1"/>
  <c r="J45" i="8"/>
  <c r="C131" i="19"/>
  <c r="I131" i="19"/>
  <c r="J131" i="19" s="1"/>
  <c r="I46" i="8"/>
  <c r="AJ59" i="1" s="1"/>
  <c r="J46" i="8"/>
  <c r="C169" i="19" s="1"/>
  <c r="I169" i="19" s="1"/>
  <c r="J169" i="19" s="1"/>
  <c r="I47" i="8"/>
  <c r="AJ62" i="1" s="1"/>
  <c r="M101" i="24" s="1"/>
  <c r="J47" i="8"/>
  <c r="C170" i="19" s="1"/>
  <c r="I170" i="19"/>
  <c r="I48" i="8"/>
  <c r="AJ65" i="1" s="1"/>
  <c r="J48" i="8"/>
  <c r="C49" i="19" s="1"/>
  <c r="I49" i="19" s="1"/>
  <c r="J49" i="19" s="1"/>
  <c r="I49" i="8"/>
  <c r="AJ68" i="1" s="1"/>
  <c r="J49" i="8"/>
  <c r="I50" i="8"/>
  <c r="AJ71" i="1" s="1"/>
  <c r="J50" i="8"/>
  <c r="I51" i="8"/>
  <c r="AJ74" i="1" s="1"/>
  <c r="J51" i="8"/>
  <c r="C132" i="19" s="1"/>
  <c r="I132" i="19" s="1"/>
  <c r="I52" i="8"/>
  <c r="AJ77" i="1" s="1"/>
  <c r="J52" i="8"/>
  <c r="I53" i="8"/>
  <c r="AJ80" i="1" s="1"/>
  <c r="M125" i="24" s="1"/>
  <c r="J53" i="8"/>
  <c r="C51" i="19" s="1"/>
  <c r="I51" i="19" s="1"/>
  <c r="J51" i="19" s="1"/>
  <c r="I54" i="8"/>
  <c r="AJ83" i="1" s="1"/>
  <c r="J54" i="8"/>
  <c r="C250" i="19"/>
  <c r="I250" i="19" s="1"/>
  <c r="J250" i="19" s="1"/>
  <c r="I55" i="8"/>
  <c r="AJ86" i="1" s="1"/>
  <c r="J55" i="8"/>
  <c r="C251" i="19"/>
  <c r="I251" i="19"/>
  <c r="J251" i="19" s="1"/>
  <c r="I56" i="8"/>
  <c r="AJ89" i="1" s="1"/>
  <c r="J56" i="8"/>
  <c r="I57" i="8"/>
  <c r="AJ92" i="1" s="1"/>
  <c r="M141" i="24" s="1"/>
  <c r="J57" i="8"/>
  <c r="C133" i="19" s="1"/>
  <c r="I133" i="19" s="1"/>
  <c r="J133" i="19" s="1"/>
  <c r="I58" i="8"/>
  <c r="AJ95" i="1" s="1"/>
  <c r="J58" i="8"/>
  <c r="C286" i="19"/>
  <c r="I286" i="19" s="1"/>
  <c r="J286" i="19"/>
  <c r="I59" i="8"/>
  <c r="AJ98" i="1" s="1"/>
  <c r="J59" i="8"/>
  <c r="C318" i="19" s="1"/>
  <c r="I318" i="19" s="1"/>
  <c r="J318" i="19" s="1"/>
  <c r="I60" i="8"/>
  <c r="AJ101" i="1" s="1"/>
  <c r="J60" i="8"/>
  <c r="C210" i="19" s="1"/>
  <c r="I210" i="19" s="1"/>
  <c r="J210" i="19" s="1"/>
  <c r="I61" i="8"/>
  <c r="AJ104" i="1" s="1"/>
  <c r="J61" i="8"/>
  <c r="C214" i="19" s="1"/>
  <c r="I214" i="19" s="1"/>
  <c r="J214" i="19" s="1"/>
  <c r="I62" i="8"/>
  <c r="AJ107" i="1" s="1"/>
  <c r="J62" i="8"/>
  <c r="C330" i="19" s="1"/>
  <c r="I330" i="19" s="1"/>
  <c r="J330" i="19" s="1"/>
  <c r="I63" i="8"/>
  <c r="AJ110" i="1" s="1"/>
  <c r="M165" i="24" s="1"/>
  <c r="J63" i="8"/>
  <c r="C340" i="19" s="1"/>
  <c r="I340" i="19" s="1"/>
  <c r="J340" i="19" s="1"/>
  <c r="I64" i="8"/>
  <c r="AJ113" i="1" s="1"/>
  <c r="J64" i="8"/>
  <c r="I65" i="8"/>
  <c r="AJ116" i="1" s="1"/>
  <c r="J65" i="8"/>
  <c r="I66" i="8"/>
  <c r="AJ119" i="1" s="1"/>
  <c r="J66" i="8"/>
  <c r="C208" i="19" s="1"/>
  <c r="I208" i="19" s="1"/>
  <c r="J208" i="19" s="1"/>
  <c r="I67" i="8"/>
  <c r="AJ122" i="1" s="1"/>
  <c r="J67" i="8"/>
  <c r="C216" i="19" s="1"/>
  <c r="I216" i="19" s="1"/>
  <c r="J216" i="19" s="1"/>
  <c r="I68" i="8"/>
  <c r="AJ125" i="1" s="1"/>
  <c r="J68" i="8"/>
  <c r="I69" i="8"/>
  <c r="AJ128" i="1" s="1"/>
  <c r="J69" i="8"/>
  <c r="I70" i="8"/>
  <c r="J70" i="8"/>
  <c r="I71" i="8"/>
  <c r="J71" i="8"/>
  <c r="I72" i="8"/>
  <c r="J72" i="8"/>
  <c r="I73" i="8"/>
  <c r="J73" i="8"/>
  <c r="I74" i="8"/>
  <c r="J74" i="8"/>
  <c r="I75" i="8"/>
  <c r="J75" i="8"/>
  <c r="I76" i="8"/>
  <c r="J76" i="8"/>
  <c r="I77" i="8"/>
  <c r="J77" i="8"/>
  <c r="I78" i="8"/>
  <c r="J78" i="8"/>
  <c r="I79" i="8"/>
  <c r="J79" i="8"/>
  <c r="I80" i="8"/>
  <c r="J80" i="8"/>
  <c r="I81" i="8"/>
  <c r="J81" i="8"/>
  <c r="I82" i="8"/>
  <c r="J82" i="8"/>
  <c r="I83" i="8"/>
  <c r="J83" i="8"/>
  <c r="I84" i="8"/>
  <c r="J84" i="8"/>
  <c r="I85" i="8"/>
  <c r="J85" i="8"/>
  <c r="I86" i="8"/>
  <c r="J86" i="8"/>
  <c r="I87" i="8"/>
  <c r="J87" i="8"/>
  <c r="I88" i="8"/>
  <c r="J88" i="8"/>
  <c r="I89" i="8"/>
  <c r="J89" i="8"/>
  <c r="I90" i="8"/>
  <c r="J90" i="8"/>
  <c r="I91" i="8"/>
  <c r="J91" i="8"/>
  <c r="I92" i="8"/>
  <c r="J92" i="8"/>
  <c r="I93" i="8"/>
  <c r="J93" i="8"/>
  <c r="J4" i="8"/>
  <c r="I4" i="8"/>
  <c r="AJ13" i="1" s="1"/>
  <c r="M33" i="24" s="1"/>
  <c r="B4" i="18"/>
  <c r="F320" i="19"/>
  <c r="P320" i="19"/>
  <c r="Q320" i="19" s="1"/>
  <c r="F288" i="19"/>
  <c r="P288" i="19" s="1"/>
  <c r="Q288" i="19" s="1"/>
  <c r="F216" i="19"/>
  <c r="P216" i="19" s="1"/>
  <c r="Q216" i="19"/>
  <c r="F208" i="19"/>
  <c r="P208" i="19" s="1"/>
  <c r="Q208" i="19" s="1"/>
  <c r="F319" i="19"/>
  <c r="P319" i="19"/>
  <c r="Q319" i="19" s="1"/>
  <c r="F287" i="19"/>
  <c r="P287" i="19"/>
  <c r="Q287" i="19" s="1"/>
  <c r="F340" i="19"/>
  <c r="F330" i="19"/>
  <c r="P330" i="19"/>
  <c r="Q330" i="19"/>
  <c r="F214" i="19"/>
  <c r="P214" i="19" s="1"/>
  <c r="Q214" i="19"/>
  <c r="F210" i="19"/>
  <c r="P210" i="19" s="1"/>
  <c r="Q210" i="19" s="1"/>
  <c r="F318" i="19"/>
  <c r="F286" i="19"/>
  <c r="P286" i="19"/>
  <c r="Q286" i="19" s="1"/>
  <c r="F133" i="19"/>
  <c r="F128" i="19"/>
  <c r="P128" i="19" s="1"/>
  <c r="Q128" i="19" s="1"/>
  <c r="F251" i="19"/>
  <c r="P251" i="19" s="1"/>
  <c r="Q251" i="19" s="1"/>
  <c r="F250" i="19"/>
  <c r="P250" i="19"/>
  <c r="Q250" i="19" s="1"/>
  <c r="F51" i="19"/>
  <c r="F50" i="19"/>
  <c r="P50" i="19" s="1"/>
  <c r="Q50" i="19" s="1"/>
  <c r="F132" i="19"/>
  <c r="P132" i="19" s="1"/>
  <c r="Q132" i="19" s="1"/>
  <c r="F129" i="19"/>
  <c r="F80" i="19"/>
  <c r="P80" i="19" s="1"/>
  <c r="Q80" i="19" s="1"/>
  <c r="F49" i="19"/>
  <c r="P49" i="19"/>
  <c r="Q49" i="19" s="1"/>
  <c r="F170" i="19"/>
  <c r="P170" i="19" s="1"/>
  <c r="Q170" i="19" s="1"/>
  <c r="F169" i="19"/>
  <c r="P169" i="19" s="1"/>
  <c r="Q169" i="19" s="1"/>
  <c r="F131" i="19"/>
  <c r="F79" i="19"/>
  <c r="P79" i="19" s="1"/>
  <c r="Q79" i="19" s="1"/>
  <c r="F48" i="19"/>
  <c r="P48" i="19" s="1"/>
  <c r="Q48" i="19" s="1"/>
  <c r="F215" i="19"/>
  <c r="F209" i="19"/>
  <c r="P209" i="19" s="1"/>
  <c r="Q209" i="19" s="1"/>
  <c r="F91" i="19"/>
  <c r="F90" i="19"/>
  <c r="P90" i="19"/>
  <c r="Q90" i="19" s="1"/>
  <c r="F9" i="19"/>
  <c r="P9" i="19"/>
  <c r="Q9" i="19" s="1"/>
  <c r="F212" i="19"/>
  <c r="P212" i="19" s="1"/>
  <c r="Q212" i="19"/>
  <c r="F205" i="19"/>
  <c r="P205" i="19" s="1"/>
  <c r="Q205" i="19" s="1"/>
  <c r="F317" i="19"/>
  <c r="P317" i="19"/>
  <c r="Q317" i="19" s="1"/>
  <c r="F336" i="19"/>
  <c r="P336" i="19" s="1"/>
  <c r="Q336" i="19" s="1"/>
  <c r="F329" i="19"/>
  <c r="P329" i="19" s="1"/>
  <c r="Q329" i="19"/>
  <c r="R329" i="19"/>
  <c r="F211" i="19"/>
  <c r="P211" i="19" s="1"/>
  <c r="Q211" i="19" s="1"/>
  <c r="F207" i="19"/>
  <c r="P207" i="19" s="1"/>
  <c r="Q207" i="19"/>
  <c r="F293" i="19"/>
  <c r="P293" i="19" s="1"/>
  <c r="Q293" i="19" s="1"/>
  <c r="F283" i="19"/>
  <c r="P283" i="19"/>
  <c r="Q283" i="19" s="1"/>
  <c r="F136" i="19"/>
  <c r="P136" i="19" s="1"/>
  <c r="Q136" i="19" s="1"/>
  <c r="F248" i="19"/>
  <c r="P248" i="19" s="1"/>
  <c r="Q248" i="19" s="1"/>
  <c r="F78" i="19"/>
  <c r="P78" i="19"/>
  <c r="Q78" i="19" s="1"/>
  <c r="F47" i="19"/>
  <c r="P47" i="19"/>
  <c r="Q47" i="19" s="1"/>
  <c r="F135" i="19"/>
  <c r="R135" i="19" s="1"/>
  <c r="P135" i="19"/>
  <c r="Q135" i="19" s="1"/>
  <c r="F77" i="19"/>
  <c r="P77" i="19" s="1"/>
  <c r="Q77" i="19" s="1"/>
  <c r="F46" i="19"/>
  <c r="P46" i="19" s="1"/>
  <c r="Q46" i="19" s="1"/>
  <c r="F171" i="19"/>
  <c r="P171" i="19" s="1"/>
  <c r="Q171" i="19" s="1"/>
  <c r="F168" i="19"/>
  <c r="P168" i="19"/>
  <c r="Q168" i="19" s="1"/>
  <c r="F134" i="19"/>
  <c r="P134" i="19" s="1"/>
  <c r="Q134" i="19" s="1"/>
  <c r="F127" i="19"/>
  <c r="P127" i="19"/>
  <c r="Q127" i="19" s="1"/>
  <c r="F76" i="19"/>
  <c r="F45" i="19"/>
  <c r="P45" i="19"/>
  <c r="Q45" i="19" s="1"/>
  <c r="F213" i="19"/>
  <c r="R213" i="19" s="1"/>
  <c r="F206" i="19"/>
  <c r="F92" i="19"/>
  <c r="F89" i="19"/>
  <c r="P89" i="19"/>
  <c r="Q89" i="19" s="1"/>
  <c r="F19" i="19"/>
  <c r="P19" i="19" s="1"/>
  <c r="Q19" i="19" s="1"/>
  <c r="F8" i="19"/>
  <c r="P8" i="19" s="1"/>
  <c r="Q8" i="19" s="1"/>
  <c r="F291" i="19"/>
  <c r="P291" i="19" s="1"/>
  <c r="Q291" i="19" s="1"/>
  <c r="F285" i="19"/>
  <c r="P285" i="19" s="1"/>
  <c r="Q285" i="19" s="1"/>
  <c r="F220" i="19"/>
  <c r="P220" i="19" s="1"/>
  <c r="F292" i="19"/>
  <c r="F284" i="19"/>
  <c r="R284" i="19" s="1"/>
  <c r="F335" i="19"/>
  <c r="P335" i="19"/>
  <c r="Q335" i="19" s="1"/>
  <c r="F328" i="19"/>
  <c r="P328" i="19" s="1"/>
  <c r="Q328" i="19" s="1"/>
  <c r="F221" i="19"/>
  <c r="P221" i="19" s="1"/>
  <c r="Q221" i="19" s="1"/>
  <c r="F203" i="19"/>
  <c r="F294" i="19"/>
  <c r="P294" i="19" s="1"/>
  <c r="Q294" i="19" s="1"/>
  <c r="F282" i="19"/>
  <c r="P282" i="19" s="1"/>
  <c r="Q282" i="19"/>
  <c r="F139" i="19"/>
  <c r="P139" i="19" s="1"/>
  <c r="Q139" i="19" s="1"/>
  <c r="F122" i="19"/>
  <c r="F253" i="19"/>
  <c r="P253" i="19" s="1"/>
  <c r="Q253" i="19" s="1"/>
  <c r="F249" i="19"/>
  <c r="P249" i="19" s="1"/>
  <c r="Q249" i="19" s="1"/>
  <c r="F75" i="19"/>
  <c r="R75" i="19" s="1"/>
  <c r="F44" i="19"/>
  <c r="P44" i="19" s="1"/>
  <c r="Q44" i="19" s="1"/>
  <c r="F138" i="19"/>
  <c r="P138" i="19"/>
  <c r="Q138" i="19"/>
  <c r="F123" i="19"/>
  <c r="P123" i="19" s="1"/>
  <c r="Q123" i="19" s="1"/>
  <c r="F74" i="19"/>
  <c r="P74" i="19" s="1"/>
  <c r="Q74" i="19" s="1"/>
  <c r="F43" i="19"/>
  <c r="P43" i="19" s="1"/>
  <c r="Q43" i="19" s="1"/>
  <c r="F173" i="19"/>
  <c r="F172" i="19"/>
  <c r="P172" i="19" s="1"/>
  <c r="Q172" i="19"/>
  <c r="F137" i="19"/>
  <c r="F124" i="19"/>
  <c r="P124" i="19" s="1"/>
  <c r="Q124" i="19" s="1"/>
  <c r="F73" i="19"/>
  <c r="P73" i="19"/>
  <c r="Q73" i="19" s="1"/>
  <c r="F42" i="19"/>
  <c r="P42" i="19" s="1"/>
  <c r="Q42" i="19" s="1"/>
  <c r="F217" i="19"/>
  <c r="F93" i="19"/>
  <c r="F88" i="19"/>
  <c r="P88" i="19"/>
  <c r="Q88" i="19" s="1"/>
  <c r="F7" i="19"/>
  <c r="P7" i="19" s="1"/>
  <c r="Q7" i="19"/>
  <c r="F298" i="19"/>
  <c r="P298" i="19"/>
  <c r="Q298" i="19" s="1"/>
  <c r="F278" i="19"/>
  <c r="P278" i="19" s="1"/>
  <c r="Q278" i="19" s="1"/>
  <c r="F218" i="19"/>
  <c r="P218" i="19"/>
  <c r="Q218" i="19" s="1"/>
  <c r="F202" i="19"/>
  <c r="P202" i="19" s="1"/>
  <c r="Q202" i="19" s="1"/>
  <c r="F296" i="19"/>
  <c r="P296" i="19" s="1"/>
  <c r="Q296" i="19" s="1"/>
  <c r="F334" i="19"/>
  <c r="P334" i="19" s="1"/>
  <c r="Q334" i="19" s="1"/>
  <c r="F326" i="19"/>
  <c r="R326" i="19" s="1"/>
  <c r="P326" i="19"/>
  <c r="Q326" i="19" s="1"/>
  <c r="F219" i="19"/>
  <c r="F200" i="19"/>
  <c r="P200" i="19" s="1"/>
  <c r="Q200" i="19"/>
  <c r="F297" i="19"/>
  <c r="F280" i="19"/>
  <c r="P280" i="19" s="1"/>
  <c r="Q280" i="19" s="1"/>
  <c r="F142" i="19"/>
  <c r="P142" i="19" s="1"/>
  <c r="Q142" i="19" s="1"/>
  <c r="F255" i="19"/>
  <c r="P255" i="19" s="1"/>
  <c r="Q255" i="19" s="1"/>
  <c r="F247" i="19"/>
  <c r="F72" i="19"/>
  <c r="P72" i="19" s="1"/>
  <c r="Q72" i="19" s="1"/>
  <c r="F41" i="19"/>
  <c r="F141" i="19"/>
  <c r="F120" i="19"/>
  <c r="P120" i="19" s="1"/>
  <c r="Q120" i="19" s="1"/>
  <c r="F71" i="19"/>
  <c r="P71" i="19" s="1"/>
  <c r="Q71" i="19" s="1"/>
  <c r="F40" i="19"/>
  <c r="P40" i="19"/>
  <c r="Q40" i="19" s="1"/>
  <c r="F174" i="19"/>
  <c r="P174" i="19" s="1"/>
  <c r="Q174" i="19"/>
  <c r="F166" i="19"/>
  <c r="P166" i="19" s="1"/>
  <c r="Q166" i="19" s="1"/>
  <c r="F140" i="19"/>
  <c r="P140" i="19" s="1"/>
  <c r="Q140" i="19" s="1"/>
  <c r="F121" i="19"/>
  <c r="P121" i="19"/>
  <c r="Q121" i="19" s="1"/>
  <c r="F70" i="19"/>
  <c r="P70" i="19" s="1"/>
  <c r="Q70" i="19" s="1"/>
  <c r="F39" i="19"/>
  <c r="P39" i="19" s="1"/>
  <c r="Q39" i="19" s="1"/>
  <c r="F224" i="19"/>
  <c r="F197" i="19"/>
  <c r="P197" i="19"/>
  <c r="Q197" i="19" s="1"/>
  <c r="F94" i="19"/>
  <c r="F87" i="19"/>
  <c r="P87" i="19" s="1"/>
  <c r="Q87" i="19" s="1"/>
  <c r="F6" i="19"/>
  <c r="P6" i="19" s="1"/>
  <c r="Q6" i="19" s="1"/>
  <c r="F222" i="19"/>
  <c r="P222" i="19" s="1"/>
  <c r="Q222" i="19" s="1"/>
  <c r="F199" i="19"/>
  <c r="P199" i="19" s="1"/>
  <c r="Q199" i="19" s="1"/>
  <c r="F277" i="19"/>
  <c r="P277" i="19" s="1"/>
  <c r="Q277" i="19" s="1"/>
  <c r="F333" i="19"/>
  <c r="P333" i="19" s="1"/>
  <c r="Q333" i="19" s="1"/>
  <c r="F325" i="19"/>
  <c r="P325" i="19" s="1"/>
  <c r="Q325" i="19" s="1"/>
  <c r="F223" i="19"/>
  <c r="P223" i="19" s="1"/>
  <c r="Q223" i="19" s="1"/>
  <c r="F198" i="19"/>
  <c r="P198" i="19" s="1"/>
  <c r="Q198" i="19" s="1"/>
  <c r="F276" i="19"/>
  <c r="P276" i="19" s="1"/>
  <c r="Q276" i="19" s="1"/>
  <c r="F118" i="19"/>
  <c r="P118" i="19" s="1"/>
  <c r="Q118" i="19" s="1"/>
  <c r="F254" i="19"/>
  <c r="P254" i="19" s="1"/>
  <c r="Q254" i="19" s="1"/>
  <c r="F246" i="19"/>
  <c r="P246" i="19" s="1"/>
  <c r="Q246" i="19"/>
  <c r="F37" i="19"/>
  <c r="P37" i="19" s="1"/>
  <c r="Q37" i="19" s="1"/>
  <c r="F175" i="19"/>
  <c r="P175" i="19" s="1"/>
  <c r="Q175" i="19" s="1"/>
  <c r="F167" i="19"/>
  <c r="P167" i="19" s="1"/>
  <c r="Q167" i="19" s="1"/>
  <c r="F144" i="19"/>
  <c r="P144" i="19" s="1"/>
  <c r="Q144" i="19" s="1"/>
  <c r="F116" i="19"/>
  <c r="P116" i="19"/>
  <c r="Q116" i="19" s="1"/>
  <c r="F95" i="19"/>
  <c r="F86" i="19"/>
  <c r="P86" i="19" s="1"/>
  <c r="Q86" i="19" s="1"/>
  <c r="F16" i="19"/>
  <c r="P16" i="19" s="1"/>
  <c r="Q16" i="19" s="1"/>
  <c r="G16" i="19"/>
  <c r="F275" i="19"/>
  <c r="P275" i="19" s="1"/>
  <c r="Q275" i="19" s="1"/>
  <c r="F225" i="19"/>
  <c r="P225" i="19" s="1"/>
  <c r="Q225" i="19" s="1"/>
  <c r="F196" i="19"/>
  <c r="P196" i="19" s="1"/>
  <c r="Q196" i="19" s="1"/>
  <c r="F273" i="19"/>
  <c r="P273" i="19" s="1"/>
  <c r="Q273" i="19" s="1"/>
  <c r="F115" i="19"/>
  <c r="F165" i="19"/>
  <c r="F230" i="19"/>
  <c r="P230" i="19" s="1"/>
  <c r="Q230" i="19" s="1"/>
  <c r="F96" i="19"/>
  <c r="F229" i="19"/>
  <c r="P229" i="19" s="1"/>
  <c r="Q229" i="19" s="1"/>
  <c r="F301" i="19"/>
  <c r="P301" i="19" s="1"/>
  <c r="Q301" i="19" s="1"/>
  <c r="F228" i="19"/>
  <c r="P228" i="19" s="1"/>
  <c r="Q228" i="19" s="1"/>
  <c r="F270" i="19"/>
  <c r="P270" i="19" s="1"/>
  <c r="Q270" i="19" s="1"/>
  <c r="F155" i="19"/>
  <c r="P155" i="19" s="1"/>
  <c r="Q155" i="19" s="1"/>
  <c r="F112" i="19"/>
  <c r="F257" i="19"/>
  <c r="P257" i="19" s="1"/>
  <c r="Q257" i="19" s="1"/>
  <c r="F32" i="19"/>
  <c r="F157" i="19"/>
  <c r="P157" i="19" s="1"/>
  <c r="Q157" i="19" s="1"/>
  <c r="F177" i="19"/>
  <c r="P177" i="19" s="1"/>
  <c r="Q177" i="19"/>
  <c r="F164" i="19"/>
  <c r="P164" i="19" s="1"/>
  <c r="Q164" i="19" s="1"/>
  <c r="F111" i="19"/>
  <c r="F233" i="19"/>
  <c r="P233" i="19" s="1"/>
  <c r="Q233" i="19" s="1"/>
  <c r="F188" i="19"/>
  <c r="P188" i="19" s="1"/>
  <c r="Q188" i="19" s="1"/>
  <c r="F97" i="19"/>
  <c r="P97" i="19" s="1"/>
  <c r="Q97" i="19" s="1"/>
  <c r="F84" i="19"/>
  <c r="P84" i="19" s="1"/>
  <c r="Q84" i="19" s="1"/>
  <c r="F10" i="19"/>
  <c r="P10" i="19" s="1"/>
  <c r="Q10" i="19" s="1"/>
  <c r="F303" i="19"/>
  <c r="P303" i="19"/>
  <c r="Q303" i="19" s="1"/>
  <c r="F269" i="19"/>
  <c r="P269" i="19" s="1"/>
  <c r="Q269" i="19" s="1"/>
  <c r="F190" i="19"/>
  <c r="F339" i="19"/>
  <c r="P339" i="19" s="1"/>
  <c r="Q339" i="19" s="1"/>
  <c r="F232" i="19"/>
  <c r="P232" i="19" s="1"/>
  <c r="Q232" i="19" s="1"/>
  <c r="F189" i="19"/>
  <c r="P189" i="19"/>
  <c r="Q189" i="19" s="1"/>
  <c r="F267" i="19"/>
  <c r="F109" i="19"/>
  <c r="P109" i="19" s="1"/>
  <c r="Q109" i="19" s="1"/>
  <c r="F242" i="19"/>
  <c r="F61" i="19"/>
  <c r="P61" i="19" s="1"/>
  <c r="Q61" i="19" s="1"/>
  <c r="F28" i="19"/>
  <c r="P28" i="19" s="1"/>
  <c r="Q28" i="19" s="1"/>
  <c r="F178" i="19"/>
  <c r="P178" i="19" s="1"/>
  <c r="Q178" i="19" s="1"/>
  <c r="F163" i="19"/>
  <c r="P163" i="19" s="1"/>
  <c r="Q163" i="19" s="1"/>
  <c r="F150" i="19"/>
  <c r="P150" i="19" s="1"/>
  <c r="Q150" i="19" s="1"/>
  <c r="F107" i="19"/>
  <c r="P107" i="19" s="1"/>
  <c r="Q107" i="19" s="1"/>
  <c r="F59" i="19"/>
  <c r="P59" i="19"/>
  <c r="Q59" i="19" s="1"/>
  <c r="F27" i="19"/>
  <c r="P27" i="19" s="1"/>
  <c r="Q27" i="19" s="1"/>
  <c r="F234" i="19"/>
  <c r="F187" i="19"/>
  <c r="P187" i="19"/>
  <c r="Q187" i="19" s="1"/>
  <c r="F13" i="19"/>
  <c r="F3" i="19"/>
  <c r="P3" i="19"/>
  <c r="Q3" i="19" s="1"/>
  <c r="F306" i="19"/>
  <c r="P306" i="19" s="1"/>
  <c r="Q306" i="19" s="1"/>
  <c r="F266" i="19"/>
  <c r="P266" i="19" s="1"/>
  <c r="Q266" i="19" s="1"/>
  <c r="F235" i="19"/>
  <c r="P235" i="19" s="1"/>
  <c r="Q235" i="19" s="1"/>
  <c r="F186" i="19"/>
  <c r="P186" i="19" s="1"/>
  <c r="Q186" i="19" s="1"/>
  <c r="F310" i="19"/>
  <c r="P310" i="19" s="1"/>
  <c r="Q310" i="19" s="1"/>
  <c r="F322" i="19"/>
  <c r="P322" i="19" s="1"/>
  <c r="Q322" i="19" s="1"/>
  <c r="F185" i="19"/>
  <c r="P185" i="19" s="1"/>
  <c r="Q185" i="19" s="1"/>
  <c r="F309" i="19"/>
  <c r="P309" i="19" s="1"/>
  <c r="Q309" i="19" s="1"/>
  <c r="F152" i="19"/>
  <c r="P152" i="19"/>
  <c r="Q152" i="19" s="1"/>
  <c r="F104" i="19"/>
  <c r="F258" i="19"/>
  <c r="P258" i="19" s="1"/>
  <c r="Q258" i="19" s="1"/>
  <c r="F243" i="19"/>
  <c r="P243" i="19" s="1"/>
  <c r="Q243" i="19" s="1"/>
  <c r="F63" i="19"/>
  <c r="P63" i="19" s="1"/>
  <c r="F26" i="19"/>
  <c r="P26" i="19" s="1"/>
  <c r="Q26" i="19" s="1"/>
  <c r="F154" i="19"/>
  <c r="P154" i="19" s="1"/>
  <c r="Q154" i="19" s="1"/>
  <c r="F58" i="19"/>
  <c r="F25" i="19"/>
  <c r="P25" i="19" s="1"/>
  <c r="Q25" i="19" s="1"/>
  <c r="F153" i="19"/>
  <c r="P153" i="19" s="1"/>
  <c r="Q153" i="19" s="1"/>
  <c r="F67" i="19"/>
  <c r="P67" i="19" s="1"/>
  <c r="Q67" i="19" s="1"/>
  <c r="F24" i="19"/>
  <c r="P24" i="19" s="1"/>
  <c r="Q24" i="19" s="1"/>
  <c r="F237" i="19"/>
  <c r="P237" i="19" s="1"/>
  <c r="Q237" i="19" s="1"/>
  <c r="F99" i="19"/>
  <c r="P99" i="19" s="1"/>
  <c r="Q99" i="19" s="1"/>
  <c r="F82" i="19"/>
  <c r="P82" i="19"/>
  <c r="Q82" i="19" s="1"/>
  <c r="F311" i="19"/>
  <c r="P311" i="19" s="1"/>
  <c r="Q311" i="19" s="1"/>
  <c r="F262" i="19"/>
  <c r="F238" i="19"/>
  <c r="P238" i="19" s="1"/>
  <c r="Q238" i="19" s="1"/>
  <c r="F183" i="19"/>
  <c r="F307" i="19"/>
  <c r="P307" i="19" s="1"/>
  <c r="Q307" i="19" s="1"/>
  <c r="F263" i="19"/>
  <c r="P263" i="19" s="1"/>
  <c r="Q263" i="19" s="1"/>
  <c r="F323" i="19"/>
  <c r="P323" i="19" s="1"/>
  <c r="Q323" i="19" s="1"/>
  <c r="F240" i="19"/>
  <c r="P240" i="19" s="1"/>
  <c r="Q240" i="19" s="1"/>
  <c r="F182" i="19"/>
  <c r="P182" i="19" s="1"/>
  <c r="Q182" i="19" s="1"/>
  <c r="F261" i="19"/>
  <c r="P261" i="19" s="1"/>
  <c r="Q261" i="19" s="1"/>
  <c r="F105" i="19"/>
  <c r="P105" i="19"/>
  <c r="Q105" i="19" s="1"/>
  <c r="F241" i="19"/>
  <c r="P241" i="19" s="1"/>
  <c r="Q241" i="19" s="1"/>
  <c r="F66" i="19"/>
  <c r="P66" i="19"/>
  <c r="Q66" i="19" s="1"/>
  <c r="F23" i="19"/>
  <c r="P23" i="19" s="1"/>
  <c r="Q23" i="19" s="1"/>
  <c r="F103" i="19"/>
  <c r="F65" i="19"/>
  <c r="P65" i="19" s="1"/>
  <c r="Q65" i="19" s="1"/>
  <c r="F180" i="19"/>
  <c r="P180" i="19" s="1"/>
  <c r="Q180" i="19" s="1"/>
  <c r="F101" i="19"/>
  <c r="F181" i="19"/>
  <c r="P181" i="19" s="1"/>
  <c r="Q181" i="19" s="1"/>
  <c r="G64" i="19"/>
  <c r="G13" i="19"/>
  <c r="G234" i="19"/>
  <c r="G60" i="19"/>
  <c r="G151" i="19"/>
  <c r="G109" i="19"/>
  <c r="G339" i="19"/>
  <c r="G231" i="19"/>
  <c r="G31" i="19"/>
  <c r="G32" i="19"/>
  <c r="G257" i="19"/>
  <c r="G155" i="19"/>
  <c r="G302" i="19"/>
  <c r="G193" i="19"/>
  <c r="G228" i="19"/>
  <c r="G332" i="19"/>
  <c r="G272" i="19"/>
  <c r="G300" i="19"/>
  <c r="G15" i="19"/>
  <c r="G96" i="19"/>
  <c r="G230" i="19"/>
  <c r="G165" i="19"/>
  <c r="G176" i="19"/>
  <c r="G54" i="19"/>
  <c r="G245" i="19"/>
  <c r="G256" i="19"/>
  <c r="G115" i="19"/>
  <c r="G315" i="19"/>
  <c r="G195" i="19"/>
  <c r="G226" i="19"/>
  <c r="G324" i="19"/>
  <c r="G331" i="19"/>
  <c r="G274" i="19"/>
  <c r="G314" i="19"/>
  <c r="G196" i="19"/>
  <c r="G225" i="19"/>
  <c r="G313" i="19"/>
  <c r="G5" i="19"/>
  <c r="G95" i="19"/>
  <c r="G194" i="19"/>
  <c r="G52" i="19"/>
  <c r="G116" i="19"/>
  <c r="G144" i="19"/>
  <c r="G167" i="19"/>
  <c r="G175" i="19"/>
  <c r="G53" i="19"/>
  <c r="G145" i="19"/>
  <c r="G38" i="19"/>
  <c r="G69" i="19"/>
  <c r="G246" i="19"/>
  <c r="G254" i="19"/>
  <c r="G118" i="19"/>
  <c r="G143" i="19"/>
  <c r="G312" i="19"/>
  <c r="G198" i="19"/>
  <c r="G223" i="19"/>
  <c r="G325" i="19"/>
  <c r="G333" i="19"/>
  <c r="G277" i="19"/>
  <c r="G222" i="19"/>
  <c r="G281" i="19"/>
  <c r="G295" i="19"/>
  <c r="G17" i="19"/>
  <c r="G87" i="19"/>
  <c r="G94" i="19"/>
  <c r="G224" i="19"/>
  <c r="G39" i="19"/>
  <c r="G70" i="19"/>
  <c r="G140" i="19"/>
  <c r="G166" i="19"/>
  <c r="G174" i="19"/>
  <c r="G71" i="19"/>
  <c r="G120" i="19"/>
  <c r="G141" i="19"/>
  <c r="G72" i="19"/>
  <c r="G255" i="19"/>
  <c r="G142" i="19"/>
  <c r="G280" i="19"/>
  <c r="G297" i="19"/>
  <c r="G200" i="19"/>
  <c r="G219" i="19"/>
  <c r="G326" i="19"/>
  <c r="G279" i="19"/>
  <c r="G296" i="19"/>
  <c r="G202" i="19"/>
  <c r="G218" i="19"/>
  <c r="G278" i="19"/>
  <c r="G298" i="19"/>
  <c r="G7" i="19"/>
  <c r="G93" i="19"/>
  <c r="G204" i="19"/>
  <c r="G217" i="19"/>
  <c r="G42" i="19"/>
  <c r="G124" i="19"/>
  <c r="G173" i="19"/>
  <c r="G43" i="19"/>
  <c r="G74" i="19"/>
  <c r="G138" i="19"/>
  <c r="G75" i="19"/>
  <c r="G253" i="19"/>
  <c r="G122" i="19"/>
  <c r="G139" i="19"/>
  <c r="G282" i="19"/>
  <c r="G294" i="19"/>
  <c r="G203" i="19"/>
  <c r="G221" i="19"/>
  <c r="G335" i="19"/>
  <c r="G284" i="19"/>
  <c r="G292" i="19"/>
  <c r="G201" i="19"/>
  <c r="G220" i="19"/>
  <c r="G285" i="19"/>
  <c r="G19" i="19"/>
  <c r="G89" i="19"/>
  <c r="G92" i="19"/>
  <c r="G206" i="19"/>
  <c r="G45" i="19"/>
  <c r="G127" i="19"/>
  <c r="G134" i="19"/>
  <c r="G168" i="19"/>
  <c r="G171" i="19"/>
  <c r="G77" i="19"/>
  <c r="G135" i="19"/>
  <c r="G78" i="19"/>
  <c r="G248" i="19"/>
  <c r="G252" i="19"/>
  <c r="G126" i="19"/>
  <c r="G136" i="19"/>
  <c r="G283" i="19"/>
  <c r="G293" i="19"/>
  <c r="G211" i="19"/>
  <c r="G329" i="19"/>
  <c r="G336" i="19"/>
  <c r="G290" i="19"/>
  <c r="G317" i="19"/>
  <c r="G205" i="19"/>
  <c r="G212" i="19"/>
  <c r="G316" i="19"/>
  <c r="G9" i="19"/>
  <c r="G20" i="19"/>
  <c r="G90" i="19"/>
  <c r="G91" i="19"/>
  <c r="G209" i="19"/>
  <c r="G215" i="19"/>
  <c r="G79" i="19"/>
  <c r="G130" i="19"/>
  <c r="G131" i="19"/>
  <c r="G169" i="19"/>
  <c r="G170" i="19"/>
  <c r="G49" i="19"/>
  <c r="G80" i="19"/>
  <c r="G132" i="19"/>
  <c r="G50" i="19"/>
  <c r="G51" i="19"/>
  <c r="G250" i="19"/>
  <c r="G251" i="19"/>
  <c r="G128" i="19"/>
  <c r="G133" i="19"/>
  <c r="G286" i="19"/>
  <c r="G318" i="19"/>
  <c r="G210" i="19"/>
  <c r="G214" i="19"/>
  <c r="G330" i="19"/>
  <c r="G340" i="19"/>
  <c r="G287" i="19"/>
  <c r="G319" i="19"/>
  <c r="G208" i="19"/>
  <c r="G216" i="19"/>
  <c r="G288" i="19"/>
  <c r="G320" i="19"/>
  <c r="G239" i="19"/>
  <c r="G153" i="19"/>
  <c r="G129" i="19"/>
  <c r="G48" i="19"/>
  <c r="G289" i="19"/>
  <c r="G207" i="19"/>
  <c r="G47" i="19"/>
  <c r="G125" i="19"/>
  <c r="G46" i="19"/>
  <c r="G76" i="19"/>
  <c r="G213" i="19"/>
  <c r="G8" i="19"/>
  <c r="G291" i="19"/>
  <c r="G328" i="19"/>
  <c r="G249" i="19"/>
  <c r="G44" i="19"/>
  <c r="G123" i="19"/>
  <c r="G172" i="19"/>
  <c r="G137" i="19"/>
  <c r="G73" i="19"/>
  <c r="G88" i="19"/>
  <c r="G18" i="19"/>
  <c r="G334" i="19"/>
  <c r="G119" i="19"/>
  <c r="G247" i="19"/>
  <c r="G41" i="19"/>
  <c r="G40" i="19"/>
  <c r="G121" i="19"/>
  <c r="G197" i="19"/>
  <c r="G6" i="19"/>
  <c r="G199" i="19"/>
  <c r="G299" i="19"/>
  <c r="G276" i="19"/>
  <c r="G117" i="19"/>
  <c r="G37" i="19"/>
  <c r="G36" i="19"/>
  <c r="G227" i="19"/>
  <c r="G86" i="19"/>
  <c r="G275" i="19"/>
  <c r="G273" i="19"/>
  <c r="G158" i="19"/>
  <c r="G68" i="19"/>
  <c r="G35" i="19"/>
  <c r="G159" i="19"/>
  <c r="G113" i="19"/>
  <c r="G34" i="19"/>
  <c r="G160" i="19"/>
  <c r="G114" i="19"/>
  <c r="G55" i="19"/>
  <c r="G33" i="19"/>
  <c r="G191" i="19"/>
  <c r="G85" i="19"/>
  <c r="G4" i="19"/>
  <c r="G229" i="19"/>
  <c r="G192" i="19"/>
  <c r="G301" i="19"/>
  <c r="G271" i="19"/>
  <c r="G327" i="19"/>
  <c r="G270" i="19"/>
  <c r="G112" i="19"/>
  <c r="G244" i="19"/>
  <c r="G56" i="19"/>
  <c r="G157" i="19"/>
  <c r="G110" i="19"/>
  <c r="G57" i="19"/>
  <c r="G177" i="19"/>
  <c r="G164" i="19"/>
  <c r="G156" i="19"/>
  <c r="G111" i="19"/>
  <c r="G62" i="19"/>
  <c r="G30" i="19"/>
  <c r="G233" i="19"/>
  <c r="G188" i="19"/>
  <c r="G97" i="19"/>
  <c r="G84" i="19"/>
  <c r="G14" i="19"/>
  <c r="G10" i="19"/>
  <c r="G303" i="19"/>
  <c r="G269" i="19"/>
  <c r="G190" i="19"/>
  <c r="G304" i="19"/>
  <c r="G268" i="19"/>
  <c r="G321" i="19"/>
  <c r="G232" i="19"/>
  <c r="G189" i="19"/>
  <c r="G305" i="19"/>
  <c r="G267" i="19"/>
  <c r="G149" i="19"/>
  <c r="G260" i="19"/>
  <c r="G242" i="19"/>
  <c r="G61" i="19"/>
  <c r="G29" i="19"/>
  <c r="G108" i="19"/>
  <c r="G28" i="19"/>
  <c r="G178" i="19"/>
  <c r="G163" i="19"/>
  <c r="G150" i="19"/>
  <c r="G107" i="19"/>
  <c r="G59" i="19"/>
  <c r="G27" i="19"/>
  <c r="G187" i="19"/>
  <c r="G98" i="19"/>
  <c r="G83" i="19"/>
  <c r="G3" i="19"/>
  <c r="G306" i="19"/>
  <c r="G266" i="19"/>
  <c r="G235" i="19"/>
  <c r="G186" i="19"/>
  <c r="G310" i="19"/>
  <c r="G265" i="19"/>
  <c r="G338" i="19"/>
  <c r="G322" i="19"/>
  <c r="G236" i="19"/>
  <c r="G185" i="19"/>
  <c r="G309" i="19"/>
  <c r="G264" i="19"/>
  <c r="G152" i="19"/>
  <c r="G104" i="19"/>
  <c r="G258" i="19"/>
  <c r="G243" i="19"/>
  <c r="G63" i="19"/>
  <c r="G26" i="19"/>
  <c r="G154" i="19"/>
  <c r="G106" i="19"/>
  <c r="G58" i="19"/>
  <c r="G25" i="19"/>
  <c r="G179" i="19"/>
  <c r="G162" i="19"/>
  <c r="G102" i="19"/>
  <c r="G67" i="19"/>
  <c r="G24" i="19"/>
  <c r="G237" i="19"/>
  <c r="G184" i="19"/>
  <c r="G99" i="19"/>
  <c r="G82" i="19"/>
  <c r="G12" i="19"/>
  <c r="G2" i="19"/>
  <c r="G311" i="19"/>
  <c r="G262" i="19"/>
  <c r="G238" i="19"/>
  <c r="G183" i="19"/>
  <c r="G307" i="19"/>
  <c r="G263" i="19"/>
  <c r="G337" i="19"/>
  <c r="G323" i="19"/>
  <c r="G240" i="19"/>
  <c r="G182" i="19"/>
  <c r="G308" i="19"/>
  <c r="G261" i="19"/>
  <c r="G146" i="19"/>
  <c r="G105" i="19"/>
  <c r="G259" i="19"/>
  <c r="G241" i="19"/>
  <c r="G66" i="19"/>
  <c r="G23" i="19"/>
  <c r="G147" i="19"/>
  <c r="G103" i="19"/>
  <c r="G65" i="19"/>
  <c r="G22" i="19"/>
  <c r="G180" i="19"/>
  <c r="G161" i="19"/>
  <c r="G148" i="19"/>
  <c r="G101" i="19"/>
  <c r="G21" i="19"/>
  <c r="G181" i="19"/>
  <c r="G100" i="19"/>
  <c r="G81" i="19"/>
  <c r="G11" i="19"/>
  <c r="J3" i="1"/>
  <c r="G3" i="2"/>
  <c r="G3" i="3"/>
  <c r="E288" i="19"/>
  <c r="E216" i="19"/>
  <c r="K216" i="19" s="1"/>
  <c r="E340" i="19"/>
  <c r="E210" i="19"/>
  <c r="E318" i="19"/>
  <c r="E286" i="19"/>
  <c r="E133" i="19"/>
  <c r="E251" i="19"/>
  <c r="E132" i="19"/>
  <c r="E131" i="19"/>
  <c r="E215" i="19"/>
  <c r="E91" i="19"/>
  <c r="E9" i="19"/>
  <c r="E316" i="19"/>
  <c r="E289" i="19"/>
  <c r="E212" i="19"/>
  <c r="E205" i="19"/>
  <c r="E317" i="19"/>
  <c r="E290" i="19"/>
  <c r="E336" i="19"/>
  <c r="E211" i="19"/>
  <c r="E207" i="19"/>
  <c r="E293" i="19"/>
  <c r="E136" i="19"/>
  <c r="E252" i="19"/>
  <c r="E248" i="19"/>
  <c r="E78" i="19"/>
  <c r="E47" i="19"/>
  <c r="E135" i="19"/>
  <c r="E125" i="19"/>
  <c r="E77" i="19"/>
  <c r="E46" i="19"/>
  <c r="E171" i="19"/>
  <c r="E134" i="19"/>
  <c r="E127" i="19"/>
  <c r="E76" i="19"/>
  <c r="E213" i="19"/>
  <c r="E206" i="19"/>
  <c r="E92" i="19"/>
  <c r="E89" i="19"/>
  <c r="E19" i="19"/>
  <c r="E291" i="19"/>
  <c r="E285" i="19"/>
  <c r="E220" i="19"/>
  <c r="E201" i="19"/>
  <c r="E292" i="19"/>
  <c r="E284" i="19"/>
  <c r="E335" i="19"/>
  <c r="E328" i="19"/>
  <c r="E221" i="19"/>
  <c r="E203" i="19"/>
  <c r="E294" i="19"/>
  <c r="E282" i="19"/>
  <c r="E139" i="19"/>
  <c r="E122" i="19"/>
  <c r="E253" i="19"/>
  <c r="E249" i="19"/>
  <c r="E75" i="19"/>
  <c r="E44" i="19"/>
  <c r="E138" i="19"/>
  <c r="E123" i="19"/>
  <c r="E74" i="19"/>
  <c r="E43" i="19"/>
  <c r="E173" i="19"/>
  <c r="E172" i="19"/>
  <c r="E137" i="19"/>
  <c r="E124" i="19"/>
  <c r="E73" i="19"/>
  <c r="E42" i="19"/>
  <c r="E217" i="19"/>
  <c r="E204" i="19"/>
  <c r="E93" i="19"/>
  <c r="E88" i="19"/>
  <c r="E18" i="19"/>
  <c r="E7" i="19"/>
  <c r="E298" i="19"/>
  <c r="E218" i="19"/>
  <c r="E202" i="19"/>
  <c r="E296" i="19"/>
  <c r="E279" i="19"/>
  <c r="E334" i="19"/>
  <c r="E326" i="19"/>
  <c r="E219" i="19"/>
  <c r="E200" i="19"/>
  <c r="E297" i="19"/>
  <c r="E280" i="19"/>
  <c r="E142" i="19"/>
  <c r="E255" i="19"/>
  <c r="E247" i="19"/>
  <c r="E72" i="19"/>
  <c r="E141" i="19"/>
  <c r="E120" i="19"/>
  <c r="E71" i="19"/>
  <c r="E174" i="19"/>
  <c r="E166" i="19"/>
  <c r="E140" i="19"/>
  <c r="E121" i="19"/>
  <c r="E70" i="19"/>
  <c r="E39" i="19"/>
  <c r="E224" i="19"/>
  <c r="E94" i="19"/>
  <c r="E87" i="19"/>
  <c r="E17" i="19"/>
  <c r="E281" i="19"/>
  <c r="E222" i="19"/>
  <c r="E277" i="19"/>
  <c r="E333" i="19"/>
  <c r="E198" i="19"/>
  <c r="E312" i="19"/>
  <c r="K312" i="19" s="1"/>
  <c r="E254" i="19"/>
  <c r="E38" i="19"/>
  <c r="K38" i="19" s="1"/>
  <c r="E145" i="19"/>
  <c r="E175" i="19"/>
  <c r="E144" i="19"/>
  <c r="E116" i="19"/>
  <c r="E52" i="19"/>
  <c r="E194" i="19"/>
  <c r="E95" i="19"/>
  <c r="E229" i="19"/>
  <c r="E332" i="19"/>
  <c r="E302" i="19"/>
  <c r="E257" i="19"/>
  <c r="E157" i="19"/>
  <c r="E31" i="19"/>
  <c r="E177" i="19"/>
  <c r="E62" i="19"/>
  <c r="E97" i="19"/>
  <c r="E186" i="19"/>
  <c r="E322" i="19"/>
  <c r="E63" i="19"/>
  <c r="E26" i="19"/>
  <c r="E106" i="19"/>
  <c r="E24" i="19"/>
  <c r="K24" i="19" s="1"/>
  <c r="E237" i="19"/>
  <c r="E15" i="3"/>
  <c r="E12" i="3"/>
  <c r="E4" i="18"/>
  <c r="P4" i="3"/>
  <c r="G4" i="3"/>
  <c r="P3" i="3"/>
  <c r="L3" i="3"/>
  <c r="S4" i="2"/>
  <c r="G4" i="2"/>
  <c r="S3" i="2"/>
  <c r="M3" i="2"/>
  <c r="Y4" i="1"/>
  <c r="L4" i="1"/>
  <c r="Y3" i="1"/>
  <c r="R3" i="1"/>
  <c r="AG176" i="3"/>
  <c r="AD176" i="3"/>
  <c r="AA176" i="3"/>
  <c r="X176" i="3"/>
  <c r="AG175" i="3"/>
  <c r="AD175" i="3"/>
  <c r="AA175" i="3"/>
  <c r="X175" i="3"/>
  <c r="AG173" i="3"/>
  <c r="AD173" i="3"/>
  <c r="AA173" i="3"/>
  <c r="X173" i="3"/>
  <c r="AG171" i="3"/>
  <c r="AD171" i="3"/>
  <c r="AA171" i="3"/>
  <c r="X171" i="3"/>
  <c r="AG169" i="3"/>
  <c r="AD169" i="3"/>
  <c r="AA169" i="3"/>
  <c r="X169" i="3"/>
  <c r="AG167" i="3"/>
  <c r="AD167" i="3"/>
  <c r="AA167" i="3"/>
  <c r="X167" i="3"/>
  <c r="AG165" i="3"/>
  <c r="AD165" i="3"/>
  <c r="AA165" i="3"/>
  <c r="X165" i="3"/>
  <c r="AG163" i="3"/>
  <c r="AD163" i="3"/>
  <c r="AA163" i="3"/>
  <c r="X163" i="3"/>
  <c r="AG159" i="3"/>
  <c r="AD159" i="3"/>
  <c r="AA159" i="3"/>
  <c r="X159" i="3"/>
  <c r="O639" i="2"/>
  <c r="N639" i="2"/>
  <c r="M639" i="2"/>
  <c r="L639" i="2"/>
  <c r="O638" i="2"/>
  <c r="N638" i="2"/>
  <c r="J638" i="2"/>
  <c r="F638" i="2"/>
  <c r="O637" i="2"/>
  <c r="N637" i="2"/>
  <c r="M637" i="2"/>
  <c r="L637" i="2"/>
  <c r="J637" i="2"/>
  <c r="O636" i="2"/>
  <c r="N636" i="2"/>
  <c r="M636" i="2"/>
  <c r="I636" i="2"/>
  <c r="O635" i="2"/>
  <c r="N635" i="2"/>
  <c r="M635" i="2"/>
  <c r="L635" i="2"/>
  <c r="O634" i="2"/>
  <c r="N634" i="2"/>
  <c r="M634" i="2"/>
  <c r="J634" i="2"/>
  <c r="O633" i="2"/>
  <c r="N633" i="2"/>
  <c r="M633" i="2"/>
  <c r="L633" i="2"/>
  <c r="J633" i="2"/>
  <c r="O632" i="2"/>
  <c r="N632" i="2"/>
  <c r="G632" i="2"/>
  <c r="O631" i="2"/>
  <c r="N631" i="2"/>
  <c r="L631" i="2"/>
  <c r="H631" i="2"/>
  <c r="O630" i="2"/>
  <c r="N630" i="2"/>
  <c r="L630" i="2"/>
  <c r="H630" i="2"/>
  <c r="O629" i="2"/>
  <c r="N629" i="2"/>
  <c r="M629" i="2"/>
  <c r="L629" i="2"/>
  <c r="K629" i="2"/>
  <c r="I629" i="2"/>
  <c r="O628" i="2"/>
  <c r="N628" i="2"/>
  <c r="L628" i="2"/>
  <c r="H628" i="2"/>
  <c r="F628" i="2"/>
  <c r="O627" i="2"/>
  <c r="N627" i="2"/>
  <c r="M627" i="2"/>
  <c r="L627" i="2"/>
  <c r="G627" i="2"/>
  <c r="O626" i="2"/>
  <c r="N626" i="2"/>
  <c r="M626" i="2"/>
  <c r="F626" i="2"/>
  <c r="O625" i="2"/>
  <c r="N625" i="2"/>
  <c r="M625" i="2"/>
  <c r="L625" i="2"/>
  <c r="O624" i="2"/>
  <c r="N624" i="2"/>
  <c r="L624" i="2"/>
  <c r="O623" i="2"/>
  <c r="N623" i="2"/>
  <c r="L623" i="2"/>
  <c r="K623" i="2"/>
  <c r="O622" i="2"/>
  <c r="N622" i="2"/>
  <c r="M622" i="2"/>
  <c r="L622" i="2"/>
  <c r="G622" i="2"/>
  <c r="O621" i="2"/>
  <c r="N621" i="2"/>
  <c r="M621" i="2"/>
  <c r="L621" i="2"/>
  <c r="G621" i="2"/>
  <c r="O620" i="2"/>
  <c r="N620" i="2"/>
  <c r="L620" i="2"/>
  <c r="O619" i="2"/>
  <c r="N619" i="2"/>
  <c r="M619" i="2"/>
  <c r="L619" i="2"/>
  <c r="I619" i="2"/>
  <c r="G619" i="2"/>
  <c r="O618" i="2"/>
  <c r="N618" i="2"/>
  <c r="M618" i="2"/>
  <c r="H618" i="2"/>
  <c r="O617" i="2"/>
  <c r="N617" i="2"/>
  <c r="M617" i="2"/>
  <c r="L617" i="2"/>
  <c r="O616" i="2"/>
  <c r="N616" i="2"/>
  <c r="L616" i="2"/>
  <c r="F616" i="2"/>
  <c r="O615" i="2"/>
  <c r="N615" i="2"/>
  <c r="L615" i="2"/>
  <c r="G615" i="2"/>
  <c r="O614" i="2"/>
  <c r="N614" i="2"/>
  <c r="L614" i="2"/>
  <c r="I614" i="2"/>
  <c r="O613" i="2"/>
  <c r="N613" i="2"/>
  <c r="M613" i="2"/>
  <c r="L613" i="2"/>
  <c r="G613" i="2"/>
  <c r="O612" i="2"/>
  <c r="N612" i="2"/>
  <c r="L612" i="2"/>
  <c r="O611" i="2"/>
  <c r="N611" i="2"/>
  <c r="M611" i="2"/>
  <c r="L611" i="2"/>
  <c r="G611" i="2"/>
  <c r="O610" i="2"/>
  <c r="N610" i="2"/>
  <c r="M610" i="2"/>
  <c r="L610" i="2"/>
  <c r="O609" i="2"/>
  <c r="N609" i="2"/>
  <c r="M609" i="2"/>
  <c r="L609" i="2"/>
  <c r="I609" i="2"/>
  <c r="O608" i="2"/>
  <c r="N608" i="2"/>
  <c r="L608" i="2"/>
  <c r="K608" i="2"/>
  <c r="H608" i="2"/>
  <c r="O607" i="2"/>
  <c r="N607" i="2"/>
  <c r="M607" i="2"/>
  <c r="L607" i="2"/>
  <c r="K607" i="2"/>
  <c r="G607" i="2"/>
  <c r="O606" i="2"/>
  <c r="N606" i="2"/>
  <c r="M606" i="2"/>
  <c r="L606" i="2"/>
  <c r="K606" i="2"/>
  <c r="I606" i="2"/>
  <c r="F606" i="2"/>
  <c r="O605" i="2"/>
  <c r="N605" i="2"/>
  <c r="M605" i="2"/>
  <c r="O604" i="2"/>
  <c r="N604" i="2"/>
  <c r="M604" i="2"/>
  <c r="L604" i="2"/>
  <c r="G604" i="2"/>
  <c r="O603" i="2"/>
  <c r="N603" i="2"/>
  <c r="M603" i="2"/>
  <c r="O602" i="2"/>
  <c r="N602" i="2"/>
  <c r="L602" i="2"/>
  <c r="I602" i="2"/>
  <c r="H602" i="2"/>
  <c r="O601" i="2"/>
  <c r="N601" i="2"/>
  <c r="M601" i="2"/>
  <c r="L601" i="2"/>
  <c r="O600" i="2"/>
  <c r="N600" i="2"/>
  <c r="M600" i="2"/>
  <c r="O599" i="2"/>
  <c r="N599" i="2"/>
  <c r="L599" i="2"/>
  <c r="H599" i="2"/>
  <c r="O598" i="2"/>
  <c r="N598" i="2"/>
  <c r="M598" i="2"/>
  <c r="O597" i="2"/>
  <c r="N597" i="2"/>
  <c r="M597" i="2"/>
  <c r="L597" i="2"/>
  <c r="I597" i="2"/>
  <c r="G597" i="2"/>
  <c r="O596" i="2"/>
  <c r="N596" i="2"/>
  <c r="M596" i="2"/>
  <c r="I596" i="2"/>
  <c r="O595" i="2"/>
  <c r="N595" i="2"/>
  <c r="M595" i="2"/>
  <c r="H595" i="2"/>
  <c r="O594" i="2"/>
  <c r="N594" i="2"/>
  <c r="M594" i="2"/>
  <c r="O593" i="2"/>
  <c r="N593" i="2"/>
  <c r="M593" i="2"/>
  <c r="K593" i="2"/>
  <c r="I593" i="2"/>
  <c r="O592" i="2"/>
  <c r="N592" i="2"/>
  <c r="M592" i="2"/>
  <c r="L592" i="2"/>
  <c r="J592" i="2"/>
  <c r="O591" i="2"/>
  <c r="N591" i="2"/>
  <c r="O590" i="2"/>
  <c r="N590" i="2"/>
  <c r="M590" i="2"/>
  <c r="AG178" i="2"/>
  <c r="AD178" i="2"/>
  <c r="AX1" i="2"/>
  <c r="AY1" i="2"/>
  <c r="AG177" i="2"/>
  <c r="AD177" i="2"/>
  <c r="AG175" i="2"/>
  <c r="AD175" i="2"/>
  <c r="AG173" i="2"/>
  <c r="AD173" i="2"/>
  <c r="AG171" i="2"/>
  <c r="AD171" i="2"/>
  <c r="AG169" i="2"/>
  <c r="AD169" i="2"/>
  <c r="AG167" i="2"/>
  <c r="AD167" i="2"/>
  <c r="AG165" i="2"/>
  <c r="AD165" i="2"/>
  <c r="AI12" i="2"/>
  <c r="AI15" i="2"/>
  <c r="AI18" i="2"/>
  <c r="AI20" i="2"/>
  <c r="AI22" i="2"/>
  <c r="AI24" i="2"/>
  <c r="AI26" i="2"/>
  <c r="AI28" i="2"/>
  <c r="AI30" i="2"/>
  <c r="AI32" i="2"/>
  <c r="AF12" i="2"/>
  <c r="AF15" i="2"/>
  <c r="AF18" i="2"/>
  <c r="AF20" i="2"/>
  <c r="AF22" i="2"/>
  <c r="AF24" i="2"/>
  <c r="AF26" i="2"/>
  <c r="AF28" i="2"/>
  <c r="AF30" i="2"/>
  <c r="AF32" i="2"/>
  <c r="AG161" i="2"/>
  <c r="AD161" i="2"/>
  <c r="AH144" i="2"/>
  <c r="AH142" i="2"/>
  <c r="AH140" i="2"/>
  <c r="AH138" i="2"/>
  <c r="AH136" i="2"/>
  <c r="AH134" i="2"/>
  <c r="AH132" i="2"/>
  <c r="AH130" i="2"/>
  <c r="AH127" i="2"/>
  <c r="AH124" i="2"/>
  <c r="AH121" i="2"/>
  <c r="AH118" i="2"/>
  <c r="AH115" i="2"/>
  <c r="AH112" i="2"/>
  <c r="AH109" i="2"/>
  <c r="AH106" i="2"/>
  <c r="AH103" i="2"/>
  <c r="AH100" i="2"/>
  <c r="AH97" i="2"/>
  <c r="AH94" i="2"/>
  <c r="AH91" i="2"/>
  <c r="AH88" i="2"/>
  <c r="AH85" i="2"/>
  <c r="AH82" i="2"/>
  <c r="AH79" i="2"/>
  <c r="AH76" i="2"/>
  <c r="AH73" i="2"/>
  <c r="AH70" i="2"/>
  <c r="AH67" i="2"/>
  <c r="AH64" i="2"/>
  <c r="AH61" i="2"/>
  <c r="AH58" i="2"/>
  <c r="AH55" i="2"/>
  <c r="AH52" i="2"/>
  <c r="AH49" i="2"/>
  <c r="AH46" i="2"/>
  <c r="AH43" i="2"/>
  <c r="AH40" i="2"/>
  <c r="AH37" i="2"/>
  <c r="AH34" i="2"/>
  <c r="AH32" i="2"/>
  <c r="AH30" i="2"/>
  <c r="AH28" i="2"/>
  <c r="AH26" i="2"/>
  <c r="AH24" i="2"/>
  <c r="AH22" i="2"/>
  <c r="AH20" i="2"/>
  <c r="AH18" i="2"/>
  <c r="AH15" i="2"/>
  <c r="AH12" i="2"/>
  <c r="AE144" i="2"/>
  <c r="AE142" i="2"/>
  <c r="AE140" i="2"/>
  <c r="AE138" i="2"/>
  <c r="AE136" i="2"/>
  <c r="AE134" i="2"/>
  <c r="AE132" i="2"/>
  <c r="AE130" i="2"/>
  <c r="AE127" i="2"/>
  <c r="AE124" i="2"/>
  <c r="AE121" i="2"/>
  <c r="AE118" i="2"/>
  <c r="AE115" i="2"/>
  <c r="AE112" i="2"/>
  <c r="AE109" i="2"/>
  <c r="AE106" i="2"/>
  <c r="AE103" i="2"/>
  <c r="AE100" i="2"/>
  <c r="AE97" i="2"/>
  <c r="AE94" i="2"/>
  <c r="AE91" i="2"/>
  <c r="AE88" i="2"/>
  <c r="AE85" i="2"/>
  <c r="AE82" i="2"/>
  <c r="AE79" i="2"/>
  <c r="AE76" i="2"/>
  <c r="AE73" i="2"/>
  <c r="AE70" i="2"/>
  <c r="AE67" i="2"/>
  <c r="AE64" i="2"/>
  <c r="AE61" i="2"/>
  <c r="AE58" i="2"/>
  <c r="AE55" i="2"/>
  <c r="AE52" i="2"/>
  <c r="AE49" i="2"/>
  <c r="AE46" i="2"/>
  <c r="AE43" i="2"/>
  <c r="AE40" i="2"/>
  <c r="AE37" i="2"/>
  <c r="AE34" i="2"/>
  <c r="AE32" i="2"/>
  <c r="AE30" i="2"/>
  <c r="AE28" i="2"/>
  <c r="AE26" i="2"/>
  <c r="AE24" i="2"/>
  <c r="AE22" i="2"/>
  <c r="AE20" i="2"/>
  <c r="AE18" i="2"/>
  <c r="AE15" i="2"/>
  <c r="AE12" i="2"/>
  <c r="AI144" i="2"/>
  <c r="AF144" i="2"/>
  <c r="AI142" i="2"/>
  <c r="AF142" i="2"/>
  <c r="AI140" i="2"/>
  <c r="AF140" i="2"/>
  <c r="AI138" i="2"/>
  <c r="AF138" i="2"/>
  <c r="AI136" i="2"/>
  <c r="AF136" i="2"/>
  <c r="AI134" i="2"/>
  <c r="AF134" i="2"/>
  <c r="AI132" i="2"/>
  <c r="AF132" i="2"/>
  <c r="AI130" i="2"/>
  <c r="AF130" i="2"/>
  <c r="AG128" i="2"/>
  <c r="AD128" i="2"/>
  <c r="AI127" i="2"/>
  <c r="AF127" i="2"/>
  <c r="AG125" i="2"/>
  <c r="AD125" i="2"/>
  <c r="AI124" i="2"/>
  <c r="AF124" i="2"/>
  <c r="AG122" i="2"/>
  <c r="AD122" i="2"/>
  <c r="AI121" i="2"/>
  <c r="AF121" i="2"/>
  <c r="AG119" i="2"/>
  <c r="AD119" i="2"/>
  <c r="AI118" i="2"/>
  <c r="AF118" i="2"/>
  <c r="AG116" i="2"/>
  <c r="AD116" i="2"/>
  <c r="AI115" i="2"/>
  <c r="AF115" i="2"/>
  <c r="AG113" i="2"/>
  <c r="AD113" i="2"/>
  <c r="AI112" i="2"/>
  <c r="AF112" i="2"/>
  <c r="AG110" i="2"/>
  <c r="AD110" i="2"/>
  <c r="AI109" i="2"/>
  <c r="AF109" i="2"/>
  <c r="AG107" i="2"/>
  <c r="AD107" i="2"/>
  <c r="AI106" i="2"/>
  <c r="AF106" i="2"/>
  <c r="AG104" i="2"/>
  <c r="AD104" i="2"/>
  <c r="AI103" i="2"/>
  <c r="AF103" i="2"/>
  <c r="AG101" i="2"/>
  <c r="AD101" i="2"/>
  <c r="AI100" i="2"/>
  <c r="AF100" i="2"/>
  <c r="AG98" i="2"/>
  <c r="AD98" i="2"/>
  <c r="AI97" i="2"/>
  <c r="AF97" i="2"/>
  <c r="AG95" i="2"/>
  <c r="AD95" i="2"/>
  <c r="AI94" i="2"/>
  <c r="AF94" i="2"/>
  <c r="AG92" i="2"/>
  <c r="AD92" i="2"/>
  <c r="AI91" i="2"/>
  <c r="AF91" i="2"/>
  <c r="AG89" i="2"/>
  <c r="AD89" i="2"/>
  <c r="AI88" i="2"/>
  <c r="AF88" i="2"/>
  <c r="AG86" i="2"/>
  <c r="AD86" i="2"/>
  <c r="AI85" i="2"/>
  <c r="AF85" i="2"/>
  <c r="AG83" i="2"/>
  <c r="AD83" i="2"/>
  <c r="AI82" i="2"/>
  <c r="AF82" i="2"/>
  <c r="AG80" i="2"/>
  <c r="AD80" i="2"/>
  <c r="AI79" i="2"/>
  <c r="AF79" i="2"/>
  <c r="AG77" i="2"/>
  <c r="AD77" i="2"/>
  <c r="AI76" i="2"/>
  <c r="AF76" i="2"/>
  <c r="AG74" i="2"/>
  <c r="AD74" i="2"/>
  <c r="AI73" i="2"/>
  <c r="AF73" i="2"/>
  <c r="AG71" i="2"/>
  <c r="AD71" i="2"/>
  <c r="AI70" i="2"/>
  <c r="AF70" i="2"/>
  <c r="AG68" i="2"/>
  <c r="AD68" i="2"/>
  <c r="AI67" i="2"/>
  <c r="AF67" i="2"/>
  <c r="AG65" i="2"/>
  <c r="AD65" i="2"/>
  <c r="AI64" i="2"/>
  <c r="AF64" i="2"/>
  <c r="AG62" i="2"/>
  <c r="AD62" i="2"/>
  <c r="AI61" i="2"/>
  <c r="AF61" i="2"/>
  <c r="AG59" i="2"/>
  <c r="AD59" i="2"/>
  <c r="AI58" i="2"/>
  <c r="AF58" i="2"/>
  <c r="AG56" i="2"/>
  <c r="AD56" i="2"/>
  <c r="AI55" i="2"/>
  <c r="AF55" i="2"/>
  <c r="AG53" i="2"/>
  <c r="AD53" i="2"/>
  <c r="AI52" i="2"/>
  <c r="AF52" i="2"/>
  <c r="AG50" i="2"/>
  <c r="AD50" i="2"/>
  <c r="AI49" i="2"/>
  <c r="AF49" i="2"/>
  <c r="AG47" i="2"/>
  <c r="AD47" i="2"/>
  <c r="AI46" i="2"/>
  <c r="AF46" i="2"/>
  <c r="AG44" i="2"/>
  <c r="AD44" i="2"/>
  <c r="AI43" i="2"/>
  <c r="AF43" i="2"/>
  <c r="AG41" i="2"/>
  <c r="AD41" i="2"/>
  <c r="AI40" i="2"/>
  <c r="AF40" i="2"/>
  <c r="AG38" i="2"/>
  <c r="AD38" i="2"/>
  <c r="AI37" i="2"/>
  <c r="AF37" i="2"/>
  <c r="AG35" i="2"/>
  <c r="AD35" i="2"/>
  <c r="AI34" i="2"/>
  <c r="AF34" i="2"/>
  <c r="AG16" i="2"/>
  <c r="AD16" i="2"/>
  <c r="AG13" i="2"/>
  <c r="AD13" i="2"/>
  <c r="AH5" i="2"/>
  <c r="AE5" i="2"/>
  <c r="Q592" i="1"/>
  <c r="R592" i="1"/>
  <c r="P592" i="1"/>
  <c r="R633" i="1"/>
  <c r="P609" i="1"/>
  <c r="Q609" i="1"/>
  <c r="R609" i="1"/>
  <c r="R595" i="1"/>
  <c r="O595" i="1"/>
  <c r="P595" i="1"/>
  <c r="Q595" i="1"/>
  <c r="R596" i="1"/>
  <c r="O596" i="1"/>
  <c r="P596" i="1"/>
  <c r="Q596" i="1"/>
  <c r="R597" i="1"/>
  <c r="O597" i="1"/>
  <c r="P597" i="1"/>
  <c r="Q597" i="1"/>
  <c r="R598" i="1"/>
  <c r="O598" i="1"/>
  <c r="P598" i="1"/>
  <c r="Q598" i="1"/>
  <c r="R599" i="1"/>
  <c r="O599" i="1"/>
  <c r="P599" i="1"/>
  <c r="Q599" i="1"/>
  <c r="Q593" i="1"/>
  <c r="R593" i="1"/>
  <c r="O594" i="1"/>
  <c r="P594" i="1"/>
  <c r="Q594" i="1"/>
  <c r="R594" i="1"/>
  <c r="O601" i="1"/>
  <c r="P601" i="1"/>
  <c r="Q601" i="1"/>
  <c r="R601" i="1"/>
  <c r="O602" i="1"/>
  <c r="P602" i="1"/>
  <c r="Q602" i="1"/>
  <c r="J617" i="1"/>
  <c r="M617" i="1"/>
  <c r="N617" i="1"/>
  <c r="O617" i="1"/>
  <c r="P617" i="1"/>
  <c r="Q617" i="1"/>
  <c r="R617" i="1"/>
  <c r="O625" i="1"/>
  <c r="P625" i="1"/>
  <c r="Q625" i="1"/>
  <c r="R625" i="1"/>
  <c r="J631" i="1"/>
  <c r="L631" i="1"/>
  <c r="N631" i="1"/>
  <c r="O631" i="1"/>
  <c r="P631" i="1"/>
  <c r="Q631" i="1"/>
  <c r="R631" i="1"/>
  <c r="K633" i="1"/>
  <c r="O633" i="1"/>
  <c r="P633" i="1"/>
  <c r="K627" i="1"/>
  <c r="N627" i="1"/>
  <c r="O627" i="1"/>
  <c r="P627" i="1"/>
  <c r="Q627" i="1"/>
  <c r="R627" i="1"/>
  <c r="I628" i="1"/>
  <c r="N628" i="1"/>
  <c r="P628" i="1"/>
  <c r="R628" i="1"/>
  <c r="I629" i="1"/>
  <c r="J629" i="1"/>
  <c r="L629" i="1"/>
  <c r="O629" i="1"/>
  <c r="P629" i="1"/>
  <c r="Q629" i="1"/>
  <c r="R629" i="1"/>
  <c r="I630" i="1"/>
  <c r="K630" i="1"/>
  <c r="L630" i="1"/>
  <c r="N630" i="1"/>
  <c r="O630" i="1"/>
  <c r="Q630" i="1"/>
  <c r="R630" i="1"/>
  <c r="I632" i="1"/>
  <c r="J632" i="1"/>
  <c r="K632" i="1"/>
  <c r="L632" i="1"/>
  <c r="M632" i="1"/>
  <c r="O632" i="1"/>
  <c r="P632" i="1"/>
  <c r="R632" i="1"/>
  <c r="L634" i="1"/>
  <c r="N634" i="1"/>
  <c r="P634" i="1"/>
  <c r="Q634" i="1"/>
  <c r="I635" i="1"/>
  <c r="M635" i="1"/>
  <c r="N635" i="1"/>
  <c r="O635" i="1"/>
  <c r="P635" i="1"/>
  <c r="Q635" i="1"/>
  <c r="R635" i="1"/>
  <c r="M636" i="1"/>
  <c r="O636" i="1"/>
  <c r="P636" i="1"/>
  <c r="Q636" i="1"/>
  <c r="R636" i="1"/>
  <c r="M637" i="1"/>
  <c r="O637" i="1"/>
  <c r="P637" i="1"/>
  <c r="Q637" i="1"/>
  <c r="R637" i="1"/>
  <c r="I638" i="1"/>
  <c r="L638" i="1"/>
  <c r="M638" i="1"/>
  <c r="N638" i="1"/>
  <c r="O638" i="1"/>
  <c r="P638" i="1"/>
  <c r="R638" i="1"/>
  <c r="I639" i="1"/>
  <c r="J639" i="1"/>
  <c r="K639" i="1"/>
  <c r="M639" i="1"/>
  <c r="O639" i="1"/>
  <c r="P639" i="1"/>
  <c r="Q639" i="1"/>
  <c r="R639" i="1"/>
  <c r="K640" i="1"/>
  <c r="M640" i="1"/>
  <c r="O640" i="1"/>
  <c r="P640" i="1"/>
  <c r="R640" i="1"/>
  <c r="J641" i="1"/>
  <c r="L641" i="1"/>
  <c r="M641" i="1"/>
  <c r="O641" i="1"/>
  <c r="P641" i="1"/>
  <c r="Q641" i="1"/>
  <c r="R641" i="1"/>
  <c r="J626" i="1"/>
  <c r="K626" i="1"/>
  <c r="N626" i="1"/>
  <c r="O626" i="1"/>
  <c r="P626" i="1"/>
  <c r="Q626" i="1"/>
  <c r="R626" i="1"/>
  <c r="P610" i="1"/>
  <c r="Q610" i="1"/>
  <c r="R610" i="1"/>
  <c r="K611" i="1"/>
  <c r="L611" i="1"/>
  <c r="N611" i="1"/>
  <c r="O611" i="1"/>
  <c r="P611" i="1"/>
  <c r="Q611" i="1"/>
  <c r="R611" i="1"/>
  <c r="P612" i="1"/>
  <c r="Q612" i="1"/>
  <c r="R612" i="1"/>
  <c r="O613" i="1"/>
  <c r="P613" i="1"/>
  <c r="R613" i="1"/>
  <c r="P614" i="1"/>
  <c r="R614" i="1"/>
  <c r="J615" i="1"/>
  <c r="N615" i="1"/>
  <c r="O615" i="1"/>
  <c r="P615" i="1"/>
  <c r="Q615" i="1"/>
  <c r="R615" i="1"/>
  <c r="P616" i="1"/>
  <c r="Q616" i="1"/>
  <c r="R616" i="1"/>
  <c r="P618" i="1"/>
  <c r="P619" i="1"/>
  <c r="R619" i="1"/>
  <c r="K620" i="1"/>
  <c r="L620" i="1"/>
  <c r="N620" i="1"/>
  <c r="P620" i="1"/>
  <c r="R620" i="1"/>
  <c r="O621" i="1"/>
  <c r="P621" i="1"/>
  <c r="Q621" i="1"/>
  <c r="R621" i="1"/>
  <c r="P622" i="1"/>
  <c r="Q622" i="1"/>
  <c r="J623" i="1"/>
  <c r="K623" i="1"/>
  <c r="M623" i="1"/>
  <c r="O623" i="1"/>
  <c r="P623" i="1"/>
  <c r="R623" i="1"/>
  <c r="P624" i="1"/>
  <c r="Q624" i="1"/>
  <c r="R624" i="1"/>
  <c r="O608" i="1"/>
  <c r="P608" i="1"/>
  <c r="Q608" i="1"/>
  <c r="O607" i="1"/>
  <c r="P607" i="1"/>
  <c r="Q607" i="1"/>
  <c r="R607" i="1"/>
  <c r="P600" i="1"/>
  <c r="O603" i="1"/>
  <c r="P603" i="1"/>
  <c r="R603" i="1"/>
  <c r="Q604" i="1"/>
  <c r="R604" i="1"/>
  <c r="O605" i="1"/>
  <c r="P605" i="1"/>
  <c r="Q605" i="1"/>
  <c r="R605" i="1"/>
  <c r="P606" i="1"/>
  <c r="Q606" i="1"/>
  <c r="R606" i="1"/>
  <c r="E48" i="19"/>
  <c r="E50" i="19"/>
  <c r="E169" i="19"/>
  <c r="E51" i="19"/>
  <c r="K51" i="19" s="1"/>
  <c r="E20" i="19"/>
  <c r="E330" i="19"/>
  <c r="E130" i="19"/>
  <c r="E287" i="19"/>
  <c r="E214" i="19"/>
  <c r="E320" i="19"/>
  <c r="E209" i="19"/>
  <c r="E208" i="19"/>
  <c r="E170" i="19"/>
  <c r="E22" i="19"/>
  <c r="E23" i="19"/>
  <c r="E307" i="19"/>
  <c r="E311" i="19"/>
  <c r="K311" i="19" s="1"/>
  <c r="L311" i="19" s="1"/>
  <c r="M311" i="19" s="1"/>
  <c r="N311" i="19" s="1"/>
  <c r="E324" i="19"/>
  <c r="M97" i="24"/>
  <c r="M133" i="24"/>
  <c r="M105" i="24"/>
  <c r="M145" i="24"/>
  <c r="M109" i="24"/>
  <c r="M157" i="24"/>
  <c r="M185" i="24"/>
  <c r="M77" i="24"/>
  <c r="M189" i="24"/>
  <c r="L109" i="24"/>
  <c r="K133" i="24"/>
  <c r="K73" i="24"/>
  <c r="K105" i="24"/>
  <c r="AA35" i="2"/>
  <c r="J189" i="24"/>
  <c r="J33" i="24"/>
  <c r="J105" i="24"/>
  <c r="X113" i="2"/>
  <c r="U53" i="3"/>
  <c r="U59" i="3"/>
  <c r="E121" i="24"/>
  <c r="E177" i="24"/>
  <c r="D97" i="24"/>
  <c r="M69" i="24"/>
  <c r="I113" i="24"/>
  <c r="C103" i="19"/>
  <c r="I103" i="19" s="1"/>
  <c r="J103" i="19" s="1"/>
  <c r="AA119" i="2"/>
  <c r="K113" i="24"/>
  <c r="U119" i="2"/>
  <c r="M137" i="24"/>
  <c r="M169" i="24"/>
  <c r="C126" i="19"/>
  <c r="I126" i="19" s="1"/>
  <c r="J126" i="19" s="1"/>
  <c r="K126" i="19" s="1"/>
  <c r="C92" i="19"/>
  <c r="I92" i="19"/>
  <c r="J92" i="19" s="1"/>
  <c r="AA13" i="2"/>
  <c r="K77" i="24"/>
  <c r="D89" i="24"/>
  <c r="F77" i="2"/>
  <c r="C30" i="19"/>
  <c r="I30" i="19" s="1"/>
  <c r="J30" i="19" s="1"/>
  <c r="K30" i="19" s="1"/>
  <c r="J113" i="24"/>
  <c r="C171" i="19"/>
  <c r="I171" i="19" s="1"/>
  <c r="J171" i="19" s="1"/>
  <c r="K171" i="19" s="1"/>
  <c r="L171" i="19" s="1"/>
  <c r="M171" i="19" s="1"/>
  <c r="N171" i="19" s="1"/>
  <c r="C289" i="19"/>
  <c r="I289" i="19" s="1"/>
  <c r="J289" i="19" s="1"/>
  <c r="L69" i="24"/>
  <c r="L73" i="24"/>
  <c r="C76" i="19"/>
  <c r="I76" i="19" s="1"/>
  <c r="J76" i="19" s="1"/>
  <c r="K76" i="19" s="1"/>
  <c r="L101" i="24"/>
  <c r="J89" i="24"/>
  <c r="C239" i="19"/>
  <c r="I239" i="19" s="1"/>
  <c r="J239" i="19" s="1"/>
  <c r="C288" i="19"/>
  <c r="I288" i="19" s="1"/>
  <c r="J288" i="19" s="1"/>
  <c r="M153" i="24"/>
  <c r="M81" i="24"/>
  <c r="C319" i="19"/>
  <c r="I319" i="19"/>
  <c r="C287" i="19"/>
  <c r="I287" i="19" s="1"/>
  <c r="J287" i="19" s="1"/>
  <c r="K287" i="19" s="1"/>
  <c r="L287" i="19" s="1"/>
  <c r="M287" i="19" s="1"/>
  <c r="N287" i="19" s="1"/>
  <c r="K11" i="8"/>
  <c r="M11" i="8"/>
  <c r="K13" i="8"/>
  <c r="M13" i="8" s="1"/>
  <c r="K17" i="8"/>
  <c r="M17" i="8" s="1"/>
  <c r="K21" i="8"/>
  <c r="K25" i="8"/>
  <c r="M25" i="8" s="1"/>
  <c r="K29" i="8"/>
  <c r="M29" i="8" s="1"/>
  <c r="K33" i="8"/>
  <c r="K37" i="8"/>
  <c r="K41" i="8"/>
  <c r="M41" i="8" s="1"/>
  <c r="K45" i="8"/>
  <c r="M45" i="8" s="1"/>
  <c r="K49" i="8"/>
  <c r="K53" i="8"/>
  <c r="M53" i="8"/>
  <c r="K57" i="8"/>
  <c r="M57" i="8" s="1"/>
  <c r="K61" i="8"/>
  <c r="M61" i="8" s="1"/>
  <c r="K65" i="8"/>
  <c r="M65" i="8" s="1"/>
  <c r="K69" i="8"/>
  <c r="M69" i="8" s="1"/>
  <c r="K73" i="8"/>
  <c r="M73" i="8" s="1"/>
  <c r="K77" i="8"/>
  <c r="M77" i="8" s="1"/>
  <c r="K81" i="8"/>
  <c r="K85" i="8"/>
  <c r="M85" i="8" s="1"/>
  <c r="K89" i="8"/>
  <c r="M89" i="8" s="1"/>
  <c r="K93" i="8"/>
  <c r="M93" i="8" s="1"/>
  <c r="K97" i="8"/>
  <c r="K101" i="8"/>
  <c r="M101" i="8" s="1"/>
  <c r="K105" i="8"/>
  <c r="K14" i="8"/>
  <c r="M14" i="8" s="1"/>
  <c r="K18" i="8"/>
  <c r="M18" i="8" s="1"/>
  <c r="K22" i="8"/>
  <c r="M22" i="8" s="1"/>
  <c r="K26" i="8"/>
  <c r="M26" i="8" s="1"/>
  <c r="K30" i="8"/>
  <c r="M30" i="8" s="1"/>
  <c r="K34" i="8"/>
  <c r="M34" i="8" s="1"/>
  <c r="K38" i="8"/>
  <c r="M38" i="8" s="1"/>
  <c r="K42" i="8"/>
  <c r="M42" i="8" s="1"/>
  <c r="K46" i="8"/>
  <c r="M46" i="8" s="1"/>
  <c r="K50" i="8"/>
  <c r="M50" i="8" s="1"/>
  <c r="K54" i="8"/>
  <c r="M54" i="8" s="1"/>
  <c r="K58" i="8"/>
  <c r="K62" i="8"/>
  <c r="M62" i="8" s="1"/>
  <c r="K66" i="8"/>
  <c r="M66" i="8" s="1"/>
  <c r="K70" i="8"/>
  <c r="M70" i="8" s="1"/>
  <c r="K74" i="8"/>
  <c r="M74" i="8" s="1"/>
  <c r="K78" i="8"/>
  <c r="K82" i="8"/>
  <c r="M82" i="8" s="1"/>
  <c r="K86" i="8"/>
  <c r="K90" i="8"/>
  <c r="M90" i="8" s="1"/>
  <c r="K94" i="8"/>
  <c r="M94" i="8"/>
  <c r="K98" i="8"/>
  <c r="M98" i="8" s="1"/>
  <c r="K102" i="8"/>
  <c r="M102" i="8" s="1"/>
  <c r="K4" i="8"/>
  <c r="K5" i="8"/>
  <c r="M5" i="8"/>
  <c r="K15" i="8"/>
  <c r="K19" i="8"/>
  <c r="K23" i="8"/>
  <c r="K27" i="8"/>
  <c r="M27" i="8" s="1"/>
  <c r="K31" i="8"/>
  <c r="M31" i="8" s="1"/>
  <c r="K35" i="8"/>
  <c r="K39" i="8"/>
  <c r="M39" i="8" s="1"/>
  <c r="K43" i="8"/>
  <c r="M43" i="8" s="1"/>
  <c r="K47" i="8"/>
  <c r="M47" i="8" s="1"/>
  <c r="K51" i="8"/>
  <c r="K55" i="8"/>
  <c r="M55" i="8"/>
  <c r="K59" i="8"/>
  <c r="M59" i="8" s="1"/>
  <c r="K63" i="8"/>
  <c r="M63" i="8" s="1"/>
  <c r="K67" i="8"/>
  <c r="M67" i="8" s="1"/>
  <c r="K71" i="8"/>
  <c r="M71" i="8" s="1"/>
  <c r="K75" i="8"/>
  <c r="M75" i="8"/>
  <c r="K79" i="8"/>
  <c r="M79" i="8" s="1"/>
  <c r="K83" i="8"/>
  <c r="M83" i="8" s="1"/>
  <c r="K87" i="8"/>
  <c r="K91" i="8"/>
  <c r="K95" i="8"/>
  <c r="M95" i="8" s="1"/>
  <c r="K99" i="8"/>
  <c r="M99" i="8" s="1"/>
  <c r="K103" i="8"/>
  <c r="K12" i="8"/>
  <c r="M12" i="8" s="1"/>
  <c r="K16" i="8"/>
  <c r="K20" i="8"/>
  <c r="K24" i="8"/>
  <c r="M24" i="8" s="1"/>
  <c r="K28" i="8"/>
  <c r="K32" i="8"/>
  <c r="M32" i="8" s="1"/>
  <c r="K36" i="8"/>
  <c r="M36" i="8" s="1"/>
  <c r="K40" i="8"/>
  <c r="K44" i="8"/>
  <c r="M44" i="8" s="1"/>
  <c r="K48" i="8"/>
  <c r="M48" i="8" s="1"/>
  <c r="K52" i="8"/>
  <c r="K56" i="8"/>
  <c r="M56" i="8" s="1"/>
  <c r="K60" i="8"/>
  <c r="K76" i="8"/>
  <c r="M76" i="8" s="1"/>
  <c r="K92" i="8"/>
  <c r="M92" i="8" s="1"/>
  <c r="K64" i="8"/>
  <c r="K80" i="8"/>
  <c r="K96" i="8"/>
  <c r="M96" i="8" s="1"/>
  <c r="K68" i="8"/>
  <c r="M68" i="8" s="1"/>
  <c r="K84" i="8"/>
  <c r="M84" i="8" s="1"/>
  <c r="K100" i="8"/>
  <c r="M100" i="8" s="1"/>
  <c r="K72" i="8"/>
  <c r="M72" i="8" s="1"/>
  <c r="K88" i="8"/>
  <c r="K104" i="8"/>
  <c r="M104" i="8"/>
  <c r="I65" i="2"/>
  <c r="C290" i="19"/>
  <c r="I290" i="19" s="1"/>
  <c r="L185" i="24"/>
  <c r="M34" i="9"/>
  <c r="M42" i="9"/>
  <c r="M78" i="9"/>
  <c r="M82" i="9"/>
  <c r="M94" i="9"/>
  <c r="M95" i="9"/>
  <c r="M16" i="9"/>
  <c r="M28" i="9"/>
  <c r="M60" i="9"/>
  <c r="M68" i="9"/>
  <c r="M9" i="9"/>
  <c r="M25" i="9"/>
  <c r="M53" i="9"/>
  <c r="M85" i="9"/>
  <c r="M57" i="9"/>
  <c r="M11" i="10"/>
  <c r="M35" i="10"/>
  <c r="M80" i="10"/>
  <c r="M88" i="10"/>
  <c r="M92" i="10"/>
  <c r="M104" i="10"/>
  <c r="M21" i="10"/>
  <c r="M29" i="10"/>
  <c r="M93" i="10"/>
  <c r="M97" i="10"/>
  <c r="M22" i="10"/>
  <c r="M26" i="10"/>
  <c r="M70" i="10"/>
  <c r="M82" i="10"/>
  <c r="M90" i="10"/>
  <c r="AA125" i="2"/>
  <c r="C7" i="19"/>
  <c r="I7" i="19" s="1"/>
  <c r="J7" i="19" s="1"/>
  <c r="K7" i="19" s="1"/>
  <c r="L7" i="19" s="1"/>
  <c r="M7" i="19" s="1"/>
  <c r="N7" i="19" s="1"/>
  <c r="K37" i="24"/>
  <c r="J81" i="24"/>
  <c r="M25" i="11"/>
  <c r="M41" i="11"/>
  <c r="M49" i="11"/>
  <c r="M57" i="11"/>
  <c r="M61" i="11"/>
  <c r="M73" i="11"/>
  <c r="M101" i="11"/>
  <c r="M12" i="11"/>
  <c r="M10" i="11"/>
  <c r="M26" i="11"/>
  <c r="M90" i="11"/>
  <c r="M94" i="11"/>
  <c r="M4" i="11"/>
  <c r="M35" i="11"/>
  <c r="M43" i="11"/>
  <c r="M55" i="11"/>
  <c r="M59" i="11"/>
  <c r="M63" i="11"/>
  <c r="M32" i="11"/>
  <c r="M84" i="11"/>
  <c r="D161" i="24"/>
  <c r="F119" i="3"/>
  <c r="G69" i="24"/>
  <c r="AB61" i="2"/>
  <c r="AB138" i="2"/>
  <c r="C128" i="19"/>
  <c r="I128" i="19" s="1"/>
  <c r="J128" i="19" s="1"/>
  <c r="K128" i="19" s="1"/>
  <c r="L128" i="19" s="1"/>
  <c r="M128" i="19" s="1"/>
  <c r="N128" i="19" s="1"/>
  <c r="C77" i="19"/>
  <c r="I77" i="19"/>
  <c r="J77" i="19" s="1"/>
  <c r="K77" i="19" s="1"/>
  <c r="C135" i="19"/>
  <c r="I135" i="19" s="1"/>
  <c r="J135" i="19" s="1"/>
  <c r="K135" i="19" s="1"/>
  <c r="L135" i="19" s="1"/>
  <c r="M135" i="19" s="1"/>
  <c r="C110" i="19"/>
  <c r="I110" i="19" s="1"/>
  <c r="J110" i="19" s="1"/>
  <c r="K110" i="19" s="1"/>
  <c r="AB144" i="2"/>
  <c r="C136" i="19"/>
  <c r="I136" i="19" s="1"/>
  <c r="J136" i="19" s="1"/>
  <c r="K136" i="19" s="1"/>
  <c r="L136" i="19" s="1"/>
  <c r="C293" i="19"/>
  <c r="I293" i="19" s="1"/>
  <c r="J293" i="19" s="1"/>
  <c r="K293" i="19" s="1"/>
  <c r="L293" i="19" s="1"/>
  <c r="M293" i="19" s="1"/>
  <c r="N293" i="19" s="1"/>
  <c r="AB28" i="2"/>
  <c r="L145" i="24"/>
  <c r="R214" i="19"/>
  <c r="J170" i="19"/>
  <c r="R170" i="19"/>
  <c r="R216" i="19"/>
  <c r="R293" i="19"/>
  <c r="J317" i="19"/>
  <c r="R317" i="19"/>
  <c r="J221" i="19"/>
  <c r="K221" i="19" s="1"/>
  <c r="L221" i="19" s="1"/>
  <c r="M221" i="19" s="1"/>
  <c r="N221" i="19" s="1"/>
  <c r="R221" i="19"/>
  <c r="R123" i="19"/>
  <c r="J282" i="19"/>
  <c r="J201" i="19"/>
  <c r="J203" i="19"/>
  <c r="K203" i="19" s="1"/>
  <c r="K18" i="19"/>
  <c r="L18" i="19" s="1"/>
  <c r="J137" i="19"/>
  <c r="K137" i="19" s="1"/>
  <c r="J291" i="19"/>
  <c r="K291" i="19" s="1"/>
  <c r="J73" i="19"/>
  <c r="K73" i="19" s="1"/>
  <c r="L73" i="19" s="1"/>
  <c r="M73" i="19" s="1"/>
  <c r="N73" i="19" s="1"/>
  <c r="R73" i="19"/>
  <c r="R138" i="19"/>
  <c r="J294" i="19"/>
  <c r="K294" i="19" s="1"/>
  <c r="L294" i="19" s="1"/>
  <c r="M294" i="19" s="1"/>
  <c r="N294" i="19" s="1"/>
  <c r="R294" i="19"/>
  <c r="J75" i="19"/>
  <c r="K75" i="19"/>
  <c r="J88" i="19"/>
  <c r="J70" i="19"/>
  <c r="J141" i="19"/>
  <c r="K141" i="19"/>
  <c r="R218" i="19"/>
  <c r="J219" i="19"/>
  <c r="K219" i="19" s="1"/>
  <c r="J87" i="19"/>
  <c r="K87" i="19" s="1"/>
  <c r="J247" i="19"/>
  <c r="K39" i="19"/>
  <c r="J121" i="19"/>
  <c r="K121" i="19" s="1"/>
  <c r="J200" i="19"/>
  <c r="K200" i="19"/>
  <c r="L200" i="19" s="1"/>
  <c r="J278" i="19"/>
  <c r="J166" i="19"/>
  <c r="K166" i="19" s="1"/>
  <c r="L166" i="19" s="1"/>
  <c r="M166" i="19" s="1"/>
  <c r="N166" i="19" s="1"/>
  <c r="K120" i="19"/>
  <c r="L120" i="19" s="1"/>
  <c r="M120" i="19" s="1"/>
  <c r="N120" i="19" s="1"/>
  <c r="R120" i="19"/>
  <c r="J202" i="19"/>
  <c r="C310" i="19"/>
  <c r="I310" i="19" s="1"/>
  <c r="J310" i="19" s="1"/>
  <c r="C185" i="19"/>
  <c r="I185" i="19" s="1"/>
  <c r="J185" i="19" s="1"/>
  <c r="K185" i="19" s="1"/>
  <c r="L185" i="19" s="1"/>
  <c r="M185" i="19" s="1"/>
  <c r="N185" i="19" s="1"/>
  <c r="P262" i="19"/>
  <c r="Q262" i="19" s="1"/>
  <c r="P103" i="19"/>
  <c r="Q103" i="19" s="1"/>
  <c r="P91" i="19"/>
  <c r="Q91" i="19" s="1"/>
  <c r="P122" i="19"/>
  <c r="Q122" i="19" s="1"/>
  <c r="L122" i="19" s="1"/>
  <c r="M122" i="19" s="1"/>
  <c r="N122" i="19" s="1"/>
  <c r="AG179" i="1"/>
  <c r="I177" i="2"/>
  <c r="K9" i="8"/>
  <c r="M9" i="8" s="1"/>
  <c r="K10" i="8"/>
  <c r="M10" i="8" s="1"/>
  <c r="K7" i="8"/>
  <c r="M7" i="8" s="1"/>
  <c r="K8" i="8"/>
  <c r="M8" i="8" s="1"/>
  <c r="K6" i="8"/>
  <c r="M6" i="8" s="1"/>
  <c r="C320" i="19"/>
  <c r="I320" i="19" s="1"/>
  <c r="J320" i="19" s="1"/>
  <c r="K320" i="19" s="1"/>
  <c r="L320" i="19" s="1"/>
  <c r="M320" i="19" s="1"/>
  <c r="N320" i="19" s="1"/>
  <c r="C130" i="19"/>
  <c r="I130" i="19" s="1"/>
  <c r="J130" i="19" s="1"/>
  <c r="K130" i="19" s="1"/>
  <c r="M177" i="24"/>
  <c r="C80" i="19"/>
  <c r="I80" i="19" s="1"/>
  <c r="J80" i="19" s="1"/>
  <c r="K80" i="19" s="1"/>
  <c r="L80" i="19" s="1"/>
  <c r="M80" i="19" s="1"/>
  <c r="N80" i="19" s="1"/>
  <c r="M121" i="24"/>
  <c r="K133" i="19"/>
  <c r="L65" i="24"/>
  <c r="L97" i="24"/>
  <c r="L137" i="24"/>
  <c r="L169" i="24"/>
  <c r="L181" i="24"/>
  <c r="C46" i="19"/>
  <c r="I46" i="19" s="1"/>
  <c r="J46" i="19" s="1"/>
  <c r="K46" i="19" s="1"/>
  <c r="L129" i="24"/>
  <c r="L161" i="24"/>
  <c r="C316" i="19"/>
  <c r="I316" i="19"/>
  <c r="J316" i="19" s="1"/>
  <c r="C213" i="19"/>
  <c r="I213" i="19" s="1"/>
  <c r="J213" i="19" s="1"/>
  <c r="L133" i="24"/>
  <c r="L81" i="24"/>
  <c r="C252" i="19"/>
  <c r="I252" i="19" s="1"/>
  <c r="J252" i="19" s="1"/>
  <c r="C336" i="19"/>
  <c r="I336" i="19" s="1"/>
  <c r="J336" i="19" s="1"/>
  <c r="K336" i="19" s="1"/>
  <c r="K125" i="24"/>
  <c r="K81" i="24"/>
  <c r="C285" i="19"/>
  <c r="I285" i="19" s="1"/>
  <c r="J285" i="19" s="1"/>
  <c r="X56" i="2"/>
  <c r="C280" i="19"/>
  <c r="I280" i="19" s="1"/>
  <c r="J117" i="24"/>
  <c r="J177" i="24"/>
  <c r="U13" i="2"/>
  <c r="U50" i="2"/>
  <c r="C302" i="19"/>
  <c r="I302" i="19" s="1"/>
  <c r="J302" i="19" s="1"/>
  <c r="C193" i="19"/>
  <c r="I193" i="19" s="1"/>
  <c r="J193" i="19" s="1"/>
  <c r="C184" i="19"/>
  <c r="I184" i="19" s="1"/>
  <c r="I152" i="19"/>
  <c r="J152" i="19" s="1"/>
  <c r="F104" i="2"/>
  <c r="F38" i="3"/>
  <c r="C262" i="19"/>
  <c r="I262" i="19" s="1"/>
  <c r="J262" i="19" s="1"/>
  <c r="P112" i="19"/>
  <c r="Q112" i="19" s="1"/>
  <c r="P215" i="19"/>
  <c r="Q215" i="19"/>
  <c r="P213" i="19"/>
  <c r="Q213" i="19" s="1"/>
  <c r="P217" i="19"/>
  <c r="Q217" i="19"/>
  <c r="P224" i="19"/>
  <c r="Q224" i="19" s="1"/>
  <c r="P92" i="19"/>
  <c r="Q92" i="19" s="1"/>
  <c r="P93" i="19"/>
  <c r="Q93" i="19"/>
  <c r="X161" i="3"/>
  <c r="AG161" i="3"/>
  <c r="AA161" i="3"/>
  <c r="AD161" i="3"/>
  <c r="E278" i="19"/>
  <c r="E45" i="19"/>
  <c r="E329" i="19"/>
  <c r="E119" i="19"/>
  <c r="M203" i="24"/>
  <c r="E80" i="19"/>
  <c r="E129" i="19"/>
  <c r="E250" i="19"/>
  <c r="E40" i="19"/>
  <c r="E126" i="19"/>
  <c r="E6" i="19"/>
  <c r="E41" i="19"/>
  <c r="E283" i="19"/>
  <c r="E79" i="19"/>
  <c r="E49" i="19"/>
  <c r="E197" i="19"/>
  <c r="E168" i="19"/>
  <c r="E128" i="19"/>
  <c r="E90" i="19"/>
  <c r="C9" i="19"/>
  <c r="I9" i="19" s="1"/>
  <c r="J9" i="19" s="1"/>
  <c r="K9" i="19" s="1"/>
  <c r="C205" i="19"/>
  <c r="I205" i="19" s="1"/>
  <c r="J205" i="19" s="1"/>
  <c r="E8" i="19"/>
  <c r="C127" i="19"/>
  <c r="I127" i="19"/>
  <c r="J127" i="19" s="1"/>
  <c r="K127" i="19" s="1"/>
  <c r="L33" i="24"/>
  <c r="C140" i="19"/>
  <c r="I140" i="19" s="1"/>
  <c r="J140" i="19" s="1"/>
  <c r="C145" i="19"/>
  <c r="I145" i="19" s="1"/>
  <c r="J145" i="19" s="1"/>
  <c r="E319" i="19"/>
  <c r="L93" i="24"/>
  <c r="C333" i="19"/>
  <c r="I333" i="19" s="1"/>
  <c r="C209" i="19"/>
  <c r="I209" i="19" s="1"/>
  <c r="J209" i="19" s="1"/>
  <c r="K209" i="19" s="1"/>
  <c r="L209" i="19" s="1"/>
  <c r="M209" i="19" s="1"/>
  <c r="N209" i="19" s="1"/>
  <c r="M73" i="24"/>
  <c r="C78" i="19"/>
  <c r="I78" i="19" s="1"/>
  <c r="J78" i="19" s="1"/>
  <c r="K78" i="19" s="1"/>
  <c r="L78" i="19" s="1"/>
  <c r="M78" i="19" s="1"/>
  <c r="N78" i="19" s="1"/>
  <c r="C174" i="19"/>
  <c r="I174" i="19" s="1"/>
  <c r="J174" i="19" s="1"/>
  <c r="K174" i="19" s="1"/>
  <c r="L174" i="19" s="1"/>
  <c r="M174" i="19" s="1"/>
  <c r="N174" i="19" s="1"/>
  <c r="C8" i="19"/>
  <c r="I8" i="19" s="1"/>
  <c r="J8" i="19" s="1"/>
  <c r="K8" i="19" s="1"/>
  <c r="C125" i="19"/>
  <c r="I125" i="19" s="1"/>
  <c r="J125" i="19" s="1"/>
  <c r="K125" i="19" s="1"/>
  <c r="C74" i="19"/>
  <c r="I74" i="19"/>
  <c r="J74" i="19" s="1"/>
  <c r="C253" i="19"/>
  <c r="I253" i="19" s="1"/>
  <c r="J253" i="19" s="1"/>
  <c r="K253" i="19" s="1"/>
  <c r="L253" i="19" s="1"/>
  <c r="M253" i="19" s="1"/>
  <c r="N253" i="19" s="1"/>
  <c r="L177" i="24"/>
  <c r="I40" i="19"/>
  <c r="J40" i="19" s="1"/>
  <c r="K40" i="19" s="1"/>
  <c r="L40" i="19" s="1"/>
  <c r="M40" i="19" s="1"/>
  <c r="N40" i="19" s="1"/>
  <c r="I296" i="19"/>
  <c r="J296" i="19" s="1"/>
  <c r="K296" i="19" s="1"/>
  <c r="L296" i="19" s="1"/>
  <c r="M296" i="19" s="1"/>
  <c r="N296" i="19" s="1"/>
  <c r="C50" i="19"/>
  <c r="I50" i="19" s="1"/>
  <c r="J50" i="19" s="1"/>
  <c r="K50" i="19" s="1"/>
  <c r="L50" i="19" s="1"/>
  <c r="M50" i="19" s="1"/>
  <c r="N50" i="19" s="1"/>
  <c r="I45" i="19"/>
  <c r="J45" i="19" s="1"/>
  <c r="K45" i="19" s="1"/>
  <c r="C134" i="19"/>
  <c r="I134" i="19" s="1"/>
  <c r="J134" i="19" s="1"/>
  <c r="K134" i="19" s="1"/>
  <c r="L134" i="19" s="1"/>
  <c r="M134" i="19" s="1"/>
  <c r="N134" i="19" s="1"/>
  <c r="C329" i="19"/>
  <c r="I329" i="19"/>
  <c r="J329" i="19" s="1"/>
  <c r="K329" i="19" s="1"/>
  <c r="L329" i="19" s="1"/>
  <c r="M329" i="19" s="1"/>
  <c r="N329" i="19" s="1"/>
  <c r="C119" i="19"/>
  <c r="I119" i="19" s="1"/>
  <c r="J119" i="19" s="1"/>
  <c r="L153" i="24"/>
  <c r="C94" i="19"/>
  <c r="I94" i="19"/>
  <c r="J94" i="19" s="1"/>
  <c r="K94" i="19" s="1"/>
  <c r="I72" i="19"/>
  <c r="C246" i="19"/>
  <c r="I246" i="19" s="1"/>
  <c r="J246" i="19" s="1"/>
  <c r="M129" i="24"/>
  <c r="L77" i="24"/>
  <c r="C217" i="19"/>
  <c r="I217" i="19" s="1"/>
  <c r="J217" i="19" s="1"/>
  <c r="K217" i="19" s="1"/>
  <c r="L217" i="19" s="1"/>
  <c r="M217" i="19" s="1"/>
  <c r="N217" i="19" s="1"/>
  <c r="C173" i="19"/>
  <c r="I173" i="19" s="1"/>
  <c r="J173" i="19" s="1"/>
  <c r="K173" i="19" s="1"/>
  <c r="L173" i="24"/>
  <c r="C19" i="19"/>
  <c r="I19" i="19" s="1"/>
  <c r="J19" i="19" s="1"/>
  <c r="K19" i="19" s="1"/>
  <c r="L121" i="24"/>
  <c r="I248" i="19"/>
  <c r="J248" i="19"/>
  <c r="K248" i="19"/>
  <c r="C197" i="19"/>
  <c r="I197" i="19" s="1"/>
  <c r="J197" i="19" s="1"/>
  <c r="C142" i="19"/>
  <c r="I142" i="19" s="1"/>
  <c r="C334" i="19"/>
  <c r="I334" i="19" s="1"/>
  <c r="J334" i="19" s="1"/>
  <c r="C129" i="19"/>
  <c r="I129" i="19" s="1"/>
  <c r="J129" i="19" s="1"/>
  <c r="K129" i="19" s="1"/>
  <c r="C283" i="19"/>
  <c r="I283" i="19" s="1"/>
  <c r="J283" i="19" s="1"/>
  <c r="L157" i="24"/>
  <c r="C212" i="19"/>
  <c r="I212" i="19" s="1"/>
  <c r="J212" i="19" s="1"/>
  <c r="K212" i="19" s="1"/>
  <c r="L212" i="19" s="1"/>
  <c r="M212" i="19" s="1"/>
  <c r="N212" i="19" s="1"/>
  <c r="C93" i="19"/>
  <c r="I93" i="19"/>
  <c r="J93" i="19" s="1"/>
  <c r="K93" i="19" s="1"/>
  <c r="L93" i="19" s="1"/>
  <c r="C43" i="19"/>
  <c r="I43" i="19" s="1"/>
  <c r="J43" i="19" s="1"/>
  <c r="K43" i="19" s="1"/>
  <c r="C292" i="19"/>
  <c r="I292" i="19"/>
  <c r="J292" i="19" s="1"/>
  <c r="C17" i="19"/>
  <c r="I17" i="19"/>
  <c r="J17" i="19" s="1"/>
  <c r="K17" i="19" s="1"/>
  <c r="M181" i="24"/>
  <c r="L89" i="24"/>
  <c r="C47" i="19"/>
  <c r="I47" i="19" s="1"/>
  <c r="J47" i="19" s="1"/>
  <c r="K47" i="19" s="1"/>
  <c r="C211" i="19"/>
  <c r="I211" i="19" s="1"/>
  <c r="J211" i="19" s="1"/>
  <c r="C71" i="19"/>
  <c r="I71" i="19" s="1"/>
  <c r="C255" i="19"/>
  <c r="I255" i="19"/>
  <c r="J255" i="19" s="1"/>
  <c r="K255" i="19" s="1"/>
  <c r="L255" i="19" s="1"/>
  <c r="M255" i="19" s="1"/>
  <c r="N255" i="19" s="1"/>
  <c r="C279" i="19"/>
  <c r="I279" i="19" s="1"/>
  <c r="J279" i="19" s="1"/>
  <c r="K279" i="19" s="1"/>
  <c r="C90" i="19"/>
  <c r="I90" i="19"/>
  <c r="J90" i="19" s="1"/>
  <c r="K90" i="19" s="1"/>
  <c r="L90" i="19" s="1"/>
  <c r="M90" i="19" s="1"/>
  <c r="N90" i="19" s="1"/>
  <c r="L149" i="24"/>
  <c r="C204" i="19"/>
  <c r="I204" i="19"/>
  <c r="J204" i="19" s="1"/>
  <c r="K204" i="19" s="1"/>
  <c r="C139" i="19"/>
  <c r="I139" i="19" s="1"/>
  <c r="C335" i="19"/>
  <c r="I335" i="19" s="1"/>
  <c r="C243" i="19"/>
  <c r="I243" i="19" s="1"/>
  <c r="J243" i="19" s="1"/>
  <c r="C257" i="19"/>
  <c r="I257" i="19" s="1"/>
  <c r="J257" i="19" s="1"/>
  <c r="C106" i="19"/>
  <c r="I106" i="19" s="1"/>
  <c r="J106" i="19" s="1"/>
  <c r="I154" i="19"/>
  <c r="J154" i="19" s="1"/>
  <c r="K154" i="19" s="1"/>
  <c r="J237" i="19"/>
  <c r="J169" i="24"/>
  <c r="X13" i="2"/>
  <c r="AA86" i="2"/>
  <c r="U104" i="3"/>
  <c r="X65" i="2"/>
  <c r="K65" i="24"/>
  <c r="AA41" i="2"/>
  <c r="AA65" i="2"/>
  <c r="U59" i="2"/>
  <c r="R44" i="3"/>
  <c r="I119" i="3"/>
  <c r="U71" i="2"/>
  <c r="K177" i="24"/>
  <c r="M136" i="19"/>
  <c r="N136" i="19" s="1"/>
  <c r="R136" i="19"/>
  <c r="AA71" i="2"/>
  <c r="J319" i="19"/>
  <c r="K319" i="19" s="1"/>
  <c r="R319" i="19"/>
  <c r="R92" i="19"/>
  <c r="R171" i="19"/>
  <c r="K289" i="19"/>
  <c r="X53" i="2"/>
  <c r="X71" i="2"/>
  <c r="D121" i="24"/>
  <c r="K33" i="24"/>
  <c r="AA44" i="2"/>
  <c r="I169" i="24"/>
  <c r="X77" i="2"/>
  <c r="J290" i="19"/>
  <c r="K290" i="19" s="1"/>
  <c r="J181" i="19"/>
  <c r="D177" i="24"/>
  <c r="AB85" i="2"/>
  <c r="AB140" i="2"/>
  <c r="AB115" i="2"/>
  <c r="L590" i="2"/>
  <c r="U12" i="2"/>
  <c r="K590" i="2" s="1"/>
  <c r="L12" i="2"/>
  <c r="H590" i="2" s="1"/>
  <c r="F12" i="2"/>
  <c r="F590" i="2" s="1"/>
  <c r="I12" i="2"/>
  <c r="G590" i="2" s="1"/>
  <c r="AB67" i="2"/>
  <c r="AB73" i="2"/>
  <c r="AB136" i="2"/>
  <c r="AB49" i="2"/>
  <c r="AB43" i="2"/>
  <c r="AB91" i="2"/>
  <c r="AB121" i="2"/>
  <c r="AB24" i="2"/>
  <c r="AB134" i="2"/>
  <c r="AB132" i="2"/>
  <c r="AB97" i="2"/>
  <c r="AB109" i="2"/>
  <c r="AB20" i="2"/>
  <c r="L77" i="19"/>
  <c r="M77" i="19" s="1"/>
  <c r="N77" i="19" s="1"/>
  <c r="R77" i="19"/>
  <c r="U113" i="2"/>
  <c r="K185" i="24"/>
  <c r="I81" i="24"/>
  <c r="X47" i="2"/>
  <c r="U41" i="3"/>
  <c r="AA16" i="2"/>
  <c r="M37" i="24"/>
  <c r="M51" i="8"/>
  <c r="M37" i="8"/>
  <c r="M88" i="8"/>
  <c r="M21" i="8"/>
  <c r="M60" i="8"/>
  <c r="M91" i="8"/>
  <c r="M80" i="8"/>
  <c r="M28" i="8"/>
  <c r="M78" i="8"/>
  <c r="M86" i="8"/>
  <c r="M20" i="8"/>
  <c r="M52" i="8"/>
  <c r="M16" i="8"/>
  <c r="M19" i="8"/>
  <c r="M64" i="8"/>
  <c r="M35" i="8"/>
  <c r="M105" i="8"/>
  <c r="M40" i="8"/>
  <c r="M4" i="8"/>
  <c r="M87" i="8"/>
  <c r="M23" i="8"/>
  <c r="M103" i="8"/>
  <c r="M58" i="8"/>
  <c r="M105" i="10"/>
  <c r="M33" i="8"/>
  <c r="M81" i="8"/>
  <c r="M49" i="8"/>
  <c r="M97" i="8"/>
  <c r="M15" i="8"/>
  <c r="E137" i="24"/>
  <c r="M68" i="11"/>
  <c r="N135" i="19"/>
  <c r="R320" i="19"/>
  <c r="R253" i="19"/>
  <c r="AE144" i="1"/>
  <c r="K212" i="24" s="1"/>
  <c r="AH144" i="1"/>
  <c r="L212" i="24" s="1"/>
  <c r="AB144" i="1"/>
  <c r="J212" i="24" s="1"/>
  <c r="Y144" i="2"/>
  <c r="AE140" i="1"/>
  <c r="S51" i="25" s="1"/>
  <c r="AH140" i="1"/>
  <c r="L206" i="24" s="1"/>
  <c r="Y140" i="2"/>
  <c r="AB140" i="1"/>
  <c r="J206" i="24" s="1"/>
  <c r="AE138" i="1"/>
  <c r="K203" i="24" s="1"/>
  <c r="AH138" i="1"/>
  <c r="L203" i="24" s="1"/>
  <c r="AB138" i="1"/>
  <c r="Q50" i="25" s="1"/>
  <c r="Y138" i="2"/>
  <c r="AE136" i="1"/>
  <c r="AH136" i="1"/>
  <c r="L200" i="24" s="1"/>
  <c r="AB136" i="1"/>
  <c r="J200" i="24" s="1"/>
  <c r="Y136" i="2"/>
  <c r="AE134" i="1"/>
  <c r="K197" i="24" s="1"/>
  <c r="AH134" i="1"/>
  <c r="L197" i="24" s="1"/>
  <c r="Y134" i="2"/>
  <c r="AB134" i="1"/>
  <c r="J197" i="24" s="1"/>
  <c r="AE132" i="1"/>
  <c r="K194" i="24" s="1"/>
  <c r="AH132" i="1"/>
  <c r="L194" i="24" s="1"/>
  <c r="AB132" i="1"/>
  <c r="J194" i="24" s="1"/>
  <c r="Y132" i="2"/>
  <c r="AE121" i="1"/>
  <c r="S43" i="25" s="1"/>
  <c r="AH121" i="1"/>
  <c r="L179" i="24" s="1"/>
  <c r="Y121" i="2"/>
  <c r="AB121" i="1"/>
  <c r="AE115" i="1"/>
  <c r="K171" i="24" s="1"/>
  <c r="AH115" i="1"/>
  <c r="L171" i="24" s="1"/>
  <c r="Y115" i="2"/>
  <c r="AB115" i="1"/>
  <c r="AE109" i="1"/>
  <c r="K163" i="24" s="1"/>
  <c r="AH109" i="1"/>
  <c r="U39" i="25" s="1"/>
  <c r="AB109" i="1"/>
  <c r="J163" i="24" s="1"/>
  <c r="Y109" i="2"/>
  <c r="AE103" i="1"/>
  <c r="AH103" i="1"/>
  <c r="L155" i="24" s="1"/>
  <c r="Y103" i="2"/>
  <c r="AB103" i="1"/>
  <c r="I622" i="2"/>
  <c r="U100" i="2"/>
  <c r="AE97" i="1"/>
  <c r="AH97" i="1"/>
  <c r="AB97" i="1"/>
  <c r="Y97" i="2"/>
  <c r="K620" i="2"/>
  <c r="AE91" i="1"/>
  <c r="AH91" i="1"/>
  <c r="U33" i="25" s="1"/>
  <c r="AB91" i="1"/>
  <c r="J139" i="24" s="1"/>
  <c r="Y91" i="2"/>
  <c r="AE85" i="1"/>
  <c r="AH85" i="1"/>
  <c r="U31" i="25" s="1"/>
  <c r="H617" i="2"/>
  <c r="U85" i="2"/>
  <c r="K617" i="2" s="1"/>
  <c r="Y85" i="2"/>
  <c r="AB85" i="1"/>
  <c r="I82" i="2"/>
  <c r="K616" i="2"/>
  <c r="AE79" i="1"/>
  <c r="AH79" i="1"/>
  <c r="L123" i="24" s="1"/>
  <c r="Y79" i="2"/>
  <c r="AB79" i="1"/>
  <c r="J123" i="24" s="1"/>
  <c r="F614" i="2"/>
  <c r="G614" i="2"/>
  <c r="R76" i="2"/>
  <c r="U76" i="2"/>
  <c r="K614" i="2" s="1"/>
  <c r="AE73" i="1"/>
  <c r="K115" i="24" s="1"/>
  <c r="AH73" i="1"/>
  <c r="U27" i="25" s="1"/>
  <c r="Y73" i="2"/>
  <c r="AB73" i="1"/>
  <c r="J115" i="24" s="1"/>
  <c r="AE70" i="1"/>
  <c r="AH70" i="1"/>
  <c r="L111" i="24" s="1"/>
  <c r="AB70" i="1"/>
  <c r="J111" i="24" s="1"/>
  <c r="F612" i="2"/>
  <c r="L70" i="2"/>
  <c r="H612" i="2" s="1"/>
  <c r="O70" i="2"/>
  <c r="I612" i="2" s="1"/>
  <c r="Y70" i="2"/>
  <c r="AH67" i="1"/>
  <c r="U25" i="25" s="1"/>
  <c r="AB67" i="1"/>
  <c r="AE67" i="1"/>
  <c r="K107" i="24" s="1"/>
  <c r="Y67" i="2"/>
  <c r="I64" i="2"/>
  <c r="G610" i="2"/>
  <c r="I610" i="2"/>
  <c r="K610" i="2"/>
  <c r="AE61" i="1"/>
  <c r="S23" i="25" s="1"/>
  <c r="AH61" i="1"/>
  <c r="AB61" i="1"/>
  <c r="Y61" i="2"/>
  <c r="G608" i="2"/>
  <c r="AH55" i="1"/>
  <c r="U21" i="25" s="1"/>
  <c r="AB55" i="1"/>
  <c r="J91" i="24" s="1"/>
  <c r="AE55" i="1"/>
  <c r="F55" i="2"/>
  <c r="F607" i="2" s="1"/>
  <c r="H607" i="2"/>
  <c r="Y55" i="2"/>
  <c r="AB55" i="2"/>
  <c r="AE49" i="1"/>
  <c r="AH49" i="1"/>
  <c r="L83" i="24" s="1"/>
  <c r="AB49" i="1"/>
  <c r="H604" i="2"/>
  <c r="AH43" i="1"/>
  <c r="L75" i="24" s="1"/>
  <c r="AB43" i="1"/>
  <c r="J75" i="24" s="1"/>
  <c r="AE43" i="1"/>
  <c r="Y43" i="2"/>
  <c r="AH37" i="1"/>
  <c r="L67" i="24" s="1"/>
  <c r="AB37" i="1"/>
  <c r="AE37" i="1"/>
  <c r="K67" i="24" s="1"/>
  <c r="Y37" i="2"/>
  <c r="AB37" i="2"/>
  <c r="U30" i="2"/>
  <c r="K598" i="2" s="1"/>
  <c r="Y28" i="2"/>
  <c r="Y24" i="2"/>
  <c r="Y20" i="2"/>
  <c r="I161" i="24"/>
  <c r="J133" i="24"/>
  <c r="X86" i="2"/>
  <c r="U95" i="3"/>
  <c r="J125" i="24"/>
  <c r="X80" i="2"/>
  <c r="AA77" i="2"/>
  <c r="J185" i="24"/>
  <c r="X125" i="2"/>
  <c r="AA113" i="2"/>
  <c r="J129" i="24"/>
  <c r="X83" i="2"/>
  <c r="J85" i="24"/>
  <c r="X50" i="2"/>
  <c r="K173" i="24"/>
  <c r="AA116" i="2"/>
  <c r="K181" i="24"/>
  <c r="AA122" i="2"/>
  <c r="I38" i="2"/>
  <c r="I38" i="3"/>
  <c r="K141" i="24"/>
  <c r="AA92" i="2"/>
  <c r="J141" i="24"/>
  <c r="X92" i="2"/>
  <c r="I69" i="24"/>
  <c r="U38" i="3"/>
  <c r="O16" i="2"/>
  <c r="J37" i="24"/>
  <c r="X16" i="2"/>
  <c r="J181" i="24"/>
  <c r="AA47" i="2"/>
  <c r="K129" i="24"/>
  <c r="I37" i="24"/>
  <c r="K137" i="24"/>
  <c r="AA89" i="2"/>
  <c r="AA107" i="2"/>
  <c r="K101" i="24"/>
  <c r="I83" i="2"/>
  <c r="U122" i="3"/>
  <c r="U122" i="2"/>
  <c r="J157" i="24"/>
  <c r="X104" i="2"/>
  <c r="AA80" i="2"/>
  <c r="I125" i="24"/>
  <c r="U80" i="2"/>
  <c r="J73" i="24"/>
  <c r="X41" i="2"/>
  <c r="X119" i="2"/>
  <c r="X74" i="2"/>
  <c r="J93" i="24"/>
  <c r="K157" i="24"/>
  <c r="AA104" i="2"/>
  <c r="K117" i="24"/>
  <c r="AA74" i="2"/>
  <c r="K189" i="24"/>
  <c r="AA128" i="2"/>
  <c r="I47" i="3"/>
  <c r="I15" i="2"/>
  <c r="G591" i="2" s="1"/>
  <c r="K591" i="2"/>
  <c r="AB12" i="2"/>
  <c r="R215" i="19"/>
  <c r="R50" i="19"/>
  <c r="AB28" i="1"/>
  <c r="J54" i="24" s="1"/>
  <c r="AH28" i="1"/>
  <c r="U11" i="25" s="1"/>
  <c r="AE28" i="1"/>
  <c r="K54" i="24" s="1"/>
  <c r="AE24" i="1"/>
  <c r="K48" i="24" s="1"/>
  <c r="AB24" i="1"/>
  <c r="J48" i="24" s="1"/>
  <c r="AH24" i="1"/>
  <c r="L48" i="24" s="1"/>
  <c r="AB20" i="1"/>
  <c r="J42" i="24" s="1"/>
  <c r="AH20" i="1"/>
  <c r="L42" i="24" s="1"/>
  <c r="AE20" i="1"/>
  <c r="S7" i="25" s="1"/>
  <c r="R91" i="19"/>
  <c r="R80" i="19"/>
  <c r="R212" i="19"/>
  <c r="K74" i="19"/>
  <c r="L74" i="19" s="1"/>
  <c r="M74" i="19" s="1"/>
  <c r="N74" i="19" s="1"/>
  <c r="R74" i="19"/>
  <c r="R296" i="19"/>
  <c r="M93" i="19"/>
  <c r="N93" i="19" s="1"/>
  <c r="R93" i="19"/>
  <c r="R217" i="19"/>
  <c r="J72" i="19"/>
  <c r="K72" i="19"/>
  <c r="L72" i="19" s="1"/>
  <c r="M72" i="19" s="1"/>
  <c r="N72" i="19" s="1"/>
  <c r="R72" i="19"/>
  <c r="R209" i="19"/>
  <c r="R336" i="19"/>
  <c r="K140" i="19"/>
  <c r="L140" i="19" s="1"/>
  <c r="M140" i="19" s="1"/>
  <c r="N140" i="19" s="1"/>
  <c r="R140" i="19"/>
  <c r="R211" i="19"/>
  <c r="R255" i="19"/>
  <c r="R78" i="19"/>
  <c r="R251" i="19"/>
  <c r="R174" i="19"/>
  <c r="L224" i="19"/>
  <c r="M224" i="19" s="1"/>
  <c r="N224" i="19" s="1"/>
  <c r="R224" i="19"/>
  <c r="R334" i="19"/>
  <c r="J142" i="19"/>
  <c r="K142" i="19" s="1"/>
  <c r="L142" i="19" s="1"/>
  <c r="M142" i="19" s="1"/>
  <c r="N142" i="19" s="1"/>
  <c r="R142" i="19"/>
  <c r="R134" i="19"/>
  <c r="J335" i="19"/>
  <c r="K335" i="19" s="1"/>
  <c r="L335" i="19" s="1"/>
  <c r="M335" i="19" s="1"/>
  <c r="N335" i="19" s="1"/>
  <c r="R335" i="19"/>
  <c r="K122" i="19"/>
  <c r="J139" i="19"/>
  <c r="R139" i="19"/>
  <c r="J71" i="19"/>
  <c r="K71" i="19" s="1"/>
  <c r="L71" i="19" s="1"/>
  <c r="M71" i="19" s="1"/>
  <c r="N71" i="19" s="1"/>
  <c r="R71" i="19"/>
  <c r="J280" i="19"/>
  <c r="K280" i="19" s="1"/>
  <c r="L280" i="19" s="1"/>
  <c r="M280" i="19" s="1"/>
  <c r="N280" i="19" s="1"/>
  <c r="AD167" i="1"/>
  <c r="AD171" i="1"/>
  <c r="BA1" i="1"/>
  <c r="O159" i="3"/>
  <c r="AG167" i="1"/>
  <c r="AG163" i="1"/>
  <c r="AG175" i="1"/>
  <c r="AG171" i="1"/>
  <c r="AD179" i="1"/>
  <c r="F171" i="3"/>
  <c r="AD175" i="1"/>
  <c r="AZ1" i="1"/>
  <c r="AD163" i="1"/>
  <c r="U171" i="3"/>
  <c r="AA177" i="2"/>
  <c r="AQ1" i="2"/>
  <c r="I161" i="2"/>
  <c r="K6" i="19"/>
  <c r="M6" i="9"/>
  <c r="M41" i="9"/>
  <c r="M105" i="9"/>
  <c r="M93" i="9"/>
  <c r="M17" i="9"/>
  <c r="M51" i="9"/>
  <c r="M22" i="9"/>
  <c r="M55" i="9"/>
  <c r="M33" i="9"/>
  <c r="M101" i="9"/>
  <c r="M5" i="9"/>
  <c r="M99" i="9"/>
  <c r="M7" i="9"/>
  <c r="M31" i="9"/>
  <c r="M14" i="9"/>
  <c r="M13" i="9"/>
  <c r="M69" i="9"/>
  <c r="M30" i="9"/>
  <c r="M29" i="9"/>
  <c r="M47" i="9"/>
  <c r="M23" i="9"/>
  <c r="M19" i="9"/>
  <c r="M37" i="9"/>
  <c r="M66" i="9"/>
  <c r="M35" i="9"/>
  <c r="M21" i="9"/>
  <c r="M49" i="9"/>
  <c r="M77" i="9"/>
  <c r="M18" i="9"/>
  <c r="M38" i="9"/>
  <c r="M89" i="9"/>
  <c r="M26" i="9"/>
  <c r="M15" i="9"/>
  <c r="M52" i="9"/>
  <c r="M64" i="9"/>
  <c r="M73" i="9"/>
  <c r="M61" i="9"/>
  <c r="M58" i="9"/>
  <c r="M10" i="9"/>
  <c r="M11" i="9"/>
  <c r="M44" i="9"/>
  <c r="M27" i="9"/>
  <c r="M97" i="9"/>
  <c r="M81" i="9"/>
  <c r="M10" i="10"/>
  <c r="M18" i="10"/>
  <c r="M59" i="10"/>
  <c r="M84" i="10"/>
  <c r="M54" i="10"/>
  <c r="M20" i="10"/>
  <c r="M46" i="10"/>
  <c r="M24" i="10"/>
  <c r="M52" i="10"/>
  <c r="M62" i="10"/>
  <c r="M28" i="10"/>
  <c r="M55" i="10"/>
  <c r="M68" i="10"/>
  <c r="M14" i="10"/>
  <c r="M34" i="10"/>
  <c r="M38" i="10"/>
  <c r="M78" i="10"/>
  <c r="M95" i="10"/>
  <c r="M88" i="9"/>
  <c r="M63" i="10"/>
  <c r="M44" i="10"/>
  <c r="M6" i="10"/>
  <c r="M4" i="10"/>
  <c r="M60" i="10"/>
  <c r="M16" i="10"/>
  <c r="M101" i="10"/>
  <c r="M74" i="10"/>
  <c r="M36" i="10"/>
  <c r="M32" i="10"/>
  <c r="M51" i="10"/>
  <c r="M86" i="10"/>
  <c r="M72" i="10"/>
  <c r="M30" i="10"/>
  <c r="M99" i="10"/>
  <c r="M47" i="10"/>
  <c r="M8" i="10"/>
  <c r="M67" i="10"/>
  <c r="M76" i="10"/>
  <c r="M12" i="10"/>
  <c r="M43" i="10"/>
  <c r="M39" i="10"/>
  <c r="M46" i="9"/>
  <c r="M91" i="9"/>
  <c r="M84" i="9"/>
  <c r="M4" i="9"/>
  <c r="M90" i="9"/>
  <c r="M32" i="9"/>
  <c r="M45" i="9"/>
  <c r="M54" i="9"/>
  <c r="M36" i="9"/>
  <c r="M50" i="9"/>
  <c r="M86" i="9"/>
  <c r="M102" i="9"/>
  <c r="M87" i="9"/>
  <c r="M80" i="9"/>
  <c r="M62" i="9"/>
  <c r="M48" i="9"/>
  <c r="M43" i="9"/>
  <c r="M12" i="9"/>
  <c r="M40" i="9"/>
  <c r="M71" i="9"/>
  <c r="M70" i="9"/>
  <c r="M98" i="9"/>
  <c r="M72" i="9"/>
  <c r="M104" i="9"/>
  <c r="M76" i="9"/>
  <c r="M83" i="9"/>
  <c r="M59" i="9"/>
  <c r="M67" i="9"/>
  <c r="M24" i="9"/>
  <c r="M96" i="9"/>
  <c r="M65" i="9"/>
  <c r="M8" i="9"/>
  <c r="M56" i="9"/>
  <c r="M39" i="9"/>
  <c r="M103" i="9"/>
  <c r="M92" i="9"/>
  <c r="M79" i="9"/>
  <c r="M75" i="9"/>
  <c r="M63" i="9"/>
  <c r="M100" i="9"/>
  <c r="M74" i="9"/>
  <c r="M20" i="9"/>
  <c r="M33" i="10"/>
  <c r="M66" i="10"/>
  <c r="M79" i="11"/>
  <c r="M70" i="11"/>
  <c r="M27" i="10"/>
  <c r="M71" i="11"/>
  <c r="M75" i="10"/>
  <c r="M49" i="10"/>
  <c r="M91" i="10"/>
  <c r="M50" i="10"/>
  <c r="M103" i="10"/>
  <c r="M31" i="11"/>
  <c r="M83" i="10"/>
  <c r="M50" i="11"/>
  <c r="M17" i="10"/>
  <c r="M69" i="10"/>
  <c r="M104" i="11"/>
  <c r="M61" i="10"/>
  <c r="M93" i="11"/>
  <c r="M53" i="11"/>
  <c r="M19" i="10"/>
  <c r="M56" i="10"/>
  <c r="M65" i="10"/>
  <c r="M22" i="11"/>
  <c r="M96" i="10"/>
  <c r="M81" i="10"/>
  <c r="M66" i="11"/>
  <c r="M57" i="10"/>
  <c r="M15" i="11"/>
  <c r="M7" i="11"/>
  <c r="M87" i="10"/>
  <c r="M25" i="10"/>
  <c r="M92" i="11"/>
  <c r="M48" i="10"/>
  <c r="M47" i="11"/>
  <c r="M54" i="11"/>
  <c r="M65" i="11"/>
  <c r="M77" i="10"/>
  <c r="M85" i="11"/>
  <c r="M85" i="10"/>
  <c r="M41" i="10"/>
  <c r="M58" i="10"/>
  <c r="M42" i="10"/>
  <c r="M102" i="10"/>
  <c r="M18" i="11"/>
  <c r="M73" i="10"/>
  <c r="M15" i="10"/>
  <c r="M52" i="11"/>
  <c r="M7" i="10"/>
  <c r="M40" i="10"/>
  <c r="M31" i="10"/>
  <c r="M45" i="10"/>
  <c r="M77" i="11"/>
  <c r="M9" i="10"/>
  <c r="M53" i="10"/>
  <c r="M37" i="10"/>
  <c r="M38" i="11"/>
  <c r="M13" i="10"/>
  <c r="M100" i="10"/>
  <c r="M96" i="11"/>
  <c r="M78" i="11"/>
  <c r="M23" i="10"/>
  <c r="M69" i="11"/>
  <c r="M37" i="11"/>
  <c r="M74" i="11"/>
  <c r="M64" i="11"/>
  <c r="M89" i="10"/>
  <c r="M64" i="10"/>
  <c r="M98" i="10"/>
  <c r="M36" i="11"/>
  <c r="M87" i="11"/>
  <c r="M5" i="10"/>
  <c r="M79" i="10"/>
  <c r="M97" i="11"/>
  <c r="M46" i="11"/>
  <c r="M94" i="10"/>
  <c r="M71" i="10"/>
  <c r="M100" i="11"/>
  <c r="M48" i="11"/>
  <c r="M105" i="11"/>
  <c r="M45" i="11"/>
  <c r="M99" i="11"/>
  <c r="M83" i="11"/>
  <c r="M40" i="11"/>
  <c r="M51" i="11"/>
  <c r="M11" i="11"/>
  <c r="M72" i="11"/>
  <c r="M44" i="11"/>
  <c r="M67" i="11"/>
  <c r="M13" i="11"/>
  <c r="M62" i="11"/>
  <c r="M56" i="11"/>
  <c r="M14" i="11"/>
  <c r="M82" i="11"/>
  <c r="R79" i="19"/>
  <c r="M103" i="11"/>
  <c r="M9" i="11"/>
  <c r="M81" i="11"/>
  <c r="M6" i="11"/>
  <c r="M98" i="11"/>
  <c r="M88" i="11"/>
  <c r="M29" i="11"/>
  <c r="M23" i="11"/>
  <c r="M86" i="11"/>
  <c r="M34" i="11"/>
  <c r="M75" i="11"/>
  <c r="M30" i="11"/>
  <c r="M19" i="11"/>
  <c r="M89" i="11"/>
  <c r="M95" i="11"/>
  <c r="M80" i="11"/>
  <c r="M39" i="11"/>
  <c r="M27" i="11"/>
  <c r="M58" i="11"/>
  <c r="M91" i="11"/>
  <c r="M5" i="11"/>
  <c r="M42" i="11"/>
  <c r="M33" i="11"/>
  <c r="M20" i="11"/>
  <c r="M8" i="11"/>
  <c r="M28" i="11"/>
  <c r="M17" i="11"/>
  <c r="M60" i="11"/>
  <c r="M24" i="11"/>
  <c r="M21" i="11"/>
  <c r="M102" i="11"/>
  <c r="M76" i="11"/>
  <c r="M16" i="11"/>
  <c r="AE12" i="1"/>
  <c r="S4" i="25" s="1"/>
  <c r="AH12" i="1"/>
  <c r="U4" i="25" s="1"/>
  <c r="U37" i="25"/>
  <c r="AC132" i="2"/>
  <c r="AC134" i="2"/>
  <c r="AC97" i="2"/>
  <c r="AC24" i="2"/>
  <c r="AC20" i="2"/>
  <c r="AC55" i="2"/>
  <c r="AC91" i="2"/>
  <c r="AC61" i="2"/>
  <c r="AC136" i="2"/>
  <c r="AC115" i="2"/>
  <c r="AC49" i="2"/>
  <c r="AC85" i="2"/>
  <c r="AC28" i="2"/>
  <c r="AC67" i="2"/>
  <c r="AC140" i="2"/>
  <c r="AC144" i="2"/>
  <c r="AC138" i="2"/>
  <c r="AC73" i="2"/>
  <c r="AC43" i="2"/>
  <c r="AC121" i="2"/>
  <c r="AC37" i="2"/>
  <c r="AC109" i="2"/>
  <c r="Z138" i="2"/>
  <c r="Z70" i="2"/>
  <c r="Z134" i="2"/>
  <c r="Z67" i="2"/>
  <c r="Z121" i="2"/>
  <c r="Z79" i="2"/>
  <c r="Z109" i="2"/>
  <c r="Z28" i="2"/>
  <c r="Z37" i="2"/>
  <c r="Z97" i="2"/>
  <c r="Z24" i="2"/>
  <c r="Z140" i="2"/>
  <c r="Z115" i="2"/>
  <c r="Z73" i="2"/>
  <c r="Z49" i="2"/>
  <c r="Z136" i="2"/>
  <c r="Z132" i="2"/>
  <c r="Z91" i="2"/>
  <c r="Z61" i="2"/>
  <c r="Z20" i="2"/>
  <c r="Z85" i="2"/>
  <c r="Z55" i="2"/>
  <c r="Z144" i="2"/>
  <c r="Z43" i="2"/>
  <c r="Z103" i="2"/>
  <c r="J22" i="24"/>
  <c r="K22" i="24"/>
  <c r="M22" i="24"/>
  <c r="L22" i="24"/>
  <c r="K20" i="24"/>
  <c r="J21" i="24"/>
  <c r="J20" i="24"/>
  <c r="M20" i="24"/>
  <c r="K21" i="24"/>
  <c r="L20" i="24"/>
  <c r="M21" i="24"/>
  <c r="L21" i="24"/>
  <c r="RD23" i="23"/>
  <c r="CP23" i="23" s="1"/>
  <c r="RD25" i="23"/>
  <c r="CP25" i="23" s="1"/>
  <c r="RD26" i="23"/>
  <c r="CP26" i="23" s="1"/>
  <c r="RD24" i="23"/>
  <c r="CP24" i="23" s="1"/>
  <c r="BG23" i="23"/>
  <c r="BG24" i="23"/>
  <c r="BG25" i="23"/>
  <c r="BG26" i="23"/>
  <c r="CH22" i="23"/>
  <c r="CJ22" i="23"/>
  <c r="CL22" i="23"/>
  <c r="CJ21" i="23"/>
  <c r="CH17" i="23"/>
  <c r="CH21" i="23"/>
  <c r="CL21" i="23"/>
  <c r="CH23" i="23"/>
  <c r="CJ25" i="23"/>
  <c r="CJ23" i="23"/>
  <c r="CH18" i="23"/>
  <c r="CJ17" i="23"/>
  <c r="CL26" i="23"/>
  <c r="CH19" i="23"/>
  <c r="CH24" i="23"/>
  <c r="CL20" i="23"/>
  <c r="CL18" i="23"/>
  <c r="CL25" i="23"/>
  <c r="CJ20" i="23"/>
  <c r="CJ19" i="23"/>
  <c r="CH26" i="23"/>
  <c r="CJ24" i="23"/>
  <c r="CL23" i="23"/>
  <c r="CL17" i="23"/>
  <c r="CJ18" i="23"/>
  <c r="CH25" i="23"/>
  <c r="CH20" i="23"/>
  <c r="CL19" i="23"/>
  <c r="CL24" i="23"/>
  <c r="CJ26" i="23"/>
  <c r="SJ18" i="23"/>
  <c r="SJ22" i="23"/>
  <c r="SG20" i="23"/>
  <c r="SJ26" i="23"/>
  <c r="RR24" i="23"/>
  <c r="SM22" i="23"/>
  <c r="SN21" i="23"/>
  <c r="SO21" i="23" s="1"/>
  <c r="SM25" i="23"/>
  <c r="SM20" i="23"/>
  <c r="SG21" i="23"/>
  <c r="SH17" i="23"/>
  <c r="SI17" i="23" s="1"/>
  <c r="SN20" i="23"/>
  <c r="SO20" i="23" s="1"/>
  <c r="SJ20" i="23"/>
  <c r="SH24" i="23"/>
  <c r="SI24" i="23"/>
  <c r="SM17" i="23"/>
  <c r="SK26" i="23"/>
  <c r="SL26" i="23" s="1"/>
  <c r="SH20" i="23"/>
  <c r="SI20" i="23"/>
  <c r="SG22" i="23"/>
  <c r="SK22" i="23"/>
  <c r="SL22" i="23" s="1"/>
  <c r="SN22" i="23"/>
  <c r="SO22" i="23" s="1"/>
  <c r="SM26" i="23"/>
  <c r="RR25" i="23"/>
  <c r="P292" i="19"/>
  <c r="Q292" i="19"/>
  <c r="R292" i="19"/>
  <c r="D101" i="24"/>
  <c r="F62" i="2"/>
  <c r="G101" i="24"/>
  <c r="J109" i="24"/>
  <c r="X68" i="2"/>
  <c r="I185" i="24"/>
  <c r="U125" i="3"/>
  <c r="M149" i="24"/>
  <c r="M117" i="24"/>
  <c r="L105" i="24"/>
  <c r="U56" i="2"/>
  <c r="R70" i="19"/>
  <c r="M161" i="24"/>
  <c r="M113" i="24"/>
  <c r="M173" i="24"/>
  <c r="L189" i="24"/>
  <c r="R132" i="19"/>
  <c r="L113" i="24"/>
  <c r="M65" i="24"/>
  <c r="L63" i="3"/>
  <c r="L63" i="2"/>
  <c r="L87" i="2"/>
  <c r="L87" i="3"/>
  <c r="O12" i="22"/>
  <c r="I29" i="2"/>
  <c r="I19" i="2"/>
  <c r="L31" i="2"/>
  <c r="R17" i="3"/>
  <c r="T10" i="25"/>
  <c r="O123" i="3"/>
  <c r="L78" i="3"/>
  <c r="L78" i="2"/>
  <c r="O87" i="3"/>
  <c r="O87" i="2"/>
  <c r="I117" i="2"/>
  <c r="I117" i="3"/>
  <c r="F120" i="3"/>
  <c r="F120" i="2"/>
  <c r="U35" i="22"/>
  <c r="I21" i="2"/>
  <c r="T6" i="25"/>
  <c r="T21" i="25"/>
  <c r="R72" i="3"/>
  <c r="O90" i="3"/>
  <c r="O72" i="2"/>
  <c r="O72" i="3"/>
  <c r="O75" i="3"/>
  <c r="O75" i="2"/>
  <c r="O78" i="3"/>
  <c r="O78" i="2"/>
  <c r="L114" i="3"/>
  <c r="L114" i="2"/>
  <c r="L117" i="3"/>
  <c r="L117" i="2"/>
  <c r="T53" i="25"/>
  <c r="R131" i="3"/>
  <c r="R131" i="2"/>
  <c r="F143" i="2"/>
  <c r="F143" i="3"/>
  <c r="O25" i="2"/>
  <c r="U69" i="2"/>
  <c r="U69" i="3"/>
  <c r="R75" i="2"/>
  <c r="F96" i="3"/>
  <c r="F96" i="2"/>
  <c r="R108" i="3"/>
  <c r="R108" i="2"/>
  <c r="O131" i="3"/>
  <c r="O131" i="2"/>
  <c r="O139" i="3"/>
  <c r="O139" i="2"/>
  <c r="F145" i="3"/>
  <c r="F145" i="2"/>
  <c r="O7" i="17"/>
  <c r="O6" i="2"/>
  <c r="O161" i="2" s="1"/>
  <c r="V50" i="25"/>
  <c r="V18" i="25"/>
  <c r="R53" i="25"/>
  <c r="AA127" i="2"/>
  <c r="AC127" i="2" s="1"/>
  <c r="AA103" i="2"/>
  <c r="AA79" i="2"/>
  <c r="R21" i="25"/>
  <c r="AA32" i="2"/>
  <c r="R13" i="25"/>
  <c r="P47" i="25"/>
  <c r="P39" i="25"/>
  <c r="P23" i="25"/>
  <c r="P15" i="25"/>
  <c r="U91" i="2"/>
  <c r="K619" i="2" s="1"/>
  <c r="U67" i="3"/>
  <c r="K609" i="3" s="1"/>
  <c r="N25" i="25"/>
  <c r="N17" i="25"/>
  <c r="U43" i="2"/>
  <c r="K603" i="2" s="1"/>
  <c r="F16" i="22"/>
  <c r="I30" i="22"/>
  <c r="I26" i="22"/>
  <c r="I10" i="22"/>
  <c r="U33" i="2"/>
  <c r="U25" i="2"/>
  <c r="O19" i="2"/>
  <c r="T4" i="25"/>
  <c r="F39" i="2"/>
  <c r="L54" i="3"/>
  <c r="L54" i="2"/>
  <c r="T23" i="25"/>
  <c r="F69" i="3"/>
  <c r="I137" i="2"/>
  <c r="U133" i="2"/>
  <c r="O120" i="3"/>
  <c r="O120" i="2"/>
  <c r="AG4" i="30"/>
  <c r="L6" i="2"/>
  <c r="AR1" i="2" s="1"/>
  <c r="L6" i="3"/>
  <c r="AA4" i="30"/>
  <c r="L3" i="22"/>
  <c r="O6" i="17"/>
  <c r="V49" i="25"/>
  <c r="V41" i="25"/>
  <c r="I33" i="3"/>
  <c r="I25" i="3"/>
  <c r="T5" i="25"/>
  <c r="T12" i="25"/>
  <c r="T14" i="25"/>
  <c r="I45" i="2"/>
  <c r="T22" i="25"/>
  <c r="O114" i="3"/>
  <c r="I618" i="3"/>
  <c r="U81" i="3"/>
  <c r="U81" i="2"/>
  <c r="L27" i="2"/>
  <c r="F90" i="2"/>
  <c r="U105" i="3"/>
  <c r="I129" i="3"/>
  <c r="U93" i="3"/>
  <c r="U93" i="2"/>
  <c r="L133" i="2"/>
  <c r="L133" i="3"/>
  <c r="L141" i="2"/>
  <c r="L141" i="3"/>
  <c r="I21" i="22"/>
  <c r="X31" i="22"/>
  <c r="X27" i="22"/>
  <c r="X23" i="22"/>
  <c r="X19" i="22"/>
  <c r="X15" i="22"/>
  <c r="X11" i="22"/>
  <c r="AA33" i="22"/>
  <c r="AA25" i="22"/>
  <c r="AA21" i="22"/>
  <c r="AA17" i="22"/>
  <c r="AA9" i="22"/>
  <c r="AD35" i="22"/>
  <c r="AD31" i="22"/>
  <c r="AD27" i="22"/>
  <c r="AD23" i="22"/>
  <c r="AD15" i="22"/>
  <c r="AD11" i="22"/>
  <c r="AG37" i="22"/>
  <c r="AG33" i="22"/>
  <c r="AG29" i="22"/>
  <c r="AG17" i="22"/>
  <c r="AG13" i="22"/>
  <c r="AG9" i="22"/>
  <c r="F66" i="2"/>
  <c r="F108" i="2"/>
  <c r="F108" i="3"/>
  <c r="T43" i="25"/>
  <c r="T46" i="25"/>
  <c r="V17" i="25"/>
  <c r="AA142" i="2"/>
  <c r="AB142" i="2" s="1"/>
  <c r="Y142" i="2"/>
  <c r="Z142" i="2"/>
  <c r="U7" i="30"/>
  <c r="AY7" i="30"/>
  <c r="O8" i="30"/>
  <c r="BQ8" i="30"/>
  <c r="BK9" i="30"/>
  <c r="BE10" i="30"/>
  <c r="SG25" i="23"/>
  <c r="SG17" i="23"/>
  <c r="SK18" i="23"/>
  <c r="SL18" i="23" s="1"/>
  <c r="AA76" i="2"/>
  <c r="M614" i="2" s="1"/>
  <c r="R28" i="25"/>
  <c r="V33" i="25"/>
  <c r="AG3" i="22"/>
  <c r="RR26" i="23"/>
  <c r="BK21" i="30"/>
  <c r="BE22" i="30"/>
  <c r="U31" i="30"/>
  <c r="O40" i="30"/>
  <c r="SM18" i="23"/>
  <c r="SH21" i="23"/>
  <c r="SI21" i="23" s="1"/>
  <c r="SJ17" i="23"/>
  <c r="SM21" i="23"/>
  <c r="R44" i="25"/>
  <c r="V25" i="25"/>
  <c r="T34" i="25"/>
  <c r="BK11" i="30"/>
  <c r="BE12" i="30"/>
  <c r="AM33" i="30"/>
  <c r="BE39" i="30"/>
  <c r="SH25" i="23"/>
  <c r="SI25" i="23" s="1"/>
  <c r="SN25" i="23"/>
  <c r="SO25" i="23"/>
  <c r="SJ21" i="23"/>
  <c r="SK17" i="23"/>
  <c r="SL17" i="23"/>
  <c r="T19" i="25"/>
  <c r="AA124" i="2"/>
  <c r="T25" i="25"/>
  <c r="T42" i="25"/>
  <c r="T48" i="25"/>
  <c r="R36" i="25"/>
  <c r="AD3" i="22"/>
  <c r="O7" i="30"/>
  <c r="O11" i="30"/>
  <c r="BQ19" i="30"/>
  <c r="BE20" i="30"/>
  <c r="AY21" i="30"/>
  <c r="BQ22" i="30"/>
  <c r="BW17" i="23"/>
  <c r="O35" i="30"/>
  <c r="O39" i="30"/>
  <c r="AS27" i="30"/>
  <c r="AS15" i="30"/>
  <c r="U144" i="2"/>
  <c r="I637" i="3"/>
  <c r="J53" i="25"/>
  <c r="I144" i="3"/>
  <c r="F53" i="25"/>
  <c r="U142" i="3"/>
  <c r="L640" i="1"/>
  <c r="G638" i="2"/>
  <c r="J640" i="1"/>
  <c r="I142" i="3"/>
  <c r="G636" i="3" s="1"/>
  <c r="U140" i="2"/>
  <c r="N639" i="1"/>
  <c r="N51" i="25"/>
  <c r="U140" i="3"/>
  <c r="L639" i="1"/>
  <c r="O140" i="3"/>
  <c r="I635" i="3" s="1"/>
  <c r="J51" i="25"/>
  <c r="K636" i="2"/>
  <c r="J636" i="2"/>
  <c r="J634" i="3"/>
  <c r="J638" i="1"/>
  <c r="I138" i="3"/>
  <c r="W50" i="25"/>
  <c r="N637" i="1"/>
  <c r="U136" i="3"/>
  <c r="K633" i="3" s="1"/>
  <c r="N49" i="25"/>
  <c r="U136" i="2"/>
  <c r="O136" i="2"/>
  <c r="I635" i="2" s="1"/>
  <c r="L637" i="1"/>
  <c r="J49" i="25"/>
  <c r="K637" i="1"/>
  <c r="L136" i="2"/>
  <c r="H635" i="2" s="1"/>
  <c r="L136" i="3"/>
  <c r="H633" i="3" s="1"/>
  <c r="H49" i="25"/>
  <c r="W49" i="25"/>
  <c r="U134" i="2"/>
  <c r="I634" i="2"/>
  <c r="L636" i="1"/>
  <c r="J48" i="25"/>
  <c r="F632" i="3"/>
  <c r="F134" i="2"/>
  <c r="F634" i="2" s="1"/>
  <c r="D48" i="25"/>
  <c r="I636" i="1"/>
  <c r="S47" i="25"/>
  <c r="F47" i="25"/>
  <c r="F132" i="2"/>
  <c r="F633" i="2" s="1"/>
  <c r="M634" i="1"/>
  <c r="L46" i="25"/>
  <c r="O130" i="2"/>
  <c r="I632" i="2" s="1"/>
  <c r="J634" i="1"/>
  <c r="I130" i="3"/>
  <c r="F46" i="25"/>
  <c r="F130" i="3"/>
  <c r="F630" i="3" s="1"/>
  <c r="I634" i="1"/>
  <c r="D46" i="25"/>
  <c r="K631" i="2"/>
  <c r="N633" i="1"/>
  <c r="F295" i="19"/>
  <c r="U127" i="3"/>
  <c r="N45" i="25"/>
  <c r="I631" i="2"/>
  <c r="L633" i="1"/>
  <c r="F300" i="19"/>
  <c r="P300" i="19" s="1"/>
  <c r="Q300" i="19" s="1"/>
  <c r="O127" i="3"/>
  <c r="J633" i="1"/>
  <c r="I127" i="3"/>
  <c r="G629" i="3" s="1"/>
  <c r="I127" i="2"/>
  <c r="F45" i="25"/>
  <c r="I630" i="2"/>
  <c r="F272" i="19"/>
  <c r="P272" i="19" s="1"/>
  <c r="Q272" i="19" s="1"/>
  <c r="M631" i="1"/>
  <c r="L43" i="25"/>
  <c r="F231" i="19"/>
  <c r="P231" i="19" s="1"/>
  <c r="Q231" i="19" s="1"/>
  <c r="L121" i="3"/>
  <c r="H43" i="25"/>
  <c r="F627" i="3"/>
  <c r="K628" i="2"/>
  <c r="J630" i="1"/>
  <c r="F192" i="19"/>
  <c r="P192" i="19" s="1"/>
  <c r="Q192" i="19" s="1"/>
  <c r="J42" i="25"/>
  <c r="P190" i="19"/>
  <c r="Q190" i="19" s="1"/>
  <c r="I118" i="3"/>
  <c r="G626" i="3" s="1"/>
  <c r="F42" i="25"/>
  <c r="P183" i="19"/>
  <c r="Q183" i="19" s="1"/>
  <c r="F299" i="19"/>
  <c r="P299" i="19" s="1"/>
  <c r="Q299" i="19" s="1"/>
  <c r="I627" i="2"/>
  <c r="F304" i="19"/>
  <c r="P304" i="19" s="1"/>
  <c r="Q304" i="19" s="1"/>
  <c r="L115" i="2"/>
  <c r="H627" i="2" s="1"/>
  <c r="R112" i="3"/>
  <c r="M628" i="1"/>
  <c r="F274" i="19"/>
  <c r="R112" i="2"/>
  <c r="L40" i="25"/>
  <c r="F265" i="19"/>
  <c r="P265" i="19" s="1"/>
  <c r="Q265" i="19" s="1"/>
  <c r="I112" i="2"/>
  <c r="AB112" i="2"/>
  <c r="AC112" i="2"/>
  <c r="F40" i="25"/>
  <c r="J628" i="1"/>
  <c r="M627" i="1"/>
  <c r="F331" i="19"/>
  <c r="L627" i="1"/>
  <c r="F337" i="19"/>
  <c r="F109" i="3"/>
  <c r="F623" i="3" s="1"/>
  <c r="D39" i="25"/>
  <c r="F109" i="2"/>
  <c r="U106" i="3"/>
  <c r="U106" i="2"/>
  <c r="N38" i="25"/>
  <c r="J38" i="25"/>
  <c r="L106" i="3"/>
  <c r="H622" i="3" s="1"/>
  <c r="F321" i="19"/>
  <c r="P321" i="19" s="1"/>
  <c r="Q321" i="19" s="1"/>
  <c r="L106" i="2"/>
  <c r="H624" i="2" s="1"/>
  <c r="G622" i="3"/>
  <c r="D38" i="25"/>
  <c r="F624" i="2"/>
  <c r="F106" i="3"/>
  <c r="F622" i="3" s="1"/>
  <c r="R103" i="3"/>
  <c r="I621" i="3"/>
  <c r="I623" i="2"/>
  <c r="I103" i="2"/>
  <c r="F236" i="19"/>
  <c r="I103" i="3"/>
  <c r="F103" i="3"/>
  <c r="F621" i="3" s="1"/>
  <c r="F103" i="2"/>
  <c r="U100" i="3"/>
  <c r="K620" i="3" s="1"/>
  <c r="O100" i="3"/>
  <c r="J36" i="25"/>
  <c r="F193" i="19"/>
  <c r="P193" i="19" s="1"/>
  <c r="Q193" i="19" s="1"/>
  <c r="L97" i="2"/>
  <c r="H621" i="2" s="1"/>
  <c r="U94" i="3"/>
  <c r="F149" i="19"/>
  <c r="L91" i="3"/>
  <c r="L91" i="2"/>
  <c r="I93" i="2"/>
  <c r="P115" i="19"/>
  <c r="Q115" i="19" s="1"/>
  <c r="M620" i="1"/>
  <c r="R88" i="2"/>
  <c r="K615" i="3"/>
  <c r="N31" i="25"/>
  <c r="R85" i="3"/>
  <c r="P260" i="19"/>
  <c r="Q260" i="19" s="1"/>
  <c r="L85" i="3"/>
  <c r="H615" i="3" s="1"/>
  <c r="L30" i="25"/>
  <c r="F30" i="25"/>
  <c r="L617" i="1"/>
  <c r="L79" i="2"/>
  <c r="H615" i="2" s="1"/>
  <c r="H29" i="25"/>
  <c r="F79" i="2"/>
  <c r="F615" i="2" s="1"/>
  <c r="F79" i="3"/>
  <c r="D29" i="25"/>
  <c r="P38" i="19"/>
  <c r="Q38" i="19" s="1"/>
  <c r="U76" i="3"/>
  <c r="F35" i="19"/>
  <c r="R76" i="3"/>
  <c r="J612" i="3" s="1"/>
  <c r="L28" i="25"/>
  <c r="U73" i="3"/>
  <c r="K611" i="3" s="1"/>
  <c r="N27" i="25"/>
  <c r="L615" i="1"/>
  <c r="J27" i="25"/>
  <c r="O73" i="3"/>
  <c r="I611" i="3" s="1"/>
  <c r="F53" i="19"/>
  <c r="O67" i="2"/>
  <c r="I611" i="2" s="1"/>
  <c r="F60" i="19"/>
  <c r="P60" i="19" s="1"/>
  <c r="Q60" i="19" s="1"/>
  <c r="H25" i="25"/>
  <c r="L67" i="3"/>
  <c r="F25" i="25"/>
  <c r="F67" i="3"/>
  <c r="F609" i="3" s="1"/>
  <c r="J26" i="25"/>
  <c r="O70" i="3"/>
  <c r="F110" i="19"/>
  <c r="P110" i="19" s="1"/>
  <c r="Q110" i="19" s="1"/>
  <c r="F108" i="19"/>
  <c r="O64" i="3"/>
  <c r="I608" i="3" s="1"/>
  <c r="F31" i="19"/>
  <c r="H607" i="3"/>
  <c r="F179" i="19"/>
  <c r="P179" i="19" s="1"/>
  <c r="Q179" i="19" s="1"/>
  <c r="J611" i="1"/>
  <c r="G609" i="2"/>
  <c r="I61" i="3"/>
  <c r="G607" i="3" s="1"/>
  <c r="F63" i="3"/>
  <c r="O58" i="3"/>
  <c r="F162" i="19"/>
  <c r="I58" i="3"/>
  <c r="L55" i="3"/>
  <c r="H605" i="3" s="1"/>
  <c r="I604" i="3"/>
  <c r="P111" i="19"/>
  <c r="Q111" i="19" s="1"/>
  <c r="J20" i="25"/>
  <c r="N19" i="25"/>
  <c r="K605" i="2"/>
  <c r="U49" i="3"/>
  <c r="F62" i="19"/>
  <c r="P62" i="19" s="1"/>
  <c r="Q62" i="19" s="1"/>
  <c r="O49" i="2"/>
  <c r="I605" i="2" s="1"/>
  <c r="H603" i="3"/>
  <c r="G605" i="2"/>
  <c r="F19" i="25"/>
  <c r="H602" i="3"/>
  <c r="F21" i="19"/>
  <c r="F227" i="19"/>
  <c r="P227" i="19" s="1"/>
  <c r="Q227" i="19" s="1"/>
  <c r="U43" i="3"/>
  <c r="K601" i="3" s="1"/>
  <c r="O43" i="2"/>
  <c r="I603" i="2" s="1"/>
  <c r="I43" i="3"/>
  <c r="F239" i="19"/>
  <c r="F43" i="3"/>
  <c r="F601" i="3" s="1"/>
  <c r="F43" i="2"/>
  <c r="D17" i="25"/>
  <c r="H600" i="3"/>
  <c r="K599" i="3"/>
  <c r="P95" i="19"/>
  <c r="Q95" i="19" s="1"/>
  <c r="J599" i="3"/>
  <c r="F98" i="19"/>
  <c r="P98" i="19" s="1"/>
  <c r="Q98" i="19" s="1"/>
  <c r="F601" i="2"/>
  <c r="F100" i="19"/>
  <c r="F37" i="3"/>
  <c r="F599" i="3" s="1"/>
  <c r="U32" i="3"/>
  <c r="U32" i="2"/>
  <c r="K599" i="2" s="1"/>
  <c r="N13" i="25"/>
  <c r="O32" i="3"/>
  <c r="L33" i="3"/>
  <c r="I32" i="2"/>
  <c r="G599" i="2" s="1"/>
  <c r="F32" i="2"/>
  <c r="F599" i="2"/>
  <c r="H12" i="25"/>
  <c r="G596" i="3"/>
  <c r="J595" i="3"/>
  <c r="F28" i="3"/>
  <c r="D11" i="25"/>
  <c r="U26" i="2"/>
  <c r="N10" i="25"/>
  <c r="H10" i="25"/>
  <c r="L26" i="2"/>
  <c r="Y26" i="2"/>
  <c r="Z26" i="2"/>
  <c r="K595" i="2"/>
  <c r="R24" i="3"/>
  <c r="J593" i="3" s="1"/>
  <c r="R24" i="2"/>
  <c r="L9" i="25"/>
  <c r="J9" i="25"/>
  <c r="D9" i="25"/>
  <c r="F24" i="3"/>
  <c r="F24" i="2"/>
  <c r="U22" i="2"/>
  <c r="I22" i="3"/>
  <c r="G592" i="3" s="1"/>
  <c r="F8" i="25"/>
  <c r="G591" i="3"/>
  <c r="I20" i="2"/>
  <c r="G593" i="2" s="1"/>
  <c r="U18" i="3"/>
  <c r="K590" i="3" s="1"/>
  <c r="N6" i="25"/>
  <c r="J6" i="25"/>
  <c r="O18" i="2"/>
  <c r="I18" i="3"/>
  <c r="G590" i="3" s="1"/>
  <c r="I18" i="2"/>
  <c r="G592" i="2" s="1"/>
  <c r="F18" i="3"/>
  <c r="R15" i="3"/>
  <c r="G589" i="3"/>
  <c r="F12" i="19"/>
  <c r="F5" i="25"/>
  <c r="F4" i="19"/>
  <c r="P4" i="19" s="1"/>
  <c r="Q4" i="19" s="1"/>
  <c r="J4" i="25"/>
  <c r="F1" i="19"/>
  <c r="P1" i="19" s="1"/>
  <c r="Q1" i="19" s="1"/>
  <c r="D4" i="25"/>
  <c r="C313" i="19"/>
  <c r="I313" i="19" s="1"/>
  <c r="F119" i="2"/>
  <c r="F53" i="2"/>
  <c r="F53" i="3"/>
  <c r="E21" i="19"/>
  <c r="C161" i="19"/>
  <c r="I161" i="19" s="1"/>
  <c r="C183" i="19"/>
  <c r="I183" i="19" s="1"/>
  <c r="J183" i="19" s="1"/>
  <c r="E183" i="19"/>
  <c r="F38" i="22"/>
  <c r="F36" i="22"/>
  <c r="F32" i="22"/>
  <c r="F30" i="22"/>
  <c r="F26" i="22"/>
  <c r="F22" i="22"/>
  <c r="F20" i="22"/>
  <c r="F18" i="22"/>
  <c r="F10" i="22"/>
  <c r="O24" i="30"/>
  <c r="O26" i="30"/>
  <c r="O28" i="30"/>
  <c r="O30" i="30"/>
  <c r="O32" i="30"/>
  <c r="O34" i="30"/>
  <c r="O36" i="30"/>
  <c r="O38" i="30"/>
  <c r="F38" i="2"/>
  <c r="E323" i="19"/>
  <c r="K323" i="19" s="1"/>
  <c r="F62" i="3"/>
  <c r="F122" i="3"/>
  <c r="O20" i="30"/>
  <c r="O25" i="30"/>
  <c r="O33" i="30"/>
  <c r="R125" i="2"/>
  <c r="AM22" i="30"/>
  <c r="F101" i="3"/>
  <c r="E11" i="19"/>
  <c r="F107" i="2"/>
  <c r="F59" i="3"/>
  <c r="F128" i="3"/>
  <c r="F74" i="2"/>
  <c r="F56" i="3"/>
  <c r="F77" i="3"/>
  <c r="O19" i="30"/>
  <c r="F107" i="3"/>
  <c r="C101" i="19"/>
  <c r="I101" i="19" s="1"/>
  <c r="J101" i="19" s="1"/>
  <c r="F113" i="2"/>
  <c r="O12" i="30"/>
  <c r="O22" i="30"/>
  <c r="E189" i="24"/>
  <c r="I128" i="3"/>
  <c r="I128" i="2"/>
  <c r="E105" i="24"/>
  <c r="U20" i="30"/>
  <c r="E161" i="24"/>
  <c r="E165" i="24"/>
  <c r="U9" i="30"/>
  <c r="U35" i="30"/>
  <c r="I77" i="3"/>
  <c r="K588" i="3"/>
  <c r="F5" i="19"/>
  <c r="O12" i="3"/>
  <c r="I588" i="3" s="1"/>
  <c r="F2" i="19"/>
  <c r="U86" i="3"/>
  <c r="U86" i="2"/>
  <c r="I173" i="24"/>
  <c r="U116" i="3"/>
  <c r="U13" i="3"/>
  <c r="C325" i="19"/>
  <c r="I325" i="19" s="1"/>
  <c r="C175" i="19"/>
  <c r="I175" i="19" s="1"/>
  <c r="J175" i="19" s="1"/>
  <c r="K175" i="19" s="1"/>
  <c r="L175" i="19" s="1"/>
  <c r="M175" i="19" s="1"/>
  <c r="N175" i="19" s="1"/>
  <c r="R175" i="19" s="1"/>
  <c r="I165" i="24"/>
  <c r="E117" i="19"/>
  <c r="E199" i="19"/>
  <c r="K199" i="19" s="1"/>
  <c r="I149" i="24"/>
  <c r="I89" i="24"/>
  <c r="C69" i="19"/>
  <c r="I69" i="19" s="1"/>
  <c r="J69" i="19" s="1"/>
  <c r="K69" i="19" s="1"/>
  <c r="E86" i="19"/>
  <c r="U33" i="22"/>
  <c r="U23" i="22"/>
  <c r="U15" i="22"/>
  <c r="AS31" i="30"/>
  <c r="AS29" i="30"/>
  <c r="AS21" i="30"/>
  <c r="AS19" i="30"/>
  <c r="U53" i="2"/>
  <c r="G37" i="24"/>
  <c r="O71" i="2"/>
  <c r="O59" i="2"/>
  <c r="U163" i="3"/>
  <c r="U169" i="2"/>
  <c r="U167" i="3"/>
  <c r="AU1" i="3"/>
  <c r="U175" i="3"/>
  <c r="R3" i="22"/>
  <c r="O175" i="3"/>
  <c r="O171" i="3"/>
  <c r="L161" i="2"/>
  <c r="BW21" i="23"/>
  <c r="CR3" i="23"/>
  <c r="W5" i="22"/>
  <c r="RR3" i="23"/>
  <c r="Q63" i="19"/>
  <c r="P297" i="19"/>
  <c r="Q297" i="19" s="1"/>
  <c r="R297" i="19"/>
  <c r="J77" i="24"/>
  <c r="X44" i="2"/>
  <c r="AA98" i="2"/>
  <c r="K149" i="24"/>
  <c r="AA56" i="2"/>
  <c r="K93" i="24"/>
  <c r="X38" i="2"/>
  <c r="J69" i="24"/>
  <c r="R59" i="3"/>
  <c r="I601" i="2"/>
  <c r="L605" i="2"/>
  <c r="Y49" i="2"/>
  <c r="G605" i="3"/>
  <c r="J145" i="24"/>
  <c r="P53" i="19"/>
  <c r="Q53" i="19" s="1"/>
  <c r="P75" i="19"/>
  <c r="Q75" i="19"/>
  <c r="L75" i="19" s="1"/>
  <c r="M75" i="19" s="1"/>
  <c r="N75" i="19" s="1"/>
  <c r="F113" i="3"/>
  <c r="D169" i="24"/>
  <c r="I57" i="3"/>
  <c r="I57" i="2"/>
  <c r="U57" i="3"/>
  <c r="U57" i="2"/>
  <c r="U60" i="2"/>
  <c r="U60" i="3"/>
  <c r="G626" i="2"/>
  <c r="H629" i="3"/>
  <c r="F316" i="19"/>
  <c r="T45" i="25"/>
  <c r="Q633" i="1"/>
  <c r="L129" i="2"/>
  <c r="L129" i="3"/>
  <c r="P58" i="19"/>
  <c r="Q58" i="19"/>
  <c r="P149" i="19"/>
  <c r="Q149" i="19" s="1"/>
  <c r="Q220" i="19"/>
  <c r="R220" i="19"/>
  <c r="P131" i="19"/>
  <c r="Q131" i="19" s="1"/>
  <c r="R131" i="19"/>
  <c r="L603" i="2"/>
  <c r="F51" i="3"/>
  <c r="F51" i="2"/>
  <c r="O54" i="3"/>
  <c r="O54" i="2"/>
  <c r="K626" i="3"/>
  <c r="T44" i="25"/>
  <c r="F289" i="19"/>
  <c r="Q632" i="1"/>
  <c r="L126" i="2"/>
  <c r="L126" i="3"/>
  <c r="X107" i="2"/>
  <c r="J161" i="24"/>
  <c r="P340" i="19"/>
  <c r="Q340" i="19" s="1"/>
  <c r="R340" i="19"/>
  <c r="L600" i="2"/>
  <c r="G606" i="3"/>
  <c r="J628" i="3"/>
  <c r="J624" i="3"/>
  <c r="J625" i="2"/>
  <c r="T26" i="25"/>
  <c r="F125" i="19"/>
  <c r="P125" i="19" s="1"/>
  <c r="Q125" i="19" s="1"/>
  <c r="Q614" i="1"/>
  <c r="L72" i="3"/>
  <c r="L72" i="2"/>
  <c r="F75" i="3"/>
  <c r="F75" i="2"/>
  <c r="O81" i="3"/>
  <c r="O81" i="2"/>
  <c r="F84" i="3"/>
  <c r="F84" i="2"/>
  <c r="T50" i="25"/>
  <c r="Q638" i="1"/>
  <c r="F618" i="3"/>
  <c r="P51" i="19"/>
  <c r="Q51" i="19" s="1"/>
  <c r="R51" i="19"/>
  <c r="F14" i="2"/>
  <c r="F14" i="3"/>
  <c r="R14" i="3"/>
  <c r="R14" i="2"/>
  <c r="F17" i="3"/>
  <c r="F17" i="2"/>
  <c r="F19" i="2"/>
  <c r="F19" i="3"/>
  <c r="R19" i="2"/>
  <c r="R19" i="3"/>
  <c r="F23" i="3"/>
  <c r="F23" i="2"/>
  <c r="R23" i="3"/>
  <c r="R23" i="2"/>
  <c r="F25" i="3"/>
  <c r="F25" i="2"/>
  <c r="R25" i="2"/>
  <c r="R25" i="3"/>
  <c r="F27" i="3"/>
  <c r="F27" i="2"/>
  <c r="R27" i="3"/>
  <c r="R27" i="2"/>
  <c r="F31" i="3"/>
  <c r="F31" i="2"/>
  <c r="R31" i="3"/>
  <c r="R31" i="2"/>
  <c r="F33" i="3"/>
  <c r="F33" i="2"/>
  <c r="I601" i="3"/>
  <c r="T15" i="25"/>
  <c r="Q603" i="1"/>
  <c r="O42" i="2"/>
  <c r="O42" i="3"/>
  <c r="G627" i="3"/>
  <c r="F252" i="19"/>
  <c r="T31" i="25"/>
  <c r="Q619" i="1"/>
  <c r="T35" i="25"/>
  <c r="Q623" i="1"/>
  <c r="L99" i="3"/>
  <c r="L99" i="2"/>
  <c r="F102" i="3"/>
  <c r="F102" i="2"/>
  <c r="R102" i="2"/>
  <c r="R102" i="3"/>
  <c r="O111" i="3"/>
  <c r="O111" i="2"/>
  <c r="F123" i="3"/>
  <c r="F123" i="2"/>
  <c r="R123" i="2"/>
  <c r="R123" i="3"/>
  <c r="I23" i="3"/>
  <c r="I23" i="2"/>
  <c r="U31" i="2"/>
  <c r="U31" i="3"/>
  <c r="I39" i="3"/>
  <c r="I39" i="2"/>
  <c r="I51" i="3"/>
  <c r="I51" i="2"/>
  <c r="R63" i="3"/>
  <c r="R63" i="2"/>
  <c r="I66" i="3"/>
  <c r="I66" i="2"/>
  <c r="L69" i="3"/>
  <c r="L69" i="2"/>
  <c r="R111" i="3"/>
  <c r="R111" i="2"/>
  <c r="U123" i="2"/>
  <c r="U123" i="3"/>
  <c r="CI3" i="23"/>
  <c r="T8" i="25"/>
  <c r="L42" i="2"/>
  <c r="K627" i="3"/>
  <c r="I96" i="3"/>
  <c r="K589" i="3"/>
  <c r="T11" i="25"/>
  <c r="L36" i="3"/>
  <c r="L36" i="2"/>
  <c r="T16" i="25"/>
  <c r="T20" i="25"/>
  <c r="R57" i="3"/>
  <c r="R60" i="3"/>
  <c r="R105" i="3"/>
  <c r="R105" i="2"/>
  <c r="F114" i="3"/>
  <c r="F114" i="2"/>
  <c r="I126" i="3"/>
  <c r="I126" i="2"/>
  <c r="U129" i="3"/>
  <c r="U129" i="2"/>
  <c r="T49" i="25"/>
  <c r="N48" i="25"/>
  <c r="U134" i="3"/>
  <c r="K632" i="3" s="1"/>
  <c r="N40" i="25"/>
  <c r="U112" i="3"/>
  <c r="K624" i="3" s="1"/>
  <c r="N28" i="25"/>
  <c r="U64" i="3"/>
  <c r="N24" i="25"/>
  <c r="U52" i="3"/>
  <c r="K604" i="3" s="1"/>
  <c r="N12" i="25"/>
  <c r="U30" i="3"/>
  <c r="K596" i="3" s="1"/>
  <c r="N8" i="25"/>
  <c r="U22" i="3"/>
  <c r="N4" i="25"/>
  <c r="F34" i="22"/>
  <c r="F28" i="22"/>
  <c r="F24" i="22"/>
  <c r="F14" i="22"/>
  <c r="F12" i="22"/>
  <c r="L21" i="3"/>
  <c r="U90" i="3"/>
  <c r="CG3" i="23"/>
  <c r="RY3" i="23"/>
  <c r="T7" i="25"/>
  <c r="I36" i="3"/>
  <c r="I36" i="2"/>
  <c r="T18" i="25"/>
  <c r="L45" i="3"/>
  <c r="L45" i="2"/>
  <c r="L48" i="3"/>
  <c r="L48" i="2"/>
  <c r="I63" i="3"/>
  <c r="I63" i="2"/>
  <c r="I616" i="3"/>
  <c r="I627" i="3"/>
  <c r="O69" i="3"/>
  <c r="O69" i="2"/>
  <c r="F78" i="3"/>
  <c r="F78" i="2"/>
  <c r="U96" i="3"/>
  <c r="U96" i="2"/>
  <c r="O105" i="3"/>
  <c r="O105" i="2"/>
  <c r="F117" i="3"/>
  <c r="F117" i="2"/>
  <c r="F131" i="3"/>
  <c r="F131" i="2"/>
  <c r="R135" i="2"/>
  <c r="R135" i="3"/>
  <c r="L137" i="2"/>
  <c r="L137" i="3"/>
  <c r="F139" i="3"/>
  <c r="F139" i="2"/>
  <c r="R143" i="2"/>
  <c r="R143" i="3"/>
  <c r="O145" i="3"/>
  <c r="O145" i="2"/>
  <c r="V47" i="25"/>
  <c r="V43" i="25"/>
  <c r="V31" i="25"/>
  <c r="V23" i="25"/>
  <c r="V19" i="25"/>
  <c r="V15" i="25"/>
  <c r="L140" i="3"/>
  <c r="H635" i="3" s="1"/>
  <c r="H47" i="25"/>
  <c r="L121" i="2"/>
  <c r="L109" i="2"/>
  <c r="L109" i="3"/>
  <c r="H623" i="3" s="1"/>
  <c r="H35" i="25"/>
  <c r="L97" i="3"/>
  <c r="H31" i="25"/>
  <c r="H23" i="25"/>
  <c r="L61" i="2"/>
  <c r="H19" i="25"/>
  <c r="L49" i="2"/>
  <c r="H7" i="25"/>
  <c r="L20" i="2"/>
  <c r="T27" i="25"/>
  <c r="T28" i="25"/>
  <c r="T29" i="25"/>
  <c r="T36" i="25"/>
  <c r="T37" i="25"/>
  <c r="T38" i="25"/>
  <c r="T39" i="25"/>
  <c r="T40" i="25"/>
  <c r="T41" i="25"/>
  <c r="T51" i="25"/>
  <c r="T13" i="25"/>
  <c r="B2" i="2"/>
  <c r="B2" i="1"/>
  <c r="RR23" i="23"/>
  <c r="BW23" i="23"/>
  <c r="RR19" i="23"/>
  <c r="BW19" i="23"/>
  <c r="BW20" i="23"/>
  <c r="J137" i="24"/>
  <c r="X89" i="2"/>
  <c r="K97" i="24"/>
  <c r="AA59" i="2"/>
  <c r="M638" i="2"/>
  <c r="AC142" i="2"/>
  <c r="M599" i="2"/>
  <c r="M631" i="2"/>
  <c r="J153" i="24"/>
  <c r="X101" i="2"/>
  <c r="J97" i="24"/>
  <c r="X59" i="2"/>
  <c r="U110" i="2"/>
  <c r="U110" i="3"/>
  <c r="K89" i="24"/>
  <c r="AA53" i="2"/>
  <c r="J65" i="24"/>
  <c r="X35" i="2"/>
  <c r="AA50" i="2"/>
  <c r="U74" i="3"/>
  <c r="I117" i="24"/>
  <c r="L159" i="3"/>
  <c r="L167" i="3"/>
  <c r="L163" i="3"/>
  <c r="AR1" i="3"/>
  <c r="L171" i="3"/>
  <c r="L175" i="3"/>
  <c r="O177" i="2"/>
  <c r="AS1" i="2"/>
  <c r="O169" i="2"/>
  <c r="O173" i="2"/>
  <c r="O165" i="2"/>
  <c r="K109" i="24"/>
  <c r="J173" i="24"/>
  <c r="X116" i="2"/>
  <c r="L173" i="2"/>
  <c r="M615" i="2"/>
  <c r="AC79" i="2"/>
  <c r="AB79" i="2"/>
  <c r="AA95" i="2"/>
  <c r="K145" i="24"/>
  <c r="J149" i="24"/>
  <c r="X98" i="2"/>
  <c r="G165" i="24"/>
  <c r="AA110" i="2"/>
  <c r="K165" i="24"/>
  <c r="X62" i="2"/>
  <c r="J101" i="24"/>
  <c r="J165" i="24"/>
  <c r="X110" i="2"/>
  <c r="AC103" i="2"/>
  <c r="AB103" i="2"/>
  <c r="M623" i="2"/>
  <c r="U68" i="3"/>
  <c r="K153" i="24"/>
  <c r="AA101" i="2"/>
  <c r="G637" i="3"/>
  <c r="K637" i="2"/>
  <c r="K635" i="3"/>
  <c r="G634" i="3"/>
  <c r="K634" i="2"/>
  <c r="S132" i="3"/>
  <c r="G630" i="3"/>
  <c r="P295" i="19"/>
  <c r="Q295" i="19" s="1"/>
  <c r="I629" i="3"/>
  <c r="H627" i="3"/>
  <c r="P337" i="19"/>
  <c r="Q337" i="19" s="1"/>
  <c r="F625" i="2"/>
  <c r="K624" i="2"/>
  <c r="K622" i="3"/>
  <c r="G623" i="2"/>
  <c r="G621" i="3"/>
  <c r="P236" i="19"/>
  <c r="Q236" i="19" s="1"/>
  <c r="F623" i="2"/>
  <c r="I620" i="3"/>
  <c r="H619" i="2"/>
  <c r="K612" i="3"/>
  <c r="H609" i="3"/>
  <c r="I610" i="3"/>
  <c r="P108" i="19"/>
  <c r="Q108" i="19" s="1"/>
  <c r="P31" i="19"/>
  <c r="Q31" i="19" s="1"/>
  <c r="I606" i="3"/>
  <c r="P162" i="19"/>
  <c r="Q162" i="19" s="1"/>
  <c r="K603" i="3"/>
  <c r="P21" i="19"/>
  <c r="Q21" i="19" s="1"/>
  <c r="F603" i="2"/>
  <c r="P239" i="19"/>
  <c r="Q239" i="19" s="1"/>
  <c r="K597" i="3"/>
  <c r="I597" i="3"/>
  <c r="F595" i="3"/>
  <c r="K596" i="2"/>
  <c r="F595" i="2"/>
  <c r="J595" i="2"/>
  <c r="I592" i="2"/>
  <c r="P12" i="19"/>
  <c r="Q12" i="19" s="1"/>
  <c r="F116" i="2"/>
  <c r="D173" i="24"/>
  <c r="F116" i="3"/>
  <c r="D189" i="24"/>
  <c r="D105" i="24"/>
  <c r="F125" i="3"/>
  <c r="F125" i="2"/>
  <c r="F128" i="2"/>
  <c r="L122" i="3"/>
  <c r="F110" i="3"/>
  <c r="D73" i="24"/>
  <c r="F41" i="3"/>
  <c r="F41" i="2"/>
  <c r="D129" i="24"/>
  <c r="D109" i="24"/>
  <c r="F68" i="2"/>
  <c r="F68" i="3"/>
  <c r="F89" i="2"/>
  <c r="D137" i="24"/>
  <c r="F89" i="3"/>
  <c r="F80" i="3"/>
  <c r="D125" i="24"/>
  <c r="F80" i="2"/>
  <c r="F50" i="3"/>
  <c r="D85" i="24"/>
  <c r="F50" i="2"/>
  <c r="F47" i="3"/>
  <c r="E153" i="24"/>
  <c r="I101" i="2"/>
  <c r="I101" i="3"/>
  <c r="I35" i="2"/>
  <c r="I113" i="2"/>
  <c r="I113" i="3"/>
  <c r="E181" i="24"/>
  <c r="I122" i="3"/>
  <c r="E173" i="24"/>
  <c r="I116" i="2"/>
  <c r="I50" i="2"/>
  <c r="I50" i="3"/>
  <c r="I44" i="2"/>
  <c r="E117" i="24"/>
  <c r="P5" i="19"/>
  <c r="Q5" i="19" s="1"/>
  <c r="I101" i="24"/>
  <c r="U62" i="2"/>
  <c r="G133" i="24"/>
  <c r="O50" i="3"/>
  <c r="O113" i="3"/>
  <c r="O128" i="3"/>
  <c r="P289" i="19"/>
  <c r="Q289" i="19" s="1"/>
  <c r="L289" i="19" s="1"/>
  <c r="M289" i="19" s="1"/>
  <c r="N289" i="19" s="1"/>
  <c r="H629" i="2"/>
  <c r="K592" i="3"/>
  <c r="K608" i="3"/>
  <c r="P252" i="19"/>
  <c r="Q252" i="19" s="1"/>
  <c r="R252" i="19"/>
  <c r="H619" i="3"/>
  <c r="H609" i="2"/>
  <c r="P316" i="19"/>
  <c r="Q316" i="19" s="1"/>
  <c r="T132" i="3"/>
  <c r="S132" i="2"/>
  <c r="T132" i="2"/>
  <c r="RD17" i="23"/>
  <c r="CP17" i="23" s="1"/>
  <c r="RD18" i="23"/>
  <c r="CP18" i="23" s="1"/>
  <c r="RD22" i="23"/>
  <c r="CP22" i="23" s="1"/>
  <c r="RD20" i="23"/>
  <c r="CP20" i="23" s="1"/>
  <c r="RD21" i="23"/>
  <c r="CP21" i="23" s="1"/>
  <c r="RD19" i="23"/>
  <c r="CP19" i="23" s="1"/>
  <c r="BG22" i="23"/>
  <c r="BG21" i="23"/>
  <c r="BG18" i="23"/>
  <c r="BG17" i="23"/>
  <c r="BG19" i="23"/>
  <c r="BG20" i="23"/>
  <c r="TP21" i="23"/>
  <c r="TP19" i="23"/>
  <c r="TP23" i="23"/>
  <c r="TP20" i="23"/>
  <c r="TP24" i="23"/>
  <c r="TP26" i="23"/>
  <c r="TP25" i="23"/>
  <c r="TP22" i="23"/>
  <c r="TP18" i="23"/>
  <c r="TP17" i="23"/>
  <c r="U8" i="30"/>
  <c r="O9" i="30"/>
  <c r="F8" i="22"/>
  <c r="AY1" i="1"/>
  <c r="AI10" i="17"/>
  <c r="AY4" i="30"/>
  <c r="AA167" i="1"/>
  <c r="J5" i="24"/>
  <c r="J24" i="24" s="1"/>
  <c r="AA179" i="1"/>
  <c r="O10" i="17"/>
  <c r="Q33" i="25"/>
  <c r="AA163" i="1"/>
  <c r="X3" i="22"/>
  <c r="AA171" i="1"/>
  <c r="AA175" i="1"/>
  <c r="X6" i="2"/>
  <c r="AV1" i="2" s="1"/>
  <c r="F6" i="2"/>
  <c r="O4" i="30"/>
  <c r="I14" i="2"/>
  <c r="P593" i="1"/>
  <c r="AA15" i="2"/>
  <c r="R5" i="25"/>
  <c r="D6" i="25"/>
  <c r="F590" i="3"/>
  <c r="K598" i="1"/>
  <c r="F30" i="3"/>
  <c r="F596" i="3" s="1"/>
  <c r="D13" i="25"/>
  <c r="F32" i="3"/>
  <c r="R602" i="1"/>
  <c r="R34" i="3"/>
  <c r="I600" i="3"/>
  <c r="F204" i="19"/>
  <c r="P204" i="19" s="1"/>
  <c r="Q204" i="19" s="1"/>
  <c r="L204" i="19" s="1"/>
  <c r="M204" i="19" s="1"/>
  <c r="N204" i="19" s="1"/>
  <c r="P604" i="1"/>
  <c r="AA40" i="2"/>
  <c r="AC40" i="2" s="1"/>
  <c r="U46" i="2"/>
  <c r="F36" i="19"/>
  <c r="P36" i="19" s="1"/>
  <c r="Q36" i="19" s="1"/>
  <c r="U46" i="3"/>
  <c r="K602" i="3" s="1"/>
  <c r="N18" i="25"/>
  <c r="R58" i="3"/>
  <c r="J606" i="3" s="1"/>
  <c r="Q618" i="1"/>
  <c r="P32" i="25"/>
  <c r="O620" i="1"/>
  <c r="R119" i="19"/>
  <c r="X88" i="2"/>
  <c r="L618" i="2" s="1"/>
  <c r="I94" i="3"/>
  <c r="V34" i="25"/>
  <c r="F34" i="25"/>
  <c r="F264" i="19"/>
  <c r="I94" i="2"/>
  <c r="G620" i="2" s="1"/>
  <c r="AE112" i="1"/>
  <c r="R287" i="19"/>
  <c r="F290" i="19"/>
  <c r="R290" i="19" s="1"/>
  <c r="F279" i="19"/>
  <c r="P279" i="19" s="1"/>
  <c r="Q279" i="19" s="1"/>
  <c r="L279" i="19" s="1"/>
  <c r="M279" i="19" s="1"/>
  <c r="N279" i="19" s="1"/>
  <c r="X112" i="2"/>
  <c r="P40" i="25"/>
  <c r="M628" i="2"/>
  <c r="R42" i="25"/>
  <c r="P630" i="1"/>
  <c r="AB118" i="1"/>
  <c r="F201" i="19"/>
  <c r="P201" i="19" s="1"/>
  <c r="Q201" i="19" s="1"/>
  <c r="G628" i="2"/>
  <c r="N44" i="25"/>
  <c r="U124" i="2"/>
  <c r="M630" i="2"/>
  <c r="N632" i="1"/>
  <c r="AE124" i="1"/>
  <c r="K183" i="24" s="1"/>
  <c r="U124" i="3"/>
  <c r="AI127" i="1"/>
  <c r="R316" i="19"/>
  <c r="AH127" i="1"/>
  <c r="L187" i="24" s="1"/>
  <c r="AE127" i="1"/>
  <c r="K187" i="24" s="1"/>
  <c r="L291" i="19"/>
  <c r="M291" i="19" s="1"/>
  <c r="N291" i="19" s="1"/>
  <c r="R291" i="19"/>
  <c r="L298" i="19"/>
  <c r="M298" i="19" s="1"/>
  <c r="N298" i="19" s="1"/>
  <c r="R298" i="19"/>
  <c r="AB127" i="1"/>
  <c r="G631" i="2"/>
  <c r="AB127" i="2"/>
  <c r="T52" i="25"/>
  <c r="Q640" i="1"/>
  <c r="J130" i="3"/>
  <c r="K130" i="3"/>
  <c r="O634" i="1"/>
  <c r="M632" i="2"/>
  <c r="V46" i="25"/>
  <c r="P46" i="25"/>
  <c r="R634" i="1"/>
  <c r="X130" i="2"/>
  <c r="Z130" i="2" s="1"/>
  <c r="AF124" i="1"/>
  <c r="AB124" i="2"/>
  <c r="AC124" i="2"/>
  <c r="R289" i="19"/>
  <c r="R278" i="19"/>
  <c r="AB124" i="1"/>
  <c r="J183" i="24" s="1"/>
  <c r="R285" i="19"/>
  <c r="AH124" i="1"/>
  <c r="L183" i="24" s="1"/>
  <c r="AF118" i="1"/>
  <c r="AH118" i="1"/>
  <c r="U42" i="25" s="1"/>
  <c r="AE118" i="1"/>
  <c r="K175" i="24" s="1"/>
  <c r="AB118" i="2"/>
  <c r="AC118" i="2"/>
  <c r="AK118" i="1"/>
  <c r="M175" i="24" s="1"/>
  <c r="AC118" i="1"/>
  <c r="R205" i="19"/>
  <c r="Y118" i="2"/>
  <c r="Z118" i="2"/>
  <c r="R202" i="19"/>
  <c r="AF112" i="1"/>
  <c r="AB112" i="1"/>
  <c r="J167" i="24" s="1"/>
  <c r="AH112" i="1"/>
  <c r="U40" i="25" s="1"/>
  <c r="AK112" i="1"/>
  <c r="M167" i="24" s="1"/>
  <c r="Y112" i="2"/>
  <c r="Z112" i="2"/>
  <c r="R328" i="19"/>
  <c r="Y106" i="2"/>
  <c r="Z106" i="2"/>
  <c r="K622" i="2"/>
  <c r="G620" i="3"/>
  <c r="R207" i="19"/>
  <c r="M200" i="19"/>
  <c r="N200" i="19" s="1"/>
  <c r="R200" i="19"/>
  <c r="J624" i="1"/>
  <c r="R185" i="19"/>
  <c r="F620" i="2"/>
  <c r="R282" i="19"/>
  <c r="L622" i="1"/>
  <c r="R283" i="19"/>
  <c r="R280" i="19"/>
  <c r="Y94" i="2"/>
  <c r="Z94" i="2"/>
  <c r="AK94" i="1"/>
  <c r="M143" i="24" s="1"/>
  <c r="R122" i="19"/>
  <c r="AH88" i="1"/>
  <c r="U32" i="25" s="1"/>
  <c r="J620" i="1"/>
  <c r="I88" i="2"/>
  <c r="P104" i="19"/>
  <c r="Q104" i="19" s="1"/>
  <c r="Q620" i="1"/>
  <c r="AE88" i="1"/>
  <c r="K135" i="24" s="1"/>
  <c r="F126" i="19"/>
  <c r="I88" i="3"/>
  <c r="G616" i="3" s="1"/>
  <c r="J618" i="2"/>
  <c r="F32" i="25"/>
  <c r="AB88" i="1"/>
  <c r="J135" i="24" s="1"/>
  <c r="L248" i="19"/>
  <c r="M248" i="19" s="1"/>
  <c r="N248" i="19" s="1"/>
  <c r="R248" i="19"/>
  <c r="M618" i="1"/>
  <c r="I618" i="1"/>
  <c r="G616" i="2"/>
  <c r="R249" i="19"/>
  <c r="J614" i="2"/>
  <c r="N616" i="1"/>
  <c r="J616" i="1"/>
  <c r="L47" i="19"/>
  <c r="M47" i="19" s="1"/>
  <c r="N47" i="19" s="1"/>
  <c r="R47" i="19"/>
  <c r="M44" i="19"/>
  <c r="N44" i="19" s="1"/>
  <c r="R44" i="19"/>
  <c r="Y64" i="2"/>
  <c r="Z64" i="2"/>
  <c r="AB64" i="2"/>
  <c r="AC64" i="2"/>
  <c r="K612" i="1"/>
  <c r="R40" i="19"/>
  <c r="L46" i="19"/>
  <c r="M46" i="19" s="1"/>
  <c r="N46" i="19" s="1"/>
  <c r="R46" i="19"/>
  <c r="M612" i="1"/>
  <c r="L43" i="19"/>
  <c r="M43" i="19" s="1"/>
  <c r="N43" i="19" s="1"/>
  <c r="R43" i="19"/>
  <c r="Y58" i="2"/>
  <c r="Z58" i="2"/>
  <c r="J58" i="2"/>
  <c r="K58" i="2"/>
  <c r="L610" i="1"/>
  <c r="R162" i="19"/>
  <c r="R172" i="19"/>
  <c r="R168" i="19"/>
  <c r="R166" i="19"/>
  <c r="F20" i="25"/>
  <c r="I52" i="2"/>
  <c r="J608" i="1"/>
  <c r="L121" i="19"/>
  <c r="M121" i="19" s="1"/>
  <c r="N121" i="19" s="1"/>
  <c r="R121" i="19"/>
  <c r="I52" i="3"/>
  <c r="R608" i="1"/>
  <c r="AB52" i="1"/>
  <c r="Q20" i="25" s="1"/>
  <c r="F102" i="19"/>
  <c r="F130" i="19"/>
  <c r="L127" i="19"/>
  <c r="M127" i="19" s="1"/>
  <c r="N127" i="19" s="1"/>
  <c r="R127" i="19"/>
  <c r="AB46" i="2"/>
  <c r="AC46" i="2"/>
  <c r="Y46" i="2"/>
  <c r="Z46" i="2"/>
  <c r="R42" i="19"/>
  <c r="L39" i="19"/>
  <c r="M39" i="19" s="1"/>
  <c r="N39" i="19" s="1"/>
  <c r="R39" i="19"/>
  <c r="J606" i="1"/>
  <c r="L45" i="19"/>
  <c r="M45" i="19" s="1"/>
  <c r="N45" i="19" s="1"/>
  <c r="R45" i="19"/>
  <c r="Y40" i="2"/>
  <c r="Z40" i="2"/>
  <c r="AB40" i="2"/>
  <c r="M604" i="1"/>
  <c r="I604" i="1"/>
  <c r="R197" i="19"/>
  <c r="L89" i="19"/>
  <c r="M89" i="19" s="1"/>
  <c r="N89" i="19" s="1"/>
  <c r="R89" i="19"/>
  <c r="L87" i="19"/>
  <c r="M87" i="19" s="1"/>
  <c r="N87" i="19" s="1"/>
  <c r="R87" i="19"/>
  <c r="R88" i="19"/>
  <c r="N602" i="1"/>
  <c r="J602" i="1"/>
  <c r="K600" i="2"/>
  <c r="M602" i="1"/>
  <c r="I602" i="1"/>
  <c r="L34" i="2"/>
  <c r="L602" i="1"/>
  <c r="F83" i="19"/>
  <c r="L34" i="3"/>
  <c r="H14" i="25"/>
  <c r="AH26" i="1"/>
  <c r="L51" i="24" s="1"/>
  <c r="AE26" i="1"/>
  <c r="K51" i="24" s="1"/>
  <c r="AB26" i="1"/>
  <c r="J51" i="24" s="1"/>
  <c r="AK26" i="1"/>
  <c r="M51" i="24" s="1"/>
  <c r="AB26" i="2"/>
  <c r="AC26" i="2"/>
  <c r="AC26" i="1"/>
  <c r="AE22" i="1"/>
  <c r="S8" i="25" s="1"/>
  <c r="AH22" i="1"/>
  <c r="AB22" i="1"/>
  <c r="J45" i="24" s="1"/>
  <c r="V8" i="25"/>
  <c r="AK22" i="1"/>
  <c r="M45" i="24" s="1"/>
  <c r="AL22" i="1"/>
  <c r="AC22" i="1"/>
  <c r="L594" i="2"/>
  <c r="Y18" i="2"/>
  <c r="Z18" i="2"/>
  <c r="AK18" i="1"/>
  <c r="W6" i="25" s="1"/>
  <c r="AL18" i="1"/>
  <c r="AB18" i="2"/>
  <c r="AC18" i="2"/>
  <c r="U17" i="3"/>
  <c r="I17" i="2"/>
  <c r="X6" i="1"/>
  <c r="X171" i="1" s="1"/>
  <c r="U6" i="1"/>
  <c r="U179" i="1" s="1"/>
  <c r="L14" i="2"/>
  <c r="K208" i="19"/>
  <c r="L208" i="19" s="1"/>
  <c r="M208" i="19" s="1"/>
  <c r="N208" i="19" s="1"/>
  <c r="K214" i="19"/>
  <c r="K251" i="19"/>
  <c r="L251" i="19" s="1"/>
  <c r="M251" i="19" s="1"/>
  <c r="N251" i="19" s="1"/>
  <c r="K169" i="19"/>
  <c r="K215" i="19"/>
  <c r="L215" i="19" s="1"/>
  <c r="M215" i="19" s="1"/>
  <c r="N215" i="19" s="1"/>
  <c r="K286" i="19"/>
  <c r="L286" i="19" s="1"/>
  <c r="M286" i="19" s="1"/>
  <c r="N286" i="19" s="1"/>
  <c r="R286" i="19"/>
  <c r="K79" i="19"/>
  <c r="L79" i="19" s="1"/>
  <c r="M79" i="19" s="1"/>
  <c r="N79" i="19" s="1"/>
  <c r="K210" i="19"/>
  <c r="L210" i="19" s="1"/>
  <c r="M210" i="19" s="1"/>
  <c r="N210" i="19" s="1"/>
  <c r="K131" i="19"/>
  <c r="R90" i="19"/>
  <c r="AK82" i="1"/>
  <c r="M127" i="24" s="1"/>
  <c r="K48" i="19"/>
  <c r="L48" i="19" s="1"/>
  <c r="M48" i="19" s="1"/>
  <c r="N48" i="19" s="1"/>
  <c r="R48" i="19"/>
  <c r="K91" i="19"/>
  <c r="L91" i="19" s="1"/>
  <c r="M91" i="19" s="1"/>
  <c r="N91" i="19" s="1"/>
  <c r="BQ26" i="30"/>
  <c r="K318" i="19"/>
  <c r="AG28" i="22"/>
  <c r="AG24" i="22"/>
  <c r="AG20" i="22"/>
  <c r="AG19" i="22"/>
  <c r="R208" i="19"/>
  <c r="L214" i="19"/>
  <c r="M214" i="19" s="1"/>
  <c r="N214" i="19" s="1"/>
  <c r="L169" i="19"/>
  <c r="M169" i="19" s="1"/>
  <c r="N169" i="19" s="1"/>
  <c r="R169" i="19"/>
  <c r="L51" i="19"/>
  <c r="M51" i="19" s="1"/>
  <c r="N51" i="19" s="1"/>
  <c r="R210" i="19"/>
  <c r="L131" i="19"/>
  <c r="M131" i="19" s="1"/>
  <c r="N131" i="19" s="1"/>
  <c r="M99" i="24"/>
  <c r="L216" i="19"/>
  <c r="M216" i="19" s="1"/>
  <c r="N216" i="19" s="1"/>
  <c r="W39" i="25"/>
  <c r="AK106" i="1"/>
  <c r="W38" i="25" s="1"/>
  <c r="AK79" i="1"/>
  <c r="M123" i="24" s="1"/>
  <c r="AK55" i="1"/>
  <c r="M91" i="24" s="1"/>
  <c r="AL118" i="1"/>
  <c r="AL73" i="1"/>
  <c r="AL91" i="1"/>
  <c r="J20" i="19"/>
  <c r="K20" i="19" s="1"/>
  <c r="J132" i="19"/>
  <c r="K132" i="19" s="1"/>
  <c r="L132" i="19" s="1"/>
  <c r="M132" i="19" s="1"/>
  <c r="N132" i="19" s="1"/>
  <c r="AK127" i="1"/>
  <c r="W45" i="25" s="1"/>
  <c r="AL127" i="1"/>
  <c r="AK103" i="1"/>
  <c r="M155" i="24" s="1"/>
  <c r="AK52" i="1"/>
  <c r="M87" i="24" s="1"/>
  <c r="AL52" i="1"/>
  <c r="AL115" i="1"/>
  <c r="AL61" i="1"/>
  <c r="AK124" i="1"/>
  <c r="W44" i="25" s="1"/>
  <c r="AL124" i="1"/>
  <c r="AK49" i="1"/>
  <c r="M83" i="24" s="1"/>
  <c r="AL112" i="1"/>
  <c r="K330" i="19"/>
  <c r="L330" i="19" s="1"/>
  <c r="M330" i="19" s="1"/>
  <c r="N330" i="19" s="1"/>
  <c r="R330" i="19"/>
  <c r="K250" i="19"/>
  <c r="L250" i="19" s="1"/>
  <c r="M250" i="19" s="1"/>
  <c r="N250" i="19" s="1"/>
  <c r="R250" i="19"/>
  <c r="AK121" i="1"/>
  <c r="M179" i="24" s="1"/>
  <c r="AK97" i="1"/>
  <c r="W35" i="25" s="1"/>
  <c r="AK70" i="1"/>
  <c r="M111" i="24" s="1"/>
  <c r="AL109" i="1"/>
  <c r="AL94" i="1"/>
  <c r="AL37" i="1"/>
  <c r="R49" i="19"/>
  <c r="AK67" i="1"/>
  <c r="M107" i="24" s="1"/>
  <c r="AK43" i="1"/>
  <c r="W17" i="25" s="1"/>
  <c r="AL85" i="1"/>
  <c r="AK64" i="1"/>
  <c r="M103" i="24" s="1"/>
  <c r="AL64" i="1"/>
  <c r="AL82" i="1"/>
  <c r="R128" i="19"/>
  <c r="AK88" i="1"/>
  <c r="M135" i="24" s="1"/>
  <c r="AL88" i="1"/>
  <c r="L319" i="19"/>
  <c r="M319" i="19" s="1"/>
  <c r="N319" i="19" s="1"/>
  <c r="AA165" i="2"/>
  <c r="AA169" i="2"/>
  <c r="AA161" i="2"/>
  <c r="AA173" i="2"/>
  <c r="Q39" i="25"/>
  <c r="BM12" i="23"/>
  <c r="U22" i="23"/>
  <c r="SC22" i="23"/>
  <c r="O163" i="3"/>
  <c r="AS1" i="3"/>
  <c r="I163" i="3"/>
  <c r="I171" i="3"/>
  <c r="L6" i="1"/>
  <c r="L12" i="25"/>
  <c r="V12" i="25"/>
  <c r="O30" i="2"/>
  <c r="I598" i="2" s="1"/>
  <c r="O30" i="3"/>
  <c r="J12" i="25"/>
  <c r="L30" i="2"/>
  <c r="H598" i="2" s="1"/>
  <c r="L30" i="3"/>
  <c r="H596" i="3" s="1"/>
  <c r="AB30" i="1"/>
  <c r="Q12" i="25" s="1"/>
  <c r="BM16" i="23"/>
  <c r="H26" i="23"/>
  <c r="AA26" i="23"/>
  <c r="SE26" i="23" s="1"/>
  <c r="X26" i="23"/>
  <c r="SD26" i="23" s="1"/>
  <c r="U26" i="23"/>
  <c r="SC26" i="23" s="1"/>
  <c r="AJ6" i="1"/>
  <c r="F179" i="1" s="1"/>
  <c r="A25" i="23"/>
  <c r="CC25" i="23"/>
  <c r="X25" i="23"/>
  <c r="SD25" i="23" s="1"/>
  <c r="U25" i="23"/>
  <c r="SC25" i="23" s="1"/>
  <c r="AA25" i="23"/>
  <c r="SE25" i="23" s="1"/>
  <c r="H25" i="23"/>
  <c r="BM15" i="23"/>
  <c r="BK4" i="30"/>
  <c r="CC24" i="23"/>
  <c r="A24" i="23"/>
  <c r="AA3" i="22"/>
  <c r="C24" i="23"/>
  <c r="A23" i="23"/>
  <c r="CC23" i="23"/>
  <c r="X23" i="23"/>
  <c r="SD23" i="23" s="1"/>
  <c r="AA23" i="23"/>
  <c r="SE23" i="23" s="1"/>
  <c r="U23" i="23"/>
  <c r="SC23" i="23" s="1"/>
  <c r="BM13" i="23"/>
  <c r="H23" i="23"/>
  <c r="H22" i="23"/>
  <c r="O22" i="24" s="1"/>
  <c r="U20" i="23"/>
  <c r="SC20" i="23" s="1"/>
  <c r="R6" i="1"/>
  <c r="O163" i="1"/>
  <c r="AU1" i="1"/>
  <c r="CW19" i="23"/>
  <c r="O167" i="1"/>
  <c r="O179" i="1"/>
  <c r="O175" i="1"/>
  <c r="O171" i="1"/>
  <c r="C19" i="23"/>
  <c r="BM9" i="23" s="1"/>
  <c r="U18" i="23"/>
  <c r="SC18" i="23"/>
  <c r="M601" i="1"/>
  <c r="L601" i="1"/>
  <c r="F17" i="19"/>
  <c r="P17" i="19" s="1"/>
  <c r="Q17" i="19" s="1"/>
  <c r="P5" i="25"/>
  <c r="X15" i="2"/>
  <c r="Z15" i="2" s="1"/>
  <c r="P13" i="19"/>
  <c r="Q13" i="19" s="1"/>
  <c r="N592" i="1"/>
  <c r="F20" i="19"/>
  <c r="R20" i="19" s="1"/>
  <c r="L19" i="19"/>
  <c r="R19" i="19"/>
  <c r="M18" i="19"/>
  <c r="N18" i="19" s="1"/>
  <c r="R18" i="19"/>
  <c r="N593" i="1"/>
  <c r="AK15" i="1"/>
  <c r="M35" i="24" s="1"/>
  <c r="AL15" i="1"/>
  <c r="L8" i="19"/>
  <c r="R8" i="19"/>
  <c r="R7" i="19"/>
  <c r="O592" i="1"/>
  <c r="L6" i="19"/>
  <c r="R6" i="19"/>
  <c r="J590" i="2"/>
  <c r="I590" i="2"/>
  <c r="L9" i="19"/>
  <c r="R9" i="19"/>
  <c r="K31" i="24"/>
  <c r="I592" i="1"/>
  <c r="X173" i="2"/>
  <c r="X161" i="2"/>
  <c r="X165" i="2"/>
  <c r="X169" i="2"/>
  <c r="X177" i="2"/>
  <c r="F165" i="2"/>
  <c r="F169" i="2"/>
  <c r="M591" i="2"/>
  <c r="F597" i="3"/>
  <c r="K604" i="2"/>
  <c r="J58" i="3"/>
  <c r="K58" i="3"/>
  <c r="G618" i="3"/>
  <c r="L626" i="2"/>
  <c r="Y124" i="2"/>
  <c r="Z124" i="2"/>
  <c r="K630" i="2"/>
  <c r="S45" i="25"/>
  <c r="AF127" i="1"/>
  <c r="Y127" i="2"/>
  <c r="Z127" i="2"/>
  <c r="AC127" i="1"/>
  <c r="AH142" i="1"/>
  <c r="L209" i="24" s="1"/>
  <c r="AK142" i="1"/>
  <c r="W52" i="25" s="1"/>
  <c r="AB142" i="1"/>
  <c r="Q52" i="25" s="1"/>
  <c r="AE142" i="1"/>
  <c r="K209" i="24" s="1"/>
  <c r="Y130" i="2"/>
  <c r="L632" i="2"/>
  <c r="AB130" i="2"/>
  <c r="AC130" i="2"/>
  <c r="AI124" i="1"/>
  <c r="AC124" i="1"/>
  <c r="AI118" i="1"/>
  <c r="AI112" i="1"/>
  <c r="AC112" i="1"/>
  <c r="AH106" i="1"/>
  <c r="U38" i="25" s="1"/>
  <c r="AB106" i="1"/>
  <c r="Q38" i="25" s="1"/>
  <c r="AE106" i="1"/>
  <c r="K159" i="24" s="1"/>
  <c r="AL106" i="1"/>
  <c r="AE100" i="1"/>
  <c r="S36" i="25" s="1"/>
  <c r="AH100" i="1"/>
  <c r="U36" i="25" s="1"/>
  <c r="AB100" i="1"/>
  <c r="J151" i="24" s="1"/>
  <c r="AK100" i="1"/>
  <c r="W36" i="25" s="1"/>
  <c r="AL100" i="1"/>
  <c r="AE94" i="1"/>
  <c r="S34" i="25" s="1"/>
  <c r="AH94" i="1"/>
  <c r="L143" i="24" s="1"/>
  <c r="AB94" i="1"/>
  <c r="J143" i="24" s="1"/>
  <c r="AF88" i="1"/>
  <c r="AI88" i="1"/>
  <c r="G618" i="2"/>
  <c r="Y88" i="2"/>
  <c r="Z88" i="2"/>
  <c r="P126" i="19"/>
  <c r="Q126" i="19" s="1"/>
  <c r="L126" i="19" s="1"/>
  <c r="M126" i="19" s="1"/>
  <c r="N126" i="19" s="1"/>
  <c r="R126" i="19"/>
  <c r="AC88" i="1"/>
  <c r="Y82" i="2"/>
  <c r="Z82" i="2"/>
  <c r="AH82" i="1"/>
  <c r="U30" i="25" s="1"/>
  <c r="AE82" i="1"/>
  <c r="K127" i="24" s="1"/>
  <c r="AB82" i="1"/>
  <c r="J127" i="24" s="1"/>
  <c r="AB76" i="1"/>
  <c r="J119" i="24" s="1"/>
  <c r="AE76" i="1"/>
  <c r="K119" i="24" s="1"/>
  <c r="AH76" i="1"/>
  <c r="AK76" i="1"/>
  <c r="M119" i="24" s="1"/>
  <c r="AL76" i="1"/>
  <c r="AB76" i="2"/>
  <c r="AC76" i="2"/>
  <c r="Y76" i="2"/>
  <c r="Z76" i="2"/>
  <c r="AE64" i="1"/>
  <c r="K103" i="24" s="1"/>
  <c r="AH64" i="1"/>
  <c r="U24" i="25" s="1"/>
  <c r="AB64" i="1"/>
  <c r="J103" i="24" s="1"/>
  <c r="AE58" i="1"/>
  <c r="S22" i="25" s="1"/>
  <c r="AH58" i="1"/>
  <c r="L95" i="24" s="1"/>
  <c r="AB58" i="1"/>
  <c r="Q22" i="25" s="1"/>
  <c r="M58" i="1"/>
  <c r="G22" i="25" s="1"/>
  <c r="AK58" i="1"/>
  <c r="W22" i="25" s="1"/>
  <c r="AB52" i="2"/>
  <c r="AC52" i="2"/>
  <c r="Y52" i="2"/>
  <c r="Z52" i="2"/>
  <c r="AH52" i="1"/>
  <c r="U20" i="25" s="1"/>
  <c r="P130" i="19"/>
  <c r="Q130" i="19"/>
  <c r="L130" i="19" s="1"/>
  <c r="M130" i="19" s="1"/>
  <c r="N130" i="19" s="1"/>
  <c r="R130" i="19"/>
  <c r="P102" i="19"/>
  <c r="Q102" i="19" s="1"/>
  <c r="AC52" i="1"/>
  <c r="G604" i="3"/>
  <c r="AE52" i="1"/>
  <c r="S20" i="25" s="1"/>
  <c r="AE46" i="1"/>
  <c r="K79" i="24" s="1"/>
  <c r="AH46" i="1"/>
  <c r="U18" i="25" s="1"/>
  <c r="AB46" i="1"/>
  <c r="J79" i="24" s="1"/>
  <c r="AK46" i="1"/>
  <c r="W18" i="25" s="1"/>
  <c r="AB40" i="1"/>
  <c r="J71" i="24" s="1"/>
  <c r="AE40" i="1"/>
  <c r="S16" i="25" s="1"/>
  <c r="AH40" i="1"/>
  <c r="U16" i="25" s="1"/>
  <c r="AK40" i="1"/>
  <c r="W16" i="25" s="1"/>
  <c r="P83" i="19"/>
  <c r="Q83" i="19" s="1"/>
  <c r="AB34" i="2"/>
  <c r="AC34" i="2"/>
  <c r="H600" i="2"/>
  <c r="Y34" i="2"/>
  <c r="Z34" i="2"/>
  <c r="H598" i="3"/>
  <c r="AI26" i="1"/>
  <c r="AL26" i="1"/>
  <c r="AF26" i="1"/>
  <c r="AB22" i="2"/>
  <c r="AC22" i="2"/>
  <c r="Y22" i="2"/>
  <c r="Z22" i="2"/>
  <c r="L45" i="24"/>
  <c r="U8" i="25"/>
  <c r="AF22" i="1"/>
  <c r="Q8" i="25"/>
  <c r="AI22" i="1"/>
  <c r="W8" i="25"/>
  <c r="M39" i="24"/>
  <c r="AH18" i="1"/>
  <c r="U6" i="25" s="1"/>
  <c r="AB18" i="1"/>
  <c r="Q6" i="25" s="1"/>
  <c r="AE18" i="1"/>
  <c r="K39" i="24" s="1"/>
  <c r="AB15" i="1"/>
  <c r="Q5" i="25" s="1"/>
  <c r="AC15" i="1"/>
  <c r="AH15" i="1"/>
  <c r="U5" i="25" s="1"/>
  <c r="AE15" i="1"/>
  <c r="K35" i="24" s="1"/>
  <c r="AK12" i="1"/>
  <c r="AC12" i="2"/>
  <c r="AX1" i="1"/>
  <c r="CW22" i="23"/>
  <c r="X167" i="1"/>
  <c r="X163" i="1"/>
  <c r="X179" i="1"/>
  <c r="X175" i="1"/>
  <c r="AW1" i="1"/>
  <c r="W26" i="25"/>
  <c r="AT1" i="1"/>
  <c r="L167" i="1"/>
  <c r="CW18" i="23"/>
  <c r="A18" i="23" s="1"/>
  <c r="L179" i="1"/>
  <c r="L163" i="1"/>
  <c r="L171" i="1"/>
  <c r="L175" i="1"/>
  <c r="AK30" i="1"/>
  <c r="M57" i="24" s="1"/>
  <c r="AB32" i="2"/>
  <c r="AC32" i="2"/>
  <c r="AE32" i="1"/>
  <c r="K60" i="24" s="1"/>
  <c r="AH32" i="1"/>
  <c r="L60" i="24" s="1"/>
  <c r="AK32" i="1"/>
  <c r="AC30" i="1"/>
  <c r="AE30" i="1"/>
  <c r="K57" i="24" s="1"/>
  <c r="AH30" i="1"/>
  <c r="I596" i="3"/>
  <c r="Z26" i="23"/>
  <c r="F171" i="1"/>
  <c r="AJ171" i="1"/>
  <c r="AJ175" i="1"/>
  <c r="RW26" i="23"/>
  <c r="O26" i="24"/>
  <c r="P26" i="24" s="1"/>
  <c r="Z25" i="23"/>
  <c r="RW25" i="23"/>
  <c r="O25" i="24"/>
  <c r="AA24" i="23"/>
  <c r="SE24" i="23" s="1"/>
  <c r="X24" i="23"/>
  <c r="SD24" i="23" s="1"/>
  <c r="U24" i="23"/>
  <c r="SC24" i="23" s="1"/>
  <c r="H24" i="23"/>
  <c r="BM14" i="23"/>
  <c r="Z23" i="23"/>
  <c r="RW23" i="23"/>
  <c r="O23" i="24"/>
  <c r="R163" i="1"/>
  <c r="R175" i="1"/>
  <c r="R179" i="1"/>
  <c r="R171" i="1"/>
  <c r="CW20" i="23"/>
  <c r="A20" i="23" s="1"/>
  <c r="AV1" i="1"/>
  <c r="R167" i="1"/>
  <c r="H19" i="23"/>
  <c r="O19" i="24" s="1"/>
  <c r="CC19" i="23"/>
  <c r="A19" i="23"/>
  <c r="AB32" i="1"/>
  <c r="J60" i="24" s="1"/>
  <c r="Y32" i="2"/>
  <c r="Z32" i="2"/>
  <c r="L591" i="2"/>
  <c r="AB15" i="2"/>
  <c r="AC15" i="2"/>
  <c r="P20" i="19"/>
  <c r="Q20" i="19" s="1"/>
  <c r="L20" i="19" s="1"/>
  <c r="M20" i="19" s="1"/>
  <c r="N20" i="19" s="1"/>
  <c r="Y12" i="2"/>
  <c r="Z12" i="2"/>
  <c r="AI142" i="1"/>
  <c r="AF142" i="1"/>
  <c r="AC142" i="1"/>
  <c r="AL142" i="1"/>
  <c r="AE130" i="1"/>
  <c r="S46" i="25" s="1"/>
  <c r="AK130" i="1"/>
  <c r="W46" i="25" s="1"/>
  <c r="AB130" i="1"/>
  <c r="Q46" i="25" s="1"/>
  <c r="AH130" i="1"/>
  <c r="L191" i="24" s="1"/>
  <c r="M130" i="1"/>
  <c r="J130" i="2"/>
  <c r="K130" i="2"/>
  <c r="AF106" i="1"/>
  <c r="AC106" i="1"/>
  <c r="AI106" i="1"/>
  <c r="K151" i="24"/>
  <c r="AF100" i="1"/>
  <c r="Y100" i="2"/>
  <c r="Z100" i="2"/>
  <c r="AB100" i="2"/>
  <c r="AC100" i="2"/>
  <c r="AC100" i="1"/>
  <c r="AI100" i="1"/>
  <c r="AC94" i="1"/>
  <c r="AI94" i="1"/>
  <c r="AF94" i="1"/>
  <c r="AB88" i="2"/>
  <c r="AC88" i="2"/>
  <c r="AC82" i="1"/>
  <c r="AF82" i="1"/>
  <c r="AI82" i="1"/>
  <c r="AI76" i="1"/>
  <c r="AF76" i="1"/>
  <c r="AC76" i="1"/>
  <c r="AC64" i="1"/>
  <c r="AI64" i="1"/>
  <c r="AF64" i="1"/>
  <c r="AL58" i="1"/>
  <c r="N58" i="1"/>
  <c r="AC58" i="1"/>
  <c r="AI58" i="1"/>
  <c r="AF58" i="1"/>
  <c r="AF52" i="1"/>
  <c r="AI52" i="1"/>
  <c r="AC46" i="1"/>
  <c r="AL46" i="1"/>
  <c r="AI46" i="1"/>
  <c r="AF46" i="1"/>
  <c r="AL40" i="1"/>
  <c r="AI40" i="1"/>
  <c r="AF40" i="1"/>
  <c r="AC40" i="1"/>
  <c r="AB34" i="1"/>
  <c r="Q14" i="25" s="1"/>
  <c r="AE34" i="1"/>
  <c r="S14" i="25" s="1"/>
  <c r="AH34" i="1"/>
  <c r="L63" i="24" s="1"/>
  <c r="AK34" i="1"/>
  <c r="M63" i="24" s="1"/>
  <c r="L39" i="24"/>
  <c r="AI18" i="1"/>
  <c r="AF18" i="1"/>
  <c r="AC18" i="1"/>
  <c r="Y15" i="2"/>
  <c r="AF15" i="1"/>
  <c r="AI15" i="1"/>
  <c r="AB12" i="1"/>
  <c r="Q4" i="25" s="1"/>
  <c r="AL12" i="1"/>
  <c r="AL30" i="1"/>
  <c r="AI30" i="1"/>
  <c r="AF30" i="1"/>
  <c r="Y30" i="2"/>
  <c r="Z30" i="2"/>
  <c r="AB30" i="2"/>
  <c r="AF32" i="1"/>
  <c r="AI32" i="1"/>
  <c r="RW24" i="23"/>
  <c r="O24" i="24"/>
  <c r="AC32" i="1"/>
  <c r="Z24" i="23"/>
  <c r="AI130" i="1"/>
  <c r="AC130" i="1"/>
  <c r="AL130" i="1"/>
  <c r="AF130" i="1"/>
  <c r="N130" i="1"/>
  <c r="AI34" i="1"/>
  <c r="AF34" i="1"/>
  <c r="AL34" i="1"/>
  <c r="J63" i="24"/>
  <c r="AC34" i="1"/>
  <c r="AF12" i="1"/>
  <c r="AI12" i="1"/>
  <c r="AC12" i="1"/>
  <c r="AL32" i="1"/>
  <c r="AC30" i="2"/>
  <c r="K19" i="24"/>
  <c r="K23" i="24"/>
  <c r="L19" i="24"/>
  <c r="L23" i="24"/>
  <c r="J23" i="24"/>
  <c r="J19" i="24"/>
  <c r="M19" i="24"/>
  <c r="M23" i="24"/>
  <c r="RC25" i="23"/>
  <c r="RC23" i="23"/>
  <c r="CZ23" i="23" s="1"/>
  <c r="CE23" i="23" s="1"/>
  <c r="RC24" i="23"/>
  <c r="CO24" i="23" s="1"/>
  <c r="P23" i="24"/>
  <c r="P24" i="24"/>
  <c r="P25" i="24"/>
  <c r="U128" i="2" l="1"/>
  <c r="U128" i="3"/>
  <c r="I137" i="24"/>
  <c r="U56" i="3"/>
  <c r="U50" i="3"/>
  <c r="U44" i="3"/>
  <c r="U119" i="3"/>
  <c r="U107" i="3"/>
  <c r="I145" i="24"/>
  <c r="K227" i="19"/>
  <c r="L227" i="19" s="1"/>
  <c r="M227" i="19" s="1"/>
  <c r="N227" i="19" s="1"/>
  <c r="R227" i="19" s="1"/>
  <c r="U11" i="22"/>
  <c r="U9" i="22"/>
  <c r="U92" i="2"/>
  <c r="K145" i="19"/>
  <c r="U44" i="2"/>
  <c r="U101" i="3"/>
  <c r="K254" i="19"/>
  <c r="H69" i="24"/>
  <c r="H137" i="24"/>
  <c r="R107" i="2"/>
  <c r="K270" i="19"/>
  <c r="K156" i="19"/>
  <c r="G189" i="24"/>
  <c r="G181" i="24"/>
  <c r="O38" i="3"/>
  <c r="O104" i="2"/>
  <c r="AG21" i="30"/>
  <c r="I16" i="2"/>
  <c r="I16" i="3"/>
  <c r="I74" i="3"/>
  <c r="I80" i="2"/>
  <c r="L24" i="19"/>
  <c r="M24" i="19" s="1"/>
  <c r="N24" i="19" s="1"/>
  <c r="K58" i="19"/>
  <c r="I7" i="22"/>
  <c r="I23" i="22"/>
  <c r="I19" i="22"/>
  <c r="I15" i="22"/>
  <c r="I11" i="22"/>
  <c r="U18" i="30"/>
  <c r="U26" i="30"/>
  <c r="I68" i="2"/>
  <c r="I62" i="2"/>
  <c r="K152" i="19"/>
  <c r="L152" i="19" s="1"/>
  <c r="M152" i="19" s="1"/>
  <c r="N152" i="19" s="1"/>
  <c r="R152" i="19" s="1"/>
  <c r="I86" i="3"/>
  <c r="I44" i="3"/>
  <c r="I80" i="3"/>
  <c r="E109" i="24"/>
  <c r="E133" i="24"/>
  <c r="I62" i="3"/>
  <c r="E185" i="24"/>
  <c r="U32" i="30"/>
  <c r="I92" i="3"/>
  <c r="I125" i="2"/>
  <c r="I38" i="22"/>
  <c r="I22" i="22"/>
  <c r="I20" i="22"/>
  <c r="I18" i="22"/>
  <c r="I16" i="22"/>
  <c r="I14" i="22"/>
  <c r="K261" i="19"/>
  <c r="D77" i="24"/>
  <c r="F44" i="2"/>
  <c r="F44" i="3"/>
  <c r="F16" i="3"/>
  <c r="F16" i="2"/>
  <c r="D37" i="24"/>
  <c r="F71" i="3"/>
  <c r="D113" i="24"/>
  <c r="F71" i="2"/>
  <c r="F35" i="3"/>
  <c r="F83" i="3"/>
  <c r="F110" i="2"/>
  <c r="F65" i="2"/>
  <c r="D153" i="24"/>
  <c r="F31" i="22"/>
  <c r="F27" i="22"/>
  <c r="F23" i="22"/>
  <c r="F21" i="22"/>
  <c r="F17" i="22"/>
  <c r="F13" i="22"/>
  <c r="F11" i="22"/>
  <c r="D181" i="24"/>
  <c r="F35" i="2"/>
  <c r="F95" i="3"/>
  <c r="D81" i="24"/>
  <c r="K101" i="19"/>
  <c r="F86" i="3"/>
  <c r="F95" i="2"/>
  <c r="F13" i="2"/>
  <c r="F104" i="3"/>
  <c r="K181" i="19"/>
  <c r="L181" i="19" s="1"/>
  <c r="M181" i="19" s="1"/>
  <c r="N181" i="19" s="1"/>
  <c r="R181" i="19" s="1"/>
  <c r="F74" i="3"/>
  <c r="F56" i="2"/>
  <c r="D133" i="24"/>
  <c r="BB1" i="1"/>
  <c r="CW26" i="23"/>
  <c r="AJ163" i="1"/>
  <c r="R279" i="19"/>
  <c r="K211" i="19"/>
  <c r="L211" i="19" s="1"/>
  <c r="M211" i="19" s="1"/>
  <c r="N211" i="19" s="1"/>
  <c r="K197" i="19"/>
  <c r="L197" i="19" s="1"/>
  <c r="M197" i="19" s="1"/>
  <c r="N197" i="19" s="1"/>
  <c r="K119" i="19"/>
  <c r="L119" i="19" s="1"/>
  <c r="M119" i="19" s="1"/>
  <c r="N119" i="19" s="1"/>
  <c r="K205" i="19"/>
  <c r="L205" i="19" s="1"/>
  <c r="M205" i="19" s="1"/>
  <c r="N205" i="19" s="1"/>
  <c r="K282" i="19"/>
  <c r="L282" i="19" s="1"/>
  <c r="M282" i="19" s="1"/>
  <c r="N282" i="19" s="1"/>
  <c r="K288" i="19"/>
  <c r="L288" i="19" s="1"/>
  <c r="M288" i="19" s="1"/>
  <c r="N288" i="19" s="1"/>
  <c r="P101" i="19"/>
  <c r="Q101" i="19" s="1"/>
  <c r="P247" i="19"/>
  <c r="Q247" i="19" s="1"/>
  <c r="R247" i="19"/>
  <c r="K167" i="19"/>
  <c r="L199" i="19"/>
  <c r="M199" i="19" s="1"/>
  <c r="N199" i="19" s="1"/>
  <c r="R199" i="19" s="1"/>
  <c r="P94" i="19"/>
  <c r="Q94" i="19" s="1"/>
  <c r="L94" i="19" s="1"/>
  <c r="M94" i="19" s="1"/>
  <c r="N94" i="19" s="1"/>
  <c r="R94" i="19"/>
  <c r="P141" i="19"/>
  <c r="Q141" i="19" s="1"/>
  <c r="R141" i="19"/>
  <c r="K123" i="19"/>
  <c r="L123" i="19" s="1"/>
  <c r="M123" i="19" s="1"/>
  <c r="N123" i="19" s="1"/>
  <c r="J209" i="24"/>
  <c r="RW22" i="23"/>
  <c r="AJ167" i="1"/>
  <c r="F167" i="1"/>
  <c r="F163" i="1"/>
  <c r="M602" i="2"/>
  <c r="R204" i="19"/>
  <c r="K283" i="19"/>
  <c r="L283" i="19" s="1"/>
  <c r="M283" i="19" s="1"/>
  <c r="N283" i="19" s="1"/>
  <c r="K334" i="19"/>
  <c r="L334" i="19" s="1"/>
  <c r="M334" i="19" s="1"/>
  <c r="N334" i="19" s="1"/>
  <c r="K213" i="19"/>
  <c r="L213" i="19" s="1"/>
  <c r="M213" i="19" s="1"/>
  <c r="N213" i="19" s="1"/>
  <c r="K310" i="19"/>
  <c r="L310" i="19" s="1"/>
  <c r="M310" i="19" s="1"/>
  <c r="N310" i="19" s="1"/>
  <c r="R310" i="19" s="1"/>
  <c r="K278" i="19"/>
  <c r="L278" i="19" s="1"/>
  <c r="M278" i="19" s="1"/>
  <c r="N278" i="19" s="1"/>
  <c r="K88" i="19"/>
  <c r="L88" i="19" s="1"/>
  <c r="M88" i="19" s="1"/>
  <c r="N88" i="19" s="1"/>
  <c r="P206" i="19"/>
  <c r="Q206" i="19" s="1"/>
  <c r="R206" i="19"/>
  <c r="P76" i="19"/>
  <c r="Q76" i="19" s="1"/>
  <c r="R76" i="19"/>
  <c r="K143" i="24"/>
  <c r="AJ179" i="1"/>
  <c r="F175" i="1"/>
  <c r="L101" i="19"/>
  <c r="M101" i="19" s="1"/>
  <c r="N101" i="19" s="1"/>
  <c r="R101" i="19" s="1"/>
  <c r="K106" i="19"/>
  <c r="L141" i="19"/>
  <c r="M141" i="19" s="1"/>
  <c r="N141" i="19" s="1"/>
  <c r="R219" i="19"/>
  <c r="P219" i="19"/>
  <c r="Q219" i="19" s="1"/>
  <c r="L219" i="19" s="1"/>
  <c r="M219" i="19" s="1"/>
  <c r="N219" i="19" s="1"/>
  <c r="P173" i="19"/>
  <c r="Q173" i="19" s="1"/>
  <c r="L173" i="19" s="1"/>
  <c r="M173" i="19" s="1"/>
  <c r="N173" i="19" s="1"/>
  <c r="R173" i="19"/>
  <c r="P203" i="19"/>
  <c r="Q203" i="19" s="1"/>
  <c r="L203" i="19" s="1"/>
  <c r="M203" i="19" s="1"/>
  <c r="N203" i="19" s="1"/>
  <c r="R203" i="19"/>
  <c r="K297" i="19"/>
  <c r="L297" i="19" s="1"/>
  <c r="M297" i="19" s="1"/>
  <c r="N297" i="19" s="1"/>
  <c r="L254" i="19"/>
  <c r="M254" i="19" s="1"/>
  <c r="N254" i="19" s="1"/>
  <c r="R254" i="19" s="1"/>
  <c r="L12" i="19"/>
  <c r="M8" i="19"/>
  <c r="N8" i="19" s="1"/>
  <c r="L323" i="19"/>
  <c r="M323" i="19" s="1"/>
  <c r="N323" i="19" s="1"/>
  <c r="P137" i="19"/>
  <c r="Q137" i="19" s="1"/>
  <c r="L137" i="19" s="1"/>
  <c r="M137" i="19" s="1"/>
  <c r="N137" i="19" s="1"/>
  <c r="R137" i="19"/>
  <c r="P133" i="19"/>
  <c r="Q133" i="19" s="1"/>
  <c r="L133" i="19" s="1"/>
  <c r="M133" i="19" s="1"/>
  <c r="N133" i="19" s="1"/>
  <c r="R133" i="19"/>
  <c r="K218" i="19"/>
  <c r="K37" i="19"/>
  <c r="L37" i="19" s="1"/>
  <c r="M37" i="19" s="1"/>
  <c r="N37" i="19" s="1"/>
  <c r="R37" i="19" s="1"/>
  <c r="K186" i="19"/>
  <c r="L186" i="19" s="1"/>
  <c r="M186" i="19" s="1"/>
  <c r="N186" i="19" s="1"/>
  <c r="R186" i="19" s="1"/>
  <c r="L105" i="19"/>
  <c r="M105" i="19" s="1"/>
  <c r="N105" i="19" s="1"/>
  <c r="R105" i="19" s="1"/>
  <c r="L17" i="19"/>
  <c r="L177" i="2"/>
  <c r="L165" i="2"/>
  <c r="U35" i="2"/>
  <c r="U35" i="3"/>
  <c r="K147" i="19"/>
  <c r="K139" i="19"/>
  <c r="L139" i="19" s="1"/>
  <c r="M139" i="19" s="1"/>
  <c r="N139" i="19" s="1"/>
  <c r="I92" i="2"/>
  <c r="K69" i="24"/>
  <c r="I73" i="24"/>
  <c r="U47" i="2"/>
  <c r="R288" i="19"/>
  <c r="K292" i="19"/>
  <c r="K285" i="19"/>
  <c r="L285" i="19" s="1"/>
  <c r="M285" i="19" s="1"/>
  <c r="N285" i="19" s="1"/>
  <c r="K252" i="19"/>
  <c r="K316" i="19"/>
  <c r="L316" i="19" s="1"/>
  <c r="M316" i="19" s="1"/>
  <c r="N316" i="19" s="1"/>
  <c r="K247" i="19"/>
  <c r="L247" i="19" s="1"/>
  <c r="M247" i="19" s="1"/>
  <c r="N247" i="19" s="1"/>
  <c r="K70" i="19"/>
  <c r="L70" i="19" s="1"/>
  <c r="M70" i="19" s="1"/>
  <c r="N70" i="19" s="1"/>
  <c r="K317" i="19"/>
  <c r="L317" i="19" s="1"/>
  <c r="M317" i="19" s="1"/>
  <c r="N317" i="19" s="1"/>
  <c r="L76" i="19"/>
  <c r="M76" i="19" s="1"/>
  <c r="N76" i="19" s="1"/>
  <c r="K92" i="19"/>
  <c r="K206" i="19"/>
  <c r="L206" i="19" s="1"/>
  <c r="M206" i="19" s="1"/>
  <c r="N206" i="19" s="1"/>
  <c r="K168" i="19"/>
  <c r="L168" i="19" s="1"/>
  <c r="M168" i="19" s="1"/>
  <c r="N168" i="19" s="1"/>
  <c r="K207" i="19"/>
  <c r="L207" i="19" s="1"/>
  <c r="M207" i="19" s="1"/>
  <c r="N207" i="19" s="1"/>
  <c r="K41" i="19"/>
  <c r="H85" i="24"/>
  <c r="R50" i="3"/>
  <c r="K257" i="19"/>
  <c r="L257" i="19" s="1"/>
  <c r="M257" i="19" s="1"/>
  <c r="N257" i="19" s="1"/>
  <c r="R257" i="19" s="1"/>
  <c r="K262" i="19"/>
  <c r="K201" i="19"/>
  <c r="L201" i="19" s="1"/>
  <c r="M201" i="19" s="1"/>
  <c r="N201" i="19" s="1"/>
  <c r="M6" i="19"/>
  <c r="N6" i="19" s="1"/>
  <c r="L167" i="19"/>
  <c r="M167" i="19" s="1"/>
  <c r="N167" i="19" s="1"/>
  <c r="R167" i="19" s="1"/>
  <c r="K42" i="19"/>
  <c r="L42" i="19" s="1"/>
  <c r="M42" i="19" s="1"/>
  <c r="N42" i="19" s="1"/>
  <c r="K284" i="19"/>
  <c r="K198" i="19"/>
  <c r="L198" i="19" s="1"/>
  <c r="M198" i="19" s="1"/>
  <c r="N198" i="19" s="1"/>
  <c r="K277" i="19"/>
  <c r="L277" i="19" s="1"/>
  <c r="M277" i="19" s="1"/>
  <c r="N277" i="19" s="1"/>
  <c r="R277" i="19" s="1"/>
  <c r="P129" i="19"/>
  <c r="Q129" i="19" s="1"/>
  <c r="L129" i="19" s="1"/>
  <c r="M129" i="19" s="1"/>
  <c r="N129" i="19" s="1"/>
  <c r="R129" i="19"/>
  <c r="P318" i="19"/>
  <c r="Q318" i="19" s="1"/>
  <c r="L318" i="19" s="1"/>
  <c r="M318" i="19" s="1"/>
  <c r="N318" i="19" s="1"/>
  <c r="R318" i="19"/>
  <c r="K249" i="19"/>
  <c r="L249" i="19" s="1"/>
  <c r="M249" i="19" s="1"/>
  <c r="N249" i="19" s="1"/>
  <c r="U98" i="2"/>
  <c r="U98" i="3"/>
  <c r="I157" i="24"/>
  <c r="U104" i="2"/>
  <c r="K322" i="19"/>
  <c r="L322" i="19" s="1"/>
  <c r="M322" i="19" s="1"/>
  <c r="N322" i="19" s="1"/>
  <c r="R322" i="19" s="1"/>
  <c r="K21" i="19"/>
  <c r="U19" i="2"/>
  <c r="U19" i="3"/>
  <c r="L23" i="3"/>
  <c r="L23" i="2"/>
  <c r="O33" i="3"/>
  <c r="O33" i="2"/>
  <c r="O39" i="2"/>
  <c r="O39" i="3"/>
  <c r="O108" i="2"/>
  <c r="O108" i="3"/>
  <c r="F129" i="3"/>
  <c r="F129" i="2"/>
  <c r="R129" i="3"/>
  <c r="R129" i="2"/>
  <c r="F135" i="2"/>
  <c r="F135" i="3"/>
  <c r="F39" i="22"/>
  <c r="F9" i="22"/>
  <c r="I32" i="22"/>
  <c r="I24" i="22"/>
  <c r="I12" i="22"/>
  <c r="AA31" i="22"/>
  <c r="U48" i="2"/>
  <c r="L57" i="2"/>
  <c r="L57" i="3"/>
  <c r="F111" i="3"/>
  <c r="U114" i="3"/>
  <c r="I81" i="2"/>
  <c r="U72" i="2"/>
  <c r="U72" i="3"/>
  <c r="V27" i="25"/>
  <c r="I84" i="2"/>
  <c r="I84" i="3"/>
  <c r="F87" i="3"/>
  <c r="F87" i="2"/>
  <c r="L96" i="3"/>
  <c r="L96" i="2"/>
  <c r="K82" i="19"/>
  <c r="K263" i="19"/>
  <c r="L263" i="19" s="1"/>
  <c r="M263" i="19" s="1"/>
  <c r="N263" i="19" s="1"/>
  <c r="R263" i="19" s="1"/>
  <c r="K66" i="19"/>
  <c r="L66" i="19" s="1"/>
  <c r="M66" i="19" s="1"/>
  <c r="N66" i="19" s="1"/>
  <c r="R66" i="19" s="1"/>
  <c r="K65" i="19"/>
  <c r="K143" i="19"/>
  <c r="K53" i="19"/>
  <c r="O14" i="3"/>
  <c r="O17" i="3"/>
  <c r="O17" i="2"/>
  <c r="O27" i="3"/>
  <c r="O27" i="2"/>
  <c r="I48" i="2"/>
  <c r="I48" i="3"/>
  <c r="L60" i="2"/>
  <c r="L60" i="3"/>
  <c r="AL97" i="1"/>
  <c r="V35" i="25"/>
  <c r="AL28" i="1"/>
  <c r="V11" i="25"/>
  <c r="AK20" i="1"/>
  <c r="V7" i="25"/>
  <c r="R38" i="25"/>
  <c r="AA106" i="2"/>
  <c r="R34" i="25"/>
  <c r="AA94" i="2"/>
  <c r="R30" i="25"/>
  <c r="AA82" i="2"/>
  <c r="AF70" i="1"/>
  <c r="R26" i="25"/>
  <c r="AA70" i="2"/>
  <c r="R22" i="25"/>
  <c r="AA58" i="2"/>
  <c r="AC79" i="1"/>
  <c r="P29" i="25"/>
  <c r="K202" i="19"/>
  <c r="L202" i="19" s="1"/>
  <c r="M202" i="19" s="1"/>
  <c r="N202" i="19" s="1"/>
  <c r="L261" i="19"/>
  <c r="M261" i="19" s="1"/>
  <c r="N261" i="19" s="1"/>
  <c r="K52" i="19"/>
  <c r="K177" i="19"/>
  <c r="L270" i="19"/>
  <c r="M270" i="19" s="1"/>
  <c r="N270" i="19" s="1"/>
  <c r="R270" i="19" s="1"/>
  <c r="L25" i="19"/>
  <c r="M25" i="19" s="1"/>
  <c r="N25" i="19" s="1"/>
  <c r="R25" i="19" s="1"/>
  <c r="K306" i="19"/>
  <c r="K146" i="19"/>
  <c r="K307" i="19"/>
  <c r="L307" i="19" s="1"/>
  <c r="M307" i="19" s="1"/>
  <c r="N307" i="19" s="1"/>
  <c r="R307" i="19" s="1"/>
  <c r="I39" i="22"/>
  <c r="I33" i="22"/>
  <c r="I31" i="22"/>
  <c r="I29" i="22"/>
  <c r="I25" i="22"/>
  <c r="AG11" i="22"/>
  <c r="U23" i="2"/>
  <c r="U23" i="3"/>
  <c r="U45" i="3"/>
  <c r="U45" i="2"/>
  <c r="L131" i="3"/>
  <c r="O143" i="2"/>
  <c r="O143" i="3"/>
  <c r="O34" i="22"/>
  <c r="O32" i="22"/>
  <c r="U6" i="22"/>
  <c r="U38" i="22"/>
  <c r="U36" i="22"/>
  <c r="U34" i="22"/>
  <c r="U30" i="22"/>
  <c r="X6" i="22"/>
  <c r="X30" i="22"/>
  <c r="X13" i="22"/>
  <c r="AA20" i="22"/>
  <c r="AA11" i="22"/>
  <c r="AD26" i="22"/>
  <c r="AD9" i="22"/>
  <c r="AG7" i="22"/>
  <c r="AG39" i="22"/>
  <c r="AG35" i="22"/>
  <c r="AG31" i="22"/>
  <c r="AG27" i="22"/>
  <c r="AG25" i="22"/>
  <c r="AG23" i="22"/>
  <c r="AG15" i="22"/>
  <c r="R33" i="2"/>
  <c r="L39" i="2"/>
  <c r="O57" i="2"/>
  <c r="Z5" i="22"/>
  <c r="BB6" i="30"/>
  <c r="AK4" i="17"/>
  <c r="AY11" i="30"/>
  <c r="BQ14" i="30"/>
  <c r="BQ23" i="30"/>
  <c r="I9" i="22"/>
  <c r="O9" i="22"/>
  <c r="R31" i="22"/>
  <c r="U13" i="22"/>
  <c r="X29" i="22"/>
  <c r="X14" i="22"/>
  <c r="AA39" i="22"/>
  <c r="AA34" i="22"/>
  <c r="AA24" i="22"/>
  <c r="AA19" i="22"/>
  <c r="AA12" i="22"/>
  <c r="AD30" i="22"/>
  <c r="AD25" i="22"/>
  <c r="AD10" i="22"/>
  <c r="AG36" i="22"/>
  <c r="AG16" i="22"/>
  <c r="U27" i="3"/>
  <c r="U87" i="3"/>
  <c r="O141" i="2"/>
  <c r="I105" i="2"/>
  <c r="F99" i="3"/>
  <c r="P43" i="25"/>
  <c r="AY27" i="30"/>
  <c r="R12" i="3"/>
  <c r="J588" i="3" s="1"/>
  <c r="BE11" i="30"/>
  <c r="U14" i="30"/>
  <c r="BQ15" i="30"/>
  <c r="AY16" i="30"/>
  <c r="BK16" i="30"/>
  <c r="AM17" i="30"/>
  <c r="BE19" i="30"/>
  <c r="BK20" i="30"/>
  <c r="AM21" i="30"/>
  <c r="BE21" i="30"/>
  <c r="AM23" i="30"/>
  <c r="BE23" i="30"/>
  <c r="BE24" i="30"/>
  <c r="AY25" i="30"/>
  <c r="BK25" i="30"/>
  <c r="AM26" i="30"/>
  <c r="BE26" i="30"/>
  <c r="U27" i="30"/>
  <c r="U28" i="30"/>
  <c r="AY28" i="30"/>
  <c r="U29" i="30"/>
  <c r="BK31" i="30"/>
  <c r="BK33" i="30"/>
  <c r="BE34" i="30"/>
  <c r="AS34" i="30"/>
  <c r="AS30" i="30"/>
  <c r="AS28" i="30"/>
  <c r="L597" i="1"/>
  <c r="I624" i="1"/>
  <c r="F4" i="18"/>
  <c r="H21" i="25"/>
  <c r="I67" i="3"/>
  <c r="G609" i="3" s="1"/>
  <c r="BQ7" i="30"/>
  <c r="AY8" i="30"/>
  <c r="BQ9" i="30"/>
  <c r="U10" i="30"/>
  <c r="BQ12" i="30"/>
  <c r="U13" i="30"/>
  <c r="AY13" i="30"/>
  <c r="O14" i="30"/>
  <c r="BE14" i="30"/>
  <c r="U19" i="30"/>
  <c r="U24" i="30"/>
  <c r="AY24" i="30"/>
  <c r="BK24" i="30"/>
  <c r="BK27" i="30"/>
  <c r="O29" i="30"/>
  <c r="U30" i="30"/>
  <c r="AY30" i="30"/>
  <c r="U33" i="30"/>
  <c r="U34" i="30"/>
  <c r="BK34" i="30"/>
  <c r="BQ35" i="30"/>
  <c r="U36" i="30"/>
  <c r="BQ36" i="30"/>
  <c r="U37" i="30"/>
  <c r="BQ38" i="30"/>
  <c r="U39" i="30"/>
  <c r="AS39" i="30"/>
  <c r="AL138" i="1"/>
  <c r="I625" i="1"/>
  <c r="O609" i="1"/>
  <c r="L12" i="3"/>
  <c r="H588" i="3" s="1"/>
  <c r="O16" i="30"/>
  <c r="BQ16" i="30"/>
  <c r="U17" i="30"/>
  <c r="BK19" i="30"/>
  <c r="BQ20" i="30"/>
  <c r="AY32" i="30"/>
  <c r="O37" i="30"/>
  <c r="BE37" i="30"/>
  <c r="U38" i="30"/>
  <c r="AY38" i="30"/>
  <c r="BE40" i="30"/>
  <c r="AS13" i="30"/>
  <c r="AS11" i="30"/>
  <c r="AS9" i="30"/>
  <c r="AS7" i="30"/>
  <c r="R50" i="2"/>
  <c r="R38" i="3"/>
  <c r="R44" i="2"/>
  <c r="R39" i="22"/>
  <c r="R27" i="22"/>
  <c r="R23" i="22"/>
  <c r="R21" i="22"/>
  <c r="AM30" i="30"/>
  <c r="H97" i="24"/>
  <c r="R83" i="2"/>
  <c r="K113" i="19"/>
  <c r="AM20" i="30"/>
  <c r="AM25" i="30"/>
  <c r="R101" i="3"/>
  <c r="R95" i="3"/>
  <c r="R77" i="2"/>
  <c r="H105" i="24"/>
  <c r="R89" i="3"/>
  <c r="R65" i="2"/>
  <c r="H153" i="24"/>
  <c r="R41" i="2"/>
  <c r="H145" i="24"/>
  <c r="R77" i="3"/>
  <c r="R83" i="3"/>
  <c r="R125" i="3"/>
  <c r="H161" i="24"/>
  <c r="AM34" i="30"/>
  <c r="K639" i="2"/>
  <c r="N641" i="1"/>
  <c r="N53" i="25"/>
  <c r="U144" i="3"/>
  <c r="S53" i="25"/>
  <c r="K641" i="1"/>
  <c r="L144" i="2"/>
  <c r="U53" i="25"/>
  <c r="L144" i="3"/>
  <c r="Q53" i="25"/>
  <c r="F144" i="3"/>
  <c r="D53" i="25"/>
  <c r="F144" i="2"/>
  <c r="K638" i="2"/>
  <c r="K636" i="3"/>
  <c r="N640" i="1"/>
  <c r="N52" i="25"/>
  <c r="M209" i="24"/>
  <c r="I638" i="2"/>
  <c r="AM142" i="1"/>
  <c r="O142" i="3"/>
  <c r="H636" i="3"/>
  <c r="P142" i="1"/>
  <c r="F209" i="24" s="1"/>
  <c r="L142" i="2"/>
  <c r="H52" i="25"/>
  <c r="U52" i="25"/>
  <c r="S52" i="25"/>
  <c r="U51" i="25"/>
  <c r="AM140" i="1"/>
  <c r="Q51" i="25"/>
  <c r="K206" i="24"/>
  <c r="I140" i="3"/>
  <c r="M140" i="1"/>
  <c r="I140" i="2"/>
  <c r="J203" i="24"/>
  <c r="H50" i="25"/>
  <c r="K638" i="1"/>
  <c r="AM138" i="1" s="1"/>
  <c r="L138" i="3"/>
  <c r="U50" i="25"/>
  <c r="L138" i="2"/>
  <c r="S50" i="25"/>
  <c r="K635" i="2"/>
  <c r="U49" i="25"/>
  <c r="I136" i="3"/>
  <c r="J637" i="1"/>
  <c r="F49" i="25"/>
  <c r="I136" i="2"/>
  <c r="I637" i="1"/>
  <c r="AM136" i="1" s="1"/>
  <c r="S136" i="1" s="1"/>
  <c r="K49" i="25" s="1"/>
  <c r="F136" i="2"/>
  <c r="D49" i="25"/>
  <c r="F136" i="3"/>
  <c r="U48" i="25"/>
  <c r="W48" i="25"/>
  <c r="K636" i="1"/>
  <c r="L134" i="3"/>
  <c r="H634" i="2"/>
  <c r="H48" i="25"/>
  <c r="G632" i="3"/>
  <c r="J636" i="1"/>
  <c r="I134" i="2"/>
  <c r="S48" i="25"/>
  <c r="Q48" i="25"/>
  <c r="U47" i="25"/>
  <c r="W47" i="25"/>
  <c r="O132" i="2"/>
  <c r="L132" i="3"/>
  <c r="K635" i="1"/>
  <c r="L132" i="2"/>
  <c r="I132" i="2"/>
  <c r="Q47" i="25"/>
  <c r="J635" i="1"/>
  <c r="AM132" i="1" s="1"/>
  <c r="D47" i="25"/>
  <c r="K191" i="24"/>
  <c r="AM130" i="1"/>
  <c r="Y130" i="1" s="1"/>
  <c r="U46" i="25"/>
  <c r="J191" i="24"/>
  <c r="AJ130" i="2"/>
  <c r="H46" i="25"/>
  <c r="M191" i="24"/>
  <c r="L130" i="3"/>
  <c r="K629" i="3"/>
  <c r="L306" i="19"/>
  <c r="M306" i="19" s="1"/>
  <c r="N306" i="19" s="1"/>
  <c r="R306" i="19" s="1"/>
  <c r="F127" i="3"/>
  <c r="F631" i="2"/>
  <c r="D45" i="25"/>
  <c r="R311" i="19"/>
  <c r="K628" i="3"/>
  <c r="AJ124" i="3" s="1"/>
  <c r="V124" i="3" s="1"/>
  <c r="L272" i="19"/>
  <c r="M272" i="19" s="1"/>
  <c r="N272" i="19" s="1"/>
  <c r="R272" i="19" s="1"/>
  <c r="L266" i="19"/>
  <c r="M266" i="19" s="1"/>
  <c r="N266" i="19" s="1"/>
  <c r="R266" i="19" s="1"/>
  <c r="S44" i="25"/>
  <c r="L262" i="19"/>
  <c r="M262" i="19" s="1"/>
  <c r="N262" i="19" s="1"/>
  <c r="R262" i="19" s="1"/>
  <c r="M183" i="24"/>
  <c r="Q44" i="25"/>
  <c r="U43" i="25"/>
  <c r="L235" i="19"/>
  <c r="M235" i="19" s="1"/>
  <c r="N235" i="19" s="1"/>
  <c r="R235" i="19" s="1"/>
  <c r="K179" i="24"/>
  <c r="O118" i="2"/>
  <c r="I628" i="2" s="1"/>
  <c r="I626" i="3"/>
  <c r="W42" i="25"/>
  <c r="S42" i="25"/>
  <c r="F118" i="3"/>
  <c r="D42" i="25"/>
  <c r="N629" i="1"/>
  <c r="U115" i="2"/>
  <c r="U115" i="3"/>
  <c r="N41" i="25"/>
  <c r="M171" i="24"/>
  <c r="H41" i="25"/>
  <c r="S41" i="25"/>
  <c r="K629" i="1"/>
  <c r="L115" i="3"/>
  <c r="K626" i="2"/>
  <c r="Y112" i="1"/>
  <c r="F271" i="19"/>
  <c r="O112" i="3"/>
  <c r="J40" i="25"/>
  <c r="H624" i="3"/>
  <c r="K628" i="1"/>
  <c r="H40" i="25"/>
  <c r="L167" i="24"/>
  <c r="L112" i="2"/>
  <c r="F268" i="19"/>
  <c r="L265" i="19"/>
  <c r="M265" i="19" s="1"/>
  <c r="N265" i="19" s="1"/>
  <c r="R265" i="19" s="1"/>
  <c r="AM112" i="1"/>
  <c r="S112" i="1" s="1"/>
  <c r="J623" i="3"/>
  <c r="J39" i="25"/>
  <c r="F332" i="19"/>
  <c r="O109" i="2"/>
  <c r="H625" i="2"/>
  <c r="I109" i="2"/>
  <c r="J627" i="1"/>
  <c r="AM109" i="1" s="1"/>
  <c r="Y109" i="1" s="1"/>
  <c r="F338" i="19"/>
  <c r="I109" i="3"/>
  <c r="L159" i="24"/>
  <c r="I622" i="3"/>
  <c r="O106" i="2"/>
  <c r="L626" i="1"/>
  <c r="F327" i="19"/>
  <c r="G624" i="2"/>
  <c r="R323" i="19"/>
  <c r="S38" i="25"/>
  <c r="L223" i="19"/>
  <c r="M223" i="19" s="1"/>
  <c r="N223" i="19" s="1"/>
  <c r="R223" i="19" s="1"/>
  <c r="H37" i="25"/>
  <c r="H621" i="3"/>
  <c r="L103" i="2"/>
  <c r="R198" i="19"/>
  <c r="H622" i="2"/>
  <c r="L151" i="24"/>
  <c r="F620" i="3"/>
  <c r="N623" i="1"/>
  <c r="F312" i="19"/>
  <c r="U97" i="2"/>
  <c r="U97" i="3"/>
  <c r="J35" i="25"/>
  <c r="O97" i="2"/>
  <c r="L623" i="1"/>
  <c r="F302" i="19"/>
  <c r="O97" i="3"/>
  <c r="P305" i="19"/>
  <c r="Q305" i="19" s="1"/>
  <c r="F308" i="19"/>
  <c r="F97" i="2"/>
  <c r="D35" i="25"/>
  <c r="F97" i="3"/>
  <c r="K618" i="3"/>
  <c r="AJ94" i="3" s="1"/>
  <c r="V94" i="3" s="1"/>
  <c r="AM94" i="1"/>
  <c r="Y94" i="1" s="1"/>
  <c r="U34" i="25"/>
  <c r="L94" i="2"/>
  <c r="H34" i="25"/>
  <c r="P94" i="1"/>
  <c r="F143" i="24" s="1"/>
  <c r="P267" i="19"/>
  <c r="Q267" i="19" s="1"/>
  <c r="R261" i="19"/>
  <c r="F143" i="19"/>
  <c r="U91" i="3"/>
  <c r="N33" i="25"/>
  <c r="W33" i="25"/>
  <c r="L621" i="1"/>
  <c r="H617" i="3"/>
  <c r="G617" i="3"/>
  <c r="L139" i="24"/>
  <c r="F91" i="2"/>
  <c r="F146" i="19"/>
  <c r="F91" i="3"/>
  <c r="U88" i="3"/>
  <c r="U88" i="2"/>
  <c r="AM88" i="1"/>
  <c r="V88" i="1" s="1"/>
  <c r="S32" i="25"/>
  <c r="P88" i="1"/>
  <c r="I32" i="25" s="1"/>
  <c r="L135" i="24"/>
  <c r="Q32" i="25"/>
  <c r="O85" i="2"/>
  <c r="O85" i="3"/>
  <c r="J31" i="25"/>
  <c r="F85" i="2"/>
  <c r="W31" i="25"/>
  <c r="F259" i="19"/>
  <c r="F85" i="3"/>
  <c r="I619" i="1"/>
  <c r="O82" i="3"/>
  <c r="O82" i="2"/>
  <c r="F244" i="19"/>
  <c r="P244" i="19" s="1"/>
  <c r="Q244" i="19" s="1"/>
  <c r="L618" i="1"/>
  <c r="S30" i="25"/>
  <c r="H614" i="3"/>
  <c r="W30" i="25"/>
  <c r="L82" i="2"/>
  <c r="H30" i="25"/>
  <c r="L127" i="24"/>
  <c r="P69" i="19"/>
  <c r="Q69" i="19" s="1"/>
  <c r="L69" i="19" s="1"/>
  <c r="M69" i="19" s="1"/>
  <c r="N69" i="19" s="1"/>
  <c r="R69" i="19" s="1"/>
  <c r="U79" i="3"/>
  <c r="K615" i="2"/>
  <c r="O79" i="3"/>
  <c r="O79" i="2"/>
  <c r="J29" i="25"/>
  <c r="F56" i="19"/>
  <c r="F613" i="3"/>
  <c r="L38" i="19"/>
  <c r="M38" i="19" s="1"/>
  <c r="N38" i="19" s="1"/>
  <c r="R38" i="19" s="1"/>
  <c r="W28" i="25"/>
  <c r="S28" i="25"/>
  <c r="P29" i="19"/>
  <c r="Q29" i="19" s="1"/>
  <c r="L76" i="3"/>
  <c r="H28" i="25"/>
  <c r="H614" i="2"/>
  <c r="AJ76" i="2" s="1"/>
  <c r="K616" i="1"/>
  <c r="AM76" i="1" s="1"/>
  <c r="Y76" i="1" s="1"/>
  <c r="I119" i="24" s="1"/>
  <c r="L26" i="19"/>
  <c r="M26" i="19" s="1"/>
  <c r="N26" i="19" s="1"/>
  <c r="R26" i="19" s="1"/>
  <c r="Q28" i="25"/>
  <c r="R73" i="2"/>
  <c r="J613" i="2" s="1"/>
  <c r="M615" i="1"/>
  <c r="F159" i="19"/>
  <c r="P159" i="19" s="1"/>
  <c r="Q159" i="19" s="1"/>
  <c r="R73" i="3"/>
  <c r="F147" i="19"/>
  <c r="P147" i="19" s="1"/>
  <c r="Q147" i="19" s="1"/>
  <c r="F73" i="2"/>
  <c r="F613" i="2" s="1"/>
  <c r="F73" i="3"/>
  <c r="F611" i="3" s="1"/>
  <c r="U70" i="3"/>
  <c r="Y70" i="1"/>
  <c r="F117" i="19"/>
  <c r="F113" i="19"/>
  <c r="R70" i="2"/>
  <c r="L26" i="25"/>
  <c r="R70" i="3"/>
  <c r="Q26" i="25"/>
  <c r="F26" i="25"/>
  <c r="I70" i="2"/>
  <c r="AM70" i="1"/>
  <c r="P70" i="1" s="1"/>
  <c r="F106" i="19"/>
  <c r="I70" i="3"/>
  <c r="F54" i="19"/>
  <c r="R67" i="2"/>
  <c r="O67" i="3"/>
  <c r="AM67" i="1"/>
  <c r="F57" i="19"/>
  <c r="J25" i="25"/>
  <c r="S25" i="25"/>
  <c r="Q24" i="25"/>
  <c r="F610" i="2"/>
  <c r="F64" i="3"/>
  <c r="D24" i="25"/>
  <c r="L103" i="24"/>
  <c r="F22" i="19"/>
  <c r="AM58" i="1"/>
  <c r="S58" i="1" s="1"/>
  <c r="G95" i="24" s="1"/>
  <c r="M95" i="24"/>
  <c r="K95" i="24"/>
  <c r="D22" i="25"/>
  <c r="F58" i="3"/>
  <c r="F606" i="3" s="1"/>
  <c r="AJ58" i="3" s="1"/>
  <c r="I60" i="2"/>
  <c r="K99" i="24"/>
  <c r="L177" i="19"/>
  <c r="M177" i="19" s="1"/>
  <c r="N177" i="19" s="1"/>
  <c r="R177" i="19" s="1"/>
  <c r="F609" i="2"/>
  <c r="F161" i="19"/>
  <c r="J95" i="24"/>
  <c r="F58" i="2"/>
  <c r="Q21" i="25"/>
  <c r="N609" i="1"/>
  <c r="F156" i="19"/>
  <c r="O55" i="3"/>
  <c r="J21" i="25"/>
  <c r="O55" i="2"/>
  <c r="L153" i="19"/>
  <c r="M153" i="19" s="1"/>
  <c r="N153" i="19" s="1"/>
  <c r="R153" i="19" s="1"/>
  <c r="W21" i="25"/>
  <c r="L91" i="24"/>
  <c r="F148" i="19"/>
  <c r="F55" i="3"/>
  <c r="D21" i="25"/>
  <c r="I609" i="1"/>
  <c r="J606" i="2"/>
  <c r="F114" i="19"/>
  <c r="J87" i="24"/>
  <c r="L87" i="24"/>
  <c r="G606" i="2"/>
  <c r="AJ52" i="2" s="1"/>
  <c r="W20" i="25"/>
  <c r="L19" i="25"/>
  <c r="J19" i="25"/>
  <c r="F49" i="2"/>
  <c r="F64" i="19"/>
  <c r="F49" i="3"/>
  <c r="J602" i="3"/>
  <c r="F33" i="19"/>
  <c r="M606" i="1"/>
  <c r="AM46" i="1" s="1"/>
  <c r="Y46" i="1" s="1"/>
  <c r="L18" i="25"/>
  <c r="R46" i="2"/>
  <c r="Q18" i="25"/>
  <c r="O46" i="2"/>
  <c r="F30" i="19"/>
  <c r="O46" i="3"/>
  <c r="J18" i="25"/>
  <c r="R24" i="19"/>
  <c r="F602" i="3"/>
  <c r="Q16" i="25"/>
  <c r="F194" i="19"/>
  <c r="U40" i="3"/>
  <c r="N16" i="25"/>
  <c r="U40" i="2"/>
  <c r="I40" i="2"/>
  <c r="F184" i="19"/>
  <c r="I40" i="3"/>
  <c r="J604" i="1"/>
  <c r="AM40" i="1" s="1"/>
  <c r="V40" i="1" s="1"/>
  <c r="H71" i="24" s="1"/>
  <c r="F602" i="2"/>
  <c r="M71" i="24"/>
  <c r="L71" i="24"/>
  <c r="P234" i="19"/>
  <c r="Q234" i="19" s="1"/>
  <c r="L43" i="3"/>
  <c r="L43" i="2"/>
  <c r="G601" i="3"/>
  <c r="Q17" i="25"/>
  <c r="W15" i="25"/>
  <c r="L37" i="2"/>
  <c r="L37" i="3"/>
  <c r="H15" i="25"/>
  <c r="I37" i="2"/>
  <c r="P100" i="19"/>
  <c r="Q100" i="19" s="1"/>
  <c r="P85" i="19"/>
  <c r="Q85" i="19" s="1"/>
  <c r="L14" i="25"/>
  <c r="R34" i="2"/>
  <c r="J598" i="3"/>
  <c r="O34" i="3"/>
  <c r="J14" i="25"/>
  <c r="AM34" i="1"/>
  <c r="Y34" i="1" s="1"/>
  <c r="K63" i="24"/>
  <c r="G600" i="2"/>
  <c r="L82" i="19"/>
  <c r="M82" i="19" s="1"/>
  <c r="N82" i="19" s="1"/>
  <c r="R82" i="19" s="1"/>
  <c r="I63" i="24"/>
  <c r="F600" i="2"/>
  <c r="W14" i="25"/>
  <c r="U14" i="25"/>
  <c r="F34" i="3"/>
  <c r="F81" i="19"/>
  <c r="O32" i="2"/>
  <c r="H597" i="3"/>
  <c r="AJ32" i="3" s="1"/>
  <c r="Q13" i="25"/>
  <c r="S13" i="25"/>
  <c r="AM32" i="1"/>
  <c r="U13" i="25"/>
  <c r="J57" i="24"/>
  <c r="R30" i="3"/>
  <c r="R30" i="2"/>
  <c r="S12" i="25"/>
  <c r="F598" i="2"/>
  <c r="D12" i="25"/>
  <c r="I600" i="1"/>
  <c r="AM30" i="1" s="1"/>
  <c r="U28" i="2"/>
  <c r="N11" i="25"/>
  <c r="U28" i="3"/>
  <c r="Q11" i="25"/>
  <c r="S11" i="25"/>
  <c r="L28" i="2"/>
  <c r="L28" i="3"/>
  <c r="H11" i="25"/>
  <c r="L54" i="24"/>
  <c r="S10" i="25"/>
  <c r="Q10" i="25"/>
  <c r="L10" i="25"/>
  <c r="O10" i="25"/>
  <c r="R26" i="3"/>
  <c r="R26" i="2"/>
  <c r="H596" i="2"/>
  <c r="W10" i="25"/>
  <c r="AM26" i="1"/>
  <c r="Y26" i="1" s="1"/>
  <c r="U10" i="25"/>
  <c r="F26" i="3"/>
  <c r="F26" i="2"/>
  <c r="D10" i="25"/>
  <c r="Q9" i="25"/>
  <c r="I593" i="3"/>
  <c r="O24" i="2"/>
  <c r="S9" i="25"/>
  <c r="F593" i="3"/>
  <c r="K594" i="2"/>
  <c r="AM22" i="1"/>
  <c r="Y22" i="1" s="1"/>
  <c r="K45" i="24"/>
  <c r="H594" i="2"/>
  <c r="L22" i="3"/>
  <c r="H8" i="25"/>
  <c r="P22" i="1"/>
  <c r="J591" i="3"/>
  <c r="U7" i="25"/>
  <c r="M595" i="1"/>
  <c r="L7" i="25"/>
  <c r="H593" i="2"/>
  <c r="H591" i="3"/>
  <c r="K42" i="24"/>
  <c r="Q7" i="25"/>
  <c r="F591" i="3"/>
  <c r="AJ20" i="3" s="1"/>
  <c r="F20" i="2"/>
  <c r="D7" i="25"/>
  <c r="U18" i="2"/>
  <c r="J39" i="24"/>
  <c r="H6" i="25"/>
  <c r="AM18" i="1"/>
  <c r="Y18" i="1" s="1"/>
  <c r="L18" i="3"/>
  <c r="F6" i="25"/>
  <c r="F14" i="19"/>
  <c r="O15" i="2"/>
  <c r="S5" i="25"/>
  <c r="H591" i="2"/>
  <c r="J35" i="24"/>
  <c r="L35" i="24"/>
  <c r="F11" i="19"/>
  <c r="F15" i="3"/>
  <c r="F15" i="2"/>
  <c r="D5" i="25"/>
  <c r="L5" i="19"/>
  <c r="M5" i="19" s="1"/>
  <c r="N5" i="19" s="1"/>
  <c r="R5" i="19" s="1"/>
  <c r="G588" i="3"/>
  <c r="P2" i="19"/>
  <c r="Q2" i="19" s="1"/>
  <c r="F4" i="25"/>
  <c r="AJ12" i="2"/>
  <c r="J592" i="1"/>
  <c r="AM12" i="1" s="1"/>
  <c r="AJ12" i="3"/>
  <c r="V12" i="3" s="1"/>
  <c r="P15" i="19"/>
  <c r="Q15" i="19" s="1"/>
  <c r="K230" i="19"/>
  <c r="L230" i="19" s="1"/>
  <c r="M230" i="19" s="1"/>
  <c r="N230" i="19" s="1"/>
  <c r="R230" i="19" s="1"/>
  <c r="U22" i="25"/>
  <c r="O30" i="25"/>
  <c r="W5" i="25"/>
  <c r="S15" i="25"/>
  <c r="U41" i="25"/>
  <c r="AM103" i="1"/>
  <c r="Y103" i="1" s="1"/>
  <c r="I155" i="24" s="1"/>
  <c r="AM13" i="30"/>
  <c r="AM15" i="30"/>
  <c r="AM24" i="30"/>
  <c r="V103" i="1"/>
  <c r="Q34" i="25"/>
  <c r="W43" i="25"/>
  <c r="W29" i="25"/>
  <c r="V58" i="1"/>
  <c r="H95" i="24" s="1"/>
  <c r="Q40" i="25"/>
  <c r="L22" i="25"/>
  <c r="R78" i="2"/>
  <c r="L107" i="24"/>
  <c r="R97" i="2"/>
  <c r="S39" i="25"/>
  <c r="J230" i="19"/>
  <c r="R58" i="2"/>
  <c r="R36" i="3"/>
  <c r="L35" i="25"/>
  <c r="W37" i="25"/>
  <c r="M75" i="24"/>
  <c r="U17" i="25"/>
  <c r="U29" i="25"/>
  <c r="F315" i="19"/>
  <c r="R103" i="2"/>
  <c r="F226" i="19"/>
  <c r="R97" i="3"/>
  <c r="AM11" i="30"/>
  <c r="J175" i="24"/>
  <c r="Q42" i="25"/>
  <c r="J615" i="3"/>
  <c r="J179" i="24"/>
  <c r="Q43" i="25"/>
  <c r="J604" i="2"/>
  <c r="R45" i="2"/>
  <c r="J627" i="3"/>
  <c r="AJ121" i="3" s="1"/>
  <c r="M609" i="1"/>
  <c r="F160" i="19"/>
  <c r="L21" i="25"/>
  <c r="R55" i="2"/>
  <c r="J607" i="2" s="1"/>
  <c r="R55" i="3"/>
  <c r="M593" i="1"/>
  <c r="AM15" i="1" s="1"/>
  <c r="R15" i="2"/>
  <c r="L5" i="25"/>
  <c r="S40" i="25"/>
  <c r="K167" i="24"/>
  <c r="Q25" i="25"/>
  <c r="J107" i="24"/>
  <c r="E95" i="24"/>
  <c r="Q30" i="25"/>
  <c r="M147" i="24"/>
  <c r="U44" i="25"/>
  <c r="P35" i="19"/>
  <c r="Q35" i="19" s="1"/>
  <c r="L99" i="24"/>
  <c r="U23" i="25"/>
  <c r="K131" i="24"/>
  <c r="S31" i="25"/>
  <c r="L147" i="24"/>
  <c r="U35" i="25"/>
  <c r="J616" i="3"/>
  <c r="R79" i="3"/>
  <c r="F68" i="19"/>
  <c r="R79" i="2"/>
  <c r="M621" i="1"/>
  <c r="AM91" i="1" s="1"/>
  <c r="P91" i="1" s="1"/>
  <c r="I33" i="25" s="1"/>
  <c r="R91" i="2"/>
  <c r="L33" i="25"/>
  <c r="R91" i="3"/>
  <c r="F158" i="19"/>
  <c r="L24" i="25"/>
  <c r="R64" i="3"/>
  <c r="F34" i="19"/>
  <c r="L79" i="24"/>
  <c r="L163" i="24"/>
  <c r="J589" i="3"/>
  <c r="J621" i="3"/>
  <c r="AJ103" i="3" s="1"/>
  <c r="S103" i="3" s="1"/>
  <c r="P274" i="19"/>
  <c r="Q274" i="19" s="1"/>
  <c r="J83" i="24"/>
  <c r="Q19" i="25"/>
  <c r="P113" i="19"/>
  <c r="Q113" i="19" s="1"/>
  <c r="L113" i="19" s="1"/>
  <c r="M113" i="19" s="1"/>
  <c r="N113" i="19" s="1"/>
  <c r="R113" i="19" s="1"/>
  <c r="R54" i="3"/>
  <c r="J610" i="2"/>
  <c r="R39" i="3"/>
  <c r="J628" i="2"/>
  <c r="AJ118" i="2" s="1"/>
  <c r="R84" i="3"/>
  <c r="R84" i="2"/>
  <c r="R118" i="3"/>
  <c r="M630" i="1"/>
  <c r="AM118" i="1" s="1"/>
  <c r="M619" i="1"/>
  <c r="R85" i="2"/>
  <c r="J617" i="2" s="1"/>
  <c r="L31" i="25"/>
  <c r="F256" i="19"/>
  <c r="J187" i="24"/>
  <c r="Q45" i="25"/>
  <c r="J601" i="3"/>
  <c r="R66" i="3"/>
  <c r="R66" i="2"/>
  <c r="J629" i="2"/>
  <c r="AJ121" i="2" s="1"/>
  <c r="P121" i="2" s="1"/>
  <c r="J620" i="2"/>
  <c r="K195" i="19"/>
  <c r="AM82" i="1"/>
  <c r="Y82" i="1" s="1"/>
  <c r="U15" i="25"/>
  <c r="U19" i="25"/>
  <c r="U26" i="25"/>
  <c r="J160" i="19"/>
  <c r="J54" i="19"/>
  <c r="R7" i="22"/>
  <c r="R37" i="22"/>
  <c r="R35" i="22"/>
  <c r="R33" i="22"/>
  <c r="R29" i="22"/>
  <c r="R25" i="22"/>
  <c r="R19" i="22"/>
  <c r="R17" i="22"/>
  <c r="R15" i="22"/>
  <c r="AM32" i="30"/>
  <c r="R74" i="3"/>
  <c r="R74" i="2"/>
  <c r="K87" i="24"/>
  <c r="Q36" i="25"/>
  <c r="J159" i="24"/>
  <c r="W24" i="25"/>
  <c r="M187" i="24"/>
  <c r="W19" i="25"/>
  <c r="W32" i="25"/>
  <c r="W25" i="25"/>
  <c r="U45" i="25"/>
  <c r="AJ124" i="2"/>
  <c r="S124" i="2" s="1"/>
  <c r="W40" i="25"/>
  <c r="Q29" i="25"/>
  <c r="H109" i="24"/>
  <c r="H101" i="24"/>
  <c r="K83" i="24"/>
  <c r="S19" i="25"/>
  <c r="K111" i="24"/>
  <c r="S26" i="25"/>
  <c r="P96" i="19"/>
  <c r="Q96" i="19" s="1"/>
  <c r="R51" i="2"/>
  <c r="R51" i="3"/>
  <c r="R127" i="2"/>
  <c r="M633" i="1"/>
  <c r="R127" i="3"/>
  <c r="F313" i="19"/>
  <c r="R115" i="2"/>
  <c r="L41" i="25"/>
  <c r="F314" i="19"/>
  <c r="K75" i="24"/>
  <c r="S17" i="25"/>
  <c r="K147" i="24"/>
  <c r="S35" i="25"/>
  <c r="J625" i="3"/>
  <c r="R93" i="3"/>
  <c r="R93" i="2"/>
  <c r="R117" i="2"/>
  <c r="R117" i="3"/>
  <c r="R126" i="3"/>
  <c r="R126" i="2"/>
  <c r="R175" i="3"/>
  <c r="R163" i="3"/>
  <c r="R167" i="3"/>
  <c r="L38" i="25"/>
  <c r="F324" i="19"/>
  <c r="R106" i="2"/>
  <c r="M626" i="1"/>
  <c r="R106" i="3"/>
  <c r="M159" i="24"/>
  <c r="W34" i="25"/>
  <c r="AM64" i="1"/>
  <c r="AM124" i="1"/>
  <c r="P331" i="19"/>
  <c r="Q331" i="19" s="1"/>
  <c r="J626" i="2"/>
  <c r="J621" i="2"/>
  <c r="Q23" i="25"/>
  <c r="J99" i="24"/>
  <c r="Q31" i="25"/>
  <c r="J131" i="24"/>
  <c r="Q35" i="25"/>
  <c r="J147" i="24"/>
  <c r="K155" i="24"/>
  <c r="S37" i="25"/>
  <c r="J171" i="24"/>
  <c r="Q41" i="25"/>
  <c r="J619" i="3"/>
  <c r="R61" i="3"/>
  <c r="M611" i="1"/>
  <c r="R61" i="2"/>
  <c r="F176" i="19"/>
  <c r="L23" i="25"/>
  <c r="R62" i="2"/>
  <c r="J67" i="24"/>
  <c r="Q15" i="25"/>
  <c r="K123" i="24"/>
  <c r="S29" i="25"/>
  <c r="K139" i="24"/>
  <c r="S33" i="25"/>
  <c r="Q37" i="25"/>
  <c r="J155" i="24"/>
  <c r="P165" i="19"/>
  <c r="Q165" i="19" s="1"/>
  <c r="R69" i="3"/>
  <c r="R69" i="2"/>
  <c r="M608" i="1"/>
  <c r="AM52" i="1" s="1"/>
  <c r="R52" i="3"/>
  <c r="L20" i="25"/>
  <c r="R49" i="3"/>
  <c r="R49" i="2"/>
  <c r="F55" i="19"/>
  <c r="M624" i="1"/>
  <c r="AM100" i="1" s="1"/>
  <c r="R100" i="3"/>
  <c r="F195" i="19"/>
  <c r="R100" i="2"/>
  <c r="L36" i="25"/>
  <c r="F245" i="19"/>
  <c r="R82" i="2"/>
  <c r="L16" i="25"/>
  <c r="R40" i="3"/>
  <c r="R40" i="2"/>
  <c r="F191" i="19"/>
  <c r="C21" i="23"/>
  <c r="U21" i="23" s="1"/>
  <c r="SC21" i="23" s="1"/>
  <c r="AM4" i="30"/>
  <c r="R6" i="2"/>
  <c r="J176" i="19"/>
  <c r="K176" i="19" s="1"/>
  <c r="K54" i="19"/>
  <c r="J159" i="19"/>
  <c r="K159" i="19" s="1"/>
  <c r="L159" i="19" s="1"/>
  <c r="M159" i="19" s="1"/>
  <c r="N159" i="19" s="1"/>
  <c r="R159" i="19" s="1"/>
  <c r="J226" i="19"/>
  <c r="J331" i="19"/>
  <c r="K331" i="19" s="1"/>
  <c r="L331" i="19" s="1"/>
  <c r="M331" i="19" s="1"/>
  <c r="N331" i="19" s="1"/>
  <c r="R331" i="19" s="1"/>
  <c r="K314" i="19"/>
  <c r="K115" i="19"/>
  <c r="L115" i="19" s="1"/>
  <c r="M115" i="19" s="1"/>
  <c r="N115" i="19" s="1"/>
  <c r="R115" i="19" s="1"/>
  <c r="AM12" i="30"/>
  <c r="AM14" i="30"/>
  <c r="AM35" i="30"/>
  <c r="J85" i="19"/>
  <c r="J33" i="19"/>
  <c r="K33" i="19" s="1"/>
  <c r="J55" i="19"/>
  <c r="AM85" i="1"/>
  <c r="J315" i="19"/>
  <c r="K315" i="19" s="1"/>
  <c r="AM49" i="1"/>
  <c r="J274" i="19"/>
  <c r="K274" i="19" s="1"/>
  <c r="L274" i="19" s="1"/>
  <c r="M274" i="19" s="1"/>
  <c r="N274" i="19" s="1"/>
  <c r="R274" i="19" s="1"/>
  <c r="R30" i="22"/>
  <c r="R28" i="22"/>
  <c r="R20" i="22"/>
  <c r="R16" i="22"/>
  <c r="AM29" i="30"/>
  <c r="K231" i="19"/>
  <c r="L231" i="19" s="1"/>
  <c r="M231" i="19" s="1"/>
  <c r="N231" i="19" s="1"/>
  <c r="R231" i="19" s="1"/>
  <c r="AA20" i="30"/>
  <c r="AA13" i="30"/>
  <c r="AA15" i="30"/>
  <c r="K234" i="19"/>
  <c r="J63" i="19"/>
  <c r="K63" i="19" s="1"/>
  <c r="L63" i="19" s="1"/>
  <c r="M63" i="19" s="1"/>
  <c r="N63" i="19" s="1"/>
  <c r="R63" i="19" s="1"/>
  <c r="I56" i="3"/>
  <c r="I56" i="2"/>
  <c r="U16" i="30"/>
  <c r="U16" i="2"/>
  <c r="AG20" i="30"/>
  <c r="AG22" i="30"/>
  <c r="AG25" i="30"/>
  <c r="AG33" i="30"/>
  <c r="AG34" i="30"/>
  <c r="AG37" i="30"/>
  <c r="G129" i="24"/>
  <c r="AG8" i="30"/>
  <c r="G161" i="24"/>
  <c r="O83" i="3"/>
  <c r="O89" i="2"/>
  <c r="G177" i="24"/>
  <c r="G73" i="24"/>
  <c r="O13" i="3"/>
  <c r="G89" i="24"/>
  <c r="O119" i="3"/>
  <c r="O113" i="2"/>
  <c r="O74" i="2"/>
  <c r="O13" i="2"/>
  <c r="G109" i="24"/>
  <c r="G185" i="24"/>
  <c r="G105" i="24"/>
  <c r="K97" i="19"/>
  <c r="L97" i="19" s="1"/>
  <c r="M97" i="19" s="1"/>
  <c r="N97" i="19" s="1"/>
  <c r="R97" i="19" s="1"/>
  <c r="K301" i="19"/>
  <c r="L301" i="19" s="1"/>
  <c r="M301" i="19" s="1"/>
  <c r="N301" i="19" s="1"/>
  <c r="R301" i="19" s="1"/>
  <c r="K229" i="19"/>
  <c r="L229" i="19" s="1"/>
  <c r="M229" i="19" s="1"/>
  <c r="N229" i="19" s="1"/>
  <c r="R229" i="19" s="1"/>
  <c r="AG9" i="30"/>
  <c r="AG12" i="30"/>
  <c r="AG14" i="30"/>
  <c r="K14" i="19"/>
  <c r="G145" i="24"/>
  <c r="G85" i="24"/>
  <c r="G137" i="24"/>
  <c r="O62" i="3"/>
  <c r="AG26" i="30"/>
  <c r="O95" i="3"/>
  <c r="O41" i="3"/>
  <c r="O101" i="2"/>
  <c r="O107" i="3"/>
  <c r="O44" i="2"/>
  <c r="G65" i="24"/>
  <c r="O35" i="3"/>
  <c r="O125" i="3"/>
  <c r="O56" i="3"/>
  <c r="K10" i="19"/>
  <c r="L10" i="19" s="1"/>
  <c r="K84" i="19"/>
  <c r="L84" i="19" s="1"/>
  <c r="M84" i="19" s="1"/>
  <c r="N84" i="19" s="1"/>
  <c r="R84" i="19" s="1"/>
  <c r="O29" i="22"/>
  <c r="O27" i="22"/>
  <c r="O25" i="22"/>
  <c r="O23" i="22"/>
  <c r="O15" i="22"/>
  <c r="O11" i="22"/>
  <c r="AG32" i="30"/>
  <c r="AG40" i="30"/>
  <c r="G153" i="24"/>
  <c r="O56" i="2"/>
  <c r="AG23" i="30"/>
  <c r="AG35" i="30"/>
  <c r="O44" i="3"/>
  <c r="O71" i="3"/>
  <c r="K164" i="19"/>
  <c r="L164" i="19" s="1"/>
  <c r="M164" i="19" s="1"/>
  <c r="N164" i="19" s="1"/>
  <c r="R164" i="19" s="1"/>
  <c r="K57" i="19"/>
  <c r="K155" i="19"/>
  <c r="L155" i="19" s="1"/>
  <c r="M155" i="19" s="1"/>
  <c r="N155" i="19" s="1"/>
  <c r="R155" i="19" s="1"/>
  <c r="O28" i="22"/>
  <c r="O24" i="22"/>
  <c r="AG24" i="30"/>
  <c r="AG39" i="30"/>
  <c r="L31" i="24"/>
  <c r="Y147" i="2"/>
  <c r="AH147" i="2"/>
  <c r="L1" i="19"/>
  <c r="M1" i="19" s="1"/>
  <c r="N1" i="19" s="1"/>
  <c r="R1" i="19" s="1"/>
  <c r="AE147" i="2"/>
  <c r="AA24" i="30"/>
  <c r="L20" i="22"/>
  <c r="AA17" i="30"/>
  <c r="AA21" i="30"/>
  <c r="AA26" i="30"/>
  <c r="AA30" i="30"/>
  <c r="L107" i="2"/>
  <c r="L107" i="3"/>
  <c r="L89" i="2"/>
  <c r="L119" i="3"/>
  <c r="AA9" i="30"/>
  <c r="AA12" i="30"/>
  <c r="AA38" i="30"/>
  <c r="J59" i="19"/>
  <c r="K59" i="19" s="1"/>
  <c r="L59" i="19" s="1"/>
  <c r="M59" i="19" s="1"/>
  <c r="N59" i="19" s="1"/>
  <c r="R59" i="19" s="1"/>
  <c r="F153" i="24"/>
  <c r="L47" i="3"/>
  <c r="K187" i="19"/>
  <c r="L187" i="19" s="1"/>
  <c r="M187" i="19" s="1"/>
  <c r="N187" i="19" s="1"/>
  <c r="R187" i="19" s="1"/>
  <c r="AH148" i="2"/>
  <c r="Y153" i="2"/>
  <c r="D27" i="25"/>
  <c r="Y149" i="2"/>
  <c r="AH146" i="2"/>
  <c r="Y150" i="2"/>
  <c r="J611" i="3"/>
  <c r="AE150" i="1"/>
  <c r="QP24" i="23" s="1"/>
  <c r="W27" i="25"/>
  <c r="AE148" i="2"/>
  <c r="BI17" i="23"/>
  <c r="CR17" i="23" s="1"/>
  <c r="L73" i="2"/>
  <c r="AM73" i="1"/>
  <c r="Y73" i="1" s="1"/>
  <c r="L73" i="3"/>
  <c r="H27" i="25"/>
  <c r="F151" i="19"/>
  <c r="AH150" i="1"/>
  <c r="QP25" i="23" s="1"/>
  <c r="AH149" i="1"/>
  <c r="QN25" i="23" s="1"/>
  <c r="L154" i="19"/>
  <c r="M154" i="19" s="1"/>
  <c r="N154" i="19" s="1"/>
  <c r="R154" i="19" s="1"/>
  <c r="AH153" i="1"/>
  <c r="QV25" i="23" s="1"/>
  <c r="AH154" i="1"/>
  <c r="QX25" i="23" s="1"/>
  <c r="AH147" i="1"/>
  <c r="QJ25" i="23" s="1"/>
  <c r="CK25" i="23" s="1"/>
  <c r="L115" i="24"/>
  <c r="L147" i="19"/>
  <c r="M147" i="19" s="1"/>
  <c r="N147" i="19" s="1"/>
  <c r="R147" i="19" s="1"/>
  <c r="AB151" i="1"/>
  <c r="QR23" i="23" s="1"/>
  <c r="AE147" i="1"/>
  <c r="QJ24" i="23" s="1"/>
  <c r="CK24" i="23" s="1"/>
  <c r="AE146" i="2"/>
  <c r="S27" i="25"/>
  <c r="AB152" i="1"/>
  <c r="QT23" i="23" s="1"/>
  <c r="Q27" i="25"/>
  <c r="AB146" i="1"/>
  <c r="QH23" i="23" s="1"/>
  <c r="CI23" i="23" s="1"/>
  <c r="AE154" i="1"/>
  <c r="QX24" i="23" s="1"/>
  <c r="BW22" i="23"/>
  <c r="BW18" i="23"/>
  <c r="F163" i="3"/>
  <c r="F167" i="3"/>
  <c r="M12" i="19"/>
  <c r="N12" i="19" s="1"/>
  <c r="R12" i="19" s="1"/>
  <c r="I79" i="24"/>
  <c r="U173" i="2"/>
  <c r="BI26" i="23"/>
  <c r="CR26" i="23" s="1"/>
  <c r="AU1" i="2"/>
  <c r="U161" i="2"/>
  <c r="U177" i="2"/>
  <c r="K222" i="19"/>
  <c r="L222" i="19" s="1"/>
  <c r="M222" i="19" s="1"/>
  <c r="N222" i="19" s="1"/>
  <c r="R222" i="19" s="1"/>
  <c r="J333" i="19"/>
  <c r="K333" i="19" s="1"/>
  <c r="L333" i="19" s="1"/>
  <c r="M333" i="19" s="1"/>
  <c r="N333" i="19" s="1"/>
  <c r="R333" i="19" s="1"/>
  <c r="U77" i="3"/>
  <c r="U65" i="3"/>
  <c r="U83" i="2"/>
  <c r="U65" i="2"/>
  <c r="U89" i="3"/>
  <c r="U24" i="22"/>
  <c r="U20" i="22"/>
  <c r="U16" i="22"/>
  <c r="AS22" i="30"/>
  <c r="AS18" i="30"/>
  <c r="L299" i="19"/>
  <c r="M299" i="19" s="1"/>
  <c r="N299" i="19" s="1"/>
  <c r="R299" i="19" s="1"/>
  <c r="I109" i="24"/>
  <c r="I153" i="24"/>
  <c r="U77" i="2"/>
  <c r="U83" i="3"/>
  <c r="K118" i="19"/>
  <c r="L118" i="19" s="1"/>
  <c r="M118" i="19" s="1"/>
  <c r="N118" i="19" s="1"/>
  <c r="R118" i="19" s="1"/>
  <c r="K194" i="19"/>
  <c r="L36" i="19"/>
  <c r="M36" i="19" s="1"/>
  <c r="N36" i="19" s="1"/>
  <c r="R36" i="19" s="1"/>
  <c r="L295" i="19"/>
  <c r="M295" i="19" s="1"/>
  <c r="N295" i="19" s="1"/>
  <c r="R295" i="19" s="1"/>
  <c r="K117" i="19"/>
  <c r="U92" i="3"/>
  <c r="U8" i="22"/>
  <c r="U32" i="22"/>
  <c r="AS40" i="30"/>
  <c r="AS36" i="30"/>
  <c r="AS32" i="30"/>
  <c r="BI20" i="23"/>
  <c r="CR20" i="23" s="1"/>
  <c r="M32" i="25"/>
  <c r="AT1" i="2"/>
  <c r="H5" i="24"/>
  <c r="H24" i="24" s="1"/>
  <c r="AI8" i="17"/>
  <c r="R159" i="3"/>
  <c r="U175" i="1"/>
  <c r="AT1" i="3"/>
  <c r="R171" i="3"/>
  <c r="I167" i="3"/>
  <c r="H18" i="23"/>
  <c r="I175" i="3"/>
  <c r="I165" i="2"/>
  <c r="BI23" i="23"/>
  <c r="CR23" i="23" s="1"/>
  <c r="AQ1" i="3"/>
  <c r="I169" i="2"/>
  <c r="E157" i="24"/>
  <c r="I104" i="3"/>
  <c r="I104" i="2"/>
  <c r="J309" i="19"/>
  <c r="K309" i="19" s="1"/>
  <c r="L309" i="19" s="1"/>
  <c r="M309" i="19" s="1"/>
  <c r="N309" i="19" s="1"/>
  <c r="R309" i="19" s="1"/>
  <c r="E149" i="24"/>
  <c r="I98" i="2"/>
  <c r="E65" i="24"/>
  <c r="I35" i="3"/>
  <c r="I41" i="2"/>
  <c r="E73" i="24"/>
  <c r="I41" i="3"/>
  <c r="I47" i="2"/>
  <c r="E81" i="24"/>
  <c r="I53" i="2"/>
  <c r="E89" i="24"/>
  <c r="E97" i="24"/>
  <c r="I59" i="3"/>
  <c r="I59" i="2"/>
  <c r="K179" i="19"/>
  <c r="K258" i="19"/>
  <c r="L258" i="19" s="1"/>
  <c r="M258" i="19" s="1"/>
  <c r="N258" i="19" s="1"/>
  <c r="R258" i="19" s="1"/>
  <c r="K10" i="7"/>
  <c r="M10" i="7" s="1"/>
  <c r="K19" i="7"/>
  <c r="M19" i="7" s="1"/>
  <c r="K84" i="7"/>
  <c r="M84" i="7" s="1"/>
  <c r="K9" i="7"/>
  <c r="M9" i="7" s="1"/>
  <c r="K77" i="7"/>
  <c r="M77" i="7" s="1"/>
  <c r="K243" i="19"/>
  <c r="L243" i="19" s="1"/>
  <c r="M243" i="19" s="1"/>
  <c r="N243" i="19" s="1"/>
  <c r="R243" i="19" s="1"/>
  <c r="E145" i="24"/>
  <c r="I95" i="3"/>
  <c r="U15" i="30"/>
  <c r="E37" i="24"/>
  <c r="I83" i="3"/>
  <c r="I71" i="2"/>
  <c r="I89" i="3"/>
  <c r="K338" i="19"/>
  <c r="K237" i="19"/>
  <c r="L237" i="19" s="1"/>
  <c r="M237" i="19" s="1"/>
  <c r="N237" i="19" s="1"/>
  <c r="R237" i="19" s="1"/>
  <c r="E33" i="24"/>
  <c r="I13" i="2"/>
  <c r="K102" i="19"/>
  <c r="L102" i="19" s="1"/>
  <c r="M102" i="19" s="1"/>
  <c r="N102" i="19" s="1"/>
  <c r="R102" i="19" s="1"/>
  <c r="L58" i="19"/>
  <c r="M58" i="19" s="1"/>
  <c r="N58" i="19" s="1"/>
  <c r="R58" i="19" s="1"/>
  <c r="I13" i="3"/>
  <c r="E113" i="24"/>
  <c r="I110" i="2"/>
  <c r="I95" i="2"/>
  <c r="I107" i="3"/>
  <c r="I107" i="2"/>
  <c r="I36" i="22"/>
  <c r="I34" i="22"/>
  <c r="I28" i="22"/>
  <c r="K2" i="19"/>
  <c r="L2" i="19" s="1"/>
  <c r="M2" i="19" s="1"/>
  <c r="N2" i="19" s="1"/>
  <c r="R2" i="19" s="1"/>
  <c r="I8" i="22"/>
  <c r="I35" i="22"/>
  <c r="I27" i="22"/>
  <c r="O86" i="2"/>
  <c r="G117" i="24"/>
  <c r="O80" i="2"/>
  <c r="O92" i="2"/>
  <c r="O59" i="3"/>
  <c r="G121" i="24"/>
  <c r="O68" i="3"/>
  <c r="O98" i="3"/>
  <c r="O65" i="2"/>
  <c r="K302" i="19"/>
  <c r="K111" i="19"/>
  <c r="L111" i="19" s="1"/>
  <c r="M111" i="19" s="1"/>
  <c r="N111" i="19" s="1"/>
  <c r="R111" i="19" s="1"/>
  <c r="K31" i="19"/>
  <c r="L31" i="19" s="1"/>
  <c r="M31" i="19" s="1"/>
  <c r="N31" i="19" s="1"/>
  <c r="R31" i="19" s="1"/>
  <c r="K157" i="19"/>
  <c r="L157" i="19" s="1"/>
  <c r="M157" i="19" s="1"/>
  <c r="N157" i="19" s="1"/>
  <c r="R157" i="19" s="1"/>
  <c r="K32" i="19"/>
  <c r="O26" i="22"/>
  <c r="O22" i="22"/>
  <c r="O20" i="22"/>
  <c r="O18" i="22"/>
  <c r="O16" i="22"/>
  <c r="O14" i="22"/>
  <c r="O10" i="22"/>
  <c r="AG7" i="30"/>
  <c r="AG38" i="30"/>
  <c r="O80" i="3"/>
  <c r="O110" i="2"/>
  <c r="O77" i="2"/>
  <c r="O98" i="2"/>
  <c r="O53" i="3"/>
  <c r="G81" i="24"/>
  <c r="O104" i="3"/>
  <c r="K193" i="19"/>
  <c r="L193" i="19" s="1"/>
  <c r="M193" i="19" s="1"/>
  <c r="N193" i="19" s="1"/>
  <c r="R193" i="19" s="1"/>
  <c r="O47" i="2"/>
  <c r="AG27" i="30"/>
  <c r="AG28" i="30"/>
  <c r="AG31" i="30"/>
  <c r="G141" i="24"/>
  <c r="K233" i="19"/>
  <c r="L233" i="19" s="1"/>
  <c r="M233" i="19" s="1"/>
  <c r="N233" i="19" s="1"/>
  <c r="R233" i="19" s="1"/>
  <c r="K62" i="19"/>
  <c r="L62" i="19" s="1"/>
  <c r="M62" i="19" s="1"/>
  <c r="N62" i="19" s="1"/>
  <c r="R62" i="19" s="1"/>
  <c r="O8" i="22"/>
  <c r="AG10" i="30"/>
  <c r="AG13" i="30"/>
  <c r="AG15" i="30"/>
  <c r="AG16" i="30"/>
  <c r="AG19" i="30"/>
  <c r="AG36" i="30"/>
  <c r="RW20" i="23"/>
  <c r="O20" i="24"/>
  <c r="BM10" i="23"/>
  <c r="O122" i="2"/>
  <c r="O116" i="2"/>
  <c r="K327" i="19"/>
  <c r="O39" i="22"/>
  <c r="O35" i="22"/>
  <c r="O19" i="22"/>
  <c r="K332" i="19"/>
  <c r="O116" i="3"/>
  <c r="AG30" i="30"/>
  <c r="J192" i="19"/>
  <c r="K192" i="19" s="1"/>
  <c r="L192" i="19" s="1"/>
  <c r="M192" i="19" s="1"/>
  <c r="N192" i="19" s="1"/>
  <c r="R192" i="19" s="1"/>
  <c r="M10" i="19"/>
  <c r="N10" i="19" s="1"/>
  <c r="R10" i="19" s="1"/>
  <c r="O38" i="22"/>
  <c r="O36" i="22"/>
  <c r="O30" i="22"/>
  <c r="AG11" i="30"/>
  <c r="U167" i="1"/>
  <c r="CW21" i="23"/>
  <c r="BI24" i="23"/>
  <c r="CR24" i="23" s="1"/>
  <c r="U171" i="1"/>
  <c r="CZ24" i="23"/>
  <c r="CE24" i="23" s="1"/>
  <c r="U163" i="1"/>
  <c r="R98" i="2"/>
  <c r="H73" i="24"/>
  <c r="K191" i="19"/>
  <c r="R8" i="22"/>
  <c r="R38" i="22"/>
  <c r="R36" i="22"/>
  <c r="R32" i="22"/>
  <c r="R12" i="22"/>
  <c r="R10" i="22"/>
  <c r="AM7" i="30"/>
  <c r="AM9" i="30"/>
  <c r="R116" i="3"/>
  <c r="H149" i="24"/>
  <c r="K5" i="7"/>
  <c r="M5" i="7" s="1"/>
  <c r="K53" i="7"/>
  <c r="M53" i="7" s="1"/>
  <c r="H33" i="24"/>
  <c r="R56" i="2"/>
  <c r="R13" i="3"/>
  <c r="R11" i="22"/>
  <c r="AM8" i="30"/>
  <c r="AM18" i="30"/>
  <c r="AM19" i="30"/>
  <c r="AM37" i="30"/>
  <c r="K55" i="19"/>
  <c r="R116" i="2"/>
  <c r="K64" i="7"/>
  <c r="M64" i="7" s="1"/>
  <c r="H117" i="24"/>
  <c r="H189" i="24"/>
  <c r="AM10" i="30"/>
  <c r="AM16" i="30"/>
  <c r="AM31" i="30"/>
  <c r="AM38" i="30"/>
  <c r="K12" i="7"/>
  <c r="M12" i="7" s="1"/>
  <c r="K98" i="7"/>
  <c r="M98" i="7" s="1"/>
  <c r="K20" i="7"/>
  <c r="M20" i="7" s="1"/>
  <c r="K81" i="7"/>
  <c r="M81" i="7" s="1"/>
  <c r="L38" i="2"/>
  <c r="L16" i="2"/>
  <c r="L68" i="3"/>
  <c r="K22" i="7"/>
  <c r="M22" i="7" s="1"/>
  <c r="K36" i="7"/>
  <c r="M36" i="7" s="1"/>
  <c r="K58" i="7"/>
  <c r="M58" i="7" s="1"/>
  <c r="K62" i="7"/>
  <c r="M62" i="7" s="1"/>
  <c r="K67" i="7"/>
  <c r="M67" i="7" s="1"/>
  <c r="L113" i="2"/>
  <c r="L83" i="2"/>
  <c r="K107" i="19"/>
  <c r="L107" i="19" s="1"/>
  <c r="M107" i="19" s="1"/>
  <c r="N107" i="19" s="1"/>
  <c r="R107" i="19" s="1"/>
  <c r="K149" i="19"/>
  <c r="L149" i="19" s="1"/>
  <c r="M149" i="19" s="1"/>
  <c r="N149" i="19" s="1"/>
  <c r="R149" i="19" s="1"/>
  <c r="K61" i="19"/>
  <c r="L61" i="19" s="1"/>
  <c r="M61" i="19" s="1"/>
  <c r="N61" i="19" s="1"/>
  <c r="R61" i="19" s="1"/>
  <c r="K98" i="19"/>
  <c r="L98" i="19" s="1"/>
  <c r="M98" i="19" s="1"/>
  <c r="N98" i="19" s="1"/>
  <c r="R98" i="19" s="1"/>
  <c r="L8" i="22"/>
  <c r="L38" i="22"/>
  <c r="L36" i="22"/>
  <c r="L34" i="22"/>
  <c r="L32" i="22"/>
  <c r="L30" i="22"/>
  <c r="L28" i="22"/>
  <c r="L26" i="22"/>
  <c r="L24" i="22"/>
  <c r="L22" i="22"/>
  <c r="L18" i="22"/>
  <c r="L16" i="22"/>
  <c r="L14" i="22"/>
  <c r="L12" i="22"/>
  <c r="L10" i="22"/>
  <c r="L101" i="2"/>
  <c r="F81" i="24"/>
  <c r="L83" i="3"/>
  <c r="L71" i="2"/>
  <c r="L35" i="2"/>
  <c r="L119" i="2"/>
  <c r="AA10" i="30"/>
  <c r="AA19" i="30"/>
  <c r="AA29" i="30"/>
  <c r="AA35" i="30"/>
  <c r="F113" i="24"/>
  <c r="F97" i="24"/>
  <c r="F105" i="24"/>
  <c r="F169" i="24"/>
  <c r="K33" i="7"/>
  <c r="M33" i="7" s="1"/>
  <c r="K87" i="7"/>
  <c r="M87" i="7" s="1"/>
  <c r="K56" i="7"/>
  <c r="M56" i="7" s="1"/>
  <c r="K90" i="7"/>
  <c r="M90" i="7" s="1"/>
  <c r="K96" i="7"/>
  <c r="M96" i="7" s="1"/>
  <c r="K34" i="7"/>
  <c r="M34" i="7" s="1"/>
  <c r="K49" i="7"/>
  <c r="M49" i="7" s="1"/>
  <c r="K14" i="7"/>
  <c r="M14" i="7" s="1"/>
  <c r="K89" i="7"/>
  <c r="M89" i="7" s="1"/>
  <c r="F77" i="24"/>
  <c r="L44" i="3"/>
  <c r="F93" i="24"/>
  <c r="L56" i="3"/>
  <c r="L62" i="2"/>
  <c r="L62" i="3"/>
  <c r="L74" i="3"/>
  <c r="F117" i="24"/>
  <c r="L74" i="2"/>
  <c r="L80" i="3"/>
  <c r="F125" i="24"/>
  <c r="L80" i="2"/>
  <c r="L98" i="2"/>
  <c r="F149" i="24"/>
  <c r="L104" i="2"/>
  <c r="F157" i="24"/>
  <c r="F165" i="24"/>
  <c r="L110" i="2"/>
  <c r="L128" i="2"/>
  <c r="L128" i="3"/>
  <c r="K2" i="12"/>
  <c r="K41" i="7"/>
  <c r="M41" i="7" s="1"/>
  <c r="K63" i="7"/>
  <c r="M63" i="7" s="1"/>
  <c r="K27" i="7"/>
  <c r="M27" i="7" s="1"/>
  <c r="K99" i="7"/>
  <c r="M99" i="7" s="1"/>
  <c r="K37" i="7"/>
  <c r="M37" i="7" s="1"/>
  <c r="K60" i="7"/>
  <c r="M60" i="7" s="1"/>
  <c r="K54" i="7"/>
  <c r="M54" i="7" s="1"/>
  <c r="K11" i="7"/>
  <c r="M11" i="7" s="1"/>
  <c r="K71" i="7"/>
  <c r="M71" i="7" s="1"/>
  <c r="K74" i="7"/>
  <c r="M74" i="7" s="1"/>
  <c r="K32" i="7"/>
  <c r="M32" i="7" s="1"/>
  <c r="K68" i="7"/>
  <c r="M68" i="7" s="1"/>
  <c r="K105" i="7"/>
  <c r="M105" i="7" s="1"/>
  <c r="K57" i="7"/>
  <c r="M57" i="7" s="1"/>
  <c r="K13" i="7"/>
  <c r="M13" i="7" s="1"/>
  <c r="K46" i="7"/>
  <c r="M46" i="7" s="1"/>
  <c r="K31" i="7"/>
  <c r="M31" i="7" s="1"/>
  <c r="K75" i="7"/>
  <c r="M75" i="7" s="1"/>
  <c r="K25" i="7"/>
  <c r="M25" i="7" s="1"/>
  <c r="K6" i="7"/>
  <c r="M6" i="7" s="1"/>
  <c r="K104" i="7"/>
  <c r="M104" i="7" s="1"/>
  <c r="K40" i="7"/>
  <c r="M40" i="7" s="1"/>
  <c r="K91" i="7"/>
  <c r="M91" i="7" s="1"/>
  <c r="K59" i="7"/>
  <c r="M59" i="7" s="1"/>
  <c r="K82" i="7"/>
  <c r="M82" i="7" s="1"/>
  <c r="K17" i="7"/>
  <c r="M17" i="7" s="1"/>
  <c r="K92" i="7"/>
  <c r="M92" i="7" s="1"/>
  <c r="K21" i="7"/>
  <c r="M21" i="7" s="1"/>
  <c r="K102" i="7"/>
  <c r="M102" i="7" s="1"/>
  <c r="K24" i="7"/>
  <c r="M24" i="7" s="1"/>
  <c r="K80" i="7"/>
  <c r="M80" i="7" s="1"/>
  <c r="K42" i="7"/>
  <c r="M42" i="7" s="1"/>
  <c r="K16" i="7"/>
  <c r="M16" i="7" s="1"/>
  <c r="K52" i="7"/>
  <c r="M52" i="7" s="1"/>
  <c r="K79" i="7"/>
  <c r="M79" i="7" s="1"/>
  <c r="K29" i="7"/>
  <c r="M29" i="7" s="1"/>
  <c r="K97" i="7"/>
  <c r="M97" i="7" s="1"/>
  <c r="K30" i="7"/>
  <c r="M30" i="7" s="1"/>
  <c r="K88" i="7"/>
  <c r="M88" i="7" s="1"/>
  <c r="K51" i="7"/>
  <c r="M51" i="7" s="1"/>
  <c r="K66" i="7"/>
  <c r="M66" i="7" s="1"/>
  <c r="K73" i="7"/>
  <c r="M73" i="7" s="1"/>
  <c r="K7" i="7"/>
  <c r="M7" i="7" s="1"/>
  <c r="K76" i="7"/>
  <c r="M76" i="7" s="1"/>
  <c r="K15" i="7"/>
  <c r="M15" i="7" s="1"/>
  <c r="K47" i="7"/>
  <c r="M47" i="7" s="1"/>
  <c r="K101" i="7"/>
  <c r="M101" i="7" s="1"/>
  <c r="K35" i="7"/>
  <c r="M35" i="7" s="1"/>
  <c r="K55" i="7"/>
  <c r="M55" i="7" s="1"/>
  <c r="K44" i="7"/>
  <c r="M44" i="7" s="1"/>
  <c r="K103" i="7"/>
  <c r="M103" i="7" s="1"/>
  <c r="K4" i="7"/>
  <c r="M4" i="7" s="1"/>
  <c r="K65" i="7"/>
  <c r="M65" i="7" s="1"/>
  <c r="K94" i="7"/>
  <c r="M94" i="7" s="1"/>
  <c r="K28" i="7"/>
  <c r="M28" i="7" s="1"/>
  <c r="K61" i="7"/>
  <c r="M61" i="7" s="1"/>
  <c r="K23" i="7"/>
  <c r="M23" i="7" s="1"/>
  <c r="K39" i="7"/>
  <c r="M39" i="7" s="1"/>
  <c r="K26" i="7"/>
  <c r="M26" i="7" s="1"/>
  <c r="K86" i="7"/>
  <c r="M86" i="7" s="1"/>
  <c r="K95" i="7"/>
  <c r="M95" i="7" s="1"/>
  <c r="K48" i="7"/>
  <c r="M48" i="7" s="1"/>
  <c r="K8" i="7"/>
  <c r="M8" i="7" s="1"/>
  <c r="K100" i="7"/>
  <c r="M100" i="7" s="1"/>
  <c r="K83" i="7"/>
  <c r="M83" i="7" s="1"/>
  <c r="K78" i="7"/>
  <c r="M78" i="7" s="1"/>
  <c r="F173" i="24"/>
  <c r="L116" i="3"/>
  <c r="F133" i="24"/>
  <c r="F109" i="24"/>
  <c r="K50" i="7"/>
  <c r="M50" i="7" s="1"/>
  <c r="K69" i="7"/>
  <c r="M69" i="7" s="1"/>
  <c r="K72" i="7"/>
  <c r="M72" i="7" s="1"/>
  <c r="K93" i="7"/>
  <c r="M93" i="7" s="1"/>
  <c r="K85" i="7"/>
  <c r="M85" i="7" s="1"/>
  <c r="K18" i="7"/>
  <c r="M18" i="7" s="1"/>
  <c r="K45" i="7"/>
  <c r="M45" i="7" s="1"/>
  <c r="K38" i="7"/>
  <c r="M38" i="7" s="1"/>
  <c r="L110" i="3"/>
  <c r="K43" i="7"/>
  <c r="M43" i="7" s="1"/>
  <c r="AA7" i="30"/>
  <c r="L31" i="22"/>
  <c r="L9" i="22"/>
  <c r="K60" i="19"/>
  <c r="L60" i="19" s="1"/>
  <c r="M60" i="19" s="1"/>
  <c r="N60" i="19" s="1"/>
  <c r="R60" i="19" s="1"/>
  <c r="L35" i="3"/>
  <c r="F137" i="24"/>
  <c r="K27" i="19"/>
  <c r="L27" i="19" s="1"/>
  <c r="M27" i="19" s="1"/>
  <c r="N27" i="19" s="1"/>
  <c r="R27" i="19" s="1"/>
  <c r="K28" i="19"/>
  <c r="L28" i="19" s="1"/>
  <c r="M28" i="19" s="1"/>
  <c r="N28" i="19" s="1"/>
  <c r="R28" i="19" s="1"/>
  <c r="K29" i="19"/>
  <c r="L29" i="19" s="1"/>
  <c r="M29" i="19" s="1"/>
  <c r="N29" i="19" s="1"/>
  <c r="R29" i="19" s="1"/>
  <c r="K190" i="19"/>
  <c r="L190" i="19" s="1"/>
  <c r="M190" i="19" s="1"/>
  <c r="N190" i="19" s="1"/>
  <c r="R190" i="19" s="1"/>
  <c r="K269" i="19"/>
  <c r="L269" i="19" s="1"/>
  <c r="M269" i="19" s="1"/>
  <c r="N269" i="19" s="1"/>
  <c r="R269" i="19" s="1"/>
  <c r="AA8" i="30"/>
  <c r="AA14" i="30"/>
  <c r="AA18" i="30"/>
  <c r="AA33" i="30"/>
  <c r="AA37" i="30"/>
  <c r="AA40" i="30"/>
  <c r="K267" i="19"/>
  <c r="L267" i="19" s="1"/>
  <c r="M267" i="19" s="1"/>
  <c r="N267" i="19" s="1"/>
  <c r="R267" i="19" s="1"/>
  <c r="J178" i="19"/>
  <c r="K178" i="19" s="1"/>
  <c r="L178" i="19" s="1"/>
  <c r="M178" i="19" s="1"/>
  <c r="N178" i="19" s="1"/>
  <c r="R178" i="19" s="1"/>
  <c r="L16" i="3"/>
  <c r="F181" i="24"/>
  <c r="L86" i="3"/>
  <c r="L104" i="3"/>
  <c r="F85" i="24"/>
  <c r="F141" i="24"/>
  <c r="F189" i="24"/>
  <c r="L38" i="3"/>
  <c r="L92" i="3"/>
  <c r="L7" i="22"/>
  <c r="K189" i="19"/>
  <c r="L189" i="19" s="1"/>
  <c r="M189" i="19" s="1"/>
  <c r="N189" i="19" s="1"/>
  <c r="R189" i="19" s="1"/>
  <c r="L44" i="2"/>
  <c r="L50" i="3"/>
  <c r="L56" i="2"/>
  <c r="K339" i="19"/>
  <c r="L339" i="19" s="1"/>
  <c r="M339" i="19" s="1"/>
  <c r="N339" i="19" s="1"/>
  <c r="R339" i="19" s="1"/>
  <c r="L6" i="22"/>
  <c r="L39" i="22"/>
  <c r="L37" i="22"/>
  <c r="L35" i="22"/>
  <c r="L29" i="22"/>
  <c r="L27" i="22"/>
  <c r="L25" i="22"/>
  <c r="L23" i="22"/>
  <c r="L21" i="22"/>
  <c r="L19" i="22"/>
  <c r="L17" i="22"/>
  <c r="L15" i="22"/>
  <c r="L13" i="22"/>
  <c r="L11" i="22"/>
  <c r="AA27" i="30"/>
  <c r="AA28" i="30"/>
  <c r="AA31" i="30"/>
  <c r="AA32" i="30"/>
  <c r="H21" i="23"/>
  <c r="BM11" i="23"/>
  <c r="AG169" i="1"/>
  <c r="M47" i="25"/>
  <c r="AG173" i="1"/>
  <c r="RW19" i="23"/>
  <c r="AD163" i="2"/>
  <c r="AB24" i="23"/>
  <c r="AY24" i="23" s="1"/>
  <c r="AZ24" i="23" s="1"/>
  <c r="U19" i="23"/>
  <c r="SC19" i="23" s="1"/>
  <c r="BI25" i="23"/>
  <c r="CR25" i="23" s="1"/>
  <c r="F161" i="2"/>
  <c r="AP1" i="2"/>
  <c r="CQ18" i="23"/>
  <c r="BI18" i="23"/>
  <c r="CR18" i="23" s="1"/>
  <c r="CO23" i="23"/>
  <c r="AB25" i="23"/>
  <c r="AL25" i="23" s="1"/>
  <c r="CO25" i="23"/>
  <c r="F173" i="2"/>
  <c r="AE9" i="2"/>
  <c r="AE7" i="2" s="1"/>
  <c r="BI21" i="23"/>
  <c r="CR21" i="23" s="1"/>
  <c r="H17" i="23"/>
  <c r="RW17" i="23" s="1"/>
  <c r="BM7" i="23"/>
  <c r="O4" i="17"/>
  <c r="AI4" i="17"/>
  <c r="F6" i="3"/>
  <c r="F3" i="22"/>
  <c r="CZ25" i="23"/>
  <c r="CE25" i="23" s="1"/>
  <c r="F177" i="2"/>
  <c r="I6" i="1"/>
  <c r="J22" i="1" s="1"/>
  <c r="D45" i="24" s="1"/>
  <c r="X171" i="2"/>
  <c r="Y9" i="2"/>
  <c r="Y7" i="2" s="1"/>
  <c r="AB9" i="1"/>
  <c r="AB7" i="1" s="1"/>
  <c r="AA180" i="1"/>
  <c r="CQ22" i="23"/>
  <c r="BI22" i="23"/>
  <c r="CR22" i="23" s="1"/>
  <c r="AA169" i="1"/>
  <c r="X175" i="2"/>
  <c r="X178" i="2"/>
  <c r="O5" i="24"/>
  <c r="AH9" i="2"/>
  <c r="AH7" i="2" s="1"/>
  <c r="AG163" i="2"/>
  <c r="BI19" i="23"/>
  <c r="CR19" i="23" s="1"/>
  <c r="F98" i="3"/>
  <c r="F98" i="2"/>
  <c r="D149" i="24"/>
  <c r="F92" i="3"/>
  <c r="F92" i="2"/>
  <c r="D141" i="24"/>
  <c r="J23" i="19"/>
  <c r="K23" i="19" s="1"/>
  <c r="L23" i="19" s="1"/>
  <c r="M23" i="19" s="1"/>
  <c r="N23" i="19" s="1"/>
  <c r="R23" i="19" s="1"/>
  <c r="K183" i="19"/>
  <c r="L183" i="19" s="1"/>
  <c r="M183" i="19" s="1"/>
  <c r="N183" i="19" s="1"/>
  <c r="R183" i="19" s="1"/>
  <c r="F37" i="22"/>
  <c r="F35" i="22"/>
  <c r="K238" i="19"/>
  <c r="F13" i="3"/>
  <c r="K103" i="19"/>
  <c r="L103" i="19" s="1"/>
  <c r="M103" i="19" s="1"/>
  <c r="N103" i="19" s="1"/>
  <c r="R103" i="19" s="1"/>
  <c r="K70" i="7"/>
  <c r="M70" i="7" s="1"/>
  <c r="F7" i="22"/>
  <c r="O15" i="30"/>
  <c r="K22" i="19"/>
  <c r="K239" i="19"/>
  <c r="L239" i="19" s="1"/>
  <c r="M239" i="19" s="1"/>
  <c r="N239" i="19" s="1"/>
  <c r="R239" i="19" s="1"/>
  <c r="K259" i="19"/>
  <c r="F15" i="22"/>
  <c r="K242" i="19"/>
  <c r="K303" i="19"/>
  <c r="L303" i="19" s="1"/>
  <c r="M303" i="19" s="1"/>
  <c r="N303" i="19" s="1"/>
  <c r="R303" i="19" s="1"/>
  <c r="L59" i="2"/>
  <c r="K163" i="19"/>
  <c r="L163" i="19" s="1"/>
  <c r="M163" i="19" s="1"/>
  <c r="N163" i="19" s="1"/>
  <c r="R163" i="19" s="1"/>
  <c r="L53" i="2"/>
  <c r="L77" i="2"/>
  <c r="F121" i="24"/>
  <c r="L77" i="3"/>
  <c r="J83" i="19"/>
  <c r="K83" i="19" s="1"/>
  <c r="L83" i="19" s="1"/>
  <c r="M83" i="19" s="1"/>
  <c r="N83" i="19" s="1"/>
  <c r="R83" i="19" s="1"/>
  <c r="AA39" i="30"/>
  <c r="L65" i="2"/>
  <c r="L53" i="3"/>
  <c r="F33" i="24"/>
  <c r="L13" i="3"/>
  <c r="L41" i="2"/>
  <c r="F73" i="24"/>
  <c r="L95" i="2"/>
  <c r="F145" i="24"/>
  <c r="L125" i="3"/>
  <c r="L125" i="2"/>
  <c r="L33" i="22"/>
  <c r="AA23" i="30"/>
  <c r="K13" i="19"/>
  <c r="L13" i="19" s="1"/>
  <c r="M13" i="19" s="1"/>
  <c r="N13" i="19" s="1"/>
  <c r="R13" i="19" s="1"/>
  <c r="K151" i="19"/>
  <c r="K305" i="19"/>
  <c r="K304" i="19"/>
  <c r="L304" i="19" s="1"/>
  <c r="M304" i="19" s="1"/>
  <c r="N304" i="19" s="1"/>
  <c r="R304" i="19" s="1"/>
  <c r="AA16" i="30"/>
  <c r="AA25" i="30"/>
  <c r="R16" i="3"/>
  <c r="H37" i="24"/>
  <c r="K85" i="19"/>
  <c r="L85" i="19" s="1"/>
  <c r="M85" i="19" s="1"/>
  <c r="N85" i="19" s="1"/>
  <c r="R85" i="19" s="1"/>
  <c r="K225" i="19"/>
  <c r="L225" i="19" s="1"/>
  <c r="M225" i="19" s="1"/>
  <c r="N225" i="19" s="1"/>
  <c r="R225" i="19" s="1"/>
  <c r="H113" i="24"/>
  <c r="R71" i="2"/>
  <c r="K114" i="19"/>
  <c r="K160" i="19"/>
  <c r="H169" i="24"/>
  <c r="R113" i="3"/>
  <c r="R113" i="2"/>
  <c r="R119" i="2"/>
  <c r="R119" i="3"/>
  <c r="R128" i="3"/>
  <c r="R13" i="22"/>
  <c r="K275" i="19"/>
  <c r="L275" i="19" s="1"/>
  <c r="M275" i="19" s="1"/>
  <c r="N275" i="19" s="1"/>
  <c r="R275" i="19" s="1"/>
  <c r="R68" i="3"/>
  <c r="R35" i="3"/>
  <c r="H65" i="24"/>
  <c r="R47" i="3"/>
  <c r="R47" i="2"/>
  <c r="R53" i="3"/>
  <c r="R53" i="2"/>
  <c r="R80" i="3"/>
  <c r="R80" i="2"/>
  <c r="H133" i="24"/>
  <c r="R86" i="3"/>
  <c r="R92" i="3"/>
  <c r="H141" i="24"/>
  <c r="R104" i="2"/>
  <c r="R104" i="3"/>
  <c r="H165" i="24"/>
  <c r="R110" i="3"/>
  <c r="H181" i="24"/>
  <c r="R122" i="3"/>
  <c r="R6" i="22"/>
  <c r="AM40" i="30"/>
  <c r="R34" i="22"/>
  <c r="R56" i="3"/>
  <c r="K226" i="19"/>
  <c r="R26" i="22"/>
  <c r="R24" i="22"/>
  <c r="R22" i="22"/>
  <c r="R18" i="22"/>
  <c r="R14" i="22"/>
  <c r="R9" i="22"/>
  <c r="AM36" i="30"/>
  <c r="K4" i="19"/>
  <c r="L4" i="19" s="1"/>
  <c r="M4" i="19" s="1"/>
  <c r="N4" i="19" s="1"/>
  <c r="R4" i="19" s="1"/>
  <c r="AM27" i="30"/>
  <c r="AM28" i="30"/>
  <c r="AM39" i="30"/>
  <c r="M19" i="19"/>
  <c r="N19" i="19" s="1"/>
  <c r="M9" i="19"/>
  <c r="N9" i="19" s="1"/>
  <c r="M17" i="19"/>
  <c r="N17" i="19" s="1"/>
  <c r="K276" i="19"/>
  <c r="L276" i="19" s="1"/>
  <c r="M276" i="19" s="1"/>
  <c r="N276" i="19" s="1"/>
  <c r="R276" i="19" s="1"/>
  <c r="J95" i="19"/>
  <c r="K95" i="19" s="1"/>
  <c r="L95" i="19" s="1"/>
  <c r="M95" i="19" s="1"/>
  <c r="N95" i="19" s="1"/>
  <c r="R95" i="19" s="1"/>
  <c r="J325" i="19"/>
  <c r="K325" i="19" s="1"/>
  <c r="L325" i="19" s="1"/>
  <c r="M325" i="19" s="1"/>
  <c r="N325" i="19" s="1"/>
  <c r="R325" i="19" s="1"/>
  <c r="L145" i="19"/>
  <c r="M145" i="19" s="1"/>
  <c r="N145" i="19" s="1"/>
  <c r="R145" i="19" s="1"/>
  <c r="K246" i="19"/>
  <c r="L246" i="19" s="1"/>
  <c r="M246" i="19" s="1"/>
  <c r="N246" i="19" s="1"/>
  <c r="R246" i="19" s="1"/>
  <c r="J116" i="19"/>
  <c r="K116" i="19" s="1"/>
  <c r="L116" i="19" s="1"/>
  <c r="M116" i="19" s="1"/>
  <c r="N116" i="19" s="1"/>
  <c r="R116" i="19" s="1"/>
  <c r="J144" i="19"/>
  <c r="K144" i="19" s="1"/>
  <c r="L144" i="19" s="1"/>
  <c r="M144" i="19" s="1"/>
  <c r="N144" i="19" s="1"/>
  <c r="R144" i="19" s="1"/>
  <c r="K34" i="19"/>
  <c r="J165" i="19"/>
  <c r="K165" i="19" s="1"/>
  <c r="J35" i="19"/>
  <c r="K35" i="19" s="1"/>
  <c r="L35" i="19" s="1"/>
  <c r="M35" i="19" s="1"/>
  <c r="N35" i="19" s="1"/>
  <c r="R35" i="19" s="1"/>
  <c r="J196" i="19"/>
  <c r="K196" i="19" s="1"/>
  <c r="L196" i="19" s="1"/>
  <c r="M196" i="19" s="1"/>
  <c r="N196" i="19" s="1"/>
  <c r="R196" i="19" s="1"/>
  <c r="J313" i="19"/>
  <c r="K313" i="19" s="1"/>
  <c r="J96" i="19"/>
  <c r="K96" i="19" s="1"/>
  <c r="L96" i="19" s="1"/>
  <c r="M96" i="19" s="1"/>
  <c r="N96" i="19" s="1"/>
  <c r="R96" i="19" s="1"/>
  <c r="J256" i="19"/>
  <c r="K256" i="19" s="1"/>
  <c r="J15" i="19"/>
  <c r="K15" i="19" s="1"/>
  <c r="L15" i="19" s="1"/>
  <c r="M15" i="19" s="1"/>
  <c r="N15" i="19" s="1"/>
  <c r="R15" i="19" s="1"/>
  <c r="J245" i="19"/>
  <c r="K245" i="19" s="1"/>
  <c r="J273" i="19"/>
  <c r="K273" i="19" s="1"/>
  <c r="L273" i="19" s="1"/>
  <c r="M273" i="19" s="1"/>
  <c r="N273" i="19" s="1"/>
  <c r="R273" i="19" s="1"/>
  <c r="J228" i="19"/>
  <c r="K228" i="19" s="1"/>
  <c r="L228" i="19" s="1"/>
  <c r="M228" i="19" s="1"/>
  <c r="N228" i="19" s="1"/>
  <c r="R228" i="19" s="1"/>
  <c r="J244" i="19"/>
  <c r="K244" i="19" s="1"/>
  <c r="L244" i="19" s="1"/>
  <c r="M244" i="19" s="1"/>
  <c r="N244" i="19" s="1"/>
  <c r="R244" i="19" s="1"/>
  <c r="J300" i="19"/>
  <c r="K300" i="19" s="1"/>
  <c r="L300" i="19" s="1"/>
  <c r="M300" i="19" s="1"/>
  <c r="N300" i="19" s="1"/>
  <c r="R300" i="19" s="1"/>
  <c r="K109" i="19"/>
  <c r="L109" i="19" s="1"/>
  <c r="M109" i="19" s="1"/>
  <c r="N109" i="19" s="1"/>
  <c r="R109" i="19" s="1"/>
  <c r="J108" i="19"/>
  <c r="K108" i="19" s="1"/>
  <c r="L108" i="19" s="1"/>
  <c r="M108" i="19" s="1"/>
  <c r="N108" i="19" s="1"/>
  <c r="R108" i="19" s="1"/>
  <c r="J260" i="19"/>
  <c r="K260" i="19" s="1"/>
  <c r="L260" i="19" s="1"/>
  <c r="M260" i="19" s="1"/>
  <c r="N260" i="19" s="1"/>
  <c r="R260" i="19" s="1"/>
  <c r="J3" i="19"/>
  <c r="K3" i="19" s="1"/>
  <c r="L3" i="19" s="1"/>
  <c r="M3" i="19" s="1"/>
  <c r="N3" i="19" s="1"/>
  <c r="R3" i="19" s="1"/>
  <c r="J150" i="19"/>
  <c r="K150" i="19" s="1"/>
  <c r="L150" i="19" s="1"/>
  <c r="M150" i="19" s="1"/>
  <c r="N150" i="19" s="1"/>
  <c r="R150" i="19" s="1"/>
  <c r="J232" i="19"/>
  <c r="K232" i="19" s="1"/>
  <c r="L232" i="19" s="1"/>
  <c r="M232" i="19" s="1"/>
  <c r="N232" i="19" s="1"/>
  <c r="R232" i="19" s="1"/>
  <c r="J321" i="19"/>
  <c r="K321" i="19" s="1"/>
  <c r="L321" i="19" s="1"/>
  <c r="M321" i="19" s="1"/>
  <c r="N321" i="19" s="1"/>
  <c r="R321" i="19" s="1"/>
  <c r="J268" i="19"/>
  <c r="K268" i="19" s="1"/>
  <c r="J104" i="19"/>
  <c r="K104" i="19" s="1"/>
  <c r="J184" i="19"/>
  <c r="K184" i="19" s="1"/>
  <c r="J67" i="19"/>
  <c r="K67" i="19" s="1"/>
  <c r="L67" i="19" s="1"/>
  <c r="M67" i="19" s="1"/>
  <c r="N67" i="19" s="1"/>
  <c r="R67" i="19" s="1"/>
  <c r="J236" i="19"/>
  <c r="K236" i="19" s="1"/>
  <c r="L236" i="19" s="1"/>
  <c r="M236" i="19" s="1"/>
  <c r="N236" i="19" s="1"/>
  <c r="R236" i="19" s="1"/>
  <c r="L104" i="19"/>
  <c r="M104" i="19" s="1"/>
  <c r="N104" i="19" s="1"/>
  <c r="R104" i="19" s="1"/>
  <c r="J99" i="19"/>
  <c r="K99" i="19" s="1"/>
  <c r="L99" i="19" s="1"/>
  <c r="M99" i="19" s="1"/>
  <c r="N99" i="19" s="1"/>
  <c r="R99" i="19" s="1"/>
  <c r="K240" i="19"/>
  <c r="L240" i="19" s="1"/>
  <c r="M240" i="19" s="1"/>
  <c r="N240" i="19" s="1"/>
  <c r="R240" i="19" s="1"/>
  <c r="J148" i="19"/>
  <c r="K148" i="19" s="1"/>
  <c r="J308" i="19"/>
  <c r="K308" i="19" s="1"/>
  <c r="L21" i="19"/>
  <c r="M21" i="19" s="1"/>
  <c r="N21" i="19" s="1"/>
  <c r="R21" i="19" s="1"/>
  <c r="J161" i="19"/>
  <c r="K161" i="19" s="1"/>
  <c r="K11" i="19"/>
  <c r="J337" i="19"/>
  <c r="K337" i="19" s="1"/>
  <c r="L337" i="19" s="1"/>
  <c r="M337" i="19" s="1"/>
  <c r="N337" i="19" s="1"/>
  <c r="R337" i="19" s="1"/>
  <c r="J100" i="19"/>
  <c r="K100" i="19" s="1"/>
  <c r="J180" i="19"/>
  <c r="K180" i="19" s="1"/>
  <c r="G4" i="18"/>
  <c r="H4" i="18" s="1"/>
  <c r="K2" i="8"/>
  <c r="K2" i="10"/>
  <c r="K2" i="14"/>
  <c r="K105" i="14" s="1"/>
  <c r="M105" i="14" s="1"/>
  <c r="K2" i="11"/>
  <c r="K2" i="16"/>
  <c r="K73" i="16" s="1"/>
  <c r="M73" i="16" s="1"/>
  <c r="K2" i="13"/>
  <c r="K73" i="13" s="1"/>
  <c r="M73" i="13" s="1"/>
  <c r="CC3" i="23"/>
  <c r="AD180" i="1"/>
  <c r="AD177" i="1"/>
  <c r="AD169" i="1"/>
  <c r="M31" i="24"/>
  <c r="W4" i="25"/>
  <c r="AB23" i="23"/>
  <c r="AD165" i="1"/>
  <c r="AB149" i="1"/>
  <c r="QN23" i="23" s="1"/>
  <c r="J31" i="24"/>
  <c r="AB148" i="1"/>
  <c r="QL23" i="23" s="1"/>
  <c r="CM23" i="23" s="1"/>
  <c r="AB147" i="1"/>
  <c r="QJ23" i="23" s="1"/>
  <c r="CK23" i="23" s="1"/>
  <c r="AB155" i="1"/>
  <c r="QZ23" i="23" s="1"/>
  <c r="AB154" i="1"/>
  <c r="QX23" i="23" s="1"/>
  <c r="AB150" i="1"/>
  <c r="QP23" i="23" s="1"/>
  <c r="AB153" i="1"/>
  <c r="QV23" i="23" s="1"/>
  <c r="AA167" i="2"/>
  <c r="AA163" i="2"/>
  <c r="CC22" i="23"/>
  <c r="A22" i="23"/>
  <c r="AE155" i="1"/>
  <c r="QZ24" i="23" s="1"/>
  <c r="K71" i="24"/>
  <c r="AE152" i="1"/>
  <c r="QT24" i="23" s="1"/>
  <c r="AE149" i="1"/>
  <c r="QN24" i="23" s="1"/>
  <c r="E191" i="24"/>
  <c r="G46" i="25"/>
  <c r="M60" i="24"/>
  <c r="W13" i="25"/>
  <c r="L119" i="24"/>
  <c r="U28" i="25"/>
  <c r="AE9" i="1"/>
  <c r="AD173" i="1"/>
  <c r="AA173" i="1"/>
  <c r="AA177" i="1"/>
  <c r="AA165" i="1"/>
  <c r="RC26" i="23"/>
  <c r="A26" i="23"/>
  <c r="CC26" i="23"/>
  <c r="AG177" i="1"/>
  <c r="AG180" i="1"/>
  <c r="AG165" i="1"/>
  <c r="AH9" i="1"/>
  <c r="X167" i="2"/>
  <c r="X163" i="2"/>
  <c r="Y151" i="2"/>
  <c r="AE153" i="1"/>
  <c r="QV24" i="23" s="1"/>
  <c r="W12" i="25"/>
  <c r="AH148" i="1"/>
  <c r="QL25" i="23" s="1"/>
  <c r="CM25" i="23" s="1"/>
  <c r="S24" i="25"/>
  <c r="M151" i="24"/>
  <c r="AH155" i="1"/>
  <c r="QZ25" i="23" s="1"/>
  <c r="AH151" i="1"/>
  <c r="QR25" i="23" s="1"/>
  <c r="Y148" i="2"/>
  <c r="CC20" i="23"/>
  <c r="AE151" i="1"/>
  <c r="QR24" i="23" s="1"/>
  <c r="U12" i="25"/>
  <c r="CC18" i="23"/>
  <c r="S18" i="25"/>
  <c r="M79" i="24"/>
  <c r="Y146" i="2"/>
  <c r="AE148" i="1"/>
  <c r="QL24" i="23" s="1"/>
  <c r="CM24" i="23" s="1"/>
  <c r="L57" i="24"/>
  <c r="S6" i="25"/>
  <c r="AH152" i="1"/>
  <c r="QT25" i="23" s="1"/>
  <c r="AH146" i="1"/>
  <c r="QH25" i="23" s="1"/>
  <c r="CI25" i="23" s="1"/>
  <c r="Y152" i="2"/>
  <c r="AE146" i="1"/>
  <c r="QH24" i="23" s="1"/>
  <c r="CI24" i="23" s="1"/>
  <c r="R17" i="19"/>
  <c r="R201" i="19"/>
  <c r="P290" i="19"/>
  <c r="Q290" i="19" s="1"/>
  <c r="L290" i="19" s="1"/>
  <c r="M290" i="19" s="1"/>
  <c r="N290" i="19" s="1"/>
  <c r="P194" i="19"/>
  <c r="Q194" i="19" s="1"/>
  <c r="L194" i="19" s="1"/>
  <c r="M194" i="19" s="1"/>
  <c r="N194" i="19" s="1"/>
  <c r="L175" i="24"/>
  <c r="P268" i="19"/>
  <c r="Q268" i="19" s="1"/>
  <c r="P264" i="19"/>
  <c r="Q264" i="19" s="1"/>
  <c r="L264" i="19" s="1"/>
  <c r="M264" i="19" s="1"/>
  <c r="N264" i="19" s="1"/>
  <c r="R264" i="19" s="1"/>
  <c r="L238" i="19"/>
  <c r="M238" i="19" s="1"/>
  <c r="N238" i="19" s="1"/>
  <c r="R238" i="19" s="1"/>
  <c r="R125" i="19"/>
  <c r="H605" i="2"/>
  <c r="K200" i="24"/>
  <c r="S49" i="25"/>
  <c r="L65" i="19"/>
  <c r="M65" i="19" s="1"/>
  <c r="N65" i="19" s="1"/>
  <c r="R65" i="19" s="1"/>
  <c r="L53" i="19"/>
  <c r="M53" i="19" s="1"/>
  <c r="N53" i="19" s="1"/>
  <c r="R53" i="19" s="1"/>
  <c r="L52" i="19"/>
  <c r="M52" i="19" s="1"/>
  <c r="N52" i="19" s="1"/>
  <c r="R52" i="19" s="1"/>
  <c r="K170" i="19"/>
  <c r="L170" i="19" s="1"/>
  <c r="M170" i="19" s="1"/>
  <c r="N170" i="19" s="1"/>
  <c r="AM127" i="1"/>
  <c r="K91" i="24"/>
  <c r="S21" i="25"/>
  <c r="L110" i="19"/>
  <c r="M110" i="19" s="1"/>
  <c r="N110" i="19" s="1"/>
  <c r="R110" i="19" s="1"/>
  <c r="L179" i="19"/>
  <c r="M179" i="19" s="1"/>
  <c r="N179" i="19" s="1"/>
  <c r="R179" i="19" s="1"/>
  <c r="L336" i="19"/>
  <c r="M336" i="19" s="1"/>
  <c r="N336" i="19" s="1"/>
  <c r="L169" i="2"/>
  <c r="AM115" i="1"/>
  <c r="L252" i="19"/>
  <c r="M252" i="19" s="1"/>
  <c r="N252" i="19" s="1"/>
  <c r="L125" i="19"/>
  <c r="M125" i="19" s="1"/>
  <c r="N125" i="19" s="1"/>
  <c r="K56" i="19"/>
  <c r="L218" i="19"/>
  <c r="M218" i="19" s="1"/>
  <c r="N218" i="19" s="1"/>
  <c r="U9" i="25"/>
  <c r="Q49" i="25"/>
  <c r="L131" i="24"/>
  <c r="AM121" i="1"/>
  <c r="P121" i="1" s="1"/>
  <c r="AM55" i="1"/>
  <c r="K340" i="19"/>
  <c r="L340" i="19" s="1"/>
  <c r="M340" i="19" s="1"/>
  <c r="N340" i="19" s="1"/>
  <c r="K49" i="19"/>
  <c r="L49" i="19" s="1"/>
  <c r="M49" i="19" s="1"/>
  <c r="N49" i="19" s="1"/>
  <c r="L292" i="19"/>
  <c r="M292" i="19" s="1"/>
  <c r="N292" i="19" s="1"/>
  <c r="P242" i="19"/>
  <c r="Q242" i="19" s="1"/>
  <c r="R41" i="19"/>
  <c r="P41" i="19"/>
  <c r="Q41" i="19" s="1"/>
  <c r="L41" i="19" s="1"/>
  <c r="M41" i="19" s="1"/>
  <c r="N41" i="19" s="1"/>
  <c r="L92" i="19"/>
  <c r="M92" i="19" s="1"/>
  <c r="N92" i="19" s="1"/>
  <c r="K68" i="19"/>
  <c r="K86" i="19"/>
  <c r="L86" i="19" s="1"/>
  <c r="M86" i="19" s="1"/>
  <c r="N86" i="19" s="1"/>
  <c r="R86" i="19" s="1"/>
  <c r="K172" i="19"/>
  <c r="L172" i="19" s="1"/>
  <c r="M172" i="19" s="1"/>
  <c r="N172" i="19" s="1"/>
  <c r="K281" i="19"/>
  <c r="L281" i="19" s="1"/>
  <c r="M281" i="19" s="1"/>
  <c r="N281" i="19" s="1"/>
  <c r="R281" i="19" s="1"/>
  <c r="R124" i="19"/>
  <c r="P284" i="19"/>
  <c r="Q284" i="19" s="1"/>
  <c r="L284" i="19" s="1"/>
  <c r="M284" i="19" s="1"/>
  <c r="N284" i="19" s="1"/>
  <c r="K220" i="19"/>
  <c r="L220" i="19" s="1"/>
  <c r="M220" i="19" s="1"/>
  <c r="N220" i="19" s="1"/>
  <c r="K16" i="19"/>
  <c r="L16" i="19" s="1"/>
  <c r="M16" i="19" s="1"/>
  <c r="N16" i="19" s="1"/>
  <c r="R16" i="19" s="1"/>
  <c r="K324" i="19"/>
  <c r="P32" i="19"/>
  <c r="Q32" i="19" s="1"/>
  <c r="K124" i="19"/>
  <c r="L124" i="19" s="1"/>
  <c r="M124" i="19" s="1"/>
  <c r="N124" i="19" s="1"/>
  <c r="K138" i="19"/>
  <c r="L138" i="19" s="1"/>
  <c r="M138" i="19" s="1"/>
  <c r="N138" i="19" s="1"/>
  <c r="P34" i="19"/>
  <c r="Q34" i="19" s="1"/>
  <c r="K326" i="19"/>
  <c r="L326" i="19" s="1"/>
  <c r="M326" i="19" s="1"/>
  <c r="N326" i="19" s="1"/>
  <c r="K328" i="19"/>
  <c r="L328" i="19" s="1"/>
  <c r="M328" i="19" s="1"/>
  <c r="N328" i="19" s="1"/>
  <c r="K188" i="19"/>
  <c r="L188" i="19" s="1"/>
  <c r="M188" i="19" s="1"/>
  <c r="N188" i="19" s="1"/>
  <c r="R188" i="19" s="1"/>
  <c r="K158" i="19"/>
  <c r="K162" i="19"/>
  <c r="L162" i="19" s="1"/>
  <c r="M162" i="19" s="1"/>
  <c r="N162" i="19" s="1"/>
  <c r="K241" i="19"/>
  <c r="L241" i="19" s="1"/>
  <c r="M241" i="19" s="1"/>
  <c r="N241" i="19" s="1"/>
  <c r="R241" i="19" s="1"/>
  <c r="K182" i="19"/>
  <c r="L182" i="19" s="1"/>
  <c r="M182" i="19" s="1"/>
  <c r="N182" i="19" s="1"/>
  <c r="R182" i="19" s="1"/>
  <c r="T17" i="25"/>
  <c r="L180" i="19"/>
  <c r="M180" i="19" s="1"/>
  <c r="N180" i="19" s="1"/>
  <c r="R180" i="19" s="1"/>
  <c r="T9" i="25"/>
  <c r="T33" i="25"/>
  <c r="L100" i="19"/>
  <c r="M100" i="19" s="1"/>
  <c r="N100" i="19" s="1"/>
  <c r="R100" i="19" s="1"/>
  <c r="I617" i="1"/>
  <c r="AM79" i="1" s="1"/>
  <c r="V79" i="1" s="1"/>
  <c r="I599" i="1"/>
  <c r="AM28" i="1" s="1"/>
  <c r="AK144" i="1"/>
  <c r="AK28" i="1"/>
  <c r="I595" i="1"/>
  <c r="AM20" i="1" s="1"/>
  <c r="P20" i="1" s="1"/>
  <c r="I7" i="25" s="1"/>
  <c r="Y136" i="1"/>
  <c r="AK24" i="1"/>
  <c r="AL20" i="1"/>
  <c r="F169" i="1" s="1"/>
  <c r="SM24" i="23"/>
  <c r="SJ24" i="23"/>
  <c r="AK140" i="1"/>
  <c r="J597" i="1"/>
  <c r="AM24" i="1" s="1"/>
  <c r="I623" i="1"/>
  <c r="AM97" i="1" s="1"/>
  <c r="Y132" i="1"/>
  <c r="AL134" i="1"/>
  <c r="SN24" i="23"/>
  <c r="SO24" i="23" s="1"/>
  <c r="J605" i="1"/>
  <c r="AM43" i="1" s="1"/>
  <c r="SJ25" i="23"/>
  <c r="S73" i="1"/>
  <c r="I611" i="1"/>
  <c r="I603" i="1"/>
  <c r="AM37" i="1" s="1"/>
  <c r="V37" i="1" s="1"/>
  <c r="W103" i="1" l="1"/>
  <c r="AJ24" i="3"/>
  <c r="V24" i="3" s="1"/>
  <c r="J76" i="1"/>
  <c r="M88" i="1"/>
  <c r="E135" i="24" s="1"/>
  <c r="J140" i="1"/>
  <c r="J142" i="1"/>
  <c r="D209" i="24" s="1"/>
  <c r="M616" i="2"/>
  <c r="AB82" i="2"/>
  <c r="AC82" i="2"/>
  <c r="M624" i="2"/>
  <c r="AB106" i="2"/>
  <c r="AC106" i="2"/>
  <c r="J58" i="1"/>
  <c r="V70" i="1"/>
  <c r="M26" i="25" s="1"/>
  <c r="J88" i="1"/>
  <c r="K88" i="1" s="1"/>
  <c r="V103" i="3"/>
  <c r="J130" i="1"/>
  <c r="S140" i="1"/>
  <c r="K51" i="25" s="1"/>
  <c r="AM144" i="1"/>
  <c r="M144" i="1" s="1"/>
  <c r="AB70" i="2"/>
  <c r="AC70" i="2"/>
  <c r="M612" i="2"/>
  <c r="T103" i="3"/>
  <c r="M18" i="1"/>
  <c r="S130" i="2"/>
  <c r="AB94" i="2"/>
  <c r="M620" i="2"/>
  <c r="AC94" i="2"/>
  <c r="Z136" i="1"/>
  <c r="J85" i="1"/>
  <c r="P140" i="1"/>
  <c r="F206" i="24" s="1"/>
  <c r="M608" i="2"/>
  <c r="AB58" i="2"/>
  <c r="AC58" i="2"/>
  <c r="M42" i="24"/>
  <c r="W7" i="25"/>
  <c r="L34" i="19"/>
  <c r="M34" i="19" s="1"/>
  <c r="N34" i="19" s="1"/>
  <c r="Y144" i="1"/>
  <c r="K637" i="3"/>
  <c r="S144" i="1"/>
  <c r="H639" i="2"/>
  <c r="H637" i="3"/>
  <c r="F639" i="2"/>
  <c r="AJ144" i="2" s="1"/>
  <c r="F637" i="3"/>
  <c r="V142" i="1"/>
  <c r="Y142" i="1"/>
  <c r="E52" i="25"/>
  <c r="M142" i="1"/>
  <c r="S142" i="1"/>
  <c r="I636" i="3"/>
  <c r="AJ142" i="3" s="1"/>
  <c r="I52" i="25"/>
  <c r="H638" i="2"/>
  <c r="AJ142" i="2" s="1"/>
  <c r="V142" i="2" s="1"/>
  <c r="V140" i="1"/>
  <c r="W140" i="1" s="1"/>
  <c r="Y140" i="1"/>
  <c r="I51" i="25"/>
  <c r="G206" i="24"/>
  <c r="G635" i="3"/>
  <c r="AJ140" i="3" s="1"/>
  <c r="V140" i="3" s="1"/>
  <c r="J140" i="3"/>
  <c r="K140" i="3" s="1"/>
  <c r="G637" i="2"/>
  <c r="AJ140" i="2" s="1"/>
  <c r="V140" i="2" s="1"/>
  <c r="G51" i="25"/>
  <c r="E206" i="24"/>
  <c r="N140" i="1"/>
  <c r="AK151" i="1"/>
  <c r="QR26" i="23" s="1"/>
  <c r="V138" i="1"/>
  <c r="Y138" i="1"/>
  <c r="M50" i="25"/>
  <c r="M138" i="1"/>
  <c r="G50" i="25" s="1"/>
  <c r="S138" i="1"/>
  <c r="H636" i="2"/>
  <c r="AJ138" i="2" s="1"/>
  <c r="J138" i="1"/>
  <c r="K138" i="1" s="1"/>
  <c r="P138" i="1"/>
  <c r="H634" i="3"/>
  <c r="AJ138" i="3" s="1"/>
  <c r="V138" i="3" s="1"/>
  <c r="G200" i="24"/>
  <c r="V136" i="1"/>
  <c r="W136" i="1" s="1"/>
  <c r="M136" i="1"/>
  <c r="G49" i="25" s="1"/>
  <c r="P136" i="1"/>
  <c r="J136" i="1"/>
  <c r="G635" i="2"/>
  <c r="G633" i="3"/>
  <c r="F635" i="2"/>
  <c r="F633" i="3"/>
  <c r="AJ136" i="3" s="1"/>
  <c r="V136" i="3" s="1"/>
  <c r="W136" i="3" s="1"/>
  <c r="H632" i="3"/>
  <c r="AJ134" i="3" s="1"/>
  <c r="AM134" i="1"/>
  <c r="Y134" i="1" s="1"/>
  <c r="G634" i="2"/>
  <c r="AJ134" i="2" s="1"/>
  <c r="V134" i="2" s="1"/>
  <c r="W134" i="2" s="1"/>
  <c r="P132" i="1"/>
  <c r="Q132" i="1" s="1"/>
  <c r="S132" i="1"/>
  <c r="I633" i="2"/>
  <c r="I47" i="25"/>
  <c r="F194" i="24"/>
  <c r="H633" i="2"/>
  <c r="H631" i="3"/>
  <c r="AJ132" i="3" s="1"/>
  <c r="V132" i="3" s="1"/>
  <c r="W132" i="3" s="1"/>
  <c r="M132" i="1"/>
  <c r="J132" i="1"/>
  <c r="G633" i="2"/>
  <c r="V130" i="2"/>
  <c r="W130" i="2" s="1"/>
  <c r="I191" i="24"/>
  <c r="O46" i="25"/>
  <c r="P130" i="1"/>
  <c r="E46" i="25"/>
  <c r="D191" i="24"/>
  <c r="S130" i="1"/>
  <c r="V130" i="1"/>
  <c r="G130" i="2"/>
  <c r="P130" i="2"/>
  <c r="M130" i="2"/>
  <c r="Q130" i="1"/>
  <c r="H630" i="3"/>
  <c r="AJ130" i="3" s="1"/>
  <c r="P127" i="1"/>
  <c r="F187" i="24" s="1"/>
  <c r="Y127" i="1"/>
  <c r="V127" i="1"/>
  <c r="H187" i="24" s="1"/>
  <c r="S127" i="1"/>
  <c r="I45" i="25"/>
  <c r="J127" i="1"/>
  <c r="E45" i="25" s="1"/>
  <c r="M127" i="1"/>
  <c r="F629" i="3"/>
  <c r="V124" i="1"/>
  <c r="Y124" i="1"/>
  <c r="V124" i="2"/>
  <c r="H183" i="24"/>
  <c r="M44" i="25"/>
  <c r="P124" i="3"/>
  <c r="Q124" i="3" s="1"/>
  <c r="S124" i="3"/>
  <c r="M124" i="2"/>
  <c r="P124" i="2"/>
  <c r="P124" i="1"/>
  <c r="F183" i="24" s="1"/>
  <c r="S124" i="1"/>
  <c r="J124" i="3"/>
  <c r="M124" i="3"/>
  <c r="G124" i="2"/>
  <c r="H124" i="2" s="1"/>
  <c r="J124" i="2"/>
  <c r="G124" i="3"/>
  <c r="J124" i="1"/>
  <c r="E44" i="25" s="1"/>
  <c r="M124" i="1"/>
  <c r="S121" i="3"/>
  <c r="V121" i="3"/>
  <c r="Y121" i="1"/>
  <c r="V121" i="2"/>
  <c r="W121" i="2" s="1"/>
  <c r="V121" i="1"/>
  <c r="S121" i="2"/>
  <c r="M121" i="3"/>
  <c r="P121" i="3"/>
  <c r="Q121" i="3" s="1"/>
  <c r="J121" i="1"/>
  <c r="M121" i="1"/>
  <c r="E179" i="24" s="1"/>
  <c r="S121" i="1"/>
  <c r="J121" i="2"/>
  <c r="K121" i="2" s="1"/>
  <c r="M121" i="2"/>
  <c r="G121" i="2"/>
  <c r="G121" i="3"/>
  <c r="J121" i="3"/>
  <c r="K121" i="3" s="1"/>
  <c r="S118" i="2"/>
  <c r="V118" i="2"/>
  <c r="V118" i="1"/>
  <c r="Y118" i="1"/>
  <c r="H175" i="24"/>
  <c r="P118" i="1"/>
  <c r="S118" i="1"/>
  <c r="M118" i="2"/>
  <c r="P118" i="2"/>
  <c r="F175" i="24"/>
  <c r="Q118" i="1"/>
  <c r="I42" i="25"/>
  <c r="J118" i="1"/>
  <c r="D175" i="24" s="1"/>
  <c r="M118" i="1"/>
  <c r="M42" i="25"/>
  <c r="G118" i="2"/>
  <c r="J118" i="2"/>
  <c r="F626" i="3"/>
  <c r="K627" i="2"/>
  <c r="K625" i="3"/>
  <c r="S115" i="1"/>
  <c r="G171" i="24" s="1"/>
  <c r="Y115" i="1"/>
  <c r="V115" i="1"/>
  <c r="M41" i="25" s="1"/>
  <c r="K41" i="25"/>
  <c r="J115" i="1"/>
  <c r="D171" i="24" s="1"/>
  <c r="P115" i="1"/>
  <c r="H625" i="3"/>
  <c r="M115" i="1"/>
  <c r="E41" i="25"/>
  <c r="I167" i="24"/>
  <c r="O40" i="25"/>
  <c r="V112" i="1"/>
  <c r="K40" i="25"/>
  <c r="G167" i="24"/>
  <c r="P271" i="19"/>
  <c r="Q271" i="19" s="1"/>
  <c r="L271" i="19" s="1"/>
  <c r="M271" i="19" s="1"/>
  <c r="N271" i="19" s="1"/>
  <c r="R271" i="19" s="1"/>
  <c r="AJ112" i="3"/>
  <c r="V112" i="3" s="1"/>
  <c r="W112" i="3" s="1"/>
  <c r="I624" i="3"/>
  <c r="J112" i="1"/>
  <c r="P112" i="1"/>
  <c r="H626" i="2"/>
  <c r="AJ112" i="2" s="1"/>
  <c r="M112" i="1"/>
  <c r="I163" i="24"/>
  <c r="O39" i="25"/>
  <c r="Z109" i="1"/>
  <c r="S109" i="1"/>
  <c r="P109" i="1"/>
  <c r="I39" i="25" s="1"/>
  <c r="V109" i="1"/>
  <c r="P332" i="19"/>
  <c r="Q332" i="19" s="1"/>
  <c r="L332" i="19" s="1"/>
  <c r="M332" i="19" s="1"/>
  <c r="N332" i="19" s="1"/>
  <c r="R332" i="19" s="1"/>
  <c r="I625" i="2"/>
  <c r="F163" i="24"/>
  <c r="J109" i="1"/>
  <c r="K109" i="1" s="1"/>
  <c r="M109" i="1"/>
  <c r="G623" i="3"/>
  <c r="AJ109" i="3" s="1"/>
  <c r="V109" i="3" s="1"/>
  <c r="G625" i="2"/>
  <c r="P338" i="19"/>
  <c r="Q338" i="19" s="1"/>
  <c r="L338" i="19" s="1"/>
  <c r="M338" i="19" s="1"/>
  <c r="N338" i="19" s="1"/>
  <c r="R338" i="19" s="1"/>
  <c r="I624" i="2"/>
  <c r="P327" i="19"/>
  <c r="Q327" i="19" s="1"/>
  <c r="L327" i="19" s="1"/>
  <c r="M327" i="19" s="1"/>
  <c r="N327" i="19" s="1"/>
  <c r="R327" i="19" s="1"/>
  <c r="AM106" i="1"/>
  <c r="J106" i="1"/>
  <c r="E38" i="25" s="1"/>
  <c r="O37" i="25"/>
  <c r="J103" i="1"/>
  <c r="S103" i="1"/>
  <c r="M103" i="3"/>
  <c r="P103" i="3"/>
  <c r="P103" i="1"/>
  <c r="H623" i="2"/>
  <c r="M103" i="1"/>
  <c r="G103" i="3"/>
  <c r="J103" i="3"/>
  <c r="D155" i="24"/>
  <c r="E37" i="25"/>
  <c r="V100" i="1"/>
  <c r="M36" i="25" s="1"/>
  <c r="Y100" i="1"/>
  <c r="H151" i="24"/>
  <c r="P100" i="1"/>
  <c r="F151" i="24" s="1"/>
  <c r="S100" i="1"/>
  <c r="J100" i="1"/>
  <c r="M100" i="1"/>
  <c r="K621" i="2"/>
  <c r="J97" i="1"/>
  <c r="K97" i="1" s="1"/>
  <c r="Y97" i="1"/>
  <c r="P312" i="19"/>
  <c r="Q312" i="19" s="1"/>
  <c r="L312" i="19" s="1"/>
  <c r="M312" i="19" s="1"/>
  <c r="N312" i="19" s="1"/>
  <c r="R312" i="19" s="1"/>
  <c r="K619" i="3"/>
  <c r="V97" i="1"/>
  <c r="I621" i="2"/>
  <c r="I619" i="3"/>
  <c r="S97" i="1"/>
  <c r="P302" i="19"/>
  <c r="Q302" i="19" s="1"/>
  <c r="L302" i="19" s="1"/>
  <c r="M302" i="19" s="1"/>
  <c r="N302" i="19" s="1"/>
  <c r="R302" i="19" s="1"/>
  <c r="L305" i="19"/>
  <c r="M305" i="19" s="1"/>
  <c r="N305" i="19" s="1"/>
  <c r="R305" i="19" s="1"/>
  <c r="P97" i="1"/>
  <c r="M97" i="1"/>
  <c r="F621" i="2"/>
  <c r="F619" i="3"/>
  <c r="P308" i="19"/>
  <c r="Q308" i="19" s="1"/>
  <c r="L308" i="19" s="1"/>
  <c r="M308" i="19" s="1"/>
  <c r="N308" i="19" s="1"/>
  <c r="R308" i="19" s="1"/>
  <c r="I143" i="24"/>
  <c r="O34" i="25"/>
  <c r="M94" i="1"/>
  <c r="G34" i="25" s="1"/>
  <c r="P94" i="3"/>
  <c r="S94" i="3"/>
  <c r="T94" i="3" s="1"/>
  <c r="I34" i="25"/>
  <c r="J94" i="1"/>
  <c r="S94" i="1"/>
  <c r="V94" i="1"/>
  <c r="E143" i="24"/>
  <c r="N94" i="1"/>
  <c r="G94" i="3"/>
  <c r="M94" i="3"/>
  <c r="H620" i="2"/>
  <c r="AJ94" i="2"/>
  <c r="V94" i="2" s="1"/>
  <c r="W94" i="2" s="1"/>
  <c r="J94" i="3"/>
  <c r="K617" i="3"/>
  <c r="P143" i="19"/>
  <c r="Q143" i="19" s="1"/>
  <c r="L143" i="19" s="1"/>
  <c r="M143" i="19" s="1"/>
  <c r="N143" i="19" s="1"/>
  <c r="R143" i="19" s="1"/>
  <c r="Y91" i="1"/>
  <c r="V91" i="1"/>
  <c r="S91" i="1"/>
  <c r="F139" i="24"/>
  <c r="Q91" i="1"/>
  <c r="J91" i="1"/>
  <c r="D139" i="24" s="1"/>
  <c r="M91" i="1"/>
  <c r="F619" i="2"/>
  <c r="F617" i="3"/>
  <c r="P146" i="19"/>
  <c r="Q146" i="19" s="1"/>
  <c r="L146" i="19" s="1"/>
  <c r="M146" i="19" s="1"/>
  <c r="N146" i="19" s="1"/>
  <c r="R146" i="19" s="1"/>
  <c r="K616" i="3"/>
  <c r="AJ88" i="3" s="1"/>
  <c r="Y88" i="1"/>
  <c r="S88" i="1"/>
  <c r="G135" i="24" s="1"/>
  <c r="K618" i="2"/>
  <c r="AJ88" i="2" s="1"/>
  <c r="S88" i="2" s="1"/>
  <c r="V88" i="2"/>
  <c r="W88" i="2" s="1"/>
  <c r="H135" i="24"/>
  <c r="W88" i="1"/>
  <c r="J88" i="2"/>
  <c r="M88" i="2"/>
  <c r="G88" i="2"/>
  <c r="T88" i="1"/>
  <c r="P88" i="2"/>
  <c r="F135" i="24"/>
  <c r="Y85" i="1"/>
  <c r="V85" i="1"/>
  <c r="I615" i="3"/>
  <c r="S85" i="1"/>
  <c r="I617" i="2"/>
  <c r="P85" i="1"/>
  <c r="M85" i="1"/>
  <c r="D131" i="24"/>
  <c r="E31" i="25"/>
  <c r="F615" i="3"/>
  <c r="P259" i="19"/>
  <c r="Q259" i="19" s="1"/>
  <c r="L259" i="19" s="1"/>
  <c r="M259" i="19" s="1"/>
  <c r="N259" i="19" s="1"/>
  <c r="R259" i="19" s="1"/>
  <c r="F617" i="2"/>
  <c r="AJ85" i="2" s="1"/>
  <c r="I127" i="24"/>
  <c r="P82" i="1"/>
  <c r="F127" i="24" s="1"/>
  <c r="V82" i="1"/>
  <c r="I616" i="2"/>
  <c r="I614" i="3"/>
  <c r="AJ82" i="3" s="1"/>
  <c r="P82" i="3" s="1"/>
  <c r="Q82" i="3" s="1"/>
  <c r="S82" i="1"/>
  <c r="J82" i="3"/>
  <c r="K82" i="3" s="1"/>
  <c r="H616" i="2"/>
  <c r="J82" i="1"/>
  <c r="D127" i="24" s="1"/>
  <c r="M82" i="1"/>
  <c r="K613" i="3"/>
  <c r="Y79" i="1"/>
  <c r="H123" i="24"/>
  <c r="W79" i="1"/>
  <c r="M79" i="1"/>
  <c r="G29" i="25" s="1"/>
  <c r="S79" i="1"/>
  <c r="I615" i="2"/>
  <c r="I613" i="3"/>
  <c r="J79" i="1"/>
  <c r="M29" i="25"/>
  <c r="P56" i="19"/>
  <c r="Q56" i="19" s="1"/>
  <c r="L56" i="19" s="1"/>
  <c r="M56" i="19" s="1"/>
  <c r="N56" i="19" s="1"/>
  <c r="R56" i="19" s="1"/>
  <c r="P79" i="1"/>
  <c r="E123" i="24"/>
  <c r="P76" i="2"/>
  <c r="V76" i="2"/>
  <c r="O28" i="25"/>
  <c r="S76" i="1"/>
  <c r="K28" i="25" s="1"/>
  <c r="V76" i="1"/>
  <c r="S76" i="2"/>
  <c r="T76" i="2" s="1"/>
  <c r="G119" i="24"/>
  <c r="J76" i="2"/>
  <c r="G76" i="2"/>
  <c r="H76" i="2" s="1"/>
  <c r="M76" i="2"/>
  <c r="H612" i="3"/>
  <c r="AJ76" i="3" s="1"/>
  <c r="M76" i="1"/>
  <c r="P76" i="1"/>
  <c r="E28" i="25"/>
  <c r="D119" i="24"/>
  <c r="I111" i="24"/>
  <c r="O26" i="25"/>
  <c r="K610" i="3"/>
  <c r="P117" i="19"/>
  <c r="Q117" i="19" s="1"/>
  <c r="L117" i="19" s="1"/>
  <c r="M117" i="19" s="1"/>
  <c r="N117" i="19" s="1"/>
  <c r="R117" i="19" s="1"/>
  <c r="I26" i="25"/>
  <c r="F111" i="24"/>
  <c r="H111" i="24"/>
  <c r="J610" i="3"/>
  <c r="J612" i="2"/>
  <c r="M70" i="1"/>
  <c r="E111" i="24" s="1"/>
  <c r="S70" i="1"/>
  <c r="J70" i="1"/>
  <c r="G612" i="2"/>
  <c r="G610" i="3"/>
  <c r="P106" i="19"/>
  <c r="Q106" i="19" s="1"/>
  <c r="L106" i="19" s="1"/>
  <c r="M106" i="19" s="1"/>
  <c r="N106" i="19" s="1"/>
  <c r="R106" i="19" s="1"/>
  <c r="M67" i="1"/>
  <c r="Y67" i="1"/>
  <c r="P67" i="1"/>
  <c r="I25" i="25" s="1"/>
  <c r="V67" i="1"/>
  <c r="H107" i="24" s="1"/>
  <c r="J611" i="2"/>
  <c r="AJ67" i="2" s="1"/>
  <c r="P54" i="19"/>
  <c r="Q54" i="19" s="1"/>
  <c r="L54" i="19" s="1"/>
  <c r="M54" i="19" s="1"/>
  <c r="N54" i="19" s="1"/>
  <c r="R54" i="19" s="1"/>
  <c r="M25" i="25"/>
  <c r="G25" i="25"/>
  <c r="E107" i="24"/>
  <c r="J67" i="1"/>
  <c r="S67" i="1"/>
  <c r="I609" i="3"/>
  <c r="AJ67" i="3" s="1"/>
  <c r="V67" i="3" s="1"/>
  <c r="P57" i="19"/>
  <c r="Q57" i="19" s="1"/>
  <c r="L57" i="19" s="1"/>
  <c r="M57" i="19" s="1"/>
  <c r="N57" i="19" s="1"/>
  <c r="R57" i="19" s="1"/>
  <c r="P67" i="2"/>
  <c r="G67" i="2"/>
  <c r="H67" i="2" s="1"/>
  <c r="J67" i="3"/>
  <c r="V64" i="1"/>
  <c r="Y64" i="1"/>
  <c r="R34" i="19"/>
  <c r="P64" i="1"/>
  <c r="I24" i="25" s="1"/>
  <c r="S64" i="1"/>
  <c r="J64" i="1"/>
  <c r="M64" i="1"/>
  <c r="P22" i="19"/>
  <c r="Q22" i="19" s="1"/>
  <c r="L22" i="19" s="1"/>
  <c r="M22" i="19" s="1"/>
  <c r="N22" i="19" s="1"/>
  <c r="R22" i="19" s="1"/>
  <c r="AJ64" i="2"/>
  <c r="F608" i="3"/>
  <c r="P58" i="3"/>
  <c r="Q58" i="3" s="1"/>
  <c r="V58" i="3"/>
  <c r="P58" i="1"/>
  <c r="Y58" i="1"/>
  <c r="L165" i="19"/>
  <c r="M165" i="19" s="1"/>
  <c r="N165" i="19" s="1"/>
  <c r="R165" i="19" s="1"/>
  <c r="S58" i="3"/>
  <c r="K22" i="25"/>
  <c r="T58" i="1"/>
  <c r="G58" i="3"/>
  <c r="M58" i="3"/>
  <c r="D95" i="24"/>
  <c r="P161" i="19"/>
  <c r="Q161" i="19" s="1"/>
  <c r="L161" i="19" s="1"/>
  <c r="M161" i="19" s="1"/>
  <c r="N161" i="19" s="1"/>
  <c r="R161" i="19" s="1"/>
  <c r="M22" i="25"/>
  <c r="F608" i="2"/>
  <c r="P55" i="1"/>
  <c r="Y55" i="1"/>
  <c r="V55" i="1"/>
  <c r="M21" i="25" s="1"/>
  <c r="S55" i="1"/>
  <c r="I607" i="2"/>
  <c r="AJ55" i="2" s="1"/>
  <c r="V55" i="2" s="1"/>
  <c r="I605" i="3"/>
  <c r="P156" i="19"/>
  <c r="Q156" i="19" s="1"/>
  <c r="L156" i="19" s="1"/>
  <c r="M156" i="19" s="1"/>
  <c r="N156" i="19" s="1"/>
  <c r="R156" i="19" s="1"/>
  <c r="I21" i="25"/>
  <c r="F91" i="24"/>
  <c r="Q55" i="1"/>
  <c r="J55" i="1"/>
  <c r="D91" i="24" s="1"/>
  <c r="M55" i="1"/>
  <c r="F605" i="3"/>
  <c r="P148" i="19"/>
  <c r="Q148" i="19" s="1"/>
  <c r="L148" i="19" s="1"/>
  <c r="M148" i="19" s="1"/>
  <c r="N148" i="19" s="1"/>
  <c r="R148" i="19" s="1"/>
  <c r="V52" i="1"/>
  <c r="M20" i="25" s="1"/>
  <c r="Y52" i="1"/>
  <c r="S52" i="2"/>
  <c r="T52" i="2" s="1"/>
  <c r="V52" i="2"/>
  <c r="H87" i="24"/>
  <c r="W52" i="1"/>
  <c r="P114" i="19"/>
  <c r="Q114" i="19" s="1"/>
  <c r="L114" i="19" s="1"/>
  <c r="M114" i="19" s="1"/>
  <c r="N114" i="19" s="1"/>
  <c r="R114" i="19" s="1"/>
  <c r="G52" i="2"/>
  <c r="P52" i="2"/>
  <c r="P52" i="1"/>
  <c r="I20" i="25" s="1"/>
  <c r="S52" i="1"/>
  <c r="M52" i="2"/>
  <c r="J52" i="1"/>
  <c r="D87" i="24" s="1"/>
  <c r="M52" i="1"/>
  <c r="J52" i="2"/>
  <c r="S49" i="1"/>
  <c r="K19" i="25" s="1"/>
  <c r="Y49" i="1"/>
  <c r="V49" i="1"/>
  <c r="M49" i="1"/>
  <c r="E83" i="24" s="1"/>
  <c r="P49" i="1"/>
  <c r="J49" i="1"/>
  <c r="F603" i="3"/>
  <c r="P64" i="19"/>
  <c r="Q64" i="19" s="1"/>
  <c r="L64" i="19" s="1"/>
  <c r="M64" i="19" s="1"/>
  <c r="N64" i="19" s="1"/>
  <c r="R64" i="19" s="1"/>
  <c r="F605" i="2"/>
  <c r="O18" i="25"/>
  <c r="Z46" i="1"/>
  <c r="J46" i="1"/>
  <c r="P46" i="1"/>
  <c r="M46" i="1"/>
  <c r="V46" i="1"/>
  <c r="S46" i="1"/>
  <c r="K18" i="25" s="1"/>
  <c r="P33" i="19"/>
  <c r="Q33" i="19" s="1"/>
  <c r="L33" i="19" s="1"/>
  <c r="M33" i="19" s="1"/>
  <c r="N33" i="19" s="1"/>
  <c r="R33" i="19" s="1"/>
  <c r="I604" i="2"/>
  <c r="AJ46" i="2" s="1"/>
  <c r="N46" i="1"/>
  <c r="P30" i="19"/>
  <c r="Q30" i="19" s="1"/>
  <c r="L30" i="19" s="1"/>
  <c r="M30" i="19" s="1"/>
  <c r="N30" i="19" s="1"/>
  <c r="R30" i="19" s="1"/>
  <c r="I602" i="3"/>
  <c r="AJ46" i="3" s="1"/>
  <c r="J46" i="3" s="1"/>
  <c r="G46" i="2"/>
  <c r="H46" i="2" s="1"/>
  <c r="J46" i="2"/>
  <c r="K602" i="2"/>
  <c r="R194" i="19"/>
  <c r="Y40" i="1"/>
  <c r="K600" i="3"/>
  <c r="M16" i="25"/>
  <c r="P40" i="1"/>
  <c r="F71" i="24" s="1"/>
  <c r="S40" i="1"/>
  <c r="J40" i="1"/>
  <c r="M40" i="1"/>
  <c r="P184" i="19"/>
  <c r="Q184" i="19" s="1"/>
  <c r="L184" i="19" s="1"/>
  <c r="M184" i="19" s="1"/>
  <c r="N184" i="19" s="1"/>
  <c r="R184" i="19" s="1"/>
  <c r="G602" i="2"/>
  <c r="G600" i="3"/>
  <c r="V43" i="1"/>
  <c r="H75" i="24" s="1"/>
  <c r="Y43" i="1"/>
  <c r="J43" i="1"/>
  <c r="K43" i="1" s="1"/>
  <c r="S43" i="1"/>
  <c r="H601" i="3"/>
  <c r="AJ43" i="3" s="1"/>
  <c r="J43" i="3" s="1"/>
  <c r="K43" i="3" s="1"/>
  <c r="P43" i="1"/>
  <c r="L234" i="19"/>
  <c r="M234" i="19" s="1"/>
  <c r="N234" i="19" s="1"/>
  <c r="R234" i="19" s="1"/>
  <c r="H603" i="2"/>
  <c r="AJ43" i="2" s="1"/>
  <c r="M43" i="1"/>
  <c r="Y37" i="1"/>
  <c r="M15" i="25"/>
  <c r="H67" i="24"/>
  <c r="P37" i="1"/>
  <c r="I15" i="25" s="1"/>
  <c r="S37" i="1"/>
  <c r="H601" i="2"/>
  <c r="H599" i="3"/>
  <c r="AJ37" i="3" s="1"/>
  <c r="V37" i="3" s="1"/>
  <c r="J37" i="1"/>
  <c r="K37" i="1" s="1"/>
  <c r="M37" i="1"/>
  <c r="G601" i="2"/>
  <c r="AJ37" i="2" s="1"/>
  <c r="O14" i="25"/>
  <c r="Z34" i="1"/>
  <c r="V34" i="1"/>
  <c r="M14" i="25" s="1"/>
  <c r="J600" i="2"/>
  <c r="AJ34" i="2" s="1"/>
  <c r="S34" i="2"/>
  <c r="T34" i="2" s="1"/>
  <c r="H63" i="24"/>
  <c r="I598" i="3"/>
  <c r="J34" i="1"/>
  <c r="S34" i="1"/>
  <c r="M34" i="1"/>
  <c r="P34" i="1"/>
  <c r="G34" i="2"/>
  <c r="M34" i="2"/>
  <c r="N34" i="2" s="1"/>
  <c r="J34" i="2"/>
  <c r="F598" i="3"/>
  <c r="AJ34" i="3" s="1"/>
  <c r="V34" i="3" s="1"/>
  <c r="P81" i="19"/>
  <c r="Q81" i="19" s="1"/>
  <c r="L81" i="19" s="1"/>
  <c r="M81" i="19" s="1"/>
  <c r="N81" i="19" s="1"/>
  <c r="R81" i="19" s="1"/>
  <c r="M32" i="3"/>
  <c r="N32" i="3" s="1"/>
  <c r="V32" i="3"/>
  <c r="S32" i="1"/>
  <c r="K13" i="25" s="1"/>
  <c r="Y32" i="1"/>
  <c r="P32" i="1"/>
  <c r="I13" i="25" s="1"/>
  <c r="V32" i="1"/>
  <c r="S32" i="3"/>
  <c r="I599" i="2"/>
  <c r="AJ32" i="2" s="1"/>
  <c r="G60" i="24"/>
  <c r="P32" i="3"/>
  <c r="G32" i="3"/>
  <c r="H32" i="3" s="1"/>
  <c r="J32" i="3"/>
  <c r="J32" i="1"/>
  <c r="M32" i="1"/>
  <c r="S30" i="1"/>
  <c r="K12" i="25" s="1"/>
  <c r="Y30" i="1"/>
  <c r="J596" i="3"/>
  <c r="AJ30" i="3" s="1"/>
  <c r="M30" i="3" s="1"/>
  <c r="N30" i="3" s="1"/>
  <c r="V30" i="1"/>
  <c r="G30" i="3"/>
  <c r="H30" i="3" s="1"/>
  <c r="J598" i="2"/>
  <c r="AJ30" i="2" s="1"/>
  <c r="V30" i="2" s="1"/>
  <c r="G57" i="24"/>
  <c r="M30" i="2"/>
  <c r="J30" i="3"/>
  <c r="K30" i="3" s="1"/>
  <c r="M30" i="1"/>
  <c r="G12" i="25" s="1"/>
  <c r="P30" i="1"/>
  <c r="J30" i="1"/>
  <c r="D57" i="24" s="1"/>
  <c r="G30" i="2"/>
  <c r="H30" i="2" s="1"/>
  <c r="J30" i="2"/>
  <c r="K595" i="3"/>
  <c r="V28" i="1"/>
  <c r="Y28" i="1"/>
  <c r="K597" i="2"/>
  <c r="M28" i="1"/>
  <c r="S28" i="1"/>
  <c r="P28" i="1"/>
  <c r="F54" i="24" s="1"/>
  <c r="H595" i="3"/>
  <c r="AJ28" i="3" s="1"/>
  <c r="S28" i="3" s="1"/>
  <c r="H597" i="2"/>
  <c r="AJ28" i="2" s="1"/>
  <c r="S28" i="2" s="1"/>
  <c r="T28" i="2" s="1"/>
  <c r="E54" i="24"/>
  <c r="J28" i="1"/>
  <c r="G11" i="25"/>
  <c r="I51" i="24"/>
  <c r="J596" i="2"/>
  <c r="J26" i="1"/>
  <c r="D51" i="24" s="1"/>
  <c r="V26" i="1"/>
  <c r="J594" i="3"/>
  <c r="M26" i="1"/>
  <c r="G10" i="25" s="1"/>
  <c r="S26" i="1"/>
  <c r="P26" i="1"/>
  <c r="E51" i="24"/>
  <c r="F594" i="3"/>
  <c r="AJ26" i="3" s="1"/>
  <c r="F596" i="2"/>
  <c r="AJ26" i="2" s="1"/>
  <c r="V24" i="1"/>
  <c r="M9" i="25" s="1"/>
  <c r="Y24" i="1"/>
  <c r="S24" i="1"/>
  <c r="K9" i="25" s="1"/>
  <c r="M24" i="1"/>
  <c r="M24" i="3"/>
  <c r="S24" i="3"/>
  <c r="W24" i="1"/>
  <c r="H48" i="24"/>
  <c r="I595" i="2"/>
  <c r="AJ24" i="2" s="1"/>
  <c r="P24" i="2"/>
  <c r="Q24" i="2" s="1"/>
  <c r="P24" i="3"/>
  <c r="J24" i="1"/>
  <c r="P24" i="1"/>
  <c r="G24" i="3"/>
  <c r="H24" i="3" s="1"/>
  <c r="J24" i="3"/>
  <c r="AJ22" i="2"/>
  <c r="P22" i="2" s="1"/>
  <c r="E8" i="25"/>
  <c r="O8" i="25"/>
  <c r="I45" i="24"/>
  <c r="M22" i="1"/>
  <c r="V22" i="1"/>
  <c r="S22" i="1"/>
  <c r="M22" i="2"/>
  <c r="I8" i="25"/>
  <c r="F45" i="24"/>
  <c r="H592" i="3"/>
  <c r="AJ22" i="3" s="1"/>
  <c r="G22" i="2"/>
  <c r="H22" i="2" s="1"/>
  <c r="J22" i="2"/>
  <c r="S20" i="3"/>
  <c r="V20" i="3"/>
  <c r="Y20" i="1"/>
  <c r="V20" i="1"/>
  <c r="M20" i="3"/>
  <c r="P20" i="3"/>
  <c r="S20" i="1"/>
  <c r="F42" i="24"/>
  <c r="J20" i="1"/>
  <c r="M20" i="1"/>
  <c r="G20" i="3"/>
  <c r="J20" i="3"/>
  <c r="F593" i="2"/>
  <c r="AJ20" i="2" s="1"/>
  <c r="O6" i="25"/>
  <c r="I39" i="24"/>
  <c r="K592" i="2"/>
  <c r="AJ18" i="2" s="1"/>
  <c r="J18" i="2" s="1"/>
  <c r="Z18" i="1"/>
  <c r="S18" i="1"/>
  <c r="K6" i="25" s="1"/>
  <c r="V18" i="1"/>
  <c r="S18" i="2"/>
  <c r="T18" i="2" s="1"/>
  <c r="P18" i="2"/>
  <c r="Q18" i="2" s="1"/>
  <c r="M18" i="2"/>
  <c r="J18" i="1"/>
  <c r="P18" i="1"/>
  <c r="I6" i="25" s="1"/>
  <c r="G39" i="24"/>
  <c r="D39" i="24"/>
  <c r="H590" i="3"/>
  <c r="AJ18" i="3" s="1"/>
  <c r="V18" i="3" s="1"/>
  <c r="E39" i="24"/>
  <c r="G6" i="25"/>
  <c r="V15" i="1"/>
  <c r="M5" i="25" s="1"/>
  <c r="Y15" i="1"/>
  <c r="I591" i="2"/>
  <c r="P14" i="19"/>
  <c r="Q14" i="19" s="1"/>
  <c r="L14" i="19" s="1"/>
  <c r="M14" i="19" s="1"/>
  <c r="N14" i="19" s="1"/>
  <c r="R14" i="19" s="1"/>
  <c r="P15" i="1"/>
  <c r="F35" i="24" s="1"/>
  <c r="S15" i="1"/>
  <c r="J15" i="1"/>
  <c r="M15" i="1"/>
  <c r="AJ15" i="3"/>
  <c r="F589" i="3"/>
  <c r="P11" i="19"/>
  <c r="Q11" i="19" s="1"/>
  <c r="L11" i="19" s="1"/>
  <c r="M11" i="19" s="1"/>
  <c r="N11" i="19" s="1"/>
  <c r="R11" i="19" s="1"/>
  <c r="F591" i="2"/>
  <c r="V12" i="1"/>
  <c r="H31" i="24" s="1"/>
  <c r="Y12" i="1"/>
  <c r="S12" i="2"/>
  <c r="T12" i="2" s="1"/>
  <c r="V12" i="2"/>
  <c r="W12" i="2" s="1"/>
  <c r="M4" i="25"/>
  <c r="P12" i="3"/>
  <c r="Q12" i="3" s="1"/>
  <c r="S12" i="3"/>
  <c r="P12" i="1"/>
  <c r="S12" i="1"/>
  <c r="M12" i="2"/>
  <c r="N12" i="2" s="1"/>
  <c r="P12" i="2"/>
  <c r="Q12" i="2" s="1"/>
  <c r="G12" i="3"/>
  <c r="M12" i="3"/>
  <c r="I4" i="25"/>
  <c r="F31" i="24"/>
  <c r="J12" i="1"/>
  <c r="M12" i="1"/>
  <c r="G12" i="2"/>
  <c r="H12" i="2" s="1"/>
  <c r="J12" i="2"/>
  <c r="J12" i="3"/>
  <c r="J623" i="2"/>
  <c r="AJ103" i="2" s="1"/>
  <c r="S55" i="2"/>
  <c r="T55" i="2" s="1"/>
  <c r="P226" i="19"/>
  <c r="Q226" i="19" s="1"/>
  <c r="L226" i="19" s="1"/>
  <c r="M226" i="19" s="1"/>
  <c r="N226" i="19" s="1"/>
  <c r="R226" i="19" s="1"/>
  <c r="P315" i="19"/>
  <c r="Q315" i="19" s="1"/>
  <c r="L315" i="19" s="1"/>
  <c r="M315" i="19" s="1"/>
  <c r="N315" i="19" s="1"/>
  <c r="R315" i="19" s="1"/>
  <c r="J608" i="2"/>
  <c r="AJ58" i="2" s="1"/>
  <c r="J613" i="3"/>
  <c r="H155" i="24"/>
  <c r="M37" i="25"/>
  <c r="P256" i="19"/>
  <c r="Q256" i="19" s="1"/>
  <c r="L256" i="19" s="1"/>
  <c r="M256" i="19" s="1"/>
  <c r="N256" i="19" s="1"/>
  <c r="R256" i="19" s="1"/>
  <c r="M31" i="25"/>
  <c r="H131" i="24"/>
  <c r="J608" i="3"/>
  <c r="J617" i="3"/>
  <c r="M33" i="25"/>
  <c r="H139" i="24"/>
  <c r="P68" i="19"/>
  <c r="Q68" i="19" s="1"/>
  <c r="L68" i="19" s="1"/>
  <c r="M68" i="19" s="1"/>
  <c r="N68" i="19" s="1"/>
  <c r="R68" i="19" s="1"/>
  <c r="J626" i="3"/>
  <c r="AJ118" i="3" s="1"/>
  <c r="S118" i="3" s="1"/>
  <c r="T118" i="3" s="1"/>
  <c r="M24" i="25"/>
  <c r="J591" i="2"/>
  <c r="AJ15" i="2" s="1"/>
  <c r="S15" i="2" s="1"/>
  <c r="T15" i="2" s="1"/>
  <c r="J605" i="3"/>
  <c r="P160" i="19"/>
  <c r="Q160" i="19" s="1"/>
  <c r="L160" i="19" s="1"/>
  <c r="M160" i="19" s="1"/>
  <c r="N160" i="19" s="1"/>
  <c r="R160" i="19" s="1"/>
  <c r="P158" i="19"/>
  <c r="Q158" i="19" s="1"/>
  <c r="L158" i="19" s="1"/>
  <c r="M158" i="19" s="1"/>
  <c r="N158" i="19" s="1"/>
  <c r="R158" i="19" s="1"/>
  <c r="J619" i="2"/>
  <c r="AJ91" i="2" s="1"/>
  <c r="J615" i="2"/>
  <c r="AJ79" i="2" s="1"/>
  <c r="J602" i="2"/>
  <c r="P245" i="19"/>
  <c r="Q245" i="19" s="1"/>
  <c r="L245" i="19" s="1"/>
  <c r="M245" i="19" s="1"/>
  <c r="N245" i="19" s="1"/>
  <c r="R245" i="19" s="1"/>
  <c r="J604" i="3"/>
  <c r="AJ52" i="3" s="1"/>
  <c r="B6" i="2"/>
  <c r="AL2" i="2" s="1"/>
  <c r="J600" i="3"/>
  <c r="J605" i="2"/>
  <c r="AJ49" i="2" s="1"/>
  <c r="J607" i="3"/>
  <c r="AJ61" i="3" s="1"/>
  <c r="J627" i="2"/>
  <c r="R165" i="2"/>
  <c r="R177" i="2"/>
  <c r="R161" i="2"/>
  <c r="R173" i="2"/>
  <c r="R169" i="2"/>
  <c r="J620" i="3"/>
  <c r="AJ100" i="3" s="1"/>
  <c r="V100" i="3" s="1"/>
  <c r="J622" i="3"/>
  <c r="AJ106" i="3" s="1"/>
  <c r="S127" i="3"/>
  <c r="J629" i="3"/>
  <c r="AJ127" i="3" s="1"/>
  <c r="V127" i="3" s="1"/>
  <c r="AM61" i="1"/>
  <c r="J622" i="2"/>
  <c r="AJ100" i="2" s="1"/>
  <c r="P55" i="19"/>
  <c r="Q55" i="19" s="1"/>
  <c r="L55" i="19" s="1"/>
  <c r="M55" i="19" s="1"/>
  <c r="N55" i="19" s="1"/>
  <c r="R55" i="19" s="1"/>
  <c r="J603" i="3"/>
  <c r="P176" i="19"/>
  <c r="Q176" i="19" s="1"/>
  <c r="L176" i="19" s="1"/>
  <c r="M176" i="19" s="1"/>
  <c r="N176" i="19" s="1"/>
  <c r="R176" i="19" s="1"/>
  <c r="J624" i="2"/>
  <c r="AJ106" i="2" s="1"/>
  <c r="S106" i="2" s="1"/>
  <c r="T106" i="2" s="1"/>
  <c r="J631" i="2"/>
  <c r="AJ127" i="2" s="1"/>
  <c r="V127" i="2" s="1"/>
  <c r="W127" i="2" s="1"/>
  <c r="P191" i="19"/>
  <c r="Q191" i="19" s="1"/>
  <c r="L191" i="19" s="1"/>
  <c r="M191" i="19" s="1"/>
  <c r="N191" i="19" s="1"/>
  <c r="R191" i="19" s="1"/>
  <c r="J616" i="2"/>
  <c r="AJ82" i="2" s="1"/>
  <c r="P195" i="19"/>
  <c r="Q195" i="19" s="1"/>
  <c r="L195" i="19" s="1"/>
  <c r="M195" i="19" s="1"/>
  <c r="N195" i="19" s="1"/>
  <c r="R195" i="19" s="1"/>
  <c r="M19" i="25"/>
  <c r="H83" i="24"/>
  <c r="J609" i="2"/>
  <c r="AJ61" i="2" s="1"/>
  <c r="P324" i="19"/>
  <c r="Q324" i="19" s="1"/>
  <c r="L324" i="19" s="1"/>
  <c r="M324" i="19" s="1"/>
  <c r="N324" i="19" s="1"/>
  <c r="R324" i="19" s="1"/>
  <c r="P314" i="19"/>
  <c r="Q314" i="19" s="1"/>
  <c r="L314" i="19" s="1"/>
  <c r="M314" i="19" s="1"/>
  <c r="N314" i="19" s="1"/>
  <c r="R314" i="19" s="1"/>
  <c r="P313" i="19"/>
  <c r="Q313" i="19" s="1"/>
  <c r="L313" i="19" s="1"/>
  <c r="M313" i="19" s="1"/>
  <c r="N313" i="19" s="1"/>
  <c r="R313" i="19" s="1"/>
  <c r="L32" i="19"/>
  <c r="M32" i="19" s="1"/>
  <c r="N32" i="19" s="1"/>
  <c r="R32" i="19" s="1"/>
  <c r="O27" i="25"/>
  <c r="I115" i="24"/>
  <c r="M73" i="1"/>
  <c r="N73" i="1" s="1"/>
  <c r="V73" i="1"/>
  <c r="P73" i="1"/>
  <c r="J73" i="1"/>
  <c r="T73" i="1"/>
  <c r="P151" i="19"/>
  <c r="Q151" i="19" s="1"/>
  <c r="L151" i="19" s="1"/>
  <c r="M151" i="19" s="1"/>
  <c r="N151" i="19" s="1"/>
  <c r="R151" i="19" s="1"/>
  <c r="H611" i="3"/>
  <c r="AJ73" i="3" s="1"/>
  <c r="V73" i="3" s="1"/>
  <c r="TI24" i="23"/>
  <c r="TJ24" i="23" s="1"/>
  <c r="H613" i="2"/>
  <c r="AJ73" i="2" s="1"/>
  <c r="X22" i="23"/>
  <c r="AA22" i="23"/>
  <c r="SE22" i="23" s="1"/>
  <c r="K61" i="12"/>
  <c r="M61" i="12" s="1"/>
  <c r="K41" i="12"/>
  <c r="M41" i="12" s="1"/>
  <c r="K16" i="12"/>
  <c r="M16" i="12" s="1"/>
  <c r="K27" i="12"/>
  <c r="M27" i="12" s="1"/>
  <c r="K39" i="12"/>
  <c r="M39" i="12" s="1"/>
  <c r="K104" i="12"/>
  <c r="M104" i="12" s="1"/>
  <c r="K6" i="12"/>
  <c r="M6" i="12" s="1"/>
  <c r="K95" i="12"/>
  <c r="M95" i="12" s="1"/>
  <c r="K45" i="12"/>
  <c r="M45" i="12" s="1"/>
  <c r="K88" i="12"/>
  <c r="M88" i="12" s="1"/>
  <c r="K94" i="12"/>
  <c r="M94" i="12" s="1"/>
  <c r="K66" i="12"/>
  <c r="M66" i="12" s="1"/>
  <c r="K23" i="12"/>
  <c r="M23" i="12" s="1"/>
  <c r="K48" i="12"/>
  <c r="M48" i="12" s="1"/>
  <c r="K11" i="12"/>
  <c r="M11" i="12" s="1"/>
  <c r="K96" i="12"/>
  <c r="M96" i="12" s="1"/>
  <c r="K80" i="12"/>
  <c r="M80" i="12" s="1"/>
  <c r="K5" i="12"/>
  <c r="M5" i="12" s="1"/>
  <c r="K75" i="12"/>
  <c r="M75" i="12" s="1"/>
  <c r="K54" i="12"/>
  <c r="M54" i="12" s="1"/>
  <c r="K49" i="12"/>
  <c r="M49" i="12" s="1"/>
  <c r="K52" i="12"/>
  <c r="M52" i="12" s="1"/>
  <c r="K82" i="12"/>
  <c r="M82" i="12" s="1"/>
  <c r="K53" i="12"/>
  <c r="M53" i="12" s="1"/>
  <c r="K102" i="12"/>
  <c r="M102" i="12" s="1"/>
  <c r="K57" i="12"/>
  <c r="M57" i="12" s="1"/>
  <c r="K98" i="12"/>
  <c r="M98" i="12" s="1"/>
  <c r="K10" i="12"/>
  <c r="M10" i="12" s="1"/>
  <c r="K38" i="12"/>
  <c r="M38" i="12" s="1"/>
  <c r="K69" i="12"/>
  <c r="M69" i="12" s="1"/>
  <c r="K65" i="12"/>
  <c r="M65" i="12" s="1"/>
  <c r="K47" i="12"/>
  <c r="M47" i="12" s="1"/>
  <c r="K25" i="12"/>
  <c r="M25" i="12" s="1"/>
  <c r="K78" i="12"/>
  <c r="M78" i="12" s="1"/>
  <c r="K13" i="12"/>
  <c r="M13" i="12" s="1"/>
  <c r="K73" i="12"/>
  <c r="M73" i="12" s="1"/>
  <c r="K19" i="12"/>
  <c r="M19" i="12" s="1"/>
  <c r="K4" i="12"/>
  <c r="M4" i="12" s="1"/>
  <c r="K93" i="12"/>
  <c r="M93" i="12" s="1"/>
  <c r="K50" i="12"/>
  <c r="M50" i="12" s="1"/>
  <c r="K14" i="12"/>
  <c r="M14" i="12" s="1"/>
  <c r="K12" i="12"/>
  <c r="M12" i="12" s="1"/>
  <c r="K71" i="12"/>
  <c r="M71" i="12" s="1"/>
  <c r="K81" i="12"/>
  <c r="M81" i="12" s="1"/>
  <c r="K60" i="12"/>
  <c r="M60" i="12" s="1"/>
  <c r="K43" i="12"/>
  <c r="M43" i="12" s="1"/>
  <c r="K77" i="12"/>
  <c r="M77" i="12" s="1"/>
  <c r="K105" i="12"/>
  <c r="M105" i="12" s="1"/>
  <c r="K84" i="12"/>
  <c r="M84" i="12" s="1"/>
  <c r="K59" i="12"/>
  <c r="M59" i="12" s="1"/>
  <c r="K55" i="12"/>
  <c r="M55" i="12" s="1"/>
  <c r="K33" i="12"/>
  <c r="M33" i="12" s="1"/>
  <c r="K20" i="12"/>
  <c r="M20" i="12" s="1"/>
  <c r="K90" i="12"/>
  <c r="M90" i="12" s="1"/>
  <c r="K34" i="12"/>
  <c r="M34" i="12" s="1"/>
  <c r="K37" i="12"/>
  <c r="M37" i="12" s="1"/>
  <c r="K64" i="12"/>
  <c r="M64" i="12" s="1"/>
  <c r="K86" i="12"/>
  <c r="M86" i="12" s="1"/>
  <c r="K42" i="12"/>
  <c r="M42" i="12" s="1"/>
  <c r="K15" i="12"/>
  <c r="M15" i="12" s="1"/>
  <c r="K8" i="12"/>
  <c r="M8" i="12" s="1"/>
  <c r="K17" i="12"/>
  <c r="M17" i="12" s="1"/>
  <c r="K83" i="12"/>
  <c r="M83" i="12" s="1"/>
  <c r="K24" i="12"/>
  <c r="M24" i="12" s="1"/>
  <c r="K30" i="12"/>
  <c r="M30" i="12" s="1"/>
  <c r="K72" i="12"/>
  <c r="M72" i="12" s="1"/>
  <c r="K87" i="12"/>
  <c r="M87" i="12" s="1"/>
  <c r="K21" i="12"/>
  <c r="M21" i="12" s="1"/>
  <c r="K36" i="12"/>
  <c r="M36" i="12" s="1"/>
  <c r="K68" i="12"/>
  <c r="M68" i="12" s="1"/>
  <c r="K51" i="12"/>
  <c r="M51" i="12" s="1"/>
  <c r="K91" i="12"/>
  <c r="M91" i="12" s="1"/>
  <c r="K63" i="12"/>
  <c r="M63" i="12" s="1"/>
  <c r="K18" i="12"/>
  <c r="M18" i="12" s="1"/>
  <c r="K26" i="12"/>
  <c r="M26" i="12" s="1"/>
  <c r="K62" i="12"/>
  <c r="M62" i="12" s="1"/>
  <c r="K32" i="12"/>
  <c r="M32" i="12" s="1"/>
  <c r="K56" i="12"/>
  <c r="M56" i="12" s="1"/>
  <c r="K35" i="12"/>
  <c r="M35" i="12" s="1"/>
  <c r="K46" i="12"/>
  <c r="M46" i="12" s="1"/>
  <c r="K9" i="12"/>
  <c r="M9" i="12" s="1"/>
  <c r="K103" i="12"/>
  <c r="M103" i="12" s="1"/>
  <c r="K58" i="12"/>
  <c r="M58" i="12" s="1"/>
  <c r="K85" i="12"/>
  <c r="M85" i="12" s="1"/>
  <c r="K97" i="12"/>
  <c r="M97" i="12" s="1"/>
  <c r="K44" i="12"/>
  <c r="M44" i="12" s="1"/>
  <c r="K67" i="12"/>
  <c r="M67" i="12" s="1"/>
  <c r="K99" i="12"/>
  <c r="M99" i="12" s="1"/>
  <c r="K31" i="12"/>
  <c r="M31" i="12" s="1"/>
  <c r="K29" i="12"/>
  <c r="M29" i="12" s="1"/>
  <c r="K7" i="12"/>
  <c r="M7" i="12" s="1"/>
  <c r="K100" i="12"/>
  <c r="M100" i="12" s="1"/>
  <c r="K76" i="12"/>
  <c r="M76" i="12" s="1"/>
  <c r="K70" i="12"/>
  <c r="M70" i="12" s="1"/>
  <c r="K22" i="12"/>
  <c r="M22" i="12" s="1"/>
  <c r="K89" i="12"/>
  <c r="M89" i="12" s="1"/>
  <c r="K74" i="12"/>
  <c r="M74" i="12" s="1"/>
  <c r="K40" i="12"/>
  <c r="M40" i="12" s="1"/>
  <c r="K92" i="12"/>
  <c r="M92" i="12" s="1"/>
  <c r="K79" i="12"/>
  <c r="M79" i="12" s="1"/>
  <c r="K101" i="12"/>
  <c r="M101" i="12" s="1"/>
  <c r="K28" i="12"/>
  <c r="M28" i="12" s="1"/>
  <c r="SW24" i="23"/>
  <c r="SX24" i="23" s="1"/>
  <c r="SS24" i="23"/>
  <c r="AI25" i="23"/>
  <c r="BD25" i="23"/>
  <c r="SQ24" i="23"/>
  <c r="SR24" i="23" s="1"/>
  <c r="AC24" i="23"/>
  <c r="AG24" i="23"/>
  <c r="AH24" i="23" s="1"/>
  <c r="BD24" i="23"/>
  <c r="X18" i="23"/>
  <c r="SY24" i="23"/>
  <c r="ST24" i="23"/>
  <c r="SU24" i="23" s="1"/>
  <c r="TF24" i="23"/>
  <c r="TG24" i="23" s="1"/>
  <c r="AA18" i="23"/>
  <c r="SE18" i="23" s="1"/>
  <c r="O18" i="24"/>
  <c r="RW18" i="23"/>
  <c r="AX24" i="23"/>
  <c r="AF24" i="23"/>
  <c r="AS24" i="23"/>
  <c r="AT24" i="23" s="1"/>
  <c r="TE24" i="23"/>
  <c r="K66" i="16"/>
  <c r="M66" i="16" s="1"/>
  <c r="K27" i="16"/>
  <c r="M27" i="16" s="1"/>
  <c r="K85" i="16"/>
  <c r="M85" i="16" s="1"/>
  <c r="K20" i="16"/>
  <c r="M20" i="16" s="1"/>
  <c r="K103" i="16"/>
  <c r="M103" i="16" s="1"/>
  <c r="K18" i="16"/>
  <c r="M18" i="16" s="1"/>
  <c r="K87" i="16"/>
  <c r="M87" i="16" s="1"/>
  <c r="K62" i="16"/>
  <c r="M62" i="16" s="1"/>
  <c r="K14" i="16"/>
  <c r="M14" i="16" s="1"/>
  <c r="K42" i="16"/>
  <c r="M42" i="16" s="1"/>
  <c r="K67" i="16"/>
  <c r="M67" i="16" s="1"/>
  <c r="K60" i="16"/>
  <c r="M60" i="16" s="1"/>
  <c r="K46" i="16"/>
  <c r="M46" i="16" s="1"/>
  <c r="K58" i="16"/>
  <c r="M58" i="16" s="1"/>
  <c r="K19" i="16"/>
  <c r="M19" i="16" s="1"/>
  <c r="K83" i="16"/>
  <c r="M83" i="16" s="1"/>
  <c r="K95" i="16"/>
  <c r="M95" i="16" s="1"/>
  <c r="K76" i="16"/>
  <c r="M76" i="16" s="1"/>
  <c r="K38" i="16"/>
  <c r="M38" i="16" s="1"/>
  <c r="K33" i="16"/>
  <c r="M33" i="16" s="1"/>
  <c r="K69" i="16"/>
  <c r="M69" i="16" s="1"/>
  <c r="K40" i="16"/>
  <c r="M40" i="16" s="1"/>
  <c r="K54" i="16"/>
  <c r="M54" i="16" s="1"/>
  <c r="K71" i="16"/>
  <c r="M71" i="16" s="1"/>
  <c r="K100" i="16"/>
  <c r="M100" i="16" s="1"/>
  <c r="K89" i="16"/>
  <c r="M89" i="16" s="1"/>
  <c r="K6" i="16"/>
  <c r="M6" i="16" s="1"/>
  <c r="K98" i="16"/>
  <c r="M98" i="16" s="1"/>
  <c r="K78" i="16"/>
  <c r="M78" i="16" s="1"/>
  <c r="K55" i="16"/>
  <c r="M55" i="16" s="1"/>
  <c r="K29" i="16"/>
  <c r="M29" i="16" s="1"/>
  <c r="K8" i="16"/>
  <c r="M8" i="16" s="1"/>
  <c r="K80" i="16"/>
  <c r="M80" i="16" s="1"/>
  <c r="K101" i="16"/>
  <c r="M101" i="16" s="1"/>
  <c r="K26" i="16"/>
  <c r="M26" i="16" s="1"/>
  <c r="K86" i="16"/>
  <c r="M86" i="16" s="1"/>
  <c r="K51" i="16"/>
  <c r="M51" i="16" s="1"/>
  <c r="K96" i="16"/>
  <c r="M96" i="16" s="1"/>
  <c r="K97" i="16"/>
  <c r="M97" i="16" s="1"/>
  <c r="K50" i="16"/>
  <c r="M50" i="16" s="1"/>
  <c r="K11" i="16"/>
  <c r="M11" i="16" s="1"/>
  <c r="K35" i="16"/>
  <c r="M35" i="16" s="1"/>
  <c r="K79" i="16"/>
  <c r="M79" i="16" s="1"/>
  <c r="K34" i="16"/>
  <c r="M34" i="16" s="1"/>
  <c r="K59" i="16"/>
  <c r="M59" i="16" s="1"/>
  <c r="K77" i="16"/>
  <c r="M77" i="16" s="1"/>
  <c r="K43" i="16"/>
  <c r="M43" i="16" s="1"/>
  <c r="K57" i="16"/>
  <c r="M57" i="16" s="1"/>
  <c r="K30" i="16"/>
  <c r="M30" i="16" s="1"/>
  <c r="K53" i="16"/>
  <c r="M53" i="16" s="1"/>
  <c r="K102" i="16"/>
  <c r="M102" i="16" s="1"/>
  <c r="K93" i="16"/>
  <c r="M93" i="16" s="1"/>
  <c r="K23" i="16"/>
  <c r="M23" i="16" s="1"/>
  <c r="K84" i="16"/>
  <c r="M84" i="16" s="1"/>
  <c r="K105" i="16"/>
  <c r="M105" i="16" s="1"/>
  <c r="K88" i="16"/>
  <c r="M88" i="16" s="1"/>
  <c r="K64" i="16"/>
  <c r="M64" i="16" s="1"/>
  <c r="K81" i="16"/>
  <c r="M81" i="16" s="1"/>
  <c r="K90" i="16"/>
  <c r="M90" i="16" s="1"/>
  <c r="K37" i="16"/>
  <c r="M37" i="16" s="1"/>
  <c r="K82" i="16"/>
  <c r="M82" i="16" s="1"/>
  <c r="K13" i="16"/>
  <c r="M13" i="16" s="1"/>
  <c r="K31" i="16"/>
  <c r="M31" i="16" s="1"/>
  <c r="K70" i="16"/>
  <c r="M70" i="16" s="1"/>
  <c r="K4" i="16"/>
  <c r="M4" i="16" s="1"/>
  <c r="K99" i="16"/>
  <c r="M99" i="16" s="1"/>
  <c r="K28" i="16"/>
  <c r="M28" i="16" s="1"/>
  <c r="K17" i="16"/>
  <c r="M17" i="16" s="1"/>
  <c r="K7" i="16"/>
  <c r="M7" i="16" s="1"/>
  <c r="K24" i="16"/>
  <c r="M24" i="16" s="1"/>
  <c r="K9" i="16"/>
  <c r="M9" i="16" s="1"/>
  <c r="K72" i="16"/>
  <c r="M72" i="16" s="1"/>
  <c r="K32" i="16"/>
  <c r="M32" i="16" s="1"/>
  <c r="K16" i="16"/>
  <c r="M16" i="16" s="1"/>
  <c r="K12" i="16"/>
  <c r="M12" i="16" s="1"/>
  <c r="K52" i="16"/>
  <c r="M52" i="16" s="1"/>
  <c r="K5" i="16"/>
  <c r="M5" i="16" s="1"/>
  <c r="K45" i="16"/>
  <c r="M45" i="16" s="1"/>
  <c r="K104" i="16"/>
  <c r="M104" i="16" s="1"/>
  <c r="K44" i="16"/>
  <c r="M44" i="16" s="1"/>
  <c r="K10" i="16"/>
  <c r="M10" i="16" s="1"/>
  <c r="K22" i="16"/>
  <c r="M22" i="16" s="1"/>
  <c r="K61" i="16"/>
  <c r="M61" i="16" s="1"/>
  <c r="K63" i="16"/>
  <c r="M63" i="16" s="1"/>
  <c r="K36" i="16"/>
  <c r="M36" i="16" s="1"/>
  <c r="K74" i="16"/>
  <c r="M74" i="16" s="1"/>
  <c r="K47" i="16"/>
  <c r="M47" i="16" s="1"/>
  <c r="K21" i="16"/>
  <c r="M21" i="16" s="1"/>
  <c r="K68" i="16"/>
  <c r="M68" i="16" s="1"/>
  <c r="K49" i="16"/>
  <c r="M49" i="16" s="1"/>
  <c r="K39" i="16"/>
  <c r="M39" i="16" s="1"/>
  <c r="K48" i="16"/>
  <c r="M48" i="16" s="1"/>
  <c r="K41" i="16"/>
  <c r="M41" i="16" s="1"/>
  <c r="K75" i="16"/>
  <c r="M75" i="16" s="1"/>
  <c r="K56" i="16"/>
  <c r="M56" i="16" s="1"/>
  <c r="K65" i="16"/>
  <c r="M65" i="16" s="1"/>
  <c r="K25" i="16"/>
  <c r="M25" i="16" s="1"/>
  <c r="K92" i="16"/>
  <c r="M92" i="16" s="1"/>
  <c r="K91" i="16"/>
  <c r="M91" i="16" s="1"/>
  <c r="K94" i="16"/>
  <c r="M94" i="16" s="1"/>
  <c r="K15" i="16"/>
  <c r="M15" i="16" s="1"/>
  <c r="AU25" i="23"/>
  <c r="SW25" i="23"/>
  <c r="SX25" i="23" s="1"/>
  <c r="X21" i="23"/>
  <c r="SD21" i="23" s="1"/>
  <c r="AA20" i="23"/>
  <c r="SE20" i="23" s="1"/>
  <c r="AJ25" i="23"/>
  <c r="AK25" i="23" s="1"/>
  <c r="TI25" i="23"/>
  <c r="TJ25" i="23" s="1"/>
  <c r="AO24" i="23"/>
  <c r="AR24" i="23"/>
  <c r="AI24" i="23"/>
  <c r="AC25" i="23"/>
  <c r="AS25" i="23"/>
  <c r="AT25" i="23" s="1"/>
  <c r="AP24" i="23"/>
  <c r="AQ24" i="23" s="1"/>
  <c r="AM24" i="23"/>
  <c r="AN24" i="23" s="1"/>
  <c r="BE24" i="23"/>
  <c r="BF24" i="23" s="1"/>
  <c r="X20" i="23"/>
  <c r="K14" i="14"/>
  <c r="M14" i="14" s="1"/>
  <c r="K78" i="14"/>
  <c r="M78" i="14" s="1"/>
  <c r="K53" i="14"/>
  <c r="M53" i="14" s="1"/>
  <c r="K71" i="14"/>
  <c r="M71" i="14" s="1"/>
  <c r="K40" i="14"/>
  <c r="M40" i="14" s="1"/>
  <c r="K20" i="14"/>
  <c r="M20" i="14" s="1"/>
  <c r="K17" i="14"/>
  <c r="M17" i="14" s="1"/>
  <c r="K68" i="14"/>
  <c r="M68" i="14" s="1"/>
  <c r="K101" i="14"/>
  <c r="M101" i="14" s="1"/>
  <c r="K34" i="14"/>
  <c r="M34" i="14" s="1"/>
  <c r="K103" i="14"/>
  <c r="M103" i="14" s="1"/>
  <c r="K93" i="14"/>
  <c r="M93" i="14" s="1"/>
  <c r="K54" i="14"/>
  <c r="M54" i="14" s="1"/>
  <c r="K48" i="14"/>
  <c r="M48" i="14" s="1"/>
  <c r="K18" i="14"/>
  <c r="M18" i="14" s="1"/>
  <c r="K6" i="14"/>
  <c r="M6" i="14" s="1"/>
  <c r="K70" i="14"/>
  <c r="M70" i="14" s="1"/>
  <c r="K32" i="14"/>
  <c r="M32" i="14" s="1"/>
  <c r="K96" i="14"/>
  <c r="M96" i="14" s="1"/>
  <c r="K73" i="14"/>
  <c r="M73" i="14" s="1"/>
  <c r="K58" i="14"/>
  <c r="M58" i="14" s="1"/>
  <c r="K69" i="14"/>
  <c r="M69" i="14" s="1"/>
  <c r="K94" i="14"/>
  <c r="M94" i="14" s="1"/>
  <c r="K65" i="14"/>
  <c r="M65" i="14" s="1"/>
  <c r="K67" i="14"/>
  <c r="M67" i="14" s="1"/>
  <c r="K57" i="14"/>
  <c r="M57" i="14" s="1"/>
  <c r="K89" i="14"/>
  <c r="M89" i="14" s="1"/>
  <c r="K85" i="14"/>
  <c r="M85" i="14" s="1"/>
  <c r="K37" i="14"/>
  <c r="M37" i="14" s="1"/>
  <c r="K97" i="14"/>
  <c r="M97" i="14" s="1"/>
  <c r="K80" i="14"/>
  <c r="M80" i="14" s="1"/>
  <c r="K77" i="14"/>
  <c r="M77" i="14" s="1"/>
  <c r="K64" i="14"/>
  <c r="M64" i="14" s="1"/>
  <c r="K46" i="14"/>
  <c r="M46" i="14" s="1"/>
  <c r="K7" i="14"/>
  <c r="M7" i="14" s="1"/>
  <c r="K72" i="14"/>
  <c r="M72" i="14" s="1"/>
  <c r="K74" i="14"/>
  <c r="M74" i="14" s="1"/>
  <c r="K10" i="14"/>
  <c r="M10" i="14" s="1"/>
  <c r="K35" i="14"/>
  <c r="M35" i="14" s="1"/>
  <c r="K62" i="14"/>
  <c r="M62" i="14" s="1"/>
  <c r="K87" i="14"/>
  <c r="M87" i="14" s="1"/>
  <c r="K100" i="14"/>
  <c r="M100" i="14" s="1"/>
  <c r="K29" i="14"/>
  <c r="M29" i="14" s="1"/>
  <c r="K15" i="14"/>
  <c r="M15" i="14" s="1"/>
  <c r="K79" i="14"/>
  <c r="M79" i="14" s="1"/>
  <c r="K92" i="14"/>
  <c r="M92" i="14" s="1"/>
  <c r="K45" i="14"/>
  <c r="M45" i="14" s="1"/>
  <c r="K102" i="14"/>
  <c r="M102" i="14" s="1"/>
  <c r="K63" i="14"/>
  <c r="M63" i="14" s="1"/>
  <c r="K91" i="14"/>
  <c r="M91" i="14" s="1"/>
  <c r="K9" i="14"/>
  <c r="M9" i="14" s="1"/>
  <c r="K19" i="14"/>
  <c r="M19" i="14" s="1"/>
  <c r="K52" i="14"/>
  <c r="M52" i="14" s="1"/>
  <c r="K88" i="14"/>
  <c r="M88" i="14" s="1"/>
  <c r="K44" i="14"/>
  <c r="M44" i="14" s="1"/>
  <c r="K36" i="14"/>
  <c r="M36" i="14" s="1"/>
  <c r="K59" i="14"/>
  <c r="M59" i="14" s="1"/>
  <c r="K26" i="14"/>
  <c r="M26" i="14" s="1"/>
  <c r="K8" i="14"/>
  <c r="M8" i="14" s="1"/>
  <c r="K76" i="14"/>
  <c r="M76" i="14" s="1"/>
  <c r="K99" i="14"/>
  <c r="M99" i="14" s="1"/>
  <c r="K75" i="14"/>
  <c r="M75" i="14" s="1"/>
  <c r="K61" i="14"/>
  <c r="M61" i="14" s="1"/>
  <c r="K90" i="14"/>
  <c r="M90" i="14" s="1"/>
  <c r="K38" i="14"/>
  <c r="M38" i="14" s="1"/>
  <c r="K50" i="14"/>
  <c r="M50" i="14" s="1"/>
  <c r="K21" i="14"/>
  <c r="M21" i="14" s="1"/>
  <c r="K39" i="14"/>
  <c r="M39" i="14" s="1"/>
  <c r="K49" i="14"/>
  <c r="M49" i="14" s="1"/>
  <c r="K22" i="14"/>
  <c r="M22" i="14" s="1"/>
  <c r="K104" i="14"/>
  <c r="M104" i="14" s="1"/>
  <c r="K66" i="14"/>
  <c r="M66" i="14" s="1"/>
  <c r="K56" i="14"/>
  <c r="M56" i="14" s="1"/>
  <c r="K27" i="14"/>
  <c r="M27" i="14" s="1"/>
  <c r="K83" i="14"/>
  <c r="M83" i="14" s="1"/>
  <c r="K11" i="14"/>
  <c r="M11" i="14" s="1"/>
  <c r="K25" i="14"/>
  <c r="M25" i="14" s="1"/>
  <c r="K12" i="14"/>
  <c r="M12" i="14" s="1"/>
  <c r="K43" i="14"/>
  <c r="M43" i="14" s="1"/>
  <c r="K28" i="14"/>
  <c r="M28" i="14" s="1"/>
  <c r="K31" i="14"/>
  <c r="M31" i="14" s="1"/>
  <c r="K55" i="14"/>
  <c r="M55" i="14" s="1"/>
  <c r="K33" i="14"/>
  <c r="M33" i="14" s="1"/>
  <c r="K51" i="14"/>
  <c r="M51" i="14" s="1"/>
  <c r="K81" i="14"/>
  <c r="M81" i="14" s="1"/>
  <c r="K4" i="14"/>
  <c r="M4" i="14" s="1"/>
  <c r="K41" i="14"/>
  <c r="M41" i="14" s="1"/>
  <c r="K42" i="14"/>
  <c r="M42" i="14" s="1"/>
  <c r="K98" i="14"/>
  <c r="M98" i="14" s="1"/>
  <c r="K47" i="14"/>
  <c r="M47" i="14" s="1"/>
  <c r="K13" i="14"/>
  <c r="M13" i="14" s="1"/>
  <c r="K95" i="14"/>
  <c r="M95" i="14" s="1"/>
  <c r="K60" i="14"/>
  <c r="M60" i="14" s="1"/>
  <c r="K5" i="14"/>
  <c r="M5" i="14" s="1"/>
  <c r="K24" i="14"/>
  <c r="M24" i="14" s="1"/>
  <c r="K86" i="14"/>
  <c r="M86" i="14" s="1"/>
  <c r="K84" i="14"/>
  <c r="M84" i="14" s="1"/>
  <c r="K23" i="14"/>
  <c r="M23" i="14" s="1"/>
  <c r="K16" i="14"/>
  <c r="M16" i="14" s="1"/>
  <c r="K30" i="14"/>
  <c r="M30" i="14" s="1"/>
  <c r="K82" i="14"/>
  <c r="M82" i="14" s="1"/>
  <c r="CC21" i="23"/>
  <c r="A21" i="23"/>
  <c r="L242" i="19"/>
  <c r="M242" i="19" s="1"/>
  <c r="N242" i="19" s="1"/>
  <c r="R242" i="19" s="1"/>
  <c r="L268" i="19"/>
  <c r="M268" i="19" s="1"/>
  <c r="N268" i="19" s="1"/>
  <c r="R268" i="19" s="1"/>
  <c r="O21" i="24"/>
  <c r="RW21" i="23"/>
  <c r="TH24" i="23"/>
  <c r="SV24" i="23"/>
  <c r="TC24" i="23"/>
  <c r="TD24" i="23" s="1"/>
  <c r="AA21" i="23"/>
  <c r="SE21" i="23" s="1"/>
  <c r="X19" i="23"/>
  <c r="AA17" i="23"/>
  <c r="SE17" i="23" s="1"/>
  <c r="TF25" i="23"/>
  <c r="TG25" i="23" s="1"/>
  <c r="AO25" i="23"/>
  <c r="AY25" i="23"/>
  <c r="AZ25" i="23" s="1"/>
  <c r="AA19" i="23"/>
  <c r="SE19" i="23" s="1"/>
  <c r="SP25" i="23"/>
  <c r="AV25" i="23"/>
  <c r="AW25" i="23" s="1"/>
  <c r="AF25" i="23"/>
  <c r="TB25" i="23"/>
  <c r="X17" i="23"/>
  <c r="Z17" i="23" s="1"/>
  <c r="TB24" i="23"/>
  <c r="BB24" i="23"/>
  <c r="BC24" i="23" s="1"/>
  <c r="SZ24" i="23"/>
  <c r="TA24" i="23" s="1"/>
  <c r="AD24" i="23"/>
  <c r="AE24" i="23" s="1"/>
  <c r="AJ24" i="23"/>
  <c r="AK24" i="23" s="1"/>
  <c r="SP24" i="23"/>
  <c r="AV24" i="23"/>
  <c r="AW24" i="23" s="1"/>
  <c r="BA24" i="23"/>
  <c r="AU24" i="23"/>
  <c r="AL24" i="23"/>
  <c r="Y5" i="22"/>
  <c r="BA6" i="30"/>
  <c r="I163" i="1"/>
  <c r="I167" i="1"/>
  <c r="CW17" i="23"/>
  <c r="I179" i="1"/>
  <c r="I171" i="1"/>
  <c r="AS1" i="1"/>
  <c r="B6" i="1" s="1"/>
  <c r="AO2" i="1" s="1"/>
  <c r="I175" i="1"/>
  <c r="AP25" i="23"/>
  <c r="AQ25" i="23" s="1"/>
  <c r="TE25" i="23"/>
  <c r="AM25" i="23"/>
  <c r="AN25" i="23" s="1"/>
  <c r="BB25" i="23"/>
  <c r="BC25" i="23" s="1"/>
  <c r="SS25" i="23"/>
  <c r="SZ25" i="23"/>
  <c r="TA25" i="23" s="1"/>
  <c r="ST25" i="23"/>
  <c r="SU25" i="23" s="1"/>
  <c r="TC25" i="23"/>
  <c r="TD25" i="23" s="1"/>
  <c r="BE25" i="23"/>
  <c r="BF25" i="23" s="1"/>
  <c r="AD25" i="23"/>
  <c r="AE25" i="23" s="1"/>
  <c r="SY25" i="23"/>
  <c r="SQ25" i="23"/>
  <c r="SR25" i="23" s="1"/>
  <c r="AG25" i="23"/>
  <c r="AH25" i="23" s="1"/>
  <c r="AX25" i="23"/>
  <c r="SV25" i="23"/>
  <c r="TH25" i="23"/>
  <c r="BA25" i="23"/>
  <c r="AR25" i="23"/>
  <c r="AP1" i="3"/>
  <c r="B4" i="3" s="1"/>
  <c r="AL2" i="3" s="1"/>
  <c r="F159" i="3"/>
  <c r="J25" i="24"/>
  <c r="DA23" i="23"/>
  <c r="CF23" i="23" s="1"/>
  <c r="K13" i="13"/>
  <c r="M13" i="13" s="1"/>
  <c r="K15" i="13"/>
  <c r="M15" i="13" s="1"/>
  <c r="K46" i="13"/>
  <c r="M46" i="13" s="1"/>
  <c r="K71" i="13"/>
  <c r="M71" i="13" s="1"/>
  <c r="K44" i="13"/>
  <c r="M44" i="13" s="1"/>
  <c r="K11" i="13"/>
  <c r="M11" i="13" s="1"/>
  <c r="K69" i="13"/>
  <c r="M69" i="13" s="1"/>
  <c r="K38" i="13"/>
  <c r="M38" i="13" s="1"/>
  <c r="K55" i="13"/>
  <c r="M55" i="13" s="1"/>
  <c r="K28" i="13"/>
  <c r="M28" i="13" s="1"/>
  <c r="K66" i="13"/>
  <c r="M66" i="13" s="1"/>
  <c r="K83" i="13"/>
  <c r="M83" i="13" s="1"/>
  <c r="K29" i="13"/>
  <c r="M29" i="13" s="1"/>
  <c r="K47" i="13"/>
  <c r="M47" i="13" s="1"/>
  <c r="K91" i="13"/>
  <c r="M91" i="13" s="1"/>
  <c r="K62" i="13"/>
  <c r="M62" i="13" s="1"/>
  <c r="K16" i="13"/>
  <c r="M16" i="13" s="1"/>
  <c r="K92" i="13"/>
  <c r="M92" i="13" s="1"/>
  <c r="K90" i="13"/>
  <c r="M90" i="13" s="1"/>
  <c r="K76" i="13"/>
  <c r="M76" i="13" s="1"/>
  <c r="K85" i="13"/>
  <c r="M85" i="13" s="1"/>
  <c r="K54" i="13"/>
  <c r="M54" i="13" s="1"/>
  <c r="K67" i="13"/>
  <c r="M67" i="13" s="1"/>
  <c r="K82" i="13"/>
  <c r="M82" i="13" s="1"/>
  <c r="K52" i="13"/>
  <c r="M52" i="13" s="1"/>
  <c r="K45" i="13"/>
  <c r="M45" i="13" s="1"/>
  <c r="K79" i="13"/>
  <c r="M79" i="13" s="1"/>
  <c r="K36" i="13"/>
  <c r="M36" i="13" s="1"/>
  <c r="K78" i="13"/>
  <c r="M78" i="13" s="1"/>
  <c r="K40" i="13"/>
  <c r="M40" i="13" s="1"/>
  <c r="K17" i="13"/>
  <c r="M17" i="13" s="1"/>
  <c r="K10" i="13"/>
  <c r="M10" i="13" s="1"/>
  <c r="K5" i="13"/>
  <c r="M5" i="13" s="1"/>
  <c r="K101" i="13"/>
  <c r="M101" i="13" s="1"/>
  <c r="K80" i="13"/>
  <c r="M80" i="13" s="1"/>
  <c r="K32" i="13"/>
  <c r="M32" i="13" s="1"/>
  <c r="K84" i="13"/>
  <c r="M84" i="13" s="1"/>
  <c r="K61" i="13"/>
  <c r="M61" i="13" s="1"/>
  <c r="K103" i="13"/>
  <c r="M103" i="13" s="1"/>
  <c r="K94" i="13"/>
  <c r="M94" i="13" s="1"/>
  <c r="K72" i="13"/>
  <c r="M72" i="13" s="1"/>
  <c r="K33" i="13"/>
  <c r="M33" i="13" s="1"/>
  <c r="K26" i="13"/>
  <c r="M26" i="13" s="1"/>
  <c r="K27" i="13"/>
  <c r="M27" i="13" s="1"/>
  <c r="K21" i="13"/>
  <c r="M21" i="13" s="1"/>
  <c r="K31" i="13"/>
  <c r="M31" i="13" s="1"/>
  <c r="K59" i="13"/>
  <c r="M59" i="13" s="1"/>
  <c r="K95" i="13"/>
  <c r="M95" i="13" s="1"/>
  <c r="K60" i="13"/>
  <c r="M60" i="13" s="1"/>
  <c r="K89" i="13"/>
  <c r="M89" i="13" s="1"/>
  <c r="K96" i="13"/>
  <c r="M96" i="13" s="1"/>
  <c r="K7" i="13"/>
  <c r="M7" i="13" s="1"/>
  <c r="K81" i="13"/>
  <c r="M81" i="13" s="1"/>
  <c r="K20" i="13"/>
  <c r="M20" i="13" s="1"/>
  <c r="K8" i="13"/>
  <c r="M8" i="13" s="1"/>
  <c r="K102" i="13"/>
  <c r="M102" i="13" s="1"/>
  <c r="K41" i="13"/>
  <c r="M41" i="13" s="1"/>
  <c r="K98" i="13"/>
  <c r="M98" i="13" s="1"/>
  <c r="K93" i="13"/>
  <c r="M93" i="13" s="1"/>
  <c r="K100" i="13"/>
  <c r="M100" i="13" s="1"/>
  <c r="K99" i="13"/>
  <c r="M99" i="13" s="1"/>
  <c r="K58" i="13"/>
  <c r="M58" i="13" s="1"/>
  <c r="K53" i="13"/>
  <c r="M53" i="13" s="1"/>
  <c r="K68" i="13"/>
  <c r="M68" i="13" s="1"/>
  <c r="K56" i="13"/>
  <c r="M56" i="13" s="1"/>
  <c r="K18" i="13"/>
  <c r="M18" i="13" s="1"/>
  <c r="K77" i="13"/>
  <c r="M77" i="13" s="1"/>
  <c r="K14" i="13"/>
  <c r="M14" i="13" s="1"/>
  <c r="K104" i="13"/>
  <c r="M104" i="13" s="1"/>
  <c r="K42" i="13"/>
  <c r="M42" i="13" s="1"/>
  <c r="K37" i="13"/>
  <c r="M37" i="13" s="1"/>
  <c r="K12" i="13"/>
  <c r="M12" i="13" s="1"/>
  <c r="K35" i="13"/>
  <c r="M35" i="13" s="1"/>
  <c r="K30" i="13"/>
  <c r="M30" i="13" s="1"/>
  <c r="K22" i="13"/>
  <c r="M22" i="13" s="1"/>
  <c r="K50" i="13"/>
  <c r="M50" i="13" s="1"/>
  <c r="K74" i="13"/>
  <c r="M74" i="13" s="1"/>
  <c r="K6" i="13"/>
  <c r="M6" i="13" s="1"/>
  <c r="K88" i="13"/>
  <c r="M88" i="13" s="1"/>
  <c r="K105" i="13"/>
  <c r="M105" i="13" s="1"/>
  <c r="K65" i="13"/>
  <c r="M65" i="13" s="1"/>
  <c r="K87" i="13"/>
  <c r="M87" i="13" s="1"/>
  <c r="K86" i="13"/>
  <c r="M86" i="13" s="1"/>
  <c r="K25" i="13"/>
  <c r="M25" i="13" s="1"/>
  <c r="K19" i="13"/>
  <c r="M19" i="13" s="1"/>
  <c r="K24" i="13"/>
  <c r="M24" i="13" s="1"/>
  <c r="K49" i="13"/>
  <c r="M49" i="13" s="1"/>
  <c r="K43" i="13"/>
  <c r="M43" i="13" s="1"/>
  <c r="K63" i="13"/>
  <c r="M63" i="13" s="1"/>
  <c r="K70" i="13"/>
  <c r="M70" i="13" s="1"/>
  <c r="K9" i="13"/>
  <c r="M9" i="13" s="1"/>
  <c r="K34" i="13"/>
  <c r="M34" i="13" s="1"/>
  <c r="K4" i="13"/>
  <c r="M4" i="13" s="1"/>
  <c r="K64" i="13"/>
  <c r="M64" i="13" s="1"/>
  <c r="K39" i="13"/>
  <c r="M39" i="13" s="1"/>
  <c r="K97" i="13"/>
  <c r="M97" i="13" s="1"/>
  <c r="K75" i="13"/>
  <c r="M75" i="13" s="1"/>
  <c r="K48" i="13"/>
  <c r="M48" i="13" s="1"/>
  <c r="K23" i="13"/>
  <c r="M23" i="13" s="1"/>
  <c r="K57" i="13"/>
  <c r="M57" i="13" s="1"/>
  <c r="K51" i="13"/>
  <c r="M51" i="13" s="1"/>
  <c r="K2" i="9"/>
  <c r="K2" i="15"/>
  <c r="G115" i="24"/>
  <c r="K27" i="25"/>
  <c r="W11" i="25"/>
  <c r="M54" i="24"/>
  <c r="G163" i="24"/>
  <c r="M212" i="24"/>
  <c r="W53" i="25"/>
  <c r="E26" i="25"/>
  <c r="E29" i="25"/>
  <c r="M43" i="25"/>
  <c r="H179" i="24"/>
  <c r="CO26" i="23"/>
  <c r="AB26" i="23"/>
  <c r="CZ26" i="23"/>
  <c r="CE26" i="23" s="1"/>
  <c r="DB23" i="23"/>
  <c r="J26" i="24"/>
  <c r="AK150" i="1"/>
  <c r="QP26" i="23" s="1"/>
  <c r="AK146" i="1"/>
  <c r="QH26" i="23" s="1"/>
  <c r="CI26" i="23" s="1"/>
  <c r="E48" i="24"/>
  <c r="AK9" i="1"/>
  <c r="AK148" i="1"/>
  <c r="QL26" i="23" s="1"/>
  <c r="CM26" i="23" s="1"/>
  <c r="D83" i="24"/>
  <c r="D194" i="24"/>
  <c r="E47" i="25"/>
  <c r="E43" i="25"/>
  <c r="D179" i="24"/>
  <c r="E7" i="25"/>
  <c r="D42" i="24"/>
  <c r="AJ169" i="1"/>
  <c r="M206" i="24"/>
  <c r="W51" i="25"/>
  <c r="AH7" i="1"/>
  <c r="DA25" i="23"/>
  <c r="CF25" i="23" s="1"/>
  <c r="L25" i="24"/>
  <c r="DA24" i="23"/>
  <c r="CF24" i="23" s="1"/>
  <c r="K25" i="24"/>
  <c r="AE7" i="1"/>
  <c r="AU23" i="23"/>
  <c r="AM23" i="23"/>
  <c r="AN23" i="23" s="1"/>
  <c r="AY23" i="23"/>
  <c r="AZ23" i="23" s="1"/>
  <c r="SP23" i="23"/>
  <c r="SV23" i="23"/>
  <c r="AC23" i="23"/>
  <c r="TF23" i="23"/>
  <c r="TG23" i="23" s="1"/>
  <c r="TH23" i="23"/>
  <c r="SQ23" i="23"/>
  <c r="SR23" i="23" s="1"/>
  <c r="AF23" i="23"/>
  <c r="SZ23" i="23"/>
  <c r="TA23" i="23" s="1"/>
  <c r="AP23" i="23"/>
  <c r="AQ23" i="23" s="1"/>
  <c r="AL23" i="23"/>
  <c r="TC23" i="23"/>
  <c r="TD23" i="23" s="1"/>
  <c r="ST23" i="23"/>
  <c r="SU23" i="23" s="1"/>
  <c r="BE23" i="23"/>
  <c r="BF23" i="23" s="1"/>
  <c r="AI23" i="23"/>
  <c r="AX23" i="23"/>
  <c r="BD23" i="23"/>
  <c r="TB23" i="23"/>
  <c r="TE23" i="23"/>
  <c r="AD23" i="23"/>
  <c r="AE23" i="23" s="1"/>
  <c r="AO23" i="23"/>
  <c r="AG23" i="23"/>
  <c r="AH23" i="23" s="1"/>
  <c r="SW23" i="23"/>
  <c r="SX23" i="23" s="1"/>
  <c r="AS23" i="23"/>
  <c r="AT23" i="23" s="1"/>
  <c r="TI23" i="23"/>
  <c r="TJ23" i="23" s="1"/>
  <c r="SS23" i="23"/>
  <c r="SY23" i="23"/>
  <c r="AR23" i="23"/>
  <c r="AJ23" i="23"/>
  <c r="AK23" i="23" s="1"/>
  <c r="AV23" i="23"/>
  <c r="AW23" i="23" s="1"/>
  <c r="BA23" i="23"/>
  <c r="BB23" i="23"/>
  <c r="BC23" i="23" s="1"/>
  <c r="AK155" i="1"/>
  <c r="QZ26" i="23" s="1"/>
  <c r="I179" i="24"/>
  <c r="O43" i="25"/>
  <c r="AJ165" i="1"/>
  <c r="F180" i="1"/>
  <c r="AJ173" i="1"/>
  <c r="F165" i="1"/>
  <c r="AJ180" i="1"/>
  <c r="F177" i="1"/>
  <c r="F173" i="1"/>
  <c r="AJ177" i="1"/>
  <c r="O47" i="25"/>
  <c r="I194" i="24"/>
  <c r="I200" i="24"/>
  <c r="O49" i="25"/>
  <c r="E15" i="25"/>
  <c r="I43" i="25"/>
  <c r="F179" i="24"/>
  <c r="I27" i="25"/>
  <c r="F115" i="24"/>
  <c r="W9" i="25"/>
  <c r="M48" i="24"/>
  <c r="AK153" i="1"/>
  <c r="QV26" i="23" s="1"/>
  <c r="AK152" i="1"/>
  <c r="QT26" i="23" s="1"/>
  <c r="AK147" i="1"/>
  <c r="QJ26" i="23" s="1"/>
  <c r="CK26" i="23" s="1"/>
  <c r="AK154" i="1"/>
  <c r="QX26" i="23" s="1"/>
  <c r="AK149" i="1"/>
  <c r="QN26" i="23" s="1"/>
  <c r="N144" i="1" l="1"/>
  <c r="E212" i="24"/>
  <c r="G53" i="25"/>
  <c r="D67" i="24"/>
  <c r="T127" i="3"/>
  <c r="T12" i="3"/>
  <c r="W18" i="3"/>
  <c r="H20" i="3"/>
  <c r="Q20" i="1"/>
  <c r="K22" i="2"/>
  <c r="Q22" i="1"/>
  <c r="Z22" i="1"/>
  <c r="K24" i="3"/>
  <c r="Q24" i="3"/>
  <c r="N24" i="1"/>
  <c r="K30" i="2"/>
  <c r="N30" i="2"/>
  <c r="W30" i="2"/>
  <c r="K32" i="3"/>
  <c r="T32" i="1"/>
  <c r="W32" i="3"/>
  <c r="K34" i="2"/>
  <c r="K46" i="2"/>
  <c r="W52" i="2"/>
  <c r="H58" i="3"/>
  <c r="T58" i="3"/>
  <c r="W58" i="3"/>
  <c r="K67" i="3"/>
  <c r="Q67" i="2"/>
  <c r="K70" i="1"/>
  <c r="Q70" i="1"/>
  <c r="N76" i="2"/>
  <c r="Z76" i="1"/>
  <c r="K79" i="1"/>
  <c r="G82" i="3"/>
  <c r="H82" i="3" s="1"/>
  <c r="K85" i="1"/>
  <c r="W85" i="1"/>
  <c r="Q88" i="2"/>
  <c r="K88" i="2"/>
  <c r="D135" i="24"/>
  <c r="N88" i="1"/>
  <c r="W91" i="1"/>
  <c r="K94" i="3"/>
  <c r="H94" i="3"/>
  <c r="AJ97" i="2"/>
  <c r="M97" i="2" s="1"/>
  <c r="N97" i="2" s="1"/>
  <c r="W100" i="1"/>
  <c r="K103" i="1"/>
  <c r="N103" i="3"/>
  <c r="T109" i="1"/>
  <c r="T112" i="1"/>
  <c r="Z112" i="1"/>
  <c r="T115" i="1"/>
  <c r="H118" i="2"/>
  <c r="N118" i="2"/>
  <c r="T118" i="2"/>
  <c r="N121" i="2"/>
  <c r="K121" i="1"/>
  <c r="W121" i="1"/>
  <c r="T121" i="3"/>
  <c r="K124" i="2"/>
  <c r="T124" i="3"/>
  <c r="W124" i="2"/>
  <c r="H130" i="2"/>
  <c r="T136" i="1"/>
  <c r="W140" i="2"/>
  <c r="T140" i="1"/>
  <c r="Q142" i="1"/>
  <c r="AB149" i="2"/>
  <c r="AB152" i="2"/>
  <c r="AB153" i="2"/>
  <c r="AB151" i="2"/>
  <c r="AB150" i="2"/>
  <c r="AB146" i="2"/>
  <c r="AB147" i="2"/>
  <c r="AB148" i="2"/>
  <c r="N18" i="1"/>
  <c r="W37" i="1"/>
  <c r="W103" i="3"/>
  <c r="Z94" i="1"/>
  <c r="W12" i="3"/>
  <c r="F39" i="24"/>
  <c r="D147" i="24"/>
  <c r="E50" i="25"/>
  <c r="K73" i="1"/>
  <c r="S100" i="3"/>
  <c r="T100" i="3" s="1"/>
  <c r="AJ115" i="2"/>
  <c r="K12" i="3"/>
  <c r="N12" i="3"/>
  <c r="W12" i="1"/>
  <c r="Q15" i="1"/>
  <c r="G18" i="2"/>
  <c r="H18" i="2" s="1"/>
  <c r="V18" i="2"/>
  <c r="W18" i="2" s="1"/>
  <c r="K20" i="1"/>
  <c r="Q20" i="3"/>
  <c r="W20" i="3"/>
  <c r="K22" i="1"/>
  <c r="T24" i="3"/>
  <c r="N26" i="1"/>
  <c r="K28" i="1"/>
  <c r="Q28" i="1"/>
  <c r="W28" i="1"/>
  <c r="T30" i="1"/>
  <c r="Q32" i="1"/>
  <c r="H34" i="2"/>
  <c r="W37" i="3"/>
  <c r="M17" i="25"/>
  <c r="W40" i="1"/>
  <c r="T46" i="1"/>
  <c r="K49" i="1"/>
  <c r="G83" i="24"/>
  <c r="N52" i="2"/>
  <c r="Q52" i="2"/>
  <c r="W55" i="2"/>
  <c r="Q67" i="1"/>
  <c r="K76" i="1"/>
  <c r="K76" i="2"/>
  <c r="W76" i="2"/>
  <c r="I30" i="25"/>
  <c r="Z82" i="1"/>
  <c r="AJ85" i="3"/>
  <c r="V85" i="3" s="1"/>
  <c r="W85" i="3" s="1"/>
  <c r="Q88" i="1"/>
  <c r="H88" i="2"/>
  <c r="T88" i="2"/>
  <c r="G32" i="25"/>
  <c r="Q94" i="3"/>
  <c r="K103" i="3"/>
  <c r="AJ109" i="2"/>
  <c r="V109" i="2" s="1"/>
  <c r="W109" i="2" s="1"/>
  <c r="Q109" i="1"/>
  <c r="H121" i="3"/>
  <c r="N121" i="3"/>
  <c r="Z121" i="1"/>
  <c r="N124" i="3"/>
  <c r="Q124" i="2"/>
  <c r="W124" i="1"/>
  <c r="Q127" i="1"/>
  <c r="N130" i="2"/>
  <c r="Z130" i="1"/>
  <c r="AJ136" i="2"/>
  <c r="V136" i="2" s="1"/>
  <c r="W136" i="2" s="1"/>
  <c r="W140" i="3"/>
  <c r="K142" i="1"/>
  <c r="J144" i="1"/>
  <c r="K144" i="1" s="1"/>
  <c r="P144" i="1"/>
  <c r="V144" i="1"/>
  <c r="Z132" i="1"/>
  <c r="T130" i="2"/>
  <c r="T124" i="2"/>
  <c r="K140" i="1"/>
  <c r="Q121" i="2"/>
  <c r="T49" i="1"/>
  <c r="D163" i="24"/>
  <c r="D203" i="24"/>
  <c r="Q73" i="1"/>
  <c r="Z73" i="1"/>
  <c r="W127" i="3"/>
  <c r="W100" i="3"/>
  <c r="AJ55" i="3"/>
  <c r="S55" i="3" s="1"/>
  <c r="T55" i="3" s="1"/>
  <c r="AJ91" i="3"/>
  <c r="AJ79" i="3"/>
  <c r="M79" i="3" s="1"/>
  <c r="N79" i="3" s="1"/>
  <c r="K12" i="2"/>
  <c r="Q12" i="1"/>
  <c r="H12" i="3"/>
  <c r="W15" i="1"/>
  <c r="T18" i="1"/>
  <c r="N18" i="2"/>
  <c r="K18" i="2"/>
  <c r="K20" i="3"/>
  <c r="N20" i="3"/>
  <c r="T20" i="3"/>
  <c r="N22" i="2"/>
  <c r="Q22" i="2"/>
  <c r="K24" i="1"/>
  <c r="N24" i="3"/>
  <c r="Z26" i="1"/>
  <c r="N28" i="1"/>
  <c r="T28" i="3"/>
  <c r="V28" i="2"/>
  <c r="W28" i="2" s="1"/>
  <c r="P30" i="2"/>
  <c r="Q30" i="2" s="1"/>
  <c r="Q32" i="3"/>
  <c r="T32" i="3"/>
  <c r="W34" i="3"/>
  <c r="W34" i="1"/>
  <c r="W43" i="1"/>
  <c r="K46" i="3"/>
  <c r="W49" i="1"/>
  <c r="K52" i="2"/>
  <c r="Q52" i="1"/>
  <c r="H52" i="2"/>
  <c r="N58" i="3"/>
  <c r="W58" i="1"/>
  <c r="W64" i="1"/>
  <c r="F107" i="24"/>
  <c r="W67" i="3"/>
  <c r="N67" i="1"/>
  <c r="AJ70" i="2"/>
  <c r="W70" i="1"/>
  <c r="T76" i="1"/>
  <c r="Q76" i="2"/>
  <c r="Q82" i="1"/>
  <c r="N88" i="2"/>
  <c r="E32" i="25"/>
  <c r="N94" i="3"/>
  <c r="Q94" i="1"/>
  <c r="H103" i="3"/>
  <c r="Q103" i="3"/>
  <c r="Z103" i="1"/>
  <c r="W109" i="3"/>
  <c r="K118" i="2"/>
  <c r="Q118" i="2"/>
  <c r="W118" i="1"/>
  <c r="W118" i="2"/>
  <c r="H121" i="2"/>
  <c r="T121" i="2"/>
  <c r="W121" i="3"/>
  <c r="H124" i="3"/>
  <c r="K124" i="3"/>
  <c r="N124" i="2"/>
  <c r="Q130" i="2"/>
  <c r="K132" i="1"/>
  <c r="W138" i="3"/>
  <c r="W138" i="1"/>
  <c r="Q140" i="1"/>
  <c r="W142" i="2"/>
  <c r="AB9" i="2"/>
  <c r="AB7" i="2" s="1"/>
  <c r="AA171" i="2"/>
  <c r="AA178" i="2"/>
  <c r="AA175" i="2"/>
  <c r="W124" i="3"/>
  <c r="W94" i="3"/>
  <c r="Q121" i="1"/>
  <c r="K130" i="1"/>
  <c r="K58" i="1"/>
  <c r="E22" i="25"/>
  <c r="D206" i="24"/>
  <c r="E51" i="25"/>
  <c r="W24" i="3"/>
  <c r="Z70" i="1"/>
  <c r="I212" i="24"/>
  <c r="O53" i="25"/>
  <c r="Z144" i="1"/>
  <c r="AJ144" i="3"/>
  <c r="P144" i="3" s="1"/>
  <c r="Q144" i="3" s="1"/>
  <c r="S144" i="2"/>
  <c r="T144" i="2" s="1"/>
  <c r="V144" i="2"/>
  <c r="W144" i="2" s="1"/>
  <c r="J144" i="2"/>
  <c r="K144" i="2" s="1"/>
  <c r="P144" i="2"/>
  <c r="Q144" i="2" s="1"/>
  <c r="G212" i="24"/>
  <c r="T144" i="1"/>
  <c r="K53" i="25"/>
  <c r="F212" i="24"/>
  <c r="I53" i="25"/>
  <c r="Q144" i="1"/>
  <c r="M144" i="2"/>
  <c r="N144" i="2" s="1"/>
  <c r="E53" i="25"/>
  <c r="G144" i="2"/>
  <c r="H144" i="2" s="1"/>
  <c r="D212" i="24"/>
  <c r="S142" i="3"/>
  <c r="T142" i="3" s="1"/>
  <c r="V142" i="3"/>
  <c r="W142" i="3" s="1"/>
  <c r="I209" i="24"/>
  <c r="O52" i="25"/>
  <c r="Z142" i="1"/>
  <c r="W142" i="1"/>
  <c r="H209" i="24"/>
  <c r="M52" i="25"/>
  <c r="P142" i="2"/>
  <c r="Q142" i="2" s="1"/>
  <c r="S142" i="2"/>
  <c r="T142" i="2" s="1"/>
  <c r="G142" i="3"/>
  <c r="H142" i="3" s="1"/>
  <c r="M142" i="3"/>
  <c r="N142" i="3" s="1"/>
  <c r="J142" i="3"/>
  <c r="K142" i="3" s="1"/>
  <c r="T142" i="1"/>
  <c r="G209" i="24"/>
  <c r="K52" i="25"/>
  <c r="P142" i="3"/>
  <c r="Q142" i="3" s="1"/>
  <c r="E209" i="24"/>
  <c r="G52" i="25"/>
  <c r="N142" i="1"/>
  <c r="G142" i="2"/>
  <c r="H142" i="2" s="1"/>
  <c r="J142" i="2"/>
  <c r="K142" i="2" s="1"/>
  <c r="M142" i="2"/>
  <c r="N142" i="2" s="1"/>
  <c r="I206" i="24"/>
  <c r="Z140" i="1"/>
  <c r="O51" i="25"/>
  <c r="M51" i="25"/>
  <c r="H206" i="24"/>
  <c r="P140" i="3"/>
  <c r="Q140" i="3" s="1"/>
  <c r="S140" i="3"/>
  <c r="T140" i="3" s="1"/>
  <c r="P140" i="2"/>
  <c r="Q140" i="2" s="1"/>
  <c r="S140" i="2"/>
  <c r="T140" i="2" s="1"/>
  <c r="G140" i="2"/>
  <c r="H140" i="2" s="1"/>
  <c r="M140" i="2"/>
  <c r="N140" i="2" s="1"/>
  <c r="G140" i="3"/>
  <c r="H140" i="3" s="1"/>
  <c r="M140" i="3"/>
  <c r="N140" i="3" s="1"/>
  <c r="J140" i="2"/>
  <c r="K140" i="2" s="1"/>
  <c r="M138" i="3"/>
  <c r="N138" i="3" s="1"/>
  <c r="E203" i="24"/>
  <c r="H203" i="24"/>
  <c r="J138" i="2"/>
  <c r="K138" i="2" s="1"/>
  <c r="V138" i="2"/>
  <c r="W138" i="2" s="1"/>
  <c r="O50" i="25"/>
  <c r="Z138" i="1"/>
  <c r="I203" i="24"/>
  <c r="J138" i="3"/>
  <c r="K138" i="3" s="1"/>
  <c r="S138" i="3"/>
  <c r="T138" i="3" s="1"/>
  <c r="M138" i="2"/>
  <c r="N138" i="2" s="1"/>
  <c r="S138" i="2"/>
  <c r="T138" i="2" s="1"/>
  <c r="N138" i="1"/>
  <c r="G138" i="3"/>
  <c r="H138" i="3" s="1"/>
  <c r="P138" i="3"/>
  <c r="Q138" i="3" s="1"/>
  <c r="G203" i="24"/>
  <c r="K50" i="25"/>
  <c r="T138" i="1"/>
  <c r="G138" i="2"/>
  <c r="H138" i="2" s="1"/>
  <c r="P138" i="2"/>
  <c r="Q138" i="2" s="1"/>
  <c r="I50" i="25"/>
  <c r="F203" i="24"/>
  <c r="Q138" i="1"/>
  <c r="H200" i="24"/>
  <c r="M49" i="25"/>
  <c r="P136" i="3"/>
  <c r="Q136" i="3" s="1"/>
  <c r="S136" i="3"/>
  <c r="T136" i="3" s="1"/>
  <c r="P136" i="2"/>
  <c r="Q136" i="2" s="1"/>
  <c r="S136" i="2"/>
  <c r="T136" i="2" s="1"/>
  <c r="N136" i="1"/>
  <c r="E200" i="24"/>
  <c r="G136" i="3"/>
  <c r="H136" i="3" s="1"/>
  <c r="M136" i="3"/>
  <c r="N136" i="3" s="1"/>
  <c r="I49" i="25"/>
  <c r="F200" i="24"/>
  <c r="Q136" i="1"/>
  <c r="J136" i="2"/>
  <c r="K136" i="2" s="1"/>
  <c r="M136" i="2"/>
  <c r="N136" i="2" s="1"/>
  <c r="E49" i="25"/>
  <c r="D200" i="24"/>
  <c r="K136" i="1"/>
  <c r="G136" i="2"/>
  <c r="H136" i="2" s="1"/>
  <c r="J136" i="3"/>
  <c r="K136" i="3" s="1"/>
  <c r="O48" i="25"/>
  <c r="Z134" i="1"/>
  <c r="I197" i="24"/>
  <c r="S134" i="3"/>
  <c r="T134" i="3" s="1"/>
  <c r="V134" i="3"/>
  <c r="W134" i="3" s="1"/>
  <c r="P134" i="2"/>
  <c r="Q134" i="2" s="1"/>
  <c r="S134" i="2"/>
  <c r="T134" i="2" s="1"/>
  <c r="S134" i="1"/>
  <c r="V134" i="1"/>
  <c r="V146" i="1" s="1"/>
  <c r="QH21" i="23" s="1"/>
  <c r="CI21" i="23" s="1"/>
  <c r="G134" i="3"/>
  <c r="H134" i="3" s="1"/>
  <c r="P134" i="3"/>
  <c r="Q134" i="3" s="1"/>
  <c r="J134" i="3"/>
  <c r="K134" i="3" s="1"/>
  <c r="M134" i="3"/>
  <c r="N134" i="3" s="1"/>
  <c r="G134" i="2"/>
  <c r="H134" i="2" s="1"/>
  <c r="M134" i="2"/>
  <c r="N134" i="2" s="1"/>
  <c r="J134" i="2"/>
  <c r="K134" i="2" s="1"/>
  <c r="J134" i="1"/>
  <c r="P134" i="1"/>
  <c r="M134" i="1"/>
  <c r="G132" i="3"/>
  <c r="H132" i="3" s="1"/>
  <c r="P132" i="3"/>
  <c r="Q132" i="3" s="1"/>
  <c r="M132" i="3"/>
  <c r="N132" i="3" s="1"/>
  <c r="K47" i="25"/>
  <c r="G194" i="24"/>
  <c r="T132" i="1"/>
  <c r="J132" i="3"/>
  <c r="K132" i="3" s="1"/>
  <c r="AJ132" i="2"/>
  <c r="G47" i="25"/>
  <c r="N132" i="1"/>
  <c r="E194" i="24"/>
  <c r="S130" i="3"/>
  <c r="T130" i="3" s="1"/>
  <c r="V130" i="3"/>
  <c r="W130" i="3" s="1"/>
  <c r="I46" i="25"/>
  <c r="F191" i="24"/>
  <c r="M46" i="25"/>
  <c r="W130" i="1"/>
  <c r="H191" i="24"/>
  <c r="G191" i="24"/>
  <c r="K46" i="25"/>
  <c r="T130" i="1"/>
  <c r="M130" i="3"/>
  <c r="N130" i="3" s="1"/>
  <c r="G130" i="3"/>
  <c r="H130" i="3" s="1"/>
  <c r="P130" i="3"/>
  <c r="Q130" i="3" s="1"/>
  <c r="S127" i="2"/>
  <c r="T127" i="2" s="1"/>
  <c r="O45" i="25"/>
  <c r="Z127" i="1"/>
  <c r="I187" i="24"/>
  <c r="M45" i="25"/>
  <c r="W127" i="1"/>
  <c r="M127" i="2"/>
  <c r="N127" i="2" s="1"/>
  <c r="P127" i="2"/>
  <c r="Q127" i="2" s="1"/>
  <c r="K127" i="1"/>
  <c r="M127" i="3"/>
  <c r="N127" i="3" s="1"/>
  <c r="P127" i="3"/>
  <c r="Q127" i="3" s="1"/>
  <c r="T127" i="1"/>
  <c r="G187" i="24"/>
  <c r="K45" i="25"/>
  <c r="D187" i="24"/>
  <c r="G127" i="3"/>
  <c r="H127" i="3" s="1"/>
  <c r="J127" i="3"/>
  <c r="K127" i="3" s="1"/>
  <c r="G45" i="25"/>
  <c r="N127" i="1"/>
  <c r="E187" i="24"/>
  <c r="G127" i="2"/>
  <c r="H127" i="2" s="1"/>
  <c r="J127" i="2"/>
  <c r="K127" i="2" s="1"/>
  <c r="I183" i="24"/>
  <c r="Z124" i="1"/>
  <c r="O44" i="25"/>
  <c r="Q124" i="1"/>
  <c r="G183" i="24"/>
  <c r="K44" i="25"/>
  <c r="T124" i="1"/>
  <c r="I44" i="25"/>
  <c r="K124" i="1"/>
  <c r="D183" i="24"/>
  <c r="G44" i="25"/>
  <c r="N124" i="1"/>
  <c r="E183" i="24"/>
  <c r="N121" i="1"/>
  <c r="G43" i="25"/>
  <c r="G179" i="24"/>
  <c r="T121" i="1"/>
  <c r="K43" i="25"/>
  <c r="I175" i="24"/>
  <c r="Z118" i="1"/>
  <c r="O42" i="25"/>
  <c r="P118" i="3"/>
  <c r="Q118" i="3" s="1"/>
  <c r="V118" i="3"/>
  <c r="W118" i="3" s="1"/>
  <c r="G175" i="24"/>
  <c r="T118" i="1"/>
  <c r="K42" i="25"/>
  <c r="J118" i="3"/>
  <c r="K118" i="3" s="1"/>
  <c r="M118" i="3"/>
  <c r="N118" i="3" s="1"/>
  <c r="E42" i="25"/>
  <c r="K118" i="1"/>
  <c r="G42" i="25"/>
  <c r="N118" i="1"/>
  <c r="E175" i="24"/>
  <c r="G118" i="3"/>
  <c r="H118" i="3" s="1"/>
  <c r="AJ115" i="3"/>
  <c r="V115" i="3" s="1"/>
  <c r="W115" i="3" s="1"/>
  <c r="O41" i="25"/>
  <c r="Z115" i="1"/>
  <c r="I171" i="24"/>
  <c r="P115" i="3"/>
  <c r="Q115" i="3" s="1"/>
  <c r="S115" i="3"/>
  <c r="T115" i="3" s="1"/>
  <c r="H171" i="24"/>
  <c r="W115" i="1"/>
  <c r="M115" i="2"/>
  <c r="N115" i="2" s="1"/>
  <c r="P115" i="2"/>
  <c r="Q115" i="2" s="1"/>
  <c r="J115" i="3"/>
  <c r="K115" i="3" s="1"/>
  <c r="K115" i="1"/>
  <c r="F171" i="24"/>
  <c r="Q115" i="1"/>
  <c r="I41" i="25"/>
  <c r="N115" i="1"/>
  <c r="E171" i="24"/>
  <c r="G41" i="25"/>
  <c r="G115" i="2"/>
  <c r="H115" i="2" s="1"/>
  <c r="J115" i="2"/>
  <c r="K115" i="2" s="1"/>
  <c r="S112" i="2"/>
  <c r="T112" i="2" s="1"/>
  <c r="V112" i="2"/>
  <c r="W112" i="2" s="1"/>
  <c r="P112" i="3"/>
  <c r="Q112" i="3" s="1"/>
  <c r="S112" i="3"/>
  <c r="T112" i="3" s="1"/>
  <c r="M40" i="25"/>
  <c r="W112" i="1"/>
  <c r="H167" i="24"/>
  <c r="G112" i="2"/>
  <c r="H112" i="2" s="1"/>
  <c r="P112" i="2"/>
  <c r="Q112" i="2" s="1"/>
  <c r="J112" i="2"/>
  <c r="K112" i="2" s="1"/>
  <c r="G112" i="3"/>
  <c r="H112" i="3" s="1"/>
  <c r="M112" i="3"/>
  <c r="N112" i="3" s="1"/>
  <c r="J112" i="3"/>
  <c r="K112" i="3" s="1"/>
  <c r="F167" i="24"/>
  <c r="Q112" i="1"/>
  <c r="I40" i="25"/>
  <c r="E40" i="25"/>
  <c r="K112" i="1"/>
  <c r="D167" i="24"/>
  <c r="M112" i="2"/>
  <c r="N112" i="2" s="1"/>
  <c r="N112" i="1"/>
  <c r="G40" i="25"/>
  <c r="E167" i="24"/>
  <c r="K39" i="25"/>
  <c r="P109" i="3"/>
  <c r="Q109" i="3" s="1"/>
  <c r="S109" i="3"/>
  <c r="T109" i="3" s="1"/>
  <c r="M39" i="25"/>
  <c r="H163" i="24"/>
  <c r="W109" i="1"/>
  <c r="P109" i="2"/>
  <c r="Q109" i="2" s="1"/>
  <c r="E39" i="25"/>
  <c r="G109" i="3"/>
  <c r="H109" i="3" s="1"/>
  <c r="M109" i="3"/>
  <c r="N109" i="3" s="1"/>
  <c r="J109" i="3"/>
  <c r="K109" i="3" s="1"/>
  <c r="G39" i="25"/>
  <c r="N109" i="1"/>
  <c r="E163" i="24"/>
  <c r="V106" i="1"/>
  <c r="H159" i="24" s="1"/>
  <c r="Y106" i="1"/>
  <c r="S106" i="3"/>
  <c r="T106" i="3" s="1"/>
  <c r="V106" i="3"/>
  <c r="W106" i="3" s="1"/>
  <c r="M106" i="2"/>
  <c r="N106" i="2" s="1"/>
  <c r="V106" i="2"/>
  <c r="W106" i="2" s="1"/>
  <c r="M106" i="1"/>
  <c r="G38" i="25" s="1"/>
  <c r="W106" i="1"/>
  <c r="M38" i="25"/>
  <c r="M106" i="3"/>
  <c r="N106" i="3" s="1"/>
  <c r="P106" i="3"/>
  <c r="Q106" i="3" s="1"/>
  <c r="P106" i="1"/>
  <c r="S106" i="1"/>
  <c r="P106" i="2"/>
  <c r="Q106" i="2" s="1"/>
  <c r="K106" i="1"/>
  <c r="G106" i="3"/>
  <c r="H106" i="3" s="1"/>
  <c r="J106" i="3"/>
  <c r="K106" i="3" s="1"/>
  <c r="D159" i="24"/>
  <c r="G106" i="2"/>
  <c r="H106" i="2" s="1"/>
  <c r="J106" i="2"/>
  <c r="K106" i="2" s="1"/>
  <c r="N106" i="1"/>
  <c r="E159" i="24"/>
  <c r="S103" i="2"/>
  <c r="T103" i="2" s="1"/>
  <c r="V103" i="2"/>
  <c r="W103" i="2" s="1"/>
  <c r="M103" i="2"/>
  <c r="N103" i="2" s="1"/>
  <c r="P103" i="2"/>
  <c r="Q103" i="2" s="1"/>
  <c r="T103" i="1"/>
  <c r="G155" i="24"/>
  <c r="K37" i="25"/>
  <c r="I37" i="25"/>
  <c r="Q103" i="1"/>
  <c r="F155" i="24"/>
  <c r="G103" i="2"/>
  <c r="H103" i="2" s="1"/>
  <c r="J103" i="2"/>
  <c r="K103" i="2" s="1"/>
  <c r="G37" i="25"/>
  <c r="N103" i="1"/>
  <c r="E155" i="24"/>
  <c r="S100" i="2"/>
  <c r="T100" i="2" s="1"/>
  <c r="V100" i="2"/>
  <c r="W100" i="2" s="1"/>
  <c r="O36" i="25"/>
  <c r="Z100" i="1"/>
  <c r="I151" i="24"/>
  <c r="Q100" i="1"/>
  <c r="I36" i="25"/>
  <c r="M100" i="2"/>
  <c r="N100" i="2" s="1"/>
  <c r="P100" i="2"/>
  <c r="Q100" i="2" s="1"/>
  <c r="M100" i="3"/>
  <c r="N100" i="3" s="1"/>
  <c r="P100" i="3"/>
  <c r="Q100" i="3" s="1"/>
  <c r="G151" i="24"/>
  <c r="T100" i="1"/>
  <c r="K36" i="25"/>
  <c r="G100" i="2"/>
  <c r="H100" i="2" s="1"/>
  <c r="J100" i="2"/>
  <c r="K100" i="2" s="1"/>
  <c r="G100" i="3"/>
  <c r="H100" i="3" s="1"/>
  <c r="J100" i="3"/>
  <c r="K100" i="3" s="1"/>
  <c r="G36" i="25"/>
  <c r="N100" i="1"/>
  <c r="E151" i="24"/>
  <c r="K100" i="1"/>
  <c r="E36" i="25"/>
  <c r="D151" i="24"/>
  <c r="V97" i="2"/>
  <c r="W97" i="2" s="1"/>
  <c r="AJ97" i="3"/>
  <c r="E35" i="25"/>
  <c r="I147" i="24"/>
  <c r="Z97" i="1"/>
  <c r="O35" i="25"/>
  <c r="M35" i="25"/>
  <c r="W97" i="1"/>
  <c r="H147" i="24"/>
  <c r="S97" i="2"/>
  <c r="T97" i="2" s="1"/>
  <c r="S97" i="3"/>
  <c r="T97" i="3" s="1"/>
  <c r="G147" i="24"/>
  <c r="T97" i="1"/>
  <c r="K35" i="25"/>
  <c r="P97" i="3"/>
  <c r="Q97" i="3" s="1"/>
  <c r="P97" i="2"/>
  <c r="Q97" i="2" s="1"/>
  <c r="F147" i="24"/>
  <c r="Q97" i="1"/>
  <c r="I35" i="25"/>
  <c r="G97" i="3"/>
  <c r="H97" i="3" s="1"/>
  <c r="J97" i="3"/>
  <c r="K97" i="3" s="1"/>
  <c r="G97" i="2"/>
  <c r="H97" i="2" s="1"/>
  <c r="J97" i="2"/>
  <c r="K97" i="2" s="1"/>
  <c r="E147" i="24"/>
  <c r="G35" i="25"/>
  <c r="N97" i="1"/>
  <c r="H143" i="24"/>
  <c r="M34" i="25"/>
  <c r="W94" i="1"/>
  <c r="J94" i="2"/>
  <c r="K94" i="2" s="1"/>
  <c r="S94" i="2"/>
  <c r="T94" i="2" s="1"/>
  <c r="G143" i="24"/>
  <c r="T94" i="1"/>
  <c r="K34" i="25"/>
  <c r="E34" i="25"/>
  <c r="D143" i="24"/>
  <c r="K94" i="1"/>
  <c r="M94" i="2"/>
  <c r="N94" i="2" s="1"/>
  <c r="G94" i="2"/>
  <c r="H94" i="2" s="1"/>
  <c r="P94" i="2"/>
  <c r="Q94" i="2" s="1"/>
  <c r="P91" i="2"/>
  <c r="Q91" i="2" s="1"/>
  <c r="V91" i="2"/>
  <c r="W91" i="2" s="1"/>
  <c r="I139" i="24"/>
  <c r="O33" i="25"/>
  <c r="Z91" i="1"/>
  <c r="V91" i="3"/>
  <c r="W91" i="3" s="1"/>
  <c r="S91" i="2"/>
  <c r="T91" i="2" s="1"/>
  <c r="K33" i="25"/>
  <c r="T91" i="1"/>
  <c r="G139" i="24"/>
  <c r="J91" i="2"/>
  <c r="K91" i="2" s="1"/>
  <c r="M91" i="2"/>
  <c r="N91" i="2" s="1"/>
  <c r="G91" i="2"/>
  <c r="H91" i="2" s="1"/>
  <c r="E33" i="25"/>
  <c r="J91" i="3"/>
  <c r="K91" i="3" s="1"/>
  <c r="M91" i="3"/>
  <c r="N91" i="3" s="1"/>
  <c r="K91" i="1"/>
  <c r="E139" i="24"/>
  <c r="N91" i="1"/>
  <c r="G33" i="25"/>
  <c r="G91" i="3"/>
  <c r="H91" i="3" s="1"/>
  <c r="S88" i="3"/>
  <c r="T88" i="3" s="1"/>
  <c r="M88" i="3"/>
  <c r="N88" i="3" s="1"/>
  <c r="P88" i="3"/>
  <c r="Q88" i="3" s="1"/>
  <c r="G88" i="3"/>
  <c r="H88" i="3" s="1"/>
  <c r="V88" i="3"/>
  <c r="W88" i="3" s="1"/>
  <c r="J88" i="3"/>
  <c r="K88" i="3" s="1"/>
  <c r="K32" i="25"/>
  <c r="I135" i="24"/>
  <c r="Z88" i="1"/>
  <c r="O32" i="25"/>
  <c r="G85" i="2"/>
  <c r="H85" i="2" s="1"/>
  <c r="V85" i="2"/>
  <c r="W85" i="2" s="1"/>
  <c r="O31" i="25"/>
  <c r="Z85" i="1"/>
  <c r="I131" i="24"/>
  <c r="P85" i="3"/>
  <c r="Q85" i="3" s="1"/>
  <c r="S85" i="3"/>
  <c r="T85" i="3" s="1"/>
  <c r="S85" i="2"/>
  <c r="T85" i="2" s="1"/>
  <c r="G131" i="24"/>
  <c r="K31" i="25"/>
  <c r="T85" i="1"/>
  <c r="G85" i="3"/>
  <c r="H85" i="3" s="1"/>
  <c r="P85" i="2"/>
  <c r="Q85" i="2" s="1"/>
  <c r="J85" i="3"/>
  <c r="K85" i="3" s="1"/>
  <c r="M85" i="3"/>
  <c r="N85" i="3" s="1"/>
  <c r="J85" i="2"/>
  <c r="K85" i="2" s="1"/>
  <c r="M85" i="2"/>
  <c r="N85" i="2" s="1"/>
  <c r="F131" i="24"/>
  <c r="Q85" i="1"/>
  <c r="I31" i="25"/>
  <c r="E131" i="24"/>
  <c r="N85" i="1"/>
  <c r="G31" i="25"/>
  <c r="M82" i="2"/>
  <c r="N82" i="2" s="1"/>
  <c r="V82" i="2"/>
  <c r="W82" i="2" s="1"/>
  <c r="S82" i="3"/>
  <c r="T82" i="3" s="1"/>
  <c r="V82" i="3"/>
  <c r="W82" i="3" s="1"/>
  <c r="M82" i="3"/>
  <c r="N82" i="3" s="1"/>
  <c r="M30" i="25"/>
  <c r="W82" i="1"/>
  <c r="H127" i="24"/>
  <c r="S82" i="2"/>
  <c r="T82" i="2" s="1"/>
  <c r="T82" i="1"/>
  <c r="K30" i="25"/>
  <c r="G127" i="24"/>
  <c r="P82" i="2"/>
  <c r="Q82" i="2" s="1"/>
  <c r="G82" i="2"/>
  <c r="H82" i="2" s="1"/>
  <c r="J82" i="2"/>
  <c r="K82" i="2" s="1"/>
  <c r="E127" i="24"/>
  <c r="N82" i="1"/>
  <c r="G30" i="25"/>
  <c r="K82" i="1"/>
  <c r="E30" i="25"/>
  <c r="S79" i="3"/>
  <c r="T79" i="3" s="1"/>
  <c r="I123" i="24"/>
  <c r="O29" i="25"/>
  <c r="Z79" i="1"/>
  <c r="N79" i="1"/>
  <c r="V79" i="3"/>
  <c r="W79" i="3" s="1"/>
  <c r="D123" i="24"/>
  <c r="M79" i="2"/>
  <c r="N79" i="2" s="1"/>
  <c r="V79" i="2"/>
  <c r="W79" i="2" s="1"/>
  <c r="P79" i="2"/>
  <c r="Q79" i="2" s="1"/>
  <c r="S79" i="2"/>
  <c r="T79" i="2" s="1"/>
  <c r="P79" i="3"/>
  <c r="Q79" i="3" s="1"/>
  <c r="K29" i="25"/>
  <c r="G123" i="24"/>
  <c r="T79" i="1"/>
  <c r="I29" i="25"/>
  <c r="Q79" i="1"/>
  <c r="F123" i="24"/>
  <c r="G79" i="2"/>
  <c r="H79" i="2" s="1"/>
  <c r="J79" i="2"/>
  <c r="K79" i="2" s="1"/>
  <c r="G79" i="3"/>
  <c r="H79" i="3" s="1"/>
  <c r="J79" i="3"/>
  <c r="K79" i="3" s="1"/>
  <c r="S76" i="3"/>
  <c r="T76" i="3" s="1"/>
  <c r="V76" i="3"/>
  <c r="W76" i="3" s="1"/>
  <c r="M28" i="25"/>
  <c r="W76" i="1"/>
  <c r="H119" i="24"/>
  <c r="J76" i="3"/>
  <c r="K76" i="3" s="1"/>
  <c r="P76" i="3"/>
  <c r="Q76" i="3" s="1"/>
  <c r="G76" i="3"/>
  <c r="H76" i="3" s="1"/>
  <c r="G28" i="25"/>
  <c r="E119" i="24"/>
  <c r="N76" i="1"/>
  <c r="M76" i="3"/>
  <c r="N76" i="3" s="1"/>
  <c r="I28" i="25"/>
  <c r="Q76" i="1"/>
  <c r="F119" i="24"/>
  <c r="P70" i="2"/>
  <c r="Q70" i="2" s="1"/>
  <c r="V70" i="2"/>
  <c r="W70" i="2" s="1"/>
  <c r="S70" i="2"/>
  <c r="T70" i="2" s="1"/>
  <c r="AJ70" i="3"/>
  <c r="V70" i="3" s="1"/>
  <c r="W70" i="3" s="1"/>
  <c r="N70" i="1"/>
  <c r="G26" i="25"/>
  <c r="K26" i="25"/>
  <c r="T70" i="1"/>
  <c r="G111" i="24"/>
  <c r="G70" i="2"/>
  <c r="H70" i="2" s="1"/>
  <c r="M70" i="2"/>
  <c r="N70" i="2" s="1"/>
  <c r="J70" i="2"/>
  <c r="K70" i="2" s="1"/>
  <c r="D111" i="24"/>
  <c r="M67" i="3"/>
  <c r="N67" i="3" s="1"/>
  <c r="W67" i="1"/>
  <c r="I107" i="24"/>
  <c r="Z67" i="1"/>
  <c r="O25" i="25"/>
  <c r="G67" i="3"/>
  <c r="H67" i="3" s="1"/>
  <c r="M67" i="2"/>
  <c r="N67" i="2" s="1"/>
  <c r="V67" i="2"/>
  <c r="W67" i="2" s="1"/>
  <c r="J67" i="2"/>
  <c r="K67" i="2" s="1"/>
  <c r="P67" i="3"/>
  <c r="Q67" i="3" s="1"/>
  <c r="S67" i="3"/>
  <c r="T67" i="3" s="1"/>
  <c r="S67" i="2"/>
  <c r="T67" i="2" s="1"/>
  <c r="K25" i="25"/>
  <c r="G107" i="24"/>
  <c r="T67" i="1"/>
  <c r="E25" i="25"/>
  <c r="D107" i="24"/>
  <c r="K67" i="1"/>
  <c r="H103" i="24"/>
  <c r="S64" i="2"/>
  <c r="T64" i="2" s="1"/>
  <c r="V64" i="2"/>
  <c r="W64" i="2" s="1"/>
  <c r="F103" i="24"/>
  <c r="I103" i="24"/>
  <c r="Z64" i="1"/>
  <c r="O24" i="25"/>
  <c r="Q64" i="1"/>
  <c r="G103" i="24"/>
  <c r="T64" i="1"/>
  <c r="K24" i="25"/>
  <c r="M64" i="2"/>
  <c r="N64" i="2" s="1"/>
  <c r="P64" i="2"/>
  <c r="Q64" i="2" s="1"/>
  <c r="E103" i="24"/>
  <c r="N64" i="1"/>
  <c r="G24" i="25"/>
  <c r="G64" i="2"/>
  <c r="H64" i="2" s="1"/>
  <c r="J64" i="2"/>
  <c r="K64" i="2" s="1"/>
  <c r="K64" i="1"/>
  <c r="E24" i="25"/>
  <c r="D103" i="24"/>
  <c r="AJ64" i="3"/>
  <c r="I95" i="24"/>
  <c r="Z58" i="1"/>
  <c r="O22" i="25"/>
  <c r="P58" i="2"/>
  <c r="Q58" i="2" s="1"/>
  <c r="V58" i="2"/>
  <c r="W58" i="2" s="1"/>
  <c r="I22" i="25"/>
  <c r="F95" i="24"/>
  <c r="Q58" i="1"/>
  <c r="S58" i="2"/>
  <c r="T58" i="2" s="1"/>
  <c r="G58" i="2"/>
  <c r="H58" i="2" s="1"/>
  <c r="M58" i="2"/>
  <c r="N58" i="2" s="1"/>
  <c r="V61" i="1"/>
  <c r="M23" i="25" s="1"/>
  <c r="Y61" i="1"/>
  <c r="S61" i="2"/>
  <c r="T61" i="2" s="1"/>
  <c r="V61" i="2"/>
  <c r="W61" i="2" s="1"/>
  <c r="S61" i="3"/>
  <c r="T61" i="3" s="1"/>
  <c r="V61" i="3"/>
  <c r="W61" i="3" s="1"/>
  <c r="W61" i="1"/>
  <c r="H99" i="24"/>
  <c r="M61" i="2"/>
  <c r="N61" i="2" s="1"/>
  <c r="P61" i="2"/>
  <c r="Q61" i="2" s="1"/>
  <c r="P61" i="1"/>
  <c r="Q61" i="1" s="1"/>
  <c r="S61" i="1"/>
  <c r="M61" i="3"/>
  <c r="N61" i="3" s="1"/>
  <c r="P61" i="3"/>
  <c r="Q61" i="3" s="1"/>
  <c r="I23" i="25"/>
  <c r="G61" i="2"/>
  <c r="H61" i="2" s="1"/>
  <c r="J61" i="2"/>
  <c r="K61" i="2" s="1"/>
  <c r="J61" i="1"/>
  <c r="K61" i="1" s="1"/>
  <c r="M61" i="1"/>
  <c r="G61" i="3"/>
  <c r="H61" i="3" s="1"/>
  <c r="J61" i="3"/>
  <c r="K61" i="3" s="1"/>
  <c r="I91" i="24"/>
  <c r="Z55" i="1"/>
  <c r="O21" i="25"/>
  <c r="P55" i="3"/>
  <c r="Q55" i="3" s="1"/>
  <c r="V55" i="3"/>
  <c r="W55" i="3" s="1"/>
  <c r="H91" i="24"/>
  <c r="W55" i="1"/>
  <c r="M55" i="2"/>
  <c r="N55" i="2" s="1"/>
  <c r="G55" i="2"/>
  <c r="H55" i="2" s="1"/>
  <c r="P55" i="2"/>
  <c r="Q55" i="2" s="1"/>
  <c r="J55" i="2"/>
  <c r="K55" i="2" s="1"/>
  <c r="E21" i="25"/>
  <c r="K55" i="1"/>
  <c r="G91" i="24"/>
  <c r="K21" i="25"/>
  <c r="T55" i="1"/>
  <c r="J55" i="3"/>
  <c r="K55" i="3" s="1"/>
  <c r="M55" i="3"/>
  <c r="N55" i="3" s="1"/>
  <c r="G55" i="3"/>
  <c r="H55" i="3" s="1"/>
  <c r="E91" i="24"/>
  <c r="G21" i="25"/>
  <c r="N55" i="1"/>
  <c r="S52" i="3"/>
  <c r="T52" i="3" s="1"/>
  <c r="V52" i="3"/>
  <c r="W52" i="3" s="1"/>
  <c r="I87" i="24"/>
  <c r="Z52" i="1"/>
  <c r="O20" i="25"/>
  <c r="M52" i="3"/>
  <c r="N52" i="3" s="1"/>
  <c r="P52" i="3"/>
  <c r="Q52" i="3" s="1"/>
  <c r="F87" i="24"/>
  <c r="K20" i="25"/>
  <c r="T52" i="1"/>
  <c r="G87" i="24"/>
  <c r="G52" i="3"/>
  <c r="H52" i="3" s="1"/>
  <c r="J52" i="3"/>
  <c r="K52" i="3" s="1"/>
  <c r="N52" i="1"/>
  <c r="G20" i="25"/>
  <c r="E87" i="24"/>
  <c r="K52" i="1"/>
  <c r="E20" i="25"/>
  <c r="I83" i="24"/>
  <c r="Z49" i="1"/>
  <c r="O19" i="25"/>
  <c r="E19" i="25"/>
  <c r="S49" i="2"/>
  <c r="T49" i="2" s="1"/>
  <c r="V49" i="2"/>
  <c r="W49" i="2" s="1"/>
  <c r="N49" i="1"/>
  <c r="M49" i="2"/>
  <c r="N49" i="2" s="1"/>
  <c r="P49" i="2"/>
  <c r="Q49" i="2" s="1"/>
  <c r="G19" i="25"/>
  <c r="F83" i="24"/>
  <c r="Q49" i="1"/>
  <c r="I19" i="25"/>
  <c r="G49" i="2"/>
  <c r="H49" i="2" s="1"/>
  <c r="J49" i="2"/>
  <c r="K49" i="2" s="1"/>
  <c r="AJ49" i="3"/>
  <c r="G79" i="24"/>
  <c r="G46" i="3"/>
  <c r="H46" i="3" s="1"/>
  <c r="V46" i="3"/>
  <c r="W46" i="3" s="1"/>
  <c r="P46" i="3"/>
  <c r="Q46" i="3" s="1"/>
  <c r="M46" i="2"/>
  <c r="N46" i="2" s="1"/>
  <c r="V46" i="2"/>
  <c r="W46" i="2" s="1"/>
  <c r="G18" i="25"/>
  <c r="E79" i="24"/>
  <c r="H79" i="24"/>
  <c r="W46" i="1"/>
  <c r="M18" i="25"/>
  <c r="S46" i="2"/>
  <c r="T46" i="2" s="1"/>
  <c r="I18" i="25"/>
  <c r="F79" i="24"/>
  <c r="Q46" i="1"/>
  <c r="M46" i="3"/>
  <c r="N46" i="3" s="1"/>
  <c r="S46" i="3"/>
  <c r="T46" i="3" s="1"/>
  <c r="K46" i="1"/>
  <c r="D79" i="24"/>
  <c r="E18" i="25"/>
  <c r="P46" i="2"/>
  <c r="Q46" i="2" s="1"/>
  <c r="AJ40" i="3"/>
  <c r="G40" i="3" s="1"/>
  <c r="H40" i="3" s="1"/>
  <c r="AJ40" i="2"/>
  <c r="Z40" i="1"/>
  <c r="O16" i="25"/>
  <c r="I71" i="24"/>
  <c r="S40" i="3"/>
  <c r="T40" i="3" s="1"/>
  <c r="I16" i="25"/>
  <c r="Q40" i="1"/>
  <c r="K16" i="25"/>
  <c r="T40" i="1"/>
  <c r="G71" i="24"/>
  <c r="M40" i="3"/>
  <c r="N40" i="3" s="1"/>
  <c r="E71" i="24"/>
  <c r="N40" i="1"/>
  <c r="G16" i="25"/>
  <c r="E16" i="25"/>
  <c r="D71" i="24"/>
  <c r="K40" i="1"/>
  <c r="S43" i="2"/>
  <c r="T43" i="2" s="1"/>
  <c r="V43" i="2"/>
  <c r="W43" i="2" s="1"/>
  <c r="O17" i="25"/>
  <c r="I75" i="24"/>
  <c r="Z43" i="1"/>
  <c r="S43" i="3"/>
  <c r="T43" i="3" s="1"/>
  <c r="V43" i="3"/>
  <c r="W43" i="3" s="1"/>
  <c r="E17" i="25"/>
  <c r="D75" i="24"/>
  <c r="M43" i="2"/>
  <c r="N43" i="2" s="1"/>
  <c r="P43" i="2"/>
  <c r="Q43" i="2" s="1"/>
  <c r="G43" i="3"/>
  <c r="H43" i="3" s="1"/>
  <c r="P43" i="3"/>
  <c r="Q43" i="3" s="1"/>
  <c r="G75" i="24"/>
  <c r="K17" i="25"/>
  <c r="T43" i="1"/>
  <c r="J43" i="2"/>
  <c r="K43" i="2" s="1"/>
  <c r="M43" i="3"/>
  <c r="N43" i="3" s="1"/>
  <c r="G43" i="2"/>
  <c r="H43" i="2" s="1"/>
  <c r="I17" i="25"/>
  <c r="F75" i="24"/>
  <c r="Q43" i="1"/>
  <c r="G17" i="25"/>
  <c r="E75" i="24"/>
  <c r="N43" i="1"/>
  <c r="S37" i="2"/>
  <c r="T37" i="2" s="1"/>
  <c r="V37" i="2"/>
  <c r="W37" i="2" s="1"/>
  <c r="F67" i="24"/>
  <c r="O15" i="25"/>
  <c r="Z37" i="1"/>
  <c r="I67" i="24"/>
  <c r="M37" i="2"/>
  <c r="N37" i="2" s="1"/>
  <c r="P37" i="3"/>
  <c r="Q37" i="3" s="1"/>
  <c r="S37" i="3"/>
  <c r="T37" i="3" s="1"/>
  <c r="Q37" i="1"/>
  <c r="G37" i="2"/>
  <c r="H37" i="2" s="1"/>
  <c r="P37" i="2"/>
  <c r="Q37" i="2" s="1"/>
  <c r="K15" i="25"/>
  <c r="T37" i="1"/>
  <c r="G67" i="24"/>
  <c r="J37" i="3"/>
  <c r="K37" i="3" s="1"/>
  <c r="G37" i="3"/>
  <c r="H37" i="3" s="1"/>
  <c r="J37" i="2"/>
  <c r="K37" i="2" s="1"/>
  <c r="M37" i="3"/>
  <c r="N37" i="3" s="1"/>
  <c r="G15" i="25"/>
  <c r="E67" i="24"/>
  <c r="N37" i="1"/>
  <c r="P34" i="2"/>
  <c r="Q34" i="2" s="1"/>
  <c r="V34" i="2"/>
  <c r="W34" i="2" s="1"/>
  <c r="M34" i="3"/>
  <c r="N34" i="3" s="1"/>
  <c r="S34" i="3"/>
  <c r="T34" i="3" s="1"/>
  <c r="K34" i="1"/>
  <c r="E14" i="25"/>
  <c r="D63" i="24"/>
  <c r="F63" i="24"/>
  <c r="Q34" i="1"/>
  <c r="I14" i="25"/>
  <c r="E63" i="24"/>
  <c r="N34" i="1"/>
  <c r="G14" i="25"/>
  <c r="K14" i="25"/>
  <c r="G63" i="24"/>
  <c r="T34" i="1"/>
  <c r="P34" i="3"/>
  <c r="Q34" i="3" s="1"/>
  <c r="G34" i="3"/>
  <c r="H34" i="3" s="1"/>
  <c r="J34" i="3"/>
  <c r="K34" i="3" s="1"/>
  <c r="S32" i="2"/>
  <c r="T32" i="2" s="1"/>
  <c r="V32" i="2"/>
  <c r="W32" i="2" s="1"/>
  <c r="F60" i="24"/>
  <c r="J32" i="2"/>
  <c r="K32" i="2" s="1"/>
  <c r="P32" i="2"/>
  <c r="Q32" i="2" s="1"/>
  <c r="O13" i="25"/>
  <c r="Z32" i="1"/>
  <c r="I60" i="24"/>
  <c r="G32" i="2"/>
  <c r="H32" i="2" s="1"/>
  <c r="M32" i="2"/>
  <c r="N32" i="2" s="1"/>
  <c r="M13" i="25"/>
  <c r="W32" i="1"/>
  <c r="H60" i="24"/>
  <c r="E60" i="24"/>
  <c r="G13" i="25"/>
  <c r="N32" i="1"/>
  <c r="D60" i="24"/>
  <c r="K32" i="1"/>
  <c r="E13" i="25"/>
  <c r="S30" i="2"/>
  <c r="T30" i="2" s="1"/>
  <c r="P30" i="3"/>
  <c r="Q30" i="3" s="1"/>
  <c r="V30" i="3"/>
  <c r="W30" i="3" s="1"/>
  <c r="Z30" i="1"/>
  <c r="O12" i="25"/>
  <c r="I57" i="24"/>
  <c r="S30" i="3"/>
  <c r="T30" i="3" s="1"/>
  <c r="W30" i="1"/>
  <c r="M12" i="25"/>
  <c r="H57" i="24"/>
  <c r="E12" i="25"/>
  <c r="N30" i="1"/>
  <c r="E57" i="24"/>
  <c r="F57" i="24"/>
  <c r="Q30" i="1"/>
  <c r="I12" i="25"/>
  <c r="K30" i="1"/>
  <c r="M28" i="3"/>
  <c r="N28" i="3" s="1"/>
  <c r="D54" i="24"/>
  <c r="M11" i="25"/>
  <c r="V28" i="3"/>
  <c r="W28" i="3" s="1"/>
  <c r="E11" i="25"/>
  <c r="H54" i="24"/>
  <c r="O11" i="25"/>
  <c r="I54" i="24"/>
  <c r="Z28" i="1"/>
  <c r="I11" i="25"/>
  <c r="M28" i="2"/>
  <c r="N28" i="2" s="1"/>
  <c r="P28" i="2"/>
  <c r="Q28" i="2" s="1"/>
  <c r="T28" i="1"/>
  <c r="G54" i="24"/>
  <c r="K11" i="25"/>
  <c r="G28" i="3"/>
  <c r="H28" i="3" s="1"/>
  <c r="P28" i="3"/>
  <c r="Q28" i="3" s="1"/>
  <c r="J28" i="2"/>
  <c r="K28" i="2" s="1"/>
  <c r="G28" i="2"/>
  <c r="H28" i="2" s="1"/>
  <c r="J28" i="3"/>
  <c r="K28" i="3" s="1"/>
  <c r="S26" i="2"/>
  <c r="T26" i="2" s="1"/>
  <c r="V26" i="2"/>
  <c r="W26" i="2" s="1"/>
  <c r="S26" i="3"/>
  <c r="T26" i="3" s="1"/>
  <c r="V26" i="3"/>
  <c r="W26" i="3" s="1"/>
  <c r="E10" i="25"/>
  <c r="K26" i="1"/>
  <c r="H51" i="24"/>
  <c r="W26" i="1"/>
  <c r="M10" i="25"/>
  <c r="M26" i="2"/>
  <c r="N26" i="2" s="1"/>
  <c r="P26" i="2"/>
  <c r="Q26" i="2" s="1"/>
  <c r="G51" i="24"/>
  <c r="K10" i="25"/>
  <c r="T26" i="1"/>
  <c r="M26" i="3"/>
  <c r="N26" i="3" s="1"/>
  <c r="P26" i="3"/>
  <c r="Q26" i="3" s="1"/>
  <c r="SD17" i="23"/>
  <c r="F51" i="24"/>
  <c r="Q26" i="1"/>
  <c r="I10" i="25"/>
  <c r="G26" i="2"/>
  <c r="H26" i="2" s="1"/>
  <c r="J26" i="2"/>
  <c r="K26" i="2" s="1"/>
  <c r="G26" i="3"/>
  <c r="H26" i="3" s="1"/>
  <c r="J26" i="3"/>
  <c r="K26" i="3" s="1"/>
  <c r="S24" i="2"/>
  <c r="T24" i="2" s="1"/>
  <c r="R163" i="2" s="1"/>
  <c r="V24" i="2"/>
  <c r="W24" i="2" s="1"/>
  <c r="G9" i="25"/>
  <c r="O9" i="25"/>
  <c r="Z24" i="1"/>
  <c r="I48" i="24"/>
  <c r="D48" i="24"/>
  <c r="E9" i="25"/>
  <c r="G48" i="24"/>
  <c r="T24" i="1"/>
  <c r="G24" i="2"/>
  <c r="H24" i="2" s="1"/>
  <c r="M24" i="2"/>
  <c r="N24" i="2" s="1"/>
  <c r="J24" i="2"/>
  <c r="K24" i="2" s="1"/>
  <c r="F48" i="24"/>
  <c r="I9" i="25"/>
  <c r="Q24" i="1"/>
  <c r="S22" i="3"/>
  <c r="T22" i="3" s="1"/>
  <c r="V22" i="3"/>
  <c r="W22" i="3" s="1"/>
  <c r="S22" i="2"/>
  <c r="T22" i="2" s="1"/>
  <c r="V22" i="2"/>
  <c r="W22" i="2" s="1"/>
  <c r="M22" i="3"/>
  <c r="N22" i="3" s="1"/>
  <c r="K8" i="25"/>
  <c r="T22" i="1"/>
  <c r="G45" i="24"/>
  <c r="M8" i="25"/>
  <c r="W22" i="1"/>
  <c r="H45" i="24"/>
  <c r="N22" i="1"/>
  <c r="E45" i="24"/>
  <c r="G8" i="25"/>
  <c r="G22" i="3"/>
  <c r="H22" i="3" s="1"/>
  <c r="P22" i="3"/>
  <c r="Q22" i="3" s="1"/>
  <c r="J22" i="3"/>
  <c r="K22" i="3" s="1"/>
  <c r="O7" i="25"/>
  <c r="I42" i="24"/>
  <c r="Z20" i="1"/>
  <c r="S20" i="2"/>
  <c r="T20" i="2" s="1"/>
  <c r="V20" i="2"/>
  <c r="W20" i="2" s="1"/>
  <c r="H42" i="24"/>
  <c r="M7" i="25"/>
  <c r="W20" i="1"/>
  <c r="G42" i="24"/>
  <c r="K7" i="25"/>
  <c r="T20" i="1"/>
  <c r="M20" i="2"/>
  <c r="N20" i="2" s="1"/>
  <c r="P20" i="2"/>
  <c r="Q20" i="2" s="1"/>
  <c r="E42" i="24"/>
  <c r="N20" i="1"/>
  <c r="G7" i="25"/>
  <c r="G20" i="2"/>
  <c r="H20" i="2" s="1"/>
  <c r="J20" i="2"/>
  <c r="K20" i="2" s="1"/>
  <c r="K18" i="1"/>
  <c r="E6" i="25"/>
  <c r="P18" i="3"/>
  <c r="Q18" i="3" s="1"/>
  <c r="S18" i="3"/>
  <c r="T18" i="3" s="1"/>
  <c r="M6" i="25"/>
  <c r="W18" i="1"/>
  <c r="H39" i="24"/>
  <c r="Q18" i="1"/>
  <c r="G18" i="3"/>
  <c r="H18" i="3" s="1"/>
  <c r="J18" i="3"/>
  <c r="K18" i="3" s="1"/>
  <c r="M18" i="3"/>
  <c r="N18" i="3" s="1"/>
  <c r="H35" i="24"/>
  <c r="P15" i="2"/>
  <c r="Q15" i="2" s="1"/>
  <c r="V15" i="2"/>
  <c r="W15" i="2" s="1"/>
  <c r="S15" i="3"/>
  <c r="T15" i="3" s="1"/>
  <c r="R161" i="3" s="1"/>
  <c r="V15" i="3"/>
  <c r="W15" i="3" s="1"/>
  <c r="I35" i="24"/>
  <c r="Z15" i="1"/>
  <c r="O5" i="25"/>
  <c r="G35" i="24"/>
  <c r="T15" i="1"/>
  <c r="K5" i="25"/>
  <c r="M15" i="3"/>
  <c r="N15" i="3" s="1"/>
  <c r="P15" i="3"/>
  <c r="Q15" i="3" s="1"/>
  <c r="I5" i="25"/>
  <c r="E5" i="25"/>
  <c r="D35" i="24"/>
  <c r="K15" i="1"/>
  <c r="J15" i="2"/>
  <c r="K15" i="2" s="1"/>
  <c r="M15" i="2"/>
  <c r="N15" i="2" s="1"/>
  <c r="G15" i="3"/>
  <c r="H15" i="3" s="1"/>
  <c r="J15" i="3"/>
  <c r="K15" i="3" s="1"/>
  <c r="G5" i="25"/>
  <c r="N15" i="1"/>
  <c r="E35" i="24"/>
  <c r="G15" i="2"/>
  <c r="H15" i="2" s="1"/>
  <c r="I31" i="24"/>
  <c r="Z12" i="1"/>
  <c r="O4" i="25"/>
  <c r="G31" i="24"/>
  <c r="T12" i="1"/>
  <c r="K4" i="25"/>
  <c r="G4" i="25"/>
  <c r="E31" i="24"/>
  <c r="N12" i="1"/>
  <c r="K12" i="1"/>
  <c r="E4" i="25"/>
  <c r="D31" i="24"/>
  <c r="E27" i="25"/>
  <c r="S73" i="2"/>
  <c r="T73" i="2" s="1"/>
  <c r="V73" i="2"/>
  <c r="W73" i="3"/>
  <c r="M73" i="2"/>
  <c r="N73" i="2" s="1"/>
  <c r="D115" i="24"/>
  <c r="H115" i="24"/>
  <c r="W73" i="1"/>
  <c r="M27" i="25"/>
  <c r="P73" i="3"/>
  <c r="Q73" i="3" s="1"/>
  <c r="S73" i="3"/>
  <c r="E115" i="24"/>
  <c r="G27" i="25"/>
  <c r="J73" i="2"/>
  <c r="P73" i="2"/>
  <c r="J73" i="3"/>
  <c r="G73" i="3"/>
  <c r="K73" i="2"/>
  <c r="M73" i="3"/>
  <c r="G73" i="2"/>
  <c r="SD22" i="23"/>
  <c r="Z22" i="23"/>
  <c r="Z21" i="23"/>
  <c r="SD18" i="23"/>
  <c r="Z18" i="23"/>
  <c r="SD20" i="23"/>
  <c r="Z20" i="23"/>
  <c r="SD19" i="23"/>
  <c r="Z19" i="23"/>
  <c r="A17" i="23"/>
  <c r="CC17" i="23"/>
  <c r="N23" i="24"/>
  <c r="K77" i="15"/>
  <c r="M77" i="15" s="1"/>
  <c r="K18" i="15"/>
  <c r="M18" i="15" s="1"/>
  <c r="K6" i="15"/>
  <c r="M6" i="15" s="1"/>
  <c r="K89" i="15"/>
  <c r="M89" i="15" s="1"/>
  <c r="K8" i="15"/>
  <c r="M8" i="15" s="1"/>
  <c r="K42" i="15"/>
  <c r="M42" i="15" s="1"/>
  <c r="K23" i="15"/>
  <c r="M23" i="15" s="1"/>
  <c r="K88" i="15"/>
  <c r="M88" i="15" s="1"/>
  <c r="K69" i="15"/>
  <c r="M69" i="15" s="1"/>
  <c r="K92" i="15"/>
  <c r="M92" i="15" s="1"/>
  <c r="K94" i="15"/>
  <c r="M94" i="15" s="1"/>
  <c r="K76" i="15"/>
  <c r="M76" i="15" s="1"/>
  <c r="K96" i="15"/>
  <c r="M96" i="15" s="1"/>
  <c r="K26" i="15"/>
  <c r="M26" i="15" s="1"/>
  <c r="K100" i="15"/>
  <c r="M100" i="15" s="1"/>
  <c r="K54" i="15"/>
  <c r="M54" i="15" s="1"/>
  <c r="K17" i="15"/>
  <c r="M17" i="15" s="1"/>
  <c r="K53" i="15"/>
  <c r="M53" i="15" s="1"/>
  <c r="K103" i="15"/>
  <c r="M103" i="15" s="1"/>
  <c r="K46" i="15"/>
  <c r="M46" i="15" s="1"/>
  <c r="K63" i="15"/>
  <c r="M63" i="15" s="1"/>
  <c r="K70" i="15"/>
  <c r="M70" i="15" s="1"/>
  <c r="K98" i="15"/>
  <c r="M98" i="15" s="1"/>
  <c r="K40" i="15"/>
  <c r="M40" i="15" s="1"/>
  <c r="K65" i="15"/>
  <c r="M65" i="15" s="1"/>
  <c r="K61" i="15"/>
  <c r="M61" i="15" s="1"/>
  <c r="K84" i="15"/>
  <c r="M84" i="15" s="1"/>
  <c r="K101" i="15"/>
  <c r="M101" i="15" s="1"/>
  <c r="K83" i="15"/>
  <c r="M83" i="15" s="1"/>
  <c r="K62" i="15"/>
  <c r="M62" i="15" s="1"/>
  <c r="K66" i="15"/>
  <c r="M66" i="15" s="1"/>
  <c r="K59" i="15"/>
  <c r="M59" i="15" s="1"/>
  <c r="K52" i="15"/>
  <c r="M52" i="15" s="1"/>
  <c r="K85" i="15"/>
  <c r="M85" i="15" s="1"/>
  <c r="K50" i="15"/>
  <c r="M50" i="15" s="1"/>
  <c r="K16" i="15"/>
  <c r="M16" i="15" s="1"/>
  <c r="K9" i="15"/>
  <c r="M9" i="15" s="1"/>
  <c r="K58" i="15"/>
  <c r="M58" i="15" s="1"/>
  <c r="K29" i="15"/>
  <c r="M29" i="15" s="1"/>
  <c r="K34" i="15"/>
  <c r="M34" i="15" s="1"/>
  <c r="K49" i="15"/>
  <c r="M49" i="15" s="1"/>
  <c r="K104" i="15"/>
  <c r="M104" i="15" s="1"/>
  <c r="K37" i="15"/>
  <c r="M37" i="15" s="1"/>
  <c r="K30" i="15"/>
  <c r="M30" i="15" s="1"/>
  <c r="K47" i="15"/>
  <c r="M47" i="15" s="1"/>
  <c r="K82" i="15"/>
  <c r="M82" i="15" s="1"/>
  <c r="K44" i="15"/>
  <c r="M44" i="15" s="1"/>
  <c r="K80" i="15"/>
  <c r="M80" i="15" s="1"/>
  <c r="K67" i="15"/>
  <c r="M67" i="15" s="1"/>
  <c r="K45" i="15"/>
  <c r="M45" i="15" s="1"/>
  <c r="K38" i="15"/>
  <c r="M38" i="15" s="1"/>
  <c r="K36" i="15"/>
  <c r="M36" i="15" s="1"/>
  <c r="K97" i="15"/>
  <c r="M97" i="15" s="1"/>
  <c r="K90" i="15"/>
  <c r="M90" i="15" s="1"/>
  <c r="K95" i="15"/>
  <c r="M95" i="15" s="1"/>
  <c r="K57" i="15"/>
  <c r="M57" i="15" s="1"/>
  <c r="K81" i="15"/>
  <c r="M81" i="15" s="1"/>
  <c r="K14" i="15"/>
  <c r="M14" i="15" s="1"/>
  <c r="K28" i="15"/>
  <c r="M28" i="15" s="1"/>
  <c r="K73" i="15"/>
  <c r="M73" i="15" s="1"/>
  <c r="K86" i="15"/>
  <c r="M86" i="15" s="1"/>
  <c r="K13" i="15"/>
  <c r="M13" i="15" s="1"/>
  <c r="K15" i="15"/>
  <c r="M15" i="15" s="1"/>
  <c r="K20" i="15"/>
  <c r="M20" i="15" s="1"/>
  <c r="K102" i="15"/>
  <c r="M102" i="15" s="1"/>
  <c r="K72" i="15"/>
  <c r="M72" i="15" s="1"/>
  <c r="K68" i="15"/>
  <c r="M68" i="15" s="1"/>
  <c r="K56" i="15"/>
  <c r="M56" i="15" s="1"/>
  <c r="K5" i="15"/>
  <c r="M5" i="15" s="1"/>
  <c r="K71" i="15"/>
  <c r="M71" i="15" s="1"/>
  <c r="K75" i="15"/>
  <c r="M75" i="15" s="1"/>
  <c r="K64" i="15"/>
  <c r="M64" i="15" s="1"/>
  <c r="K11" i="15"/>
  <c r="M11" i="15" s="1"/>
  <c r="K4" i="15"/>
  <c r="M4" i="15" s="1"/>
  <c r="K43" i="15"/>
  <c r="M43" i="15" s="1"/>
  <c r="K78" i="15"/>
  <c r="M78" i="15" s="1"/>
  <c r="K10" i="15"/>
  <c r="M10" i="15" s="1"/>
  <c r="K48" i="15"/>
  <c r="M48" i="15" s="1"/>
  <c r="K41" i="15"/>
  <c r="M41" i="15" s="1"/>
  <c r="K93" i="15"/>
  <c r="M93" i="15" s="1"/>
  <c r="K22" i="15"/>
  <c r="M22" i="15" s="1"/>
  <c r="K99" i="15"/>
  <c r="M99" i="15" s="1"/>
  <c r="K87" i="15"/>
  <c r="M87" i="15" s="1"/>
  <c r="K55" i="15"/>
  <c r="M55" i="15" s="1"/>
  <c r="K91" i="15"/>
  <c r="M91" i="15" s="1"/>
  <c r="K35" i="15"/>
  <c r="M35" i="15" s="1"/>
  <c r="K105" i="15"/>
  <c r="M105" i="15" s="1"/>
  <c r="K39" i="15"/>
  <c r="M39" i="15" s="1"/>
  <c r="K25" i="15"/>
  <c r="M25" i="15" s="1"/>
  <c r="K79" i="15"/>
  <c r="M79" i="15" s="1"/>
  <c r="K31" i="15"/>
  <c r="M31" i="15" s="1"/>
  <c r="K27" i="15"/>
  <c r="M27" i="15" s="1"/>
  <c r="K24" i="15"/>
  <c r="M24" i="15" s="1"/>
  <c r="K19" i="15"/>
  <c r="M19" i="15" s="1"/>
  <c r="K33" i="15"/>
  <c r="M33" i="15" s="1"/>
  <c r="K51" i="15"/>
  <c r="M51" i="15" s="1"/>
  <c r="K32" i="15"/>
  <c r="M32" i="15" s="1"/>
  <c r="K12" i="15"/>
  <c r="M12" i="15" s="1"/>
  <c r="K21" i="15"/>
  <c r="M21" i="15" s="1"/>
  <c r="K7" i="15"/>
  <c r="M7" i="15" s="1"/>
  <c r="K60" i="15"/>
  <c r="M60" i="15" s="1"/>
  <c r="K74" i="15"/>
  <c r="M74" i="15" s="1"/>
  <c r="N24" i="24"/>
  <c r="TE26" i="23"/>
  <c r="TH26" i="23"/>
  <c r="AG26" i="23"/>
  <c r="AH26" i="23" s="1"/>
  <c r="AX26" i="23"/>
  <c r="SQ26" i="23"/>
  <c r="SR26" i="23" s="1"/>
  <c r="AO26" i="23"/>
  <c r="SY26" i="23"/>
  <c r="TC26" i="23"/>
  <c r="TD26" i="23" s="1"/>
  <c r="SW26" i="23"/>
  <c r="SX26" i="23" s="1"/>
  <c r="SZ26" i="23"/>
  <c r="TA26" i="23" s="1"/>
  <c r="AP26" i="23"/>
  <c r="AQ26" i="23" s="1"/>
  <c r="AL26" i="23"/>
  <c r="SS26" i="23"/>
  <c r="AY26" i="23"/>
  <c r="AZ26" i="23" s="1"/>
  <c r="SP26" i="23"/>
  <c r="AI26" i="23"/>
  <c r="TB26" i="23"/>
  <c r="AS26" i="23"/>
  <c r="AT26" i="23" s="1"/>
  <c r="BD26" i="23"/>
  <c r="BB26" i="23"/>
  <c r="BC26" i="23" s="1"/>
  <c r="ST26" i="23"/>
  <c r="SU26" i="23" s="1"/>
  <c r="AC26" i="23"/>
  <c r="AV26" i="23"/>
  <c r="AW26" i="23" s="1"/>
  <c r="AJ26" i="23"/>
  <c r="AK26" i="23" s="1"/>
  <c r="AD26" i="23"/>
  <c r="AE26" i="23" s="1"/>
  <c r="TF26" i="23"/>
  <c r="TG26" i="23" s="1"/>
  <c r="SV26" i="23"/>
  <c r="TI26" i="23"/>
  <c r="TJ26" i="23" s="1"/>
  <c r="BA26" i="23"/>
  <c r="AM26" i="23"/>
  <c r="AN26" i="23" s="1"/>
  <c r="AR26" i="23"/>
  <c r="BE26" i="23"/>
  <c r="BF26" i="23" s="1"/>
  <c r="AU26" i="23"/>
  <c r="AF26" i="23"/>
  <c r="DA26" i="23"/>
  <c r="CF26" i="23" s="1"/>
  <c r="AK7" i="1"/>
  <c r="M25" i="24"/>
  <c r="N26" i="24" s="1"/>
  <c r="K26" i="24"/>
  <c r="DB24" i="23"/>
  <c r="N25" i="24"/>
  <c r="DO23" i="23"/>
  <c r="DR23" i="23"/>
  <c r="DE23" i="23"/>
  <c r="ED23" i="23"/>
  <c r="EE23" i="23"/>
  <c r="EF23" i="23" s="1"/>
  <c r="DL23" i="23"/>
  <c r="DY23" i="23"/>
  <c r="DZ23" i="23" s="1"/>
  <c r="DS23" i="23"/>
  <c r="DT23" i="23" s="1"/>
  <c r="DD23" i="23"/>
  <c r="DX23" i="23"/>
  <c r="EB23" i="23"/>
  <c r="EC23" i="23" s="1"/>
  <c r="DU23" i="23"/>
  <c r="EA23" i="23"/>
  <c r="DJ23" i="23"/>
  <c r="DK23" i="23" s="1"/>
  <c r="DI23" i="23"/>
  <c r="CX23" i="23"/>
  <c r="CD23" i="23" s="1"/>
  <c r="DM23" i="23"/>
  <c r="DN23" i="23" s="1"/>
  <c r="DV23" i="23"/>
  <c r="DW23" i="23" s="1"/>
  <c r="DF23" i="23"/>
  <c r="DC23" i="23"/>
  <c r="DP23" i="23"/>
  <c r="DQ23" i="23" s="1"/>
  <c r="DG23" i="23"/>
  <c r="DH23" i="23" s="1"/>
  <c r="DB25" i="23"/>
  <c r="L26" i="24"/>
  <c r="S144" i="3" l="1"/>
  <c r="T144" i="3" s="1"/>
  <c r="V144" i="3"/>
  <c r="W144" i="3" s="1"/>
  <c r="M144" i="3"/>
  <c r="N144" i="3" s="1"/>
  <c r="J144" i="3"/>
  <c r="K144" i="3" s="1"/>
  <c r="G144" i="3"/>
  <c r="H144" i="3" s="1"/>
  <c r="M48" i="25"/>
  <c r="W134" i="1"/>
  <c r="H197" i="24"/>
  <c r="V150" i="1"/>
  <c r="QP21" i="23" s="1"/>
  <c r="V151" i="1"/>
  <c r="QR21" i="23" s="1"/>
  <c r="V154" i="1"/>
  <c r="QX21" i="23" s="1"/>
  <c r="T134" i="1"/>
  <c r="K48" i="25"/>
  <c r="G197" i="24"/>
  <c r="V152" i="1"/>
  <c r="QT21" i="23" s="1"/>
  <c r="V149" i="1"/>
  <c r="QN21" i="23" s="1"/>
  <c r="V147" i="1"/>
  <c r="QJ21" i="23" s="1"/>
  <c r="CK21" i="23" s="1"/>
  <c r="V153" i="1"/>
  <c r="QV21" i="23" s="1"/>
  <c r="G48" i="25"/>
  <c r="E197" i="24"/>
  <c r="N134" i="1"/>
  <c r="E48" i="25"/>
  <c r="K134" i="1"/>
  <c r="D197" i="24"/>
  <c r="F197" i="24"/>
  <c r="Q134" i="1"/>
  <c r="I48" i="25"/>
  <c r="P155" i="1"/>
  <c r="QZ19" i="23" s="1"/>
  <c r="P132" i="2"/>
  <c r="Q132" i="2" s="1"/>
  <c r="V132" i="2"/>
  <c r="W132" i="2" s="1"/>
  <c r="G132" i="2"/>
  <c r="H132" i="2" s="1"/>
  <c r="J132" i="2"/>
  <c r="K132" i="2" s="1"/>
  <c r="M132" i="2"/>
  <c r="N132" i="2" s="1"/>
  <c r="M152" i="1"/>
  <c r="QT18" i="23" s="1"/>
  <c r="O38" i="25"/>
  <c r="Z106" i="1"/>
  <c r="I159" i="24"/>
  <c r="K38" i="25"/>
  <c r="G159" i="24"/>
  <c r="T106" i="1"/>
  <c r="Q106" i="1"/>
  <c r="F159" i="24"/>
  <c r="I38" i="25"/>
  <c r="P148" i="1"/>
  <c r="QL19" i="23" s="1"/>
  <c r="CM19" i="23" s="1"/>
  <c r="S153" i="1"/>
  <c r="QV20" i="23" s="1"/>
  <c r="S147" i="1"/>
  <c r="QJ20" i="23" s="1"/>
  <c r="CK20" i="23" s="1"/>
  <c r="P151" i="1"/>
  <c r="QR19" i="23" s="1"/>
  <c r="S149" i="1"/>
  <c r="QN20" i="23" s="1"/>
  <c r="P149" i="1"/>
  <c r="QN19" i="23" s="1"/>
  <c r="S150" i="1"/>
  <c r="QP20" i="23" s="1"/>
  <c r="M97" i="3"/>
  <c r="N97" i="3" s="1"/>
  <c r="V97" i="3"/>
  <c r="W97" i="3" s="1"/>
  <c r="S70" i="3"/>
  <c r="T70" i="3" s="1"/>
  <c r="M70" i="3"/>
  <c r="N70" i="3" s="1"/>
  <c r="P70" i="3"/>
  <c r="Q70" i="3" s="1"/>
  <c r="G70" i="3"/>
  <c r="H70" i="3" s="1"/>
  <c r="S64" i="3"/>
  <c r="T64" i="3" s="1"/>
  <c r="V64" i="3"/>
  <c r="W64" i="3" s="1"/>
  <c r="M64" i="3"/>
  <c r="N64" i="3" s="1"/>
  <c r="P64" i="3"/>
  <c r="Q64" i="3" s="1"/>
  <c r="G64" i="3"/>
  <c r="H64" i="3" s="1"/>
  <c r="J64" i="3"/>
  <c r="K64" i="3" s="1"/>
  <c r="E23" i="25"/>
  <c r="M150" i="1"/>
  <c r="QP18" i="23" s="1"/>
  <c r="P146" i="1"/>
  <c r="QH19" i="23" s="1"/>
  <c r="CI19" i="23" s="1"/>
  <c r="S148" i="1"/>
  <c r="QL20" i="23" s="1"/>
  <c r="CM20" i="23" s="1"/>
  <c r="V148" i="1"/>
  <c r="QL21" i="23" s="1"/>
  <c r="CM21" i="23" s="1"/>
  <c r="P147" i="1"/>
  <c r="QJ19" i="23" s="1"/>
  <c r="CK19" i="23" s="1"/>
  <c r="J146" i="1"/>
  <c r="QH17" i="23" s="1"/>
  <c r="CI17" i="23" s="1"/>
  <c r="Z61" i="1"/>
  <c r="X177" i="1" s="1"/>
  <c r="I22" i="24" s="1"/>
  <c r="Y147" i="1"/>
  <c r="QJ22" i="23" s="1"/>
  <c r="CK22" i="23" s="1"/>
  <c r="Y152" i="1"/>
  <c r="QT22" i="23" s="1"/>
  <c r="Y151" i="1"/>
  <c r="QR22" i="23" s="1"/>
  <c r="Y149" i="1"/>
  <c r="QN22" i="23" s="1"/>
  <c r="I99" i="24"/>
  <c r="Y155" i="1"/>
  <c r="QZ22" i="23" s="1"/>
  <c r="O23" i="25"/>
  <c r="Y153" i="1"/>
  <c r="QV22" i="23" s="1"/>
  <c r="Y154" i="1"/>
  <c r="QX22" i="23" s="1"/>
  <c r="Y146" i="1"/>
  <c r="QH22" i="23" s="1"/>
  <c r="CI22" i="23" s="1"/>
  <c r="Y148" i="1"/>
  <c r="QL22" i="23" s="1"/>
  <c r="CM22" i="23" s="1"/>
  <c r="F99" i="24"/>
  <c r="S155" i="1"/>
  <c r="QZ20" i="23" s="1"/>
  <c r="S154" i="1"/>
  <c r="QX20" i="23" s="1"/>
  <c r="J150" i="1"/>
  <c r="QP17" i="23" s="1"/>
  <c r="J153" i="1"/>
  <c r="QV17" i="23" s="1"/>
  <c r="J154" i="1"/>
  <c r="QX17" i="23" s="1"/>
  <c r="P153" i="1"/>
  <c r="QV19" i="23" s="1"/>
  <c r="G99" i="24"/>
  <c r="T61" i="1"/>
  <c r="R180" i="1" s="1"/>
  <c r="G23" i="24" s="1"/>
  <c r="K23" i="25"/>
  <c r="J149" i="1"/>
  <c r="QN17" i="23" s="1"/>
  <c r="S152" i="1"/>
  <c r="QT20" i="23" s="1"/>
  <c r="J152" i="1"/>
  <c r="QT17" i="23" s="1"/>
  <c r="P154" i="1"/>
  <c r="QX19" i="23" s="1"/>
  <c r="P152" i="1"/>
  <c r="QT19" i="23" s="1"/>
  <c r="P150" i="1"/>
  <c r="QP19" i="23" s="1"/>
  <c r="S151" i="1"/>
  <c r="QR20" i="23" s="1"/>
  <c r="S146" i="1"/>
  <c r="QH20" i="23" s="1"/>
  <c r="CI20" i="23" s="1"/>
  <c r="D99" i="24"/>
  <c r="M153" i="1"/>
  <c r="QV18" i="23" s="1"/>
  <c r="E99" i="24"/>
  <c r="G23" i="25"/>
  <c r="N61" i="1"/>
  <c r="L180" i="1" s="1"/>
  <c r="E23" i="24" s="1"/>
  <c r="M149" i="1"/>
  <c r="QN18" i="23" s="1"/>
  <c r="M148" i="1"/>
  <c r="QL18" i="23" s="1"/>
  <c r="CM18" i="23" s="1"/>
  <c r="M146" i="1"/>
  <c r="QH18" i="23" s="1"/>
  <c r="CI18" i="23" s="1"/>
  <c r="J155" i="1"/>
  <c r="QZ17" i="23" s="1"/>
  <c r="J147" i="1"/>
  <c r="QJ17" i="23" s="1"/>
  <c r="CK17" i="23" s="1"/>
  <c r="M155" i="1"/>
  <c r="QZ18" i="23" s="1"/>
  <c r="M147" i="1"/>
  <c r="QJ18" i="23" s="1"/>
  <c r="CK18" i="23" s="1"/>
  <c r="J148" i="1"/>
  <c r="QL17" i="23" s="1"/>
  <c r="CM17" i="23" s="1"/>
  <c r="M151" i="1"/>
  <c r="QR18" i="23" s="1"/>
  <c r="J151" i="1"/>
  <c r="QR17" i="23" s="1"/>
  <c r="M154" i="1"/>
  <c r="QX18" i="23" s="1"/>
  <c r="S49" i="3"/>
  <c r="T49" i="3" s="1"/>
  <c r="R165" i="3" s="1"/>
  <c r="V49" i="3"/>
  <c r="W49" i="3" s="1"/>
  <c r="M49" i="3"/>
  <c r="N49" i="3" s="1"/>
  <c r="L165" i="3" s="1"/>
  <c r="P49" i="3"/>
  <c r="Q49" i="3" s="1"/>
  <c r="G49" i="3"/>
  <c r="H49" i="3" s="1"/>
  <c r="F165" i="3" s="1"/>
  <c r="J49" i="3"/>
  <c r="K49" i="3" s="1"/>
  <c r="P40" i="2"/>
  <c r="Q40" i="2" s="1"/>
  <c r="O167" i="2" s="1"/>
  <c r="V40" i="2"/>
  <c r="W40" i="2" s="1"/>
  <c r="U167" i="2" s="1"/>
  <c r="S40" i="2"/>
  <c r="T40" i="2" s="1"/>
  <c r="R167" i="2" s="1"/>
  <c r="P40" i="3"/>
  <c r="Q40" i="3" s="1"/>
  <c r="V40" i="3"/>
  <c r="W40" i="3" s="1"/>
  <c r="U176" i="3" s="1"/>
  <c r="I180" i="1"/>
  <c r="D23" i="24" s="1"/>
  <c r="O165" i="1"/>
  <c r="F19" i="24" s="1"/>
  <c r="F163" i="2"/>
  <c r="O173" i="1"/>
  <c r="F21" i="24" s="1"/>
  <c r="O169" i="1"/>
  <c r="F20" i="24" s="1"/>
  <c r="O177" i="1"/>
  <c r="F22" i="24" s="1"/>
  <c r="V151" i="3"/>
  <c r="L161" i="3"/>
  <c r="V146" i="3"/>
  <c r="O161" i="3"/>
  <c r="O163" i="2"/>
  <c r="U165" i="1"/>
  <c r="H19" i="24" s="1"/>
  <c r="L163" i="2"/>
  <c r="U169" i="1"/>
  <c r="H20" i="24" s="1"/>
  <c r="I161" i="3"/>
  <c r="F161" i="3"/>
  <c r="U161" i="3"/>
  <c r="I163" i="2"/>
  <c r="X165" i="1"/>
  <c r="I19" i="24" s="1"/>
  <c r="X169" i="1"/>
  <c r="I20" i="24" s="1"/>
  <c r="X173" i="1"/>
  <c r="I21" i="24" s="1"/>
  <c r="R165" i="1"/>
  <c r="G19" i="24" s="1"/>
  <c r="R169" i="1"/>
  <c r="G20" i="24" s="1"/>
  <c r="L165" i="1"/>
  <c r="E19" i="24" s="1"/>
  <c r="L169" i="1"/>
  <c r="E20" i="24" s="1"/>
  <c r="I165" i="1"/>
  <c r="D19" i="24" s="1"/>
  <c r="I169" i="1"/>
  <c r="D20" i="24" s="1"/>
  <c r="I173" i="1"/>
  <c r="D21" i="24" s="1"/>
  <c r="I177" i="1"/>
  <c r="D22" i="24" s="1"/>
  <c r="J9" i="1"/>
  <c r="U169" i="3"/>
  <c r="W73" i="2"/>
  <c r="T73" i="3"/>
  <c r="R171" i="2"/>
  <c r="R175" i="2"/>
  <c r="U177" i="1"/>
  <c r="H22" i="24" s="1"/>
  <c r="U173" i="1"/>
  <c r="H21" i="24" s="1"/>
  <c r="U180" i="1"/>
  <c r="H23" i="24" s="1"/>
  <c r="Q73" i="2"/>
  <c r="P151" i="2"/>
  <c r="P152" i="2"/>
  <c r="H73" i="3"/>
  <c r="N73" i="3"/>
  <c r="H73" i="2"/>
  <c r="K73" i="3"/>
  <c r="DB26" i="23"/>
  <c r="M26" i="24"/>
  <c r="EE25" i="23"/>
  <c r="EF25" i="23" s="1"/>
  <c r="DY25" i="23"/>
  <c r="DZ25" i="23" s="1"/>
  <c r="DC25" i="23"/>
  <c r="DX25" i="23"/>
  <c r="DF25" i="23"/>
  <c r="DS25" i="23"/>
  <c r="DT25" i="23" s="1"/>
  <c r="DG25" i="23"/>
  <c r="DH25" i="23" s="1"/>
  <c r="DU25" i="23"/>
  <c r="DO25" i="23"/>
  <c r="DE25" i="23"/>
  <c r="DP25" i="23"/>
  <c r="DQ25" i="23" s="1"/>
  <c r="DL25" i="23"/>
  <c r="DI25" i="23"/>
  <c r="DM25" i="23"/>
  <c r="DN25" i="23" s="1"/>
  <c r="DD25" i="23"/>
  <c r="EB25" i="23"/>
  <c r="EC25" i="23" s="1"/>
  <c r="DR25" i="23"/>
  <c r="CX25" i="23"/>
  <c r="CD25" i="23" s="1"/>
  <c r="DJ25" i="23"/>
  <c r="DK25" i="23" s="1"/>
  <c r="ED25" i="23"/>
  <c r="DV25" i="23"/>
  <c r="DW25" i="23" s="1"/>
  <c r="EA25" i="23"/>
  <c r="DC24" i="23"/>
  <c r="DU24" i="23"/>
  <c r="DF24" i="23"/>
  <c r="DP24" i="23"/>
  <c r="DQ24" i="23" s="1"/>
  <c r="DY24" i="23"/>
  <c r="DZ24" i="23" s="1"/>
  <c r="EA24" i="23"/>
  <c r="ED24" i="23"/>
  <c r="DX24" i="23"/>
  <c r="EB24" i="23"/>
  <c r="EC24" i="23" s="1"/>
  <c r="DR24" i="23"/>
  <c r="CX24" i="23"/>
  <c r="CD24" i="23" s="1"/>
  <c r="DV24" i="23"/>
  <c r="DW24" i="23" s="1"/>
  <c r="DO24" i="23"/>
  <c r="DG24" i="23"/>
  <c r="DH24" i="23" s="1"/>
  <c r="EE24" i="23"/>
  <c r="EF24" i="23" s="1"/>
  <c r="DE24" i="23"/>
  <c r="DJ24" i="23"/>
  <c r="DK24" i="23" s="1"/>
  <c r="DI24" i="23"/>
  <c r="DL24" i="23"/>
  <c r="DS24" i="23"/>
  <c r="DT24" i="23" s="1"/>
  <c r="DM24" i="23"/>
  <c r="DN24" i="23" s="1"/>
  <c r="DD24" i="23"/>
  <c r="EG23" i="23"/>
  <c r="Y161" i="24"/>
  <c r="U120" i="24"/>
  <c r="T33" i="24"/>
  <c r="T210" i="24"/>
  <c r="V100" i="24"/>
  <c r="W100" i="24"/>
  <c r="AA27" i="24"/>
  <c r="AA80" i="24"/>
  <c r="W210" i="24"/>
  <c r="V132" i="24"/>
  <c r="T170" i="24"/>
  <c r="Z184" i="24"/>
  <c r="AA96" i="24"/>
  <c r="AC86" i="24"/>
  <c r="T176" i="24"/>
  <c r="W205" i="24"/>
  <c r="T89" i="24"/>
  <c r="T205" i="24"/>
  <c r="AA118" i="24"/>
  <c r="W24" i="24"/>
  <c r="V201" i="24"/>
  <c r="AA93" i="24"/>
  <c r="X94" i="24"/>
  <c r="AC77" i="24"/>
  <c r="AB77" i="24"/>
  <c r="X138" i="24"/>
  <c r="Z185" i="24"/>
  <c r="Y121" i="24"/>
  <c r="AB73" i="24"/>
  <c r="U102" i="24"/>
  <c r="Z157" i="24"/>
  <c r="X62" i="24"/>
  <c r="U145" i="24"/>
  <c r="X180" i="24"/>
  <c r="T69" i="24"/>
  <c r="V136" i="24"/>
  <c r="X59" i="24"/>
  <c r="V52" i="24"/>
  <c r="AB213" i="24"/>
  <c r="AC43" i="24"/>
  <c r="AA213" i="24"/>
  <c r="T211" i="24"/>
  <c r="AB177" i="24"/>
  <c r="Y77" i="24"/>
  <c r="T73" i="24"/>
  <c r="AC73" i="24"/>
  <c r="T72" i="24"/>
  <c r="X69" i="24"/>
  <c r="T178" i="24"/>
  <c r="U186" i="24"/>
  <c r="Y201" i="24"/>
  <c r="U169" i="24"/>
  <c r="T106" i="24"/>
  <c r="W138" i="24"/>
  <c r="U43" i="24"/>
  <c r="AA78" i="24"/>
  <c r="U162" i="24"/>
  <c r="AB82" i="24"/>
  <c r="AA166" i="24"/>
  <c r="U184" i="24"/>
  <c r="AC38" i="24"/>
  <c r="AA128" i="24"/>
  <c r="V105" i="24"/>
  <c r="AC112" i="24"/>
  <c r="T208" i="24"/>
  <c r="AB118" i="24"/>
  <c r="AB129" i="24"/>
  <c r="AA34" i="24"/>
  <c r="AC174" i="24"/>
  <c r="Y96" i="24"/>
  <c r="Y176" i="24"/>
  <c r="AB89" i="24"/>
  <c r="Y98" i="24"/>
  <c r="X56" i="24"/>
  <c r="X66" i="24"/>
  <c r="AC108" i="24"/>
  <c r="T43" i="24"/>
  <c r="Y189" i="24"/>
  <c r="AA169" i="24"/>
  <c r="AB162" i="24"/>
  <c r="U205" i="24"/>
  <c r="V190" i="24"/>
  <c r="U49" i="24"/>
  <c r="Y38" i="24"/>
  <c r="T46" i="24"/>
  <c r="Z152" i="24"/>
  <c r="AA110" i="24"/>
  <c r="AC134" i="24"/>
  <c r="X211" i="24"/>
  <c r="AC184" i="24"/>
  <c r="W164" i="24"/>
  <c r="Z170" i="24"/>
  <c r="Y213" i="24"/>
  <c r="AB50" i="24"/>
  <c r="AB142" i="24"/>
  <c r="AB152" i="24"/>
  <c r="X170" i="24"/>
  <c r="T50" i="24"/>
  <c r="AA145" i="24"/>
  <c r="W124" i="24"/>
  <c r="Y85" i="24"/>
  <c r="X77" i="24"/>
  <c r="V55" i="24"/>
  <c r="AB185" i="24"/>
  <c r="X182" i="24"/>
  <c r="AC180" i="24"/>
  <c r="AB24" i="24"/>
  <c r="AA174" i="24"/>
  <c r="X73" i="24"/>
  <c r="Y49" i="24"/>
  <c r="W199" i="24"/>
  <c r="V47" i="24"/>
  <c r="AB109" i="24"/>
  <c r="Y46" i="24"/>
  <c r="U74" i="24"/>
  <c r="T207" i="24"/>
  <c r="AB136" i="24"/>
  <c r="X61" i="24"/>
  <c r="AA120" i="24"/>
  <c r="X118" i="24"/>
  <c r="W82" i="24"/>
  <c r="AA32" i="24"/>
  <c r="Z53" i="24"/>
  <c r="Y112" i="24"/>
  <c r="Y174" i="24"/>
  <c r="T181" i="24"/>
  <c r="Y186" i="24"/>
  <c r="Z65" i="24"/>
  <c r="AA121" i="24"/>
  <c r="T37" i="24"/>
  <c r="AB126" i="24"/>
  <c r="AA188" i="24"/>
  <c r="AB134" i="24"/>
  <c r="AC173" i="24"/>
  <c r="AC109" i="24"/>
  <c r="Y173" i="24"/>
  <c r="Y110" i="24"/>
  <c r="AB160" i="24"/>
  <c r="AC165" i="24"/>
  <c r="AC24" i="24"/>
  <c r="X149" i="24"/>
  <c r="Y86" i="24"/>
  <c r="Z69" i="24"/>
  <c r="Y117" i="24"/>
  <c r="U161" i="24"/>
  <c r="AC47" i="24"/>
  <c r="X34" i="24"/>
  <c r="Z204" i="24"/>
  <c r="W166" i="24"/>
  <c r="X205" i="24"/>
  <c r="V24" i="24"/>
  <c r="W96" i="24"/>
  <c r="AA170" i="24"/>
  <c r="Z166" i="24"/>
  <c r="U58" i="24"/>
  <c r="Y180" i="24"/>
  <c r="U199" i="24"/>
  <c r="T34" i="24"/>
  <c r="W53" i="24"/>
  <c r="Z61" i="24"/>
  <c r="V181" i="24"/>
  <c r="AC177" i="24"/>
  <c r="AC113" i="24"/>
  <c r="Y113" i="24"/>
  <c r="Z174" i="24"/>
  <c r="Z182" i="24"/>
  <c r="Z76" i="24"/>
  <c r="AA184" i="24"/>
  <c r="Z118" i="24"/>
  <c r="U153" i="24"/>
  <c r="AB122" i="24"/>
  <c r="AC44" i="24"/>
  <c r="AC84" i="24"/>
  <c r="T154" i="24"/>
  <c r="Z110" i="24"/>
  <c r="AA142" i="24"/>
  <c r="AB53" i="24"/>
  <c r="AA90" i="24"/>
  <c r="AA207" i="24"/>
  <c r="Z38" i="24"/>
  <c r="X160" i="24"/>
  <c r="V97" i="24"/>
  <c r="AA46" i="24"/>
  <c r="T82" i="24"/>
  <c r="T61" i="24"/>
  <c r="X196" i="24"/>
  <c r="U59" i="24"/>
  <c r="AB158" i="24"/>
  <c r="AB104" i="24"/>
  <c r="U208" i="24"/>
  <c r="AB153" i="24"/>
  <c r="U69" i="24"/>
  <c r="Z88" i="24"/>
  <c r="AC41" i="24"/>
  <c r="V196" i="24"/>
  <c r="Z105" i="24"/>
  <c r="U77" i="24"/>
  <c r="X120" i="24"/>
  <c r="V210" i="24"/>
  <c r="Z214" i="24"/>
  <c r="AB97" i="24"/>
  <c r="AA37" i="24"/>
  <c r="V211" i="24"/>
  <c r="W188" i="24"/>
  <c r="Z112" i="24"/>
  <c r="AC146" i="24"/>
  <c r="AA66" i="24"/>
  <c r="W77" i="24"/>
  <c r="V59" i="24"/>
  <c r="AB166" i="24"/>
  <c r="X161" i="24"/>
  <c r="AC32" i="24"/>
  <c r="AB170" i="24"/>
  <c r="AC121" i="24"/>
  <c r="Z37" i="24"/>
  <c r="AC133" i="24"/>
  <c r="Y36" i="24"/>
  <c r="T196" i="24"/>
  <c r="W162" i="24"/>
  <c r="W204" i="24"/>
  <c r="W141" i="24"/>
  <c r="AC55" i="24"/>
  <c r="Z133" i="24"/>
  <c r="Z176" i="24"/>
  <c r="U36" i="24"/>
  <c r="AB34" i="24"/>
  <c r="AC118" i="24"/>
  <c r="W116" i="24"/>
  <c r="AC136" i="24"/>
  <c r="W70" i="24"/>
  <c r="V33" i="24"/>
  <c r="X125" i="24"/>
  <c r="T21" i="24"/>
  <c r="AB62" i="24"/>
  <c r="X78" i="24"/>
  <c r="AB186" i="24"/>
  <c r="Z64" i="24"/>
  <c r="T177" i="24"/>
  <c r="T148" i="24"/>
  <c r="Y120" i="24"/>
  <c r="Y202" i="24"/>
  <c r="Y166" i="24"/>
  <c r="X96" i="24"/>
  <c r="W142" i="24"/>
  <c r="T97" i="24"/>
  <c r="AB198" i="24"/>
  <c r="X81" i="24"/>
  <c r="AB145" i="24"/>
  <c r="W198" i="24"/>
  <c r="Y152" i="24"/>
  <c r="Z78" i="24"/>
  <c r="Z85" i="24"/>
  <c r="Y84" i="24"/>
  <c r="AB165" i="24"/>
  <c r="AC148" i="24"/>
  <c r="AC50" i="24"/>
  <c r="X189" i="24"/>
  <c r="Z62" i="24"/>
  <c r="V109" i="24"/>
  <c r="U207" i="24"/>
  <c r="W126" i="24"/>
  <c r="AB121" i="24"/>
  <c r="T130" i="24"/>
  <c r="AB172" i="24"/>
  <c r="W148" i="24"/>
  <c r="T25" i="24"/>
  <c r="AB188" i="24"/>
  <c r="AC76" i="24"/>
  <c r="V141" i="24"/>
  <c r="AC176" i="24"/>
  <c r="X117" i="24"/>
  <c r="W38" i="24"/>
  <c r="Y58" i="24"/>
  <c r="AA77" i="24"/>
  <c r="AC193" i="24"/>
  <c r="AB59" i="24"/>
  <c r="V186" i="24"/>
  <c r="V146" i="24"/>
  <c r="T64" i="24"/>
  <c r="V150" i="24"/>
  <c r="X195" i="24"/>
  <c r="Y68" i="24"/>
  <c r="Z193" i="24"/>
  <c r="AA38" i="24"/>
  <c r="U164" i="24"/>
  <c r="V38" i="24"/>
  <c r="X98" i="24"/>
  <c r="X49" i="24"/>
  <c r="V169" i="24"/>
  <c r="X132" i="24"/>
  <c r="AA153" i="24"/>
  <c r="V149" i="24"/>
  <c r="T128" i="24"/>
  <c r="Z40" i="24"/>
  <c r="Y146" i="24"/>
  <c r="T168" i="24"/>
  <c r="AC22" i="24"/>
  <c r="U176" i="24"/>
  <c r="U112" i="24"/>
  <c r="V180" i="24"/>
  <c r="V164" i="24"/>
  <c r="T56" i="24"/>
  <c r="W201" i="24"/>
  <c r="X185" i="24"/>
  <c r="AA81" i="24"/>
  <c r="W208" i="24"/>
  <c r="W152" i="24"/>
  <c r="T125" i="24"/>
  <c r="V208" i="24"/>
  <c r="W114" i="24"/>
  <c r="AB148" i="24"/>
  <c r="AC81" i="24"/>
  <c r="V114" i="24"/>
  <c r="AB22" i="24"/>
  <c r="Y62" i="24"/>
  <c r="W132" i="24"/>
  <c r="AC210" i="24"/>
  <c r="AA130" i="24"/>
  <c r="AA62" i="24"/>
  <c r="AB46" i="24"/>
  <c r="Y128" i="24"/>
  <c r="Z208" i="24"/>
  <c r="X202" i="24"/>
  <c r="Z90" i="24"/>
  <c r="Y195" i="24"/>
  <c r="AC110" i="24"/>
  <c r="Z161" i="24"/>
  <c r="T88" i="24"/>
  <c r="W125" i="24"/>
  <c r="AA50" i="24"/>
  <c r="AB32" i="24"/>
  <c r="AA58" i="24"/>
  <c r="AB100" i="24"/>
  <c r="U190" i="24"/>
  <c r="AA52" i="24"/>
  <c r="AC20" i="24"/>
  <c r="X188" i="24"/>
  <c r="X40" i="24"/>
  <c r="V192" i="24"/>
  <c r="AA156" i="24"/>
  <c r="T32" i="24"/>
  <c r="U170" i="24"/>
  <c r="AB211" i="24"/>
  <c r="Y140" i="24"/>
  <c r="AA164" i="24"/>
  <c r="AB181" i="24"/>
  <c r="W84" i="24"/>
  <c r="AC142" i="24"/>
  <c r="U158" i="24"/>
  <c r="X109" i="24"/>
  <c r="T180" i="24"/>
  <c r="T20" i="24"/>
  <c r="AC105" i="24"/>
  <c r="X70" i="24"/>
  <c r="U148" i="24"/>
  <c r="V207" i="24"/>
  <c r="T190" i="24"/>
  <c r="X52" i="24"/>
  <c r="Y64" i="24"/>
  <c r="W89" i="24"/>
  <c r="V170" i="24"/>
  <c r="V156" i="24"/>
  <c r="Z24" i="24"/>
  <c r="Y125" i="24"/>
  <c r="Z33" i="24"/>
  <c r="AA196" i="24"/>
  <c r="AB201" i="24"/>
  <c r="AC85" i="24"/>
  <c r="X112" i="24"/>
  <c r="Y199" i="24"/>
  <c r="Z92" i="24"/>
  <c r="U142" i="24"/>
  <c r="T137" i="24"/>
  <c r="AB146" i="24"/>
  <c r="AA24" i="24"/>
  <c r="V130" i="24"/>
  <c r="AB196" i="24"/>
  <c r="AA186" i="24"/>
  <c r="X36" i="24"/>
  <c r="AA33" i="24"/>
  <c r="W52" i="24"/>
  <c r="X88" i="24"/>
  <c r="AB69" i="24"/>
  <c r="AA41" i="24"/>
  <c r="AB208" i="24"/>
  <c r="AA152" i="24"/>
  <c r="T172" i="24"/>
  <c r="W41" i="24"/>
  <c r="AB164" i="24"/>
  <c r="Y165" i="24"/>
  <c r="W97" i="24"/>
  <c r="T144" i="24"/>
  <c r="T164" i="24"/>
  <c r="W186" i="24"/>
  <c r="V195" i="24"/>
  <c r="U78" i="24"/>
  <c r="T55" i="24"/>
  <c r="W120" i="24"/>
  <c r="AA94" i="24"/>
  <c r="Z160" i="24"/>
  <c r="AB182" i="24"/>
  <c r="T40" i="24"/>
  <c r="Y66" i="24"/>
  <c r="W49" i="24"/>
  <c r="T22" i="24"/>
  <c r="Y204" i="24"/>
  <c r="Y138" i="24"/>
  <c r="Y106" i="24"/>
  <c r="Y118" i="24"/>
  <c r="V106" i="24"/>
  <c r="AA59" i="24"/>
  <c r="W211" i="24"/>
  <c r="T47" i="24"/>
  <c r="V160" i="24"/>
  <c r="T53" i="24"/>
  <c r="AB190" i="24"/>
  <c r="U33" i="24"/>
  <c r="U129" i="24"/>
  <c r="U146" i="24"/>
  <c r="X72" i="24"/>
  <c r="AC214" i="24"/>
  <c r="AC205" i="24"/>
  <c r="AC74" i="24"/>
  <c r="Y185" i="24"/>
  <c r="X172" i="24"/>
  <c r="T85" i="24"/>
  <c r="V102" i="24"/>
  <c r="W50" i="24"/>
  <c r="Z198" i="24"/>
  <c r="W134" i="24"/>
  <c r="U166" i="24"/>
  <c r="AB105" i="24"/>
  <c r="V65" i="24"/>
  <c r="Y141" i="24"/>
  <c r="W88" i="24"/>
  <c r="V205" i="24"/>
  <c r="X145" i="24"/>
  <c r="V213" i="24"/>
  <c r="AC101" i="24"/>
  <c r="Z84" i="24"/>
  <c r="T92" i="24"/>
  <c r="AC66" i="24"/>
  <c r="T94" i="24"/>
  <c r="Y207" i="24"/>
  <c r="AA70" i="24"/>
  <c r="Z153" i="24"/>
  <c r="U152" i="24"/>
  <c r="V61" i="24"/>
  <c r="Z140" i="24"/>
  <c r="U149" i="24"/>
  <c r="U137" i="24"/>
  <c r="T161" i="24"/>
  <c r="Y196" i="24"/>
  <c r="V182" i="24"/>
  <c r="W85" i="24"/>
  <c r="AC93" i="24"/>
  <c r="X164" i="24"/>
  <c r="U65" i="24"/>
  <c r="AC64" i="24"/>
  <c r="AA68" i="24"/>
  <c r="AB47" i="24"/>
  <c r="V166" i="24"/>
  <c r="X74" i="24"/>
  <c r="Y164" i="24"/>
  <c r="U134" i="24"/>
  <c r="AA129" i="24"/>
  <c r="T41" i="24"/>
  <c r="X33" i="24"/>
  <c r="U165" i="24"/>
  <c r="V134" i="24"/>
  <c r="AC186" i="24"/>
  <c r="W192" i="24"/>
  <c r="Z207" i="24"/>
  <c r="Z86" i="24"/>
  <c r="V108" i="24"/>
  <c r="AB133" i="24"/>
  <c r="AA114" i="24"/>
  <c r="X38" i="24"/>
  <c r="T132" i="24"/>
  <c r="AB21" i="24"/>
  <c r="Y177" i="24"/>
  <c r="W190" i="24"/>
  <c r="T214" i="24"/>
  <c r="X50" i="24"/>
  <c r="AB52" i="24"/>
  <c r="Z145" i="24"/>
  <c r="Y170" i="24"/>
  <c r="W34" i="24"/>
  <c r="Z125" i="24"/>
  <c r="AB150" i="24"/>
  <c r="Y130" i="24"/>
  <c r="Z32" i="24"/>
  <c r="V78" i="24"/>
  <c r="Z134" i="24"/>
  <c r="T142" i="24"/>
  <c r="Z189" i="24"/>
  <c r="AA69" i="24"/>
  <c r="AB202" i="24"/>
  <c r="AA64" i="24"/>
  <c r="X137" i="24"/>
  <c r="AB65" i="24"/>
  <c r="Z156" i="24"/>
  <c r="U38" i="24"/>
  <c r="T124" i="24"/>
  <c r="V72" i="24"/>
  <c r="W168" i="24"/>
  <c r="X102" i="24"/>
  <c r="T52" i="24"/>
  <c r="Z158" i="24"/>
  <c r="AA208" i="24"/>
  <c r="AB106" i="24"/>
  <c r="V199" i="24"/>
  <c r="T184" i="24"/>
  <c r="U76" i="24"/>
  <c r="AB125" i="24"/>
  <c r="X104" i="24"/>
  <c r="AA204" i="24"/>
  <c r="U214" i="24"/>
  <c r="X90" i="24"/>
  <c r="AC68" i="24"/>
  <c r="U210" i="24"/>
  <c r="AA108" i="24"/>
  <c r="AA55" i="24"/>
  <c r="AA82" i="24"/>
  <c r="W112" i="24"/>
  <c r="AB124" i="24"/>
  <c r="Y55" i="24"/>
  <c r="W202" i="24"/>
  <c r="U56" i="24"/>
  <c r="V137" i="24"/>
  <c r="V37" i="24"/>
  <c r="AB154" i="24"/>
  <c r="T38" i="24"/>
  <c r="V66" i="24"/>
  <c r="AB184" i="24"/>
  <c r="Y82" i="24"/>
  <c r="Y27" i="24"/>
  <c r="V189" i="24"/>
  <c r="U133" i="24"/>
  <c r="V129" i="24"/>
  <c r="W178" i="24"/>
  <c r="X201" i="24"/>
  <c r="U27" i="24"/>
  <c r="T185" i="24"/>
  <c r="X121" i="24"/>
  <c r="AC65" i="24"/>
  <c r="X130" i="24"/>
  <c r="T44" i="24"/>
  <c r="Y94" i="24"/>
  <c r="W177" i="24"/>
  <c r="W44" i="24"/>
  <c r="Z165" i="24"/>
  <c r="AC97" i="24"/>
  <c r="V158" i="24"/>
  <c r="AC199" i="24"/>
  <c r="AB66" i="24"/>
  <c r="U110" i="24"/>
  <c r="Y156" i="24"/>
  <c r="X168" i="24"/>
  <c r="Y69" i="24"/>
  <c r="AB113" i="24"/>
  <c r="T104" i="24"/>
  <c r="U52" i="24"/>
  <c r="Y102" i="24"/>
  <c r="X169" i="24"/>
  <c r="U211" i="24"/>
  <c r="V93" i="24"/>
  <c r="V126" i="24"/>
  <c r="AA21" i="24"/>
  <c r="U80" i="24"/>
  <c r="W195" i="24"/>
  <c r="AB101" i="24"/>
  <c r="AA148" i="24"/>
  <c r="Z172" i="24"/>
  <c r="AB138" i="24"/>
  <c r="AA40" i="24"/>
  <c r="AB128" i="24"/>
  <c r="T100" i="24"/>
  <c r="U201" i="24"/>
  <c r="Y114" i="24"/>
  <c r="W196" i="24"/>
  <c r="X113" i="24"/>
  <c r="AC106" i="24"/>
  <c r="Y40" i="24"/>
  <c r="Y109" i="24"/>
  <c r="Z149" i="24"/>
  <c r="AA36" i="24"/>
  <c r="AA101" i="24"/>
  <c r="W94" i="24"/>
  <c r="T59" i="24"/>
  <c r="X105" i="24"/>
  <c r="V41" i="24"/>
  <c r="T98" i="24"/>
  <c r="Y88" i="24"/>
  <c r="W165" i="24"/>
  <c r="AA162" i="24"/>
  <c r="AC207" i="24"/>
  <c r="AB149" i="24"/>
  <c r="U46" i="24"/>
  <c r="X100" i="24"/>
  <c r="Y134" i="24"/>
  <c r="X208" i="24"/>
  <c r="AB70" i="24"/>
  <c r="T152" i="24"/>
  <c r="V178" i="24"/>
  <c r="U41" i="24"/>
  <c r="AC192" i="24"/>
  <c r="X65" i="24"/>
  <c r="U62" i="24"/>
  <c r="W176" i="24"/>
  <c r="W81" i="24"/>
  <c r="AB117" i="24"/>
  <c r="AC125" i="24"/>
  <c r="T156" i="24"/>
  <c r="AC124" i="24"/>
  <c r="T68" i="24"/>
  <c r="AB207" i="24"/>
  <c r="V202" i="24"/>
  <c r="X84" i="24"/>
  <c r="AA154" i="24"/>
  <c r="T121" i="24"/>
  <c r="Y193" i="24"/>
  <c r="T129" i="24"/>
  <c r="X80" i="24"/>
  <c r="AA144" i="24"/>
  <c r="Z129" i="24"/>
  <c r="U121" i="24"/>
  <c r="AC33" i="24"/>
  <c r="Y148" i="24"/>
  <c r="V110" i="24"/>
  <c r="T74" i="24"/>
  <c r="AC144" i="24"/>
  <c r="Z109" i="24"/>
  <c r="X207" i="24"/>
  <c r="Y124" i="24"/>
  <c r="AA178" i="24"/>
  <c r="T66" i="24"/>
  <c r="Z82" i="24"/>
  <c r="V176" i="24"/>
  <c r="Z124" i="24"/>
  <c r="T213" i="24"/>
  <c r="U125" i="24"/>
  <c r="V89" i="24"/>
  <c r="AB178" i="24"/>
  <c r="T96" i="24"/>
  <c r="Z148" i="24"/>
  <c r="T158" i="24"/>
  <c r="W74" i="24"/>
  <c r="Z120" i="24"/>
  <c r="U100" i="24"/>
  <c r="Z73" i="24"/>
  <c r="U55" i="24"/>
  <c r="AB169" i="24"/>
  <c r="W110" i="24"/>
  <c r="Z46" i="24"/>
  <c r="W62" i="24"/>
  <c r="X97" i="24"/>
  <c r="Y126" i="24"/>
  <c r="AB98" i="24"/>
  <c r="Z144" i="24"/>
  <c r="AA177" i="24"/>
  <c r="T118" i="24"/>
  <c r="AB114" i="24"/>
  <c r="X177" i="24"/>
  <c r="AC88" i="24"/>
  <c r="T108" i="24"/>
  <c r="AA53" i="24"/>
  <c r="AA56" i="24"/>
  <c r="W102" i="24"/>
  <c r="AA100" i="24"/>
  <c r="W213" i="24"/>
  <c r="T202" i="24"/>
  <c r="X93" i="24"/>
  <c r="Z116" i="24"/>
  <c r="AA86" i="24"/>
  <c r="AB93" i="24"/>
  <c r="T105" i="24"/>
  <c r="AA125" i="24"/>
  <c r="AC21" i="24"/>
  <c r="AC132" i="24"/>
  <c r="W117" i="24"/>
  <c r="V133" i="24"/>
  <c r="T134" i="24"/>
  <c r="V86" i="24"/>
  <c r="AB81" i="24"/>
  <c r="X184" i="24"/>
  <c r="U172" i="24"/>
  <c r="U204" i="24"/>
  <c r="AC58" i="24"/>
  <c r="V56" i="24"/>
  <c r="T116" i="24"/>
  <c r="W121" i="24"/>
  <c r="V185" i="24"/>
  <c r="V145" i="24"/>
  <c r="U44" i="24"/>
  <c r="W181" i="24"/>
  <c r="V153" i="24"/>
  <c r="Z211" i="24"/>
  <c r="AC100" i="24"/>
  <c r="Z130" i="24"/>
  <c r="AA189" i="24"/>
  <c r="AA92" i="24"/>
  <c r="Z80" i="24"/>
  <c r="AA214" i="24"/>
  <c r="AB180" i="24"/>
  <c r="T120" i="24"/>
  <c r="Z49" i="24"/>
  <c r="T198" i="24"/>
  <c r="AB168" i="24"/>
  <c r="Y162" i="24"/>
  <c r="AC102" i="24"/>
  <c r="V32" i="24"/>
  <c r="AB116" i="24"/>
  <c r="Y104" i="24"/>
  <c r="U85" i="24"/>
  <c r="AC37" i="24"/>
  <c r="Y72" i="24"/>
  <c r="AC128" i="24"/>
  <c r="W140" i="24"/>
  <c r="AB90" i="24"/>
  <c r="W66" i="24"/>
  <c r="V98" i="24"/>
  <c r="AB56" i="24"/>
  <c r="AC114" i="24"/>
  <c r="AC154" i="24"/>
  <c r="AA146" i="24"/>
  <c r="Z188" i="24"/>
  <c r="AB27" i="24"/>
  <c r="Y160" i="24"/>
  <c r="T109" i="24"/>
  <c r="Z201" i="24"/>
  <c r="AB43" i="24"/>
  <c r="Z104" i="24"/>
  <c r="V198" i="24"/>
  <c r="AB68" i="24"/>
  <c r="W93" i="24"/>
  <c r="Y172" i="24"/>
  <c r="W43" i="24"/>
  <c r="W47" i="24"/>
  <c r="T169" i="24"/>
  <c r="W161" i="24"/>
  <c r="Z74" i="24"/>
  <c r="AC116" i="24"/>
  <c r="AB19" i="24"/>
  <c r="AA113" i="24"/>
  <c r="V64" i="24"/>
  <c r="Z97" i="24"/>
  <c r="AB80" i="24"/>
  <c r="AC90" i="24"/>
  <c r="W36" i="24"/>
  <c r="AC157" i="24"/>
  <c r="AC82" i="24"/>
  <c r="X27" i="24"/>
  <c r="AB64" i="24"/>
  <c r="Z150" i="24"/>
  <c r="Y184" i="24"/>
  <c r="T204" i="24"/>
  <c r="Y190" i="24"/>
  <c r="U50" i="24"/>
  <c r="X108" i="24"/>
  <c r="T195" i="24"/>
  <c r="AC52" i="24"/>
  <c r="AC182" i="24"/>
  <c r="Z162" i="24"/>
  <c r="W27" i="24"/>
  <c r="T162" i="24"/>
  <c r="AB144" i="24"/>
  <c r="T101" i="24"/>
  <c r="AB41" i="24"/>
  <c r="X43" i="24"/>
  <c r="Z98" i="24"/>
  <c r="W98" i="24"/>
  <c r="X110" i="24"/>
  <c r="AB76" i="24"/>
  <c r="Y136" i="24"/>
  <c r="T136" i="24"/>
  <c r="AA138" i="24"/>
  <c r="W136" i="24"/>
  <c r="AA106" i="24"/>
  <c r="W78" i="24"/>
  <c r="AB137" i="24"/>
  <c r="AC25" i="24"/>
  <c r="V81" i="24"/>
  <c r="U34" i="24"/>
  <c r="W101" i="24"/>
  <c r="V184" i="24"/>
  <c r="AB55" i="24"/>
  <c r="X136" i="24"/>
  <c r="V53" i="24"/>
  <c r="Z168" i="24"/>
  <c r="T76" i="24"/>
  <c r="T126" i="24"/>
  <c r="Y210" i="24"/>
  <c r="V113" i="24"/>
  <c r="W149" i="24"/>
  <c r="U181" i="24"/>
  <c r="Y192" i="24"/>
  <c r="X156" i="24"/>
  <c r="Z199" i="24"/>
  <c r="T110" i="24"/>
  <c r="T65" i="24"/>
  <c r="W72" i="24"/>
  <c r="X129" i="24"/>
  <c r="AB44" i="24"/>
  <c r="Y93" i="24"/>
  <c r="T93" i="24"/>
  <c r="AC156" i="24"/>
  <c r="W157" i="24"/>
  <c r="AB161" i="24"/>
  <c r="Y92" i="24"/>
  <c r="AB85" i="24"/>
  <c r="U185" i="24"/>
  <c r="W180" i="24"/>
  <c r="T186" i="24"/>
  <c r="AB205" i="24"/>
  <c r="V101" i="24"/>
  <c r="T23" i="24"/>
  <c r="W185" i="24"/>
  <c r="AC138" i="24"/>
  <c r="U116" i="24"/>
  <c r="AA102" i="24"/>
  <c r="AA190" i="24"/>
  <c r="W153" i="24"/>
  <c r="V62" i="24"/>
  <c r="T141" i="24"/>
  <c r="X173" i="24"/>
  <c r="V74" i="24"/>
  <c r="AC202" i="24"/>
  <c r="Z27" i="24"/>
  <c r="AC36" i="24"/>
  <c r="AB141" i="24"/>
  <c r="AA104" i="24"/>
  <c r="Z210" i="24"/>
  <c r="AA84" i="24"/>
  <c r="U88" i="24"/>
  <c r="AB108" i="24"/>
  <c r="X176" i="24"/>
  <c r="X85" i="24"/>
  <c r="AA73" i="24"/>
  <c r="AC120" i="24"/>
  <c r="AB61" i="24"/>
  <c r="W130" i="24"/>
  <c r="U86" i="24"/>
  <c r="Y70" i="24"/>
  <c r="U174" i="24"/>
  <c r="AC172" i="24"/>
  <c r="X41" i="24"/>
  <c r="W90" i="24"/>
  <c r="AA124" i="24"/>
  <c r="U64" i="24"/>
  <c r="V46" i="24"/>
  <c r="W207" i="24"/>
  <c r="Y78" i="24"/>
  <c r="X162" i="24"/>
  <c r="Z50" i="24"/>
  <c r="Y205" i="24"/>
  <c r="AC53" i="24"/>
  <c r="U93" i="24"/>
  <c r="AC178" i="24"/>
  <c r="T19" i="24"/>
  <c r="Z190" i="24"/>
  <c r="Z101" i="24"/>
  <c r="W133" i="24"/>
  <c r="V84" i="24"/>
  <c r="W156" i="24"/>
  <c r="V94" i="24"/>
  <c r="V43" i="24"/>
  <c r="AA133" i="24"/>
  <c r="X192" i="24"/>
  <c r="T62" i="24"/>
  <c r="V76" i="24"/>
  <c r="Z59" i="24"/>
  <c r="AA205" i="24"/>
  <c r="AC150" i="24"/>
  <c r="X158" i="24"/>
  <c r="AC168" i="24"/>
  <c r="AA98" i="24"/>
  <c r="AA76" i="24"/>
  <c r="AA89" i="24"/>
  <c r="X116" i="24"/>
  <c r="AA136" i="24"/>
  <c r="U37" i="24"/>
  <c r="W158" i="24"/>
  <c r="T84" i="24"/>
  <c r="Z126" i="24"/>
  <c r="V96" i="24"/>
  <c r="AC158" i="24"/>
  <c r="AC34" i="24"/>
  <c r="X186" i="24"/>
  <c r="AA23" i="24"/>
  <c r="Z36" i="24"/>
  <c r="U189" i="24"/>
  <c r="W32" i="24"/>
  <c r="X213" i="24"/>
  <c r="W61" i="24"/>
  <c r="T81" i="24"/>
  <c r="AB94" i="24"/>
  <c r="T157" i="24"/>
  <c r="Y142" i="24"/>
  <c r="AB26" i="24"/>
  <c r="V173" i="24"/>
  <c r="AA140" i="24"/>
  <c r="AB92" i="24"/>
  <c r="V44" i="24"/>
  <c r="T49" i="24"/>
  <c r="T77" i="24"/>
  <c r="V168" i="24"/>
  <c r="AC92" i="24"/>
  <c r="AC162" i="24"/>
  <c r="X64" i="24"/>
  <c r="X142" i="24"/>
  <c r="AC137" i="24"/>
  <c r="Z89" i="24"/>
  <c r="AC61" i="24"/>
  <c r="AA198" i="24"/>
  <c r="AB193" i="24"/>
  <c r="AB78" i="24"/>
  <c r="U202" i="24"/>
  <c r="X106" i="24"/>
  <c r="W46" i="24"/>
  <c r="Z164" i="24"/>
  <c r="V58" i="24"/>
  <c r="Y89" i="24"/>
  <c r="Y178" i="24"/>
  <c r="Y157" i="24"/>
  <c r="AC19" i="24"/>
  <c r="Y145" i="24"/>
  <c r="X55" i="24"/>
  <c r="Z138" i="24"/>
  <c r="U84" i="24"/>
  <c r="W172" i="24"/>
  <c r="U130" i="24"/>
  <c r="X141" i="24"/>
  <c r="AB72" i="24"/>
  <c r="T78" i="24"/>
  <c r="AA210" i="24"/>
  <c r="AC69" i="24"/>
  <c r="Z55" i="24"/>
  <c r="T149" i="24"/>
  <c r="AC117" i="24"/>
  <c r="T27" i="24"/>
  <c r="U24" i="24"/>
  <c r="T160" i="24"/>
  <c r="Z34" i="24"/>
  <c r="Y24" i="24"/>
  <c r="X133" i="24"/>
  <c r="AA211" i="24"/>
  <c r="AA185" i="24"/>
  <c r="V162" i="24"/>
  <c r="AB174" i="24"/>
  <c r="AA150" i="24"/>
  <c r="U98" i="24"/>
  <c r="AB74" i="24"/>
  <c r="X174" i="24"/>
  <c r="AA116" i="24"/>
  <c r="Y97" i="24"/>
  <c r="AA181" i="24"/>
  <c r="Z180" i="24"/>
  <c r="W92" i="24"/>
  <c r="Z121" i="24"/>
  <c r="AC129" i="24"/>
  <c r="AC181" i="24"/>
  <c r="AC140" i="24"/>
  <c r="AA126" i="24"/>
  <c r="W55" i="24"/>
  <c r="X68" i="24"/>
  <c r="AC130" i="24"/>
  <c r="U173" i="24"/>
  <c r="W145" i="24"/>
  <c r="V117" i="24"/>
  <c r="V70" i="24"/>
  <c r="W80" i="24"/>
  <c r="AA74" i="24"/>
  <c r="AC89" i="24"/>
  <c r="Z44" i="24"/>
  <c r="T113" i="24"/>
  <c r="Z58" i="24"/>
  <c r="Y32" i="24"/>
  <c r="Z77" i="24"/>
  <c r="AA193" i="24"/>
  <c r="T58" i="24"/>
  <c r="X126" i="24"/>
  <c r="X82" i="24"/>
  <c r="AA157" i="24"/>
  <c r="Y133" i="24"/>
  <c r="W189" i="24"/>
  <c r="Y61" i="24"/>
  <c r="AC152" i="24"/>
  <c r="V50" i="24"/>
  <c r="X165" i="24"/>
  <c r="AA141" i="24"/>
  <c r="W64" i="24"/>
  <c r="T138" i="24"/>
  <c r="Z117" i="24"/>
  <c r="AB204" i="24"/>
  <c r="Y169" i="24"/>
  <c r="AB49" i="24"/>
  <c r="AC122" i="24"/>
  <c r="W108" i="24"/>
  <c r="V104" i="24"/>
  <c r="W68" i="24"/>
  <c r="U105" i="24"/>
  <c r="V121" i="24"/>
  <c r="U47" i="24"/>
  <c r="U73" i="24"/>
  <c r="X44" i="24"/>
  <c r="U128" i="24"/>
  <c r="AC70" i="24"/>
  <c r="AA44" i="24"/>
  <c r="AC164" i="24"/>
  <c r="Y44" i="24"/>
  <c r="W37" i="24"/>
  <c r="U117" i="24"/>
  <c r="Z205" i="24"/>
  <c r="W56" i="24"/>
  <c r="T36" i="24"/>
  <c r="X193" i="24"/>
  <c r="U70" i="24"/>
  <c r="AC195" i="24"/>
  <c r="AC149" i="24"/>
  <c r="Z108" i="24"/>
  <c r="W118" i="24"/>
  <c r="U122" i="24"/>
  <c r="AB189" i="24"/>
  <c r="V152" i="24"/>
  <c r="AC201" i="24"/>
  <c r="X199" i="24"/>
  <c r="X89" i="24"/>
  <c r="U118" i="24"/>
  <c r="V27" i="24"/>
  <c r="T80" i="24"/>
  <c r="V128" i="24"/>
  <c r="W40" i="24"/>
  <c r="AB110" i="24"/>
  <c r="T174" i="24"/>
  <c r="Z177" i="24"/>
  <c r="Y158" i="24"/>
  <c r="U188" i="24"/>
  <c r="AC49" i="24"/>
  <c r="AB58" i="24"/>
  <c r="U126" i="24"/>
  <c r="AA168" i="24"/>
  <c r="T90" i="24"/>
  <c r="AB96" i="24"/>
  <c r="Z72" i="24"/>
  <c r="AA158" i="24"/>
  <c r="AB195" i="24"/>
  <c r="U144" i="24"/>
  <c r="U138" i="24"/>
  <c r="U177" i="24"/>
  <c r="T86" i="24"/>
  <c r="V154" i="24"/>
  <c r="U193" i="24"/>
  <c r="AB36" i="24"/>
  <c r="AB120" i="24"/>
  <c r="U94" i="24"/>
  <c r="AC145" i="24"/>
  <c r="Y33" i="24"/>
  <c r="W150" i="24"/>
  <c r="Z169" i="24"/>
  <c r="AC80" i="24"/>
  <c r="Z100" i="24"/>
  <c r="Z96" i="24"/>
  <c r="Z146" i="24"/>
  <c r="Y188" i="24"/>
  <c r="X114" i="24"/>
  <c r="AB132" i="24"/>
  <c r="Y65" i="24"/>
  <c r="Z122" i="24"/>
  <c r="AC185" i="24"/>
  <c r="AC198" i="24"/>
  <c r="V193" i="24"/>
  <c r="X144" i="24"/>
  <c r="AB88" i="24"/>
  <c r="W58" i="24"/>
  <c r="AC141" i="24"/>
  <c r="Z114" i="24"/>
  <c r="AA122" i="24"/>
  <c r="V36" i="24"/>
  <c r="W65" i="24"/>
  <c r="AC23" i="24"/>
  <c r="V142" i="24"/>
  <c r="T145" i="24"/>
  <c r="Y144" i="24"/>
  <c r="X24" i="24"/>
  <c r="AA180" i="24"/>
  <c r="U150" i="24"/>
  <c r="Y181" i="24"/>
  <c r="AB38" i="24"/>
  <c r="AB176" i="24"/>
  <c r="U160" i="24"/>
  <c r="T166" i="24"/>
  <c r="Y41" i="24"/>
  <c r="U113" i="24"/>
  <c r="V90" i="24"/>
  <c r="Y81" i="24"/>
  <c r="Y132" i="24"/>
  <c r="AC196" i="24"/>
  <c r="AA88" i="24"/>
  <c r="T150" i="24"/>
  <c r="Y150" i="24"/>
  <c r="Z178" i="24"/>
  <c r="Z136" i="24"/>
  <c r="V34" i="24"/>
  <c r="U178" i="24"/>
  <c r="W173" i="24"/>
  <c r="W113" i="24"/>
  <c r="W104" i="24"/>
  <c r="AC94" i="24"/>
  <c r="Z195" i="24"/>
  <c r="U140" i="24"/>
  <c r="V116" i="24"/>
  <c r="X101" i="24"/>
  <c r="X53" i="24"/>
  <c r="AB210" i="24"/>
  <c r="Y154" i="24"/>
  <c r="W137" i="24"/>
  <c r="AA137" i="24"/>
  <c r="Y53" i="24"/>
  <c r="W170" i="24"/>
  <c r="AB214" i="24"/>
  <c r="Y211" i="24"/>
  <c r="X47" i="24"/>
  <c r="X210" i="24"/>
  <c r="X198" i="24"/>
  <c r="Y52" i="24"/>
  <c r="Z196" i="24"/>
  <c r="X134" i="24"/>
  <c r="Y100" i="24"/>
  <c r="AA192" i="24"/>
  <c r="Y43" i="24"/>
  <c r="W106" i="24"/>
  <c r="T122" i="24"/>
  <c r="AC56" i="24"/>
  <c r="X190" i="24"/>
  <c r="V172" i="24"/>
  <c r="V69" i="24"/>
  <c r="AC204" i="24"/>
  <c r="U196" i="24"/>
  <c r="Y137" i="24"/>
  <c r="X92" i="24"/>
  <c r="AA61" i="24"/>
  <c r="AB157" i="24"/>
  <c r="AA176" i="24"/>
  <c r="AB112" i="24"/>
  <c r="Z213" i="24"/>
  <c r="Z102" i="24"/>
  <c r="V161" i="24"/>
  <c r="Z202" i="24"/>
  <c r="U81" i="24"/>
  <c r="AA117" i="24"/>
  <c r="V68" i="24"/>
  <c r="V140" i="24"/>
  <c r="T26" i="24"/>
  <c r="V40" i="24"/>
  <c r="AA43" i="24"/>
  <c r="Y80" i="24"/>
  <c r="V124" i="24"/>
  <c r="U97" i="24"/>
  <c r="Y90" i="24"/>
  <c r="U106" i="24"/>
  <c r="V144" i="24"/>
  <c r="T173" i="24"/>
  <c r="AC62" i="24"/>
  <c r="W182" i="24"/>
  <c r="U198" i="24"/>
  <c r="AA49" i="24"/>
  <c r="AC27" i="24"/>
  <c r="AC208" i="24"/>
  <c r="AC189" i="24"/>
  <c r="X46" i="24"/>
  <c r="W105" i="24"/>
  <c r="V177" i="24"/>
  <c r="AC170" i="24"/>
  <c r="U53" i="24"/>
  <c r="Y208" i="24"/>
  <c r="AA202" i="24"/>
  <c r="W154" i="24"/>
  <c r="U154" i="24"/>
  <c r="T153" i="24"/>
  <c r="W59" i="24"/>
  <c r="W193" i="24"/>
  <c r="W160" i="24"/>
  <c r="T24" i="24"/>
  <c r="X150" i="24"/>
  <c r="Z81" i="24"/>
  <c r="T193" i="24"/>
  <c r="AA134" i="24"/>
  <c r="X76" i="24"/>
  <c r="AA20" i="24"/>
  <c r="W69" i="24"/>
  <c r="W174" i="24"/>
  <c r="Y108" i="24"/>
  <c r="X148" i="24"/>
  <c r="V80" i="24"/>
  <c r="U192" i="24"/>
  <c r="Y198" i="24"/>
  <c r="AA172" i="24"/>
  <c r="Y34" i="24"/>
  <c r="V120" i="24"/>
  <c r="Z106" i="24"/>
  <c r="Y153" i="24"/>
  <c r="Y50" i="24"/>
  <c r="T189" i="24"/>
  <c r="AB40" i="24"/>
  <c r="Z154" i="24"/>
  <c r="AB84" i="24"/>
  <c r="Z43" i="24"/>
  <c r="X181" i="24"/>
  <c r="AA173" i="24"/>
  <c r="T117" i="24"/>
  <c r="V174" i="24"/>
  <c r="U168" i="24"/>
  <c r="W214" i="24"/>
  <c r="U141" i="24"/>
  <c r="V188" i="24"/>
  <c r="T70" i="24"/>
  <c r="AB199" i="24"/>
  <c r="AC126" i="24"/>
  <c r="Z192" i="24"/>
  <c r="X58" i="24"/>
  <c r="U132" i="24"/>
  <c r="Y168" i="24"/>
  <c r="Z142" i="24"/>
  <c r="AB20" i="24"/>
  <c r="T188" i="24"/>
  <c r="AB192" i="24"/>
  <c r="U61" i="24"/>
  <c r="V204" i="24"/>
  <c r="AA22" i="24"/>
  <c r="AC72" i="24"/>
  <c r="W86" i="24"/>
  <c r="T133" i="24"/>
  <c r="T182" i="24"/>
  <c r="AB130" i="24"/>
  <c r="V214" i="24"/>
  <c r="U92" i="24"/>
  <c r="W184" i="24"/>
  <c r="U104" i="24"/>
  <c r="Z52" i="24"/>
  <c r="X157" i="24"/>
  <c r="AA47" i="24"/>
  <c r="AB25" i="24"/>
  <c r="Y47" i="24"/>
  <c r="Y76" i="24"/>
  <c r="T102" i="24"/>
  <c r="V138" i="24"/>
  <c r="U89" i="24"/>
  <c r="AC169" i="24"/>
  <c r="U68" i="24"/>
  <c r="Y214" i="24"/>
  <c r="U195" i="24"/>
  <c r="W146" i="24"/>
  <c r="Z56" i="24"/>
  <c r="AA26" i="24"/>
  <c r="X166" i="24"/>
  <c r="AB140" i="24"/>
  <c r="U124" i="24"/>
  <c r="V148" i="24"/>
  <c r="X37" i="24"/>
  <c r="AA65" i="24"/>
  <c r="T201" i="24"/>
  <c r="W122" i="24"/>
  <c r="Y182" i="24"/>
  <c r="W144" i="24"/>
  <c r="Z132" i="24"/>
  <c r="U90" i="24"/>
  <c r="AA72" i="24"/>
  <c r="X124" i="24"/>
  <c r="V122" i="24"/>
  <c r="AA160" i="24"/>
  <c r="AA195" i="24"/>
  <c r="AB23" i="24"/>
  <c r="X140" i="24"/>
  <c r="Y37" i="24"/>
  <c r="AC104" i="24"/>
  <c r="AC211" i="24"/>
  <c r="AA132" i="24"/>
  <c r="Z93" i="24"/>
  <c r="T165" i="24"/>
  <c r="AC98" i="24"/>
  <c r="V88" i="24"/>
  <c r="W128" i="24"/>
  <c r="V112" i="24"/>
  <c r="Z70" i="24"/>
  <c r="T140" i="24"/>
  <c r="AB173" i="24"/>
  <c r="AC160" i="24"/>
  <c r="AB37" i="24"/>
  <c r="AB102" i="24"/>
  <c r="AC153" i="24"/>
  <c r="T112" i="24"/>
  <c r="U109" i="24"/>
  <c r="Z94" i="24"/>
  <c r="V49" i="24"/>
  <c r="AA199" i="24"/>
  <c r="T146" i="24"/>
  <c r="AC166" i="24"/>
  <c r="Y129" i="24"/>
  <c r="AC190" i="24"/>
  <c r="Z186" i="24"/>
  <c r="AC46" i="24"/>
  <c r="Z141" i="24"/>
  <c r="Z41" i="24"/>
  <c r="X128" i="24"/>
  <c r="AA25" i="24"/>
  <c r="AB156" i="24"/>
  <c r="AC161" i="24"/>
  <c r="T199" i="24"/>
  <c r="W169" i="24"/>
  <c r="T114" i="24"/>
  <c r="AA109" i="24"/>
  <c r="U32" i="24"/>
  <c r="AA112" i="24"/>
  <c r="U101" i="24"/>
  <c r="X154" i="24"/>
  <c r="X153" i="24"/>
  <c r="U82" i="24"/>
  <c r="Z47" i="24"/>
  <c r="V82" i="24"/>
  <c r="Z113" i="24"/>
  <c r="Y73" i="24"/>
  <c r="Y149" i="24"/>
  <c r="AA19" i="24"/>
  <c r="V85" i="24"/>
  <c r="V73" i="24"/>
  <c r="X86" i="24"/>
  <c r="AC40" i="24"/>
  <c r="AB86" i="24"/>
  <c r="Y122" i="24"/>
  <c r="X178" i="24"/>
  <c r="Z128" i="24"/>
  <c r="AC188" i="24"/>
  <c r="Z66" i="24"/>
  <c r="AA161" i="24"/>
  <c r="AB33" i="24"/>
  <c r="AC26" i="24"/>
  <c r="W129" i="24"/>
  <c r="AA149" i="24"/>
  <c r="U157" i="24"/>
  <c r="V118" i="24"/>
  <c r="V92" i="24"/>
  <c r="W73" i="24"/>
  <c r="Z137" i="24"/>
  <c r="X146" i="24"/>
  <c r="Y105" i="24"/>
  <c r="V165" i="24"/>
  <c r="W109" i="24"/>
  <c r="AA165" i="24"/>
  <c r="U114" i="24"/>
  <c r="AA105" i="24"/>
  <c r="V77" i="24"/>
  <c r="V157" i="24"/>
  <c r="T192" i="24"/>
  <c r="U136" i="24"/>
  <c r="Z173" i="24"/>
  <c r="X152" i="24"/>
  <c r="AC213" i="24"/>
  <c r="Z181" i="24"/>
  <c r="U182" i="24"/>
  <c r="U72" i="24"/>
  <c r="W76" i="24"/>
  <c r="X122" i="24"/>
  <c r="AA97" i="24"/>
  <c r="U66" i="24"/>
  <c r="AA182" i="24"/>
  <c r="U156" i="24"/>
  <c r="U96" i="24"/>
  <c r="W33" i="24"/>
  <c r="X204" i="24"/>
  <c r="Y59" i="24"/>
  <c r="X32" i="24"/>
  <c r="Z68" i="24"/>
  <c r="Y116" i="24"/>
  <c r="U180" i="24"/>
  <c r="AC59" i="24"/>
  <c r="AA85" i="24"/>
  <c r="U40" i="24"/>
  <c r="AC78" i="24"/>
  <c r="U213" i="24"/>
  <c r="AC96" i="24"/>
  <c r="Y101" i="24"/>
  <c r="AA201" i="24"/>
  <c r="Y74" i="24"/>
  <c r="Y56" i="24"/>
  <c r="V125" i="24"/>
  <c r="X214" i="24"/>
  <c r="U108" i="24"/>
  <c r="U19" i="24"/>
  <c r="U21" i="24"/>
  <c r="V23" i="24"/>
  <c r="Z22" i="24"/>
  <c r="U23" i="24"/>
  <c r="U20" i="24"/>
  <c r="Y23" i="24"/>
  <c r="Z19" i="24"/>
  <c r="X19" i="24"/>
  <c r="W21" i="24"/>
  <c r="Y21" i="24"/>
  <c r="W20" i="24"/>
  <c r="Z20" i="24"/>
  <c r="Y19" i="24"/>
  <c r="X20" i="24"/>
  <c r="X23" i="24"/>
  <c r="Y22" i="24"/>
  <c r="V20" i="24"/>
  <c r="W22" i="24"/>
  <c r="Y20" i="24"/>
  <c r="Z21" i="24"/>
  <c r="W19" i="24"/>
  <c r="U22" i="24"/>
  <c r="V19" i="24"/>
  <c r="S96" i="24" l="1"/>
  <c r="S78" i="24"/>
  <c r="S59" i="24"/>
  <c r="S213" i="24"/>
  <c r="S26" i="24"/>
  <c r="S188" i="24"/>
  <c r="S40" i="24"/>
  <c r="S161" i="24"/>
  <c r="S46" i="24"/>
  <c r="S190" i="24"/>
  <c r="S166" i="24"/>
  <c r="S153" i="24"/>
  <c r="S160" i="24"/>
  <c r="S98" i="24"/>
  <c r="S211" i="24"/>
  <c r="S104" i="24"/>
  <c r="S169" i="24"/>
  <c r="S72" i="24"/>
  <c r="S126" i="24"/>
  <c r="S170" i="24"/>
  <c r="S189" i="24"/>
  <c r="S208" i="24"/>
  <c r="S27" i="24"/>
  <c r="S62" i="24"/>
  <c r="S204" i="24"/>
  <c r="S56" i="24"/>
  <c r="S94" i="24"/>
  <c r="S196" i="24"/>
  <c r="S23" i="24"/>
  <c r="S141" i="24"/>
  <c r="S198" i="24"/>
  <c r="S185" i="24"/>
  <c r="S80" i="24"/>
  <c r="S145" i="24"/>
  <c r="S49" i="24"/>
  <c r="S201" i="24"/>
  <c r="S149" i="24"/>
  <c r="S195" i="24"/>
  <c r="S164" i="24"/>
  <c r="S70" i="24"/>
  <c r="S122" i="24"/>
  <c r="S152" i="24"/>
  <c r="S89" i="24"/>
  <c r="S130" i="24"/>
  <c r="S140" i="24"/>
  <c r="S181" i="24"/>
  <c r="S129" i="24"/>
  <c r="S117" i="24"/>
  <c r="S69" i="24"/>
  <c r="S19" i="24"/>
  <c r="S61" i="24"/>
  <c r="S137" i="24"/>
  <c r="S162" i="24"/>
  <c r="S92" i="24"/>
  <c r="S34" i="24"/>
  <c r="S158" i="24"/>
  <c r="S168" i="24"/>
  <c r="S150" i="24"/>
  <c r="S178" i="24"/>
  <c r="S53" i="24"/>
  <c r="S172" i="24"/>
  <c r="S120" i="24"/>
  <c r="S36" i="24"/>
  <c r="S202" i="24"/>
  <c r="S138" i="24"/>
  <c r="S156" i="24"/>
  <c r="S25" i="24"/>
  <c r="S182" i="24"/>
  <c r="S52" i="24"/>
  <c r="S82" i="24"/>
  <c r="S157" i="24"/>
  <c r="S90" i="24"/>
  <c r="S116" i="24"/>
  <c r="S154" i="24"/>
  <c r="S114" i="24"/>
  <c r="S128" i="24"/>
  <c r="S37" i="24"/>
  <c r="S102" i="24"/>
  <c r="S100" i="24"/>
  <c r="S58" i="24"/>
  <c r="S132" i="24"/>
  <c r="S21" i="24"/>
  <c r="S88" i="24"/>
  <c r="S144" i="24"/>
  <c r="S33" i="24"/>
  <c r="S124" i="24"/>
  <c r="S125" i="24"/>
  <c r="S192" i="24"/>
  <c r="S207" i="24"/>
  <c r="S106" i="24"/>
  <c r="S199" i="24"/>
  <c r="S97" i="24"/>
  <c r="S65" i="24"/>
  <c r="S68" i="24"/>
  <c r="S186" i="24"/>
  <c r="S64" i="24"/>
  <c r="S93" i="24"/>
  <c r="S66" i="24"/>
  <c r="S101" i="24"/>
  <c r="S74" i="24"/>
  <c r="S205" i="24"/>
  <c r="S214" i="24"/>
  <c r="S85" i="24"/>
  <c r="S105" i="24"/>
  <c r="S142" i="24"/>
  <c r="S20" i="24"/>
  <c r="S110" i="24"/>
  <c r="S210" i="24"/>
  <c r="S81" i="24"/>
  <c r="S22" i="24"/>
  <c r="S193" i="24"/>
  <c r="S176" i="24"/>
  <c r="S76" i="24"/>
  <c r="S50" i="24"/>
  <c r="S148" i="24"/>
  <c r="S136" i="24"/>
  <c r="S118" i="24"/>
  <c r="S55" i="24"/>
  <c r="S133" i="24"/>
  <c r="S121" i="24"/>
  <c r="S32" i="24"/>
  <c r="S146" i="24"/>
  <c r="S41" i="24"/>
  <c r="S84" i="24"/>
  <c r="S44" i="24"/>
  <c r="S113" i="24"/>
  <c r="S177" i="24"/>
  <c r="S47" i="24"/>
  <c r="S24" i="24"/>
  <c r="S165" i="24"/>
  <c r="S109" i="24"/>
  <c r="S173" i="24"/>
  <c r="S180" i="24"/>
  <c r="S184" i="24"/>
  <c r="S134" i="24"/>
  <c r="S108" i="24"/>
  <c r="S174" i="24"/>
  <c r="S112" i="24"/>
  <c r="S38" i="24"/>
  <c r="S73" i="24"/>
  <c r="S43" i="24"/>
  <c r="S77" i="24"/>
  <c r="S86" i="24"/>
  <c r="P146" i="2"/>
  <c r="U173" i="3"/>
  <c r="V147" i="3"/>
  <c r="V150" i="3"/>
  <c r="P148" i="2"/>
  <c r="V9" i="3"/>
  <c r="U165" i="3"/>
  <c r="P147" i="2"/>
  <c r="P153" i="2"/>
  <c r="P150" i="2"/>
  <c r="P149" i="2"/>
  <c r="V148" i="3"/>
  <c r="V149" i="3"/>
  <c r="J40" i="2"/>
  <c r="M40" i="2"/>
  <c r="V155" i="1"/>
  <c r="QZ21" i="23" s="1"/>
  <c r="G40" i="2"/>
  <c r="J70" i="3"/>
  <c r="K70" i="3" s="1"/>
  <c r="S109" i="2"/>
  <c r="S153" i="2" s="1"/>
  <c r="M115" i="3"/>
  <c r="M148" i="3" s="1"/>
  <c r="H212" i="24"/>
  <c r="M53" i="25"/>
  <c r="W144" i="1"/>
  <c r="V9" i="1" s="1"/>
  <c r="J109" i="2"/>
  <c r="K109" i="2" s="1"/>
  <c r="M109" i="2"/>
  <c r="N109" i="2" s="1"/>
  <c r="V115" i="2"/>
  <c r="S115" i="2"/>
  <c r="T115" i="2" s="1"/>
  <c r="U163" i="2"/>
  <c r="J40" i="3"/>
  <c r="K40" i="3" s="1"/>
  <c r="I165" i="3" s="1"/>
  <c r="Y150" i="1"/>
  <c r="QP22" i="23" s="1"/>
  <c r="G109" i="2"/>
  <c r="H109" i="2" s="1"/>
  <c r="G115" i="3"/>
  <c r="P91" i="3"/>
  <c r="Q91" i="3" s="1"/>
  <c r="O173" i="3" s="1"/>
  <c r="S91" i="3"/>
  <c r="P9" i="1"/>
  <c r="DA19" i="23" s="1"/>
  <c r="CF19" i="23" s="1"/>
  <c r="J149" i="2"/>
  <c r="J147" i="2"/>
  <c r="J151" i="2"/>
  <c r="J150" i="2"/>
  <c r="J146" i="2"/>
  <c r="J153" i="2"/>
  <c r="J148" i="2"/>
  <c r="O180" i="1"/>
  <c r="F23" i="24" s="1"/>
  <c r="M149" i="3"/>
  <c r="M147" i="3"/>
  <c r="G150" i="3"/>
  <c r="G149" i="3"/>
  <c r="G148" i="3"/>
  <c r="O169" i="3"/>
  <c r="G151" i="3"/>
  <c r="G146" i="3"/>
  <c r="S148" i="3"/>
  <c r="S147" i="3"/>
  <c r="J149" i="3"/>
  <c r="J146" i="3"/>
  <c r="Y9" i="1"/>
  <c r="I25" i="24" s="1"/>
  <c r="X180" i="1"/>
  <c r="I23" i="24" s="1"/>
  <c r="R173" i="1"/>
  <c r="G21" i="24" s="1"/>
  <c r="R177" i="1"/>
  <c r="G22" i="24" s="1"/>
  <c r="S9" i="1"/>
  <c r="DA20" i="23" s="1"/>
  <c r="CF20" i="23" s="1"/>
  <c r="L173" i="1"/>
  <c r="E21" i="24" s="1"/>
  <c r="M9" i="1"/>
  <c r="E25" i="24" s="1"/>
  <c r="N18" i="24" s="1"/>
  <c r="L177" i="1"/>
  <c r="E22" i="24" s="1"/>
  <c r="P146" i="3"/>
  <c r="O165" i="3"/>
  <c r="O176" i="3"/>
  <c r="P149" i="3"/>
  <c r="J151" i="3"/>
  <c r="J150" i="3"/>
  <c r="J147" i="3"/>
  <c r="J148" i="3"/>
  <c r="P9" i="3"/>
  <c r="P148" i="3"/>
  <c r="P150" i="3"/>
  <c r="P151" i="3"/>
  <c r="P147" i="3"/>
  <c r="DA17" i="23"/>
  <c r="CF17" i="23" s="1"/>
  <c r="D25" i="24"/>
  <c r="U171" i="2"/>
  <c r="U175" i="2"/>
  <c r="DA21" i="23"/>
  <c r="CF21" i="23" s="1"/>
  <c r="H25" i="24"/>
  <c r="R169" i="3"/>
  <c r="O178" i="2"/>
  <c r="P9" i="2"/>
  <c r="O175" i="2"/>
  <c r="O171" i="2"/>
  <c r="I169" i="3"/>
  <c r="I176" i="3"/>
  <c r="I173" i="3"/>
  <c r="J9" i="3"/>
  <c r="L173" i="3"/>
  <c r="L169" i="3"/>
  <c r="F173" i="3"/>
  <c r="F169" i="3"/>
  <c r="EH23" i="23"/>
  <c r="EX23" i="23"/>
  <c r="EY23" i="23" s="1"/>
  <c r="EM23" i="23"/>
  <c r="EJ23" i="23"/>
  <c r="ER23" i="23"/>
  <c r="ES23" i="23" s="1"/>
  <c r="FH23" i="23"/>
  <c r="FI23" i="23" s="1"/>
  <c r="FJ23" i="23"/>
  <c r="FK23" i="23" s="1"/>
  <c r="FB23" i="23"/>
  <c r="FC23" i="23" s="1"/>
  <c r="EK23" i="23"/>
  <c r="EP23" i="23"/>
  <c r="ET23" i="23"/>
  <c r="EU23" i="23" s="1"/>
  <c r="EI23" i="23"/>
  <c r="EO23" i="23"/>
  <c r="FF23" i="23"/>
  <c r="FG23" i="23" s="1"/>
  <c r="EN23" i="23"/>
  <c r="EL23" i="23"/>
  <c r="EV23" i="23"/>
  <c r="EW23" i="23" s="1"/>
  <c r="EQ23" i="23"/>
  <c r="FD23" i="23"/>
  <c r="FE23" i="23" s="1"/>
  <c r="EZ23" i="23"/>
  <c r="FA23" i="23" s="1"/>
  <c r="EG24" i="23"/>
  <c r="EG25" i="23"/>
  <c r="DV26" i="23"/>
  <c r="DW26" i="23" s="1"/>
  <c r="DC26" i="23"/>
  <c r="DX26" i="23"/>
  <c r="DF26" i="23"/>
  <c r="DY26" i="23"/>
  <c r="DZ26" i="23" s="1"/>
  <c r="DP26" i="23"/>
  <c r="DQ26" i="23" s="1"/>
  <c r="CX26" i="23"/>
  <c r="CD26" i="23" s="1"/>
  <c r="EA26" i="23"/>
  <c r="DI26" i="23"/>
  <c r="DG26" i="23"/>
  <c r="DH26" i="23" s="1"/>
  <c r="DM26" i="23"/>
  <c r="DN26" i="23" s="1"/>
  <c r="DJ26" i="23"/>
  <c r="DK26" i="23" s="1"/>
  <c r="EB26" i="23"/>
  <c r="EC26" i="23" s="1"/>
  <c r="ED26" i="23"/>
  <c r="DR26" i="23"/>
  <c r="EE26" i="23"/>
  <c r="EF26" i="23" s="1"/>
  <c r="DL26" i="23"/>
  <c r="DU26" i="23"/>
  <c r="DO26" i="23"/>
  <c r="DS26" i="23"/>
  <c r="DT26" i="23" s="1"/>
  <c r="DE26" i="23"/>
  <c r="DD26" i="23"/>
  <c r="Z23" i="24"/>
  <c r="X22" i="24"/>
  <c r="Z25" i="24"/>
  <c r="V25" i="24"/>
  <c r="V22" i="24"/>
  <c r="W23" i="24"/>
  <c r="X21" i="24"/>
  <c r="U25" i="24"/>
  <c r="V21" i="24"/>
  <c r="Y25" i="24"/>
  <c r="T91" i="3" l="1"/>
  <c r="S150" i="3"/>
  <c r="S146" i="3"/>
  <c r="S149" i="3"/>
  <c r="S151" i="3"/>
  <c r="W115" i="2"/>
  <c r="V149" i="2"/>
  <c r="V153" i="2"/>
  <c r="V146" i="2"/>
  <c r="V151" i="2"/>
  <c r="V148" i="2"/>
  <c r="V150" i="2"/>
  <c r="V152" i="2"/>
  <c r="V147" i="2"/>
  <c r="K40" i="2"/>
  <c r="J152" i="2"/>
  <c r="H40" i="2"/>
  <c r="G151" i="2"/>
  <c r="G150" i="2"/>
  <c r="G152" i="2"/>
  <c r="G153" i="2"/>
  <c r="G147" i="2"/>
  <c r="G148" i="2"/>
  <c r="G149" i="2"/>
  <c r="G146" i="2"/>
  <c r="H115" i="3"/>
  <c r="G147" i="3"/>
  <c r="N115" i="3"/>
  <c r="M151" i="3"/>
  <c r="M150" i="3"/>
  <c r="T109" i="2"/>
  <c r="S150" i="2"/>
  <c r="S147" i="2"/>
  <c r="S149" i="2"/>
  <c r="S151" i="2"/>
  <c r="S152" i="2"/>
  <c r="S148" i="2"/>
  <c r="N40" i="2"/>
  <c r="M146" i="2"/>
  <c r="M153" i="2"/>
  <c r="M151" i="2"/>
  <c r="M152" i="2"/>
  <c r="M149" i="2"/>
  <c r="M147" i="2"/>
  <c r="M148" i="2"/>
  <c r="M150" i="2"/>
  <c r="S146" i="2"/>
  <c r="M146" i="3"/>
  <c r="F25" i="24"/>
  <c r="DA18" i="23"/>
  <c r="CF18" i="23" s="1"/>
  <c r="J7" i="1"/>
  <c r="D26" i="24" s="1"/>
  <c r="Y7" i="1"/>
  <c r="DB22" i="23" s="1"/>
  <c r="DY22" i="23" s="1"/>
  <c r="DZ22" i="23" s="1"/>
  <c r="V7" i="1"/>
  <c r="DB21" i="23" s="1"/>
  <c r="DA22" i="23"/>
  <c r="CF22" i="23" s="1"/>
  <c r="M7" i="1"/>
  <c r="E26" i="24" s="1"/>
  <c r="S7" i="1"/>
  <c r="DB20" i="23" s="1"/>
  <c r="G25" i="24"/>
  <c r="N20" i="24" s="1"/>
  <c r="E9" i="1"/>
  <c r="P7" i="1"/>
  <c r="F26" i="24" s="1"/>
  <c r="N22" i="24"/>
  <c r="N5" i="24"/>
  <c r="N21" i="24"/>
  <c r="FL23" i="23"/>
  <c r="FY23" i="23" s="1"/>
  <c r="FZ23" i="23" s="1"/>
  <c r="EJ24" i="23"/>
  <c r="FJ24" i="23"/>
  <c r="FK24" i="23" s="1"/>
  <c r="FF24" i="23"/>
  <c r="FG24" i="23" s="1"/>
  <c r="EI24" i="23"/>
  <c r="EP24" i="23"/>
  <c r="EO24" i="23"/>
  <c r="EV24" i="23"/>
  <c r="EW24" i="23" s="1"/>
  <c r="EX24" i="23"/>
  <c r="EY24" i="23" s="1"/>
  <c r="ER24" i="23"/>
  <c r="ES24" i="23" s="1"/>
  <c r="EQ24" i="23"/>
  <c r="FB24" i="23"/>
  <c r="FC24" i="23" s="1"/>
  <c r="EN24" i="23"/>
  <c r="EK24" i="23"/>
  <c r="EZ24" i="23"/>
  <c r="FA24" i="23" s="1"/>
  <c r="FH24" i="23"/>
  <c r="FI24" i="23" s="1"/>
  <c r="EL24" i="23"/>
  <c r="EH24" i="23"/>
  <c r="ET24" i="23"/>
  <c r="EU24" i="23" s="1"/>
  <c r="EM24" i="23"/>
  <c r="FD24" i="23"/>
  <c r="FE24" i="23" s="1"/>
  <c r="EG26" i="23"/>
  <c r="EI25" i="23"/>
  <c r="FJ25" i="23"/>
  <c r="FK25" i="23" s="1"/>
  <c r="FF25" i="23"/>
  <c r="FG25" i="23" s="1"/>
  <c r="EJ25" i="23"/>
  <c r="EL25" i="23"/>
  <c r="FB25" i="23"/>
  <c r="FC25" i="23" s="1"/>
  <c r="EX25" i="23"/>
  <c r="EY25" i="23" s="1"/>
  <c r="EV25" i="23"/>
  <c r="EW25" i="23" s="1"/>
  <c r="EH25" i="23"/>
  <c r="ER25" i="23"/>
  <c r="ES25" i="23" s="1"/>
  <c r="EO25" i="23"/>
  <c r="EM25" i="23"/>
  <c r="EP25" i="23"/>
  <c r="EK25" i="23"/>
  <c r="EN25" i="23"/>
  <c r="EQ25" i="23"/>
  <c r="FH25" i="23"/>
  <c r="FI25" i="23" s="1"/>
  <c r="ET25" i="23"/>
  <c r="EU25" i="23" s="1"/>
  <c r="EZ25" i="23"/>
  <c r="FA25" i="23" s="1"/>
  <c r="FD25" i="23"/>
  <c r="FE25" i="23" s="1"/>
  <c r="U26" i="24"/>
  <c r="V26" i="24"/>
  <c r="W25" i="24"/>
  <c r="W26" i="24"/>
  <c r="X25" i="24"/>
  <c r="L176" i="3" l="1"/>
  <c r="M9" i="3"/>
  <c r="R178" i="2"/>
  <c r="S9" i="2"/>
  <c r="I178" i="2"/>
  <c r="I171" i="2"/>
  <c r="I167" i="2"/>
  <c r="I175" i="2"/>
  <c r="J9" i="2"/>
  <c r="M9" i="2"/>
  <c r="L171" i="2"/>
  <c r="L178" i="2"/>
  <c r="L175" i="2"/>
  <c r="L167" i="2"/>
  <c r="G9" i="3"/>
  <c r="F176" i="3"/>
  <c r="V9" i="2"/>
  <c r="V7" i="2" s="1"/>
  <c r="U178" i="2"/>
  <c r="F167" i="2"/>
  <c r="F178" i="2"/>
  <c r="F175" i="2"/>
  <c r="F171" i="2"/>
  <c r="G9" i="2"/>
  <c r="R176" i="3"/>
  <c r="S9" i="3"/>
  <c r="R173" i="3"/>
  <c r="N19" i="24"/>
  <c r="N27" i="24" s="1"/>
  <c r="AG25" i="24" s="1"/>
  <c r="AH25" i="24" s="1"/>
  <c r="DB17" i="23"/>
  <c r="EB17" i="23" s="1"/>
  <c r="EC17" i="23" s="1"/>
  <c r="H26" i="24"/>
  <c r="DO22" i="23"/>
  <c r="DL22" i="23"/>
  <c r="DU22" i="23"/>
  <c r="DV22" i="23"/>
  <c r="DW22" i="23" s="1"/>
  <c r="I26" i="24"/>
  <c r="CX22" i="23"/>
  <c r="RC22" i="23" s="1"/>
  <c r="CO22" i="23" s="1"/>
  <c r="DI22" i="23"/>
  <c r="EE22" i="23"/>
  <c r="EF22" i="23" s="1"/>
  <c r="DB18" i="23"/>
  <c r="DI18" i="23" s="1"/>
  <c r="EA22" i="23"/>
  <c r="DE22" i="23"/>
  <c r="DC22" i="23"/>
  <c r="DX22" i="23"/>
  <c r="EB22" i="23"/>
  <c r="EC22" i="23" s="1"/>
  <c r="ED22" i="23"/>
  <c r="DR22" i="23"/>
  <c r="DF22" i="23"/>
  <c r="G26" i="24"/>
  <c r="DB19" i="23"/>
  <c r="ED19" i="23" s="1"/>
  <c r="DE20" i="23"/>
  <c r="DV20" i="23"/>
  <c r="DW20" i="23" s="1"/>
  <c r="DX20" i="23"/>
  <c r="ED20" i="23"/>
  <c r="DR20" i="23"/>
  <c r="DS20" i="23"/>
  <c r="DT20" i="23" s="1"/>
  <c r="DF20" i="23"/>
  <c r="DY20" i="23"/>
  <c r="DZ20" i="23" s="1"/>
  <c r="DC20" i="23"/>
  <c r="DU20" i="23"/>
  <c r="EE20" i="23"/>
  <c r="EF20" i="23" s="1"/>
  <c r="CX20" i="23"/>
  <c r="EB20" i="23"/>
  <c r="EC20" i="23" s="1"/>
  <c r="EA20" i="23"/>
  <c r="DO20" i="23"/>
  <c r="DL20" i="23"/>
  <c r="DI20" i="23"/>
  <c r="DY21" i="23"/>
  <c r="DZ21" i="23" s="1"/>
  <c r="CX21" i="23"/>
  <c r="ED21" i="23"/>
  <c r="EB21" i="23"/>
  <c r="EC21" i="23" s="1"/>
  <c r="EE21" i="23"/>
  <c r="EF21" i="23" s="1"/>
  <c r="DL21" i="23"/>
  <c r="DC21" i="23"/>
  <c r="DX21" i="23"/>
  <c r="DE21" i="23"/>
  <c r="DV21" i="23"/>
  <c r="DW21" i="23" s="1"/>
  <c r="DG21" i="23"/>
  <c r="DH21" i="23" s="1"/>
  <c r="DI21" i="23"/>
  <c r="DR21" i="23"/>
  <c r="DU21" i="23"/>
  <c r="EA21" i="23"/>
  <c r="DO21" i="23"/>
  <c r="DF21" i="23"/>
  <c r="FS23" i="23"/>
  <c r="FR23" i="23"/>
  <c r="FM23" i="23"/>
  <c r="GI23" i="23"/>
  <c r="GJ23" i="23" s="1"/>
  <c r="FQ23" i="23"/>
  <c r="FW23" i="23"/>
  <c r="FX23" i="23" s="1"/>
  <c r="FP23" i="23"/>
  <c r="FT23" i="23"/>
  <c r="GO23" i="23"/>
  <c r="GP23" i="23" s="1"/>
  <c r="FN23" i="23"/>
  <c r="GG23" i="23"/>
  <c r="GH23" i="23" s="1"/>
  <c r="FU23" i="23"/>
  <c r="GA23" i="23"/>
  <c r="GB23" i="23" s="1"/>
  <c r="GC23" i="23"/>
  <c r="GD23" i="23" s="1"/>
  <c r="FO23" i="23"/>
  <c r="GM23" i="23"/>
  <c r="GN23" i="23" s="1"/>
  <c r="GK23" i="23"/>
  <c r="GL23" i="23" s="1"/>
  <c r="GE23" i="23"/>
  <c r="GF23" i="23" s="1"/>
  <c r="FV23" i="23"/>
  <c r="FL25" i="23"/>
  <c r="EN26" i="23"/>
  <c r="ET26" i="23"/>
  <c r="EU26" i="23" s="1"/>
  <c r="EJ26" i="23"/>
  <c r="FH26" i="23"/>
  <c r="FI26" i="23" s="1"/>
  <c r="FF26" i="23"/>
  <c r="FG26" i="23" s="1"/>
  <c r="EZ26" i="23"/>
  <c r="FA26" i="23" s="1"/>
  <c r="EK26" i="23"/>
  <c r="EQ26" i="23"/>
  <c r="FJ26" i="23"/>
  <c r="FK26" i="23" s="1"/>
  <c r="ER26" i="23"/>
  <c r="ES26" i="23" s="1"/>
  <c r="EP26" i="23"/>
  <c r="FD26" i="23"/>
  <c r="FE26" i="23" s="1"/>
  <c r="EL26" i="23"/>
  <c r="EH26" i="23"/>
  <c r="EO26" i="23"/>
  <c r="EM26" i="23"/>
  <c r="EX26" i="23"/>
  <c r="EY26" i="23" s="1"/>
  <c r="EI26" i="23"/>
  <c r="EV26" i="23"/>
  <c r="EW26" i="23" s="1"/>
  <c r="FB26" i="23"/>
  <c r="FC26" i="23" s="1"/>
  <c r="FL24" i="23"/>
  <c r="X26" i="24"/>
  <c r="Y26" i="24"/>
  <c r="Z26" i="24"/>
  <c r="S7" i="2" l="1"/>
  <c r="P7" i="2"/>
  <c r="G7" i="2"/>
  <c r="E9" i="2"/>
  <c r="G7" i="3"/>
  <c r="V7" i="3"/>
  <c r="E9" i="3"/>
  <c r="M7" i="2"/>
  <c r="M7" i="3"/>
  <c r="J7" i="3"/>
  <c r="S7" i="3"/>
  <c r="P7" i="3"/>
  <c r="J7" i="2"/>
  <c r="ED17" i="23"/>
  <c r="DE17" i="23"/>
  <c r="DI17" i="23"/>
  <c r="DR17" i="23"/>
  <c r="DO17" i="23"/>
  <c r="DU17" i="23"/>
  <c r="DV17" i="23"/>
  <c r="DW17" i="23" s="1"/>
  <c r="DC17" i="23"/>
  <c r="DY17" i="23"/>
  <c r="DZ17" i="23" s="1"/>
  <c r="CX17" i="23"/>
  <c r="RC17" i="23" s="1"/>
  <c r="DX17" i="23"/>
  <c r="EE17" i="23"/>
  <c r="EF17" i="23" s="1"/>
  <c r="DS17" i="23"/>
  <c r="DT17" i="23" s="1"/>
  <c r="DL17" i="23"/>
  <c r="DF17" i="23"/>
  <c r="EA17" i="23"/>
  <c r="CZ22" i="23"/>
  <c r="CE22" i="23" s="1"/>
  <c r="DX18" i="23"/>
  <c r="EA18" i="23"/>
  <c r="DO18" i="23"/>
  <c r="DP20" i="23" s="1"/>
  <c r="DQ20" i="23" s="1"/>
  <c r="DY18" i="23"/>
  <c r="DZ18" i="23" s="1"/>
  <c r="AG13" i="24"/>
  <c r="AG11" i="24"/>
  <c r="ED18" i="23"/>
  <c r="DR18" i="23"/>
  <c r="DC18" i="23"/>
  <c r="DD18" i="23" s="1"/>
  <c r="DV18" i="23"/>
  <c r="DW18" i="23" s="1"/>
  <c r="EB18" i="23"/>
  <c r="EC18" i="23" s="1"/>
  <c r="EE18" i="23"/>
  <c r="EF18" i="23" s="1"/>
  <c r="DU18" i="23"/>
  <c r="CX18" i="23"/>
  <c r="CD18" i="23" s="1"/>
  <c r="DE18" i="23"/>
  <c r="DL18" i="23"/>
  <c r="DF18" i="23"/>
  <c r="AG10" i="24"/>
  <c r="AB22" i="23"/>
  <c r="AP22" i="23" s="1"/>
  <c r="AQ22" i="23" s="1"/>
  <c r="AG14" i="24"/>
  <c r="CD22" i="23"/>
  <c r="AG17" i="24"/>
  <c r="AG7" i="24"/>
  <c r="DV19" i="23"/>
  <c r="DW19" i="23" s="1"/>
  <c r="AG9" i="24"/>
  <c r="AG16" i="24"/>
  <c r="DX19" i="23"/>
  <c r="DU19" i="23"/>
  <c r="CX19" i="23"/>
  <c r="RC19" i="23" s="1"/>
  <c r="DE19" i="23"/>
  <c r="DI19" i="23"/>
  <c r="DJ17" i="23" s="1"/>
  <c r="DK17" i="23" s="1"/>
  <c r="AG6" i="24"/>
  <c r="AG5" i="24"/>
  <c r="AG15" i="24"/>
  <c r="AH5" i="24"/>
  <c r="AF5" i="24" s="1"/>
  <c r="DL19" i="23"/>
  <c r="DO19" i="23"/>
  <c r="DP21" i="23" s="1"/>
  <c r="DQ21" i="23" s="1"/>
  <c r="DY19" i="23"/>
  <c r="DZ19" i="23" s="1"/>
  <c r="AG12" i="24"/>
  <c r="AG8" i="24"/>
  <c r="EA19" i="23"/>
  <c r="EE19" i="23"/>
  <c r="EF19" i="23" s="1"/>
  <c r="EB19" i="23"/>
  <c r="EC19" i="23" s="1"/>
  <c r="DR19" i="23"/>
  <c r="DS19" i="23" s="1"/>
  <c r="DT19" i="23" s="1"/>
  <c r="DF19" i="23"/>
  <c r="DC19" i="23"/>
  <c r="DM19" i="23"/>
  <c r="DN19" i="23" s="1"/>
  <c r="DS22" i="23"/>
  <c r="DT22" i="23" s="1"/>
  <c r="AF25" i="24"/>
  <c r="DS21" i="23"/>
  <c r="DT21" i="23" s="1"/>
  <c r="AG18" i="24"/>
  <c r="AH18" i="24" s="1"/>
  <c r="AG22" i="24"/>
  <c r="AH22" i="24" s="1"/>
  <c r="DP18" i="23"/>
  <c r="DQ18" i="23" s="1"/>
  <c r="DD19" i="23"/>
  <c r="AG19" i="24"/>
  <c r="AH19" i="24" s="1"/>
  <c r="AG21" i="24"/>
  <c r="AH21" i="24" s="1"/>
  <c r="AG20" i="24"/>
  <c r="AH20" i="24" s="1"/>
  <c r="AF26" i="24"/>
  <c r="AG23" i="24"/>
  <c r="AH23" i="24" s="1"/>
  <c r="AF24" i="24"/>
  <c r="AG24" i="24"/>
  <c r="AH24" i="24" s="1"/>
  <c r="DM18" i="23"/>
  <c r="DN18" i="23" s="1"/>
  <c r="DG20" i="23"/>
  <c r="DH20" i="23" s="1"/>
  <c r="AF23" i="24"/>
  <c r="AG26" i="24"/>
  <c r="AH26" i="24" s="1"/>
  <c r="DD17" i="23"/>
  <c r="DD22" i="23"/>
  <c r="DJ20" i="23"/>
  <c r="DK20" i="23" s="1"/>
  <c r="DG22" i="23"/>
  <c r="DH22" i="23" s="1"/>
  <c r="DD21" i="23"/>
  <c r="DG18" i="23"/>
  <c r="DH18" i="23" s="1"/>
  <c r="DP19" i="23"/>
  <c r="DQ19" i="23" s="1"/>
  <c r="DJ19" i="23"/>
  <c r="DK19" i="23" s="1"/>
  <c r="DM20" i="23"/>
  <c r="DN20" i="23" s="1"/>
  <c r="CD20" i="23"/>
  <c r="RC20" i="23"/>
  <c r="RC21" i="23"/>
  <c r="CD21" i="23"/>
  <c r="DJ18" i="23"/>
  <c r="DK18" i="23" s="1"/>
  <c r="DG17" i="23"/>
  <c r="DH17" i="23" s="1"/>
  <c r="GQ23" i="23"/>
  <c r="GW23" i="23" s="1"/>
  <c r="FU24" i="23"/>
  <c r="FM24" i="23"/>
  <c r="GC24" i="23"/>
  <c r="GD24" i="23" s="1"/>
  <c r="GM24" i="23"/>
  <c r="GN24" i="23" s="1"/>
  <c r="FN24" i="23"/>
  <c r="GA24" i="23"/>
  <c r="GB24" i="23" s="1"/>
  <c r="FR24" i="23"/>
  <c r="GG24" i="23"/>
  <c r="GH24" i="23" s="1"/>
  <c r="FW24" i="23"/>
  <c r="FX24" i="23" s="1"/>
  <c r="FV24" i="23"/>
  <c r="GO24" i="23"/>
  <c r="GP24" i="23" s="1"/>
  <c r="FO24" i="23"/>
  <c r="GI24" i="23"/>
  <c r="GJ24" i="23" s="1"/>
  <c r="GK24" i="23"/>
  <c r="GL24" i="23" s="1"/>
  <c r="FQ24" i="23"/>
  <c r="GE24" i="23"/>
  <c r="GF24" i="23" s="1"/>
  <c r="FP24" i="23"/>
  <c r="FY24" i="23"/>
  <c r="FZ24" i="23" s="1"/>
  <c r="FS24" i="23"/>
  <c r="FT24" i="23"/>
  <c r="FN25" i="23"/>
  <c r="FU25" i="23"/>
  <c r="FT25" i="23"/>
  <c r="FV25" i="23"/>
  <c r="FP25" i="23"/>
  <c r="FO25" i="23"/>
  <c r="FS25" i="23"/>
  <c r="FR25" i="23"/>
  <c r="GI25" i="23"/>
  <c r="GJ25" i="23" s="1"/>
  <c r="FM25" i="23"/>
  <c r="GG25" i="23"/>
  <c r="GH25" i="23" s="1"/>
  <c r="GE25" i="23"/>
  <c r="GF25" i="23" s="1"/>
  <c r="FQ25" i="23"/>
  <c r="GM25" i="23"/>
  <c r="GN25" i="23" s="1"/>
  <c r="FY25" i="23"/>
  <c r="FZ25" i="23" s="1"/>
  <c r="GO25" i="23"/>
  <c r="GP25" i="23" s="1"/>
  <c r="GC25" i="23"/>
  <c r="GD25" i="23" s="1"/>
  <c r="FW25" i="23"/>
  <c r="FX25" i="23" s="1"/>
  <c r="GA25" i="23"/>
  <c r="GB25" i="23" s="1"/>
  <c r="GK25" i="23"/>
  <c r="GL25" i="23" s="1"/>
  <c r="FL26" i="23"/>
  <c r="DM21" i="23" l="1"/>
  <c r="DN21" i="23" s="1"/>
  <c r="CD17" i="23"/>
  <c r="DG19" i="23"/>
  <c r="DH19" i="23" s="1"/>
  <c r="EG19" i="23" s="1"/>
  <c r="EM19" i="23" s="1"/>
  <c r="DP22" i="23"/>
  <c r="DQ22" i="23" s="1"/>
  <c r="AI22" i="23"/>
  <c r="SW22" i="23"/>
  <c r="SX22" i="23" s="1"/>
  <c r="TF22" i="23"/>
  <c r="TG22" i="23" s="1"/>
  <c r="DJ22" i="23"/>
  <c r="DK22" i="23" s="1"/>
  <c r="SV22" i="23"/>
  <c r="DM17" i="23"/>
  <c r="DN17" i="23" s="1"/>
  <c r="AU22" i="23"/>
  <c r="AC22" i="23"/>
  <c r="AD22" i="23"/>
  <c r="AE22" i="23" s="1"/>
  <c r="DM22" i="23"/>
  <c r="DN22" i="23" s="1"/>
  <c r="CD19" i="23"/>
  <c r="SP22" i="23"/>
  <c r="TI22" i="23"/>
  <c r="TJ22" i="23" s="1"/>
  <c r="AX22" i="23"/>
  <c r="TH22" i="23"/>
  <c r="SY22" i="23"/>
  <c r="AF22" i="23"/>
  <c r="BD22" i="23"/>
  <c r="DP17" i="23"/>
  <c r="DQ17" i="23" s="1"/>
  <c r="AY22" i="23"/>
  <c r="AZ22" i="23" s="1"/>
  <c r="SZ22" i="23"/>
  <c r="TA22" i="23" s="1"/>
  <c r="BB22" i="23"/>
  <c r="BC22" i="23" s="1"/>
  <c r="BE22" i="23"/>
  <c r="BF22" i="23" s="1"/>
  <c r="BA22" i="23"/>
  <c r="AL22" i="23"/>
  <c r="AO22" i="23"/>
  <c r="TC22" i="23"/>
  <c r="TD22" i="23" s="1"/>
  <c r="AJ22" i="23"/>
  <c r="AK22" i="23" s="1"/>
  <c r="ST22" i="23"/>
  <c r="SU22" i="23" s="1"/>
  <c r="SS22" i="23"/>
  <c r="DD20" i="23"/>
  <c r="RC18" i="23"/>
  <c r="AB18" i="23" s="1"/>
  <c r="AG22" i="23"/>
  <c r="AH22" i="23" s="1"/>
  <c r="SQ22" i="23"/>
  <c r="SR22" i="23" s="1"/>
  <c r="TB22" i="23"/>
  <c r="AV22" i="23"/>
  <c r="AW22" i="23" s="1"/>
  <c r="AR22" i="23"/>
  <c r="AM22" i="23"/>
  <c r="AN22" i="23" s="1"/>
  <c r="TE22" i="23"/>
  <c r="AS22" i="23"/>
  <c r="AT22" i="23" s="1"/>
  <c r="DJ21" i="23"/>
  <c r="DK21" i="23" s="1"/>
  <c r="EG21" i="23" s="1"/>
  <c r="ET21" i="23" s="1"/>
  <c r="EU21" i="23" s="1"/>
  <c r="DS18" i="23"/>
  <c r="DT18" i="23" s="1"/>
  <c r="EG18" i="23" s="1"/>
  <c r="EN18" i="23" s="1"/>
  <c r="AF18" i="24"/>
  <c r="AF19" i="24"/>
  <c r="AF20" i="24" s="1"/>
  <c r="AF21" i="24" s="1"/>
  <c r="AF22" i="24"/>
  <c r="EG20" i="23"/>
  <c r="EL20" i="23" s="1"/>
  <c r="CO17" i="23"/>
  <c r="CZ17" i="23"/>
  <c r="CE17" i="23" s="1"/>
  <c r="AB17" i="23"/>
  <c r="CO20" i="23"/>
  <c r="CZ20" i="23"/>
  <c r="CE20" i="23" s="1"/>
  <c r="AB20" i="23"/>
  <c r="CZ21" i="23"/>
  <c r="CE21" i="23" s="1"/>
  <c r="CO21" i="23"/>
  <c r="AB21" i="23"/>
  <c r="CO19" i="23"/>
  <c r="AB19" i="23"/>
  <c r="CZ19" i="23"/>
  <c r="CE19" i="23" s="1"/>
  <c r="GX23" i="23"/>
  <c r="HL23" i="23"/>
  <c r="HM23" i="23" s="1"/>
  <c r="HT23" i="23"/>
  <c r="HU23" i="23" s="1"/>
  <c r="GR23" i="23"/>
  <c r="GU23" i="23"/>
  <c r="HR23" i="23"/>
  <c r="HS23" i="23" s="1"/>
  <c r="HN23" i="23"/>
  <c r="HO23" i="23" s="1"/>
  <c r="GT23" i="23"/>
  <c r="GZ23" i="23"/>
  <c r="HH23" i="23"/>
  <c r="HI23" i="23" s="1"/>
  <c r="GY23" i="23"/>
  <c r="HJ23" i="23"/>
  <c r="HK23" i="23" s="1"/>
  <c r="HB23" i="23"/>
  <c r="HC23" i="23" s="1"/>
  <c r="HP23" i="23"/>
  <c r="HQ23" i="23" s="1"/>
  <c r="GV23" i="23"/>
  <c r="GS23" i="23"/>
  <c r="HD23" i="23"/>
  <c r="HE23" i="23" s="1"/>
  <c r="HF23" i="23"/>
  <c r="HG23" i="23" s="1"/>
  <c r="HA23" i="23"/>
  <c r="FM26" i="23"/>
  <c r="FS26" i="23"/>
  <c r="FT26" i="23"/>
  <c r="FP26" i="23"/>
  <c r="GG26" i="23"/>
  <c r="GH26" i="23" s="1"/>
  <c r="FY26" i="23"/>
  <c r="FZ26" i="23" s="1"/>
  <c r="FW26" i="23"/>
  <c r="FX26" i="23" s="1"/>
  <c r="GO26" i="23"/>
  <c r="GP26" i="23" s="1"/>
  <c r="GA26" i="23"/>
  <c r="GB26" i="23" s="1"/>
  <c r="FR26" i="23"/>
  <c r="GK26" i="23"/>
  <c r="GL26" i="23" s="1"/>
  <c r="GM26" i="23"/>
  <c r="GN26" i="23" s="1"/>
  <c r="FV26" i="23"/>
  <c r="GE26" i="23"/>
  <c r="GF26" i="23" s="1"/>
  <c r="FU26" i="23"/>
  <c r="FQ26" i="23"/>
  <c r="GI26" i="23"/>
  <c r="GJ26" i="23" s="1"/>
  <c r="FO26" i="23"/>
  <c r="GC26" i="23"/>
  <c r="GD26" i="23" s="1"/>
  <c r="FN26" i="23"/>
  <c r="GQ25" i="23"/>
  <c r="GQ24" i="23"/>
  <c r="EG22" i="23" l="1"/>
  <c r="EK22" i="23" s="1"/>
  <c r="EG17" i="23"/>
  <c r="EM17" i="23" s="1"/>
  <c r="CO18" i="23"/>
  <c r="CZ18" i="23"/>
  <c r="CE18" i="23" s="1"/>
  <c r="EN21" i="23"/>
  <c r="EM21" i="23"/>
  <c r="EJ21" i="23"/>
  <c r="EH21" i="23"/>
  <c r="FD21" i="23"/>
  <c r="FE21" i="23" s="1"/>
  <c r="EK17" i="23"/>
  <c r="EP21" i="23"/>
  <c r="EO21" i="23"/>
  <c r="FJ21" i="23"/>
  <c r="FK21" i="23" s="1"/>
  <c r="EI21" i="23"/>
  <c r="EL21" i="23"/>
  <c r="EK21" i="23"/>
  <c r="EQ21" i="23"/>
  <c r="EJ17" i="23"/>
  <c r="FH21" i="23"/>
  <c r="FI21" i="23" s="1"/>
  <c r="FF21" i="23"/>
  <c r="FG21" i="23" s="1"/>
  <c r="EL19" i="23"/>
  <c r="EZ19" i="23" s="1"/>
  <c r="FA19" i="23" s="1"/>
  <c r="EI19" i="23"/>
  <c r="FJ19" i="23"/>
  <c r="FK19" i="23" s="1"/>
  <c r="FB19" i="23"/>
  <c r="FC19" i="23" s="1"/>
  <c r="EK19" i="23"/>
  <c r="EX19" i="23" s="1"/>
  <c r="EY19" i="23" s="1"/>
  <c r="EO19" i="23"/>
  <c r="EJ19" i="23"/>
  <c r="EH19" i="23"/>
  <c r="EP19" i="23"/>
  <c r="FF19" i="23"/>
  <c r="FG19" i="23" s="1"/>
  <c r="EN19" i="23"/>
  <c r="FH19" i="23"/>
  <c r="FI19" i="23" s="1"/>
  <c r="FD19" i="23"/>
  <c r="FE19" i="23" s="1"/>
  <c r="EQ19" i="23"/>
  <c r="EO18" i="23"/>
  <c r="EL18" i="23"/>
  <c r="EQ18" i="23"/>
  <c r="EI18" i="23"/>
  <c r="EP18" i="23"/>
  <c r="FD18" i="23"/>
  <c r="FE18" i="23" s="1"/>
  <c r="EJ18" i="23"/>
  <c r="FJ18" i="23"/>
  <c r="FK18" i="23" s="1"/>
  <c r="EJ20" i="23"/>
  <c r="FF18" i="23"/>
  <c r="FG18" i="23" s="1"/>
  <c r="EK18" i="23"/>
  <c r="EN20" i="23"/>
  <c r="FH18" i="23"/>
  <c r="FI18" i="23" s="1"/>
  <c r="EQ20" i="23"/>
  <c r="EI20" i="23"/>
  <c r="FB20" i="23"/>
  <c r="FC20" i="23" s="1"/>
  <c r="EH20" i="23"/>
  <c r="EH18" i="23"/>
  <c r="ER18" i="23" s="1"/>
  <c r="ES18" i="23" s="1"/>
  <c r="EM18" i="23"/>
  <c r="FH20" i="23"/>
  <c r="FI20" i="23" s="1"/>
  <c r="FJ20" i="23"/>
  <c r="FK20" i="23" s="1"/>
  <c r="EO20" i="23"/>
  <c r="EK20" i="23"/>
  <c r="FF20" i="23"/>
  <c r="FG20" i="23" s="1"/>
  <c r="EM20" i="23"/>
  <c r="EP20" i="23"/>
  <c r="FD20" i="23"/>
  <c r="FE20" i="23" s="1"/>
  <c r="ER21" i="23"/>
  <c r="ES21" i="23" s="1"/>
  <c r="EZ20" i="23"/>
  <c r="FA20" i="23" s="1"/>
  <c r="AS19" i="23"/>
  <c r="AT19" i="23" s="1"/>
  <c r="SZ19" i="23"/>
  <c r="TA19" i="23" s="1"/>
  <c r="AJ19" i="23"/>
  <c r="AK19" i="23" s="1"/>
  <c r="AC19" i="23"/>
  <c r="SQ19" i="23"/>
  <c r="SR19" i="23" s="1"/>
  <c r="TC19" i="23"/>
  <c r="TD19" i="23" s="1"/>
  <c r="AR19" i="23"/>
  <c r="SY19" i="23"/>
  <c r="TE19" i="23"/>
  <c r="TI19" i="23"/>
  <c r="TJ19" i="23" s="1"/>
  <c r="TF19" i="23"/>
  <c r="TG19" i="23" s="1"/>
  <c r="BD19" i="23"/>
  <c r="AD19" i="23"/>
  <c r="AE19" i="23" s="1"/>
  <c r="AV19" i="23"/>
  <c r="AW19" i="23" s="1"/>
  <c r="AP19" i="23"/>
  <c r="AQ19" i="23" s="1"/>
  <c r="AL19" i="23"/>
  <c r="SV19" i="23"/>
  <c r="AX19" i="23"/>
  <c r="SS19" i="23"/>
  <c r="AG19" i="23"/>
  <c r="AH19" i="23" s="1"/>
  <c r="SP19" i="23"/>
  <c r="ST19" i="23"/>
  <c r="SU19" i="23" s="1"/>
  <c r="SW19" i="23"/>
  <c r="SX19" i="23" s="1"/>
  <c r="BA19" i="23"/>
  <c r="AO19" i="23"/>
  <c r="TH19" i="23"/>
  <c r="TB19" i="23"/>
  <c r="AU19" i="23"/>
  <c r="AI19" i="23"/>
  <c r="BE19" i="23"/>
  <c r="BF19" i="23" s="1"/>
  <c r="AF19" i="23"/>
  <c r="AY19" i="23"/>
  <c r="AZ19" i="23" s="1"/>
  <c r="AM19" i="23"/>
  <c r="AN19" i="23" s="1"/>
  <c r="BB19" i="23"/>
  <c r="BC19" i="23" s="1"/>
  <c r="BA20" i="23"/>
  <c r="TE20" i="23"/>
  <c r="SS20" i="23"/>
  <c r="TC20" i="23"/>
  <c r="TD20" i="23" s="1"/>
  <c r="AG20" i="23"/>
  <c r="AH20" i="23" s="1"/>
  <c r="SQ20" i="23"/>
  <c r="SR20" i="23" s="1"/>
  <c r="SP20" i="23"/>
  <c r="AI20" i="23"/>
  <c r="AU20" i="23"/>
  <c r="BD20" i="23"/>
  <c r="AR20" i="23"/>
  <c r="AX20" i="23"/>
  <c r="AC20" i="23"/>
  <c r="TB20" i="23"/>
  <c r="SW20" i="23"/>
  <c r="SX20" i="23" s="1"/>
  <c r="ST20" i="23"/>
  <c r="SU20" i="23" s="1"/>
  <c r="SZ20" i="23"/>
  <c r="TA20" i="23" s="1"/>
  <c r="TI20" i="23"/>
  <c r="TJ20" i="23" s="1"/>
  <c r="AJ20" i="23"/>
  <c r="AK20" i="23" s="1"/>
  <c r="AM20" i="23"/>
  <c r="AN20" i="23" s="1"/>
  <c r="AS20" i="23"/>
  <c r="AT20" i="23" s="1"/>
  <c r="AP20" i="23"/>
  <c r="AQ20" i="23" s="1"/>
  <c r="AO20" i="23"/>
  <c r="AF20" i="23"/>
  <c r="SV20" i="23"/>
  <c r="AD20" i="23"/>
  <c r="AE20" i="23" s="1"/>
  <c r="TF20" i="23"/>
  <c r="TG20" i="23" s="1"/>
  <c r="TH20" i="23"/>
  <c r="AV20" i="23"/>
  <c r="AW20" i="23" s="1"/>
  <c r="AY20" i="23"/>
  <c r="AZ20" i="23" s="1"/>
  <c r="BE20" i="23"/>
  <c r="BF20" i="23" s="1"/>
  <c r="AL20" i="23"/>
  <c r="SY20" i="23"/>
  <c r="BB20" i="23"/>
  <c r="BC20" i="23" s="1"/>
  <c r="BE17" i="23"/>
  <c r="BF17" i="23" s="1"/>
  <c r="AU17" i="23"/>
  <c r="TE17" i="23"/>
  <c r="AP17" i="23"/>
  <c r="AQ17" i="23" s="1"/>
  <c r="AX17" i="23"/>
  <c r="TH17" i="23"/>
  <c r="ST17" i="23"/>
  <c r="SU17" i="23" s="1"/>
  <c r="AS17" i="23"/>
  <c r="AT17" i="23" s="1"/>
  <c r="BD17" i="23"/>
  <c r="AV17" i="23"/>
  <c r="AW17" i="23" s="1"/>
  <c r="AG17" i="23"/>
  <c r="AH17" i="23" s="1"/>
  <c r="AD17" i="23"/>
  <c r="AE17" i="23" s="1"/>
  <c r="SZ17" i="23"/>
  <c r="TA17" i="23" s="1"/>
  <c r="BB17" i="23"/>
  <c r="BC17" i="23" s="1"/>
  <c r="SV17" i="23"/>
  <c r="AC17" i="23"/>
  <c r="AJ17" i="23"/>
  <c r="AK17" i="23" s="1"/>
  <c r="SQ17" i="23"/>
  <c r="SR17" i="23" s="1"/>
  <c r="AM17" i="23"/>
  <c r="AN17" i="23" s="1"/>
  <c r="SW17" i="23"/>
  <c r="SX17" i="23" s="1"/>
  <c r="SP17" i="23"/>
  <c r="AL17" i="23"/>
  <c r="SY17" i="23"/>
  <c r="TI17" i="23"/>
  <c r="TJ17" i="23" s="1"/>
  <c r="AR17" i="23"/>
  <c r="TB17" i="23"/>
  <c r="TC17" i="23"/>
  <c r="TD17" i="23" s="1"/>
  <c r="TF17" i="23"/>
  <c r="TG17" i="23" s="1"/>
  <c r="BA17" i="23"/>
  <c r="AO17" i="23"/>
  <c r="AF17" i="23"/>
  <c r="SS17" i="23"/>
  <c r="AY17" i="23"/>
  <c r="AZ17" i="23" s="1"/>
  <c r="AI17" i="23"/>
  <c r="AM21" i="23"/>
  <c r="AN21" i="23" s="1"/>
  <c r="AO21" i="23"/>
  <c r="SS21" i="23"/>
  <c r="TI21" i="23"/>
  <c r="TJ21" i="23" s="1"/>
  <c r="AL21" i="23"/>
  <c r="AS21" i="23"/>
  <c r="AT21" i="23" s="1"/>
  <c r="BB21" i="23"/>
  <c r="BC21" i="23" s="1"/>
  <c r="ST21" i="23"/>
  <c r="SU21" i="23" s="1"/>
  <c r="TC21" i="23"/>
  <c r="TD21" i="23" s="1"/>
  <c r="AI21" i="23"/>
  <c r="BD21" i="23"/>
  <c r="SZ21" i="23"/>
  <c r="TA21" i="23" s="1"/>
  <c r="AD21" i="23"/>
  <c r="AE21" i="23" s="1"/>
  <c r="BA21" i="23"/>
  <c r="TF21" i="23"/>
  <c r="TG21" i="23" s="1"/>
  <c r="SV21" i="23"/>
  <c r="AJ21" i="23"/>
  <c r="AK21" i="23" s="1"/>
  <c r="AR21" i="23"/>
  <c r="AX21" i="23"/>
  <c r="AV21" i="23"/>
  <c r="AW21" i="23" s="1"/>
  <c r="SW21" i="23"/>
  <c r="SX21" i="23" s="1"/>
  <c r="AF21" i="23"/>
  <c r="BE21" i="23"/>
  <c r="BF21" i="23" s="1"/>
  <c r="AC21" i="23"/>
  <c r="TE21" i="23"/>
  <c r="SY21" i="23"/>
  <c r="SP21" i="23"/>
  <c r="SQ21" i="23"/>
  <c r="SR21" i="23" s="1"/>
  <c r="AP21" i="23"/>
  <c r="AQ21" i="23" s="1"/>
  <c r="TB21" i="23"/>
  <c r="AY21" i="23"/>
  <c r="AZ21" i="23" s="1"/>
  <c r="AU21" i="23"/>
  <c r="TH21" i="23"/>
  <c r="AG21" i="23"/>
  <c r="AH21" i="23" s="1"/>
  <c r="SY18" i="23"/>
  <c r="AX18" i="23"/>
  <c r="SS18" i="23"/>
  <c r="AG18" i="23"/>
  <c r="AH18" i="23" s="1"/>
  <c r="TC18" i="23"/>
  <c r="TD18" i="23" s="1"/>
  <c r="SV18" i="23"/>
  <c r="BB18" i="23"/>
  <c r="BC18" i="23" s="1"/>
  <c r="TE18" i="23"/>
  <c r="TI18" i="23"/>
  <c r="TJ18" i="23" s="1"/>
  <c r="ST18" i="23"/>
  <c r="SU18" i="23" s="1"/>
  <c r="AP18" i="23"/>
  <c r="AQ18" i="23" s="1"/>
  <c r="SQ18" i="23"/>
  <c r="SR18" i="23" s="1"/>
  <c r="AU18" i="23"/>
  <c r="BA18" i="23"/>
  <c r="AF18" i="23"/>
  <c r="AD18" i="23"/>
  <c r="AE18" i="23" s="1"/>
  <c r="TF18" i="23"/>
  <c r="TG18" i="23" s="1"/>
  <c r="AV18" i="23"/>
  <c r="AW18" i="23" s="1"/>
  <c r="AO18" i="23"/>
  <c r="TB18" i="23"/>
  <c r="TH18" i="23"/>
  <c r="AL18" i="23"/>
  <c r="AC18" i="23"/>
  <c r="BD18" i="23"/>
  <c r="AI18" i="23"/>
  <c r="SW18" i="23"/>
  <c r="SX18" i="23" s="1"/>
  <c r="AJ18" i="23"/>
  <c r="AK18" i="23" s="1"/>
  <c r="AS18" i="23"/>
  <c r="AT18" i="23" s="1"/>
  <c r="SZ18" i="23"/>
  <c r="TA18" i="23" s="1"/>
  <c r="AY18" i="23"/>
  <c r="AZ18" i="23" s="1"/>
  <c r="AM18" i="23"/>
  <c r="AN18" i="23" s="1"/>
  <c r="BE18" i="23"/>
  <c r="BF18" i="23" s="1"/>
  <c r="AR18" i="23"/>
  <c r="SP18" i="23"/>
  <c r="HV23" i="23"/>
  <c r="IU23" i="23" s="1"/>
  <c r="IV23" i="23" s="1"/>
  <c r="GQ26" i="23"/>
  <c r="GZ26" i="23" s="1"/>
  <c r="HH25" i="23"/>
  <c r="HI25" i="23" s="1"/>
  <c r="GR25" i="23"/>
  <c r="HD25" i="23"/>
  <c r="HE25" i="23" s="1"/>
  <c r="HP25" i="23"/>
  <c r="HQ25" i="23" s="1"/>
  <c r="HA25" i="23"/>
  <c r="HB25" i="23"/>
  <c r="HC25" i="23" s="1"/>
  <c r="GU25" i="23"/>
  <c r="GV25" i="23"/>
  <c r="HR25" i="23"/>
  <c r="HS25" i="23" s="1"/>
  <c r="HT25" i="23"/>
  <c r="HU25" i="23" s="1"/>
  <c r="GZ25" i="23"/>
  <c r="HJ25" i="23"/>
  <c r="HK25" i="23" s="1"/>
  <c r="HL25" i="23"/>
  <c r="HM25" i="23" s="1"/>
  <c r="GX25" i="23"/>
  <c r="HF25" i="23"/>
  <c r="HG25" i="23" s="1"/>
  <c r="GW25" i="23"/>
  <c r="HN25" i="23"/>
  <c r="HO25" i="23" s="1"/>
  <c r="GT25" i="23"/>
  <c r="GY25" i="23"/>
  <c r="GS25" i="23"/>
  <c r="GT24" i="23"/>
  <c r="GU24" i="23"/>
  <c r="GZ24" i="23"/>
  <c r="GX24" i="23"/>
  <c r="HR24" i="23"/>
  <c r="HS24" i="23" s="1"/>
  <c r="HH24" i="23"/>
  <c r="HI24" i="23" s="1"/>
  <c r="GW24" i="23"/>
  <c r="GS24" i="23"/>
  <c r="GY24" i="23"/>
  <c r="HP24" i="23"/>
  <c r="HQ24" i="23" s="1"/>
  <c r="HB24" i="23"/>
  <c r="HC24" i="23" s="1"/>
  <c r="HF24" i="23"/>
  <c r="HG24" i="23" s="1"/>
  <c r="HT24" i="23"/>
  <c r="HU24" i="23" s="1"/>
  <c r="HL24" i="23"/>
  <c r="HM24" i="23" s="1"/>
  <c r="HN24" i="23"/>
  <c r="HO24" i="23" s="1"/>
  <c r="HJ24" i="23"/>
  <c r="HK24" i="23" s="1"/>
  <c r="HD24" i="23"/>
  <c r="HE24" i="23" s="1"/>
  <c r="GR24" i="23"/>
  <c r="GV24" i="23"/>
  <c r="HA24" i="23"/>
  <c r="EQ22" i="23" l="1"/>
  <c r="EJ22" i="23"/>
  <c r="EV21" i="23" s="1"/>
  <c r="EW21" i="23" s="1"/>
  <c r="FJ22" i="23"/>
  <c r="FK22" i="23" s="1"/>
  <c r="EI22" i="23"/>
  <c r="EO22" i="23"/>
  <c r="FH22" i="23"/>
  <c r="FI22" i="23" s="1"/>
  <c r="EL22" i="23"/>
  <c r="ET22" i="23"/>
  <c r="EU22" i="23" s="1"/>
  <c r="FF22" i="23"/>
  <c r="FG22" i="23" s="1"/>
  <c r="EN22" i="23"/>
  <c r="EM22" i="23"/>
  <c r="FB18" i="23" s="1"/>
  <c r="FC18" i="23" s="1"/>
  <c r="EH22" i="23"/>
  <c r="ER22" i="23" s="1"/>
  <c r="ES22" i="23" s="1"/>
  <c r="FD22" i="23"/>
  <c r="FE22" i="23" s="1"/>
  <c r="EP22" i="23"/>
  <c r="EH17" i="23"/>
  <c r="EI17" i="23"/>
  <c r="ET19" i="23" s="1"/>
  <c r="EU19" i="23" s="1"/>
  <c r="FJ17" i="23"/>
  <c r="FK17" i="23" s="1"/>
  <c r="EO17" i="23"/>
  <c r="EN17" i="23"/>
  <c r="ET17" i="23"/>
  <c r="EU17" i="23" s="1"/>
  <c r="EL17" i="23"/>
  <c r="FH17" i="23"/>
  <c r="FI17" i="23" s="1"/>
  <c r="FB17" i="23"/>
  <c r="FC17" i="23" s="1"/>
  <c r="EP17" i="23"/>
  <c r="EQ17" i="23"/>
  <c r="FF17" i="23"/>
  <c r="FG17" i="23" s="1"/>
  <c r="FD17" i="23"/>
  <c r="FE17" i="23" s="1"/>
  <c r="EX21" i="23"/>
  <c r="EY21" i="23" s="1"/>
  <c r="EZ18" i="23"/>
  <c r="FA18" i="23" s="1"/>
  <c r="FB22" i="23"/>
  <c r="FC22" i="23" s="1"/>
  <c r="EX17" i="23"/>
  <c r="EY17" i="23" s="1"/>
  <c r="EX20" i="23"/>
  <c r="EY20" i="23" s="1"/>
  <c r="EX22" i="23"/>
  <c r="EY22" i="23" s="1"/>
  <c r="EV20" i="23"/>
  <c r="EW20" i="23" s="1"/>
  <c r="EZ21" i="23"/>
  <c r="FA21" i="23" s="1"/>
  <c r="EX18" i="23"/>
  <c r="EY18" i="23" s="1"/>
  <c r="EV19" i="23"/>
  <c r="EW19" i="23" s="1"/>
  <c r="EV18" i="23"/>
  <c r="EW18" i="23" s="1"/>
  <c r="FB21" i="23"/>
  <c r="FC21" i="23" s="1"/>
  <c r="ER19" i="23"/>
  <c r="ES19" i="23" s="1"/>
  <c r="ET20" i="23"/>
  <c r="EU20" i="23" s="1"/>
  <c r="EV17" i="23"/>
  <c r="EW17" i="23" s="1"/>
  <c r="ET18" i="23"/>
  <c r="EU18" i="23" s="1"/>
  <c r="ER17" i="23"/>
  <c r="ES17" i="23" s="1"/>
  <c r="GY26" i="23"/>
  <c r="HF26" i="23"/>
  <c r="HG26" i="23" s="1"/>
  <c r="HR26" i="23"/>
  <c r="HS26" i="23" s="1"/>
  <c r="GV26" i="23"/>
  <c r="HD26" i="23"/>
  <c r="HE26" i="23" s="1"/>
  <c r="IO23" i="23"/>
  <c r="IP23" i="23" s="1"/>
  <c r="HN26" i="23"/>
  <c r="HO26" i="23" s="1"/>
  <c r="GT26" i="23"/>
  <c r="GW26" i="23"/>
  <c r="HA26" i="23"/>
  <c r="HJ26" i="23"/>
  <c r="HK26" i="23" s="1"/>
  <c r="HY23" i="23"/>
  <c r="II23" i="23"/>
  <c r="IJ23" i="23" s="1"/>
  <c r="HX23" i="23"/>
  <c r="HZ23" i="23"/>
  <c r="IW23" i="23"/>
  <c r="IX23" i="23" s="1"/>
  <c r="IF23" i="23"/>
  <c r="IA23" i="23"/>
  <c r="IY23" i="23"/>
  <c r="IZ23" i="23" s="1"/>
  <c r="IS23" i="23"/>
  <c r="IT23" i="23" s="1"/>
  <c r="IQ23" i="23"/>
  <c r="IR23" i="23" s="1"/>
  <c r="IE23" i="23"/>
  <c r="HW23" i="23"/>
  <c r="IK23" i="23"/>
  <c r="IL23" i="23" s="1"/>
  <c r="IC23" i="23"/>
  <c r="IB23" i="23"/>
  <c r="IG23" i="23"/>
  <c r="IH23" i="23" s="1"/>
  <c r="ID23" i="23"/>
  <c r="IM23" i="23"/>
  <c r="IN23" i="23" s="1"/>
  <c r="HT26" i="23"/>
  <c r="HU26" i="23" s="1"/>
  <c r="GS26" i="23"/>
  <c r="GR26" i="23"/>
  <c r="HP26" i="23"/>
  <c r="HQ26" i="23" s="1"/>
  <c r="HH26" i="23"/>
  <c r="HI26" i="23" s="1"/>
  <c r="GU26" i="23"/>
  <c r="GX26" i="23"/>
  <c r="HB26" i="23"/>
  <c r="HC26" i="23" s="1"/>
  <c r="HL26" i="23"/>
  <c r="HM26" i="23" s="1"/>
  <c r="HV25" i="23"/>
  <c r="HV24" i="23"/>
  <c r="EV22" i="23" l="1"/>
  <c r="EW22" i="23" s="1"/>
  <c r="EZ17" i="23"/>
  <c r="FA17" i="23" s="1"/>
  <c r="FL17" i="23" s="1"/>
  <c r="ER20" i="23"/>
  <c r="ES20" i="23" s="1"/>
  <c r="FL20" i="23" s="1"/>
  <c r="GM20" i="23" s="1"/>
  <c r="GN20" i="23" s="1"/>
  <c r="EZ22" i="23"/>
  <c r="FA22" i="23" s="1"/>
  <c r="FL22" i="23"/>
  <c r="FU22" i="23" s="1"/>
  <c r="FL21" i="23"/>
  <c r="FQ21" i="23" s="1"/>
  <c r="FL18" i="23"/>
  <c r="GM18" i="23" s="1"/>
  <c r="GN18" i="23" s="1"/>
  <c r="FL19" i="23"/>
  <c r="GC19" i="23" s="1"/>
  <c r="GD19" i="23" s="1"/>
  <c r="JA23" i="23"/>
  <c r="JJ23" i="23" s="1"/>
  <c r="HV26" i="23"/>
  <c r="IO26" i="23" s="1"/>
  <c r="IP26" i="23" s="1"/>
  <c r="IU25" i="23"/>
  <c r="IV25" i="23" s="1"/>
  <c r="II25" i="23"/>
  <c r="IJ25" i="23" s="1"/>
  <c r="IB25" i="23"/>
  <c r="HX25" i="23"/>
  <c r="IA25" i="23"/>
  <c r="HY25" i="23"/>
  <c r="IM25" i="23"/>
  <c r="IN25" i="23" s="1"/>
  <c r="IE25" i="23"/>
  <c r="IG25" i="23"/>
  <c r="IH25" i="23" s="1"/>
  <c r="IQ25" i="23"/>
  <c r="IR25" i="23" s="1"/>
  <c r="IC25" i="23"/>
  <c r="IY25" i="23"/>
  <c r="IZ25" i="23" s="1"/>
  <c r="HZ25" i="23"/>
  <c r="IF25" i="23"/>
  <c r="IO25" i="23"/>
  <c r="IP25" i="23" s="1"/>
  <c r="ID25" i="23"/>
  <c r="IW25" i="23"/>
  <c r="IX25" i="23" s="1"/>
  <c r="HW25" i="23"/>
  <c r="IK25" i="23"/>
  <c r="IL25" i="23" s="1"/>
  <c r="IS25" i="23"/>
  <c r="IT25" i="23" s="1"/>
  <c r="IC24" i="23"/>
  <c r="IM24" i="23"/>
  <c r="IN24" i="23" s="1"/>
  <c r="IS24" i="23"/>
  <c r="IT24" i="23" s="1"/>
  <c r="IE24" i="23"/>
  <c r="HZ24" i="23"/>
  <c r="IA24" i="23"/>
  <c r="ID24" i="23"/>
  <c r="HW24" i="23"/>
  <c r="IY24" i="23"/>
  <c r="IZ24" i="23" s="1"/>
  <c r="IF24" i="23"/>
  <c r="HY24" i="23"/>
  <c r="IK24" i="23"/>
  <c r="IL24" i="23" s="1"/>
  <c r="IW24" i="23"/>
  <c r="IX24" i="23" s="1"/>
  <c r="II24" i="23"/>
  <c r="IJ24" i="23" s="1"/>
  <c r="IB24" i="23"/>
  <c r="IO24" i="23"/>
  <c r="IP24" i="23" s="1"/>
  <c r="IQ24" i="23"/>
  <c r="IR24" i="23" s="1"/>
  <c r="IG24" i="23"/>
  <c r="IH24" i="23" s="1"/>
  <c r="HX24" i="23"/>
  <c r="IU24" i="23"/>
  <c r="IV24" i="23" s="1"/>
  <c r="GI20" i="23" l="1"/>
  <c r="GJ20" i="23" s="1"/>
  <c r="GK20" i="23"/>
  <c r="GL20" i="23" s="1"/>
  <c r="FS20" i="23"/>
  <c r="GO20" i="23"/>
  <c r="GP20" i="23" s="1"/>
  <c r="FS22" i="23"/>
  <c r="FN20" i="23"/>
  <c r="FQ20" i="23"/>
  <c r="GE20" i="23" s="1"/>
  <c r="GF20" i="23" s="1"/>
  <c r="FO22" i="23"/>
  <c r="FM20" i="23"/>
  <c r="GG20" i="23"/>
  <c r="GH20" i="23" s="1"/>
  <c r="FW22" i="23"/>
  <c r="FX22" i="23" s="1"/>
  <c r="GM22" i="23"/>
  <c r="GN22" i="23" s="1"/>
  <c r="FV20" i="23"/>
  <c r="FT20" i="23"/>
  <c r="FU20" i="23"/>
  <c r="FR22" i="23"/>
  <c r="FP22" i="23"/>
  <c r="FO20" i="23"/>
  <c r="FT22" i="23"/>
  <c r="FP20" i="23"/>
  <c r="FR20" i="23"/>
  <c r="FW21" i="23"/>
  <c r="FX21" i="23" s="1"/>
  <c r="GK22" i="23"/>
  <c r="GL22" i="23" s="1"/>
  <c r="FV22" i="23"/>
  <c r="FQ22" i="23"/>
  <c r="FY22" i="23"/>
  <c r="FZ22" i="23" s="1"/>
  <c r="GO22" i="23"/>
  <c r="GP22" i="23" s="1"/>
  <c r="FM22" i="23"/>
  <c r="FN22" i="23"/>
  <c r="FY18" i="23" s="1"/>
  <c r="FZ18" i="23" s="1"/>
  <c r="GI22" i="23"/>
  <c r="GJ22" i="23" s="1"/>
  <c r="FN18" i="23"/>
  <c r="FT18" i="23"/>
  <c r="FQ18" i="23"/>
  <c r="GI18" i="23"/>
  <c r="GJ18" i="23" s="1"/>
  <c r="FM18" i="23"/>
  <c r="FO18" i="23"/>
  <c r="FW18" i="23"/>
  <c r="FX18" i="23" s="1"/>
  <c r="FP21" i="23"/>
  <c r="FS21" i="23"/>
  <c r="FT21" i="23"/>
  <c r="FQ17" i="23"/>
  <c r="FV18" i="23"/>
  <c r="FS18" i="23"/>
  <c r="GM21" i="23"/>
  <c r="GN21" i="23" s="1"/>
  <c r="FY21" i="23"/>
  <c r="FZ21" i="23" s="1"/>
  <c r="FU18" i="23"/>
  <c r="FR18" i="23"/>
  <c r="GK18" i="23"/>
  <c r="GL18" i="23" s="1"/>
  <c r="FN21" i="23"/>
  <c r="FV21" i="23"/>
  <c r="GI21" i="23"/>
  <c r="GJ21" i="23" s="1"/>
  <c r="FR21" i="23"/>
  <c r="GO21" i="23"/>
  <c r="GP21" i="23" s="1"/>
  <c r="FM21" i="23"/>
  <c r="FU21" i="23"/>
  <c r="GK21" i="23"/>
  <c r="GL21" i="23" s="1"/>
  <c r="FO21" i="23"/>
  <c r="FR17" i="23"/>
  <c r="GO18" i="23"/>
  <c r="GP18" i="23" s="1"/>
  <c r="FP18" i="23"/>
  <c r="FN17" i="23"/>
  <c r="FO17" i="23"/>
  <c r="GE19" i="23"/>
  <c r="GF19" i="23" s="1"/>
  <c r="GG17" i="23"/>
  <c r="GH17" i="23" s="1"/>
  <c r="GI17" i="23"/>
  <c r="GJ17" i="23" s="1"/>
  <c r="GO17" i="23"/>
  <c r="GP17" i="23" s="1"/>
  <c r="FM17" i="23"/>
  <c r="FP17" i="23"/>
  <c r="GK17" i="23"/>
  <c r="GL17" i="23" s="1"/>
  <c r="GM17" i="23"/>
  <c r="GN17" i="23" s="1"/>
  <c r="FU17" i="23"/>
  <c r="FT17" i="23"/>
  <c r="FS17" i="23"/>
  <c r="FV17" i="23"/>
  <c r="FQ19" i="23"/>
  <c r="FS19" i="23"/>
  <c r="FR19" i="23"/>
  <c r="FP19" i="23"/>
  <c r="GC20" i="23" s="1"/>
  <c r="GD20" i="23" s="1"/>
  <c r="FN19" i="23"/>
  <c r="GM19" i="23"/>
  <c r="GN19" i="23" s="1"/>
  <c r="FM19" i="23"/>
  <c r="FW17" i="23" s="1"/>
  <c r="FX17" i="23" s="1"/>
  <c r="GK19" i="23"/>
  <c r="GL19" i="23" s="1"/>
  <c r="FU19" i="23"/>
  <c r="FV19" i="23"/>
  <c r="GO19" i="23"/>
  <c r="GP19" i="23" s="1"/>
  <c r="GG19" i="23"/>
  <c r="GH19" i="23" s="1"/>
  <c r="GI19" i="23"/>
  <c r="GJ19" i="23" s="1"/>
  <c r="FO19" i="23"/>
  <c r="FT19" i="23"/>
  <c r="IW26" i="23"/>
  <c r="IX26" i="23" s="1"/>
  <c r="JD23" i="23"/>
  <c r="JL23" i="23"/>
  <c r="JM23" i="23" s="1"/>
  <c r="IA26" i="23"/>
  <c r="HY26" i="23"/>
  <c r="IY26" i="23"/>
  <c r="IZ26" i="23" s="1"/>
  <c r="IE26" i="23"/>
  <c r="JC23" i="23"/>
  <c r="JB23" i="23"/>
  <c r="JF23" i="23"/>
  <c r="JI23" i="23"/>
  <c r="JG23" i="23"/>
  <c r="KB23" i="23"/>
  <c r="KC23" i="23" s="1"/>
  <c r="JX23" i="23"/>
  <c r="JY23" i="23" s="1"/>
  <c r="JK23" i="23"/>
  <c r="JT23" i="23"/>
  <c r="JU23" i="23" s="1"/>
  <c r="JE23" i="23"/>
  <c r="JV23" i="23"/>
  <c r="JW23" i="23" s="1"/>
  <c r="KD23" i="23"/>
  <c r="KE23" i="23" s="1"/>
  <c r="JP23" i="23"/>
  <c r="JQ23" i="23" s="1"/>
  <c r="JZ23" i="23"/>
  <c r="KA23" i="23" s="1"/>
  <c r="JH23" i="23"/>
  <c r="JN23" i="23"/>
  <c r="JO23" i="23" s="1"/>
  <c r="JR23" i="23"/>
  <c r="JS23" i="23" s="1"/>
  <c r="IG26" i="23"/>
  <c r="IH26" i="23" s="1"/>
  <c r="IQ26" i="23"/>
  <c r="IR26" i="23" s="1"/>
  <c r="IB26" i="23"/>
  <c r="IS26" i="23"/>
  <c r="IT26" i="23" s="1"/>
  <c r="HW26" i="23"/>
  <c r="IM26" i="23"/>
  <c r="IN26" i="23" s="1"/>
  <c r="IF26" i="23"/>
  <c r="IC26" i="23"/>
  <c r="IK26" i="23"/>
  <c r="IL26" i="23" s="1"/>
  <c r="IU26" i="23"/>
  <c r="IV26" i="23" s="1"/>
  <c r="II26" i="23"/>
  <c r="IJ26" i="23" s="1"/>
  <c r="HZ26" i="23"/>
  <c r="ID26" i="23"/>
  <c r="HX26" i="23"/>
  <c r="JA24" i="23"/>
  <c r="JA25" i="23"/>
  <c r="GA21" i="23" l="1"/>
  <c r="GB21" i="23" s="1"/>
  <c r="GC21" i="23"/>
  <c r="GD21" i="23" s="1"/>
  <c r="GE18" i="23"/>
  <c r="GF18" i="23" s="1"/>
  <c r="GG18" i="23"/>
  <c r="GH18" i="23" s="1"/>
  <c r="GC22" i="23"/>
  <c r="GD22" i="23" s="1"/>
  <c r="GE17" i="23"/>
  <c r="GF17" i="23" s="1"/>
  <c r="FW20" i="23"/>
  <c r="FX20" i="23" s="1"/>
  <c r="FY19" i="23"/>
  <c r="FZ19" i="23" s="1"/>
  <c r="GG22" i="23"/>
  <c r="GH22" i="23" s="1"/>
  <c r="GC17" i="23"/>
  <c r="GD17" i="23" s="1"/>
  <c r="FY20" i="23"/>
  <c r="FZ20" i="23" s="1"/>
  <c r="GE22" i="23"/>
  <c r="GF22" i="23" s="1"/>
  <c r="GA20" i="23"/>
  <c r="GB20" i="23" s="1"/>
  <c r="GC18" i="23"/>
  <c r="GD18" i="23" s="1"/>
  <c r="GG21" i="23"/>
  <c r="GH21" i="23" s="1"/>
  <c r="GA17" i="23"/>
  <c r="GB17" i="23" s="1"/>
  <c r="GA22" i="23"/>
  <c r="GB22" i="23" s="1"/>
  <c r="GE21" i="23"/>
  <c r="GF21" i="23" s="1"/>
  <c r="FW19" i="23"/>
  <c r="FX19" i="23" s="1"/>
  <c r="GA19" i="23"/>
  <c r="GB19" i="23" s="1"/>
  <c r="FY17" i="23"/>
  <c r="FZ17" i="23" s="1"/>
  <c r="GA18" i="23"/>
  <c r="GB18" i="23" s="1"/>
  <c r="KF23" i="23"/>
  <c r="LE23" i="23" s="1"/>
  <c r="LF23" i="23" s="1"/>
  <c r="JA26" i="23"/>
  <c r="JK26" i="23" s="1"/>
  <c r="JI25" i="23"/>
  <c r="JE25" i="23"/>
  <c r="KD25" i="23"/>
  <c r="KE25" i="23" s="1"/>
  <c r="JB25" i="23"/>
  <c r="JL25" i="23"/>
  <c r="JM25" i="23" s="1"/>
  <c r="JR25" i="23"/>
  <c r="JS25" i="23" s="1"/>
  <c r="JP25" i="23"/>
  <c r="JQ25" i="23" s="1"/>
  <c r="JC25" i="23"/>
  <c r="JJ25" i="23"/>
  <c r="KB25" i="23"/>
  <c r="KC25" i="23" s="1"/>
  <c r="JN25" i="23"/>
  <c r="JO25" i="23" s="1"/>
  <c r="JF25" i="23"/>
  <c r="JX25" i="23"/>
  <c r="JY25" i="23" s="1"/>
  <c r="JK25" i="23"/>
  <c r="JD25" i="23"/>
  <c r="JT25" i="23"/>
  <c r="JU25" i="23" s="1"/>
  <c r="JV25" i="23"/>
  <c r="JW25" i="23" s="1"/>
  <c r="JG25" i="23"/>
  <c r="JH25" i="23"/>
  <c r="JZ25" i="23"/>
  <c r="KA25" i="23" s="1"/>
  <c r="JF24" i="23"/>
  <c r="JC24" i="23"/>
  <c r="JI24" i="23"/>
  <c r="JD24" i="23"/>
  <c r="JK24" i="23"/>
  <c r="JG24" i="23"/>
  <c r="JH24" i="23"/>
  <c r="JX24" i="23"/>
  <c r="JY24" i="23" s="1"/>
  <c r="JN24" i="23"/>
  <c r="JO24" i="23" s="1"/>
  <c r="KD24" i="23"/>
  <c r="KE24" i="23" s="1"/>
  <c r="JT24" i="23"/>
  <c r="JU24" i="23" s="1"/>
  <c r="JB24" i="23"/>
  <c r="JL24" i="23"/>
  <c r="JM24" i="23" s="1"/>
  <c r="JZ24" i="23"/>
  <c r="KA24" i="23" s="1"/>
  <c r="JE24" i="23"/>
  <c r="JP24" i="23"/>
  <c r="JQ24" i="23" s="1"/>
  <c r="JV24" i="23"/>
  <c r="JW24" i="23" s="1"/>
  <c r="KB24" i="23"/>
  <c r="KC24" i="23" s="1"/>
  <c r="JJ24" i="23"/>
  <c r="JR24" i="23"/>
  <c r="JS24" i="23" s="1"/>
  <c r="GQ18" i="23" l="1"/>
  <c r="GZ18" i="23" s="1"/>
  <c r="GQ19" i="23"/>
  <c r="GS19" i="23" s="1"/>
  <c r="GQ20" i="23"/>
  <c r="HA20" i="23" s="1"/>
  <c r="GQ17" i="23"/>
  <c r="GU17" i="23" s="1"/>
  <c r="GQ22" i="23"/>
  <c r="GR22" i="23" s="1"/>
  <c r="GQ21" i="23"/>
  <c r="HD21" i="23" s="1"/>
  <c r="HE21" i="23" s="1"/>
  <c r="GZ20" i="23"/>
  <c r="KG23" i="23"/>
  <c r="KN23" i="23"/>
  <c r="LC23" i="23"/>
  <c r="LD23" i="23" s="1"/>
  <c r="KO23" i="23"/>
  <c r="KH23" i="23"/>
  <c r="KP23" i="23"/>
  <c r="KS23" i="23"/>
  <c r="KT23" i="23" s="1"/>
  <c r="KW23" i="23"/>
  <c r="KX23" i="23" s="1"/>
  <c r="KQ23" i="23"/>
  <c r="KR23" i="23" s="1"/>
  <c r="LG23" i="23"/>
  <c r="LH23" i="23" s="1"/>
  <c r="LI23" i="23"/>
  <c r="LJ23" i="23" s="1"/>
  <c r="KK23" i="23"/>
  <c r="LA23" i="23"/>
  <c r="LB23" i="23" s="1"/>
  <c r="KI23" i="23"/>
  <c r="KY23" i="23"/>
  <c r="KZ23" i="23" s="1"/>
  <c r="KJ23" i="23"/>
  <c r="KL23" i="23"/>
  <c r="KM23" i="23"/>
  <c r="KU23" i="23"/>
  <c r="KV23" i="23" s="1"/>
  <c r="JZ26" i="23"/>
  <c r="KA26" i="23" s="1"/>
  <c r="JL26" i="23"/>
  <c r="JM26" i="23" s="1"/>
  <c r="KB26" i="23"/>
  <c r="KC26" i="23" s="1"/>
  <c r="JG26" i="23"/>
  <c r="JD26" i="23"/>
  <c r="JX26" i="23"/>
  <c r="JY26" i="23" s="1"/>
  <c r="JF26" i="23"/>
  <c r="JP26" i="23"/>
  <c r="JQ26" i="23" s="1"/>
  <c r="JV26" i="23"/>
  <c r="JW26" i="23" s="1"/>
  <c r="JE26" i="23"/>
  <c r="JR26" i="23"/>
  <c r="JS26" i="23" s="1"/>
  <c r="KD26" i="23"/>
  <c r="KE26" i="23" s="1"/>
  <c r="JH26" i="23"/>
  <c r="JT26" i="23"/>
  <c r="JU26" i="23" s="1"/>
  <c r="JJ26" i="23"/>
  <c r="JB26" i="23"/>
  <c r="JC26" i="23"/>
  <c r="JI26" i="23"/>
  <c r="JN26" i="23"/>
  <c r="JO26" i="23" s="1"/>
  <c r="KF25" i="23"/>
  <c r="KF24" i="23"/>
  <c r="GV20" i="23" l="1"/>
  <c r="HJ20" i="23" s="1"/>
  <c r="HK20" i="23" s="1"/>
  <c r="HA19" i="23"/>
  <c r="GY19" i="23"/>
  <c r="GT18" i="23"/>
  <c r="GR19" i="23"/>
  <c r="HR20" i="23"/>
  <c r="HS20" i="23" s="1"/>
  <c r="GU18" i="23"/>
  <c r="GV19" i="23"/>
  <c r="HJ19" i="23" s="1"/>
  <c r="HK19" i="23" s="1"/>
  <c r="GW20" i="23"/>
  <c r="HN18" i="23"/>
  <c r="HO18" i="23" s="1"/>
  <c r="GV18" i="23"/>
  <c r="GU19" i="23"/>
  <c r="HH19" i="23" s="1"/>
  <c r="HI19" i="23" s="1"/>
  <c r="HA18" i="23"/>
  <c r="HT18" i="23"/>
  <c r="HU18" i="23" s="1"/>
  <c r="GY18" i="23"/>
  <c r="HP18" i="23"/>
  <c r="HQ18" i="23" s="1"/>
  <c r="GS18" i="23"/>
  <c r="GR18" i="23"/>
  <c r="GW19" i="23"/>
  <c r="HL19" i="23" s="1"/>
  <c r="HM19" i="23" s="1"/>
  <c r="HR18" i="23"/>
  <c r="HS18" i="23" s="1"/>
  <c r="GX18" i="23"/>
  <c r="GW18" i="23"/>
  <c r="HB18" i="23"/>
  <c r="HC18" i="23" s="1"/>
  <c r="HP20" i="23"/>
  <c r="HQ20" i="23" s="1"/>
  <c r="GX19" i="23"/>
  <c r="GU20" i="23"/>
  <c r="GY20" i="23"/>
  <c r="HL17" i="23"/>
  <c r="HM17" i="23" s="1"/>
  <c r="HN19" i="23"/>
  <c r="HO19" i="23" s="1"/>
  <c r="HR19" i="23"/>
  <c r="HS19" i="23" s="1"/>
  <c r="HT19" i="23"/>
  <c r="HU19" i="23" s="1"/>
  <c r="HP19" i="23"/>
  <c r="HQ19" i="23" s="1"/>
  <c r="GT19" i="23"/>
  <c r="GZ19" i="23"/>
  <c r="GS17" i="23"/>
  <c r="GT17" i="23"/>
  <c r="HR22" i="23"/>
  <c r="HS22" i="23" s="1"/>
  <c r="HT17" i="23"/>
  <c r="HU17" i="23" s="1"/>
  <c r="GW17" i="23"/>
  <c r="HN22" i="23"/>
  <c r="HO22" i="23" s="1"/>
  <c r="HP21" i="23"/>
  <c r="HQ21" i="23" s="1"/>
  <c r="HA22" i="23"/>
  <c r="GU22" i="23"/>
  <c r="GX17" i="23"/>
  <c r="GZ17" i="23"/>
  <c r="HR17" i="23"/>
  <c r="HS17" i="23" s="1"/>
  <c r="HN17" i="23"/>
  <c r="HO17" i="23" s="1"/>
  <c r="GR20" i="23"/>
  <c r="HL20" i="23"/>
  <c r="HM20" i="23" s="1"/>
  <c r="HT20" i="23"/>
  <c r="HU20" i="23" s="1"/>
  <c r="HN20" i="23"/>
  <c r="HO20" i="23" s="1"/>
  <c r="GY17" i="23"/>
  <c r="GR17" i="23"/>
  <c r="HB22" i="23" s="1"/>
  <c r="HC22" i="23" s="1"/>
  <c r="HP17" i="23"/>
  <c r="HQ17" i="23" s="1"/>
  <c r="GV17" i="23"/>
  <c r="HA17" i="23"/>
  <c r="GX20" i="23"/>
  <c r="GS20" i="23"/>
  <c r="GT20" i="23"/>
  <c r="GY21" i="23"/>
  <c r="HP22" i="23"/>
  <c r="HQ22" i="23" s="1"/>
  <c r="GX22" i="23"/>
  <c r="HN21" i="23"/>
  <c r="HO21" i="23" s="1"/>
  <c r="HT21" i="23"/>
  <c r="HU21" i="23" s="1"/>
  <c r="GW22" i="23"/>
  <c r="HD22" i="23"/>
  <c r="HE22" i="23" s="1"/>
  <c r="HB21" i="23"/>
  <c r="HC21" i="23" s="1"/>
  <c r="GZ21" i="23"/>
  <c r="GU21" i="23"/>
  <c r="GV22" i="23"/>
  <c r="GS22" i="23"/>
  <c r="GZ22" i="23"/>
  <c r="GV21" i="23"/>
  <c r="GT21" i="23"/>
  <c r="GR21" i="23"/>
  <c r="GY22" i="23"/>
  <c r="HT22" i="23"/>
  <c r="HU22" i="23" s="1"/>
  <c r="GT22" i="23"/>
  <c r="GX21" i="23"/>
  <c r="HF20" i="23"/>
  <c r="HG20" i="23" s="1"/>
  <c r="HA21" i="23"/>
  <c r="GS21" i="23"/>
  <c r="GW21" i="23"/>
  <c r="HR21" i="23"/>
  <c r="HS21" i="23" s="1"/>
  <c r="HD17" i="23"/>
  <c r="HE17" i="23" s="1"/>
  <c r="HB17" i="23"/>
  <c r="HC17" i="23" s="1"/>
  <c r="HF19" i="23"/>
  <c r="HG19" i="23" s="1"/>
  <c r="LK23" i="23"/>
  <c r="MJ23" i="23" s="1"/>
  <c r="MK23" i="23" s="1"/>
  <c r="KF26" i="23"/>
  <c r="KS25" i="23"/>
  <c r="KT25" i="23" s="1"/>
  <c r="KM25" i="23"/>
  <c r="KP25" i="23"/>
  <c r="KG25" i="23"/>
  <c r="KJ25" i="23"/>
  <c r="KO25" i="23"/>
  <c r="KY25" i="23"/>
  <c r="KZ25" i="23" s="1"/>
  <c r="KQ25" i="23"/>
  <c r="KR25" i="23" s="1"/>
  <c r="LG25" i="23"/>
  <c r="LH25" i="23" s="1"/>
  <c r="KU25" i="23"/>
  <c r="KV25" i="23" s="1"/>
  <c r="KL25" i="23"/>
  <c r="LC25" i="23"/>
  <c r="LD25" i="23" s="1"/>
  <c r="KI25" i="23"/>
  <c r="KN25" i="23"/>
  <c r="LI25" i="23"/>
  <c r="LJ25" i="23" s="1"/>
  <c r="KK25" i="23"/>
  <c r="LE25" i="23"/>
  <c r="LF25" i="23" s="1"/>
  <c r="LA25" i="23"/>
  <c r="LB25" i="23" s="1"/>
  <c r="KW25" i="23"/>
  <c r="KX25" i="23" s="1"/>
  <c r="KH25" i="23"/>
  <c r="KG24" i="23"/>
  <c r="KP24" i="23"/>
  <c r="KO24" i="23"/>
  <c r="KL24" i="23"/>
  <c r="KJ24" i="23"/>
  <c r="KH24" i="23"/>
  <c r="KS24" i="23"/>
  <c r="KT24" i="23" s="1"/>
  <c r="KQ24" i="23"/>
  <c r="KR24" i="23" s="1"/>
  <c r="LA24" i="23"/>
  <c r="LB24" i="23" s="1"/>
  <c r="KU24" i="23"/>
  <c r="KV24" i="23" s="1"/>
  <c r="LG24" i="23"/>
  <c r="LH24" i="23" s="1"/>
  <c r="KN24" i="23"/>
  <c r="KY24" i="23"/>
  <c r="KZ24" i="23" s="1"/>
  <c r="LI24" i="23"/>
  <c r="LJ24" i="23" s="1"/>
  <c r="LE24" i="23"/>
  <c r="LF24" i="23" s="1"/>
  <c r="KM24" i="23"/>
  <c r="KW24" i="23"/>
  <c r="KX24" i="23" s="1"/>
  <c r="KK24" i="23"/>
  <c r="LC24" i="23"/>
  <c r="LD24" i="23" s="1"/>
  <c r="KI24" i="23"/>
  <c r="HF21" i="23" l="1"/>
  <c r="HG21" i="23" s="1"/>
  <c r="HJ18" i="23"/>
  <c r="HK18" i="23" s="1"/>
  <c r="HH17" i="23"/>
  <c r="HI17" i="23" s="1"/>
  <c r="HJ22" i="23"/>
  <c r="HK22" i="23" s="1"/>
  <c r="HH21" i="23"/>
  <c r="HI21" i="23" s="1"/>
  <c r="HF22" i="23"/>
  <c r="HG22" i="23" s="1"/>
  <c r="HH22" i="23"/>
  <c r="HI22" i="23" s="1"/>
  <c r="HH18" i="23"/>
  <c r="HI18" i="23" s="1"/>
  <c r="HL21" i="23"/>
  <c r="HM21" i="23" s="1"/>
  <c r="HB20" i="23"/>
  <c r="HC20" i="23" s="1"/>
  <c r="HJ21" i="23"/>
  <c r="HK21" i="23" s="1"/>
  <c r="HL18" i="23"/>
  <c r="HM18" i="23" s="1"/>
  <c r="HJ17" i="23"/>
  <c r="HK17" i="23" s="1"/>
  <c r="HD19" i="23"/>
  <c r="HE19" i="23" s="1"/>
  <c r="HF17" i="23"/>
  <c r="HG17" i="23" s="1"/>
  <c r="HF18" i="23"/>
  <c r="HG18" i="23" s="1"/>
  <c r="HD20" i="23"/>
  <c r="HE20" i="23" s="1"/>
  <c r="HB19" i="23"/>
  <c r="HC19" i="23" s="1"/>
  <c r="HH20" i="23"/>
  <c r="HI20" i="23" s="1"/>
  <c r="HD18" i="23"/>
  <c r="HE18" i="23" s="1"/>
  <c r="HL22" i="23"/>
  <c r="HM22" i="23" s="1"/>
  <c r="MF23" i="23"/>
  <c r="MG23" i="23" s="1"/>
  <c r="LO23" i="23"/>
  <c r="LU23" i="23"/>
  <c r="LP23" i="23"/>
  <c r="ML23" i="23"/>
  <c r="MM23" i="23" s="1"/>
  <c r="LQ23" i="23"/>
  <c r="LX23" i="23"/>
  <c r="LY23" i="23" s="1"/>
  <c r="LL23" i="23"/>
  <c r="LN23" i="23"/>
  <c r="LT23" i="23"/>
  <c r="LM23" i="23"/>
  <c r="LZ23" i="23"/>
  <c r="MA23" i="23" s="1"/>
  <c r="MN23" i="23"/>
  <c r="MO23" i="23" s="1"/>
  <c r="LR23" i="23"/>
  <c r="LS23" i="23"/>
  <c r="LV23" i="23"/>
  <c r="LW23" i="23" s="1"/>
  <c r="MD23" i="23"/>
  <c r="ME23" i="23" s="1"/>
  <c r="MB23" i="23"/>
  <c r="MC23" i="23" s="1"/>
  <c r="MH23" i="23"/>
  <c r="MI23" i="23" s="1"/>
  <c r="KH26" i="23"/>
  <c r="KI26" i="23"/>
  <c r="LA26" i="23"/>
  <c r="LB26" i="23" s="1"/>
  <c r="KN26" i="23"/>
  <c r="KW26" i="23"/>
  <c r="KX26" i="23" s="1"/>
  <c r="LC26" i="23"/>
  <c r="LD26" i="23" s="1"/>
  <c r="KM26" i="23"/>
  <c r="LG26" i="23"/>
  <c r="LH26" i="23" s="1"/>
  <c r="KQ26" i="23"/>
  <c r="KR26" i="23" s="1"/>
  <c r="LI26" i="23"/>
  <c r="LJ26" i="23" s="1"/>
  <c r="KS26" i="23"/>
  <c r="KT26" i="23" s="1"/>
  <c r="KJ26" i="23"/>
  <c r="KY26" i="23"/>
  <c r="KZ26" i="23" s="1"/>
  <c r="KL26" i="23"/>
  <c r="KP26" i="23"/>
  <c r="KK26" i="23"/>
  <c r="KG26" i="23"/>
  <c r="LE26" i="23"/>
  <c r="LF26" i="23" s="1"/>
  <c r="KO26" i="23"/>
  <c r="KU26" i="23"/>
  <c r="KV26" i="23" s="1"/>
  <c r="LK25" i="23"/>
  <c r="LL25" i="23" s="1"/>
  <c r="LK24" i="23"/>
  <c r="HV19" i="23" l="1"/>
  <c r="HZ19" i="23" s="1"/>
  <c r="HV18" i="23"/>
  <c r="HY18" i="23" s="1"/>
  <c r="HV22" i="23"/>
  <c r="IS22" i="23" s="1"/>
  <c r="IT22" i="23" s="1"/>
  <c r="HV21" i="23"/>
  <c r="HX21" i="23" s="1"/>
  <c r="HV20" i="23"/>
  <c r="IB20" i="23" s="1"/>
  <c r="HV17" i="23"/>
  <c r="IQ17" i="23" s="1"/>
  <c r="IR17" i="23" s="1"/>
  <c r="MP23" i="23"/>
  <c r="MR23" i="23" s="1"/>
  <c r="LK26" i="23"/>
  <c r="LZ25" i="23"/>
  <c r="MA25" i="23" s="1"/>
  <c r="LP25" i="23"/>
  <c r="MH25" i="23"/>
  <c r="MI25" i="23" s="1"/>
  <c r="MN25" i="23"/>
  <c r="MO25" i="23" s="1"/>
  <c r="LV25" i="23"/>
  <c r="LW25" i="23" s="1"/>
  <c r="LM25" i="23"/>
  <c r="MB25" i="23"/>
  <c r="MC25" i="23" s="1"/>
  <c r="LS25" i="23"/>
  <c r="LT25" i="23"/>
  <c r="LU25" i="23"/>
  <c r="LN25" i="23"/>
  <c r="MF25" i="23"/>
  <c r="MG25" i="23" s="1"/>
  <c r="MJ25" i="23"/>
  <c r="MK25" i="23" s="1"/>
  <c r="LO25" i="23"/>
  <c r="MD25" i="23"/>
  <c r="ME25" i="23" s="1"/>
  <c r="LQ25" i="23"/>
  <c r="LX25" i="23"/>
  <c r="LY25" i="23" s="1"/>
  <c r="LR25" i="23"/>
  <c r="ML25" i="23"/>
  <c r="MM25" i="23" s="1"/>
  <c r="LM24" i="23"/>
  <c r="LO24" i="23"/>
  <c r="MB24" i="23"/>
  <c r="MC24" i="23" s="1"/>
  <c r="LX24" i="23"/>
  <c r="LY24" i="23" s="1"/>
  <c r="LL24" i="23"/>
  <c r="LN24" i="23"/>
  <c r="LV24" i="23"/>
  <c r="LW24" i="23" s="1"/>
  <c r="LT24" i="23"/>
  <c r="MH24" i="23"/>
  <c r="MI24" i="23" s="1"/>
  <c r="MD24" i="23"/>
  <c r="ME24" i="23" s="1"/>
  <c r="LZ24" i="23"/>
  <c r="MA24" i="23" s="1"/>
  <c r="ML24" i="23"/>
  <c r="MM24" i="23" s="1"/>
  <c r="MJ24" i="23"/>
  <c r="MK24" i="23" s="1"/>
  <c r="LR24" i="23"/>
  <c r="LP24" i="23"/>
  <c r="MN24" i="23"/>
  <c r="MO24" i="23" s="1"/>
  <c r="LU24" i="23"/>
  <c r="LQ24" i="23"/>
  <c r="LS24" i="23"/>
  <c r="MF24" i="23"/>
  <c r="MG24" i="23" s="1"/>
  <c r="HW19" i="23" l="1"/>
  <c r="IS19" i="23"/>
  <c r="IT19" i="23" s="1"/>
  <c r="IC19" i="23"/>
  <c r="HY19" i="23"/>
  <c r="IK19" i="23"/>
  <c r="IL19" i="23" s="1"/>
  <c r="IE19" i="23"/>
  <c r="IQ19" i="23"/>
  <c r="IR19" i="23" s="1"/>
  <c r="IY19" i="23"/>
  <c r="IZ19" i="23" s="1"/>
  <c r="IU19" i="23"/>
  <c r="IV19" i="23" s="1"/>
  <c r="HX19" i="23"/>
  <c r="IM19" i="23"/>
  <c r="IN19" i="23" s="1"/>
  <c r="IO19" i="23"/>
  <c r="IP19" i="23" s="1"/>
  <c r="IA19" i="23"/>
  <c r="IF19" i="23"/>
  <c r="IB19" i="23"/>
  <c r="ID19" i="23"/>
  <c r="IW19" i="23"/>
  <c r="IX19" i="23" s="1"/>
  <c r="HX18" i="23"/>
  <c r="IE18" i="23"/>
  <c r="IC18" i="23"/>
  <c r="IU18" i="23"/>
  <c r="IV18" i="23" s="1"/>
  <c r="ID18" i="23"/>
  <c r="HZ18" i="23"/>
  <c r="IY22" i="23"/>
  <c r="IZ22" i="23" s="1"/>
  <c r="IW18" i="23"/>
  <c r="IX18" i="23" s="1"/>
  <c r="IF18" i="23"/>
  <c r="HW18" i="23"/>
  <c r="II22" i="23"/>
  <c r="IJ22" i="23" s="1"/>
  <c r="IS18" i="23"/>
  <c r="IT18" i="23" s="1"/>
  <c r="IY18" i="23"/>
  <c r="IZ18" i="23" s="1"/>
  <c r="IE22" i="23"/>
  <c r="IB18" i="23"/>
  <c r="IG18" i="23"/>
  <c r="IH18" i="23" s="1"/>
  <c r="IA18" i="23"/>
  <c r="IF21" i="23"/>
  <c r="HW22" i="23"/>
  <c r="IG22" i="23" s="1"/>
  <c r="IH22" i="23" s="1"/>
  <c r="IA21" i="23"/>
  <c r="IB22" i="23"/>
  <c r="IA22" i="23"/>
  <c r="IB21" i="23"/>
  <c r="IU22" i="23"/>
  <c r="IV22" i="23" s="1"/>
  <c r="HY22" i="23"/>
  <c r="IY21" i="23"/>
  <c r="IZ21" i="23" s="1"/>
  <c r="IE21" i="23"/>
  <c r="ID22" i="23"/>
  <c r="IF22" i="23"/>
  <c r="IC22" i="23"/>
  <c r="HZ21" i="23"/>
  <c r="HX22" i="23"/>
  <c r="HZ22" i="23"/>
  <c r="IW22" i="23"/>
  <c r="IX22" i="23" s="1"/>
  <c r="HW21" i="23"/>
  <c r="HY21" i="23"/>
  <c r="IW17" i="23"/>
  <c r="IX17" i="23" s="1"/>
  <c r="HW17" i="23"/>
  <c r="IG17" i="23"/>
  <c r="IH17" i="23" s="1"/>
  <c r="IC20" i="23"/>
  <c r="IM20" i="23"/>
  <c r="IN20" i="23" s="1"/>
  <c r="ID20" i="23"/>
  <c r="IS21" i="23"/>
  <c r="IT21" i="23" s="1"/>
  <c r="IC17" i="23"/>
  <c r="IQ20" i="23"/>
  <c r="IR20" i="23" s="1"/>
  <c r="IF20" i="23"/>
  <c r="IW20" i="23"/>
  <c r="IX20" i="23" s="1"/>
  <c r="IE17" i="23"/>
  <c r="HY17" i="23"/>
  <c r="IY17" i="23"/>
  <c r="IZ17" i="23" s="1"/>
  <c r="IS17" i="23"/>
  <c r="IT17" i="23" s="1"/>
  <c r="IW21" i="23"/>
  <c r="IX21" i="23" s="1"/>
  <c r="IC21" i="23"/>
  <c r="IG21" i="23"/>
  <c r="IH21" i="23" s="1"/>
  <c r="IU20" i="23"/>
  <c r="IV20" i="23" s="1"/>
  <c r="IS20" i="23"/>
  <c r="IT20" i="23" s="1"/>
  <c r="HZ17" i="23"/>
  <c r="IU17" i="23"/>
  <c r="IV17" i="23" s="1"/>
  <c r="ID21" i="23"/>
  <c r="II21" i="23"/>
  <c r="IJ21" i="23" s="1"/>
  <c r="IU21" i="23"/>
  <c r="IV21" i="23" s="1"/>
  <c r="IB17" i="23"/>
  <c r="HX17" i="23"/>
  <c r="II17" i="23" s="1"/>
  <c r="IJ17" i="23" s="1"/>
  <c r="IF17" i="23"/>
  <c r="ID17" i="23"/>
  <c r="HY20" i="23"/>
  <c r="HX20" i="23"/>
  <c r="IE20" i="23"/>
  <c r="IA20" i="23"/>
  <c r="IO20" i="23" s="1"/>
  <c r="IP20" i="23" s="1"/>
  <c r="HW20" i="23"/>
  <c r="HZ20" i="23"/>
  <c r="IY20" i="23"/>
  <c r="IZ20" i="23" s="1"/>
  <c r="IA17" i="23"/>
  <c r="IK18" i="23"/>
  <c r="IL18" i="23" s="1"/>
  <c r="II18" i="23"/>
  <c r="IJ18" i="23" s="1"/>
  <c r="IQ22" i="23"/>
  <c r="IR22" i="23" s="1"/>
  <c r="IK20" i="23"/>
  <c r="IL20" i="23" s="1"/>
  <c r="NM23" i="23"/>
  <c r="NN23" i="23" s="1"/>
  <c r="MU23" i="23"/>
  <c r="MQ23" i="23"/>
  <c r="NQ23" i="23"/>
  <c r="NR23" i="23" s="1"/>
  <c r="NC23" i="23"/>
  <c r="ND23" i="23" s="1"/>
  <c r="NS23" i="23"/>
  <c r="NT23" i="23" s="1"/>
  <c r="MS23" i="23"/>
  <c r="NE23" i="23"/>
  <c r="NF23" i="23" s="1"/>
  <c r="MZ23" i="23"/>
  <c r="MT23" i="23"/>
  <c r="NA23" i="23"/>
  <c r="NB23" i="23" s="1"/>
  <c r="NI23" i="23"/>
  <c r="NJ23" i="23" s="1"/>
  <c r="MV23" i="23"/>
  <c r="NK23" i="23"/>
  <c r="NL23" i="23" s="1"/>
  <c r="NO23" i="23"/>
  <c r="NP23" i="23" s="1"/>
  <c r="MY23" i="23"/>
  <c r="NG23" i="23"/>
  <c r="NH23" i="23" s="1"/>
  <c r="MW23" i="23"/>
  <c r="MX23" i="23"/>
  <c r="MP25" i="23"/>
  <c r="MS25" i="23" s="1"/>
  <c r="LM26" i="23"/>
  <c r="LP26" i="23"/>
  <c r="MH26" i="23"/>
  <c r="MI26" i="23" s="1"/>
  <c r="MF26" i="23"/>
  <c r="MG26" i="23" s="1"/>
  <c r="LU26" i="23"/>
  <c r="MD26" i="23"/>
  <c r="ME26" i="23" s="1"/>
  <c r="MJ26" i="23"/>
  <c r="MK26" i="23" s="1"/>
  <c r="LO26" i="23"/>
  <c r="MB26" i="23"/>
  <c r="MC26" i="23" s="1"/>
  <c r="MN26" i="23"/>
  <c r="MO26" i="23" s="1"/>
  <c r="LX26" i="23"/>
  <c r="LY26" i="23" s="1"/>
  <c r="LV26" i="23"/>
  <c r="LW26" i="23" s="1"/>
  <c r="LQ26" i="23"/>
  <c r="LZ26" i="23"/>
  <c r="MA26" i="23" s="1"/>
  <c r="LR26" i="23"/>
  <c r="LT26" i="23"/>
  <c r="LL26" i="23"/>
  <c r="ML26" i="23"/>
  <c r="MM26" i="23" s="1"/>
  <c r="LS26" i="23"/>
  <c r="LN26" i="23"/>
  <c r="MP24" i="23"/>
  <c r="IK21" i="23" l="1"/>
  <c r="IL21" i="23" s="1"/>
  <c r="IM17" i="23"/>
  <c r="IN17" i="23" s="1"/>
  <c r="IM21" i="23"/>
  <c r="IN21" i="23" s="1"/>
  <c r="IQ18" i="23"/>
  <c r="IR18" i="23" s="1"/>
  <c r="IO22" i="23"/>
  <c r="IP22" i="23" s="1"/>
  <c r="IG20" i="23"/>
  <c r="IH20" i="23" s="1"/>
  <c r="IQ21" i="23"/>
  <c r="IR21" i="23" s="1"/>
  <c r="IG19" i="23"/>
  <c r="IH19" i="23" s="1"/>
  <c r="IM22" i="23"/>
  <c r="IN22" i="23" s="1"/>
  <c r="II20" i="23"/>
  <c r="IJ20" i="23" s="1"/>
  <c r="IK17" i="23"/>
  <c r="IL17" i="23" s="1"/>
  <c r="IK22" i="23"/>
  <c r="IL22" i="23" s="1"/>
  <c r="IM18" i="23"/>
  <c r="IN18" i="23" s="1"/>
  <c r="II19" i="23"/>
  <c r="IJ19" i="23" s="1"/>
  <c r="IO21" i="23"/>
  <c r="IP21" i="23" s="1"/>
  <c r="IO17" i="23"/>
  <c r="IP17" i="23" s="1"/>
  <c r="IO18" i="23"/>
  <c r="IP18" i="23" s="1"/>
  <c r="NU23" i="23"/>
  <c r="OJ23" i="23" s="1"/>
  <c r="OK23" i="23" s="1"/>
  <c r="NA25" i="23"/>
  <c r="NB25" i="23" s="1"/>
  <c r="NC25" i="23"/>
  <c r="ND25" i="23" s="1"/>
  <c r="MT25" i="23"/>
  <c r="NM25" i="23"/>
  <c r="NN25" i="23" s="1"/>
  <c r="MQ25" i="23"/>
  <c r="NS25" i="23"/>
  <c r="NT25" i="23" s="1"/>
  <c r="NQ25" i="23"/>
  <c r="NR25" i="23" s="1"/>
  <c r="NK25" i="23"/>
  <c r="NL25" i="23" s="1"/>
  <c r="MU25" i="23"/>
  <c r="MZ25" i="23"/>
  <c r="MV25" i="23"/>
  <c r="NE25" i="23"/>
  <c r="NF25" i="23" s="1"/>
  <c r="NI25" i="23"/>
  <c r="NJ25" i="23" s="1"/>
  <c r="MX25" i="23"/>
  <c r="MW25" i="23"/>
  <c r="MR25" i="23"/>
  <c r="NG25" i="23"/>
  <c r="NH25" i="23" s="1"/>
  <c r="MY25" i="23"/>
  <c r="NO25" i="23"/>
  <c r="NP25" i="23" s="1"/>
  <c r="MP26" i="23"/>
  <c r="NQ24" i="23"/>
  <c r="NR24" i="23" s="1"/>
  <c r="MU24" i="23"/>
  <c r="MW24" i="23"/>
  <c r="NI24" i="23"/>
  <c r="NJ24" i="23" s="1"/>
  <c r="MZ24" i="23"/>
  <c r="MV24" i="23"/>
  <c r="MX24" i="23"/>
  <c r="MR24" i="23"/>
  <c r="NE24" i="23"/>
  <c r="NF24" i="23" s="1"/>
  <c r="MY24" i="23"/>
  <c r="MS24" i="23"/>
  <c r="MQ24" i="23"/>
  <c r="MT24" i="23"/>
  <c r="NS24" i="23"/>
  <c r="NT24" i="23" s="1"/>
  <c r="NA24" i="23"/>
  <c r="NB24" i="23" s="1"/>
  <c r="NG24" i="23"/>
  <c r="NH24" i="23" s="1"/>
  <c r="NM24" i="23"/>
  <c r="NN24" i="23" s="1"/>
  <c r="NK24" i="23"/>
  <c r="NL24" i="23" s="1"/>
  <c r="NC24" i="23"/>
  <c r="ND24" i="23" s="1"/>
  <c r="NO24" i="23"/>
  <c r="NP24" i="23" s="1"/>
  <c r="JA21" i="23" l="1"/>
  <c r="JN21" i="23" s="1"/>
  <c r="JO21" i="23" s="1"/>
  <c r="JA20" i="23"/>
  <c r="JD20" i="23" s="1"/>
  <c r="JA18" i="23"/>
  <c r="JJ18" i="23" s="1"/>
  <c r="JA17" i="23"/>
  <c r="JK17" i="23" s="1"/>
  <c r="JA22" i="23"/>
  <c r="KD22" i="23" s="1"/>
  <c r="KE22" i="23" s="1"/>
  <c r="JA19" i="23"/>
  <c r="JK19" i="23" s="1"/>
  <c r="NZ23" i="23"/>
  <c r="OH23" i="23"/>
  <c r="OI23" i="23" s="1"/>
  <c r="OP23" i="23"/>
  <c r="OQ23" i="23" s="1"/>
  <c r="OR23" i="23"/>
  <c r="OS23" i="23" s="1"/>
  <c r="OC23" i="23"/>
  <c r="OD23" i="23"/>
  <c r="OB23" i="23"/>
  <c r="NW23" i="23"/>
  <c r="NY23" i="23"/>
  <c r="OF23" i="23"/>
  <c r="OG23" i="23" s="1"/>
  <c r="OL23" i="23"/>
  <c r="OM23" i="23" s="1"/>
  <c r="OE23" i="23"/>
  <c r="NX23" i="23"/>
  <c r="ON23" i="23"/>
  <c r="OO23" i="23" s="1"/>
  <c r="OA23" i="23"/>
  <c r="OV23" i="23"/>
  <c r="OW23" i="23" s="1"/>
  <c r="OT23" i="23"/>
  <c r="OU23" i="23" s="1"/>
  <c r="NV23" i="23"/>
  <c r="OX23" i="23"/>
  <c r="OY23" i="23" s="1"/>
  <c r="NU25" i="23"/>
  <c r="NY25" i="23" s="1"/>
  <c r="MS26" i="23"/>
  <c r="NQ26" i="23"/>
  <c r="NR26" i="23" s="1"/>
  <c r="MQ26" i="23"/>
  <c r="MU26" i="23"/>
  <c r="NS26" i="23"/>
  <c r="NT26" i="23" s="1"/>
  <c r="NG26" i="23"/>
  <c r="NH26" i="23" s="1"/>
  <c r="NE26" i="23"/>
  <c r="NF26" i="23" s="1"/>
  <c r="MR26" i="23"/>
  <c r="MY26" i="23"/>
  <c r="MT26" i="23"/>
  <c r="MZ26" i="23"/>
  <c r="NC26" i="23"/>
  <c r="ND26" i="23" s="1"/>
  <c r="MV26" i="23"/>
  <c r="NM26" i="23"/>
  <c r="NN26" i="23" s="1"/>
  <c r="MX26" i="23"/>
  <c r="NA26" i="23"/>
  <c r="NB26" i="23" s="1"/>
  <c r="NK26" i="23"/>
  <c r="NL26" i="23" s="1"/>
  <c r="MW26" i="23"/>
  <c r="NO26" i="23"/>
  <c r="NP26" i="23" s="1"/>
  <c r="NI26" i="23"/>
  <c r="NJ26" i="23" s="1"/>
  <c r="NU24" i="23"/>
  <c r="JX21" i="23" l="1"/>
  <c r="JY21" i="23" s="1"/>
  <c r="JH21" i="23"/>
  <c r="JJ21" i="23"/>
  <c r="KD21" i="23"/>
  <c r="KE21" i="23" s="1"/>
  <c r="JK21" i="23"/>
  <c r="JI21" i="23"/>
  <c r="JL21" i="23"/>
  <c r="JM21" i="23" s="1"/>
  <c r="JZ21" i="23"/>
  <c r="KA21" i="23" s="1"/>
  <c r="JG21" i="23"/>
  <c r="JF21" i="23"/>
  <c r="JE21" i="23"/>
  <c r="JC21" i="23"/>
  <c r="JD21" i="23"/>
  <c r="KB21" i="23"/>
  <c r="KC21" i="23" s="1"/>
  <c r="JB21" i="23"/>
  <c r="JG19" i="23"/>
  <c r="JP18" i="23"/>
  <c r="JQ18" i="23" s="1"/>
  <c r="JH20" i="23"/>
  <c r="JI20" i="23"/>
  <c r="JZ18" i="23"/>
  <c r="KA18" i="23" s="1"/>
  <c r="JE20" i="23"/>
  <c r="JX20" i="23"/>
  <c r="JY20" i="23" s="1"/>
  <c r="JT20" i="23"/>
  <c r="JU20" i="23" s="1"/>
  <c r="JK20" i="23"/>
  <c r="JV20" i="23"/>
  <c r="JW20" i="23" s="1"/>
  <c r="JB19" i="23"/>
  <c r="JP20" i="23"/>
  <c r="JQ20" i="23" s="1"/>
  <c r="KD20" i="23"/>
  <c r="KE20" i="23" s="1"/>
  <c r="JC20" i="23"/>
  <c r="KB20" i="23"/>
  <c r="KC20" i="23" s="1"/>
  <c r="JZ19" i="23"/>
  <c r="KA19" i="23" s="1"/>
  <c r="JD19" i="23"/>
  <c r="JG20" i="23"/>
  <c r="JR20" i="23"/>
  <c r="JS20" i="23" s="1"/>
  <c r="JJ20" i="23"/>
  <c r="JF20" i="23"/>
  <c r="JR19" i="23"/>
  <c r="JS19" i="23" s="1"/>
  <c r="JT19" i="23"/>
  <c r="JU19" i="23" s="1"/>
  <c r="JB18" i="23"/>
  <c r="JB17" i="23"/>
  <c r="JF17" i="23"/>
  <c r="JN18" i="23"/>
  <c r="JO18" i="23" s="1"/>
  <c r="JG18" i="23"/>
  <c r="JL17" i="23"/>
  <c r="JM17" i="23" s="1"/>
  <c r="JX17" i="23"/>
  <c r="JY17" i="23" s="1"/>
  <c r="JH17" i="23"/>
  <c r="KB17" i="23"/>
  <c r="KC17" i="23" s="1"/>
  <c r="JD17" i="23"/>
  <c r="JJ17" i="23"/>
  <c r="JG17" i="23"/>
  <c r="JZ17" i="23"/>
  <c r="KA17" i="23" s="1"/>
  <c r="JN17" i="23"/>
  <c r="JO17" i="23" s="1"/>
  <c r="JE17" i="23"/>
  <c r="JI17" i="23"/>
  <c r="JD18" i="23"/>
  <c r="JP19" i="23" s="1"/>
  <c r="JQ19" i="23" s="1"/>
  <c r="JF18" i="23"/>
  <c r="JC18" i="23"/>
  <c r="KD18" i="23"/>
  <c r="KE18" i="23" s="1"/>
  <c r="JX18" i="23"/>
  <c r="JY18" i="23" s="1"/>
  <c r="JZ20" i="23"/>
  <c r="KA20" i="23" s="1"/>
  <c r="JB20" i="23"/>
  <c r="KD19" i="23"/>
  <c r="KE19" i="23" s="1"/>
  <c r="JX19" i="23"/>
  <c r="JY19" i="23" s="1"/>
  <c r="JL18" i="23"/>
  <c r="JM18" i="23" s="1"/>
  <c r="KB18" i="23"/>
  <c r="KC18" i="23" s="1"/>
  <c r="JK18" i="23"/>
  <c r="JD22" i="23"/>
  <c r="JX22" i="23"/>
  <c r="JY22" i="23" s="1"/>
  <c r="KD17" i="23"/>
  <c r="KE17" i="23" s="1"/>
  <c r="JE22" i="23"/>
  <c r="JJ22" i="23"/>
  <c r="JH18" i="23"/>
  <c r="JI18" i="23"/>
  <c r="JE18" i="23"/>
  <c r="JF22" i="23"/>
  <c r="JH22" i="23"/>
  <c r="JV17" i="23"/>
  <c r="JW17" i="23" s="1"/>
  <c r="JE19" i="23"/>
  <c r="JZ22" i="23"/>
  <c r="KA22" i="23" s="1"/>
  <c r="JG22" i="23"/>
  <c r="JK22" i="23"/>
  <c r="KB19" i="23"/>
  <c r="KC19" i="23" s="1"/>
  <c r="JC22" i="23"/>
  <c r="JN22" i="23"/>
  <c r="JO22" i="23" s="1"/>
  <c r="JC17" i="23"/>
  <c r="JL22" i="23"/>
  <c r="JM22" i="23" s="1"/>
  <c r="KB22" i="23"/>
  <c r="KC22" i="23" s="1"/>
  <c r="JB22" i="23"/>
  <c r="JI22" i="23"/>
  <c r="JC19" i="23"/>
  <c r="JI19" i="23"/>
  <c r="JF19" i="23"/>
  <c r="JH19" i="23"/>
  <c r="JV19" i="23"/>
  <c r="JW19" i="23" s="1"/>
  <c r="JJ19" i="23"/>
  <c r="JV21" i="23"/>
  <c r="JW21" i="23" s="1"/>
  <c r="JT18" i="23"/>
  <c r="JU18" i="23" s="1"/>
  <c r="JR18" i="23"/>
  <c r="JS18" i="23" s="1"/>
  <c r="JV22" i="23"/>
  <c r="JW22" i="23" s="1"/>
  <c r="OZ23" i="23"/>
  <c r="NX25" i="23"/>
  <c r="OL25" i="23"/>
  <c r="OM25" i="23" s="1"/>
  <c r="NW25" i="23"/>
  <c r="OR25" i="23"/>
  <c r="OS25" i="23" s="1"/>
  <c r="OT25" i="23"/>
  <c r="OU25" i="23" s="1"/>
  <c r="OF25" i="23"/>
  <c r="OG25" i="23" s="1"/>
  <c r="OA25" i="23"/>
  <c r="OE25" i="23"/>
  <c r="OH25" i="23"/>
  <c r="OI25" i="23" s="1"/>
  <c r="OX25" i="23"/>
  <c r="OY25" i="23" s="1"/>
  <c r="OJ25" i="23"/>
  <c r="OK25" i="23" s="1"/>
  <c r="NZ25" i="23"/>
  <c r="OV25" i="23"/>
  <c r="OW25" i="23" s="1"/>
  <c r="ON25" i="23"/>
  <c r="OO25" i="23" s="1"/>
  <c r="OP25" i="23"/>
  <c r="OQ25" i="23" s="1"/>
  <c r="OD25" i="23"/>
  <c r="OB25" i="23"/>
  <c r="OC25" i="23"/>
  <c r="NV25" i="23"/>
  <c r="NU26" i="23"/>
  <c r="OX26" i="23" s="1"/>
  <c r="OY26" i="23" s="1"/>
  <c r="OP24" i="23"/>
  <c r="OQ24" i="23" s="1"/>
  <c r="OD24" i="23"/>
  <c r="NZ24" i="23"/>
  <c r="OE24" i="23"/>
  <c r="OL24" i="23"/>
  <c r="OM24" i="23" s="1"/>
  <c r="OR24" i="23"/>
  <c r="OS24" i="23" s="1"/>
  <c r="OV24" i="23"/>
  <c r="OW24" i="23" s="1"/>
  <c r="OJ24" i="23"/>
  <c r="OK24" i="23" s="1"/>
  <c r="NY24" i="23"/>
  <c r="OX24" i="23"/>
  <c r="OY24" i="23" s="1"/>
  <c r="NX24" i="23"/>
  <c r="ON24" i="23"/>
  <c r="OO24" i="23" s="1"/>
  <c r="OT24" i="23"/>
  <c r="OU24" i="23" s="1"/>
  <c r="NW24" i="23"/>
  <c r="OB24" i="23"/>
  <c r="NV24" i="23"/>
  <c r="OF24" i="23"/>
  <c r="OG24" i="23" s="1"/>
  <c r="OC24" i="23"/>
  <c r="OH24" i="23"/>
  <c r="OI24" i="23" s="1"/>
  <c r="OA24" i="23"/>
  <c r="JT22" i="23" l="1"/>
  <c r="JU22" i="23" s="1"/>
  <c r="JP21" i="23"/>
  <c r="JQ21" i="23" s="1"/>
  <c r="JL19" i="23"/>
  <c r="JM19" i="23" s="1"/>
  <c r="JP22" i="23"/>
  <c r="JQ22" i="23" s="1"/>
  <c r="JR17" i="23"/>
  <c r="JS17" i="23" s="1"/>
  <c r="JN20" i="23"/>
  <c r="JO20" i="23" s="1"/>
  <c r="JR21" i="23"/>
  <c r="JS21" i="23" s="1"/>
  <c r="JT17" i="23"/>
  <c r="JU17" i="23" s="1"/>
  <c r="JV18" i="23"/>
  <c r="JW18" i="23" s="1"/>
  <c r="KF18" i="23" s="1"/>
  <c r="KK18" i="23" s="1"/>
  <c r="JL20" i="23"/>
  <c r="JM20" i="23" s="1"/>
  <c r="KF20" i="23" s="1"/>
  <c r="KM20" i="23" s="1"/>
  <c r="JT21" i="23"/>
  <c r="JU21" i="23" s="1"/>
  <c r="JP17" i="23"/>
  <c r="JQ17" i="23" s="1"/>
  <c r="JR22" i="23"/>
  <c r="JS22" i="23" s="1"/>
  <c r="JN19" i="23"/>
  <c r="JO19" i="23" s="1"/>
  <c r="PB23" i="23"/>
  <c r="PA23" i="23"/>
  <c r="PY23" i="23"/>
  <c r="PZ23" i="23" s="1"/>
  <c r="PS23" i="23"/>
  <c r="PT23" i="23" s="1"/>
  <c r="PW23" i="23"/>
  <c r="PX23" i="23" s="1"/>
  <c r="PK23" i="23"/>
  <c r="PL23" i="23" s="1"/>
  <c r="PO23" i="23"/>
  <c r="PP23" i="23" s="1"/>
  <c r="PF23" i="23"/>
  <c r="PI23" i="23"/>
  <c r="PU23" i="23"/>
  <c r="PV23" i="23" s="1"/>
  <c r="PM23" i="23"/>
  <c r="PN23" i="23" s="1"/>
  <c r="PH23" i="23"/>
  <c r="PQ23" i="23"/>
  <c r="PR23" i="23" s="1"/>
  <c r="PJ23" i="23"/>
  <c r="PD23" i="23"/>
  <c r="PG23" i="23"/>
  <c r="PC23" i="23"/>
  <c r="PE23" i="23"/>
  <c r="QC23" i="23"/>
  <c r="QD23" i="23" s="1"/>
  <c r="QA23" i="23"/>
  <c r="QB23" i="23" s="1"/>
  <c r="OZ25" i="23"/>
  <c r="PE25" i="23" s="1"/>
  <c r="OH26" i="23"/>
  <c r="OI26" i="23" s="1"/>
  <c r="OF26" i="23"/>
  <c r="OG26" i="23" s="1"/>
  <c r="NV26" i="23"/>
  <c r="OJ26" i="23"/>
  <c r="OK26" i="23" s="1"/>
  <c r="OT26" i="23"/>
  <c r="OU26" i="23" s="1"/>
  <c r="OV26" i="23"/>
  <c r="OW26" i="23" s="1"/>
  <c r="ON26" i="23"/>
  <c r="OO26" i="23" s="1"/>
  <c r="OE26" i="23"/>
  <c r="NY26" i="23"/>
  <c r="OB26" i="23"/>
  <c r="OA26" i="23"/>
  <c r="NZ26" i="23"/>
  <c r="OP26" i="23"/>
  <c r="OQ26" i="23" s="1"/>
  <c r="NW26" i="23"/>
  <c r="OD26" i="23"/>
  <c r="OR26" i="23"/>
  <c r="OS26" i="23" s="1"/>
  <c r="OL26" i="23"/>
  <c r="OM26" i="23" s="1"/>
  <c r="OC26" i="23"/>
  <c r="NX26" i="23"/>
  <c r="OZ24" i="23"/>
  <c r="KF19" i="23" l="1"/>
  <c r="KG19" i="23" s="1"/>
  <c r="KF22" i="23"/>
  <c r="KL22" i="23" s="1"/>
  <c r="KF21" i="23"/>
  <c r="KJ21" i="23" s="1"/>
  <c r="KF17" i="23"/>
  <c r="KG17" i="23" s="1"/>
  <c r="LI20" i="23"/>
  <c r="LJ20" i="23" s="1"/>
  <c r="KH20" i="23"/>
  <c r="LE20" i="23"/>
  <c r="LF20" i="23" s="1"/>
  <c r="KJ18" i="23"/>
  <c r="KM18" i="23"/>
  <c r="LE18" i="23"/>
  <c r="LF18" i="23" s="1"/>
  <c r="KP18" i="23"/>
  <c r="LI18" i="23"/>
  <c r="LJ18" i="23" s="1"/>
  <c r="KN18" i="23"/>
  <c r="KO20" i="23"/>
  <c r="KI20" i="23"/>
  <c r="KU20" i="23" s="1"/>
  <c r="KV20" i="23" s="1"/>
  <c r="KL20" i="23"/>
  <c r="LA20" i="23"/>
  <c r="LB20" i="23" s="1"/>
  <c r="KP20" i="23"/>
  <c r="KK20" i="23"/>
  <c r="LG20" i="23"/>
  <c r="LH20" i="23" s="1"/>
  <c r="KN20" i="23"/>
  <c r="KI18" i="23"/>
  <c r="KQ18" i="23"/>
  <c r="KR18" i="23" s="1"/>
  <c r="KG18" i="23"/>
  <c r="KG20" i="23"/>
  <c r="KJ20" i="23"/>
  <c r="KW20" i="23" s="1"/>
  <c r="KX20" i="23" s="1"/>
  <c r="LC20" i="23"/>
  <c r="LD20" i="23" s="1"/>
  <c r="KY20" i="23"/>
  <c r="KZ20" i="23" s="1"/>
  <c r="LG18" i="23"/>
  <c r="LH18" i="23" s="1"/>
  <c r="KL18" i="23"/>
  <c r="LC18" i="23"/>
  <c r="LD18" i="23" s="1"/>
  <c r="KO18" i="23"/>
  <c r="KH18" i="23"/>
  <c r="KS18" i="23"/>
  <c r="KT18" i="23" s="1"/>
  <c r="KU18" i="23"/>
  <c r="KV18" i="23" s="1"/>
  <c r="QE23" i="23"/>
  <c r="QF23" i="23" s="1"/>
  <c r="CG23" i="23" s="1"/>
  <c r="PC25" i="23"/>
  <c r="PU25" i="23"/>
  <c r="PV25" i="23" s="1"/>
  <c r="PO25" i="23"/>
  <c r="PP25" i="23" s="1"/>
  <c r="PK25" i="23"/>
  <c r="PL25" i="23" s="1"/>
  <c r="PD25" i="23"/>
  <c r="PY25" i="23"/>
  <c r="PZ25" i="23" s="1"/>
  <c r="QC25" i="23"/>
  <c r="QD25" i="23" s="1"/>
  <c r="PI25" i="23"/>
  <c r="PB25" i="23"/>
  <c r="PM25" i="23"/>
  <c r="PN25" i="23" s="1"/>
  <c r="QA25" i="23"/>
  <c r="QB25" i="23" s="1"/>
  <c r="PQ25" i="23"/>
  <c r="PR25" i="23" s="1"/>
  <c r="PH25" i="23"/>
  <c r="PG25" i="23"/>
  <c r="PA25" i="23"/>
  <c r="PF25" i="23"/>
  <c r="PS25" i="23"/>
  <c r="PT25" i="23" s="1"/>
  <c r="PJ25" i="23"/>
  <c r="PW25" i="23"/>
  <c r="PX25" i="23" s="1"/>
  <c r="OZ26" i="23"/>
  <c r="PS24" i="23"/>
  <c r="PT24" i="23" s="1"/>
  <c r="QA24" i="23"/>
  <c r="QB24" i="23" s="1"/>
  <c r="PD24" i="23"/>
  <c r="PF24" i="23"/>
  <c r="PH24" i="23"/>
  <c r="PC24" i="23"/>
  <c r="PI24" i="23"/>
  <c r="PA24" i="23"/>
  <c r="PO24" i="23"/>
  <c r="PP24" i="23" s="1"/>
  <c r="PG24" i="23"/>
  <c r="QC24" i="23"/>
  <c r="QD24" i="23" s="1"/>
  <c r="PW24" i="23"/>
  <c r="PX24" i="23" s="1"/>
  <c r="PM24" i="23"/>
  <c r="PN24" i="23" s="1"/>
  <c r="PQ24" i="23"/>
  <c r="PR24" i="23" s="1"/>
  <c r="PU24" i="23"/>
  <c r="PV24" i="23" s="1"/>
  <c r="PK24" i="23"/>
  <c r="PL24" i="23" s="1"/>
  <c r="PY24" i="23"/>
  <c r="PZ24" i="23" s="1"/>
  <c r="PJ24" i="23"/>
  <c r="PE24" i="23"/>
  <c r="PB24" i="23"/>
  <c r="LI22" i="23" l="1"/>
  <c r="LJ22" i="23" s="1"/>
  <c r="KH22" i="23"/>
  <c r="KM22" i="23"/>
  <c r="KK22" i="23"/>
  <c r="KI19" i="23"/>
  <c r="KJ19" i="23"/>
  <c r="KW19" i="23" s="1"/>
  <c r="KX19" i="23" s="1"/>
  <c r="KP19" i="23"/>
  <c r="LG19" i="23"/>
  <c r="LH19" i="23" s="1"/>
  <c r="KY19" i="23"/>
  <c r="KZ19" i="23" s="1"/>
  <c r="KU19" i="23"/>
  <c r="KV19" i="23" s="1"/>
  <c r="LC19" i="23"/>
  <c r="LD19" i="23" s="1"/>
  <c r="LI19" i="23"/>
  <c r="LJ19" i="23" s="1"/>
  <c r="LA22" i="23"/>
  <c r="LB22" i="23" s="1"/>
  <c r="KG22" i="23"/>
  <c r="KQ22" i="23" s="1"/>
  <c r="KR22" i="23" s="1"/>
  <c r="LG22" i="23"/>
  <c r="LH22" i="23" s="1"/>
  <c r="KS22" i="23"/>
  <c r="KT22" i="23" s="1"/>
  <c r="KJ22" i="23"/>
  <c r="LE22" i="23"/>
  <c r="LF22" i="23" s="1"/>
  <c r="KK19" i="23"/>
  <c r="LE19" i="23"/>
  <c r="LF19" i="23" s="1"/>
  <c r="KN19" i="23"/>
  <c r="KP22" i="23"/>
  <c r="KH19" i="23"/>
  <c r="KL19" i="23"/>
  <c r="LA19" i="23" s="1"/>
  <c r="LB19" i="23" s="1"/>
  <c r="KO22" i="23"/>
  <c r="KO19" i="23"/>
  <c r="KM19" i="23"/>
  <c r="KN22" i="23"/>
  <c r="KI22" i="23"/>
  <c r="KG21" i="23"/>
  <c r="KQ20" i="23" s="1"/>
  <c r="KR20" i="23" s="1"/>
  <c r="LE21" i="23"/>
  <c r="LF21" i="23" s="1"/>
  <c r="KM17" i="23"/>
  <c r="KI17" i="23"/>
  <c r="KK17" i="23"/>
  <c r="KH17" i="23"/>
  <c r="LA17" i="23"/>
  <c r="LB17" i="23" s="1"/>
  <c r="LC22" i="23"/>
  <c r="LD22" i="23" s="1"/>
  <c r="KK21" i="23"/>
  <c r="KY21" i="23" s="1"/>
  <c r="KZ21" i="23" s="1"/>
  <c r="KS21" i="23"/>
  <c r="KT21" i="23" s="1"/>
  <c r="KN21" i="23"/>
  <c r="KQ21" i="23"/>
  <c r="KR21" i="23" s="1"/>
  <c r="KP17" i="23"/>
  <c r="LI17" i="23"/>
  <c r="LJ17" i="23" s="1"/>
  <c r="LG17" i="23"/>
  <c r="LH17" i="23" s="1"/>
  <c r="LE17" i="23"/>
  <c r="LF17" i="23" s="1"/>
  <c r="KJ17" i="23"/>
  <c r="KL17" i="23"/>
  <c r="LG21" i="23"/>
  <c r="LH21" i="23" s="1"/>
  <c r="KO21" i="23"/>
  <c r="KS17" i="23"/>
  <c r="KT17" i="23" s="1"/>
  <c r="KQ17" i="23"/>
  <c r="KR17" i="23" s="1"/>
  <c r="LC17" i="23"/>
  <c r="LD17" i="23" s="1"/>
  <c r="KO17" i="23"/>
  <c r="KN17" i="23"/>
  <c r="KI21" i="23"/>
  <c r="KP21" i="23"/>
  <c r="KH21" i="23"/>
  <c r="KL21" i="23"/>
  <c r="LI21" i="23"/>
  <c r="LJ21" i="23" s="1"/>
  <c r="LC21" i="23"/>
  <c r="LD21" i="23" s="1"/>
  <c r="KM21" i="23"/>
  <c r="KQ19" i="23"/>
  <c r="KR19" i="23" s="1"/>
  <c r="KY18" i="23"/>
  <c r="KZ18" i="23" s="1"/>
  <c r="LA21" i="23"/>
  <c r="LB21" i="23" s="1"/>
  <c r="KW18" i="23"/>
  <c r="KX18" i="23" s="1"/>
  <c r="QE25" i="23"/>
  <c r="QF25" i="23" s="1"/>
  <c r="CG25" i="23" s="1"/>
  <c r="PE26" i="23"/>
  <c r="QC26" i="23"/>
  <c r="QD26" i="23" s="1"/>
  <c r="PC26" i="23"/>
  <c r="PU26" i="23"/>
  <c r="PV26" i="23" s="1"/>
  <c r="PQ26" i="23"/>
  <c r="PR26" i="23" s="1"/>
  <c r="PO26" i="23"/>
  <c r="PP26" i="23" s="1"/>
  <c r="PJ26" i="23"/>
  <c r="PB26" i="23"/>
  <c r="PK26" i="23"/>
  <c r="PL26" i="23" s="1"/>
  <c r="PI26" i="23"/>
  <c r="PS26" i="23"/>
  <c r="PT26" i="23" s="1"/>
  <c r="PG26" i="23"/>
  <c r="PH26" i="23"/>
  <c r="PY26" i="23"/>
  <c r="PZ26" i="23" s="1"/>
  <c r="PM26" i="23"/>
  <c r="PN26" i="23" s="1"/>
  <c r="PA26" i="23"/>
  <c r="QA26" i="23"/>
  <c r="QB26" i="23" s="1"/>
  <c r="PW26" i="23"/>
  <c r="PX26" i="23" s="1"/>
  <c r="PD26" i="23"/>
  <c r="PF26" i="23"/>
  <c r="QE24" i="23"/>
  <c r="QF24" i="23" s="1"/>
  <c r="CG24" i="23" s="1"/>
  <c r="KY22" i="23" l="1"/>
  <c r="KZ22" i="23" s="1"/>
  <c r="KW17" i="23"/>
  <c r="KX17" i="23" s="1"/>
  <c r="KY17" i="23"/>
  <c r="KZ17" i="23" s="1"/>
  <c r="KU21" i="23"/>
  <c r="KV21" i="23" s="1"/>
  <c r="KW22" i="23"/>
  <c r="KX22" i="23" s="1"/>
  <c r="KW21" i="23"/>
  <c r="KX21" i="23" s="1"/>
  <c r="KU22" i="23"/>
  <c r="KV22" i="23" s="1"/>
  <c r="KS20" i="23"/>
  <c r="KT20" i="23" s="1"/>
  <c r="KU17" i="23"/>
  <c r="KV17" i="23" s="1"/>
  <c r="LA18" i="23"/>
  <c r="LB18" i="23" s="1"/>
  <c r="LK18" i="23" s="1"/>
  <c r="MH18" i="23" s="1"/>
  <c r="MI18" i="23" s="1"/>
  <c r="KS19" i="23"/>
  <c r="KT19" i="23" s="1"/>
  <c r="LK19" i="23" s="1"/>
  <c r="ML19" i="23" s="1"/>
  <c r="MM19" i="23" s="1"/>
  <c r="LK20" i="23"/>
  <c r="LM20" i="23" s="1"/>
  <c r="QE26" i="23"/>
  <c r="QF26" i="23" s="1"/>
  <c r="CG26" i="23" s="1"/>
  <c r="LK17" i="23" l="1"/>
  <c r="LM17" i="23" s="1"/>
  <c r="LK21" i="23"/>
  <c r="LL21" i="23" s="1"/>
  <c r="LK22" i="23"/>
  <c r="ML22" i="23" s="1"/>
  <c r="MM22" i="23" s="1"/>
  <c r="LU20" i="23"/>
  <c r="MD20" i="23"/>
  <c r="ME20" i="23" s="1"/>
  <c r="LS20" i="23"/>
  <c r="LR20" i="23"/>
  <c r="LT20" i="23"/>
  <c r="LN20" i="23"/>
  <c r="LZ20" i="23" s="1"/>
  <c r="MA20" i="23" s="1"/>
  <c r="LO20" i="23"/>
  <c r="MB20" i="23" s="1"/>
  <c r="MC20" i="23" s="1"/>
  <c r="MF20" i="23"/>
  <c r="MG20" i="23" s="1"/>
  <c r="MN20" i="23"/>
  <c r="MO20" i="23" s="1"/>
  <c r="ML20" i="23"/>
  <c r="MM20" i="23" s="1"/>
  <c r="LP20" i="23"/>
  <c r="MH20" i="23"/>
  <c r="MI20" i="23" s="1"/>
  <c r="LL20" i="23"/>
  <c r="MJ20" i="23"/>
  <c r="MK20" i="23" s="1"/>
  <c r="LQ20" i="23"/>
  <c r="LQ18" i="23"/>
  <c r="MJ18" i="23"/>
  <c r="MK18" i="23" s="1"/>
  <c r="LL18" i="23"/>
  <c r="LU19" i="23"/>
  <c r="LN19" i="23"/>
  <c r="MJ19" i="23"/>
  <c r="MK19" i="23" s="1"/>
  <c r="LM19" i="23"/>
  <c r="LS19" i="23"/>
  <c r="LL19" i="23"/>
  <c r="LQ19" i="23"/>
  <c r="LT19" i="23"/>
  <c r="LN18" i="23"/>
  <c r="LZ19" i="23"/>
  <c r="MA19" i="23" s="1"/>
  <c r="LR19" i="23"/>
  <c r="MH19" i="23"/>
  <c r="MI19" i="23" s="1"/>
  <c r="MD19" i="23"/>
  <c r="ME19" i="23" s="1"/>
  <c r="MF19" i="23"/>
  <c r="MG19" i="23" s="1"/>
  <c r="LO19" i="23"/>
  <c r="MN19" i="23"/>
  <c r="MO19" i="23" s="1"/>
  <c r="MB19" i="23"/>
  <c r="MC19" i="23" s="1"/>
  <c r="LP19" i="23"/>
  <c r="LM18" i="23"/>
  <c r="ML18" i="23"/>
  <c r="MM18" i="23" s="1"/>
  <c r="LV18" i="23"/>
  <c r="LW18" i="23" s="1"/>
  <c r="MN18" i="23"/>
  <c r="MO18" i="23" s="1"/>
  <c r="LZ18" i="23"/>
  <c r="MA18" i="23" s="1"/>
  <c r="LU18" i="23"/>
  <c r="LP18" i="23"/>
  <c r="LR18" i="23"/>
  <c r="LX18" i="23"/>
  <c r="LY18" i="23" s="1"/>
  <c r="LO18" i="23"/>
  <c r="LT18" i="23"/>
  <c r="LS18" i="23"/>
  <c r="MD18" i="23"/>
  <c r="ME18" i="23" s="1"/>
  <c r="LP17" i="23" l="1"/>
  <c r="MH21" i="23"/>
  <c r="MI21" i="23" s="1"/>
  <c r="ML21" i="23"/>
  <c r="MM21" i="23" s="1"/>
  <c r="LN17" i="23"/>
  <c r="MH17" i="23"/>
  <c r="MI17" i="23" s="1"/>
  <c r="LO17" i="23"/>
  <c r="MJ17" i="23"/>
  <c r="MK17" i="23" s="1"/>
  <c r="MF17" i="23"/>
  <c r="MG17" i="23" s="1"/>
  <c r="LR17" i="23"/>
  <c r="MJ21" i="23"/>
  <c r="MK21" i="23" s="1"/>
  <c r="LT17" i="23"/>
  <c r="LX17" i="23"/>
  <c r="LY17" i="23" s="1"/>
  <c r="LX21" i="23"/>
  <c r="LY21" i="23" s="1"/>
  <c r="LT21" i="23"/>
  <c r="MN17" i="23"/>
  <c r="MO17" i="23" s="1"/>
  <c r="ML17" i="23"/>
  <c r="MM17" i="23" s="1"/>
  <c r="LU17" i="23"/>
  <c r="MN21" i="23"/>
  <c r="MO21" i="23" s="1"/>
  <c r="LV21" i="23"/>
  <c r="LW21" i="23" s="1"/>
  <c r="LL17" i="23"/>
  <c r="LQ17" i="23"/>
  <c r="LS17" i="23"/>
  <c r="LV17" i="23"/>
  <c r="LW17" i="23" s="1"/>
  <c r="LL22" i="23"/>
  <c r="LV22" i="23" s="1"/>
  <c r="LW22" i="23" s="1"/>
  <c r="LO22" i="23"/>
  <c r="LS22" i="23"/>
  <c r="LU22" i="23"/>
  <c r="LQ22" i="23"/>
  <c r="LM22" i="23"/>
  <c r="LR22" i="23"/>
  <c r="LQ21" i="23"/>
  <c r="LR21" i="23"/>
  <c r="LP21" i="23"/>
  <c r="LN21" i="23"/>
  <c r="LN22" i="23"/>
  <c r="MH22" i="23"/>
  <c r="MI22" i="23" s="1"/>
  <c r="MF22" i="23"/>
  <c r="MG22" i="23" s="1"/>
  <c r="LM21" i="23"/>
  <c r="LS21" i="23"/>
  <c r="LU21" i="23"/>
  <c r="LO21" i="23"/>
  <c r="MJ22" i="23"/>
  <c r="MK22" i="23" s="1"/>
  <c r="LT22" i="23"/>
  <c r="LP22" i="23"/>
  <c r="LX22" i="23"/>
  <c r="LY22" i="23" s="1"/>
  <c r="MN22" i="23"/>
  <c r="MO22" i="23" s="1"/>
  <c r="LV19" i="23"/>
  <c r="LW19" i="23" s="1"/>
  <c r="LX20" i="23"/>
  <c r="LY20" i="23" s="1"/>
  <c r="LZ17" i="23"/>
  <c r="MA17" i="23" s="1"/>
  <c r="MB18" i="23"/>
  <c r="MC18" i="23" s="1"/>
  <c r="MF21" i="23"/>
  <c r="MG21" i="23" s="1"/>
  <c r="MD21" i="23"/>
  <c r="ME21" i="23" s="1"/>
  <c r="MB22" i="23" l="1"/>
  <c r="MC22" i="23" s="1"/>
  <c r="MD22" i="23"/>
  <c r="ME22" i="23" s="1"/>
  <c r="MB21" i="23"/>
  <c r="MC21" i="23" s="1"/>
  <c r="MB17" i="23"/>
  <c r="MC17" i="23" s="1"/>
  <c r="LV20" i="23"/>
  <c r="LW20" i="23" s="1"/>
  <c r="MP20" i="23" s="1"/>
  <c r="NI20" i="23" s="1"/>
  <c r="NJ20" i="23" s="1"/>
  <c r="LZ21" i="23"/>
  <c r="MA21" i="23" s="1"/>
  <c r="MF18" i="23"/>
  <c r="MG18" i="23" s="1"/>
  <c r="MP18" i="23" s="1"/>
  <c r="MU18" i="23" s="1"/>
  <c r="LX19" i="23"/>
  <c r="LY19" i="23" s="1"/>
  <c r="MP19" i="23" s="1"/>
  <c r="LZ22" i="23"/>
  <c r="MA22" i="23" s="1"/>
  <c r="MD17" i="23"/>
  <c r="ME17" i="23" s="1"/>
  <c r="MP22" i="23" l="1"/>
  <c r="MT22" i="23" s="1"/>
  <c r="MQ20" i="23"/>
  <c r="MT20" i="23"/>
  <c r="MX20" i="23"/>
  <c r="NS20" i="23"/>
  <c r="NT20" i="23" s="1"/>
  <c r="MY20" i="23"/>
  <c r="NG20" i="23"/>
  <c r="NH20" i="23" s="1"/>
  <c r="NQ20" i="23"/>
  <c r="NR20" i="23" s="1"/>
  <c r="MW20" i="23"/>
  <c r="MZ20" i="23"/>
  <c r="MV20" i="23"/>
  <c r="NM20" i="23"/>
  <c r="NN20" i="23" s="1"/>
  <c r="MS20" i="23"/>
  <c r="MP17" i="23"/>
  <c r="MW17" i="23" s="1"/>
  <c r="MP21" i="23"/>
  <c r="MV21" i="23" s="1"/>
  <c r="MR20" i="23"/>
  <c r="NK20" i="23"/>
  <c r="NL20" i="23" s="1"/>
  <c r="MU20" i="23"/>
  <c r="NO20" i="23"/>
  <c r="NP20" i="23" s="1"/>
  <c r="MW19" i="23"/>
  <c r="MV19" i="23"/>
  <c r="MY19" i="23"/>
  <c r="MZ19" i="23"/>
  <c r="NE19" i="23"/>
  <c r="NF19" i="23" s="1"/>
  <c r="NE18" i="23"/>
  <c r="NF18" i="23" s="1"/>
  <c r="MS19" i="23"/>
  <c r="NE20" i="23" s="1"/>
  <c r="NF20" i="23" s="1"/>
  <c r="NS19" i="23"/>
  <c r="NT19" i="23" s="1"/>
  <c r="MU19" i="23"/>
  <c r="NO19" i="23"/>
  <c r="NP19" i="23" s="1"/>
  <c r="NM19" i="23"/>
  <c r="NN19" i="23" s="1"/>
  <c r="MQ19" i="23"/>
  <c r="NQ19" i="23"/>
  <c r="NR19" i="23" s="1"/>
  <c r="NI19" i="23"/>
  <c r="NJ19" i="23" s="1"/>
  <c r="MR19" i="23"/>
  <c r="NK19" i="23"/>
  <c r="NL19" i="23" s="1"/>
  <c r="MT19" i="23"/>
  <c r="NG19" i="23"/>
  <c r="NH19" i="23" s="1"/>
  <c r="MX19" i="23"/>
  <c r="MQ18" i="23"/>
  <c r="NA18" i="23"/>
  <c r="NB18" i="23" s="1"/>
  <c r="MY18" i="23"/>
  <c r="NM18" i="23"/>
  <c r="NN18" i="23" s="1"/>
  <c r="NC18" i="23"/>
  <c r="ND18" i="23" s="1"/>
  <c r="NQ18" i="23"/>
  <c r="NR18" i="23" s="1"/>
  <c r="NS18" i="23"/>
  <c r="NT18" i="23" s="1"/>
  <c r="MX18" i="23"/>
  <c r="MZ18" i="23"/>
  <c r="NO18" i="23"/>
  <c r="NP18" i="23" s="1"/>
  <c r="MW18" i="23"/>
  <c r="MS18" i="23"/>
  <c r="MR18" i="23"/>
  <c r="MV18" i="23"/>
  <c r="MT18" i="23"/>
  <c r="NG18" i="23"/>
  <c r="NH18" i="23" s="1"/>
  <c r="NI18" i="23"/>
  <c r="NJ18" i="23" s="1"/>
  <c r="MX22" i="23" l="1"/>
  <c r="MY22" i="23"/>
  <c r="NM22" i="23"/>
  <c r="NN22" i="23" s="1"/>
  <c r="MQ22" i="23"/>
  <c r="NA22" i="23" s="1"/>
  <c r="NB22" i="23" s="1"/>
  <c r="NK22" i="23"/>
  <c r="NL22" i="23" s="1"/>
  <c r="MZ22" i="23"/>
  <c r="NQ22" i="23"/>
  <c r="NR22" i="23" s="1"/>
  <c r="MV22" i="23"/>
  <c r="NO22" i="23"/>
  <c r="NP22" i="23" s="1"/>
  <c r="NC22" i="23"/>
  <c r="ND22" i="23" s="1"/>
  <c r="MW22" i="23"/>
  <c r="MU22" i="23"/>
  <c r="MR22" i="23"/>
  <c r="NS22" i="23"/>
  <c r="NT22" i="23" s="1"/>
  <c r="MS22" i="23"/>
  <c r="MS17" i="23"/>
  <c r="MZ17" i="23"/>
  <c r="MU17" i="23"/>
  <c r="MR17" i="23"/>
  <c r="MQ17" i="23"/>
  <c r="MT17" i="23"/>
  <c r="NC21" i="23"/>
  <c r="ND21" i="23" s="1"/>
  <c r="NQ17" i="23"/>
  <c r="NR17" i="23" s="1"/>
  <c r="NO17" i="23"/>
  <c r="NP17" i="23" s="1"/>
  <c r="NS17" i="23"/>
  <c r="NT17" i="23" s="1"/>
  <c r="NA17" i="23"/>
  <c r="NB17" i="23" s="1"/>
  <c r="MV17" i="23"/>
  <c r="NK17" i="23"/>
  <c r="NL17" i="23" s="1"/>
  <c r="NA21" i="23"/>
  <c r="NB21" i="23" s="1"/>
  <c r="MU21" i="23"/>
  <c r="NO21" i="23"/>
  <c r="NP21" i="23" s="1"/>
  <c r="MQ21" i="23"/>
  <c r="NA20" i="23" s="1"/>
  <c r="NB20" i="23" s="1"/>
  <c r="NU20" i="23" s="1"/>
  <c r="OC20" i="23" s="1"/>
  <c r="MR21" i="23"/>
  <c r="NM21" i="23"/>
  <c r="NN21" i="23" s="1"/>
  <c r="MS21" i="23"/>
  <c r="MY21" i="23"/>
  <c r="MZ21" i="23"/>
  <c r="MT21" i="23"/>
  <c r="NK21" i="23"/>
  <c r="NL21" i="23" s="1"/>
  <c r="NQ21" i="23"/>
  <c r="NR21" i="23" s="1"/>
  <c r="MX21" i="23"/>
  <c r="MW21" i="23"/>
  <c r="NS21" i="23"/>
  <c r="NT21" i="23" s="1"/>
  <c r="NM17" i="23"/>
  <c r="NN17" i="23" s="1"/>
  <c r="MY17" i="23"/>
  <c r="MX17" i="23"/>
  <c r="NC17" i="23"/>
  <c r="ND17" i="23" s="1"/>
  <c r="NE17" i="23"/>
  <c r="NF17" i="23" s="1"/>
  <c r="NA19" i="23"/>
  <c r="NB19" i="23" s="1"/>
  <c r="NC20" i="23"/>
  <c r="ND20" i="23" s="1"/>
  <c r="NG21" i="23"/>
  <c r="NH21" i="23" s="1"/>
  <c r="NE22" i="23"/>
  <c r="NF22" i="23" s="1"/>
  <c r="NI21" i="23"/>
  <c r="NJ21" i="23" s="1"/>
  <c r="NG17" i="23" l="1"/>
  <c r="NH17" i="23" s="1"/>
  <c r="NK18" i="23"/>
  <c r="NL18" i="23" s="1"/>
  <c r="NU18" i="23" s="1"/>
  <c r="NV18" i="23" s="1"/>
  <c r="NG22" i="23"/>
  <c r="NH22" i="23" s="1"/>
  <c r="NE21" i="23"/>
  <c r="NF21" i="23" s="1"/>
  <c r="NU21" i="23" s="1"/>
  <c r="NV21" i="23" s="1"/>
  <c r="NI17" i="23"/>
  <c r="NJ17" i="23" s="1"/>
  <c r="NI22" i="23"/>
  <c r="NJ22" i="23" s="1"/>
  <c r="NC19" i="23"/>
  <c r="ND19" i="23" s="1"/>
  <c r="NU19" i="23" s="1"/>
  <c r="OD19" i="23" s="1"/>
  <c r="OX20" i="23"/>
  <c r="OY20" i="23" s="1"/>
  <c r="OA20" i="23"/>
  <c r="OL20" i="23"/>
  <c r="OM20" i="23" s="1"/>
  <c r="NY20" i="23"/>
  <c r="ON20" i="23"/>
  <c r="OO20" i="23" s="1"/>
  <c r="OR20" i="23"/>
  <c r="OS20" i="23" s="1"/>
  <c r="OP20" i="23"/>
  <c r="OQ20" i="23" s="1"/>
  <c r="OE20" i="23"/>
  <c r="NW20" i="23"/>
  <c r="NZ20" i="23"/>
  <c r="OJ20" i="23"/>
  <c r="OK20" i="23" s="1"/>
  <c r="OB20" i="23"/>
  <c r="OT20" i="23"/>
  <c r="OU20" i="23" s="1"/>
  <c r="NX20" i="23"/>
  <c r="OV20" i="23"/>
  <c r="OW20" i="23" s="1"/>
  <c r="OD20" i="23"/>
  <c r="NV20" i="23"/>
  <c r="NU17" i="23" l="1"/>
  <c r="OV17" i="23" s="1"/>
  <c r="OW17" i="23" s="1"/>
  <c r="NZ18" i="23"/>
  <c r="OV18" i="23"/>
  <c r="OW18" i="23" s="1"/>
  <c r="NY18" i="23"/>
  <c r="OC18" i="23"/>
  <c r="OE18" i="23"/>
  <c r="OB18" i="23"/>
  <c r="OA18" i="23"/>
  <c r="OR18" i="23"/>
  <c r="OS18" i="23" s="1"/>
  <c r="OH18" i="23"/>
  <c r="OI18" i="23" s="1"/>
  <c r="OD18" i="23"/>
  <c r="OF18" i="23"/>
  <c r="OG18" i="23" s="1"/>
  <c r="NW18" i="23"/>
  <c r="OT18" i="23"/>
  <c r="OU18" i="23" s="1"/>
  <c r="NX18" i="23"/>
  <c r="OJ18" i="23"/>
  <c r="OK18" i="23" s="1"/>
  <c r="OX18" i="23"/>
  <c r="OY18" i="23" s="1"/>
  <c r="NU22" i="23"/>
  <c r="OD22" i="23" s="1"/>
  <c r="OX21" i="23"/>
  <c r="OY21" i="23" s="1"/>
  <c r="OC21" i="23"/>
  <c r="NX21" i="23"/>
  <c r="OD21" i="23"/>
  <c r="OR21" i="23"/>
  <c r="OS21" i="23" s="1"/>
  <c r="NW21" i="23"/>
  <c r="NZ21" i="23"/>
  <c r="OV21" i="23"/>
  <c r="OW21" i="23" s="1"/>
  <c r="NY21" i="23"/>
  <c r="OA21" i="23"/>
  <c r="OT21" i="23"/>
  <c r="OU21" i="23" s="1"/>
  <c r="OH21" i="23"/>
  <c r="OI21" i="23" s="1"/>
  <c r="OF21" i="23"/>
  <c r="OG21" i="23" s="1"/>
  <c r="OE21" i="23"/>
  <c r="OB21" i="23"/>
  <c r="NV17" i="23"/>
  <c r="NX17" i="23"/>
  <c r="OA17" i="23"/>
  <c r="OV19" i="23"/>
  <c r="OW19" i="23" s="1"/>
  <c r="OC17" i="23"/>
  <c r="NZ19" i="23"/>
  <c r="ON19" i="23" s="1"/>
  <c r="OO19" i="23" s="1"/>
  <c r="OF17" i="23"/>
  <c r="OG17" i="23" s="1"/>
  <c r="OT17" i="23"/>
  <c r="OU17" i="23" s="1"/>
  <c r="OE19" i="23"/>
  <c r="OB19" i="23"/>
  <c r="NV19" i="23"/>
  <c r="OL19" i="23"/>
  <c r="OM19" i="23" s="1"/>
  <c r="OR19" i="23"/>
  <c r="OS19" i="23" s="1"/>
  <c r="OX19" i="23"/>
  <c r="OY19" i="23" s="1"/>
  <c r="OD17" i="23"/>
  <c r="OR17" i="23"/>
  <c r="OS17" i="23" s="1"/>
  <c r="NW17" i="23"/>
  <c r="OP17" i="23"/>
  <c r="OQ17" i="23" s="1"/>
  <c r="OJ19" i="23"/>
  <c r="OK19" i="23" s="1"/>
  <c r="NX19" i="23"/>
  <c r="OA19" i="23"/>
  <c r="OP19" i="23" s="1"/>
  <c r="OQ19" i="23" s="1"/>
  <c r="OH17" i="23"/>
  <c r="OI17" i="23" s="1"/>
  <c r="OX17" i="23"/>
  <c r="OY17" i="23" s="1"/>
  <c r="NY17" i="23"/>
  <c r="NZ17" i="23"/>
  <c r="OE17" i="23"/>
  <c r="OC19" i="23"/>
  <c r="NY19" i="23"/>
  <c r="OT19" i="23"/>
  <c r="OU19" i="23" s="1"/>
  <c r="NW19" i="23"/>
  <c r="OJ17" i="23"/>
  <c r="OK17" i="23" s="1"/>
  <c r="OH20" i="23"/>
  <c r="OI20" i="23" s="1"/>
  <c r="OF19" i="23"/>
  <c r="OG19" i="23" s="1"/>
  <c r="ON21" i="23"/>
  <c r="OO21" i="23" s="1"/>
  <c r="ON18" i="23"/>
  <c r="OO18" i="23" s="1"/>
  <c r="OP21" i="23"/>
  <c r="OQ21" i="23" s="1"/>
  <c r="OL18" i="23"/>
  <c r="OM18" i="23" s="1"/>
  <c r="OB17" i="23" l="1"/>
  <c r="OB22" i="23"/>
  <c r="OH22" i="23"/>
  <c r="OI22" i="23" s="1"/>
  <c r="OT22" i="23"/>
  <c r="OU22" i="23" s="1"/>
  <c r="OR22" i="23"/>
  <c r="OS22" i="23" s="1"/>
  <c r="NX22" i="23"/>
  <c r="OJ21" i="23" s="1"/>
  <c r="OK21" i="23" s="1"/>
  <c r="OV22" i="23"/>
  <c r="OW22" i="23" s="1"/>
  <c r="NY22" i="23"/>
  <c r="OL22" i="23" s="1"/>
  <c r="OM22" i="23" s="1"/>
  <c r="OX22" i="23"/>
  <c r="OY22" i="23" s="1"/>
  <c r="NW22" i="23"/>
  <c r="OH19" i="23" s="1"/>
  <c r="OI19" i="23" s="1"/>
  <c r="OZ19" i="23" s="1"/>
  <c r="PY19" i="23" s="1"/>
  <c r="PZ19" i="23" s="1"/>
  <c r="OP22" i="23"/>
  <c r="OQ22" i="23" s="1"/>
  <c r="OE22" i="23"/>
  <c r="NV22" i="23"/>
  <c r="OF22" i="23" s="1"/>
  <c r="OG22" i="23" s="1"/>
  <c r="OC22" i="23"/>
  <c r="NZ22" i="23"/>
  <c r="ON17" i="23" s="1"/>
  <c r="OO17" i="23" s="1"/>
  <c r="OA22" i="23"/>
  <c r="OP18" i="23" s="1"/>
  <c r="OQ18" i="23" s="1"/>
  <c r="OZ18" i="23" s="1"/>
  <c r="QC18" i="23" s="1"/>
  <c r="QD18" i="23" s="1"/>
  <c r="OJ22" i="23" l="1"/>
  <c r="OK22" i="23" s="1"/>
  <c r="OZ22" i="23" s="1"/>
  <c r="PI22" i="23" s="1"/>
  <c r="OL21" i="23"/>
  <c r="OM21" i="23" s="1"/>
  <c r="OZ21" i="23" s="1"/>
  <c r="OF20" i="23"/>
  <c r="OG20" i="23" s="1"/>
  <c r="OZ20" i="23" s="1"/>
  <c r="PI20" i="23" s="1"/>
  <c r="ON22" i="23"/>
  <c r="OO22" i="23" s="1"/>
  <c r="OL17" i="23"/>
  <c r="OM17" i="23" s="1"/>
  <c r="OZ17" i="23" s="1"/>
  <c r="PY17" i="23" s="1"/>
  <c r="PZ17" i="23" s="1"/>
  <c r="PO19" i="23"/>
  <c r="PP19" i="23" s="1"/>
  <c r="QC19" i="23"/>
  <c r="QD19" i="23" s="1"/>
  <c r="PJ19" i="23"/>
  <c r="PE19" i="23"/>
  <c r="PH19" i="23"/>
  <c r="PG19" i="23"/>
  <c r="PU19" i="23"/>
  <c r="PV19" i="23" s="1"/>
  <c r="PB19" i="23"/>
  <c r="PC19" i="23"/>
  <c r="PI19" i="23"/>
  <c r="QA19" i="23"/>
  <c r="QB19" i="23" s="1"/>
  <c r="PF19" i="23"/>
  <c r="PW19" i="23"/>
  <c r="PX19" i="23" s="1"/>
  <c r="PD19" i="23"/>
  <c r="PS19" i="23"/>
  <c r="PT19" i="23" s="1"/>
  <c r="PA19" i="23"/>
  <c r="PQ19" i="23"/>
  <c r="PR19" i="23" s="1"/>
  <c r="PD18" i="23"/>
  <c r="PF18" i="23"/>
  <c r="PH18" i="23"/>
  <c r="PG18" i="23"/>
  <c r="PE18" i="23"/>
  <c r="PJ18" i="23"/>
  <c r="PY18" i="23"/>
  <c r="PZ18" i="23" s="1"/>
  <c r="PK18" i="23"/>
  <c r="PL18" i="23" s="1"/>
  <c r="QA18" i="23"/>
  <c r="QB18" i="23" s="1"/>
  <c r="PA18" i="23"/>
  <c r="PM18" i="23"/>
  <c r="PN18" i="23" s="1"/>
  <c r="PW18" i="23"/>
  <c r="PX18" i="23" s="1"/>
  <c r="PB18" i="23"/>
  <c r="PI18" i="23"/>
  <c r="PC18" i="23"/>
  <c r="PO18" i="23"/>
  <c r="PP18" i="23" s="1"/>
  <c r="PQ18" i="23"/>
  <c r="PR18" i="23" s="1"/>
  <c r="PS18" i="23"/>
  <c r="PT18" i="23" s="1"/>
  <c r="PQ20" i="23" l="1"/>
  <c r="PR20" i="23" s="1"/>
  <c r="PE21" i="23"/>
  <c r="PF21" i="23"/>
  <c r="PW21" i="23"/>
  <c r="PX21" i="23" s="1"/>
  <c r="PG21" i="23"/>
  <c r="PU21" i="23"/>
  <c r="PV21" i="23" s="1"/>
  <c r="PA21" i="23"/>
  <c r="PD21" i="23"/>
  <c r="PC21" i="23"/>
  <c r="QC21" i="23"/>
  <c r="QD21" i="23" s="1"/>
  <c r="PY21" i="23"/>
  <c r="PZ21" i="23" s="1"/>
  <c r="PJ21" i="23"/>
  <c r="QA21" i="23"/>
  <c r="QB21" i="23" s="1"/>
  <c r="PB21" i="23"/>
  <c r="PM21" i="23"/>
  <c r="PN21" i="23" s="1"/>
  <c r="PB20" i="23"/>
  <c r="PC20" i="23"/>
  <c r="QC20" i="23"/>
  <c r="QD20" i="23" s="1"/>
  <c r="QA20" i="23"/>
  <c r="QB20" i="23" s="1"/>
  <c r="PS20" i="23"/>
  <c r="PT20" i="23" s="1"/>
  <c r="PU20" i="23"/>
  <c r="PV20" i="23" s="1"/>
  <c r="PH20" i="23"/>
  <c r="PO20" i="23"/>
  <c r="PP20" i="23" s="1"/>
  <c r="PW20" i="23"/>
  <c r="PX20" i="23" s="1"/>
  <c r="PH21" i="23"/>
  <c r="PI21" i="23"/>
  <c r="PK21" i="23"/>
  <c r="PL21" i="23" s="1"/>
  <c r="PE20" i="23"/>
  <c r="PG20" i="23"/>
  <c r="PY20" i="23"/>
  <c r="PZ20" i="23" s="1"/>
  <c r="PF20" i="23"/>
  <c r="PA20" i="23"/>
  <c r="PJ20" i="23"/>
  <c r="PD20" i="23"/>
  <c r="QC17" i="23"/>
  <c r="QD17" i="23" s="1"/>
  <c r="PW17" i="23"/>
  <c r="PX17" i="23" s="1"/>
  <c r="PI17" i="23"/>
  <c r="PB17" i="23"/>
  <c r="PM17" i="23" s="1"/>
  <c r="PN17" i="23" s="1"/>
  <c r="PG17" i="23"/>
  <c r="PU17" i="23"/>
  <c r="PV17" i="23" s="1"/>
  <c r="PC22" i="23"/>
  <c r="PY22" i="23"/>
  <c r="PZ22" i="23" s="1"/>
  <c r="PU22" i="23"/>
  <c r="PV22" i="23" s="1"/>
  <c r="PD22" i="23"/>
  <c r="PB22" i="23"/>
  <c r="PK22" i="23"/>
  <c r="PL22" i="23" s="1"/>
  <c r="PM22" i="23"/>
  <c r="PN22" i="23" s="1"/>
  <c r="PF22" i="23"/>
  <c r="PJ22" i="23"/>
  <c r="PE22" i="23"/>
  <c r="PS22" i="23" s="1"/>
  <c r="PT22" i="23" s="1"/>
  <c r="PH22" i="23"/>
  <c r="QA22" i="23"/>
  <c r="QB22" i="23" s="1"/>
  <c r="PA22" i="23"/>
  <c r="PA17" i="23"/>
  <c r="PK17" i="23"/>
  <c r="PL17" i="23" s="1"/>
  <c r="PW22" i="23"/>
  <c r="PX22" i="23" s="1"/>
  <c r="PG22" i="23"/>
  <c r="QC22" i="23"/>
  <c r="QD22" i="23" s="1"/>
  <c r="PJ17" i="23"/>
  <c r="PC17" i="23"/>
  <c r="QA17" i="23"/>
  <c r="QB17" i="23" s="1"/>
  <c r="PD17" i="23"/>
  <c r="PQ17" i="23" s="1"/>
  <c r="PR17" i="23" s="1"/>
  <c r="PH17" i="23"/>
  <c r="PF17" i="23"/>
  <c r="PU18" i="23" s="1"/>
  <c r="PV18" i="23" s="1"/>
  <c r="QE18" i="23" s="1"/>
  <c r="QF18" i="23" s="1"/>
  <c r="CG18" i="23" s="1"/>
  <c r="PE17" i="23"/>
  <c r="PK19" i="23"/>
  <c r="PL19" i="23" s="1"/>
  <c r="PM20" i="23"/>
  <c r="PN20" i="23" s="1"/>
  <c r="PO17" i="23"/>
  <c r="PP17" i="23" s="1"/>
  <c r="PS21" i="23"/>
  <c r="PT21" i="23" s="1"/>
  <c r="PO22" i="23" l="1"/>
  <c r="PP22" i="23" s="1"/>
  <c r="PQ21" i="23"/>
  <c r="PR21" i="23" s="1"/>
  <c r="PS17" i="23"/>
  <c r="PT17" i="23" s="1"/>
  <c r="QE17" i="23" s="1"/>
  <c r="QF17" i="23" s="1"/>
  <c r="CG17" i="23" s="1"/>
  <c r="PK20" i="23"/>
  <c r="PL20" i="23" s="1"/>
  <c r="QE20" i="23" s="1"/>
  <c r="QF20" i="23" s="1"/>
  <c r="CG20" i="23" s="1"/>
  <c r="PM19" i="23"/>
  <c r="PN19" i="23" s="1"/>
  <c r="QE19" i="23" s="1"/>
  <c r="QF19" i="23" s="1"/>
  <c r="CG19" i="23" s="1"/>
  <c r="PO21" i="23"/>
  <c r="PP21" i="23" s="1"/>
  <c r="QE21" i="23" s="1"/>
  <c r="QF21" i="23" s="1"/>
  <c r="CG21" i="23" s="1"/>
  <c r="PQ22" i="23"/>
  <c r="PR22" i="23" s="1"/>
  <c r="QE22" i="23" s="1"/>
  <c r="QF22" i="23" s="1"/>
  <c r="CG22" i="23" s="1"/>
  <c r="I19" i="23" l="1"/>
  <c r="J19" i="23" s="1"/>
  <c r="K19" i="23" s="1"/>
  <c r="G26" i="23"/>
  <c r="RS26" i="23" s="1"/>
  <c r="CA25" i="23"/>
  <c r="CA17" i="23"/>
  <c r="G23" i="23"/>
  <c r="RS23" i="23" s="1"/>
  <c r="CA18" i="23"/>
  <c r="CA26" i="23"/>
  <c r="BZ18" i="23"/>
  <c r="CB22" i="23"/>
  <c r="M17" i="23"/>
  <c r="SB17" i="23" s="1"/>
  <c r="G25" i="23"/>
  <c r="V25" i="23" s="1"/>
  <c r="M26" i="23"/>
  <c r="R26" i="24" s="1"/>
  <c r="G20" i="23"/>
  <c r="V20" i="23" s="1"/>
  <c r="G18" i="23"/>
  <c r="V18" i="23" s="1"/>
  <c r="I25" i="23"/>
  <c r="J25" i="23" s="1"/>
  <c r="RY25" i="23" s="1"/>
  <c r="BZ21" i="23"/>
  <c r="G24" i="23"/>
  <c r="RS24" i="23" s="1"/>
  <c r="M18" i="23"/>
  <c r="SB18" i="23" s="1"/>
  <c r="G22" i="23"/>
  <c r="RS22" i="23" s="1"/>
  <c r="M22" i="23"/>
  <c r="SB22" i="23" s="1"/>
  <c r="BZ25" i="23"/>
  <c r="M20" i="23"/>
  <c r="BZ23" i="23"/>
  <c r="BZ20" i="23"/>
  <c r="BZ17" i="23"/>
  <c r="BZ24" i="23"/>
  <c r="M21" i="23"/>
  <c r="R21" i="24" s="1"/>
  <c r="CB18" i="23"/>
  <c r="CB24" i="23"/>
  <c r="G17" i="23"/>
  <c r="RS17" i="23" s="1"/>
  <c r="I21" i="23"/>
  <c r="J21" i="23" s="1"/>
  <c r="K21" i="23" s="1"/>
  <c r="CB21" i="23"/>
  <c r="I18" i="23"/>
  <c r="J18" i="23" s="1"/>
  <c r="RY18" i="23" s="1"/>
  <c r="CA24" i="23"/>
  <c r="I20" i="23"/>
  <c r="J20" i="23" s="1"/>
  <c r="K20" i="23" s="1"/>
  <c r="CB23" i="23"/>
  <c r="M23" i="23"/>
  <c r="R23" i="24" s="1"/>
  <c r="CB20" i="23"/>
  <c r="G21" i="23"/>
  <c r="V21" i="23" s="1"/>
  <c r="CB25" i="23"/>
  <c r="CB26" i="23"/>
  <c r="I17" i="23"/>
  <c r="J17" i="23" s="1"/>
  <c r="K17" i="23" s="1"/>
  <c r="BZ19" i="23"/>
  <c r="BZ26" i="23"/>
  <c r="BZ22" i="23"/>
  <c r="M24" i="23"/>
  <c r="R24" i="24" s="1"/>
  <c r="G19" i="23"/>
  <c r="P19" i="24" s="1"/>
  <c r="I22" i="23"/>
  <c r="J22" i="23" s="1"/>
  <c r="RY22" i="23" s="1"/>
  <c r="CA23" i="23"/>
  <c r="I23" i="23"/>
  <c r="J23" i="23" s="1"/>
  <c r="K23" i="23" s="1"/>
  <c r="CB17" i="23"/>
  <c r="I26" i="23"/>
  <c r="J26" i="23" s="1"/>
  <c r="RY26" i="23" s="1"/>
  <c r="CB19" i="23"/>
  <c r="M19" i="23"/>
  <c r="I24" i="23"/>
  <c r="J24" i="23" s="1"/>
  <c r="K24" i="23" s="1"/>
  <c r="M25" i="23"/>
  <c r="CA21" i="23"/>
  <c r="CA20" i="23"/>
  <c r="CA22" i="23"/>
  <c r="CA19" i="23"/>
  <c r="RY19" i="23" l="1"/>
  <c r="P18" i="24"/>
  <c r="R22" i="24"/>
  <c r="V26" i="23"/>
  <c r="R5" i="24"/>
  <c r="V17" i="23"/>
  <c r="K25" i="23"/>
  <c r="RS18" i="23"/>
  <c r="R18" i="24"/>
  <c r="RS25" i="23"/>
  <c r="V22" i="23"/>
  <c r="P22" i="24"/>
  <c r="P20" i="24"/>
  <c r="SB26" i="23"/>
  <c r="V23" i="23"/>
  <c r="SB23" i="23"/>
  <c r="V24" i="23"/>
  <c r="RY23" i="23"/>
  <c r="RS20" i="23"/>
  <c r="R20" i="24"/>
  <c r="SB20" i="23"/>
  <c r="RY24" i="23"/>
  <c r="P5" i="24"/>
  <c r="K18" i="23"/>
  <c r="RY21" i="23"/>
  <c r="P21" i="24"/>
  <c r="RY17" i="23"/>
  <c r="RY20" i="23"/>
  <c r="RS19" i="23"/>
  <c r="RS21" i="23"/>
  <c r="K22" i="23"/>
  <c r="SB21" i="23"/>
  <c r="SB24" i="23"/>
  <c r="V19" i="23"/>
  <c r="K26" i="23"/>
  <c r="SB25" i="23"/>
  <c r="R25" i="24"/>
  <c r="SB19" i="23"/>
  <c r="R19" i="24"/>
</calcChain>
</file>

<file path=xl/sharedStrings.xml><?xml version="1.0" encoding="utf-8"?>
<sst xmlns="http://schemas.openxmlformats.org/spreadsheetml/2006/main" count="14104" uniqueCount="3574">
  <si>
    <t>NUMBER OF TEAMS WITH NO POINTS</t>
  </si>
  <si>
    <t>POINTS AT EVENT 18</t>
  </si>
  <si>
    <t>POINTS AT EVENT 26</t>
  </si>
  <si>
    <t xml:space="preserve">POINTS AT EVENT 34 </t>
  </si>
  <si>
    <t xml:space="preserve">POINTS AT EVENT 42 </t>
  </si>
  <si>
    <t>Girls</t>
  </si>
  <si>
    <t>Boys</t>
  </si>
  <si>
    <t>Open</t>
  </si>
  <si>
    <t>EVENTS</t>
  </si>
  <si>
    <t>TIME</t>
  </si>
  <si>
    <t>PLACE</t>
  </si>
  <si>
    <t>POINTS</t>
  </si>
  <si>
    <t xml:space="preserve">LANE </t>
  </si>
  <si>
    <t>Ladies</t>
  </si>
  <si>
    <t>Individual Medley</t>
  </si>
  <si>
    <t>Mens</t>
  </si>
  <si>
    <t>13/u</t>
  </si>
  <si>
    <t>15/u</t>
  </si>
  <si>
    <t>VENUE</t>
  </si>
  <si>
    <t>1ST</t>
  </si>
  <si>
    <t>2ND</t>
  </si>
  <si>
    <t>3RD</t>
  </si>
  <si>
    <t xml:space="preserve">POINTS AT EVENT 10 </t>
  </si>
  <si>
    <t xml:space="preserve">TOTALS OF 
1st, 2nd &amp; 3rd PLACES 
PER CLUB </t>
  </si>
  <si>
    <t>OVERALL POINTS TOTAL</t>
  </si>
  <si>
    <t>DQs, TIES ETC WILL CHANGE THESE FIGUES</t>
  </si>
  <si>
    <t>DEFAULT 
POINTS TOTALS</t>
  </si>
  <si>
    <t>GO TO EVENT 11</t>
  </si>
  <si>
    <t>GO TO EVENT 19</t>
  </si>
  <si>
    <t>GO TO EVENT 27</t>
  </si>
  <si>
    <t>GO TO EVENT 35</t>
  </si>
  <si>
    <t>GO TO EVENT 43</t>
  </si>
  <si>
    <t>ASA NO</t>
  </si>
  <si>
    <t xml:space="preserve">QUALIFYING DATE </t>
  </si>
  <si>
    <t>GIRLS 9/11
FREESTYLE RELAY</t>
  </si>
  <si>
    <t>BOYS 9/11
FREESTYLE RELAY</t>
  </si>
  <si>
    <t>GIRLS 10/11 BACKSTROKE</t>
  </si>
  <si>
    <t>BOYS 10/11 BACKSTROKE</t>
  </si>
  <si>
    <t>GIRLS 10/11 BUTTERFLY</t>
  </si>
  <si>
    <t>BOYS 10/11BUTTERFLY</t>
  </si>
  <si>
    <t>GIRLS 10/11BREASTSTROKE</t>
  </si>
  <si>
    <t>BOYS 10/11 BREASTSTROKE</t>
  </si>
  <si>
    <t>GIRLS 10/11 FREESTYLE</t>
  </si>
  <si>
    <t>BOYS 10/11 FREESTYLE</t>
  </si>
  <si>
    <t>GIRLS 9/11
MEDLEY RELAY</t>
  </si>
  <si>
    <t>BOYS 9/11
MEDLEY RELAY</t>
  </si>
  <si>
    <t>GIRLS 13/U
MEDLEY RELAY</t>
  </si>
  <si>
    <t>BOYS 13/U
MEDLEY RELAY</t>
  </si>
  <si>
    <t>GIRLS 13/U BREASTSTROKE</t>
  </si>
  <si>
    <t>BOYS 13/U BREASTSTROKE</t>
  </si>
  <si>
    <t>GIRLS 13/U BACKSTROKE</t>
  </si>
  <si>
    <t>BOYS 13/U BACKSTROKE</t>
  </si>
  <si>
    <t>GIRLS 13/U BUTTERFLY</t>
  </si>
  <si>
    <t>BOYS 13/U BUTTERFLY</t>
  </si>
  <si>
    <t>GIRLS 13/U FREESTYLE</t>
  </si>
  <si>
    <t>BOYS 13/U FREESTYLE</t>
  </si>
  <si>
    <t>GIRLS 13/U
FREESTYLE RELAY</t>
  </si>
  <si>
    <t>BOYS 13/U
FREESTYLE RELAY</t>
  </si>
  <si>
    <t>GIRLS 15/U
FREESTYLE RELAY</t>
  </si>
  <si>
    <t>BOYS 15/U
FREESTYLE RELAY</t>
  </si>
  <si>
    <t>GIRLS 15/U BACKSTROKE</t>
  </si>
  <si>
    <t>BOYS 15/U BACKSTROKE</t>
  </si>
  <si>
    <t>GIRLS 15/U BUTTERFLY</t>
  </si>
  <si>
    <t>BOYS 15/U BUTTERFLY</t>
  </si>
  <si>
    <t>GIRLS 15/U FREESTYLE</t>
  </si>
  <si>
    <t>BOYS 15/U FREESTYLE</t>
  </si>
  <si>
    <t>GIRLS 15/U BREASTSTROKE</t>
  </si>
  <si>
    <t>BOYS 15/U BREASTSTROKE</t>
  </si>
  <si>
    <t>GIRLS 15/U
MEDLEY RELAY</t>
  </si>
  <si>
    <t>BOYS 15/
MEDLEY RELAY</t>
  </si>
  <si>
    <t>LADIES OPEN   IM</t>
  </si>
  <si>
    <t>MENS OPEN     IM</t>
  </si>
  <si>
    <t>LADIES OPEN
MEDLEY RELAY</t>
  </si>
  <si>
    <t>MENS OPEN
MEDLEY RELAY</t>
  </si>
  <si>
    <t>LADIES OPEN BUTTERFLY</t>
  </si>
  <si>
    <t>MENS OPEN BUTTERFLY</t>
  </si>
  <si>
    <t>LADIES OPEN BACKSTROKE</t>
  </si>
  <si>
    <t>MENS OPEN BACKSTROKE</t>
  </si>
  <si>
    <t>LADIES OPEN BREASTSTROKE</t>
  </si>
  <si>
    <t>MENS OPEN BREASTSTROKE</t>
  </si>
  <si>
    <t>LADIES OPEN FREESTYLE</t>
  </si>
  <si>
    <t>MENS OPEN FREESTYLE</t>
  </si>
  <si>
    <t>LADIES OPEN
FREESTYLE RELAY</t>
  </si>
  <si>
    <t>MENS OPEN
FREESTYLE RELAY</t>
  </si>
  <si>
    <t>13/U</t>
  </si>
  <si>
    <t>15/U</t>
  </si>
  <si>
    <t>10/11 
Years</t>
  </si>
  <si>
    <t>9 /11
Years</t>
  </si>
  <si>
    <t>6 LANE 1050
5 LANE   750</t>
  </si>
  <si>
    <t>8 LANE 1800
7 LANE 1400</t>
  </si>
  <si>
    <t>10 LANE 2750
9  LANE 2250</t>
  </si>
  <si>
    <t>GIVEN NAME</t>
  </si>
  <si>
    <t>FAMILY NAME</t>
  </si>
  <si>
    <t>AGE GROUP</t>
  </si>
  <si>
    <t>F</t>
  </si>
  <si>
    <t>M</t>
  </si>
  <si>
    <t>4 x 50m Freestyle Relay</t>
  </si>
  <si>
    <t>4 x 50m Medley Relay</t>
  </si>
  <si>
    <t>100m Freestyle</t>
  </si>
  <si>
    <t>50m Backstroke</t>
  </si>
  <si>
    <t>100m Breaststroke</t>
  </si>
  <si>
    <t>100m Backstroke</t>
  </si>
  <si>
    <t>100m Butterfly</t>
  </si>
  <si>
    <t>50m Butterfly</t>
  </si>
  <si>
    <t>50m Breaststroke</t>
  </si>
  <si>
    <t>50m Freestyle</t>
  </si>
  <si>
    <t>9 /11 Years</t>
  </si>
  <si>
    <t>6 x 50m Freestyle Relay</t>
  </si>
  <si>
    <t>DIVISION</t>
  </si>
  <si>
    <t>LANE</t>
  </si>
  <si>
    <t>Column E, ASA NO
Column F, GIVEN NAME
Column G, FAMILY NAME
Column H, D.o.B.</t>
  </si>
  <si>
    <t>6 LANES</t>
  </si>
  <si>
    <t>8 LANES</t>
  </si>
  <si>
    <t>10 LANES</t>
  </si>
  <si>
    <t>League</t>
  </si>
  <si>
    <t>Gala venue</t>
  </si>
  <si>
    <t>Gala Date</t>
  </si>
  <si>
    <t>DQs Ties Etc will change these totals</t>
  </si>
  <si>
    <t>PLEASE TAKE A MOMENT TO READ THESE INSTRUCTIONS
THEN CLICK HERE TO GO TO EVENT 1</t>
  </si>
  <si>
    <t>LANE 
1</t>
  </si>
  <si>
    <t>LANE 
2</t>
  </si>
  <si>
    <t>LANE 
3</t>
  </si>
  <si>
    <t>LANE 
4</t>
  </si>
  <si>
    <t>LANE 
5</t>
  </si>
  <si>
    <t>LANE  
6</t>
  </si>
  <si>
    <t>LANE 7</t>
  </si>
  <si>
    <t>LANE 
9</t>
  </si>
  <si>
    <t>LANE 
0</t>
  </si>
  <si>
    <t>LANE 8</t>
  </si>
  <si>
    <t>These are the names that have 
been entered on the team sheet</t>
  </si>
  <si>
    <r>
      <rPr>
        <b/>
        <u/>
        <sz val="16"/>
        <color indexed="12"/>
        <rFont val="Arial"/>
        <family val="2"/>
      </rPr>
      <t>ALL TIMES MUST BE ENTERED AS FOLLOWS</t>
    </r>
    <r>
      <rPr>
        <b/>
        <sz val="16"/>
        <rFont val="Arial"/>
        <family val="2"/>
      </rPr>
      <t xml:space="preserve"> Minutes (Colon :) Seconds (stop .) Fractions     
Examples 1:07.36 Times under 1 Minute must be preceded with a Zero &amp; colon (0:) eg 0:59.99
Any swim which requires no points to be awarded must have a </t>
    </r>
    <r>
      <rPr>
        <b/>
        <u/>
        <sz val="16"/>
        <color indexed="10"/>
        <rFont val="Arial"/>
        <family val="2"/>
      </rPr>
      <t>ZERO</t>
    </r>
    <r>
      <rPr>
        <b/>
        <sz val="16"/>
        <rFont val="Arial"/>
        <family val="2"/>
      </rPr>
      <t xml:space="preserve"> entered in the time box.
The reason for a no point allocation </t>
    </r>
    <r>
      <rPr>
        <b/>
        <u/>
        <sz val="16"/>
        <color indexed="10"/>
        <rFont val="Arial"/>
        <family val="2"/>
      </rPr>
      <t>must</t>
    </r>
    <r>
      <rPr>
        <b/>
        <sz val="16"/>
        <rFont val="Arial"/>
        <family val="2"/>
      </rPr>
      <t xml:space="preserve"> be entered into the box below the swimmers name.
</t>
    </r>
    <r>
      <rPr>
        <b/>
        <i/>
        <sz val="16"/>
        <rFont val="Arial"/>
        <family val="2"/>
      </rPr>
      <t xml:space="preserve">(Space for approximately 30 letters is allowed for this explanation)
</t>
    </r>
    <r>
      <rPr>
        <b/>
        <sz val="16"/>
        <rFont val="Arial"/>
        <family val="2"/>
      </rPr>
      <t xml:space="preserve">
</t>
    </r>
    <r>
      <rPr>
        <b/>
        <u/>
        <sz val="16"/>
        <color indexed="10"/>
        <rFont val="Arial"/>
        <family val="2"/>
      </rPr>
      <t>Note... if manual timing is used</t>
    </r>
    <r>
      <rPr>
        <b/>
        <sz val="16"/>
        <color indexed="10"/>
        <rFont val="Arial"/>
        <family val="2"/>
      </rPr>
      <t xml:space="preserve"> 
</t>
    </r>
    <r>
      <rPr>
        <b/>
        <sz val="16"/>
        <rFont val="Arial"/>
        <family val="2"/>
      </rPr>
      <t xml:space="preserve">The Referee may decide to allocate different places to equal times. If so then a 3rd decimal figure can be inserted to alter the places. 1:12.23 will record one place higher and 1 point more than 1:12.231 
Please note that the extra digit will not show on the display.
Input correction is simple. 
</t>
    </r>
    <r>
      <rPr>
        <b/>
        <sz val="16"/>
        <color indexed="12"/>
        <rFont val="Arial"/>
        <family val="2"/>
      </rPr>
      <t xml:space="preserve">1/ Select the incorrect information. 
2/ Press delete. 
3/ Enter the correct information. All existing errors will then be corrected.
                                                     </t>
    </r>
    <r>
      <rPr>
        <b/>
        <sz val="16"/>
        <rFont val="Arial"/>
        <family val="2"/>
      </rPr>
      <t xml:space="preserve"> </t>
    </r>
  </si>
  <si>
    <t>LEAGUE</t>
  </si>
  <si>
    <t xml:space="preserve">Round </t>
  </si>
  <si>
    <t xml:space="preserve">Gala venue </t>
  </si>
  <si>
    <t>Gala 
Number</t>
  </si>
  <si>
    <t>Division</t>
  </si>
  <si>
    <t>ROUND</t>
  </si>
  <si>
    <t>GALA
NUMBER</t>
  </si>
  <si>
    <r>
      <t xml:space="preserve">
1/ Enter all of the Gala details into the  GALA SET UP sheet.</t>
    </r>
    <r>
      <rPr>
        <b/>
        <sz val="16"/>
        <color indexed="10"/>
        <rFont val="Arial"/>
        <family val="2"/>
      </rPr>
      <t xml:space="preserve">
</t>
    </r>
    <r>
      <rPr>
        <b/>
        <sz val="16"/>
        <rFont val="Arial"/>
        <family val="2"/>
      </rPr>
      <t xml:space="preserve">2/ Copy and paste the supplied team sheet files into their approriate lane numbers.
All pre-gala inputs are now complete and you should return to the 6, 8 or 10 team gala sheet.
</t>
    </r>
    <r>
      <rPr>
        <b/>
        <u/>
        <sz val="16"/>
        <color indexed="10"/>
        <rFont val="Arial"/>
        <family val="2"/>
      </rPr>
      <t>Notes</t>
    </r>
    <r>
      <rPr>
        <b/>
        <sz val="16"/>
        <rFont val="Arial"/>
        <family val="2"/>
      </rPr>
      <t xml:space="preserve">
</t>
    </r>
    <r>
      <rPr>
        <b/>
        <sz val="16"/>
        <color indexed="10"/>
        <rFont val="Arial"/>
        <family val="2"/>
      </rPr>
      <t>a)</t>
    </r>
    <r>
      <rPr>
        <b/>
        <sz val="16"/>
        <rFont val="Arial"/>
        <family val="2"/>
      </rPr>
      <t xml:space="preserve"> If a lane is not in use then the team name box must remain blank or errors will occur.
</t>
    </r>
    <r>
      <rPr>
        <b/>
        <sz val="16"/>
        <color indexed="10"/>
        <rFont val="Arial"/>
        <family val="2"/>
      </rPr>
      <t>b)</t>
    </r>
    <r>
      <rPr>
        <b/>
        <sz val="16"/>
        <rFont val="Arial"/>
        <family val="2"/>
      </rPr>
      <t xml:space="preserve"> If a club name is made entirely of numbers such as 1066 then a letter formatting such as SC must be added or points
    will register incorrectly for all teams. 
</t>
    </r>
    <r>
      <rPr>
        <b/>
        <sz val="16"/>
        <color indexed="10"/>
        <rFont val="Arial"/>
        <family val="2"/>
      </rPr>
      <t>c)</t>
    </r>
    <r>
      <rPr>
        <b/>
        <sz val="16"/>
        <rFont val="Arial"/>
        <family val="2"/>
      </rPr>
      <t xml:space="preserve"> If any name changes are needed during the gala, return to the appropriate lane sheet to make the alteration.
                                         </t>
    </r>
    <r>
      <rPr>
        <b/>
        <sz val="22"/>
        <rFont val="Arial"/>
        <family val="2"/>
      </rPr>
      <t>The 8 lane results sheet prints out on 3 pages.</t>
    </r>
  </si>
  <si>
    <t>lane 1</t>
  </si>
  <si>
    <t>lane 2</t>
  </si>
  <si>
    <t>lane 4</t>
  </si>
  <si>
    <t>lane 5</t>
  </si>
  <si>
    <t>Club</t>
  </si>
  <si>
    <t>Final 
League place</t>
  </si>
  <si>
    <t>Date</t>
  </si>
  <si>
    <t xml:space="preserve">Gala </t>
  </si>
  <si>
    <t>Lane</t>
  </si>
  <si>
    <t>That file can then be sent to rankings with the MRF results file</t>
  </si>
  <si>
    <t>That file can then be sent to rankings with the HDR file</t>
  </si>
  <si>
    <t>Tonight's Gala result</t>
  </si>
  <si>
    <t xml:space="preserve">Total of League 
Points this Season </t>
  </si>
  <si>
    <t>Total of Gala points this Season</t>
  </si>
  <si>
    <t>EVENT 1</t>
  </si>
  <si>
    <t>LANE 1</t>
  </si>
  <si>
    <t>LANE 2</t>
  </si>
  <si>
    <t>LANE 3</t>
  </si>
  <si>
    <t>LANE 4</t>
  </si>
  <si>
    <t>LANE 5</t>
  </si>
  <si>
    <t>LANE 6</t>
  </si>
  <si>
    <t>EVENT 2</t>
  </si>
  <si>
    <t>EVENT 3</t>
  </si>
  <si>
    <t>EVENT 4</t>
  </si>
  <si>
    <t>EVENT 5</t>
  </si>
  <si>
    <t>EVENT 6</t>
  </si>
  <si>
    <t>EVENT 7</t>
  </si>
  <si>
    <t>EVENT 8</t>
  </si>
  <si>
    <t>EVENT 9</t>
  </si>
  <si>
    <t>EVENT 10</t>
  </si>
  <si>
    <t>EVENT 11</t>
  </si>
  <si>
    <t>EVENT 12</t>
  </si>
  <si>
    <t>EVENT 13</t>
  </si>
  <si>
    <t>EVENT 14</t>
  </si>
  <si>
    <t>EVENT 15</t>
  </si>
  <si>
    <t>EVENT 16</t>
  </si>
  <si>
    <t>EVENT 17</t>
  </si>
  <si>
    <t>EVENT 18</t>
  </si>
  <si>
    <t>EVENT 19</t>
  </si>
  <si>
    <t>EVENT 20</t>
  </si>
  <si>
    <t>EVENT 21</t>
  </si>
  <si>
    <t>EVENT 22</t>
  </si>
  <si>
    <t>EVENT 23</t>
  </si>
  <si>
    <t>EVENT 24</t>
  </si>
  <si>
    <t>EVENT 25</t>
  </si>
  <si>
    <t>EVENT 26</t>
  </si>
  <si>
    <t>EVENT 27</t>
  </si>
  <si>
    <t>EVENT 28</t>
  </si>
  <si>
    <t>EVENT 29</t>
  </si>
  <si>
    <t>EVENT 30</t>
  </si>
  <si>
    <t>EVENT 31</t>
  </si>
  <si>
    <t>EVENT 32</t>
  </si>
  <si>
    <t>EVENT 33</t>
  </si>
  <si>
    <t>EVENT 34</t>
  </si>
  <si>
    <t>EVENT 35</t>
  </si>
  <si>
    <t>EVENT 36</t>
  </si>
  <si>
    <t>EVENT 37</t>
  </si>
  <si>
    <t>EVENT 38</t>
  </si>
  <si>
    <t>EVENT 39</t>
  </si>
  <si>
    <t>EVENT 40</t>
  </si>
  <si>
    <t>EVENT 41</t>
  </si>
  <si>
    <t>EVENT 42</t>
  </si>
  <si>
    <t>EVENT 43</t>
  </si>
  <si>
    <t>EVENT 44</t>
  </si>
  <si>
    <t>EVENT 45</t>
  </si>
  <si>
    <t>EVENT 46</t>
  </si>
  <si>
    <t>EVENT 47</t>
  </si>
  <si>
    <t>EVENT 48</t>
  </si>
  <si>
    <t>EVENT 49</t>
  </si>
  <si>
    <t>EVENT 50</t>
  </si>
  <si>
    <t>Points at Event 10</t>
  </si>
  <si>
    <t>Points at Event 18</t>
  </si>
  <si>
    <t>Points at Event 26</t>
  </si>
  <si>
    <t>Points at Event 34</t>
  </si>
  <si>
    <t>Points at Event 42</t>
  </si>
  <si>
    <t>CLUBS</t>
  </si>
  <si>
    <t xml:space="preserve">EVENT 1   </t>
  </si>
  <si>
    <t>DQ REASON</t>
  </si>
  <si>
    <t>Reason for no points.</t>
  </si>
  <si>
    <t>SWIMMER</t>
  </si>
  <si>
    <t>Reason for no points</t>
  </si>
  <si>
    <t>briansmithbsc@gmail.com</t>
  </si>
  <si>
    <t>Gala 
Set-up</t>
  </si>
  <si>
    <t>GIRLS 10/11 BREASTSTROKE</t>
  </si>
  <si>
    <t>BOYS 10/11 BUTTERFLY</t>
  </si>
  <si>
    <t>↗</t>
  </si>
  <si>
    <t>↖</t>
  </si>
  <si>
    <t xml:space="preserve">Results 
Printout
6 Lane </t>
  </si>
  <si>
    <t xml:space="preserve">Results 
Printout
8 Lane </t>
  </si>
  <si>
    <t xml:space="preserve">Results 
Printout
10 Lane </t>
  </si>
  <si>
    <t>PLACINGS</t>
  </si>
  <si>
    <t>Medley distance</t>
  </si>
  <si>
    <t>Pool Length</t>
  </si>
  <si>
    <t>Metre</t>
  </si>
  <si>
    <t>Place</t>
  </si>
  <si>
    <t>Points</t>
  </si>
  <si>
    <t>Todays date is</t>
  </si>
  <si>
    <t>POINTS TO DATE</t>
  </si>
  <si>
    <t xml:space="preserve">Use the data filter arrows to select an individual swimmer </t>
  </si>
  <si>
    <t>National Arena Swimming League</t>
  </si>
  <si>
    <t>Club Name</t>
  </si>
  <si>
    <t>Code</t>
  </si>
  <si>
    <t>County</t>
  </si>
  <si>
    <t>Alfreton Swimming Club</t>
  </si>
  <si>
    <t>ALFA</t>
  </si>
  <si>
    <t>A</t>
  </si>
  <si>
    <t>DRBA</t>
  </si>
  <si>
    <t>Arnold SC</t>
  </si>
  <si>
    <t>ARNA</t>
  </si>
  <si>
    <t>NTMA</t>
  </si>
  <si>
    <t>Ashbourne &amp; District SC</t>
  </si>
  <si>
    <t>ASHA</t>
  </si>
  <si>
    <t>Belper Marlin Swimming Club</t>
  </si>
  <si>
    <t>BEMA</t>
  </si>
  <si>
    <t>Bingham Penguins SC</t>
  </si>
  <si>
    <t>SNPA</t>
  </si>
  <si>
    <t>Boston Amateur SC</t>
  </si>
  <si>
    <t>BOSA</t>
  </si>
  <si>
    <t>LNCA</t>
  </si>
  <si>
    <t>Bramcote Swimming Club</t>
  </si>
  <si>
    <t>BRMA</t>
  </si>
  <si>
    <t>Braunstone SC</t>
  </si>
  <si>
    <t>BSTA</t>
  </si>
  <si>
    <t>LECA</t>
  </si>
  <si>
    <t>Buxton &amp; District SC</t>
  </si>
  <si>
    <t>BUXA</t>
  </si>
  <si>
    <t>CALA</t>
  </si>
  <si>
    <t>Carlton Forum SC</t>
  </si>
  <si>
    <t>CARA</t>
  </si>
  <si>
    <t>Chesterfield Swimming Club</t>
  </si>
  <si>
    <t>CFDA</t>
  </si>
  <si>
    <t>City of Derby Swimming Club</t>
  </si>
  <si>
    <t>DERA</t>
  </si>
  <si>
    <t>City of Leicester SC</t>
  </si>
  <si>
    <t>COLA</t>
  </si>
  <si>
    <t>City of Linc Pentaqua SC</t>
  </si>
  <si>
    <t>CLPA</t>
  </si>
  <si>
    <t>Coalville SC</t>
  </si>
  <si>
    <t>COAA</t>
  </si>
  <si>
    <t>Corby ASC</t>
  </si>
  <si>
    <t>CORA</t>
  </si>
  <si>
    <t>NHPA</t>
  </si>
  <si>
    <t>Corby Steel Diving</t>
  </si>
  <si>
    <t>CSDA</t>
  </si>
  <si>
    <t>Daventry Dolphins SC</t>
  </si>
  <si>
    <t>DAVA</t>
  </si>
  <si>
    <t>Deepings SC</t>
  </si>
  <si>
    <t>DEEA</t>
  </si>
  <si>
    <t>EASA</t>
  </si>
  <si>
    <t>Derby Phoenix SC</t>
  </si>
  <si>
    <t>DEPA</t>
  </si>
  <si>
    <t>Derbyshire ASA</t>
  </si>
  <si>
    <t>Derventio Excel Swim Squad</t>
  </si>
  <si>
    <t>DEXA</t>
  </si>
  <si>
    <t>Dronfield Dolphins SC</t>
  </si>
  <si>
    <t>DRDA</t>
  </si>
  <si>
    <t>Dronfield SC</t>
  </si>
  <si>
    <t>DRFA</t>
  </si>
  <si>
    <t>East Midland Region</t>
  </si>
  <si>
    <t>MLDA</t>
  </si>
  <si>
    <t>Eckington SC</t>
  </si>
  <si>
    <t>ECKA</t>
  </si>
  <si>
    <t>Erewash Valley SC</t>
  </si>
  <si>
    <t>ERVA</t>
  </si>
  <si>
    <t>Etwall Eagles SC</t>
  </si>
  <si>
    <t>ETEA</t>
  </si>
  <si>
    <t>Falcon (Hucknall) Swimming Club</t>
  </si>
  <si>
    <t>FALA</t>
  </si>
  <si>
    <t>Gainsborough Dolphins SC</t>
  </si>
  <si>
    <t>GRDA</t>
  </si>
  <si>
    <t>Glossop SC</t>
  </si>
  <si>
    <t>GLOA</t>
  </si>
  <si>
    <t>YRKE</t>
  </si>
  <si>
    <t>Grantham SC</t>
  </si>
  <si>
    <t>GRNA</t>
  </si>
  <si>
    <t>Grantham Water Polo Club</t>
  </si>
  <si>
    <t>KWPA</t>
  </si>
  <si>
    <t>Green Arrows SSC</t>
  </si>
  <si>
    <t>GASA</t>
  </si>
  <si>
    <t>WRCM</t>
  </si>
  <si>
    <t>Hinckley SC</t>
  </si>
  <si>
    <t>HINA</t>
  </si>
  <si>
    <t>Horncastle Otters SC</t>
  </si>
  <si>
    <t>HORA</t>
  </si>
  <si>
    <t>Hucknall/Linby Dolphin SC</t>
  </si>
  <si>
    <t>HUKA</t>
  </si>
  <si>
    <t>Hucknall WPC</t>
  </si>
  <si>
    <t>RRHA</t>
  </si>
  <si>
    <t>Ilkeston SC</t>
  </si>
  <si>
    <t>ILKA</t>
  </si>
  <si>
    <t>Kettering SC</t>
  </si>
  <si>
    <t>KETA</t>
  </si>
  <si>
    <t>Kimberley SC</t>
  </si>
  <si>
    <t>KIMA</t>
  </si>
  <si>
    <t>Knighton Fields SC</t>
  </si>
  <si>
    <t>KNFA</t>
  </si>
  <si>
    <t>Leicester Penguins SC</t>
  </si>
  <si>
    <t>PENA</t>
  </si>
  <si>
    <t>Leicester Sharks Swimming Club</t>
  </si>
  <si>
    <t>LSHA</t>
  </si>
  <si>
    <t>Leicester Masters</t>
  </si>
  <si>
    <t>LEMA</t>
  </si>
  <si>
    <t>Neptune (Leicester) SC</t>
  </si>
  <si>
    <t>NEPA</t>
  </si>
  <si>
    <t>Leicester Synchro Club</t>
  </si>
  <si>
    <t>LESA</t>
  </si>
  <si>
    <t>Leicestershire ASA</t>
  </si>
  <si>
    <t>Lincoln SC</t>
  </si>
  <si>
    <t>LINA</t>
  </si>
  <si>
    <t>Lincoln Vulcans SC</t>
  </si>
  <si>
    <t>VULA</t>
  </si>
  <si>
    <t>Lincolnshire ASA</t>
  </si>
  <si>
    <t>Lindum Mink SC</t>
  </si>
  <si>
    <t>LDMA</t>
  </si>
  <si>
    <t>Long Eaton SC</t>
  </si>
  <si>
    <t>LEDA</t>
  </si>
  <si>
    <t>Loughborough University S &amp; WPC</t>
  </si>
  <si>
    <t>LCLA</t>
  </si>
  <si>
    <t>Loughborough Town SC</t>
  </si>
  <si>
    <t>LOUA</t>
  </si>
  <si>
    <t>Louth Dolphins SC</t>
  </si>
  <si>
    <t>LODA</t>
  </si>
  <si>
    <t>Mansfield SC</t>
  </si>
  <si>
    <t>MANA</t>
  </si>
  <si>
    <t>MHSA</t>
  </si>
  <si>
    <t>Market Harborough SC</t>
  </si>
  <si>
    <t>MKHA</t>
  </si>
  <si>
    <t>Matlock &amp; District SC</t>
  </si>
  <si>
    <t>MATA</t>
  </si>
  <si>
    <t>Matlock Water Polo Club</t>
  </si>
  <si>
    <t>MWPA</t>
  </si>
  <si>
    <t>Melton Mowbray SC</t>
  </si>
  <si>
    <t>MEMA</t>
  </si>
  <si>
    <t>WWKM</t>
  </si>
  <si>
    <t>Nene Valley SC</t>
  </si>
  <si>
    <t>NEVA</t>
  </si>
  <si>
    <t>Newark SC</t>
  </si>
  <si>
    <t>NEWA</t>
  </si>
  <si>
    <t>Northampton Swimming Club</t>
  </si>
  <si>
    <t>NHNA</t>
  </si>
  <si>
    <t>Northampton Water Polo Club</t>
  </si>
  <si>
    <t>NWPA</t>
  </si>
  <si>
    <t>Northamptonshire ASA</t>
  </si>
  <si>
    <t>Nottingham Leander SC</t>
  </si>
  <si>
    <t>LEAA</t>
  </si>
  <si>
    <t>Nottingham Northern SC</t>
  </si>
  <si>
    <t>NORA</t>
  </si>
  <si>
    <t>Nottingham Portland SC</t>
  </si>
  <si>
    <t>NPOA</t>
  </si>
  <si>
    <t>Nottinghamshire ASA</t>
  </si>
  <si>
    <t>Nova Centurion SC</t>
  </si>
  <si>
    <t>NOVA</t>
  </si>
  <si>
    <t>Oadby &amp; Wigston SC</t>
  </si>
  <si>
    <t>OAWA</t>
  </si>
  <si>
    <t>Radford SC</t>
  </si>
  <si>
    <t>RADA</t>
  </si>
  <si>
    <t>Royal Air Force Swim Team</t>
  </si>
  <si>
    <t>RAFA</t>
  </si>
  <si>
    <t>Retford SC</t>
  </si>
  <si>
    <t>RETA</t>
  </si>
  <si>
    <t>Ripley SC (rascals)</t>
  </si>
  <si>
    <t>RIPA</t>
  </si>
  <si>
    <t>Rothwell SC</t>
  </si>
  <si>
    <t>ROTA</t>
  </si>
  <si>
    <t>Rushcliffe SC</t>
  </si>
  <si>
    <t>RSHA</t>
  </si>
  <si>
    <t>Rushden ASC</t>
  </si>
  <si>
    <t>RUSA</t>
  </si>
  <si>
    <t>Rykneld SC</t>
  </si>
  <si>
    <t>RYKA</t>
  </si>
  <si>
    <t>Shepshed SC</t>
  </si>
  <si>
    <t>SHEA</t>
  </si>
  <si>
    <t>Sherwood Colliery SC</t>
  </si>
  <si>
    <t>SHRA</t>
  </si>
  <si>
    <t>SSDA</t>
  </si>
  <si>
    <t>Skegness ASC</t>
  </si>
  <si>
    <t>SKEA</t>
  </si>
  <si>
    <t>South Lincs Competitive SC</t>
  </si>
  <si>
    <t>SLCA</t>
  </si>
  <si>
    <t>Southwell SC</t>
  </si>
  <si>
    <t>SOUA</t>
  </si>
  <si>
    <t>Spalding SC</t>
  </si>
  <si>
    <t>SPDA</t>
  </si>
  <si>
    <t>Spondon Masters SC</t>
  </si>
  <si>
    <t>SPOA</t>
  </si>
  <si>
    <t>South Derbyshire Water Polo Club</t>
  </si>
  <si>
    <t>SDWA</t>
  </si>
  <si>
    <t>Sutton In Ashfield SC</t>
  </si>
  <si>
    <t>SUTA</t>
  </si>
  <si>
    <t>Swadlincote SC</t>
  </si>
  <si>
    <t>SWAA</t>
  </si>
  <si>
    <t>Wellingborough SC</t>
  </si>
  <si>
    <t>WELA</t>
  </si>
  <si>
    <t>Woodhall Sharks SC</t>
  </si>
  <si>
    <t>WOSA</t>
  </si>
  <si>
    <t>Worksop Dolphins SC</t>
  </si>
  <si>
    <t>WOKA</t>
  </si>
  <si>
    <t>SHPM</t>
  </si>
  <si>
    <t>NECE</t>
  </si>
  <si>
    <t>BUCS</t>
  </si>
  <si>
    <t>Adwick (Doncaster) SC</t>
  </si>
  <si>
    <t>ADWE</t>
  </si>
  <si>
    <t>E</t>
  </si>
  <si>
    <t>AFHE</t>
  </si>
  <si>
    <t>NDRE</t>
  </si>
  <si>
    <t>Aireborough SC</t>
  </si>
  <si>
    <t>AIRE</t>
  </si>
  <si>
    <t>AquaJets Newcastle SC</t>
  </si>
  <si>
    <t>AJNE</t>
  </si>
  <si>
    <t>Alnwick Dolphin SC</t>
  </si>
  <si>
    <t>ALNE</t>
  </si>
  <si>
    <t>Appleby Frodingham SC</t>
  </si>
  <si>
    <t>APPE</t>
  </si>
  <si>
    <t>Armthorpe &amp; District SC</t>
  </si>
  <si>
    <t>ARME</t>
  </si>
  <si>
    <t>Ashington SC</t>
  </si>
  <si>
    <t>ASHE</t>
  </si>
  <si>
    <t>Askern Spa ASC</t>
  </si>
  <si>
    <t>SPAE</t>
  </si>
  <si>
    <t>Barnsley SC</t>
  </si>
  <si>
    <t>BARE</t>
  </si>
  <si>
    <t>Bedale Sharks ASC</t>
  </si>
  <si>
    <t>BEDE</t>
  </si>
  <si>
    <t>Beverley Barracudas SC</t>
  </si>
  <si>
    <t>BEBE</t>
  </si>
  <si>
    <t>Beverley Swimming Club</t>
  </si>
  <si>
    <t>BEVE</t>
  </si>
  <si>
    <t>Billingham Forum SC</t>
  </si>
  <si>
    <t>BILE</t>
  </si>
  <si>
    <t>Bingley SC</t>
  </si>
  <si>
    <t>BIGE</t>
  </si>
  <si>
    <t>Birtley SC</t>
  </si>
  <si>
    <t>BIRE</t>
  </si>
  <si>
    <t>Blaydon &amp; Dist S&amp;LSC</t>
  </si>
  <si>
    <t>BLAE</t>
  </si>
  <si>
    <t>Blyth Lifeguard &amp; Swimming Club</t>
  </si>
  <si>
    <t>BLYE</t>
  </si>
  <si>
    <t>Borough of Barnsley SC</t>
  </si>
  <si>
    <t>BAME</t>
  </si>
  <si>
    <t>Borough of Kirklees SC</t>
  </si>
  <si>
    <t>BOKE</t>
  </si>
  <si>
    <t>Borough Of Stockton Swim Scheme</t>
  </si>
  <si>
    <t>BOSE</t>
  </si>
  <si>
    <t>Boldon C.A. Swim Club</t>
  </si>
  <si>
    <t>BOLE</t>
  </si>
  <si>
    <t>Bradford SC</t>
  </si>
  <si>
    <t>BRAE</t>
  </si>
  <si>
    <t>Bradford Dolphin SC</t>
  </si>
  <si>
    <t>BDSE</t>
  </si>
  <si>
    <t>Bridlington SC</t>
  </si>
  <si>
    <t>BRDE</t>
  </si>
  <si>
    <t>Brighouse SC</t>
  </si>
  <si>
    <t>BRGE</t>
  </si>
  <si>
    <t>Castleford WPC</t>
  </si>
  <si>
    <t>CWPE</t>
  </si>
  <si>
    <t>Chapeltown SC</t>
  </si>
  <si>
    <t>CHPE</t>
  </si>
  <si>
    <t>Chester-Le-Street SC</t>
  </si>
  <si>
    <t>CLSE</t>
  </si>
  <si>
    <t>Cleethorpes &amp; Dist SC</t>
  </si>
  <si>
    <t>CLDE</t>
  </si>
  <si>
    <t>City of Bradford Esprit Diving</t>
  </si>
  <si>
    <t>CBEE</t>
  </si>
  <si>
    <t>City of Bradford SC</t>
  </si>
  <si>
    <t>COBE</t>
  </si>
  <si>
    <t>City of Leeds SC</t>
  </si>
  <si>
    <t>LDSE</t>
  </si>
  <si>
    <t>City of Leeds Diving Club</t>
  </si>
  <si>
    <t>LDCE</t>
  </si>
  <si>
    <t>City Of Leeds Synchronised SC</t>
  </si>
  <si>
    <t>LSYE</t>
  </si>
  <si>
    <t>City of Leeds Water Polo Club</t>
  </si>
  <si>
    <t>CLWE</t>
  </si>
  <si>
    <t>City of Sheffield Diving Club</t>
  </si>
  <si>
    <t>SHDE</t>
  </si>
  <si>
    <t>SWPE</t>
  </si>
  <si>
    <t>COSE</t>
  </si>
  <si>
    <t>City of Sunderland ASC</t>
  </si>
  <si>
    <t>SUNE</t>
  </si>
  <si>
    <t>City of Wakefield SC</t>
  </si>
  <si>
    <t>WAKE</t>
  </si>
  <si>
    <t>Colne Valley SC</t>
  </si>
  <si>
    <t>COLE</t>
  </si>
  <si>
    <t>Consett SC</t>
  </si>
  <si>
    <t>CONE</t>
  </si>
  <si>
    <t>Darlington SC</t>
  </si>
  <si>
    <t>DARE</t>
  </si>
  <si>
    <t>Darlington Dolphin Masters SC</t>
  </si>
  <si>
    <t>DDME</t>
  </si>
  <si>
    <t>Dearne Valley SC</t>
  </si>
  <si>
    <t>DCME</t>
  </si>
  <si>
    <t>Derwent Valley SC</t>
  </si>
  <si>
    <t>DEVE</t>
  </si>
  <si>
    <t>Derwentside SC</t>
  </si>
  <si>
    <t>DERE</t>
  </si>
  <si>
    <t>Dewsbury SC</t>
  </si>
  <si>
    <t>DBYE</t>
  </si>
  <si>
    <t>Don Valley Dolphins SC</t>
  </si>
  <si>
    <t>DNVE</t>
  </si>
  <si>
    <t>Doncaster Dartes SC</t>
  </si>
  <si>
    <t>DODE</t>
  </si>
  <si>
    <t>Driffield SC</t>
  </si>
  <si>
    <t>DFDE</t>
  </si>
  <si>
    <t>Durham City ASC</t>
  </si>
  <si>
    <t>DURE</t>
  </si>
  <si>
    <t>East Leeds SC</t>
  </si>
  <si>
    <t>ELEE</t>
  </si>
  <si>
    <t>Edlington SC</t>
  </si>
  <si>
    <t>EDLE</t>
  </si>
  <si>
    <t>ERME</t>
  </si>
  <si>
    <t>Eston SC</t>
  </si>
  <si>
    <t>ESTE</t>
  </si>
  <si>
    <t>Great Britain Police</t>
  </si>
  <si>
    <t>GBPE</t>
  </si>
  <si>
    <t>Gateshead &amp; Whickham SC</t>
  </si>
  <si>
    <t>GAWE</t>
  </si>
  <si>
    <t>Gateshead Synchronised SC</t>
  </si>
  <si>
    <t>GHSE</t>
  </si>
  <si>
    <t>Grimsby Alexandra &amp; Dolphins SC</t>
  </si>
  <si>
    <t>GRDE</t>
  </si>
  <si>
    <t>Guisborough SC</t>
  </si>
  <si>
    <t>GUIE</t>
  </si>
  <si>
    <t>Hadrian Masters SC</t>
  </si>
  <si>
    <t>HDME</t>
  </si>
  <si>
    <t>Halifax SC</t>
  </si>
  <si>
    <t>HALE</t>
  </si>
  <si>
    <t>Harrogate District SC</t>
  </si>
  <si>
    <t>HARE</t>
  </si>
  <si>
    <t>Harrogate Diving Club</t>
  </si>
  <si>
    <t>HDCE</t>
  </si>
  <si>
    <t>Hartlepool SC</t>
  </si>
  <si>
    <t>HATE</t>
  </si>
  <si>
    <t>Hebburn Metro SC</t>
  </si>
  <si>
    <t>HEBE</t>
  </si>
  <si>
    <t>Hetton SC</t>
  </si>
  <si>
    <t>HETE</t>
  </si>
  <si>
    <t>Huddersfield Crusaders SC</t>
  </si>
  <si>
    <t>HCSE</t>
  </si>
  <si>
    <t>Huddersfield Otters SC</t>
  </si>
  <si>
    <t>HUOE</t>
  </si>
  <si>
    <t>Hull Masters SC</t>
  </si>
  <si>
    <t>HUME</t>
  </si>
  <si>
    <t>Hull Water Polo Club</t>
  </si>
  <si>
    <t>HWPE</t>
  </si>
  <si>
    <t>Ilkley SC</t>
  </si>
  <si>
    <t>ILKE</t>
  </si>
  <si>
    <t>KINE</t>
  </si>
  <si>
    <t>Kingston Upon Hull SC</t>
  </si>
  <si>
    <t>KUHE</t>
  </si>
  <si>
    <t>Kippax SC</t>
  </si>
  <si>
    <t>KIPE</t>
  </si>
  <si>
    <t>Knottingley ASC</t>
  </si>
  <si>
    <t>KNTE</t>
  </si>
  <si>
    <t>Loftus Dolphins SC</t>
  </si>
  <si>
    <t>LOFE</t>
  </si>
  <si>
    <t>Maltby Diving Club</t>
  </si>
  <si>
    <t>MDCE</t>
  </si>
  <si>
    <t>Middlesbrough SC</t>
  </si>
  <si>
    <t>MIDE</t>
  </si>
  <si>
    <t>Minsthorpe Marlins SC</t>
  </si>
  <si>
    <t>MINE</t>
  </si>
  <si>
    <t>Moors Swim Squad</t>
  </si>
  <si>
    <t>MOOE</t>
  </si>
  <si>
    <t>MORE</t>
  </si>
  <si>
    <t>Morpeth SC</t>
  </si>
  <si>
    <t>MOPE</t>
  </si>
  <si>
    <t>Northumberland &amp; Durham ASA</t>
  </si>
  <si>
    <t>North East Disability Swim Club</t>
  </si>
  <si>
    <t>NEDE</t>
  </si>
  <si>
    <t>North East Region</t>
  </si>
  <si>
    <t>New Earswick SC</t>
  </si>
  <si>
    <t>NEAE</t>
  </si>
  <si>
    <t>NEWE</t>
  </si>
  <si>
    <t>North Tyneside SC</t>
  </si>
  <si>
    <t>NTYE</t>
  </si>
  <si>
    <t>Northallerton SC</t>
  </si>
  <si>
    <t>NORE</t>
  </si>
  <si>
    <t>Otley Swimming Club</t>
  </si>
  <si>
    <t>OTLE</t>
  </si>
  <si>
    <t>Peterlee ASC</t>
  </si>
  <si>
    <t>PLCE</t>
  </si>
  <si>
    <t>Pocklington Dolphin SC</t>
  </si>
  <si>
    <t>PODE</t>
  </si>
  <si>
    <t>Pudsey SC</t>
  </si>
  <si>
    <t>PUDE</t>
  </si>
  <si>
    <t>RICE</t>
  </si>
  <si>
    <t>Rossington SC</t>
  </si>
  <si>
    <t>ROSE</t>
  </si>
  <si>
    <t>Rotherham Metro SC</t>
  </si>
  <si>
    <t>ROME</t>
  </si>
  <si>
    <t>Ryedale SC</t>
  </si>
  <si>
    <t>RYEE</t>
  </si>
  <si>
    <t>South Yorkshire Swans</t>
  </si>
  <si>
    <t>SYSE</t>
  </si>
  <si>
    <t>Saltburn &amp; Marske SC</t>
  </si>
  <si>
    <t>SALE</t>
  </si>
  <si>
    <t>Scarborough Swimming Club</t>
  </si>
  <si>
    <t>SCAE</t>
  </si>
  <si>
    <t>Scunthorpe Anchor SC</t>
  </si>
  <si>
    <t>SCNE</t>
  </si>
  <si>
    <t>Sedgefield &amp; District 75</t>
  </si>
  <si>
    <t>SDGE</t>
  </si>
  <si>
    <t>Sedgefield Water Polo Club</t>
  </si>
  <si>
    <t>SDWE</t>
  </si>
  <si>
    <t>Selby Tigersharks Swimming Squad</t>
  </si>
  <si>
    <t>SELE</t>
  </si>
  <si>
    <t>SETE</t>
  </si>
  <si>
    <t>Sheffield City SC</t>
  </si>
  <si>
    <t>SHEE</t>
  </si>
  <si>
    <t>Skipton Swimming Club</t>
  </si>
  <si>
    <t>SKIE</t>
  </si>
  <si>
    <t>South Axholme Sharks SC</t>
  </si>
  <si>
    <t>SASE</t>
  </si>
  <si>
    <t>South Holderness SC</t>
  </si>
  <si>
    <t>SHLE</t>
  </si>
  <si>
    <t>South Hunsley SC</t>
  </si>
  <si>
    <t>SOHE</t>
  </si>
  <si>
    <t>South Tyneside SC</t>
  </si>
  <si>
    <t>STDE</t>
  </si>
  <si>
    <t>SBLE</t>
  </si>
  <si>
    <t>Sowerby Bridge SC</t>
  </si>
  <si>
    <t>SOBE</t>
  </si>
  <si>
    <t>Spenborough SC</t>
  </si>
  <si>
    <t>SPEE</t>
  </si>
  <si>
    <t>Stocksbridge Pentaqua SC</t>
  </si>
  <si>
    <t>STOE</t>
  </si>
  <si>
    <t>Stockton ASC</t>
  </si>
  <si>
    <t>STKE</t>
  </si>
  <si>
    <t>Stokesley SC</t>
  </si>
  <si>
    <t>STYE</t>
  </si>
  <si>
    <t>Sunderland Gateway</t>
  </si>
  <si>
    <t>SUGE</t>
  </si>
  <si>
    <t>Team Northumbria Water Polo Club</t>
  </si>
  <si>
    <t>NUWE</t>
  </si>
  <si>
    <t>Tadcaster Swim Squad</t>
  </si>
  <si>
    <t>TADE</t>
  </si>
  <si>
    <t>Team Jorvik</t>
  </si>
  <si>
    <t>TJOE</t>
  </si>
  <si>
    <t>Teesdale ASC</t>
  </si>
  <si>
    <t>TESE</t>
  </si>
  <si>
    <t>Thirsk White Horse Swim Team</t>
  </si>
  <si>
    <t>TWHE</t>
  </si>
  <si>
    <t>Thornaby SC</t>
  </si>
  <si>
    <t>THOE</t>
  </si>
  <si>
    <t>Thorne Tigers</t>
  </si>
  <si>
    <t>THTE</t>
  </si>
  <si>
    <t>Todmorden SC</t>
  </si>
  <si>
    <t>TODE</t>
  </si>
  <si>
    <t>Tynedale SC</t>
  </si>
  <si>
    <t>TYNE</t>
  </si>
  <si>
    <t>Tynemouth SC</t>
  </si>
  <si>
    <t>TYME</t>
  </si>
  <si>
    <t>Tynemouth Diving Club</t>
  </si>
  <si>
    <t>TDCE</t>
  </si>
  <si>
    <t>Upper Wharfedale SC</t>
  </si>
  <si>
    <t>UWDE</t>
  </si>
  <si>
    <t>Wakefield Kingfisher SC</t>
  </si>
  <si>
    <t>WKKE</t>
  </si>
  <si>
    <t>Wear Valley SC</t>
  </si>
  <si>
    <t>WEVE</t>
  </si>
  <si>
    <t>Wetherby SC</t>
  </si>
  <si>
    <t>WETE</t>
  </si>
  <si>
    <t>Whitby Seals SC</t>
  </si>
  <si>
    <t>WHTE</t>
  </si>
  <si>
    <t>Whitley Bay SC</t>
  </si>
  <si>
    <t>WHBE</t>
  </si>
  <si>
    <t>York City Baths Club</t>
  </si>
  <si>
    <t>YCBE</t>
  </si>
  <si>
    <t>Yorkshire SA</t>
  </si>
  <si>
    <t>SMSW</t>
  </si>
  <si>
    <t>CUMN</t>
  </si>
  <si>
    <t>CHRN</t>
  </si>
  <si>
    <t>L</t>
  </si>
  <si>
    <t>SRYQ</t>
  </si>
  <si>
    <t>Anaconda SC</t>
  </si>
  <si>
    <t>ANCL</t>
  </si>
  <si>
    <t>MDXL</t>
  </si>
  <si>
    <t>AQNL</t>
  </si>
  <si>
    <t>Avondale SC</t>
  </si>
  <si>
    <t>AVOL</t>
  </si>
  <si>
    <t>ESXQ</t>
  </si>
  <si>
    <t>Barnes SC</t>
  </si>
  <si>
    <t>SPAL</t>
  </si>
  <si>
    <t>Barnet SC</t>
  </si>
  <si>
    <t>BNTL</t>
  </si>
  <si>
    <t>Barnet Copthall SC</t>
  </si>
  <si>
    <t>BANL</t>
  </si>
  <si>
    <t>Beckenham SC</t>
  </si>
  <si>
    <t>BEKL</t>
  </si>
  <si>
    <t>KNTQ</t>
  </si>
  <si>
    <t>Bethnal Green SC</t>
  </si>
  <si>
    <t>BEGL</t>
  </si>
  <si>
    <t>Bexley SC</t>
  </si>
  <si>
    <t>BEXL</t>
  </si>
  <si>
    <t>Bexley Masters SC</t>
  </si>
  <si>
    <t>BEML</t>
  </si>
  <si>
    <t>BJSC Tooting</t>
  </si>
  <si>
    <t>BATL</t>
  </si>
  <si>
    <t>Borough of Harrow S C</t>
  </si>
  <si>
    <t>HAWL</t>
  </si>
  <si>
    <t>Bor of Waltham Forest (Gators)</t>
  </si>
  <si>
    <t>BWFL</t>
  </si>
  <si>
    <t>London Borough of Redbridge SC</t>
  </si>
  <si>
    <t>LBRL</t>
  </si>
  <si>
    <t>Brent Dolphins SC</t>
  </si>
  <si>
    <t>BOBL</t>
  </si>
  <si>
    <t>Bromley SC</t>
  </si>
  <si>
    <t>BRYL</t>
  </si>
  <si>
    <t>Brompton SC</t>
  </si>
  <si>
    <t>BRBL</t>
  </si>
  <si>
    <t>Broomfield Park SC</t>
  </si>
  <si>
    <t>BROL</t>
  </si>
  <si>
    <t>Cally Masters Islington</t>
  </si>
  <si>
    <t>CMIL</t>
  </si>
  <si>
    <t>Camden Swiss Cottage SC</t>
  </si>
  <si>
    <t>CSCL</t>
  </si>
  <si>
    <t>Cheam Marcuda SC</t>
  </si>
  <si>
    <t>CHLL</t>
  </si>
  <si>
    <t>Chelsea &amp; Westminster SC</t>
  </si>
  <si>
    <t>CWSL</t>
  </si>
  <si>
    <t>CMSL</t>
  </si>
  <si>
    <t>Citizens Water Polo Club</t>
  </si>
  <si>
    <t>CWPL</t>
  </si>
  <si>
    <t>Croydon SC</t>
  </si>
  <si>
    <t>CYDL</t>
  </si>
  <si>
    <t>Croydon Amphibians SC</t>
  </si>
  <si>
    <t>CROL</t>
  </si>
  <si>
    <t>Crystal Palace Diving Club</t>
  </si>
  <si>
    <t>CRYL</t>
  </si>
  <si>
    <t>Dulwich Dolphins</t>
  </si>
  <si>
    <t>DUDL</t>
  </si>
  <si>
    <t>Ealing SC</t>
  </si>
  <si>
    <t>EALL</t>
  </si>
  <si>
    <t>Eastern Otters Water Polo Club</t>
  </si>
  <si>
    <t>EOTL</t>
  </si>
  <si>
    <t>Eltham Stingrays</t>
  </si>
  <si>
    <t>EMSL</t>
  </si>
  <si>
    <t>ELTL</t>
  </si>
  <si>
    <t>Enfield Swim Squad</t>
  </si>
  <si>
    <t>ENSL</t>
  </si>
  <si>
    <t>London Bor of Enfield WPC</t>
  </si>
  <si>
    <t>EWPL</t>
  </si>
  <si>
    <t>Erith &amp; District SC</t>
  </si>
  <si>
    <t>ERIL</t>
  </si>
  <si>
    <t>Feltham SC</t>
  </si>
  <si>
    <t>FELL</t>
  </si>
  <si>
    <t>Forward Hillingdon Squad</t>
  </si>
  <si>
    <t>FORL</t>
  </si>
  <si>
    <t>Greenwich Royals SC</t>
  </si>
  <si>
    <t>GWRL</t>
  </si>
  <si>
    <t>Hackney Aquatics Club</t>
  </si>
  <si>
    <t>HAGL</t>
  </si>
  <si>
    <t>Halliwick Penguin</t>
  </si>
  <si>
    <t>HPEL</t>
  </si>
  <si>
    <t>Hampstead Heath Winter SC</t>
  </si>
  <si>
    <t>HHWL</t>
  </si>
  <si>
    <t>Haringey Aquatics</t>
  </si>
  <si>
    <t>HABL</t>
  </si>
  <si>
    <t>HKFL</t>
  </si>
  <si>
    <t>HRWL</t>
  </si>
  <si>
    <t>Havering Cormorants Diving Club</t>
  </si>
  <si>
    <t>ECDL</t>
  </si>
  <si>
    <t>Havering Dolphins</t>
  </si>
  <si>
    <t>HDOL</t>
  </si>
  <si>
    <t>Hayes &amp; Harlington SC</t>
  </si>
  <si>
    <t>HAYL</t>
  </si>
  <si>
    <t>Highgate DC (Kent)</t>
  </si>
  <si>
    <t>Hillingdon Swimming Club</t>
  </si>
  <si>
    <t>HISL</t>
  </si>
  <si>
    <t>Hornchurch SC</t>
  </si>
  <si>
    <t>HORL</t>
  </si>
  <si>
    <t>Ilford Diving Club</t>
  </si>
  <si>
    <t>IDCL</t>
  </si>
  <si>
    <t>Isleworth Penguin SC</t>
  </si>
  <si>
    <t>ISLL</t>
  </si>
  <si>
    <t>Killerwhales SC (Havering)</t>
  </si>
  <si>
    <t>KILL</t>
  </si>
  <si>
    <t>Kings Cormorants SC</t>
  </si>
  <si>
    <t>KCSL</t>
  </si>
  <si>
    <t>Kingston Royals SC</t>
  </si>
  <si>
    <t>KIRL</t>
  </si>
  <si>
    <t>London Borough of Hounslow</t>
  </si>
  <si>
    <t>LHOL</t>
  </si>
  <si>
    <t>Leander SC</t>
  </si>
  <si>
    <t>LEAL</t>
  </si>
  <si>
    <t>Leyton SC</t>
  </si>
  <si>
    <t>KEYL</t>
  </si>
  <si>
    <t>London Disability SC</t>
  </si>
  <si>
    <t>LODL</t>
  </si>
  <si>
    <t>London Region</t>
  </si>
  <si>
    <t>LONL</t>
  </si>
  <si>
    <t>Merton Sch of Diving &amp; T</t>
  </si>
  <si>
    <t>MSDL</t>
  </si>
  <si>
    <t>Merton Pisces</t>
  </si>
  <si>
    <t>MPIL</t>
  </si>
  <si>
    <t>Merton Swordfish SC</t>
  </si>
  <si>
    <t>MERL</t>
  </si>
  <si>
    <t>Metropolitan Police SC</t>
  </si>
  <si>
    <t>MTPL</t>
  </si>
  <si>
    <t>Middlesex County ASA</t>
  </si>
  <si>
    <t>Morden Park DC</t>
  </si>
  <si>
    <t>MPDL</t>
  </si>
  <si>
    <t>Newham Young Britons ASC</t>
  </si>
  <si>
    <t>NYBL</t>
  </si>
  <si>
    <t>Old Mid Whitgiftian SC</t>
  </si>
  <si>
    <t>OMWL</t>
  </si>
  <si>
    <t>Old Whitgiftians SC</t>
  </si>
  <si>
    <t>OWTL</t>
  </si>
  <si>
    <t>Orpington Ojays</t>
  </si>
  <si>
    <t>OOJL</t>
  </si>
  <si>
    <t>Otter SC</t>
  </si>
  <si>
    <t>OTTL</t>
  </si>
  <si>
    <t>Out To Swim</t>
  </si>
  <si>
    <t>OUTL</t>
  </si>
  <si>
    <t>Polytechnic S&amp;WP Club</t>
  </si>
  <si>
    <t>POLL</t>
  </si>
  <si>
    <t>Redbridge Borough Masters</t>
  </si>
  <si>
    <t>RBML</t>
  </si>
  <si>
    <t>Richmond Swimming Club</t>
  </si>
  <si>
    <t>RSCL</t>
  </si>
  <si>
    <t>Romford Town SC</t>
  </si>
  <si>
    <t>ROML</t>
  </si>
  <si>
    <t>Ruislip Northwood SC</t>
  </si>
  <si>
    <t>RUIL</t>
  </si>
  <si>
    <t>Saxon Crown (Lewisham) SC</t>
  </si>
  <si>
    <t>SAXL</t>
  </si>
  <si>
    <t>Seabyrd SC</t>
  </si>
  <si>
    <t>SBDL</t>
  </si>
  <si>
    <t>Serpentine SC</t>
  </si>
  <si>
    <t>SERL</t>
  </si>
  <si>
    <t>Seymour Synchro Swim Sch</t>
  </si>
  <si>
    <t>SSSL</t>
  </si>
  <si>
    <t>Sharks SC of Mottingham</t>
  </si>
  <si>
    <t>SHKL</t>
  </si>
  <si>
    <t>SLSL</t>
  </si>
  <si>
    <t>South Croydon SC</t>
  </si>
  <si>
    <t>SCRL</t>
  </si>
  <si>
    <t>Southwark Aquatics SC</t>
  </si>
  <si>
    <t>Spencer Swim Team</t>
  </si>
  <si>
    <t>SPEL</t>
  </si>
  <si>
    <t>St James SC</t>
  </si>
  <si>
    <t>SJAL</t>
  </si>
  <si>
    <t>Stock Exchange SC</t>
  </si>
  <si>
    <t>STXL</t>
  </si>
  <si>
    <t>St Pauls School Aquatic Club</t>
  </si>
  <si>
    <t>SPSL</t>
  </si>
  <si>
    <t>Streatham SC</t>
  </si>
  <si>
    <t>STML</t>
  </si>
  <si>
    <t>Survive And Save Club</t>
  </si>
  <si>
    <t>SSVL</t>
  </si>
  <si>
    <t>Sutton Atlantis SC</t>
  </si>
  <si>
    <t>SATL</t>
  </si>
  <si>
    <t>Sutton &amp; Cheam SC</t>
  </si>
  <si>
    <t>SUTL</t>
  </si>
  <si>
    <t>Teddington SC</t>
  </si>
  <si>
    <t>TEDL</t>
  </si>
  <si>
    <t>Tigershark Swim Squad</t>
  </si>
  <si>
    <t>TSSL</t>
  </si>
  <si>
    <t>Turtles Of South London SC</t>
  </si>
  <si>
    <t>TURL</t>
  </si>
  <si>
    <t>HAPL</t>
  </si>
  <si>
    <t>Walthamstow Tritons</t>
  </si>
  <si>
    <t>WATL</t>
  </si>
  <si>
    <t>Waltham Forest Diving Club</t>
  </si>
  <si>
    <t>WFDL</t>
  </si>
  <si>
    <t>WDOL</t>
  </si>
  <si>
    <t>Wandsworth SC</t>
  </si>
  <si>
    <t>WANL</t>
  </si>
  <si>
    <t>WBOL</t>
  </si>
  <si>
    <t>Wimbledon Dolphins SC</t>
  </si>
  <si>
    <t>WMBL</t>
  </si>
  <si>
    <t>Wimbledon &amp; Merton SC</t>
  </si>
  <si>
    <t>WIML</t>
  </si>
  <si>
    <t>WOOL</t>
  </si>
  <si>
    <t>Y Swim</t>
  </si>
  <si>
    <t>YMCL</t>
  </si>
  <si>
    <t>Aston (Birmingham) SC</t>
  </si>
  <si>
    <t>ASTM</t>
  </si>
  <si>
    <t>Biddulph SC</t>
  </si>
  <si>
    <t>BIDM</t>
  </si>
  <si>
    <t>STFM</t>
  </si>
  <si>
    <t>Bilston SC</t>
  </si>
  <si>
    <t>BILM</t>
  </si>
  <si>
    <t>The University Of Birmingham</t>
  </si>
  <si>
    <t>BIUM</t>
  </si>
  <si>
    <t>Birmingham Masters</t>
  </si>
  <si>
    <t>BIRM</t>
  </si>
  <si>
    <t>Blythe Barracudas SC</t>
  </si>
  <si>
    <t>BBSM</t>
  </si>
  <si>
    <t>Boldmere SC</t>
  </si>
  <si>
    <t>BLDM</t>
  </si>
  <si>
    <t>Broadway (Walsall)</t>
  </si>
  <si>
    <t>BRDM</t>
  </si>
  <si>
    <t>Bromsgrove SC</t>
  </si>
  <si>
    <t>BROM</t>
  </si>
  <si>
    <t>Burntwood Swimming Club</t>
  </si>
  <si>
    <t>BRWM</t>
  </si>
  <si>
    <t>Burton Amateur SC</t>
  </si>
  <si>
    <t>BURM</t>
  </si>
  <si>
    <t>Camp Hill Edwardians SC</t>
  </si>
  <si>
    <t>CHEM</t>
  </si>
  <si>
    <t>Chase SC</t>
  </si>
  <si>
    <t>CHSM</t>
  </si>
  <si>
    <t>Cheadle (Staffs) &amp; District</t>
  </si>
  <si>
    <t>CSDM</t>
  </si>
  <si>
    <t>BDFT</t>
  </si>
  <si>
    <t>City of Birmingham SC</t>
  </si>
  <si>
    <t>BHMM</t>
  </si>
  <si>
    <t>City of Coventry SC</t>
  </si>
  <si>
    <t>COVM</t>
  </si>
  <si>
    <t>City of Hereford SC</t>
  </si>
  <si>
    <t>HERM</t>
  </si>
  <si>
    <t>Coombes Wood SC</t>
  </si>
  <si>
    <t>CMWM</t>
  </si>
  <si>
    <t>City of Stoke SC (Cosacss)</t>
  </si>
  <si>
    <t>CITM</t>
  </si>
  <si>
    <t>Dove Valley SC</t>
  </si>
  <si>
    <t>DOVM</t>
  </si>
  <si>
    <t>Droitwich Dolphins SC</t>
  </si>
  <si>
    <t>DTDM</t>
  </si>
  <si>
    <t>Ellesmere College Titans SC</t>
  </si>
  <si>
    <t>ECTM</t>
  </si>
  <si>
    <t>Evesham SC</t>
  </si>
  <si>
    <t>EVEM</t>
  </si>
  <si>
    <t>Fox Hollies</t>
  </si>
  <si>
    <t>FOXM</t>
  </si>
  <si>
    <t>Haden Hill SC</t>
  </si>
  <si>
    <t>HAHM</t>
  </si>
  <si>
    <t>Halesowen SC</t>
  </si>
  <si>
    <t>HALM</t>
  </si>
  <si>
    <t>Handsworth Grammar Sch Old Boys</t>
  </si>
  <si>
    <t>HGSM</t>
  </si>
  <si>
    <t>Heath Town SC</t>
  </si>
  <si>
    <t>HTHM</t>
  </si>
  <si>
    <t>Kenilworth SC</t>
  </si>
  <si>
    <t>KENM</t>
  </si>
  <si>
    <t>Kenilworth Masters SC</t>
  </si>
  <si>
    <t>KEMM</t>
  </si>
  <si>
    <t>Kingsbury Aquarius SC</t>
  </si>
  <si>
    <t>KAQM</t>
  </si>
  <si>
    <t>Leamington Spa SC</t>
  </si>
  <si>
    <t>SPAM</t>
  </si>
  <si>
    <t>Ledbury &amp; District SC</t>
  </si>
  <si>
    <t>LADM</t>
  </si>
  <si>
    <t>Leek ASC</t>
  </si>
  <si>
    <t>LEEM</t>
  </si>
  <si>
    <t>Lichfield SC</t>
  </si>
  <si>
    <t>LICM</t>
  </si>
  <si>
    <t>Ludlow Swimming Club</t>
  </si>
  <si>
    <t>LUDM</t>
  </si>
  <si>
    <t>Market Drayton SC</t>
  </si>
  <si>
    <t>NSHM</t>
  </si>
  <si>
    <t>NBMM</t>
  </si>
  <si>
    <t>Newcastle (Staffs) ASC</t>
  </si>
  <si>
    <t>NEWM</t>
  </si>
  <si>
    <t>Newport &amp; District SC</t>
  </si>
  <si>
    <t>NADM</t>
  </si>
  <si>
    <t>Northgate Bridgnorth SC</t>
  </si>
  <si>
    <t>NRHM</t>
  </si>
  <si>
    <t>Nuneaton &amp; Bedworth SC</t>
  </si>
  <si>
    <t>NUNM</t>
  </si>
  <si>
    <t>Oldbury SC</t>
  </si>
  <si>
    <t>OLDM</t>
  </si>
  <si>
    <t>Orion SC</t>
  </si>
  <si>
    <t>ORIM</t>
  </si>
  <si>
    <t>Oswestry Otters SC</t>
  </si>
  <si>
    <t>OSWM</t>
  </si>
  <si>
    <t>Parogon SC</t>
  </si>
  <si>
    <t>PARM</t>
  </si>
  <si>
    <t>Perry Beeches Triple SSC</t>
  </si>
  <si>
    <t>PBEM</t>
  </si>
  <si>
    <t>Pershore SC</t>
  </si>
  <si>
    <t>PESM</t>
  </si>
  <si>
    <t>Phoenix (Coventry)</t>
  </si>
  <si>
    <t>PHCM</t>
  </si>
  <si>
    <t>Cannock Phoenix Swimming Club</t>
  </si>
  <si>
    <t>PHYM</t>
  </si>
  <si>
    <t>Redditch SC</t>
  </si>
  <si>
    <t>REDM</t>
  </si>
  <si>
    <t>RWSM</t>
  </si>
  <si>
    <t>Rugby SC</t>
  </si>
  <si>
    <t>RUGM</t>
  </si>
  <si>
    <t>Shrewsbury SC</t>
  </si>
  <si>
    <t>SHWM</t>
  </si>
  <si>
    <t>Shropshire ASA</t>
  </si>
  <si>
    <t>Solihull SC</t>
  </si>
  <si>
    <t>SOLM</t>
  </si>
  <si>
    <t>Southam SC</t>
  </si>
  <si>
    <t>SHMM</t>
  </si>
  <si>
    <t>Stafford Apex SC</t>
  </si>
  <si>
    <t>APXM</t>
  </si>
  <si>
    <t>Staffordshire ASA</t>
  </si>
  <si>
    <t>Stone &amp; District SC</t>
  </si>
  <si>
    <t>SADM</t>
  </si>
  <si>
    <t>Stourbridge SC</t>
  </si>
  <si>
    <t>STRM</t>
  </si>
  <si>
    <t>Stratford Sharks SC</t>
  </si>
  <si>
    <t>SSHM</t>
  </si>
  <si>
    <t>Tamworth SC</t>
  </si>
  <si>
    <t>TAMM</t>
  </si>
  <si>
    <t>Team Mercia</t>
  </si>
  <si>
    <t>TEMM</t>
  </si>
  <si>
    <t>Walsall Swim and Water Polo Club</t>
  </si>
  <si>
    <t>WALM</t>
  </si>
  <si>
    <t>Walsall Synchronised SC</t>
  </si>
  <si>
    <t>WASM</t>
  </si>
  <si>
    <t>Warley Wasps SC</t>
  </si>
  <si>
    <t>WAWM</t>
  </si>
  <si>
    <t>Warwick University SC</t>
  </si>
  <si>
    <t>WAUM</t>
  </si>
  <si>
    <t>Warwick Water Polo Club</t>
  </si>
  <si>
    <t>WARM</t>
  </si>
  <si>
    <t>Warwickshire ASA</t>
  </si>
  <si>
    <t>Wednesbury SC</t>
  </si>
  <si>
    <t>WEDM</t>
  </si>
  <si>
    <t>Wednesbury WP Club</t>
  </si>
  <si>
    <t>WWPM</t>
  </si>
  <si>
    <t>Wellington (Telford) SC</t>
  </si>
  <si>
    <t>WTNM</t>
  </si>
  <si>
    <t>West Midlands Police SC</t>
  </si>
  <si>
    <t>WMPM</t>
  </si>
  <si>
    <t>West Midland Region</t>
  </si>
  <si>
    <t>WESM</t>
  </si>
  <si>
    <t>Whitchurch SC</t>
  </si>
  <si>
    <t>WHTM</t>
  </si>
  <si>
    <t>Wolverhampton Masters SC</t>
  </si>
  <si>
    <t>WVHM</t>
  </si>
  <si>
    <t>Wolverhampton SC</t>
  </si>
  <si>
    <t>WLVM</t>
  </si>
  <si>
    <t>Wombourne SC</t>
  </si>
  <si>
    <t>WOMM</t>
  </si>
  <si>
    <t>Worcester SC</t>
  </si>
  <si>
    <t>WORM</t>
  </si>
  <si>
    <t>Worcester Crocodiles</t>
  </si>
  <si>
    <t>WCRM</t>
  </si>
  <si>
    <t>Worcester County ASA</t>
  </si>
  <si>
    <t>Wrekin College SC</t>
  </si>
  <si>
    <t>WCOM</t>
  </si>
  <si>
    <t>Wyre Forest SC</t>
  </si>
  <si>
    <t>WYRM</t>
  </si>
  <si>
    <t>Accrington SC</t>
  </si>
  <si>
    <t>ACCN</t>
  </si>
  <si>
    <t>N</t>
  </si>
  <si>
    <t>LNCN</t>
  </si>
  <si>
    <t>Alsager SC</t>
  </si>
  <si>
    <t>ALSN</t>
  </si>
  <si>
    <t>Altrincham SC</t>
  </si>
  <si>
    <t>ALTN</t>
  </si>
  <si>
    <t>Appleby</t>
  </si>
  <si>
    <t>APPN</t>
  </si>
  <si>
    <t>Aquabears Of Rochdale SC</t>
  </si>
  <si>
    <t>ROCN</t>
  </si>
  <si>
    <t>Ashton Central SC</t>
  </si>
  <si>
    <t>ASHN</t>
  </si>
  <si>
    <t>Ashton-Under-Lyne SC</t>
  </si>
  <si>
    <t>AULN</t>
  </si>
  <si>
    <t>Atherton and Leigh ASC</t>
  </si>
  <si>
    <t>ATHN</t>
  </si>
  <si>
    <t>Barrow ASC</t>
  </si>
  <si>
    <t>BARN</t>
  </si>
  <si>
    <t>Barrow Long Distance SC</t>
  </si>
  <si>
    <t>BLON</t>
  </si>
  <si>
    <t>Bebington SC</t>
  </si>
  <si>
    <t>BEBN</t>
  </si>
  <si>
    <t>Birkenhead SC</t>
  </si>
  <si>
    <t>BKDN</t>
  </si>
  <si>
    <t>Birkenhead CWS SC</t>
  </si>
  <si>
    <t>BCWN</t>
  </si>
  <si>
    <t>Blackburn Centurion SC</t>
  </si>
  <si>
    <t>BLCN</t>
  </si>
  <si>
    <t>Blackpool Aquatics ASC</t>
  </si>
  <si>
    <t>BAQN</t>
  </si>
  <si>
    <t>Bolton SC</t>
  </si>
  <si>
    <t>BLNN</t>
  </si>
  <si>
    <t>Bolton Dolphins SC</t>
  </si>
  <si>
    <t>BDON</t>
  </si>
  <si>
    <t>Bolton Metro Swimming Squad</t>
  </si>
  <si>
    <t>BTMN</t>
  </si>
  <si>
    <t>Bootle &amp; North Liverpool SC</t>
  </si>
  <si>
    <t>BNLN</t>
  </si>
  <si>
    <t>Bridgefield SC</t>
  </si>
  <si>
    <t>BRIN</t>
  </si>
  <si>
    <t>Broadway SC (North)</t>
  </si>
  <si>
    <t>BRON</t>
  </si>
  <si>
    <t>BUBN</t>
  </si>
  <si>
    <t>Bury and Elton SC</t>
  </si>
  <si>
    <t>BRYN</t>
  </si>
  <si>
    <t>Bury Dragons Diving Club</t>
  </si>
  <si>
    <t>BDDN</t>
  </si>
  <si>
    <t>Bury Water Polo Club</t>
  </si>
  <si>
    <t>BWPN</t>
  </si>
  <si>
    <t>Carlisle Aquatics</t>
  </si>
  <si>
    <t>CAQN</t>
  </si>
  <si>
    <t>Carnforth &amp; Dist Otters</t>
  </si>
  <si>
    <t>CDON</t>
  </si>
  <si>
    <t>Chadderton SC</t>
  </si>
  <si>
    <t>CHAN</t>
  </si>
  <si>
    <t>Cheshire County WPSA</t>
  </si>
  <si>
    <t>Chorley Marlins SC</t>
  </si>
  <si>
    <t>CMAN</t>
  </si>
  <si>
    <t>CLIN</t>
  </si>
  <si>
    <t>City of Chester Swimming Club</t>
  </si>
  <si>
    <t>COCN</t>
  </si>
  <si>
    <t>City of Liverpool SC</t>
  </si>
  <si>
    <t>LPLN</t>
  </si>
  <si>
    <t>City of Manchester Aquatics</t>
  </si>
  <si>
    <t>MANN</t>
  </si>
  <si>
    <t>CMWN</t>
  </si>
  <si>
    <t>City of Preston Aquatics SC</t>
  </si>
  <si>
    <t>CPAN</t>
  </si>
  <si>
    <t>City of Salford SC</t>
  </si>
  <si>
    <t>SAFN</t>
  </si>
  <si>
    <t>Cockermouth SC</t>
  </si>
  <si>
    <t>COKN</t>
  </si>
  <si>
    <t>Colne SC</t>
  </si>
  <si>
    <t>COLN</t>
  </si>
  <si>
    <t>Copeland ASC</t>
  </si>
  <si>
    <t>COPN</t>
  </si>
  <si>
    <t>Crewe Flyers SC</t>
  </si>
  <si>
    <t>CREN</t>
  </si>
  <si>
    <t>Crosby SC</t>
  </si>
  <si>
    <t>CRON</t>
  </si>
  <si>
    <t>Cumbria ASA</t>
  </si>
  <si>
    <t>Dane Valley SC</t>
  </si>
  <si>
    <t>DANN</t>
  </si>
  <si>
    <t>Darwen SC</t>
  </si>
  <si>
    <t>DARN</t>
  </si>
  <si>
    <t>Davenport &amp; District SC</t>
  </si>
  <si>
    <t>DAVN</t>
  </si>
  <si>
    <t>Dolphin Swimming Club (Widnes)</t>
  </si>
  <si>
    <t>DOLN</t>
  </si>
  <si>
    <t>Douglas SC</t>
  </si>
  <si>
    <t>DOUN</t>
  </si>
  <si>
    <t>Droylsden SC</t>
  </si>
  <si>
    <t>DRYN</t>
  </si>
  <si>
    <t>DUKN</t>
  </si>
  <si>
    <t>Eccles SC</t>
  </si>
  <si>
    <t>ECCN</t>
  </si>
  <si>
    <t>Ellesmere Port SC</t>
  </si>
  <si>
    <t>ELLN</t>
  </si>
  <si>
    <t>Everton Swimming Assoc</t>
  </si>
  <si>
    <t>EVEN</t>
  </si>
  <si>
    <t>Fleetwood &amp; District SC</t>
  </si>
  <si>
    <t>FLEN</t>
  </si>
  <si>
    <t>Flixton SC</t>
  </si>
  <si>
    <t>FSTN</t>
  </si>
  <si>
    <t>Formby Swimming Club</t>
  </si>
  <si>
    <t>FSCN</t>
  </si>
  <si>
    <t>Garstang SC</t>
  </si>
  <si>
    <t>GTGN</t>
  </si>
  <si>
    <t>Garston SC</t>
  </si>
  <si>
    <t>GARN</t>
  </si>
  <si>
    <t>GHON</t>
  </si>
  <si>
    <t>Halton SC</t>
  </si>
  <si>
    <t>WIDN</t>
  </si>
  <si>
    <t>Harpurhey SC</t>
  </si>
  <si>
    <t>HARN</t>
  </si>
  <si>
    <t>Haslingden SC</t>
  </si>
  <si>
    <t>HASN</t>
  </si>
  <si>
    <t>Hazel Gr/Bramhall (Saracens) SC</t>
  </si>
  <si>
    <t>HAZN</t>
  </si>
  <si>
    <t>Hindley SC</t>
  </si>
  <si>
    <t>HINN</t>
  </si>
  <si>
    <t>Horwich Leisure Centre SC</t>
  </si>
  <si>
    <t>HLCN</t>
  </si>
  <si>
    <t>Howe Bridge Marlins LDSC</t>
  </si>
  <si>
    <t>HBMN</t>
  </si>
  <si>
    <t>Howe Bridge Aces SC</t>
  </si>
  <si>
    <t>HBAN</t>
  </si>
  <si>
    <t>Hoylake SC</t>
  </si>
  <si>
    <t>HOYN</t>
  </si>
  <si>
    <t>Huyton SC</t>
  </si>
  <si>
    <t>HUYN</t>
  </si>
  <si>
    <t>Hyde Seal Swimming Club</t>
  </si>
  <si>
    <t>HYDN</t>
  </si>
  <si>
    <t>Isle of Man Swimming Club</t>
  </si>
  <si>
    <t>IOMN</t>
  </si>
  <si>
    <t>Kendal SC</t>
  </si>
  <si>
    <t>KENN</t>
  </si>
  <si>
    <t>Kirkham &amp; Wesham SC</t>
  </si>
  <si>
    <t>KIRN</t>
  </si>
  <si>
    <t>Knutsford Amateur Swimming Club</t>
  </si>
  <si>
    <t>KNUN</t>
  </si>
  <si>
    <t>Lancashire County WPSA</t>
  </si>
  <si>
    <t>Lancaster City SC</t>
  </si>
  <si>
    <t>LANN</t>
  </si>
  <si>
    <t>Leyland Barracudas Swimming Club</t>
  </si>
  <si>
    <t>LEYN</t>
  </si>
  <si>
    <t>Liverpool Diving Club</t>
  </si>
  <si>
    <t>LDCN</t>
  </si>
  <si>
    <t>Liverpool WPC</t>
  </si>
  <si>
    <t>LWPN</t>
  </si>
  <si>
    <t>Liverpool Penguins SC</t>
  </si>
  <si>
    <t>LIVN</t>
  </si>
  <si>
    <t>Macclesfield Masters SC</t>
  </si>
  <si>
    <t>MAMN</t>
  </si>
  <si>
    <t>MSWN</t>
  </si>
  <si>
    <t>Manchester Triathlon Club</t>
  </si>
  <si>
    <t>MTCN</t>
  </si>
  <si>
    <t>Manx Masters</t>
  </si>
  <si>
    <t>MNXN</t>
  </si>
  <si>
    <t>Marple SC</t>
  </si>
  <si>
    <t>MPLN</t>
  </si>
  <si>
    <t>Maryport</t>
  </si>
  <si>
    <t>MRYN</t>
  </si>
  <si>
    <t>MADN</t>
  </si>
  <si>
    <t>Nantwich Seals Swimming Club</t>
  </si>
  <si>
    <t>NANN</t>
  </si>
  <si>
    <t>Neston SC</t>
  </si>
  <si>
    <t>NESN</t>
  </si>
  <si>
    <t>Newton Le Willows SC</t>
  </si>
  <si>
    <t>NLWN</t>
  </si>
  <si>
    <t>North West Region</t>
  </si>
  <si>
    <t>NTHN</t>
  </si>
  <si>
    <t>Northern Wave (Manchester) SC</t>
  </si>
  <si>
    <t>NWMN</t>
  </si>
  <si>
    <t>NTWN</t>
  </si>
  <si>
    <t>Oldham SC</t>
  </si>
  <si>
    <t>OLDN</t>
  </si>
  <si>
    <t>Oldham Aquatics SC</t>
  </si>
  <si>
    <t>OLMN</t>
  </si>
  <si>
    <t>Onward Dolphin SC</t>
  </si>
  <si>
    <t>ONWN</t>
  </si>
  <si>
    <t>Ormskirk &amp; District SC</t>
  </si>
  <si>
    <t>ORMN</t>
  </si>
  <si>
    <t>Penrith SC</t>
  </si>
  <si>
    <t>PTHN</t>
  </si>
  <si>
    <t>Pioneer 79 Swimming Club</t>
  </si>
  <si>
    <t>PION</t>
  </si>
  <si>
    <t>Port Sunlight WPC</t>
  </si>
  <si>
    <t>PSWN</t>
  </si>
  <si>
    <t>Poynton Dippers SC</t>
  </si>
  <si>
    <t>POYN</t>
  </si>
  <si>
    <t>Prescot Swimming Club</t>
  </si>
  <si>
    <t>PREN</t>
  </si>
  <si>
    <t>Preston SC</t>
  </si>
  <si>
    <t>PRNN</t>
  </si>
  <si>
    <t>Radcliffe S&amp;WPC</t>
  </si>
  <si>
    <t>RADN</t>
  </si>
  <si>
    <t>Rainhill &amp; District SC</t>
  </si>
  <si>
    <t>RAIN</t>
  </si>
  <si>
    <t>Ramsbottom SC</t>
  </si>
  <si>
    <t>RAMN</t>
  </si>
  <si>
    <t>Ramseian SC</t>
  </si>
  <si>
    <t>RSNN</t>
  </si>
  <si>
    <t>Raven Moss SC</t>
  </si>
  <si>
    <t>RAVN</t>
  </si>
  <si>
    <t>Rochdale Swimming Club</t>
  </si>
  <si>
    <t>RCDN</t>
  </si>
  <si>
    <t>Rolls Royce SC</t>
  </si>
  <si>
    <t>RORN</t>
  </si>
  <si>
    <t>Romiley Marina Swimming Club</t>
  </si>
  <si>
    <t>MARN</t>
  </si>
  <si>
    <t>Runcorn Reps SC</t>
  </si>
  <si>
    <t>RREN</t>
  </si>
  <si>
    <t>Saddleworth SC</t>
  </si>
  <si>
    <t>SADN</t>
  </si>
  <si>
    <t>Salford City SC</t>
  </si>
  <si>
    <t>SACN</t>
  </si>
  <si>
    <t>Sandbach Sharks SC</t>
  </si>
  <si>
    <t>SSHN</t>
  </si>
  <si>
    <t>Satellite SC</t>
  </si>
  <si>
    <t>SATN</t>
  </si>
  <si>
    <t>Southern I-O-M SC</t>
  </si>
  <si>
    <t>SOUN</t>
  </si>
  <si>
    <t>Southport SC</t>
  </si>
  <si>
    <t>SPTN</t>
  </si>
  <si>
    <t>St Helens Swimming Club</t>
  </si>
  <si>
    <t>STHN</t>
  </si>
  <si>
    <t>Stalybridge SC</t>
  </si>
  <si>
    <t>STAN</t>
  </si>
  <si>
    <t>Stockport SC</t>
  </si>
  <si>
    <t>STON</t>
  </si>
  <si>
    <t>Stockport Metro SC</t>
  </si>
  <si>
    <t>STMN</t>
  </si>
  <si>
    <t>Stretford SC</t>
  </si>
  <si>
    <t>STRN</t>
  </si>
  <si>
    <t>Swimability SC</t>
  </si>
  <si>
    <t>SWDN</t>
  </si>
  <si>
    <t>Swinton SC</t>
  </si>
  <si>
    <t>SWIN</t>
  </si>
  <si>
    <t>Trafford Metro Bor SC</t>
  </si>
  <si>
    <t>TMBN</t>
  </si>
  <si>
    <t>Trafford Synchro SC</t>
  </si>
  <si>
    <t>TSSN</t>
  </si>
  <si>
    <t>Tyldesley Swimming Club</t>
  </si>
  <si>
    <t>TYLN</t>
  </si>
  <si>
    <t>Ulverston SC</t>
  </si>
  <si>
    <t>ULVN</t>
  </si>
  <si>
    <t>Wallasey SC</t>
  </si>
  <si>
    <t>WALN</t>
  </si>
  <si>
    <t>Warrington Dolphins L.D.</t>
  </si>
  <si>
    <t>WADN</t>
  </si>
  <si>
    <t>Warrington Swimming Club</t>
  </si>
  <si>
    <t>WARN</t>
  </si>
  <si>
    <t>Warrington Warriors SC</t>
  </si>
  <si>
    <t>WOWN</t>
  </si>
  <si>
    <t>West Kirby ASC</t>
  </si>
  <si>
    <t>WEKN</t>
  </si>
  <si>
    <t>Western SC</t>
  </si>
  <si>
    <t>WESN</t>
  </si>
  <si>
    <t>Wigan SC</t>
  </si>
  <si>
    <t>WIGN</t>
  </si>
  <si>
    <t>Wigan Best SC</t>
  </si>
  <si>
    <t>WBEN</t>
  </si>
  <si>
    <t>Wilmslow &amp; District ASC</t>
  </si>
  <si>
    <t>WILN</t>
  </si>
  <si>
    <t>Winsford Swimming Club</t>
  </si>
  <si>
    <t>WINN</t>
  </si>
  <si>
    <t>Wirral Metro SC</t>
  </si>
  <si>
    <t>WIMN</t>
  </si>
  <si>
    <t>Withnell SC</t>
  </si>
  <si>
    <t>WITN</t>
  </si>
  <si>
    <t>Woodchurch SC</t>
  </si>
  <si>
    <t>WOON</t>
  </si>
  <si>
    <t>Woolton SC</t>
  </si>
  <si>
    <t>WSCN</t>
  </si>
  <si>
    <t>Workington SC</t>
  </si>
  <si>
    <t>WORN</t>
  </si>
  <si>
    <t>Worsley SC</t>
  </si>
  <si>
    <t>WSYN</t>
  </si>
  <si>
    <t>Wythenshawe SC</t>
  </si>
  <si>
    <t>WYTN</t>
  </si>
  <si>
    <t>ASA Live Test Club</t>
  </si>
  <si>
    <t>TESQ</t>
  </si>
  <si>
    <t>Q</t>
  </si>
  <si>
    <t>Essex County ASA</t>
  </si>
  <si>
    <t>Kent County ASA</t>
  </si>
  <si>
    <t>Surrey County ASA</t>
  </si>
  <si>
    <t>1066 Swimmers</t>
  </si>
  <si>
    <t>TENS</t>
  </si>
  <si>
    <t>S</t>
  </si>
  <si>
    <t>SSXS</t>
  </si>
  <si>
    <t>4 Shires Swimming Club</t>
  </si>
  <si>
    <t>FRSS</t>
  </si>
  <si>
    <t>ONBS</t>
  </si>
  <si>
    <t>Abingdon SC</t>
  </si>
  <si>
    <t>ABDS</t>
  </si>
  <si>
    <t>Abingdon Vale SC</t>
  </si>
  <si>
    <t>ABIS</t>
  </si>
  <si>
    <t>Albatross DC</t>
  </si>
  <si>
    <t>ALBS</t>
  </si>
  <si>
    <t>BSBS</t>
  </si>
  <si>
    <t>Aldershot Adult SC</t>
  </si>
  <si>
    <t>ADUS</t>
  </si>
  <si>
    <t>HNTS</t>
  </si>
  <si>
    <t>Alton &amp; District Swimming Club</t>
  </si>
  <si>
    <t>ALTS</t>
  </si>
  <si>
    <t>Amersham SC</t>
  </si>
  <si>
    <t>AMES</t>
  </si>
  <si>
    <t>ANDS</t>
  </si>
  <si>
    <t>Applemore and Waterside SC</t>
  </si>
  <si>
    <t>APWS</t>
  </si>
  <si>
    <t>Aqua Swimming Club (Sevenoaks)</t>
  </si>
  <si>
    <t>AQSS</t>
  </si>
  <si>
    <t>Ardingly SC</t>
  </si>
  <si>
    <t>ARDS</t>
  </si>
  <si>
    <t>Ashford Town SC</t>
  </si>
  <si>
    <t>ASHS</t>
  </si>
  <si>
    <t>Atlantis Amateur SC</t>
  </si>
  <si>
    <t>ATLS</t>
  </si>
  <si>
    <t>Aylesbury &amp; District SC</t>
  </si>
  <si>
    <t>AYBS</t>
  </si>
  <si>
    <t>Banbury SC</t>
  </si>
  <si>
    <t>BANS</t>
  </si>
  <si>
    <t>BBFS</t>
  </si>
  <si>
    <t>Beachfield Swimming Squad</t>
  </si>
  <si>
    <t>BFDS</t>
  </si>
  <si>
    <t>Beacon SC</t>
  </si>
  <si>
    <t>BCNS</t>
  </si>
  <si>
    <t>Beau Sejour Barracuda SC</t>
  </si>
  <si>
    <t>BEAS</t>
  </si>
  <si>
    <t>Beaver Swimming Club</t>
  </si>
  <si>
    <t>BEVS</t>
  </si>
  <si>
    <t>Berkshire &amp; S Bucks</t>
  </si>
  <si>
    <t>Bexhill SC</t>
  </si>
  <si>
    <t>BXHS</t>
  </si>
  <si>
    <t>Bicester Blue Fins SC</t>
  </si>
  <si>
    <t>BCCS</t>
  </si>
  <si>
    <t>Bishops Waltham Mitres SwimClub</t>
  </si>
  <si>
    <t>BSAS</t>
  </si>
  <si>
    <t>Black Lion SC</t>
  </si>
  <si>
    <t>BLAS</t>
  </si>
  <si>
    <t>Bletchley and District SC</t>
  </si>
  <si>
    <t>BAES</t>
  </si>
  <si>
    <t>Blue Marlins SC</t>
  </si>
  <si>
    <t>BMAS</t>
  </si>
  <si>
    <t>Bognor Regis SC</t>
  </si>
  <si>
    <t>BOGS</t>
  </si>
  <si>
    <t>Bourne SC</t>
  </si>
  <si>
    <t>BOUS</t>
  </si>
  <si>
    <t>Bourne End SC</t>
  </si>
  <si>
    <t>BORS</t>
  </si>
  <si>
    <t>Box Hill SC</t>
  </si>
  <si>
    <t>BOXS</t>
  </si>
  <si>
    <t>Bracknell &amp; Wokingham SC</t>
  </si>
  <si>
    <t>BRKS</t>
  </si>
  <si>
    <t>Bracknell Synchro SC</t>
  </si>
  <si>
    <t>BRSS</t>
  </si>
  <si>
    <t>Brighton SC</t>
  </si>
  <si>
    <t>BRIS</t>
  </si>
  <si>
    <t>Brighton Dolphin SC</t>
  </si>
  <si>
    <t>BRDS</t>
  </si>
  <si>
    <t>Great Britain Deaf Swimming Club</t>
  </si>
  <si>
    <t>BODS</t>
  </si>
  <si>
    <t>BSLS</t>
  </si>
  <si>
    <t>Buckingham Swans</t>
  </si>
  <si>
    <t>Cawpra SC</t>
  </si>
  <si>
    <t>CAWS</t>
  </si>
  <si>
    <t>Chalfont Otters SC</t>
  </si>
  <si>
    <t>CHAS</t>
  </si>
  <si>
    <t>Chesham SC</t>
  </si>
  <si>
    <t>CHMS</t>
  </si>
  <si>
    <t>Chichester (Cormorant) SC</t>
  </si>
  <si>
    <t>CHIS</t>
  </si>
  <si>
    <t>CMDS</t>
  </si>
  <si>
    <t>City of Canterbury SC</t>
  </si>
  <si>
    <t>CANS</t>
  </si>
  <si>
    <t>City Of Milton Keynes</t>
  </si>
  <si>
    <t>CMKS</t>
  </si>
  <si>
    <t>City Of Oxford SC</t>
  </si>
  <si>
    <t>OXFS</t>
  </si>
  <si>
    <t>City Of Rochester S&amp;LGC</t>
  </si>
  <si>
    <t>CORS</t>
  </si>
  <si>
    <t>COSS</t>
  </si>
  <si>
    <t>Cranleigh SC</t>
  </si>
  <si>
    <t>CRAS</t>
  </si>
  <si>
    <t>Crawley SC</t>
  </si>
  <si>
    <t>CRWS</t>
  </si>
  <si>
    <t>Crawley Diving Club</t>
  </si>
  <si>
    <t>CRDS</t>
  </si>
  <si>
    <t>Crawley Flamingoes SGPD</t>
  </si>
  <si>
    <t>CFSS</t>
  </si>
  <si>
    <t>Dartford District SC</t>
  </si>
  <si>
    <t>DARS</t>
  </si>
  <si>
    <t>Deal Tri Masters Swim Club</t>
  </si>
  <si>
    <t>DTRS</t>
  </si>
  <si>
    <t>Didcot SC</t>
  </si>
  <si>
    <t>DIDS</t>
  </si>
  <si>
    <t>Didcot &amp; Barramundi SC</t>
  </si>
  <si>
    <t>DABS</t>
  </si>
  <si>
    <t>Dorking Swimming Club</t>
  </si>
  <si>
    <t>DORS</t>
  </si>
  <si>
    <t>Dover Lifeguard Swimming Club</t>
  </si>
  <si>
    <t>DLCS</t>
  </si>
  <si>
    <t>East Invicta eXcel</t>
  </si>
  <si>
    <t>EIES</t>
  </si>
  <si>
    <t>East Grinstead Swimming Club</t>
  </si>
  <si>
    <t>EAGS</t>
  </si>
  <si>
    <t>Eastbourne SC</t>
  </si>
  <si>
    <t>EASS</t>
  </si>
  <si>
    <t>Eastleigh SC</t>
  </si>
  <si>
    <t>EATS</t>
  </si>
  <si>
    <t>Edenbridge Piranhas SC</t>
  </si>
  <si>
    <t>EDPS</t>
  </si>
  <si>
    <t>Electric Eels of Windsor SC</t>
  </si>
  <si>
    <t>EEWS</t>
  </si>
  <si>
    <t>Elmbridge Phoenix SC</t>
  </si>
  <si>
    <t>ELMS</t>
  </si>
  <si>
    <t>Epsom District SC</t>
  </si>
  <si>
    <t>EPSS</t>
  </si>
  <si>
    <t>Epsom &amp; Ewell SC</t>
  </si>
  <si>
    <t>EPES</t>
  </si>
  <si>
    <t>Eton College SC</t>
  </si>
  <si>
    <t>ETOS</t>
  </si>
  <si>
    <t>Fareham Nomads SC</t>
  </si>
  <si>
    <t>FANS</t>
  </si>
  <si>
    <t>Farnham SC</t>
  </si>
  <si>
    <t>FARS</t>
  </si>
  <si>
    <t>Faversham SC</t>
  </si>
  <si>
    <t>FAVS</t>
  </si>
  <si>
    <t>Folkestone Sports Centre SC</t>
  </si>
  <si>
    <t>FOLS</t>
  </si>
  <si>
    <t>Gerrards Cross Taper Tigers SC</t>
  </si>
  <si>
    <t>GCTS</t>
  </si>
  <si>
    <t>Godalming ASC</t>
  </si>
  <si>
    <t>GODS</t>
  </si>
  <si>
    <t>Gosport Dolphins SC</t>
  </si>
  <si>
    <t>GOSS</t>
  </si>
  <si>
    <t>Gravesend &amp; Northfleet SC</t>
  </si>
  <si>
    <t>GRAS</t>
  </si>
  <si>
    <t>Guernsey Swimming Club</t>
  </si>
  <si>
    <t>GUES</t>
  </si>
  <si>
    <t>GMSS</t>
  </si>
  <si>
    <t>Guildford City Swimming Club</t>
  </si>
  <si>
    <t>GUIS</t>
  </si>
  <si>
    <t>Guildford Water Polo Club</t>
  </si>
  <si>
    <t>CRNS</t>
  </si>
  <si>
    <t>Hailsham SC</t>
  </si>
  <si>
    <t>HAIS</t>
  </si>
  <si>
    <t>Hamble Aquatics Swim Team</t>
  </si>
  <si>
    <t>HAQS</t>
  </si>
  <si>
    <t>Hampshire County ASA</t>
  </si>
  <si>
    <t>Hart Swimming Club</t>
  </si>
  <si>
    <t>HARS</t>
  </si>
  <si>
    <t>Haslemere Swimming Club</t>
  </si>
  <si>
    <t>HSMS</t>
  </si>
  <si>
    <t>Hastings Seagull SC</t>
  </si>
  <si>
    <t>HSGS</t>
  </si>
  <si>
    <t>Havant &amp; Waterlooville SC</t>
  </si>
  <si>
    <t>HVWS</t>
  </si>
  <si>
    <t>Henley SC</t>
  </si>
  <si>
    <t>HENS</t>
  </si>
  <si>
    <t>Henley Leisure Swimming Club</t>
  </si>
  <si>
    <t>HLSS</t>
  </si>
  <si>
    <t>Henley Synchronized SC</t>
  </si>
  <si>
    <t>HSYS</t>
  </si>
  <si>
    <t>Herne Bay L&amp;SC</t>
  </si>
  <si>
    <t>HNBS</t>
  </si>
  <si>
    <t>Horley SC</t>
  </si>
  <si>
    <t>HLYS</t>
  </si>
  <si>
    <t>Hythe Aqua</t>
  </si>
  <si>
    <t>HYTS</t>
  </si>
  <si>
    <t>Invicta WPC</t>
  </si>
  <si>
    <t>INVS</t>
  </si>
  <si>
    <t>Isle of Wight Swim Team</t>
  </si>
  <si>
    <t>IOWS</t>
  </si>
  <si>
    <t>Isle Of Wight Marlins Swim Club</t>
  </si>
  <si>
    <t>IOMS</t>
  </si>
  <si>
    <t>Jersey SC</t>
  </si>
  <si>
    <t>JERS</t>
  </si>
  <si>
    <t>Jersey Etaile Synchro Club</t>
  </si>
  <si>
    <t>JESS</t>
  </si>
  <si>
    <t>Jersey Long Distance</t>
  </si>
  <si>
    <t>JLDS</t>
  </si>
  <si>
    <t>Jersey Water Polo Association</t>
  </si>
  <si>
    <t>JWPS</t>
  </si>
  <si>
    <t>Kidlington &amp; Gosford SC</t>
  </si>
  <si>
    <t>KAGS</t>
  </si>
  <si>
    <t>KCAS</t>
  </si>
  <si>
    <t>Kings School Canterbury</t>
  </si>
  <si>
    <t>KSCS</t>
  </si>
  <si>
    <t>KLDS</t>
  </si>
  <si>
    <t>Larkfield SC</t>
  </si>
  <si>
    <t>LARS</t>
  </si>
  <si>
    <t>Leatherhead SC</t>
  </si>
  <si>
    <t>LETS</t>
  </si>
  <si>
    <t>Lewes SC</t>
  </si>
  <si>
    <t>LEWS</t>
  </si>
  <si>
    <t>Littlehampton SC</t>
  </si>
  <si>
    <t>LITS</t>
  </si>
  <si>
    <t>LSSS</t>
  </si>
  <si>
    <t>Lymington SC</t>
  </si>
  <si>
    <t>LYMS</t>
  </si>
  <si>
    <t>Maidenhead ASC</t>
  </si>
  <si>
    <t>MADS</t>
  </si>
  <si>
    <t>Maidstone SC</t>
  </si>
  <si>
    <t>MAIS</t>
  </si>
  <si>
    <t>Maxwell SC</t>
  </si>
  <si>
    <t>MAXS</t>
  </si>
  <si>
    <t>Medway Mermaids Synchro Club</t>
  </si>
  <si>
    <t>MMSS</t>
  </si>
  <si>
    <t>MSMS</t>
  </si>
  <si>
    <t>Midhurst &amp; District SC</t>
  </si>
  <si>
    <t>MDDS</t>
  </si>
  <si>
    <t>New Hemsted Benenden SC</t>
  </si>
  <si>
    <t>NHBS</t>
  </si>
  <si>
    <t>Newbury Swimming Club</t>
  </si>
  <si>
    <t>NEWS</t>
  </si>
  <si>
    <t>Newport Pagnell SC</t>
  </si>
  <si>
    <t>NPGS</t>
  </si>
  <si>
    <t>Oxfordshire &amp; North Bucks ASA</t>
  </si>
  <si>
    <t>Oxford University SC</t>
  </si>
  <si>
    <t>OUSS</t>
  </si>
  <si>
    <t>Petworth SC</t>
  </si>
  <si>
    <t>PWTS</t>
  </si>
  <si>
    <t>PDSS</t>
  </si>
  <si>
    <t>Portsmouth Northsea SC</t>
  </si>
  <si>
    <t>PORS</t>
  </si>
  <si>
    <t>Portsmouth Victoria SC</t>
  </si>
  <si>
    <t>POVS</t>
  </si>
  <si>
    <t>Portsmouth City Waterpolo Club</t>
  </si>
  <si>
    <t>PCWS</t>
  </si>
  <si>
    <t>Ramsgate SC</t>
  </si>
  <si>
    <t>RAMS</t>
  </si>
  <si>
    <t>Reading SC</t>
  </si>
  <si>
    <t>REAS</t>
  </si>
  <si>
    <t>Reading Cygnets SC</t>
  </si>
  <si>
    <t>RCYS</t>
  </si>
  <si>
    <t>Reading Royals SSC</t>
  </si>
  <si>
    <t>RRSS</t>
  </si>
  <si>
    <t>Redhill &amp; Reigate SC</t>
  </si>
  <si>
    <t>RERS</t>
  </si>
  <si>
    <t>Redhill &amp; Reigate Marlins</t>
  </si>
  <si>
    <t>RMAS</t>
  </si>
  <si>
    <t>Ringwood Seals Swimming Club</t>
  </si>
  <si>
    <t>RINS</t>
  </si>
  <si>
    <t>Romsey &amp; Totton SC</t>
  </si>
  <si>
    <t>RMYS</t>
  </si>
  <si>
    <t>Royal Navy SC</t>
  </si>
  <si>
    <t>RNVS</t>
  </si>
  <si>
    <t>RTMS</t>
  </si>
  <si>
    <t>RTWS</t>
  </si>
  <si>
    <t>Rushmoor Royals SC</t>
  </si>
  <si>
    <t>RURS</t>
  </si>
  <si>
    <t>Rushmoor Synchro SC</t>
  </si>
  <si>
    <t>RUSS</t>
  </si>
  <si>
    <t>Southampton Water Polo Club</t>
  </si>
  <si>
    <t>SHWS</t>
  </si>
  <si>
    <t>SIWS</t>
  </si>
  <si>
    <t>Seaclose Swimming Club</t>
  </si>
  <si>
    <t>SEAS</t>
  </si>
  <si>
    <t>Sevenoaks SC</t>
  </si>
  <si>
    <t>SEVS</t>
  </si>
  <si>
    <t>Sevenoaks Tri-Swim Club</t>
  </si>
  <si>
    <t>SETS</t>
  </si>
  <si>
    <t>SHCS</t>
  </si>
  <si>
    <t>Sheerness SC &amp; Lifeguard Corp</t>
  </si>
  <si>
    <t>SHSS</t>
  </si>
  <si>
    <t>Shepway Swimming Club</t>
  </si>
  <si>
    <t>SHES</t>
  </si>
  <si>
    <t>Shiverers SC</t>
  </si>
  <si>
    <t>SHIS</t>
  </si>
  <si>
    <t>Sittingbourne &amp; Milton SC</t>
  </si>
  <si>
    <t>SAMS</t>
  </si>
  <si>
    <t>Slough &amp; Eton Dolphin SC</t>
  </si>
  <si>
    <t>SLES</t>
  </si>
  <si>
    <t>Solent</t>
  </si>
  <si>
    <t>SOLS</t>
  </si>
  <si>
    <t>Southampton Dolphins SC</t>
  </si>
  <si>
    <t>SDOS</t>
  </si>
  <si>
    <t>Southampton Diving Academy</t>
  </si>
  <si>
    <t>SDAS</t>
  </si>
  <si>
    <t>South East Region</t>
  </si>
  <si>
    <t>SCTS</t>
  </si>
  <si>
    <t>Splash Club</t>
  </si>
  <si>
    <t>SPLS</t>
  </si>
  <si>
    <t>Staines Swimming Club</t>
  </si>
  <si>
    <t>STAS</t>
  </si>
  <si>
    <t>STCS</t>
  </si>
  <si>
    <t>Sussex County ASA</t>
  </si>
  <si>
    <t>Sussex Seahawks Swim Team</t>
  </si>
  <si>
    <t>SHKS</t>
  </si>
  <si>
    <t>Sussex Squids</t>
  </si>
  <si>
    <t>SUSS</t>
  </si>
  <si>
    <t>Swim Easy Jersey</t>
  </si>
  <si>
    <t>SEJS</t>
  </si>
  <si>
    <t>SwimExcell Esher SC</t>
  </si>
  <si>
    <t>SEES</t>
  </si>
  <si>
    <t>TASS</t>
  </si>
  <si>
    <t>Tunbridge Wells Diving Club</t>
  </si>
  <si>
    <t>TWDS</t>
  </si>
  <si>
    <t>Thame Swimming Club</t>
  </si>
  <si>
    <t>TAMS</t>
  </si>
  <si>
    <t>Thanet Swim Club</t>
  </si>
  <si>
    <t>THAS</t>
  </si>
  <si>
    <t>TIGS</t>
  </si>
  <si>
    <t>Tilehurst SC</t>
  </si>
  <si>
    <t>TILS</t>
  </si>
  <si>
    <t>Tonbridge SC</t>
  </si>
  <si>
    <t>TONS</t>
  </si>
  <si>
    <t>Wantage White Horses</t>
  </si>
  <si>
    <t>WWWS</t>
  </si>
  <si>
    <t>Wantage Youth SC</t>
  </si>
  <si>
    <t>WAYS</t>
  </si>
  <si>
    <t>West Wight SC</t>
  </si>
  <si>
    <t>WEWS</t>
  </si>
  <si>
    <t>Wey Valley SC</t>
  </si>
  <si>
    <t>WEYS</t>
  </si>
  <si>
    <t>White Oak SC</t>
  </si>
  <si>
    <t>WHIS</t>
  </si>
  <si>
    <t>Wildern Waves</t>
  </si>
  <si>
    <t>WWAS</t>
  </si>
  <si>
    <t>Winchester City Penguins</t>
  </si>
  <si>
    <t>WCPS</t>
  </si>
  <si>
    <t>Windsor SC</t>
  </si>
  <si>
    <t>WINS</t>
  </si>
  <si>
    <t>WMSS</t>
  </si>
  <si>
    <t>WDSS</t>
  </si>
  <si>
    <t>Witney &amp; District SC</t>
  </si>
  <si>
    <t>WITS</t>
  </si>
  <si>
    <t>Woking SC</t>
  </si>
  <si>
    <t>WOKS</t>
  </si>
  <si>
    <t>Worthing Swimming Club</t>
  </si>
  <si>
    <t>WORS</t>
  </si>
  <si>
    <t>Wycombe District SC</t>
  </si>
  <si>
    <t>WYCS</t>
  </si>
  <si>
    <t>Aqualina Synchro Club</t>
  </si>
  <si>
    <t>AQUT</t>
  </si>
  <si>
    <t>T</t>
  </si>
  <si>
    <t>HRTT</t>
  </si>
  <si>
    <t>Basildon and Phoenix SC</t>
  </si>
  <si>
    <t>BAST</t>
  </si>
  <si>
    <t>Beaumont Diving Academy</t>
  </si>
  <si>
    <t>BDAT</t>
  </si>
  <si>
    <t>Beavers Masters Bedford SC</t>
  </si>
  <si>
    <t>BEVT</t>
  </si>
  <si>
    <t>Beccles Town SC</t>
  </si>
  <si>
    <t>BECT</t>
  </si>
  <si>
    <t>SFKT</t>
  </si>
  <si>
    <t>Bedford Eagles DC</t>
  </si>
  <si>
    <t>BEAT</t>
  </si>
  <si>
    <t>Bedford Modern Sch SC</t>
  </si>
  <si>
    <t>BMST</t>
  </si>
  <si>
    <t>Bedford Synchro SC</t>
  </si>
  <si>
    <t>BEST</t>
  </si>
  <si>
    <t>Bedford Water Polo Club</t>
  </si>
  <si>
    <t>BEPT</t>
  </si>
  <si>
    <t>Bedfordshire ASA</t>
  </si>
  <si>
    <t>Berkhamsted SC</t>
  </si>
  <si>
    <t>BKHT</t>
  </si>
  <si>
    <t>Biggleswade SC</t>
  </si>
  <si>
    <t>BWPT</t>
  </si>
  <si>
    <t>Billericay Friday Swimmers</t>
  </si>
  <si>
    <t>BILT</t>
  </si>
  <si>
    <t>Bishops Stortford SC</t>
  </si>
  <si>
    <t>BIST</t>
  </si>
  <si>
    <t>BOST</t>
  </si>
  <si>
    <t>Borehamwood SC</t>
  </si>
  <si>
    <t>BORT</t>
  </si>
  <si>
    <t>Bottisham SC</t>
  </si>
  <si>
    <t>BOTT</t>
  </si>
  <si>
    <t>CMBT</t>
  </si>
  <si>
    <t>Braintree &amp; Bocking SC</t>
  </si>
  <si>
    <t>BTRT</t>
  </si>
  <si>
    <t>Brentwood SC</t>
  </si>
  <si>
    <t>BRET</t>
  </si>
  <si>
    <t>Brookmans Park Swimming Club</t>
  </si>
  <si>
    <t>BRPT</t>
  </si>
  <si>
    <t>Broxbourne SC</t>
  </si>
  <si>
    <t>BRBT</t>
  </si>
  <si>
    <t>Buntingford SC</t>
  </si>
  <si>
    <t>BUNT</t>
  </si>
  <si>
    <t>Bushey Amateur Swimming Club</t>
  </si>
  <si>
    <t>BUST</t>
  </si>
  <si>
    <t>Cambridge Dive Team</t>
  </si>
  <si>
    <t>CDTT</t>
  </si>
  <si>
    <t>Cambridge University SC</t>
  </si>
  <si>
    <t>CAUT</t>
  </si>
  <si>
    <t>Cambridgeshire ASA</t>
  </si>
  <si>
    <t>Canvey Island SC</t>
  </si>
  <si>
    <t>CNVT</t>
  </si>
  <si>
    <t>Chatteris Kingfisher SC</t>
  </si>
  <si>
    <t>CHKT</t>
  </si>
  <si>
    <t>Chelmsford Diving Club</t>
  </si>
  <si>
    <t>BDCT</t>
  </si>
  <si>
    <t>CHET</t>
  </si>
  <si>
    <t>Cheshunt Swimming Club</t>
  </si>
  <si>
    <t>CHST</t>
  </si>
  <si>
    <t>CLAT</t>
  </si>
  <si>
    <t>City of Cambridge SC</t>
  </si>
  <si>
    <t>CAMT</t>
  </si>
  <si>
    <t>City Of Ely SC</t>
  </si>
  <si>
    <t>ELYT</t>
  </si>
  <si>
    <t>City Of Peterborough SC</t>
  </si>
  <si>
    <t>PETT</t>
  </si>
  <si>
    <t>City of St Albans SC</t>
  </si>
  <si>
    <t>SAST</t>
  </si>
  <si>
    <t>Colchester SC</t>
  </si>
  <si>
    <t>COLT</t>
  </si>
  <si>
    <t>Colchester Phoenix ASC</t>
  </si>
  <si>
    <t>COPT</t>
  </si>
  <si>
    <t>Dacorum Diving Club</t>
  </si>
  <si>
    <t>SADT</t>
  </si>
  <si>
    <t>Dacorum Synchro SC</t>
  </si>
  <si>
    <t>DAST</t>
  </si>
  <si>
    <t>Deben SC</t>
  </si>
  <si>
    <t>DEBT</t>
  </si>
  <si>
    <t>Dereham &amp; District SC</t>
  </si>
  <si>
    <t>DADT</t>
  </si>
  <si>
    <t>NRFT</t>
  </si>
  <si>
    <t>Diss Otters SC</t>
  </si>
  <si>
    <t>Dunmow Atlantis SC</t>
  </si>
  <si>
    <t>DUAT</t>
  </si>
  <si>
    <t>Dunstable SC</t>
  </si>
  <si>
    <t>DUBT</t>
  </si>
  <si>
    <t>Dunstable Water Polo Club</t>
  </si>
  <si>
    <t>DUWT</t>
  </si>
  <si>
    <t>East Anglian Swallow Tails</t>
  </si>
  <si>
    <t>EANT</t>
  </si>
  <si>
    <t>East Region</t>
  </si>
  <si>
    <t>EAST</t>
  </si>
  <si>
    <t>Epping Forest Dist SC</t>
  </si>
  <si>
    <t>EPPT</t>
  </si>
  <si>
    <t>FSGT</t>
  </si>
  <si>
    <t>Felixstowe SC</t>
  </si>
  <si>
    <t>FLXT</t>
  </si>
  <si>
    <t>Fenland Flyers Swimming Club</t>
  </si>
  <si>
    <t>FEFT</t>
  </si>
  <si>
    <t>FSST</t>
  </si>
  <si>
    <t>Flitwick Dolphins SC</t>
  </si>
  <si>
    <t>MBDT</t>
  </si>
  <si>
    <t>Great Yarmouth SC</t>
  </si>
  <si>
    <t>GYAT</t>
  </si>
  <si>
    <t>Hadleigh Swimming Club</t>
  </si>
  <si>
    <t>HADT</t>
  </si>
  <si>
    <t>Halesworth &amp; District SC</t>
  </si>
  <si>
    <t>HSWT</t>
  </si>
  <si>
    <t>HAST</t>
  </si>
  <si>
    <t>Harlow Penguin SC</t>
  </si>
  <si>
    <t>HALT</t>
  </si>
  <si>
    <t>Harpenden Swimming Club</t>
  </si>
  <si>
    <t>HRPT</t>
  </si>
  <si>
    <t>Hartham Masters SC</t>
  </si>
  <si>
    <t>HMAT</t>
  </si>
  <si>
    <t>Harwich Dovercourt/Parkeston SC</t>
  </si>
  <si>
    <t>HDPT</t>
  </si>
  <si>
    <t>Hatfield SC</t>
  </si>
  <si>
    <t>HATT</t>
  </si>
  <si>
    <t>Hemel Hempstead SC</t>
  </si>
  <si>
    <t>HEMT</t>
  </si>
  <si>
    <t>Hertford SC</t>
  </si>
  <si>
    <t>HERT</t>
  </si>
  <si>
    <t>Hertfordshire ASA</t>
  </si>
  <si>
    <t>Hitchin SC</t>
  </si>
  <si>
    <t>HITT</t>
  </si>
  <si>
    <t>Hoddesdon SC</t>
  </si>
  <si>
    <t>HODT</t>
  </si>
  <si>
    <t>Hunstanton Sea Eagles</t>
  </si>
  <si>
    <t>HSET</t>
  </si>
  <si>
    <t>Huntingdon SC</t>
  </si>
  <si>
    <t>HUNT</t>
  </si>
  <si>
    <t>Iceni Water Polo Club</t>
  </si>
  <si>
    <t>ICWT</t>
  </si>
  <si>
    <t>Impington SC</t>
  </si>
  <si>
    <t>IMPT</t>
  </si>
  <si>
    <t>Kingfishers Norwich</t>
  </si>
  <si>
    <t>KFNT</t>
  </si>
  <si>
    <t>Kings Langley SC</t>
  </si>
  <si>
    <t>KINT</t>
  </si>
  <si>
    <t>Leighton Buzzard Otters</t>
  </si>
  <si>
    <t>LBOT</t>
  </si>
  <si>
    <t>Leighton Buzzard SC</t>
  </si>
  <si>
    <t>LBZT</t>
  </si>
  <si>
    <t>Leiston &amp; District Swimming Club</t>
  </si>
  <si>
    <t>LDST</t>
  </si>
  <si>
    <t>Letchworth ASC</t>
  </si>
  <si>
    <t>LCHT</t>
  </si>
  <si>
    <t>Linslade Crusaders Swimming Club</t>
  </si>
  <si>
    <t>LCRT</t>
  </si>
  <si>
    <t>LWDT</t>
  </si>
  <si>
    <t>LOBT</t>
  </si>
  <si>
    <t>Luton Diving Club</t>
  </si>
  <si>
    <t>LKDT</t>
  </si>
  <si>
    <t>Maldon Sharks Swimming Club</t>
  </si>
  <si>
    <t>WENT</t>
  </si>
  <si>
    <t>March Marlins SC</t>
  </si>
  <si>
    <t>MART</t>
  </si>
  <si>
    <t>MBST</t>
  </si>
  <si>
    <t>Mildenhall &amp; District SC</t>
  </si>
  <si>
    <t>MADT</t>
  </si>
  <si>
    <t>Modernian SC</t>
  </si>
  <si>
    <t>MODT</t>
  </si>
  <si>
    <t>North Bedford Diving Club</t>
  </si>
  <si>
    <t>NBDT</t>
  </si>
  <si>
    <t>Newmarket &amp; Dist SC</t>
  </si>
  <si>
    <t>NWMT</t>
  </si>
  <si>
    <t>Norfolk County ASA</t>
  </si>
  <si>
    <t>North Norfolk Vikings SC</t>
  </si>
  <si>
    <t>BRKT</t>
  </si>
  <si>
    <t>Norwich Swan SC</t>
  </si>
  <si>
    <t>NOST</t>
  </si>
  <si>
    <t>Norwich Synchro Club</t>
  </si>
  <si>
    <t>NSST</t>
  </si>
  <si>
    <t>PPWT</t>
  </si>
  <si>
    <t>Potters Bar SC</t>
  </si>
  <si>
    <t>POTT</t>
  </si>
  <si>
    <t>Potters Bar Synchro SC</t>
  </si>
  <si>
    <t>PBST</t>
  </si>
  <si>
    <t>PRCT</t>
  </si>
  <si>
    <t>Rochford &amp; District SC</t>
  </si>
  <si>
    <t>ROCT</t>
  </si>
  <si>
    <t>Royston SC</t>
  </si>
  <si>
    <t>ROYT</t>
  </si>
  <si>
    <t>Runnymede SC</t>
  </si>
  <si>
    <t>RUNT</t>
  </si>
  <si>
    <t>Saffron Walden SC</t>
  </si>
  <si>
    <t>SAFT</t>
  </si>
  <si>
    <t>South Beds Masters Swimming Club</t>
  </si>
  <si>
    <t>SBMT</t>
  </si>
  <si>
    <t>Southend on Sea SC</t>
  </si>
  <si>
    <t>SOST</t>
  </si>
  <si>
    <t>Southend Diving</t>
  </si>
  <si>
    <t>SEDT</t>
  </si>
  <si>
    <t>St Albans Masters SC</t>
  </si>
  <si>
    <t>SAMT</t>
  </si>
  <si>
    <t>St Felix School SC (Southwold)</t>
  </si>
  <si>
    <t>SFST</t>
  </si>
  <si>
    <t>St Ives SC</t>
  </si>
  <si>
    <t>SIVT</t>
  </si>
  <si>
    <t>St Neots Swans Swimming Club</t>
  </si>
  <si>
    <t>SWNT</t>
  </si>
  <si>
    <t>Stevenage SC</t>
  </si>
  <si>
    <t>STET</t>
  </si>
  <si>
    <t>Stowmarket SC</t>
  </si>
  <si>
    <t>STOT</t>
  </si>
  <si>
    <t>Sudbury &amp; District SC</t>
  </si>
  <si>
    <t>SUDT</t>
  </si>
  <si>
    <t>Suffolk ASA</t>
  </si>
  <si>
    <t>Suffolk Coastal Torpedoes</t>
  </si>
  <si>
    <t>SCOT</t>
  </si>
  <si>
    <t>Swim Fore IT (Ipswich)</t>
  </si>
  <si>
    <t>SCCT</t>
  </si>
  <si>
    <t>Team Luton Swimming</t>
  </si>
  <si>
    <t>LUTT</t>
  </si>
  <si>
    <t>Team Ipswich Swimming</t>
  </si>
  <si>
    <t>IPST</t>
  </si>
  <si>
    <t>Thetford Dolphins SC</t>
  </si>
  <si>
    <t>THDT</t>
  </si>
  <si>
    <t>Thurrock Swimming Club</t>
  </si>
  <si>
    <t>THUT</t>
  </si>
  <si>
    <t>Tring Swimming Club</t>
  </si>
  <si>
    <t>TRIT</t>
  </si>
  <si>
    <t>NORT</t>
  </si>
  <si>
    <t>Verulam ASC</t>
  </si>
  <si>
    <t>VERT</t>
  </si>
  <si>
    <t>Ware SC</t>
  </si>
  <si>
    <t>WART</t>
  </si>
  <si>
    <t>Watford SC</t>
  </si>
  <si>
    <t>WATT</t>
  </si>
  <si>
    <t>Watford Water Polo Club</t>
  </si>
  <si>
    <t>WPOT</t>
  </si>
  <si>
    <t>Welwyn Garden SC</t>
  </si>
  <si>
    <t>WELT</t>
  </si>
  <si>
    <t>West Norfolk Swimming Club</t>
  </si>
  <si>
    <t>KLWT</t>
  </si>
  <si>
    <t>West Suffolk Swimming Club</t>
  </si>
  <si>
    <t>WSUT</t>
  </si>
  <si>
    <t>Whittlesey SC</t>
  </si>
  <si>
    <t>WSCT</t>
  </si>
  <si>
    <t>Wisbech Swimming Club</t>
  </si>
  <si>
    <t>WIST</t>
  </si>
  <si>
    <t>Witham Dolphins SC</t>
  </si>
  <si>
    <t>WITT</t>
  </si>
  <si>
    <t>ASPW</t>
  </si>
  <si>
    <t>W</t>
  </si>
  <si>
    <t>BHEW</t>
  </si>
  <si>
    <t>GLUW</t>
  </si>
  <si>
    <t>Backwell SC</t>
  </si>
  <si>
    <t>BACW</t>
  </si>
  <si>
    <t>Barnstaple SC</t>
  </si>
  <si>
    <t>BARW</t>
  </si>
  <si>
    <t>DVNW</t>
  </si>
  <si>
    <t>Bath Dolphin SC</t>
  </si>
  <si>
    <t>BADW</t>
  </si>
  <si>
    <t>UBWW</t>
  </si>
  <si>
    <t>University of Bath SC</t>
  </si>
  <si>
    <t>BAUW</t>
  </si>
  <si>
    <t>Bere Regis Swimming Club</t>
  </si>
  <si>
    <t>BERW</t>
  </si>
  <si>
    <t>DRSW</t>
  </si>
  <si>
    <t>Blandford SC</t>
  </si>
  <si>
    <t>BLFW</t>
  </si>
  <si>
    <t>CWLW</t>
  </si>
  <si>
    <t>Bournemouth Collegiate School SC</t>
  </si>
  <si>
    <t>BCSW</t>
  </si>
  <si>
    <t>Bournemouth SC</t>
  </si>
  <si>
    <t>BTHW</t>
  </si>
  <si>
    <t>Bradford-On-Avon ASC</t>
  </si>
  <si>
    <t>BOAW</t>
  </si>
  <si>
    <t>WLTW</t>
  </si>
  <si>
    <t>Bridgwater Amateur Swimming Club</t>
  </si>
  <si>
    <t>BRIW</t>
  </si>
  <si>
    <t>Bridport Barracuda</t>
  </si>
  <si>
    <t>BBAW</t>
  </si>
  <si>
    <t>Bristol Henleaze SC</t>
  </si>
  <si>
    <t>BRHW</t>
  </si>
  <si>
    <t>Bristol Masters SC</t>
  </si>
  <si>
    <t>BRMW</t>
  </si>
  <si>
    <t>Bristol North SC</t>
  </si>
  <si>
    <t>BRNW</t>
  </si>
  <si>
    <t>Bristol Penguin Olympic SC</t>
  </si>
  <si>
    <t>BPOW</t>
  </si>
  <si>
    <t>University of Bristol SC</t>
  </si>
  <si>
    <t>BRUW</t>
  </si>
  <si>
    <t>Brixham SC</t>
  </si>
  <si>
    <t>BRXW</t>
  </si>
  <si>
    <t>Brockworth Swimming Club</t>
  </si>
  <si>
    <t>BROW</t>
  </si>
  <si>
    <t>Bude Sharks</t>
  </si>
  <si>
    <t>BUDW</t>
  </si>
  <si>
    <t>Burnham-on-Sea SC</t>
  </si>
  <si>
    <t>BOSW</t>
  </si>
  <si>
    <t>Calne Alpha Four ASC</t>
  </si>
  <si>
    <t>CAFW</t>
  </si>
  <si>
    <t>Camelford Stingers</t>
  </si>
  <si>
    <t>CAMW</t>
  </si>
  <si>
    <t>Caradon SC</t>
  </si>
  <si>
    <t>CRNW</t>
  </si>
  <si>
    <t>Carn Brea and Helston SC</t>
  </si>
  <si>
    <t>CARW</t>
  </si>
  <si>
    <t>Chard &amp; District</t>
  </si>
  <si>
    <t>CHAW</t>
  </si>
  <si>
    <t>Cheddar Kingfishers SC</t>
  </si>
  <si>
    <t>CHDW</t>
  </si>
  <si>
    <t>Cheltenham S &amp; W P Club</t>
  </si>
  <si>
    <t>CHEW</t>
  </si>
  <si>
    <t>Chippenham ASC</t>
  </si>
  <si>
    <t>CHIW</t>
  </si>
  <si>
    <t>Chipping Campden SC</t>
  </si>
  <si>
    <t>CHCW</t>
  </si>
  <si>
    <t>Cinderford &amp; District SC</t>
  </si>
  <si>
    <t>CINW</t>
  </si>
  <si>
    <t>Cirencester SC</t>
  </si>
  <si>
    <t>CIRW</t>
  </si>
  <si>
    <t>Clayesmore Swimming Club</t>
  </si>
  <si>
    <t>CCOW</t>
  </si>
  <si>
    <t>Clevedon SC</t>
  </si>
  <si>
    <t>CLEW</t>
  </si>
  <si>
    <t>City of Bristol SC</t>
  </si>
  <si>
    <t>COBW</t>
  </si>
  <si>
    <t>Cornwall ASA</t>
  </si>
  <si>
    <t>Corsham A.S.C.</t>
  </si>
  <si>
    <t>CORW</t>
  </si>
  <si>
    <t>Crediton &amp; District SC</t>
  </si>
  <si>
    <t>CREW</t>
  </si>
  <si>
    <t>DTs</t>
  </si>
  <si>
    <t>DTSW</t>
  </si>
  <si>
    <t>Dawlish SC</t>
  </si>
  <si>
    <t>DAWW</t>
  </si>
  <si>
    <t>Devizes ASC</t>
  </si>
  <si>
    <t>DEVW</t>
  </si>
  <si>
    <t>Devon County ASA</t>
  </si>
  <si>
    <t>Devonport RSA</t>
  </si>
  <si>
    <t>DERW</t>
  </si>
  <si>
    <t>Dinnaton SC</t>
  </si>
  <si>
    <t>DINW</t>
  </si>
  <si>
    <t>Dorset County ASA</t>
  </si>
  <si>
    <t>Durrington Otters</t>
  </si>
  <si>
    <t>DURW</t>
  </si>
  <si>
    <t>Dursley Dolphins</t>
  </si>
  <si>
    <t>DDOW</t>
  </si>
  <si>
    <t>EDOW</t>
  </si>
  <si>
    <t>Exeter City Swimming Club</t>
  </si>
  <si>
    <t>EXCW</t>
  </si>
  <si>
    <t>Exeter Waterpolo &amp; Swimming Club</t>
  </si>
  <si>
    <t>EXEW</t>
  </si>
  <si>
    <t>EXMW</t>
  </si>
  <si>
    <t>Frome SC</t>
  </si>
  <si>
    <t>FROW</t>
  </si>
  <si>
    <t>Gloucester City SC</t>
  </si>
  <si>
    <t>GLOW</t>
  </si>
  <si>
    <t>Gloucester Masters SC</t>
  </si>
  <si>
    <t>GLMW</t>
  </si>
  <si>
    <t>HCEW</t>
  </si>
  <si>
    <t>Highworth Phoenix Diving Club</t>
  </si>
  <si>
    <t>TDCW</t>
  </si>
  <si>
    <t>Highworth ASC</t>
  </si>
  <si>
    <t>HIGW</t>
  </si>
  <si>
    <t>Honiton SC</t>
  </si>
  <si>
    <t>HONW</t>
  </si>
  <si>
    <t>Horton &amp; Broadway Swimming Club</t>
  </si>
  <si>
    <t>HORW</t>
  </si>
  <si>
    <t>Ilfracombe SC</t>
  </si>
  <si>
    <t>ILFW</t>
  </si>
  <si>
    <t>Ilminster Swimming Club</t>
  </si>
  <si>
    <t>ILMW</t>
  </si>
  <si>
    <t>KELW</t>
  </si>
  <si>
    <t>Keynsham SC</t>
  </si>
  <si>
    <t>KEYW</t>
  </si>
  <si>
    <t>Kingsbridge Kingfishers SC</t>
  </si>
  <si>
    <t>KKFW</t>
  </si>
  <si>
    <t>Kingsteignton SC</t>
  </si>
  <si>
    <t>KTNW</t>
  </si>
  <si>
    <t>Launceston SC</t>
  </si>
  <si>
    <t>LSCW</t>
  </si>
  <si>
    <t>Littledown Masters</t>
  </si>
  <si>
    <t>LDMW</t>
  </si>
  <si>
    <t>Lydney SC</t>
  </si>
  <si>
    <t>LYDW</t>
  </si>
  <si>
    <t>Malmesbury Marlins ASC</t>
  </si>
  <si>
    <t>MALW</t>
  </si>
  <si>
    <t>Marlborough College</t>
  </si>
  <si>
    <t>MBCW</t>
  </si>
  <si>
    <t>Marlborough Penguins ASC</t>
  </si>
  <si>
    <t>MARW</t>
  </si>
  <si>
    <t>Melksham ASC</t>
  </si>
  <si>
    <t>MELW</t>
  </si>
  <si>
    <t>Millfield School</t>
  </si>
  <si>
    <t>MILW</t>
  </si>
  <si>
    <t>Minehead &amp; West Somerset SC</t>
  </si>
  <si>
    <t>MINW</t>
  </si>
  <si>
    <t>North Dorset Turbos SC</t>
  </si>
  <si>
    <t>NDTW</t>
  </si>
  <si>
    <t>Newquay Cormorants SC</t>
  </si>
  <si>
    <t>NEQW</t>
  </si>
  <si>
    <t>Newquay Water Polo Club</t>
  </si>
  <si>
    <t>NQWW</t>
  </si>
  <si>
    <t>Newton Abbot SC</t>
  </si>
  <si>
    <t>NEWW</t>
  </si>
  <si>
    <t>Norton-Radstock SC</t>
  </si>
  <si>
    <t>NORW</t>
  </si>
  <si>
    <t>Oddicombe SC</t>
  </si>
  <si>
    <t>ODDW</t>
  </si>
  <si>
    <t>Okehampton Otters SC</t>
  </si>
  <si>
    <t>OKEW</t>
  </si>
  <si>
    <t>Okehampton Water Polo</t>
  </si>
  <si>
    <t>OKWW</t>
  </si>
  <si>
    <t>Paignton SC</t>
  </si>
  <si>
    <t>PAIW</t>
  </si>
  <si>
    <t>Penzance SA and WPC</t>
  </si>
  <si>
    <t>PENW</t>
  </si>
  <si>
    <t>Pewsey &amp; Tidworth Swimming Club</t>
  </si>
  <si>
    <t>PEWW</t>
  </si>
  <si>
    <t>Plymouth Diving Club</t>
  </si>
  <si>
    <t>PCDW</t>
  </si>
  <si>
    <t>Plymouth Leander SC</t>
  </si>
  <si>
    <t>PLYW</t>
  </si>
  <si>
    <t>Plymouth Rn/Rm</t>
  </si>
  <si>
    <t>PRNW</t>
  </si>
  <si>
    <t>Poole SC</t>
  </si>
  <si>
    <t>POOW</t>
  </si>
  <si>
    <t>Portishead SC</t>
  </si>
  <si>
    <t>PSHW</t>
  </si>
  <si>
    <t>Portway SC</t>
  </si>
  <si>
    <t>POTW</t>
  </si>
  <si>
    <t>Swim Bournemouth</t>
  </si>
  <si>
    <t>SBOW</t>
  </si>
  <si>
    <t>SASW</t>
  </si>
  <si>
    <t>Seagulls Swimming Club</t>
  </si>
  <si>
    <t>SEGW</t>
  </si>
  <si>
    <t>Severnside Tritons Club</t>
  </si>
  <si>
    <t>SSTW</t>
  </si>
  <si>
    <t>Sid Vale SC</t>
  </si>
  <si>
    <t>SIDW</t>
  </si>
  <si>
    <t>Somerset ASA</t>
  </si>
  <si>
    <t>Soundwell SC</t>
  </si>
  <si>
    <t>SOUW</t>
  </si>
  <si>
    <t>Tornadoes of South Dorset</t>
  </si>
  <si>
    <t>THTW</t>
  </si>
  <si>
    <t>South West Region</t>
  </si>
  <si>
    <t>WSTW</t>
  </si>
  <si>
    <t>Southwold Swimming Club</t>
  </si>
  <si>
    <t>SOTW</t>
  </si>
  <si>
    <t>St Austell ASC</t>
  </si>
  <si>
    <t>STAW</t>
  </si>
  <si>
    <t>St Ives Bay SC</t>
  </si>
  <si>
    <t>SIBW</t>
  </si>
  <si>
    <t>Street &amp; District SC</t>
  </si>
  <si>
    <t>STEW</t>
  </si>
  <si>
    <t>Stroud Masters SC</t>
  </si>
  <si>
    <t>STMW</t>
  </si>
  <si>
    <t>Swindon ASC</t>
  </si>
  <si>
    <t>SWAW</t>
  </si>
  <si>
    <t>Swindon Dolphin ASC</t>
  </si>
  <si>
    <t>SWDW</t>
  </si>
  <si>
    <t>Swindon Area Masters</t>
  </si>
  <si>
    <t>SAMW</t>
  </si>
  <si>
    <t>SX3 Swindon Swim Squad</t>
  </si>
  <si>
    <t>SXSW</t>
  </si>
  <si>
    <t>Taunton Asthmatic SC</t>
  </si>
  <si>
    <t>TAAW</t>
  </si>
  <si>
    <t>Taunton Deane SC</t>
  </si>
  <si>
    <t>TDSW</t>
  </si>
  <si>
    <t>Tavistock SC</t>
  </si>
  <si>
    <t>TAVW</t>
  </si>
  <si>
    <t>Teignmouth Swimming Club</t>
  </si>
  <si>
    <t>TEIW</t>
  </si>
  <si>
    <t>Tewkesbury SC</t>
  </si>
  <si>
    <t>TEWW</t>
  </si>
  <si>
    <t>Tigersharks</t>
  </si>
  <si>
    <t>THAW</t>
  </si>
  <si>
    <t>Tiverton SC</t>
  </si>
  <si>
    <t>TIVW</t>
  </si>
  <si>
    <t>Torquay Leander SC</t>
  </si>
  <si>
    <t>TQLW</t>
  </si>
  <si>
    <t>Torridgeside SC</t>
  </si>
  <si>
    <t>TORW</t>
  </si>
  <si>
    <t>Totnes SC</t>
  </si>
  <si>
    <t>TOTW</t>
  </si>
  <si>
    <t>Trowbridge ASC</t>
  </si>
  <si>
    <t>TROW</t>
  </si>
  <si>
    <t>Truro City SC</t>
  </si>
  <si>
    <t>TRUW</t>
  </si>
  <si>
    <t>United Bristol Swimming Club</t>
  </si>
  <si>
    <t>UBSW</t>
  </si>
  <si>
    <t>Wareham SC</t>
  </si>
  <si>
    <t>WARW</t>
  </si>
  <si>
    <t>Warminster &amp; District ASC</t>
  </si>
  <si>
    <t>WAMW</t>
  </si>
  <si>
    <t>Wellington</t>
  </si>
  <si>
    <t>WLNW</t>
  </si>
  <si>
    <t>Wells Swimming Club</t>
  </si>
  <si>
    <t>WELW</t>
  </si>
  <si>
    <t>Wessex Diving Club</t>
  </si>
  <si>
    <t>WXDW</t>
  </si>
  <si>
    <t>West Dorset SC</t>
  </si>
  <si>
    <t>WDOW</t>
  </si>
  <si>
    <t>West Wilts Force Five</t>
  </si>
  <si>
    <t>WFFW</t>
  </si>
  <si>
    <t>Westbury ASC</t>
  </si>
  <si>
    <t>WESW</t>
  </si>
  <si>
    <t>Weston-Super-Mare SC</t>
  </si>
  <si>
    <t>WSMW</t>
  </si>
  <si>
    <t>Weymouth SC</t>
  </si>
  <si>
    <t>WEYW</t>
  </si>
  <si>
    <t>WPWW</t>
  </si>
  <si>
    <t>Weyport Masters SC</t>
  </si>
  <si>
    <t>WEOW</t>
  </si>
  <si>
    <t>Wiltshire ASA</t>
  </si>
  <si>
    <t>Wincanton SC</t>
  </si>
  <si>
    <t>WINW</t>
  </si>
  <si>
    <t>Royal Wootton Bassett ASC</t>
  </si>
  <si>
    <t>WOBW</t>
  </si>
  <si>
    <t>Wroughton ASC</t>
  </si>
  <si>
    <t>WROW</t>
  </si>
  <si>
    <t>West Wilts Diving Club</t>
  </si>
  <si>
    <t>WWDW</t>
  </si>
  <si>
    <t>Yeovil District SC</t>
  </si>
  <si>
    <t>YEOW</t>
  </si>
  <si>
    <t>1930 ASC</t>
  </si>
  <si>
    <t>ENTX</t>
  </si>
  <si>
    <t>X</t>
  </si>
  <si>
    <t>SEDX</t>
  </si>
  <si>
    <t>Aberdeen ASC</t>
  </si>
  <si>
    <t>NANX</t>
  </si>
  <si>
    <t>SNDX</t>
  </si>
  <si>
    <t>Aberdeen Dolphins ASC</t>
  </si>
  <si>
    <t>NADX</t>
  </si>
  <si>
    <t>Airdrie and Monkland ASC</t>
  </si>
  <si>
    <t>WAMX</t>
  </si>
  <si>
    <t>SCWX</t>
  </si>
  <si>
    <t>Alford Otters ASC</t>
  </si>
  <si>
    <t>NAOX</t>
  </si>
  <si>
    <t>Alloa ASC</t>
  </si>
  <si>
    <t>WAAX</t>
  </si>
  <si>
    <t>Aquanauts Livingston ASC</t>
  </si>
  <si>
    <t>EANX</t>
  </si>
  <si>
    <t>Armadale Barracudas ASC</t>
  </si>
  <si>
    <t>EABX</t>
  </si>
  <si>
    <t>Ayr Diving Club</t>
  </si>
  <si>
    <t>WARX</t>
  </si>
  <si>
    <t>Borders Elite Swim Team</t>
  </si>
  <si>
    <t>UBEX</t>
  </si>
  <si>
    <t>SCCX</t>
  </si>
  <si>
    <t>Balfron Barracudas</t>
  </si>
  <si>
    <t>WBBX</t>
  </si>
  <si>
    <t>Banchory Beavers ASC</t>
  </si>
  <si>
    <t>NBBX</t>
  </si>
  <si>
    <t>Bathgate ASC</t>
  </si>
  <si>
    <t>EBEX</t>
  </si>
  <si>
    <t>Bellshill Sharks ASC</t>
  </si>
  <si>
    <t>WBLX</t>
  </si>
  <si>
    <t>SMDX</t>
  </si>
  <si>
    <t>Blairgowrie ASC</t>
  </si>
  <si>
    <t>MBEX</t>
  </si>
  <si>
    <t>Blantyre ASC</t>
  </si>
  <si>
    <t>WBEX</t>
  </si>
  <si>
    <t>Bo'ness ASC</t>
  </si>
  <si>
    <t>WBSX</t>
  </si>
  <si>
    <t>Bon Accord Thistle ASC</t>
  </si>
  <si>
    <t>NBAX</t>
  </si>
  <si>
    <t>Brechin Beavers ASC</t>
  </si>
  <si>
    <t>MBBX</t>
  </si>
  <si>
    <t>Bridge of Don ASC</t>
  </si>
  <si>
    <t>NBDX</t>
  </si>
  <si>
    <t>Broch SC</t>
  </si>
  <si>
    <t>NBHX</t>
  </si>
  <si>
    <t>Broxburn &amp; District ASC</t>
  </si>
  <si>
    <t>EBNX</t>
  </si>
  <si>
    <t>Buckie ASC</t>
  </si>
  <si>
    <t>NBKX</t>
  </si>
  <si>
    <t>Bucksburn ASC</t>
  </si>
  <si>
    <t>NBNX</t>
  </si>
  <si>
    <t>Burntisland ASC</t>
  </si>
  <si>
    <t>EBDX</t>
  </si>
  <si>
    <t>Caledonia</t>
  </si>
  <si>
    <t>UCDX</t>
  </si>
  <si>
    <t>Cardenden ASC</t>
  </si>
  <si>
    <t>ECNX</t>
  </si>
  <si>
    <t>Carnegie ASC</t>
  </si>
  <si>
    <t>ECEX</t>
  </si>
  <si>
    <t>Carnoustie Claymores</t>
  </si>
  <si>
    <t>MCCX</t>
  </si>
  <si>
    <t>Clydebank ASC</t>
  </si>
  <si>
    <t>WCKX</t>
  </si>
  <si>
    <t>C.O.A.S.T.</t>
  </si>
  <si>
    <t>UCAX</t>
  </si>
  <si>
    <t>City Of Glasgow Swim Team</t>
  </si>
  <si>
    <t>WCGX</t>
  </si>
  <si>
    <t>Cults Otters ASC</t>
  </si>
  <si>
    <t>NCOX</t>
  </si>
  <si>
    <t>Cumbernauld ASC</t>
  </si>
  <si>
    <t>WCDX</t>
  </si>
  <si>
    <t>Cupar and District Swimming Club</t>
  </si>
  <si>
    <t>ECRX</t>
  </si>
  <si>
    <t>Delting Dolphins ASC</t>
  </si>
  <si>
    <t>NDDX</t>
  </si>
  <si>
    <t>Deveron ASC</t>
  </si>
  <si>
    <t>NDNX</t>
  </si>
  <si>
    <t>Dumfries Dolphins ASC</t>
  </si>
  <si>
    <t>WDSX</t>
  </si>
  <si>
    <t>Dundee City Aquatics SC</t>
  </si>
  <si>
    <t>MDCX</t>
  </si>
  <si>
    <t>MDUX</t>
  </si>
  <si>
    <t>Dunedin Swim Team</t>
  </si>
  <si>
    <t>EDDX</t>
  </si>
  <si>
    <t>Dunfermline Water Polo Club</t>
  </si>
  <si>
    <t>EDUX</t>
  </si>
  <si>
    <t>Dunfermline ASC</t>
  </si>
  <si>
    <t>EDEX</t>
  </si>
  <si>
    <t>Dunoon ASC</t>
  </si>
  <si>
    <t>WDNX</t>
  </si>
  <si>
    <t>Duns ASC</t>
  </si>
  <si>
    <t>EDSX</t>
  </si>
  <si>
    <t>Dyce (Aberdeen) ASC</t>
  </si>
  <si>
    <t>NDAX</t>
  </si>
  <si>
    <t>East Lothian Swim Team</t>
  </si>
  <si>
    <t>UELX</t>
  </si>
  <si>
    <t>East Kilbride ASC</t>
  </si>
  <si>
    <t>WEKX</t>
  </si>
  <si>
    <t>Edinburgh Diving Club</t>
  </si>
  <si>
    <t>EEDX</t>
  </si>
  <si>
    <t>Edinburgh Synchro ASC</t>
  </si>
  <si>
    <t>EESX</t>
  </si>
  <si>
    <t>Edinburgh University</t>
  </si>
  <si>
    <t>EEUX</t>
  </si>
  <si>
    <t>Elgin SC</t>
  </si>
  <si>
    <t>NENX</t>
  </si>
  <si>
    <t>Enable Arion SC</t>
  </si>
  <si>
    <t>WEAX</t>
  </si>
  <si>
    <t>Eyemouth &amp; District ASC</t>
  </si>
  <si>
    <t>EEHX</t>
  </si>
  <si>
    <t>Falkirk Inter-Region Swim Team</t>
  </si>
  <si>
    <t>UFTX</t>
  </si>
  <si>
    <t>Falkirk Otters ASC</t>
  </si>
  <si>
    <t>WFOX</t>
  </si>
  <si>
    <t>Fauldhouse Penguins SC</t>
  </si>
  <si>
    <t>EFPX</t>
  </si>
  <si>
    <t>Ferry Amateur Swim Team</t>
  </si>
  <si>
    <t>EFAX</t>
  </si>
  <si>
    <t>Fife Synchronised Swimming Club</t>
  </si>
  <si>
    <t>EFEX</t>
  </si>
  <si>
    <t>Fins CSC</t>
  </si>
  <si>
    <t>EFSX</t>
  </si>
  <si>
    <t>Forfar ASC</t>
  </si>
  <si>
    <t>MFRX</t>
  </si>
  <si>
    <t>Forres Blu Fins ASC</t>
  </si>
  <si>
    <t>NFBX</t>
  </si>
  <si>
    <t>Free Style SC</t>
  </si>
  <si>
    <t>NFSX</t>
  </si>
  <si>
    <t>Galashiels ASC</t>
  </si>
  <si>
    <t>EGAX</t>
  </si>
  <si>
    <t>Garioch ASC</t>
  </si>
  <si>
    <t>NGHX</t>
  </si>
  <si>
    <t>Glasgow Nomads SC</t>
  </si>
  <si>
    <t>WNSX</t>
  </si>
  <si>
    <t>Glasgow University Swim Team</t>
  </si>
  <si>
    <t>WGUX</t>
  </si>
  <si>
    <t>Glasgow Western Masters ASC</t>
  </si>
  <si>
    <t>WWMX</t>
  </si>
  <si>
    <t>Glenrothes ASC</t>
  </si>
  <si>
    <t>EGSX</t>
  </si>
  <si>
    <t>Grangemouth ASC</t>
  </si>
  <si>
    <t>WGHX</t>
  </si>
  <si>
    <t>Grantown-on-Spey SC</t>
  </si>
  <si>
    <t>NGRX</t>
  </si>
  <si>
    <t>Grove ASC</t>
  </si>
  <si>
    <t>EGEX</t>
  </si>
  <si>
    <t>Haddington &amp; District ASC</t>
  </si>
  <si>
    <t>EHNX</t>
  </si>
  <si>
    <t>Hailes ASC</t>
  </si>
  <si>
    <t>EHAX</t>
  </si>
  <si>
    <t>Hamilton Baths ASC</t>
  </si>
  <si>
    <t>WHBX</t>
  </si>
  <si>
    <t>Hamilton Dolphins</t>
  </si>
  <si>
    <t>WHNX</t>
  </si>
  <si>
    <t>Hamilton Water Polo Club</t>
  </si>
  <si>
    <t>WHWX</t>
  </si>
  <si>
    <t>Heart Of Midlothian ASC</t>
  </si>
  <si>
    <t>EHMX</t>
  </si>
  <si>
    <t>Helensburgh ASC</t>
  </si>
  <si>
    <t>WHHX</t>
  </si>
  <si>
    <t>Highland Swim Team</t>
  </si>
  <si>
    <t>UHIX</t>
  </si>
  <si>
    <t>Highland Disability Swim Team</t>
  </si>
  <si>
    <t>NHDX</t>
  </si>
  <si>
    <t>Huntly ASC</t>
  </si>
  <si>
    <t>NHYX</t>
  </si>
  <si>
    <t>Incas</t>
  </si>
  <si>
    <t>EISX</t>
  </si>
  <si>
    <t>Inverclyde ASC</t>
  </si>
  <si>
    <t>WIEX</t>
  </si>
  <si>
    <t>Inverclyde Masters ASC</t>
  </si>
  <si>
    <t>WIMX</t>
  </si>
  <si>
    <t>Inverleith</t>
  </si>
  <si>
    <t>EIHX</t>
  </si>
  <si>
    <t>Inverness ASC</t>
  </si>
  <si>
    <t>NISX</t>
  </si>
  <si>
    <t>Islay &amp; Jura Dolphins ASC</t>
  </si>
  <si>
    <t>WIJX</t>
  </si>
  <si>
    <t>Kelso ASC</t>
  </si>
  <si>
    <t>EKOX</t>
  </si>
  <si>
    <t>Kilmarnock ASC</t>
  </si>
  <si>
    <t>WKKX</t>
  </si>
  <si>
    <t>Kingston ASC</t>
  </si>
  <si>
    <t>WKNX</t>
  </si>
  <si>
    <t>Kinross Otters ASC</t>
  </si>
  <si>
    <t>MKOX</t>
  </si>
  <si>
    <t>Kintyre ASC</t>
  </si>
  <si>
    <t>WKEX</t>
  </si>
  <si>
    <t>Kirkcaldy ASC</t>
  </si>
  <si>
    <t>EKYX</t>
  </si>
  <si>
    <t>Kirkintilloch &amp; Kilsyth ASC</t>
  </si>
  <si>
    <t>WKHX</t>
  </si>
  <si>
    <t>Lanark</t>
  </si>
  <si>
    <t>WLKX</t>
  </si>
  <si>
    <t>Larkhall Avondale ASC</t>
  </si>
  <si>
    <t>WLAX</t>
  </si>
  <si>
    <t>Leith ASC</t>
  </si>
  <si>
    <t>ELHX</t>
  </si>
  <si>
    <t>Lerwick ASC</t>
  </si>
  <si>
    <t>NLKX</t>
  </si>
  <si>
    <t>Livingston &amp; District Dolphins</t>
  </si>
  <si>
    <t>ELDX</t>
  </si>
  <si>
    <t>Merrick Mavericks SC</t>
  </si>
  <si>
    <t>WMMX</t>
  </si>
  <si>
    <t>Midlothian SC</t>
  </si>
  <si>
    <t>EMNX</t>
  </si>
  <si>
    <t>Milngavie &amp; Bearsden</t>
  </si>
  <si>
    <t>WMBX</t>
  </si>
  <si>
    <t>Monifieth ASC</t>
  </si>
  <si>
    <t>MMHX</t>
  </si>
  <si>
    <t>Montrose &amp; District Seals ASC</t>
  </si>
  <si>
    <t>MMSX</t>
  </si>
  <si>
    <t>Motherwell &amp; Wishaw ASC</t>
  </si>
  <si>
    <t>WMWX</t>
  </si>
  <si>
    <t>Musselburgh ASC</t>
  </si>
  <si>
    <t>EMHX</t>
  </si>
  <si>
    <t>North Ayrshire ASC</t>
  </si>
  <si>
    <t>WNAX</t>
  </si>
  <si>
    <t>Nairn ASC</t>
  </si>
  <si>
    <t>NNNX</t>
  </si>
  <si>
    <t>Nairn Synchro SC</t>
  </si>
  <si>
    <t>NNSX</t>
  </si>
  <si>
    <t>North Lanarkshire Swim Team</t>
  </si>
  <si>
    <t>UNLX</t>
  </si>
  <si>
    <t>Oban Otters SC</t>
  </si>
  <si>
    <t>WOOX</t>
  </si>
  <si>
    <t>Orkney ASC</t>
  </si>
  <si>
    <t>NOYX</t>
  </si>
  <si>
    <t>Peebles ASC</t>
  </si>
  <si>
    <t>EPSX</t>
  </si>
  <si>
    <t>Perth City Swim Club</t>
  </si>
  <si>
    <t>MPCX</t>
  </si>
  <si>
    <t>Perth Masters</t>
  </si>
  <si>
    <t>MPMX</t>
  </si>
  <si>
    <t>Peterhead ASC</t>
  </si>
  <si>
    <t>NPDX</t>
  </si>
  <si>
    <t>Phoenix Aquatics Club</t>
  </si>
  <si>
    <t>WPXX</t>
  </si>
  <si>
    <t>Portobello ASC</t>
  </si>
  <si>
    <t>EPOX</t>
  </si>
  <si>
    <t>Ren 96</t>
  </si>
  <si>
    <t>WRXX</t>
  </si>
  <si>
    <t>Renfrew Baths ASC</t>
  </si>
  <si>
    <t>WRBX</t>
  </si>
  <si>
    <t>Rutherglen ASC</t>
  </si>
  <si>
    <t>WRNX</t>
  </si>
  <si>
    <t>Scotland Composite</t>
  </si>
  <si>
    <t>SASA</t>
  </si>
  <si>
    <t>Scottish ASA Life Member</t>
  </si>
  <si>
    <t>LFMX</t>
  </si>
  <si>
    <t>Scottish Swimming Staff</t>
  </si>
  <si>
    <t>USWX</t>
  </si>
  <si>
    <t>Scorpion Swim Team</t>
  </si>
  <si>
    <t>ESNX</t>
  </si>
  <si>
    <t>Scotland East</t>
  </si>
  <si>
    <t>Scotland Midland</t>
  </si>
  <si>
    <t>Scottish Non-Residential</t>
  </si>
  <si>
    <t>USNX</t>
  </si>
  <si>
    <t>Scotland North</t>
  </si>
  <si>
    <t>Scotland West</t>
  </si>
  <si>
    <t>Scotia ASC</t>
  </si>
  <si>
    <t>WSAX</t>
  </si>
  <si>
    <t>Scottish Schools Swimming Assoc</t>
  </si>
  <si>
    <t>USSX</t>
  </si>
  <si>
    <t>Shetland ASC</t>
  </si>
  <si>
    <t>NSHX</t>
  </si>
  <si>
    <t>Silver City Blues ASC</t>
  </si>
  <si>
    <t>NSCX</t>
  </si>
  <si>
    <t>Skye Dolphins ASC</t>
  </si>
  <si>
    <t>NSEX</t>
  </si>
  <si>
    <t>South Lanarkshire Swimming</t>
  </si>
  <si>
    <t>USLX</t>
  </si>
  <si>
    <t>South Aberdeenshire Swim Team</t>
  </si>
  <si>
    <t>USAX</t>
  </si>
  <si>
    <t>South Mainland ASC</t>
  </si>
  <si>
    <t>NSMX</t>
  </si>
  <si>
    <t>St Thomas ASC</t>
  </si>
  <si>
    <t>MASX</t>
  </si>
  <si>
    <t>Step Rock ASC</t>
  </si>
  <si>
    <t>ESRX</t>
  </si>
  <si>
    <t>South Ayrshire ASC</t>
  </si>
  <si>
    <t>WSEX</t>
  </si>
  <si>
    <t>Stirling Swimming</t>
  </si>
  <si>
    <t>WSWX</t>
  </si>
  <si>
    <t>Stonehaven ASC</t>
  </si>
  <si>
    <t>NSNX</t>
  </si>
  <si>
    <t>Stranraer Stingrays ASC</t>
  </si>
  <si>
    <t>WSRX</t>
  </si>
  <si>
    <t>Swim Western Isles</t>
  </si>
  <si>
    <t>NWIX</t>
  </si>
  <si>
    <t>Tain ASC</t>
  </si>
  <si>
    <t>NTNX</t>
  </si>
  <si>
    <t>Tay Masters</t>
  </si>
  <si>
    <t>MTMX</t>
  </si>
  <si>
    <t>Thurso ASC</t>
  </si>
  <si>
    <t>NTOX</t>
  </si>
  <si>
    <t>Tranent ASC</t>
  </si>
  <si>
    <t>ETTX</t>
  </si>
  <si>
    <t>Trojan ASC</t>
  </si>
  <si>
    <t>ETNX</t>
  </si>
  <si>
    <t>University Of Stirling</t>
  </si>
  <si>
    <t>WUSX</t>
  </si>
  <si>
    <t>Upper Deeside ASC</t>
  </si>
  <si>
    <t>NUDX</t>
  </si>
  <si>
    <t>Warrender Baths Club</t>
  </si>
  <si>
    <t>EWBX</t>
  </si>
  <si>
    <t>West Dunbartonshire ASC</t>
  </si>
  <si>
    <t>WDDX</t>
  </si>
  <si>
    <t>Swim West Lothian</t>
  </si>
  <si>
    <t>UWLX</t>
  </si>
  <si>
    <t>Western Baths WPC</t>
  </si>
  <si>
    <t>WWBX</t>
  </si>
  <si>
    <t>Westhill District ASC</t>
  </si>
  <si>
    <t>NWDX</t>
  </si>
  <si>
    <t>Whalsay ASC</t>
  </si>
  <si>
    <t>NWYX</t>
  </si>
  <si>
    <t>Wick ASC</t>
  </si>
  <si>
    <t>NWKX</t>
  </si>
  <si>
    <t>Y.A.A.B.A ASC</t>
  </si>
  <si>
    <t>MYAX</t>
  </si>
  <si>
    <t>Ythan ASC</t>
  </si>
  <si>
    <t>NYNX</t>
  </si>
  <si>
    <t>Aberavon</t>
  </si>
  <si>
    <t>ABVY</t>
  </si>
  <si>
    <t>Y</t>
  </si>
  <si>
    <t>WWAY</t>
  </si>
  <si>
    <t>Aberdare Comets Diving Club</t>
  </si>
  <si>
    <t>ACDY</t>
  </si>
  <si>
    <t>EWAY</t>
  </si>
  <si>
    <t>Aberaeron SC</t>
  </si>
  <si>
    <t>ABEY</t>
  </si>
  <si>
    <t>ABAY</t>
  </si>
  <si>
    <t>NWAY</t>
  </si>
  <si>
    <t>ABTY</t>
  </si>
  <si>
    <t>Aberystwyth</t>
  </si>
  <si>
    <t>ABRY</t>
  </si>
  <si>
    <t>Amman Valley</t>
  </si>
  <si>
    <t>AMMY</t>
  </si>
  <si>
    <t>ARFY</t>
  </si>
  <si>
    <t>Bangor Bilidowcars Diving Club</t>
  </si>
  <si>
    <t>BBDY</t>
  </si>
  <si>
    <t>Barry</t>
  </si>
  <si>
    <t>BARY</t>
  </si>
  <si>
    <t>Brecon</t>
  </si>
  <si>
    <t>BREY</t>
  </si>
  <si>
    <t>Bridgend County Swim Squad</t>
  </si>
  <si>
    <t>BRCY</t>
  </si>
  <si>
    <t>Buckley</t>
  </si>
  <si>
    <t>BUCY</t>
  </si>
  <si>
    <t>Celtic Dolphins</t>
  </si>
  <si>
    <t>CEDY</t>
  </si>
  <si>
    <t>Caernarfon</t>
  </si>
  <si>
    <t>CANY</t>
  </si>
  <si>
    <t>Caerphilly County Swim Squad</t>
  </si>
  <si>
    <t>CAPY</t>
  </si>
  <si>
    <t>Cardiff Masters</t>
  </si>
  <si>
    <t>CDMY</t>
  </si>
  <si>
    <t>Cardigan</t>
  </si>
  <si>
    <t>CARY</t>
  </si>
  <si>
    <t>Carmarthen Masters SC</t>
  </si>
  <si>
    <t>CMMY</t>
  </si>
  <si>
    <t>Carmarthen</t>
  </si>
  <si>
    <t>CAMY</t>
  </si>
  <si>
    <t>Carmarthen Water Polo Club</t>
  </si>
  <si>
    <t>CWPY</t>
  </si>
  <si>
    <t>CHEY</t>
  </si>
  <si>
    <t>Chirk</t>
  </si>
  <si>
    <t>CHIY</t>
  </si>
  <si>
    <t>BANY</t>
  </si>
  <si>
    <t>City of Cardiff</t>
  </si>
  <si>
    <t>COCY</t>
  </si>
  <si>
    <t>City Of Newport Swimming Club</t>
  </si>
  <si>
    <t>NWMY</t>
  </si>
  <si>
    <t>Colwyn Bay</t>
  </si>
  <si>
    <t>COLY</t>
  </si>
  <si>
    <t>Connahs Quay Swimming Club</t>
  </si>
  <si>
    <t>CONY</t>
  </si>
  <si>
    <t>Corwen Sharks</t>
  </si>
  <si>
    <t>CSHY</t>
  </si>
  <si>
    <t>Cwm Draig Water Polo Club</t>
  </si>
  <si>
    <t>CDWY</t>
  </si>
  <si>
    <t>Cwmbran</t>
  </si>
  <si>
    <t>CWMY</t>
  </si>
  <si>
    <t>Denbighshire Development Team</t>
  </si>
  <si>
    <t>DDTY</t>
  </si>
  <si>
    <t>Denbigh Dragons Swim Club</t>
  </si>
  <si>
    <t>DENY</t>
  </si>
  <si>
    <t>Fishguard Flyers</t>
  </si>
  <si>
    <t>FISY</t>
  </si>
  <si>
    <t>Flint Swimming Club</t>
  </si>
  <si>
    <t>FLIY</t>
  </si>
  <si>
    <t>Haverfordwest</t>
  </si>
  <si>
    <t>HAVY</t>
  </si>
  <si>
    <t>Heads of the Valleys</t>
  </si>
  <si>
    <t>HOVY</t>
  </si>
  <si>
    <t>Holywell SC</t>
  </si>
  <si>
    <t>HOLY</t>
  </si>
  <si>
    <t>Isle of Anglesey</t>
  </si>
  <si>
    <t>IOAY</t>
  </si>
  <si>
    <t>Llandudno</t>
  </si>
  <si>
    <t>LNDY</t>
  </si>
  <si>
    <t>Llanelli</t>
  </si>
  <si>
    <t>LLLY</t>
  </si>
  <si>
    <t>Merthyr Tydfil</t>
  </si>
  <si>
    <t>MERY</t>
  </si>
  <si>
    <t>Milford Haven</t>
  </si>
  <si>
    <t>MILY</t>
  </si>
  <si>
    <t>Mold</t>
  </si>
  <si>
    <t>MOLY</t>
  </si>
  <si>
    <t>Monnow</t>
  </si>
  <si>
    <t>MONY</t>
  </si>
  <si>
    <t>Neath SC</t>
  </si>
  <si>
    <t>NEAY</t>
  </si>
  <si>
    <t>Newtown SC</t>
  </si>
  <si>
    <t>NWTY</t>
  </si>
  <si>
    <t>Nexus Valleys Swimming Club</t>
  </si>
  <si>
    <t>NTVY</t>
  </si>
  <si>
    <t>Nofio Cymru</t>
  </si>
  <si>
    <t>NCYY</t>
  </si>
  <si>
    <t>WASA</t>
  </si>
  <si>
    <t>Nofio Sir Gar</t>
  </si>
  <si>
    <t>SCCY</t>
  </si>
  <si>
    <t>North Wales Region</t>
  </si>
  <si>
    <t>Pembroke &amp; District ASC</t>
  </si>
  <si>
    <t>PEMY</t>
  </si>
  <si>
    <t>PUFY</t>
  </si>
  <si>
    <t>Pembrokeshire County Swimming</t>
  </si>
  <si>
    <t>PCPY</t>
  </si>
  <si>
    <t>Penarth</t>
  </si>
  <si>
    <t>PENY</t>
  </si>
  <si>
    <t>Penyrheol</t>
  </si>
  <si>
    <t>PEHY</t>
  </si>
  <si>
    <t>Pontypridd</t>
  </si>
  <si>
    <t>POPY</t>
  </si>
  <si>
    <t>Rhondda</t>
  </si>
  <si>
    <t>RHOY</t>
  </si>
  <si>
    <t>Rhyl Dolphins SC</t>
  </si>
  <si>
    <t>RHYY</t>
  </si>
  <si>
    <t>Ruthin</t>
  </si>
  <si>
    <t>RUTY</t>
  </si>
  <si>
    <t>South East Wales Region</t>
  </si>
  <si>
    <t>South West Wales Region</t>
  </si>
  <si>
    <t>Swansea Stingrays</t>
  </si>
  <si>
    <t>SWDY</t>
  </si>
  <si>
    <t>SCPY</t>
  </si>
  <si>
    <t>Swim Gwynedd Performance Club</t>
  </si>
  <si>
    <t>SGPY</t>
  </si>
  <si>
    <t>SWAY</t>
  </si>
  <si>
    <t>Tenby</t>
  </si>
  <si>
    <t>TENY</t>
  </si>
  <si>
    <t>Torfaen Dolphins Performance</t>
  </si>
  <si>
    <t>TDOY</t>
  </si>
  <si>
    <t>Tredegar Torpedoes</t>
  </si>
  <si>
    <t>TREY</t>
  </si>
  <si>
    <t>Welsh Individual Member</t>
  </si>
  <si>
    <t>INDY</t>
  </si>
  <si>
    <t>Welsh Wanderers</t>
  </si>
  <si>
    <t>WWPY</t>
  </si>
  <si>
    <t>Welshpool</t>
  </si>
  <si>
    <t>WELY</t>
  </si>
  <si>
    <t>Wrexham</t>
  </si>
  <si>
    <t>WREY</t>
  </si>
  <si>
    <t>Wrexham Aquatics</t>
  </si>
  <si>
    <t>WRAY</t>
  </si>
  <si>
    <t>Club Codes</t>
  </si>
  <si>
    <t>Gala 
Recording</t>
  </si>
  <si>
    <t>1st</t>
  </si>
  <si>
    <t>2nd</t>
  </si>
  <si>
    <t>3rd</t>
  </si>
  <si>
    <t xml:space="preserve"> CLUB NAME AS 
RECOGNISED BY THE ASA&gt;&gt;&gt;</t>
  </si>
  <si>
    <t>Gala
Points
Tonight</t>
  </si>
  <si>
    <t>Gala Place
Tonight</t>
  </si>
  <si>
    <t>TEAM 1</t>
  </si>
  <si>
    <t>TEAM 2</t>
  </si>
  <si>
    <t>TEAM 3</t>
  </si>
  <si>
    <t>TEAM 4</t>
  </si>
  <si>
    <t>TEAM 5</t>
  </si>
  <si>
    <t>TEAM 6</t>
  </si>
  <si>
    <t>TEAM 7</t>
  </si>
  <si>
    <t>TEAM 8</t>
  </si>
  <si>
    <t>TEAM 9</t>
  </si>
  <si>
    <t>TEAM 10</t>
  </si>
  <si>
    <t>Edit Team 2</t>
  </si>
  <si>
    <t>Edit Team 1</t>
  </si>
  <si>
    <t>Edit Team 3</t>
  </si>
  <si>
    <t>Edit Team 4</t>
  </si>
  <si>
    <t>Edit Team 5</t>
  </si>
  <si>
    <t>Edit Team 6</t>
  </si>
  <si>
    <t>Edit Team 7</t>
  </si>
  <si>
    <t>Edit Team 8</t>
  </si>
  <si>
    <t>Edit Team 9</t>
  </si>
  <si>
    <t>Edit Team 10</t>
  </si>
  <si>
    <t>Check a Result</t>
  </si>
  <si>
    <r>
      <t xml:space="preserve">
</t>
    </r>
    <r>
      <rPr>
        <b/>
        <sz val="10"/>
        <rFont val="Arial"/>
        <family val="2"/>
      </rPr>
      <t xml:space="preserve">Gala 
points from Galas 
1 &amp; 2 </t>
    </r>
  </si>
  <si>
    <r>
      <t xml:space="preserve">
</t>
    </r>
    <r>
      <rPr>
        <b/>
        <sz val="10"/>
        <rFont val="Arial"/>
        <family val="2"/>
      </rPr>
      <t xml:space="preserve">League points from Galas
 1 &amp; 2 </t>
    </r>
  </si>
  <si>
    <t>Round</t>
  </si>
  <si>
    <t>Venue</t>
  </si>
  <si>
    <t>Final League Result</t>
  </si>
  <si>
    <t>Rankings 
HDR File</t>
  </si>
  <si>
    <t>Rankings 
MRF File</t>
  </si>
  <si>
    <t>League Points
Tonight</t>
  </si>
  <si>
    <t>Previous 
gala results</t>
  </si>
  <si>
    <t xml:space="preserve">League 
Points this Season </t>
  </si>
  <si>
    <t>Gala points this Season</t>
  </si>
  <si>
    <t>Final League Position</t>
  </si>
  <si>
    <t>Gala Place Tonight</t>
  </si>
  <si>
    <t>Number of 1st, 2nd &amp; 3rd places are shown below. 
These have already been incorporated into the calculation to give final places</t>
  </si>
  <si>
    <t>3rd Rank taking 2nd places into account</t>
  </si>
  <si>
    <t>4th Rank taking 3rd places into account</t>
  </si>
  <si>
    <t xml:space="preserve"> </t>
  </si>
  <si>
    <t xml:space="preserve">Gala Set-up </t>
  </si>
  <si>
    <t>Gala Setup</t>
  </si>
  <si>
    <t>Gala Recording</t>
  </si>
  <si>
    <t>Final result</t>
  </si>
  <si>
    <t>Final Results</t>
  </si>
  <si>
    <t xml:space="preserve">Gala Recording </t>
  </si>
  <si>
    <t>Printout
6 Lane Gala</t>
  </si>
  <si>
    <t>Printout
8 Lane Gala</t>
  </si>
  <si>
    <t>Printout
10 Lane Gala</t>
  </si>
  <si>
    <t>Final League Positions</t>
  </si>
  <si>
    <t>Rankings HDR</t>
  </si>
  <si>
    <t>Rankings MRF</t>
  </si>
  <si>
    <t>Time &amp; Place Quick Check</t>
  </si>
  <si>
    <t>Error
Correction</t>
  </si>
  <si>
    <t>Delete any empty lines &amp; save your changes</t>
  </si>
  <si>
    <t>If you are unsure of this procedure, please contact 
Brian Smith for further instructions.  07703 451232</t>
  </si>
  <si>
    <t>Gala  Set-up</t>
  </si>
  <si>
    <t xml:space="preserve"> HDR file</t>
  </si>
  <si>
    <t>Copy the Red cell Below and paste it into a new text document</t>
  </si>
  <si>
    <t>If you are unsure of this procedure please contact Brian Smith 07703 451232</t>
  </si>
  <si>
    <t>Eligibility</t>
  </si>
  <si>
    <t>Printout
6 Lane</t>
  </si>
  <si>
    <t>Printout
8 Lane</t>
  </si>
  <si>
    <t>Printout
10 Lane</t>
  </si>
  <si>
    <t>Rankings 
HDR file</t>
  </si>
  <si>
    <t>Rankings 
MRF file</t>
  </si>
  <si>
    <t>Gala 
Setup</t>
  </si>
  <si>
    <t>Final 
results</t>
  </si>
  <si>
    <t>Final 
Result</t>
  </si>
  <si>
    <t xml:space="preserve">Club Codes </t>
  </si>
  <si>
    <t>Gala 
set up</t>
  </si>
  <si>
    <t>Gala
Recording</t>
  </si>
  <si>
    <t>Check 
Results</t>
  </si>
  <si>
    <t>Rankings 
MRF</t>
  </si>
  <si>
    <t>Rankings 
HDR</t>
  </si>
  <si>
    <t>6 Lane Printout</t>
  </si>
  <si>
    <t>8 Lane Printout</t>
  </si>
  <si>
    <t>Quick
Results
Check</t>
  </si>
  <si>
    <t>10 Lane Printout</t>
  </si>
  <si>
    <t>4th</t>
  </si>
  <si>
    <t>5th</t>
  </si>
  <si>
    <t>6th</t>
  </si>
  <si>
    <t>7th</t>
  </si>
  <si>
    <t>8th</t>
  </si>
  <si>
    <t>9th</t>
  </si>
  <si>
    <t>10th</t>
  </si>
  <si>
    <t>2nd Rank taking 1st places into account</t>
  </si>
  <si>
    <t>4th 
ranked 
place</t>
  </si>
  <si>
    <t>3rd
Rank
Place</t>
  </si>
  <si>
    <t>2nd rank Place</t>
  </si>
  <si>
    <t>non ranked place</t>
  </si>
  <si>
    <t>1st Ranked Place on Gala points only</t>
  </si>
  <si>
    <t>1st ranked place</t>
  </si>
  <si>
    <t>Clubs have been entered in the team sheets, to swim in the lanes as shown below.</t>
  </si>
  <si>
    <t>Gala Points Tonight</t>
  </si>
  <si>
    <t>→→</t>
  </si>
  <si>
    <t>Should more than 2 teams be on equal points &amp; blank spaces occur during the gala, please refer to the points shown at the head of the events list.</t>
  </si>
  <si>
    <t>5th Rank taking 4th places into account</t>
  </si>
  <si>
    <t>5th Ranked Place</t>
  </si>
  <si>
    <t>6th Rank taking 5th Places into account</t>
  </si>
  <si>
    <t>6th ranked place</t>
  </si>
  <si>
    <t>7th rank taking 6th place into account</t>
  </si>
  <si>
    <t>7th Ranked place</t>
  </si>
  <si>
    <t>8th rank taking 7th place into account</t>
  </si>
  <si>
    <t>8th ranked place</t>
  </si>
  <si>
    <t>9th rank taking 8th place into account</t>
  </si>
  <si>
    <t>9th ranked place</t>
  </si>
  <si>
    <t>10th Rank taking 9th place into account</t>
  </si>
  <si>
    <t>10th Ranked place</t>
  </si>
  <si>
    <t>11th Ranked place taking 10th place into account</t>
  </si>
  <si>
    <t xml:space="preserve">TOTALS OF 
ALL PLACES 
PER CLUB </t>
  </si>
  <si>
    <t xml:space="preserve">TOTAL OF 
ALL PLACES 
PER CLUB </t>
  </si>
  <si>
    <t>Events</t>
  </si>
  <si>
    <t>Time</t>
  </si>
  <si>
    <t>Check a 
Swimmer</t>
  </si>
  <si>
    <t>→</t>
  </si>
  <si>
    <t>←</t>
  </si>
  <si>
    <r>
      <rPr>
        <b/>
        <sz val="12"/>
        <rFont val="Calibri"/>
        <family val="2"/>
      </rPr>
      <t>↑</t>
    </r>
    <r>
      <rPr>
        <b/>
        <sz val="12"/>
        <rFont val="Arial"/>
        <family val="2"/>
      </rPr>
      <t xml:space="preserve">
Team sheets</t>
    </r>
  </si>
  <si>
    <r>
      <t xml:space="preserve">Team sheets
</t>
    </r>
    <r>
      <rPr>
        <b/>
        <sz val="12"/>
        <rFont val="Calibri"/>
        <family val="2"/>
      </rPr>
      <t>↓</t>
    </r>
  </si>
  <si>
    <t>Navigate the programme with  these links.</t>
  </si>
  <si>
    <t>Print Lane timer sheets</t>
  </si>
  <si>
    <t>Run the Gala</t>
  </si>
  <si>
    <t>Lane Timer Sheets</t>
  </si>
  <si>
    <t>National Arena Swimming League 
Gala Recording Sheet</t>
  </si>
  <si>
    <t>Error correction.
Simply overwrite the incorrect information. 
Do not use  "Drag &amp; Drop" or "Cut &amp; Paste" as this will corrupt the programming</t>
  </si>
  <si>
    <t xml:space="preserve">Results Printout 6 Lane </t>
  </si>
  <si>
    <t xml:space="preserve">Results Printout 8 Lane </t>
  </si>
  <si>
    <t>Results Printout 10 Lane</t>
  </si>
  <si>
    <t xml:space="preserve">Swimmer 
Eligibilty </t>
  </si>
  <si>
    <t>When points are equal, countback on all races is used to place clubs. For the table above to be fully functional a spread of events may be needed. 
The lane columns show places from gala points only.</t>
  </si>
  <si>
    <t>Error correction is simple.  At any time during or after the Gala, Simply DELETE  the incorrect information &amp; retype with the correction. 
DO NOT USE DRAG &amp; DROP or CUT &amp; PASTE.  ----------   These processes will create #REF! &amp; result in loss of data.</t>
  </si>
  <si>
    <t>License Number</t>
  </si>
  <si>
    <t>License Number
(If applicable)</t>
  </si>
  <si>
    <t>License Number
(if applicable)</t>
  </si>
  <si>
    <t xml:space="preserve">License </t>
  </si>
  <si>
    <t>License number</t>
  </si>
  <si>
    <t>Gala Number</t>
  </si>
  <si>
    <t>GIRLS 10/11 50M BACKSTROKE</t>
  </si>
  <si>
    <t>BOYS 10/11 50M BACKSTROKE</t>
  </si>
  <si>
    <t>GIRLS 13/U 100M BREASTSTROKE</t>
  </si>
  <si>
    <t>BOYS 13/U 100M BREASTSTROKE</t>
  </si>
  <si>
    <t>GIRLS 15/U 100M BACKSTROKE</t>
  </si>
  <si>
    <t>BOYS 15/U 100M BACKSTROKE</t>
  </si>
  <si>
    <t>LADIES OPEN 100M BUTTERFLY</t>
  </si>
  <si>
    <t>MENS OPEN 100M BUTTERFLY</t>
  </si>
  <si>
    <t>GIRLS 10/11 50M BUTTERFLY</t>
  </si>
  <si>
    <t>BOYS 10/11 50M BUTTERFLY</t>
  </si>
  <si>
    <t>GIRLS 13/U 100M BACKSTROKE</t>
  </si>
  <si>
    <t>BOYS 13/U 100M BACKSTROKE</t>
  </si>
  <si>
    <t>GIRLS 15/U 100M BUTTERFLY</t>
  </si>
  <si>
    <t>BOYS 15/U 100M BUTTERFLY</t>
  </si>
  <si>
    <t>LADIES OPEN 100M BACKSTROKE</t>
  </si>
  <si>
    <t>MENS OPEN 100M BACKSTROKE</t>
  </si>
  <si>
    <t>GIRLS 10/11 50M BREASTSTROKE</t>
  </si>
  <si>
    <t>BOYS 10/11 50M BREASTSTROKE</t>
  </si>
  <si>
    <t>GIRLS 13/U 100M BUTTERFLY</t>
  </si>
  <si>
    <t>BOYS 13/U 100M BUTTERFLY</t>
  </si>
  <si>
    <t>GIRLS 15/U 100M FREESTYLE</t>
  </si>
  <si>
    <t>BOYS 15/U 100M FREESTYLE</t>
  </si>
  <si>
    <t>LADIES OPEN 100M BREASTSTROKE</t>
  </si>
  <si>
    <t>MENS OPEN 100M BREASTSTROKE</t>
  </si>
  <si>
    <t>GIRLS 13/U 100M FREESTYLE</t>
  </si>
  <si>
    <t>BOYS 13/U 100M FREESTYLE</t>
  </si>
  <si>
    <t>GIRLS 10/11 50M FREESTYLE</t>
  </si>
  <si>
    <t>BOYS 10/11 50M FREESTYLE</t>
  </si>
  <si>
    <t>GIRLS 15/U 100M BREASTSTROKE</t>
  </si>
  <si>
    <t>BOYS 15/U 100M BREASTSTROKE</t>
  </si>
  <si>
    <t>LADIES OPEN 100M FREESTYLE</t>
  </si>
  <si>
    <t>MENS OPEN 100M FREESTYLE</t>
  </si>
  <si>
    <t>Girls Open 4 x 50m Medley</t>
  </si>
  <si>
    <t>Boys Open 4 x 50m Medley</t>
  </si>
  <si>
    <t>Girls Open 6 x 50m Free</t>
  </si>
  <si>
    <t>Boys Open 6 x 50m Free</t>
  </si>
  <si>
    <t>Relay events are shown separately as they are not licensed events. 
Arena league rules do not require the teams to swim in a declared order. 
This is a times check and comments sheet only.</t>
  </si>
  <si>
    <t xml:space="preserve">RELAY EVENTS  </t>
  </si>
  <si>
    <t>Please select the printout sheet relevant to your gala. 
There are 6 ,8 or 10 lane sheets to choose from</t>
  </si>
  <si>
    <t>Girls 9/11  4 x 50m Free</t>
  </si>
  <si>
    <t>Boys 9/11 4 x 50m Free</t>
  </si>
  <si>
    <t>Girls 13/U 4 x 50m Medley</t>
  </si>
  <si>
    <t>Boys 13/U y 4 x 50m Medley</t>
  </si>
  <si>
    <t>Girls 15/U 4 x 50m Free</t>
  </si>
  <si>
    <t>Boys 15/U  4 x 50m Free</t>
  </si>
  <si>
    <t>Girls 9/11 4 x 50m medley</t>
  </si>
  <si>
    <t>Boys 9/11 4 x 50m medley</t>
  </si>
  <si>
    <t>Girls 13/U 4 x 50m Free</t>
  </si>
  <si>
    <t>Boys 13/U 4 x 50m Free</t>
  </si>
  <si>
    <t>Girls 15/U 4 x 50m Medley</t>
  </si>
  <si>
    <t>Boys 15/U 4 x 50m medley</t>
  </si>
  <si>
    <t>Relay events are shown separately as they are not licensed events. 
Arena league rules do not require the teams to swim in the declared order. 
This is a times check and comments sheet only.</t>
  </si>
  <si>
    <t>YOUR LEAGUE SECRETARY WILL USUALLY ATTEND TO THESE FILES FOR ANY GALA THAT IS LICENSED</t>
  </si>
  <si>
    <t>Your league secretary will usually prepare these files if the gala is licensed</t>
  </si>
  <si>
    <t>NAVX</t>
  </si>
  <si>
    <t>Abertillery Piranhas SC</t>
  </si>
  <si>
    <t>Academy Swim Team Burnham</t>
  </si>
  <si>
    <t>ASBW</t>
  </si>
  <si>
    <t>Andover Swimming &amp; WP Club</t>
  </si>
  <si>
    <t>Aqua Force Swimming Academy Hartlepool</t>
  </si>
  <si>
    <t>Argyll &amp; Clyde Swim Team</t>
  </si>
  <si>
    <t>UACX</t>
  </si>
  <si>
    <t>ASKA (Chester) Swimming Club</t>
  </si>
  <si>
    <t>ASKN</t>
  </si>
  <si>
    <t>Barking &amp; Dagenham Aquatics Club</t>
  </si>
  <si>
    <t>Basingstoke Bluefins SC</t>
  </si>
  <si>
    <t>Bedfordshire Lions WPC</t>
  </si>
  <si>
    <t>BLWT</t>
  </si>
  <si>
    <t>Borough of Southend Swimming and Training Club</t>
  </si>
  <si>
    <t>Borough of Wandsworth SA</t>
  </si>
  <si>
    <t>Bristol South Swim Club</t>
  </si>
  <si>
    <t>Broadstairs Lifeguard &amp; SC</t>
  </si>
  <si>
    <t>Burnley BOBCATS ADM SC</t>
  </si>
  <si>
    <t>Calverton and Bingham SC</t>
  </si>
  <si>
    <t>Camp Hill SC</t>
  </si>
  <si>
    <t>CAHM</t>
  </si>
  <si>
    <t>Chepstow &amp; District SC</t>
  </si>
  <si>
    <t>Chiltern Metropolitan Diving School</t>
  </si>
  <si>
    <t>City of Manchester WPC</t>
  </si>
  <si>
    <t>City of Sheffield Swim Squad Ltd</t>
  </si>
  <si>
    <t>City of Sheffield WPC</t>
  </si>
  <si>
    <t>City of Southampton SC</t>
  </si>
  <si>
    <t>City of Swansea Aquatics Club</t>
  </si>
  <si>
    <t>Clacton Swimming Club</t>
  </si>
  <si>
    <t>Clitheroe &amp; District SC</t>
  </si>
  <si>
    <t>Clwb Nofio P.B.P.</t>
  </si>
  <si>
    <t>PBPY</t>
  </si>
  <si>
    <t>Conwy County Aquatics</t>
  </si>
  <si>
    <t>DOTT</t>
  </si>
  <si>
    <t>Dive London Aquatics Club</t>
  </si>
  <si>
    <t>DLAL</t>
  </si>
  <si>
    <t>Dukinfield Marlins ASC</t>
  </si>
  <si>
    <t>Dundee University Swim Club</t>
  </si>
  <si>
    <t>East Dorset Open Water SC</t>
  </si>
  <si>
    <t>Eltham Training and SC</t>
  </si>
  <si>
    <t>English Roses Masters WPC</t>
  </si>
  <si>
    <t>Exmouth Swimming &amp; Lifesaving Society</t>
  </si>
  <si>
    <t>First Strokes Godmanchester SC</t>
  </si>
  <si>
    <t>Forth Valley WPC</t>
  </si>
  <si>
    <t>WFVX</t>
  </si>
  <si>
    <t>Great Harwood Otters SC</t>
  </si>
  <si>
    <t>Guernsey Marlins Special Swimmers Club LBG</t>
  </si>
  <si>
    <t>Harrow Kingfisher SC for Disabled</t>
  </si>
  <si>
    <t>Harrow Scout &amp; Guide SC</t>
  </si>
  <si>
    <t>Hawick &amp; Teviotdale ASC</t>
  </si>
  <si>
    <t>EHTX</t>
  </si>
  <si>
    <t>Heron Swim Team Somerset</t>
  </si>
  <si>
    <t>Hounslow Jets</t>
  </si>
  <si>
    <t>HOJL</t>
  </si>
  <si>
    <t>Kelsey Paddlers</t>
  </si>
  <si>
    <t>KPAE</t>
  </si>
  <si>
    <t>Kingfisher Scarborough SC</t>
  </si>
  <si>
    <t>Kings Centre Adult SC (E.Grinstead)</t>
  </si>
  <si>
    <t>Loddon White Dolphin SC</t>
  </si>
  <si>
    <t>London Aquatics Centre Performance SC</t>
  </si>
  <si>
    <t>LACL</t>
  </si>
  <si>
    <t>London Regional Synchronised SC</t>
  </si>
  <si>
    <t>LRSL</t>
  </si>
  <si>
    <t>Lowestoft &amp; Oulton Broad SC</t>
  </si>
  <si>
    <t>Making Waves ASC</t>
  </si>
  <si>
    <t>WWWX</t>
  </si>
  <si>
    <t>Manchester &amp; North West Disability SC</t>
  </si>
  <si>
    <t>MNWN</t>
  </si>
  <si>
    <t>Manchester Aquatics Centre DC</t>
  </si>
  <si>
    <t>Manchester Sharks WPC</t>
  </si>
  <si>
    <t>Market Harborough SC for the Disabled</t>
  </si>
  <si>
    <t>Menzieshill &amp; Whitehall Swimming &amp; WPC</t>
  </si>
  <si>
    <t>MMWX</t>
  </si>
  <si>
    <t>Mid Sussex Marlins</t>
  </si>
  <si>
    <t>Morley Swimming &amp; WP Club</t>
  </si>
  <si>
    <t>Mount Kelly Swimming</t>
  </si>
  <si>
    <t>Newcastle SwimTeam</t>
  </si>
  <si>
    <t>NUEL</t>
  </si>
  <si>
    <t>Nofio Clwyd</t>
  </si>
  <si>
    <t>NCPY</t>
  </si>
  <si>
    <t>North Birmingham Swim and Lifesaving Club</t>
  </si>
  <si>
    <t>North Cornwall Dragons SC</t>
  </si>
  <si>
    <t>NCDW</t>
  </si>
  <si>
    <t>Norwich &amp; Thetford WPC</t>
  </si>
  <si>
    <t>Old Royton &amp; Crompton Amateur Swimming and WP Club</t>
  </si>
  <si>
    <t>ORCN</t>
  </si>
  <si>
    <t>Paddock Piranhas (Bishops Stortford) WPC</t>
  </si>
  <si>
    <t>Peel Swimming Club (IOM)</t>
  </si>
  <si>
    <t>PEEN</t>
  </si>
  <si>
    <t>Pembrokeshire Puffins Disability SC</t>
  </si>
  <si>
    <t>Pembrokeshire Water Polo Club</t>
  </si>
  <si>
    <t>PWPY</t>
  </si>
  <si>
    <t>Portsmouth &amp; District Synchronised SC</t>
  </si>
  <si>
    <t>Preseli Panthers</t>
  </si>
  <si>
    <t>PPAY</t>
  </si>
  <si>
    <t>Putteridge Swimming Club</t>
  </si>
  <si>
    <t>Richmond Dales ASC</t>
  </si>
  <si>
    <t>Royal Tunbridge Wells Masters SC</t>
  </si>
  <si>
    <t>Royal Tunbridge Wells Monson SC</t>
  </si>
  <si>
    <t>Salisbury Stingrays ASC</t>
  </si>
  <si>
    <t>Sandown I.O.W Saturday Night Club with Disabilities</t>
  </si>
  <si>
    <t>Sherwood Seals SC for the Disabled</t>
  </si>
  <si>
    <t>Shoreham Crocodiles SC</t>
  </si>
  <si>
    <t>South London Open Water SC</t>
  </si>
  <si>
    <t>Southampton University SC</t>
  </si>
  <si>
    <t>USSS</t>
  </si>
  <si>
    <t>SAQL</t>
  </si>
  <si>
    <t>Sub 160 Masters (Colne)</t>
  </si>
  <si>
    <t>SMCN</t>
  </si>
  <si>
    <t>Sunderland City Dive Team</t>
  </si>
  <si>
    <t>SCDE</t>
  </si>
  <si>
    <t>Swansea University SC</t>
  </si>
  <si>
    <t>SUNY</t>
  </si>
  <si>
    <t>ESIX</t>
  </si>
  <si>
    <t>Tandridge Aquarius Swim Squad</t>
  </si>
  <si>
    <t>Team Anglia Swimming Club</t>
  </si>
  <si>
    <t>TANT</t>
  </si>
  <si>
    <t>Telford Aqua</t>
  </si>
  <si>
    <t>TEAM</t>
  </si>
  <si>
    <t>The Royal Wolverhampton School SC</t>
  </si>
  <si>
    <t>Tigers SC (Jersey) Ltd</t>
  </si>
  <si>
    <t>Tisbury ASC</t>
  </si>
  <si>
    <t>TISW</t>
  </si>
  <si>
    <t>Tower Hamlets SC</t>
  </si>
  <si>
    <t>TOWL</t>
  </si>
  <si>
    <t>TR1 Swim</t>
  </si>
  <si>
    <t>TRSW</t>
  </si>
  <si>
    <t>Ullapool Swimming Club</t>
  </si>
  <si>
    <t>NULX</t>
  </si>
  <si>
    <t>University of Bath WPC</t>
  </si>
  <si>
    <t>VDAY</t>
  </si>
  <si>
    <t>Wales Region</t>
  </si>
  <si>
    <t>WARY</t>
  </si>
  <si>
    <t>Waltham Forest Dolphins Disabled SC</t>
  </si>
  <si>
    <t>West London Penguin Swimming &amp; Water Polo Club</t>
  </si>
  <si>
    <t>Westminster Tiburones SC</t>
  </si>
  <si>
    <t>WTIL</t>
  </si>
  <si>
    <t>Westside Sharks Swimming Club</t>
  </si>
  <si>
    <t>NWSX</t>
  </si>
  <si>
    <t>Weymouth &amp; Portland WPC</t>
  </si>
  <si>
    <t>Windsor &amp; Maidenhead StarFish SC</t>
  </si>
  <si>
    <t>Witney &amp; District Synchronised SC</t>
  </si>
  <si>
    <t>Woodside &amp; Thornton Heath SC</t>
  </si>
  <si>
    <t>YMCA Lytham St Annes SC</t>
  </si>
  <si>
    <t>YLSN</t>
  </si>
  <si>
    <t>York Triathlon Club</t>
  </si>
  <si>
    <t>YTCE</t>
  </si>
  <si>
    <t>NOTES TO THE GALA RECORDER</t>
  </si>
  <si>
    <t>If a swimmer is to be changed for an event, it is important that all 4 columns are altered.
1. ASA no
2. First Name
3. Family Name
4. D.O.B
To do this with an existing swimmer, simply Highlight the 4 cells on the appropriate line.
 Copy and paste the information into the new event line to overwrite the existing information.
If the swimmer is not already in the file then all the required information must be manually added before the swimmer is allowed to compete.</t>
  </si>
  <si>
    <t xml:space="preserve">Enter Team Name → </t>
  </si>
  <si>
    <r>
      <rPr>
        <sz val="14"/>
        <rFont val="Arial"/>
        <family val="2"/>
      </rPr>
      <t xml:space="preserve">To add all information from a team sheet to the gala sheet, open the team sheet provided for the team allocated the </t>
    </r>
    <r>
      <rPr>
        <sz val="24"/>
        <rFont val="Arial"/>
        <family val="2"/>
      </rPr>
      <t>2nd lane</t>
    </r>
    <r>
      <rPr>
        <sz val="14"/>
        <rFont val="Arial"/>
        <family val="2"/>
      </rPr>
      <t xml:space="preserve"> 
at the gala and</t>
    </r>
    <r>
      <rPr>
        <sz val="10"/>
        <rFont val="Arial"/>
        <family val="2"/>
      </rPr>
      <t xml:space="preserve">
HIGHLGHT COLUMNS 
</t>
    </r>
    <r>
      <rPr>
        <sz val="28"/>
        <rFont val="Arial"/>
        <family val="2"/>
      </rPr>
      <t>"E to H"</t>
    </r>
    <r>
      <rPr>
        <sz val="10"/>
        <rFont val="Arial"/>
        <family val="2"/>
      </rPr>
      <t xml:space="preserve">
</t>
    </r>
    <r>
      <rPr>
        <sz val="16"/>
        <rFont val="Arial"/>
        <family val="2"/>
      </rPr>
      <t>Copy &amp; Paste into this sheet. All Swimmers names have now been added to the gala sheet</t>
    </r>
    <r>
      <rPr>
        <sz val="10"/>
        <rFont val="Arial"/>
        <family val="2"/>
      </rPr>
      <t xml:space="preserve">
</t>
    </r>
    <r>
      <rPr>
        <sz val="14"/>
        <rFont val="Arial"/>
        <family val="2"/>
      </rPr>
      <t>Any team changes can be carried out in this sheet at any time</t>
    </r>
  </si>
  <si>
    <r>
      <rPr>
        <sz val="14"/>
        <rFont val="Arial"/>
        <family val="2"/>
      </rPr>
      <t xml:space="preserve">To add all information from a team sheet to the gala sheet, open the team sheet provided for the team allocated the </t>
    </r>
    <r>
      <rPr>
        <sz val="24"/>
        <rFont val="Arial"/>
        <family val="2"/>
      </rPr>
      <t>1st lane</t>
    </r>
    <r>
      <rPr>
        <sz val="14"/>
        <rFont val="Arial"/>
        <family val="2"/>
      </rPr>
      <t xml:space="preserve"> 
at the gala and</t>
    </r>
    <r>
      <rPr>
        <sz val="10"/>
        <rFont val="Arial"/>
        <family val="2"/>
      </rPr>
      <t xml:space="preserve">
HIGHLGHT COLUMNS 
</t>
    </r>
    <r>
      <rPr>
        <sz val="28"/>
        <rFont val="Arial"/>
        <family val="2"/>
      </rPr>
      <t>"E to H"</t>
    </r>
    <r>
      <rPr>
        <sz val="10"/>
        <rFont val="Arial"/>
        <family val="2"/>
      </rPr>
      <t xml:space="preserve">
</t>
    </r>
    <r>
      <rPr>
        <sz val="16"/>
        <rFont val="Arial"/>
        <family val="2"/>
      </rPr>
      <t>Copy &amp; Paste into this sheet. All Swimmers names have now been added to the gala sheet</t>
    </r>
    <r>
      <rPr>
        <sz val="10"/>
        <rFont val="Arial"/>
        <family val="2"/>
      </rPr>
      <t xml:space="preserve">
</t>
    </r>
    <r>
      <rPr>
        <sz val="14"/>
        <rFont val="Arial"/>
        <family val="2"/>
      </rPr>
      <t>Any team changes can be carried out in this sheet at any time</t>
    </r>
  </si>
  <si>
    <t>Email this complete excel file to your league secretary as soon as possible &amp; at the latest by Midday of the next day.</t>
  </si>
  <si>
    <t>Notes for Gala recorders.</t>
  </si>
  <si>
    <r>
      <rPr>
        <sz val="14"/>
        <rFont val="Arial"/>
        <family val="2"/>
      </rPr>
      <t xml:space="preserve">To add all information from a team sheet to the gala sheet, open the team sheet provided for the team allocated the </t>
    </r>
    <r>
      <rPr>
        <sz val="24"/>
        <rFont val="Arial"/>
        <family val="2"/>
      </rPr>
      <t>3rd lane</t>
    </r>
    <r>
      <rPr>
        <sz val="14"/>
        <rFont val="Arial"/>
        <family val="2"/>
      </rPr>
      <t xml:space="preserve"> 
at the gala and</t>
    </r>
    <r>
      <rPr>
        <sz val="10"/>
        <rFont val="Arial"/>
        <family val="2"/>
      </rPr>
      <t xml:space="preserve">
HIGHLGHT COLUMNS 
</t>
    </r>
    <r>
      <rPr>
        <sz val="28"/>
        <rFont val="Arial"/>
        <family val="2"/>
      </rPr>
      <t>"E to H"</t>
    </r>
    <r>
      <rPr>
        <sz val="10"/>
        <rFont val="Arial"/>
        <family val="2"/>
      </rPr>
      <t xml:space="preserve">
</t>
    </r>
    <r>
      <rPr>
        <sz val="16"/>
        <rFont val="Arial"/>
        <family val="2"/>
      </rPr>
      <t>Copy &amp; Paste into this sheet. All Swimmers names have now been added to the gala sheet</t>
    </r>
    <r>
      <rPr>
        <sz val="10"/>
        <rFont val="Arial"/>
        <family val="2"/>
      </rPr>
      <t xml:space="preserve">
</t>
    </r>
    <r>
      <rPr>
        <sz val="14"/>
        <rFont val="Arial"/>
        <family val="2"/>
      </rPr>
      <t>Any team changes can be carried out in this sheet at any time</t>
    </r>
  </si>
  <si>
    <r>
      <rPr>
        <sz val="14"/>
        <rFont val="Arial"/>
        <family val="2"/>
      </rPr>
      <t xml:space="preserve">To add all information from a team sheet to the gala sheet, open the team sheet provided for the team allocated the </t>
    </r>
    <r>
      <rPr>
        <sz val="24"/>
        <rFont val="Arial"/>
        <family val="2"/>
      </rPr>
      <t>4th lane</t>
    </r>
    <r>
      <rPr>
        <sz val="14"/>
        <rFont val="Arial"/>
        <family val="2"/>
      </rPr>
      <t xml:space="preserve"> 
at the gala and</t>
    </r>
    <r>
      <rPr>
        <sz val="10"/>
        <rFont val="Arial"/>
        <family val="2"/>
      </rPr>
      <t xml:space="preserve">
HIGHLGHT COLUMNS 
</t>
    </r>
    <r>
      <rPr>
        <sz val="28"/>
        <rFont val="Arial"/>
        <family val="2"/>
      </rPr>
      <t>"E to H"</t>
    </r>
    <r>
      <rPr>
        <sz val="10"/>
        <rFont val="Arial"/>
        <family val="2"/>
      </rPr>
      <t xml:space="preserve">
</t>
    </r>
    <r>
      <rPr>
        <sz val="16"/>
        <rFont val="Arial"/>
        <family val="2"/>
      </rPr>
      <t>Copy &amp; Paste into this sheet. All Swimmers names have now been added to the gala sheet</t>
    </r>
    <r>
      <rPr>
        <sz val="10"/>
        <rFont val="Arial"/>
        <family val="2"/>
      </rPr>
      <t xml:space="preserve">
</t>
    </r>
    <r>
      <rPr>
        <sz val="14"/>
        <rFont val="Arial"/>
        <family val="2"/>
      </rPr>
      <t>Any team changes can be carried out in this sheet at any time</t>
    </r>
  </si>
  <si>
    <r>
      <rPr>
        <sz val="14"/>
        <rFont val="Arial"/>
        <family val="2"/>
      </rPr>
      <t xml:space="preserve">To add all information from a team sheet to the gala sheet, open the team sheet provided for the team allocated the </t>
    </r>
    <r>
      <rPr>
        <sz val="24"/>
        <rFont val="Arial"/>
        <family val="2"/>
      </rPr>
      <t>5th lane</t>
    </r>
    <r>
      <rPr>
        <sz val="14"/>
        <rFont val="Arial"/>
        <family val="2"/>
      </rPr>
      <t xml:space="preserve"> 
at the gala and</t>
    </r>
    <r>
      <rPr>
        <sz val="10"/>
        <rFont val="Arial"/>
        <family val="2"/>
      </rPr>
      <t xml:space="preserve">
HIGHLGHT COLUMNS 
</t>
    </r>
    <r>
      <rPr>
        <sz val="28"/>
        <rFont val="Arial"/>
        <family val="2"/>
      </rPr>
      <t>"E to H"</t>
    </r>
    <r>
      <rPr>
        <sz val="10"/>
        <rFont val="Arial"/>
        <family val="2"/>
      </rPr>
      <t xml:space="preserve">
</t>
    </r>
    <r>
      <rPr>
        <sz val="16"/>
        <rFont val="Arial"/>
        <family val="2"/>
      </rPr>
      <t>Copy &amp; Paste into this sheet. All Swimmers names have now been added to the gala sheet</t>
    </r>
    <r>
      <rPr>
        <sz val="10"/>
        <rFont val="Arial"/>
        <family val="2"/>
      </rPr>
      <t xml:space="preserve">
</t>
    </r>
    <r>
      <rPr>
        <sz val="14"/>
        <rFont val="Arial"/>
        <family val="2"/>
      </rPr>
      <t>Any team changes can be carried out in this sheet at any time</t>
    </r>
  </si>
  <si>
    <r>
      <rPr>
        <sz val="14"/>
        <rFont val="Arial"/>
        <family val="2"/>
      </rPr>
      <t xml:space="preserve">To add all information from a team sheet to the gala sheet, open the team sheet provided for the team allocated the </t>
    </r>
    <r>
      <rPr>
        <sz val="24"/>
        <rFont val="Arial"/>
        <family val="2"/>
      </rPr>
      <t>6th lane</t>
    </r>
    <r>
      <rPr>
        <sz val="14"/>
        <rFont val="Arial"/>
        <family val="2"/>
      </rPr>
      <t xml:space="preserve"> 
at the gala and</t>
    </r>
    <r>
      <rPr>
        <sz val="10"/>
        <rFont val="Arial"/>
        <family val="2"/>
      </rPr>
      <t xml:space="preserve">
HIGHLGHT COLUMNS 
</t>
    </r>
    <r>
      <rPr>
        <sz val="28"/>
        <rFont val="Arial"/>
        <family val="2"/>
      </rPr>
      <t>"E to H"</t>
    </r>
    <r>
      <rPr>
        <sz val="10"/>
        <rFont val="Arial"/>
        <family val="2"/>
      </rPr>
      <t xml:space="preserve">
</t>
    </r>
    <r>
      <rPr>
        <sz val="16"/>
        <rFont val="Arial"/>
        <family val="2"/>
      </rPr>
      <t>Copy &amp; Paste into this sheet. All Swimmers names have now been added to the gala sheet</t>
    </r>
    <r>
      <rPr>
        <sz val="10"/>
        <rFont val="Arial"/>
        <family val="2"/>
      </rPr>
      <t xml:space="preserve">
</t>
    </r>
    <r>
      <rPr>
        <sz val="14"/>
        <rFont val="Arial"/>
        <family val="2"/>
      </rPr>
      <t>Any team changes can be carried out in this sheet at any time</t>
    </r>
  </si>
  <si>
    <r>
      <rPr>
        <sz val="14"/>
        <rFont val="Arial"/>
        <family val="2"/>
      </rPr>
      <t xml:space="preserve">To add all information from a team sheet to the gala sheet, open the team sheet provided for the team allocated the </t>
    </r>
    <r>
      <rPr>
        <sz val="24"/>
        <rFont val="Arial"/>
        <family val="2"/>
      </rPr>
      <t>7th lane</t>
    </r>
    <r>
      <rPr>
        <sz val="14"/>
        <rFont val="Arial"/>
        <family val="2"/>
      </rPr>
      <t xml:space="preserve"> 
at the gala and</t>
    </r>
    <r>
      <rPr>
        <sz val="10"/>
        <rFont val="Arial"/>
        <family val="2"/>
      </rPr>
      <t xml:space="preserve">
HIGHLGHT COLUMNS 
</t>
    </r>
    <r>
      <rPr>
        <sz val="28"/>
        <rFont val="Arial"/>
        <family val="2"/>
      </rPr>
      <t>"E to H"</t>
    </r>
    <r>
      <rPr>
        <sz val="10"/>
        <rFont val="Arial"/>
        <family val="2"/>
      </rPr>
      <t xml:space="preserve">
</t>
    </r>
    <r>
      <rPr>
        <sz val="16"/>
        <rFont val="Arial"/>
        <family val="2"/>
      </rPr>
      <t>Copy &amp; Paste into this sheet. All Swimmers names have now been added to the gala sheet</t>
    </r>
    <r>
      <rPr>
        <sz val="10"/>
        <rFont val="Arial"/>
        <family val="2"/>
      </rPr>
      <t xml:space="preserve">
</t>
    </r>
    <r>
      <rPr>
        <sz val="14"/>
        <rFont val="Arial"/>
        <family val="2"/>
      </rPr>
      <t>Any team changes can be carried out in this sheet at any time</t>
    </r>
  </si>
  <si>
    <r>
      <rPr>
        <sz val="14"/>
        <rFont val="Arial"/>
        <family val="2"/>
      </rPr>
      <t xml:space="preserve">To add all information from a team sheet to the gala sheet, open the team sheet provided for the team allocated the </t>
    </r>
    <r>
      <rPr>
        <sz val="24"/>
        <rFont val="Arial"/>
        <family val="2"/>
      </rPr>
      <t>8th lane</t>
    </r>
    <r>
      <rPr>
        <sz val="14"/>
        <rFont val="Arial"/>
        <family val="2"/>
      </rPr>
      <t xml:space="preserve"> 
at the gala and</t>
    </r>
    <r>
      <rPr>
        <sz val="10"/>
        <rFont val="Arial"/>
        <family val="2"/>
      </rPr>
      <t xml:space="preserve">
HIGHLGHT COLUMNS 
</t>
    </r>
    <r>
      <rPr>
        <sz val="28"/>
        <rFont val="Arial"/>
        <family val="2"/>
      </rPr>
      <t>"E to H"</t>
    </r>
    <r>
      <rPr>
        <sz val="10"/>
        <rFont val="Arial"/>
        <family val="2"/>
      </rPr>
      <t xml:space="preserve">
</t>
    </r>
    <r>
      <rPr>
        <sz val="16"/>
        <rFont val="Arial"/>
        <family val="2"/>
      </rPr>
      <t>Copy &amp; Paste into this sheet. All Swimmers names have now been added to the gala sheet</t>
    </r>
    <r>
      <rPr>
        <sz val="10"/>
        <rFont val="Arial"/>
        <family val="2"/>
      </rPr>
      <t xml:space="preserve">
</t>
    </r>
    <r>
      <rPr>
        <sz val="14"/>
        <rFont val="Arial"/>
        <family val="2"/>
      </rPr>
      <t>Any team changes can be carried out in this sheet at any time</t>
    </r>
  </si>
  <si>
    <r>
      <rPr>
        <sz val="14"/>
        <rFont val="Arial"/>
        <family val="2"/>
      </rPr>
      <t xml:space="preserve">To add all information from a team sheet to the gala sheet, open the team sheet provided for the team allocated the </t>
    </r>
    <r>
      <rPr>
        <sz val="24"/>
        <rFont val="Arial"/>
        <family val="2"/>
      </rPr>
      <t>9th lane</t>
    </r>
    <r>
      <rPr>
        <sz val="14"/>
        <rFont val="Arial"/>
        <family val="2"/>
      </rPr>
      <t xml:space="preserve"> 
at the gala and</t>
    </r>
    <r>
      <rPr>
        <sz val="10"/>
        <rFont val="Arial"/>
        <family val="2"/>
      </rPr>
      <t xml:space="preserve">
HIGHLGHT COLUMNS 
</t>
    </r>
    <r>
      <rPr>
        <sz val="28"/>
        <rFont val="Arial"/>
        <family val="2"/>
      </rPr>
      <t>"E to H"</t>
    </r>
    <r>
      <rPr>
        <sz val="10"/>
        <rFont val="Arial"/>
        <family val="2"/>
      </rPr>
      <t xml:space="preserve">
</t>
    </r>
    <r>
      <rPr>
        <sz val="16"/>
        <rFont val="Arial"/>
        <family val="2"/>
      </rPr>
      <t>Copy &amp; Paste into this sheet. All Swimmers names have now been added to the gala sheet</t>
    </r>
    <r>
      <rPr>
        <sz val="10"/>
        <rFont val="Arial"/>
        <family val="2"/>
      </rPr>
      <t xml:space="preserve">
</t>
    </r>
    <r>
      <rPr>
        <sz val="14"/>
        <rFont val="Arial"/>
        <family val="2"/>
      </rPr>
      <t>Any team changes can be carried out in this sheet at any time</t>
    </r>
  </si>
  <si>
    <r>
      <rPr>
        <sz val="14"/>
        <rFont val="Arial"/>
        <family val="2"/>
      </rPr>
      <t xml:space="preserve">To add all information from a team sheet to the gala sheet, open the team sheet provided for the team allocated the </t>
    </r>
    <r>
      <rPr>
        <sz val="24"/>
        <rFont val="Arial"/>
        <family val="2"/>
      </rPr>
      <t>10th lane</t>
    </r>
    <r>
      <rPr>
        <sz val="14"/>
        <rFont val="Arial"/>
        <family val="2"/>
      </rPr>
      <t xml:space="preserve"> 
at the gala and</t>
    </r>
    <r>
      <rPr>
        <sz val="10"/>
        <rFont val="Arial"/>
        <family val="2"/>
      </rPr>
      <t xml:space="preserve">
HIGHLGHT COLUMNS 
</t>
    </r>
    <r>
      <rPr>
        <sz val="28"/>
        <rFont val="Arial"/>
        <family val="2"/>
      </rPr>
      <t>"E to H"</t>
    </r>
    <r>
      <rPr>
        <sz val="10"/>
        <rFont val="Arial"/>
        <family val="2"/>
      </rPr>
      <t xml:space="preserve">
</t>
    </r>
    <r>
      <rPr>
        <sz val="16"/>
        <rFont val="Arial"/>
        <family val="2"/>
      </rPr>
      <t>Copy &amp; Paste into this sheet. All Swimmers names have now been added to the gala sheet</t>
    </r>
    <r>
      <rPr>
        <sz val="10"/>
        <rFont val="Arial"/>
        <family val="2"/>
      </rPr>
      <t xml:space="preserve">
</t>
    </r>
    <r>
      <rPr>
        <sz val="14"/>
        <rFont val="Arial"/>
        <family val="2"/>
      </rPr>
      <t>Any team changes can be carried out in this sheet at any time</t>
    </r>
  </si>
  <si>
    <t>Aberdeen Diving Club</t>
  </si>
  <si>
    <t>Aberdeen University Diving Club</t>
  </si>
  <si>
    <t>NABX</t>
  </si>
  <si>
    <t>Aberdeen University Swimming and Water Polo Club</t>
  </si>
  <si>
    <t>NAUX</t>
  </si>
  <si>
    <t>Annan ASC</t>
  </si>
  <si>
    <t>WANX</t>
  </si>
  <si>
    <t>Arfon</t>
  </si>
  <si>
    <t>Asa Temporary cat 2 club</t>
  </si>
  <si>
    <t>ATEA</t>
  </si>
  <si>
    <t>Ashford School</t>
  </si>
  <si>
    <t>ASFS</t>
  </si>
  <si>
    <t>Banff and Buchan Masters</t>
  </si>
  <si>
    <t>NBMX</t>
  </si>
  <si>
    <t>BACL</t>
  </si>
  <si>
    <t>Barnet Water Polo Club</t>
  </si>
  <si>
    <t>BWCL</t>
  </si>
  <si>
    <t>Bedworth Masters</t>
  </si>
  <si>
    <t>BEMM</t>
  </si>
  <si>
    <t>Bexley Water Polo Club (Swanley)</t>
  </si>
  <si>
    <t>Bircotes SC</t>
  </si>
  <si>
    <t>BICA</t>
  </si>
  <si>
    <t>BUCL</t>
  </si>
  <si>
    <t>Burscough Diving Club</t>
  </si>
  <si>
    <t>BDCN</t>
  </si>
  <si>
    <t>Chelmsford City SC</t>
  </si>
  <si>
    <t>City of Salford Synchronised Swimming Club</t>
  </si>
  <si>
    <t>CSAN</t>
  </si>
  <si>
    <t>Colchester Oysters</t>
  </si>
  <si>
    <t>COYT</t>
  </si>
  <si>
    <t>Dorset Synchronised Swimming Club</t>
  </si>
  <si>
    <t>DSYW</t>
  </si>
  <si>
    <t>Fife North East Swim Team</t>
  </si>
  <si>
    <t>UFNX</t>
  </si>
  <si>
    <t>G29 Wild Swimmers DLL Eastbourne</t>
  </si>
  <si>
    <t>DLES</t>
  </si>
  <si>
    <t>Gele Gators</t>
  </si>
  <si>
    <t>GGEY</t>
  </si>
  <si>
    <t>Gloucester ASA</t>
  </si>
  <si>
    <t>Grimsby Aquatics Swim Team</t>
  </si>
  <si>
    <t>GAQE</t>
  </si>
  <si>
    <t>Guernsey Water Polo LBG</t>
  </si>
  <si>
    <t>GWPS</t>
  </si>
  <si>
    <t>Halstead Swimming Club</t>
  </si>
  <si>
    <t>Harleston Stingrays</t>
  </si>
  <si>
    <t>HDCS</t>
  </si>
  <si>
    <t>Larkhall Water Polo Club</t>
  </si>
  <si>
    <t>WLWX</t>
  </si>
  <si>
    <t>Lincoln Trident Swimming Academy</t>
  </si>
  <si>
    <t>LTSA</t>
  </si>
  <si>
    <t>Lochaber Leisure Centre Swim Team</t>
  </si>
  <si>
    <t>NLAX</t>
  </si>
  <si>
    <t>Locks Heath Swim Squad</t>
  </si>
  <si>
    <t>Newham &amp; University of East London (UEL) Swimming Club</t>
  </si>
  <si>
    <t>NNVT</t>
  </si>
  <si>
    <t>Oxford University WPC</t>
  </si>
  <si>
    <t>OXUS</t>
  </si>
  <si>
    <t>Rhondda Cynon Taf Performance Swim Squad</t>
  </si>
  <si>
    <t>RCTY</t>
  </si>
  <si>
    <t>Ryde Swimming Club</t>
  </si>
  <si>
    <t>RYDS</t>
  </si>
  <si>
    <t>Seawolf Swimming Academy (Church Lowton)</t>
  </si>
  <si>
    <t>SSAN</t>
  </si>
  <si>
    <t>Settle Stingrays SC</t>
  </si>
  <si>
    <t>Shetland Masters</t>
  </si>
  <si>
    <t>NSTX</t>
  </si>
  <si>
    <t>South Gloucestershire Water Polo Club</t>
  </si>
  <si>
    <t>SGWW</t>
  </si>
  <si>
    <t>South Wales Titans</t>
  </si>
  <si>
    <t>Sowerby Bridge Stingrays SC</t>
  </si>
  <si>
    <t>Stanway SC</t>
  </si>
  <si>
    <t>Star Diving Club Guildford</t>
  </si>
  <si>
    <t>Swansea BUCS</t>
  </si>
  <si>
    <t>SWBY</t>
  </si>
  <si>
    <t>TeamBath Synchro Club</t>
  </si>
  <si>
    <t>TBSW</t>
  </si>
  <si>
    <t>Teesdale Tiger Sharks</t>
  </si>
  <si>
    <t>TTSE</t>
  </si>
  <si>
    <t>University of Aberdeen Performance Swimming</t>
  </si>
  <si>
    <t>NUAX</t>
  </si>
  <si>
    <t>University of Nottingham SC</t>
  </si>
  <si>
    <t>UONA</t>
  </si>
  <si>
    <t>Warrington Masters Swimming Club</t>
  </si>
  <si>
    <t>WMSN</t>
  </si>
  <si>
    <t>Washington Aquatics SC</t>
  </si>
  <si>
    <t>WAQE</t>
  </si>
  <si>
    <t>York SynchroniCity SC</t>
  </si>
  <si>
    <t>YSCE</t>
  </si>
  <si>
    <t>Yorkshire Otters Coaching Club</t>
  </si>
  <si>
    <t>YOCE</t>
  </si>
  <si>
    <t>Region</t>
  </si>
  <si>
    <t>CODE</t>
  </si>
  <si>
    <t xml:space="preserve">CLUB </t>
  </si>
  <si>
    <t>Please ensure that the ASA club code has been included in the "Gala Setup" page.</t>
  </si>
  <si>
    <t>LADIES OPEN IM</t>
  </si>
  <si>
    <t>MENS OPEN IM</t>
  </si>
  <si>
    <t>BOYS  15/U BUTTERFLY</t>
  </si>
  <si>
    <t>BOYS  13/U BUTTERFLY</t>
  </si>
  <si>
    <t>GIRLS  15/U FREESTYLE</t>
  </si>
  <si>
    <t>BOYS  15/U FREESTYLE</t>
  </si>
  <si>
    <t>GIRLS  13/U FREESTYLE</t>
  </si>
  <si>
    <t>BOYS  13/U FREESTYLE</t>
  </si>
  <si>
    <t>Teams</t>
  </si>
  <si>
    <t>League Points from Galas
 1 &amp; 2 below</t>
  </si>
  <si>
    <t>Gala Points 
from Galas 
1 &amp; 2 below</t>
  </si>
  <si>
    <r>
      <t xml:space="preserve">Teams are initially placed by Gala points. 
League points are then awarded as per your league rules.
-----------------------------------
Should 2 or more teams have equal Gala points   
</t>
    </r>
    <r>
      <rPr>
        <b/>
        <sz val="10"/>
        <color rgb="FFFF0000"/>
        <rFont val="Arial"/>
        <family val="2"/>
      </rPr>
      <t>"Ranking By Places"</t>
    </r>
    <r>
      <rPr>
        <b/>
        <sz val="10"/>
        <rFont val="Arial"/>
        <family val="2"/>
      </rPr>
      <t xml:space="preserve"> comes into effect.
This table ranks teams by the number of 1st places, then 2nd places and so on until positions are finally established.
</t>
    </r>
    <r>
      <rPr>
        <b/>
        <i/>
        <sz val="10"/>
        <rFont val="Arial"/>
        <family val="2"/>
      </rPr>
      <t>A spread of events is therefore needed before this records accurately.
-----------------------------------</t>
    </r>
    <r>
      <rPr>
        <b/>
        <sz val="10"/>
        <rFont val="Arial"/>
        <family val="2"/>
      </rPr>
      <t xml:space="preserve">
</t>
    </r>
    <r>
      <rPr>
        <b/>
        <sz val="10"/>
        <color rgb="FFFF0000"/>
        <rFont val="Arial"/>
        <family val="2"/>
      </rPr>
      <t>Should a manual check be requested, a full table of placings can be found on the foot of the "Printout" sheet relevant to this gala.</t>
    </r>
    <r>
      <rPr>
        <b/>
        <sz val="10"/>
        <rFont val="Arial"/>
        <family val="2"/>
      </rPr>
      <t xml:space="preserve"> </t>
    </r>
  </si>
  <si>
    <t xml:space="preserve"> Different leagues select their overall league winners by slightly different methods:-  The various league points, &amp; bonus points applicable to your league, should be added manually to find your league winner.
Enter information as required into boxes shaded red. All others automatically fill in.</t>
  </si>
  <si>
    <t>Gala Points
Tonight</t>
  </si>
  <si>
    <r>
      <t xml:space="preserve">Tonight's Gala result
</t>
    </r>
    <r>
      <rPr>
        <b/>
        <sz val="10"/>
        <rFont val="Arial"/>
        <family val="2"/>
      </rPr>
      <t>Fill in the league points as allocated by your league rules</t>
    </r>
  </si>
  <si>
    <r>
      <t xml:space="preserve">Final League Result
</t>
    </r>
    <r>
      <rPr>
        <b/>
        <sz val="10"/>
        <rFont val="Arial"/>
        <family val="2"/>
      </rPr>
      <t>This should be filled in as instructed by your specific league rules</t>
    </r>
  </si>
  <si>
    <t xml:space="preserve">Tonights
Gala Points </t>
  </si>
  <si>
    <t>Bonus points tonight</t>
  </si>
  <si>
    <t>COMPLETE ASA CLUB CODE DATABASE 2017</t>
  </si>
  <si>
    <t>BBST</t>
  </si>
  <si>
    <r>
      <t xml:space="preserve">Import or Edit Teams 
</t>
    </r>
    <r>
      <rPr>
        <sz val="10"/>
        <rFont val="Calibri"/>
        <family val="2"/>
      </rPr>
      <t>↓</t>
    </r>
  </si>
  <si>
    <t xml:space="preserve">1/  Please ensure that all gala details are correctly entered. Team names automatically appear as shown on the team sheets. 
The 4 digit club codes MUST then be entered on this page. 
2/  Lane order is as supplied by your league secretary &amp; lanes should be numbered on this sheet, to coincide with the pool setup. </t>
  </si>
  <si>
    <r>
      <rPr>
        <sz val="10"/>
        <color rgb="FFFF0000"/>
        <rFont val="Arial"/>
        <family val="2"/>
      </rPr>
      <t>3/</t>
    </r>
    <r>
      <rPr>
        <sz val="10"/>
        <rFont val="Arial"/>
        <family val="2"/>
      </rPr>
      <t xml:space="preserve"> Team &amp; lane data must always be entered starting with "Team 1" no matter how many teams are swimming or which number lanes are used.</t>
    </r>
  </si>
  <si>
    <t xml:space="preserve">4/  If an individual gala result is tied, places are automatically calculated on countback using all 50 events. All placings are taken into account when necessary. 
5/ The final result sheet also calculates the overall league result. To use this facility, points from galas 1 &amp; 2 must be entered using the information supplied to you by your league secretary. </t>
  </si>
  <si>
    <r>
      <rPr>
        <sz val="10"/>
        <color rgb="FFFF0000"/>
        <rFont val="Arial"/>
        <family val="2"/>
      </rPr>
      <t xml:space="preserve">6/ </t>
    </r>
    <r>
      <rPr>
        <sz val="10"/>
        <rFont val="Arial"/>
        <family val="2"/>
      </rPr>
      <t>Navigation between the different parts of the programme can be either by selecting the links located within each page, or by using the sheet tabs at the bottom of the page.</t>
    </r>
  </si>
  <si>
    <r>
      <rPr>
        <sz val="10"/>
        <color rgb="FFFF0000"/>
        <rFont val="Arial"/>
        <family val="2"/>
      </rPr>
      <t xml:space="preserve">7/ </t>
    </r>
    <r>
      <rPr>
        <sz val="10"/>
        <rFont val="Arial"/>
        <family val="2"/>
      </rPr>
      <t xml:space="preserve"> If a club name is made up entirely with numbers eg 1066 or 1930 then letters must be added for points to score correctly.   </t>
    </r>
    <r>
      <rPr>
        <sz val="10"/>
        <color rgb="FFFF0000"/>
        <rFont val="Arial"/>
        <family val="2"/>
      </rPr>
      <t>SC is acceptable.</t>
    </r>
  </si>
  <si>
    <t>District</t>
  </si>
  <si>
    <t>Abergavenny Swimming Club</t>
  </si>
  <si>
    <t>Aquavision North London Swim Club</t>
  </si>
  <si>
    <t>Bassett J.S.F. Swimming Club</t>
  </si>
  <si>
    <t>BJSS</t>
  </si>
  <si>
    <t>BXPS</t>
  </si>
  <si>
    <t>Borough of Broxbourne Swim Squad</t>
  </si>
  <si>
    <t>Caldicot</t>
  </si>
  <si>
    <t>CALY</t>
  </si>
  <si>
    <t>Caledonia Synchro</t>
  </si>
  <si>
    <t>USCX</t>
  </si>
  <si>
    <t>Central Bedfordshire Swim Squad</t>
  </si>
  <si>
    <t>Chislehurst Millennium Swim Squad</t>
  </si>
  <si>
    <t>City of Norwich SC</t>
  </si>
  <si>
    <t>Clwb Nofio Bangor Swim Club</t>
  </si>
  <si>
    <t>Dartmoor Darts Aquatic</t>
  </si>
  <si>
    <t>DDAW</t>
  </si>
  <si>
    <t>Exeter University Alumni Swimming Club</t>
  </si>
  <si>
    <t>EUAW</t>
  </si>
  <si>
    <t>HSRT</t>
  </si>
  <si>
    <t>Kent Weald Swim Squad</t>
  </si>
  <si>
    <t>KWSS</t>
  </si>
  <si>
    <t>Kingston Synchronised SC</t>
  </si>
  <si>
    <t>Natare West London Swimming Club</t>
  </si>
  <si>
    <t>NWLL</t>
  </si>
  <si>
    <t>North Devon Marlins Swim Academy</t>
  </si>
  <si>
    <t>NDMW</t>
  </si>
  <si>
    <t>Northwich Centurions SC</t>
  </si>
  <si>
    <t>Port Talbot SC</t>
  </si>
  <si>
    <t>PTSY</t>
  </si>
  <si>
    <t>Sherborne Storm SC</t>
  </si>
  <si>
    <t>SHSW</t>
  </si>
  <si>
    <t>Sidcot Swim Club</t>
  </si>
  <si>
    <t>SSCW</t>
  </si>
  <si>
    <t>Southampton University WPC</t>
  </si>
  <si>
    <t>SOTS</t>
  </si>
  <si>
    <t>Swim-IT</t>
  </si>
  <si>
    <t>Team Bath AS</t>
  </si>
  <si>
    <t>TriSudbury</t>
  </si>
  <si>
    <t>TRST</t>
  </si>
  <si>
    <t>University of Surrey Swimming Club</t>
  </si>
  <si>
    <t>SUNS</t>
  </si>
  <si>
    <t>Wirral Evolutions Aqua Club</t>
  </si>
  <si>
    <t>WEAN</t>
  </si>
  <si>
    <t>Woodham Ferrers Swimming Club</t>
  </si>
  <si>
    <t>WOFT</t>
  </si>
  <si>
    <t>York Sport Swim Club</t>
  </si>
  <si>
    <t>YSSE</t>
  </si>
  <si>
    <t xml:space="preserve">Any swim which requires no points to be awarded must have a zero entered into the time box.
The reason for a no point allocation must be entered into the box below the swimmers name.
Text will automatically allow space of approximately 30 letters (in the printout sheet) for this explanation.     </t>
  </si>
  <si>
    <t xml:space="preserve">Copy and paste all the cells highlighted in yellow into a text document </t>
  </si>
  <si>
    <t>Team names will show here when the team sheet is imported</t>
  </si>
  <si>
    <t>Gala recorders:- Please fill in all red boxes.</t>
  </si>
  <si>
    <t>Pool Length:--- Only enter 25 or 50
(necessary for Rankings if a Licensed gala)</t>
  </si>
  <si>
    <t>Enter the IM distance for events 1 &amp; 2 for this gala.
 This will either be 100M or 200M.</t>
  </si>
  <si>
    <r>
      <t xml:space="preserve">Enter 4 digit club code
</t>
    </r>
    <r>
      <rPr>
        <sz val="10"/>
        <color rgb="FFFF0101"/>
        <rFont val="Arial"/>
        <family val="2"/>
      </rPr>
      <t>HERE</t>
    </r>
    <r>
      <rPr>
        <sz val="10"/>
        <rFont val="Arial"/>
        <family val="2"/>
      </rPr>
      <t xml:space="preserve">
</t>
    </r>
    <r>
      <rPr>
        <sz val="10"/>
        <color rgb="FFFF0101"/>
        <rFont val="Calibri"/>
        <family val="2"/>
      </rPr>
      <t>↓</t>
    </r>
    <r>
      <rPr>
        <sz val="10"/>
        <rFont val="Arial"/>
        <family val="2"/>
      </rPr>
      <t xml:space="preserve"> </t>
    </r>
    <r>
      <rPr>
        <sz val="10"/>
        <rFont val="Arial"/>
        <family val="2"/>
      </rPr>
      <t xml:space="preserve"> </t>
    </r>
  </si>
  <si>
    <t>Earlier versions are all still usable</t>
  </si>
  <si>
    <t>ASA
Number</t>
  </si>
  <si>
    <t>Given Name</t>
  </si>
  <si>
    <t>Family Name</t>
  </si>
  <si>
    <t>Date of Birth</t>
  </si>
  <si>
    <t>Title it as
HDR followed by the license number
Which is</t>
  </si>
  <si>
    <t>Title the document as 
MRF followed by the license number
Which is</t>
  </si>
  <si>
    <t xml:space="preserve">Results are produced by creating a PDF from the 6 lane, 8 lane or 10 lane printout sheets, the selection of which is dependant on the number of teams/lanes in use in the gala.
Due to Data protection requirements, ONLY the PDF result can be published or shared with other clubs. </t>
  </si>
  <si>
    <t>This complete excel file must now be emailed back to your league Secretary, at the latest, by midday the day following the gala.</t>
  </si>
  <si>
    <t>FIRST NAME</t>
  </si>
  <si>
    <t>D.O.B.</t>
  </si>
  <si>
    <r>
      <t>Enter Lane Numbers ALWAYS
Starting with the lowest number</t>
    </r>
    <r>
      <rPr>
        <sz val="7"/>
        <rFont val="Arial"/>
        <family val="2"/>
      </rPr>
      <t xml:space="preserve">
</t>
    </r>
    <r>
      <rPr>
        <sz val="7"/>
        <color rgb="FFFF0101"/>
        <rFont val="Calibri"/>
        <family val="2"/>
      </rPr>
      <t>↓</t>
    </r>
    <r>
      <rPr>
        <sz val="7"/>
        <rFont val="Arial"/>
        <family val="2"/>
      </rPr>
      <t xml:space="preserve">  </t>
    </r>
  </si>
  <si>
    <r>
      <rPr>
        <sz val="22"/>
        <rFont val="Arial"/>
        <family val="2"/>
      </rPr>
      <t xml:space="preserve">                Lane Timer sheets are now required 
                            at Arena League Galas</t>
    </r>
    <r>
      <rPr>
        <sz val="28"/>
        <rFont val="Arial"/>
        <family val="2"/>
      </rPr>
      <t xml:space="preserve">
</t>
    </r>
    <r>
      <rPr>
        <sz val="14"/>
        <color rgb="FF0000FF"/>
        <rFont val="Cooper Black"/>
        <family val="1"/>
      </rPr>
      <t>1. Ensure that you have processed any team changes before printing out these sheets.</t>
    </r>
    <r>
      <rPr>
        <sz val="14"/>
        <rFont val="Arial"/>
        <family val="2"/>
      </rPr>
      <t xml:space="preserve">   
</t>
    </r>
    <r>
      <rPr>
        <sz val="14"/>
        <color rgb="FF0000FF"/>
        <rFont val="Cooper Black"/>
        <family val="1"/>
      </rPr>
      <t xml:space="preserve">2. Now - From this page, Press - Ctrl+P on the keyboard.
</t>
    </r>
    <r>
      <rPr>
        <sz val="14"/>
        <color rgb="FFF70314"/>
        <rFont val="Cooper Black"/>
        <family val="1"/>
      </rPr>
      <t xml:space="preserve">3. The default setting is for 10 lanes, with 2 pages per lane, so please select the number of pages to  equal the number of lanes in use. </t>
    </r>
    <r>
      <rPr>
        <sz val="14"/>
        <color rgb="FFF70314"/>
        <rFont val="Arial"/>
        <family val="2"/>
      </rPr>
      <t xml:space="preserve">
</t>
    </r>
    <r>
      <rPr>
        <b/>
        <i/>
        <u/>
        <sz val="12"/>
        <color rgb="FFF70314"/>
        <rFont val="Arial"/>
        <family val="2"/>
      </rPr>
      <t>Please note</t>
    </r>
    <r>
      <rPr>
        <b/>
        <i/>
        <sz val="12"/>
        <color rgb="FFF70314"/>
        <rFont val="Arial"/>
        <family val="2"/>
      </rPr>
      <t xml:space="preserve"> </t>
    </r>
    <r>
      <rPr>
        <b/>
        <i/>
        <sz val="12"/>
        <rFont val="Arial"/>
        <family val="2"/>
      </rPr>
      <t xml:space="preserve">
</t>
    </r>
    <r>
      <rPr>
        <b/>
        <i/>
        <sz val="12"/>
        <color rgb="FFF70314"/>
        <rFont val="Arial"/>
        <family val="2"/>
      </rPr>
      <t>Only 1 copy should be selected, as that will print 1 copy of each lane.</t>
    </r>
    <r>
      <rPr>
        <i/>
        <sz val="12"/>
        <color theme="1"/>
        <rFont val="Arial"/>
        <family val="2"/>
      </rPr>
      <t xml:space="preserve">
</t>
    </r>
    <r>
      <rPr>
        <b/>
        <sz val="12"/>
        <color theme="1"/>
        <rFont val="Arial"/>
        <family val="2"/>
      </rPr>
      <t>Indi</t>
    </r>
    <r>
      <rPr>
        <b/>
        <i/>
        <sz val="12"/>
        <color theme="1"/>
        <rFont val="Arial"/>
        <family val="2"/>
      </rPr>
      <t xml:space="preserve">vidual events are on sheet 1, Relays are on sheet 2. </t>
    </r>
    <r>
      <rPr>
        <sz val="18"/>
        <rFont val="Arial"/>
        <family val="2"/>
      </rPr>
      <t xml:space="preserve">
</t>
    </r>
    <r>
      <rPr>
        <b/>
        <sz val="14"/>
        <rFont val="Arial"/>
        <family val="2"/>
      </rPr>
      <t>Hand the printed sheets to the Referee who will issue them to the timekeepers.</t>
    </r>
    <r>
      <rPr>
        <sz val="18"/>
        <rFont val="Arial"/>
        <family val="2"/>
      </rPr>
      <t xml:space="preserve"> 
</t>
    </r>
  </si>
  <si>
    <t>200m</t>
  </si>
  <si>
    <t>100M</t>
  </si>
  <si>
    <t>Note to all those using this programme
DO NOT USE "CUT &amp; PASTE" or "DRAG &amp; DROP" 
in any Arena documents</t>
  </si>
  <si>
    <t>NASL.2018</t>
  </si>
  <si>
    <t>ASA CLUB CODE LIST 2018</t>
  </si>
  <si>
    <t>Bassetlaw Swim Squad</t>
  </si>
  <si>
    <t>BSSA</t>
  </si>
  <si>
    <t>Black Country n Potteries Masters SC</t>
  </si>
  <si>
    <t>BCPM</t>
  </si>
  <si>
    <t>Bridgend Swim Club</t>
  </si>
  <si>
    <t>BSCY</t>
  </si>
  <si>
    <t>British Army</t>
  </si>
  <si>
    <t>BRAS</t>
  </si>
  <si>
    <t>British Swimming Employed Staff</t>
  </si>
  <si>
    <t>BSES</t>
  </si>
  <si>
    <t>Cardiff Metropolitan University</t>
  </si>
  <si>
    <t>CMUY</t>
  </si>
  <si>
    <t>City Of Oxford Water Polo Club</t>
  </si>
  <si>
    <t>COWS</t>
  </si>
  <si>
    <t>Dauntsey School Swimming</t>
  </si>
  <si>
    <t>DSSW</t>
  </si>
  <si>
    <t>Denton Synchronised Swimming Club</t>
  </si>
  <si>
    <t>DSSN</t>
  </si>
  <si>
    <t>Dumfries ASC</t>
  </si>
  <si>
    <t>Durham University SC</t>
  </si>
  <si>
    <t>DUNE</t>
  </si>
  <si>
    <t>Hymers College</t>
  </si>
  <si>
    <t>HYCE</t>
  </si>
  <si>
    <t>Imperial College Union Synchronised Swimming</t>
  </si>
  <si>
    <t>ICSL</t>
  </si>
  <si>
    <t>King's College Taunton</t>
  </si>
  <si>
    <t>KCTW</t>
  </si>
  <si>
    <t>Kirkcudbright SC</t>
  </si>
  <si>
    <t>WKTX</t>
  </si>
  <si>
    <t>Lancashire Tridents (Blackburn)</t>
  </si>
  <si>
    <t>LTBN</t>
  </si>
  <si>
    <t>Llanelli Lightening Diving Club</t>
  </si>
  <si>
    <t>LLDY</t>
  </si>
  <si>
    <t>NLRX</t>
  </si>
  <si>
    <t>Lucton Typhoon SC</t>
  </si>
  <si>
    <t>LCMM</t>
  </si>
  <si>
    <t>North Lincs Swim Squad</t>
  </si>
  <si>
    <t>NLSE</t>
  </si>
  <si>
    <t>Northumberland and Durham Swimming Association</t>
  </si>
  <si>
    <t>Park View Swimming Academy (Chester Le Street)</t>
  </si>
  <si>
    <t>PVSE</t>
  </si>
  <si>
    <t>Peterborough Special Olympic Swimming Group</t>
  </si>
  <si>
    <t>PSOT</t>
  </si>
  <si>
    <t>Rose Buds Masters Water Polo Club</t>
  </si>
  <si>
    <t>RBMM</t>
  </si>
  <si>
    <t>Rotherham Metro Water Polo Club</t>
  </si>
  <si>
    <t>RMWE</t>
  </si>
  <si>
    <t>Severnside Tritons Swimming Club</t>
  </si>
  <si>
    <t>South West London Diving Club</t>
  </si>
  <si>
    <t>SWDL</t>
  </si>
  <si>
    <t>St Andrews Masters ASC</t>
  </si>
  <si>
    <t>ESAX</t>
  </si>
  <si>
    <t>Strathclyde University Swimming &amp; WPC</t>
  </si>
  <si>
    <t>WSYX</t>
  </si>
  <si>
    <t>Swim Conwy</t>
  </si>
  <si>
    <t>Swim England Hertfordshire</t>
  </si>
  <si>
    <t>Swim Wales STAFF</t>
  </si>
  <si>
    <t>STFY</t>
  </si>
  <si>
    <t>Teddington Torpedoes</t>
  </si>
  <si>
    <t>TTOL</t>
  </si>
  <si>
    <t>Transplant Sport SC</t>
  </si>
  <si>
    <t>TPSE</t>
  </si>
  <si>
    <t>University of Nottingham Synchronised Swimming Club</t>
  </si>
  <si>
    <t>UNSA</t>
  </si>
  <si>
    <t>West End Therapeutic Swimming Club</t>
  </si>
  <si>
    <t>WETS</t>
  </si>
  <si>
    <t>East Midlands</t>
  </si>
  <si>
    <t>Premier</t>
  </si>
  <si>
    <t>Peterborough</t>
  </si>
  <si>
    <t>Katie</t>
  </si>
  <si>
    <t>Samuel</t>
  </si>
  <si>
    <t>Elyse</t>
  </si>
  <si>
    <t xml:space="preserve">Milly </t>
  </si>
  <si>
    <t>Olivia</t>
  </si>
  <si>
    <t>Sophie</t>
  </si>
  <si>
    <t>Aston</t>
  </si>
  <si>
    <t>Jasper</t>
  </si>
  <si>
    <t>Max</t>
  </si>
  <si>
    <t>Maximillan</t>
  </si>
  <si>
    <t>Anna</t>
  </si>
  <si>
    <t>Talia-Jay</t>
  </si>
  <si>
    <t>Emmie</t>
  </si>
  <si>
    <t>Chloe</t>
  </si>
  <si>
    <t>Matthew</t>
  </si>
  <si>
    <t>Omar</t>
  </si>
  <si>
    <t>Masoud</t>
  </si>
  <si>
    <t>Ethan</t>
  </si>
  <si>
    <t>Rebecca</t>
  </si>
  <si>
    <t>Jessica-May</t>
  </si>
  <si>
    <t>Ella</t>
  </si>
  <si>
    <t>Thomas</t>
  </si>
  <si>
    <t>Cameron</t>
  </si>
  <si>
    <t>Patrick</t>
  </si>
  <si>
    <t>Jevon</t>
  </si>
  <si>
    <t>Freya</t>
  </si>
  <si>
    <t>75-950</t>
  </si>
  <si>
    <t>Jack</t>
  </si>
  <si>
    <t>Liam</t>
  </si>
  <si>
    <t>Aaron</t>
  </si>
  <si>
    <t xml:space="preserve">Max </t>
  </si>
  <si>
    <t xml:space="preserve">Anna </t>
  </si>
  <si>
    <t>Amelia</t>
  </si>
  <si>
    <t>Jamie</t>
  </si>
  <si>
    <t xml:space="preserve">Lily </t>
  </si>
  <si>
    <t>Charlotte</t>
  </si>
  <si>
    <t>Megan</t>
  </si>
  <si>
    <t xml:space="preserve">Leah </t>
  </si>
  <si>
    <t xml:space="preserve">Mark </t>
  </si>
  <si>
    <t>Isaac</t>
  </si>
  <si>
    <t>Orlando</t>
  </si>
  <si>
    <t>Hannah</t>
  </si>
  <si>
    <t>Jess</t>
  </si>
  <si>
    <t>Amy</t>
  </si>
  <si>
    <t xml:space="preserve">Josh </t>
  </si>
  <si>
    <t>Michael</t>
  </si>
  <si>
    <t>Kiara</t>
  </si>
  <si>
    <t>Eve</t>
  </si>
  <si>
    <t>Iona</t>
  </si>
  <si>
    <t>Connor</t>
  </si>
  <si>
    <t xml:space="preserve">Mollie </t>
  </si>
  <si>
    <t>Mia</t>
  </si>
  <si>
    <t>Kenzie</t>
  </si>
  <si>
    <t>Tom</t>
  </si>
  <si>
    <t>Harry</t>
  </si>
  <si>
    <t xml:space="preserve">Stuart </t>
  </si>
  <si>
    <t>James</t>
  </si>
  <si>
    <t>Myles</t>
  </si>
  <si>
    <t xml:space="preserve">India </t>
  </si>
  <si>
    <t xml:space="preserve">Charlotte </t>
  </si>
  <si>
    <t>Isla</t>
  </si>
  <si>
    <t>Ellie Rose</t>
  </si>
  <si>
    <t>Sienna</t>
  </si>
  <si>
    <t xml:space="preserve">Finlay </t>
  </si>
  <si>
    <t xml:space="preserve">James </t>
  </si>
  <si>
    <t>Miller</t>
  </si>
  <si>
    <t>Austin</t>
  </si>
  <si>
    <t>Faith</t>
  </si>
  <si>
    <t>Lorne</t>
  </si>
  <si>
    <t>Lily</t>
  </si>
  <si>
    <t>Finley</t>
  </si>
  <si>
    <t>Henri</t>
  </si>
  <si>
    <t>Menuka</t>
  </si>
  <si>
    <t>Julianna</t>
  </si>
  <si>
    <t xml:space="preserve">Isabel </t>
  </si>
  <si>
    <t>Jessica</t>
  </si>
  <si>
    <t xml:space="preserve">Bradley </t>
  </si>
  <si>
    <t>Ben</t>
  </si>
  <si>
    <t xml:space="preserve">Isaac </t>
  </si>
  <si>
    <t>Isabella</t>
  </si>
  <si>
    <t>Sam</t>
  </si>
  <si>
    <t>Juneau</t>
  </si>
  <si>
    <t>Francesca</t>
  </si>
  <si>
    <t>Norwich Swans</t>
  </si>
  <si>
    <t>City of Peterborough A</t>
  </si>
  <si>
    <t>Nottingham Leander</t>
  </si>
  <si>
    <t>Lauren</t>
  </si>
  <si>
    <t>Kris</t>
  </si>
  <si>
    <t>Evie</t>
  </si>
  <si>
    <t xml:space="preserve">Amy </t>
  </si>
  <si>
    <t xml:space="preserve">Emma </t>
  </si>
  <si>
    <t xml:space="preserve">Marissa </t>
  </si>
  <si>
    <t xml:space="preserve">Oliver </t>
  </si>
  <si>
    <t xml:space="preserve">George </t>
  </si>
  <si>
    <t>Findley</t>
  </si>
  <si>
    <t>Charlie</t>
  </si>
  <si>
    <t xml:space="preserve">Jessica </t>
  </si>
  <si>
    <t xml:space="preserve">Samantha </t>
  </si>
  <si>
    <t xml:space="preserve">Rose </t>
  </si>
  <si>
    <t>Heaven</t>
  </si>
  <si>
    <t xml:space="preserve">Finley </t>
  </si>
  <si>
    <t>McKenzie</t>
  </si>
  <si>
    <t>Holly</t>
  </si>
  <si>
    <t>Merewyn</t>
  </si>
  <si>
    <t>William</t>
  </si>
  <si>
    <t>Luke</t>
  </si>
  <si>
    <t xml:space="preserve">Andrew </t>
  </si>
  <si>
    <t>Gabriel</t>
  </si>
  <si>
    <t xml:space="preserve">Luke </t>
  </si>
  <si>
    <t>Tobias</t>
  </si>
  <si>
    <t xml:space="preserve">Christopher </t>
  </si>
  <si>
    <t>Miles</t>
  </si>
  <si>
    <t>Emma</t>
  </si>
  <si>
    <t>Danielle</t>
  </si>
  <si>
    <t>Despoina</t>
  </si>
  <si>
    <t>Grace</t>
  </si>
  <si>
    <t>Benjamin</t>
  </si>
  <si>
    <t>Jonathan</t>
  </si>
  <si>
    <t>Abby</t>
  </si>
  <si>
    <t>Fern</t>
  </si>
  <si>
    <t>Matus</t>
  </si>
  <si>
    <t>Lottie</t>
  </si>
  <si>
    <t>Edith</t>
  </si>
  <si>
    <t>Ellie</t>
  </si>
  <si>
    <t>Marcus</t>
  </si>
  <si>
    <t>Tyler</t>
  </si>
  <si>
    <t>Simon</t>
  </si>
  <si>
    <t>Aiyana</t>
  </si>
  <si>
    <t>Kaitlyn</t>
  </si>
  <si>
    <t>Ryan</t>
  </si>
  <si>
    <t>Leo</t>
  </si>
  <si>
    <t>Joshua</t>
  </si>
  <si>
    <t>Rhiannon</t>
  </si>
  <si>
    <t>Amelie</t>
  </si>
  <si>
    <t>Mykhailo</t>
  </si>
  <si>
    <t>Abbie</t>
  </si>
  <si>
    <t>Kaelah</t>
  </si>
  <si>
    <t>Owen</t>
  </si>
  <si>
    <t>546453</t>
  </si>
  <si>
    <t>1282217</t>
  </si>
  <si>
    <t>1318287</t>
  </si>
  <si>
    <t>1264786</t>
  </si>
  <si>
    <t>1375118</t>
  </si>
  <si>
    <t>1287367</t>
  </si>
  <si>
    <t>1306712</t>
  </si>
  <si>
    <t>1306718</t>
  </si>
  <si>
    <t>1337606</t>
  </si>
  <si>
    <t>1172409</t>
  </si>
  <si>
    <t>1144534</t>
  </si>
  <si>
    <t>976208</t>
  </si>
  <si>
    <t>1112613</t>
  </si>
  <si>
    <t>899525</t>
  </si>
  <si>
    <t>1294585</t>
  </si>
  <si>
    <t>1143408</t>
  </si>
  <si>
    <t>894295</t>
  </si>
  <si>
    <t>962343</t>
  </si>
  <si>
    <t>938435</t>
  </si>
  <si>
    <t>966229</t>
  </si>
  <si>
    <t>1144533</t>
  </si>
  <si>
    <t>553294</t>
  </si>
  <si>
    <t>1207976</t>
  </si>
  <si>
    <t>1294588</t>
  </si>
  <si>
    <t>324604</t>
  </si>
  <si>
    <t>526347</t>
  </si>
  <si>
    <t>825803</t>
  </si>
  <si>
    <t>506302</t>
  </si>
  <si>
    <t>26406</t>
  </si>
  <si>
    <t>211202</t>
  </si>
  <si>
    <t>1144532</t>
  </si>
  <si>
    <t>799570</t>
  </si>
  <si>
    <t>894737</t>
  </si>
  <si>
    <t>542004</t>
  </si>
  <si>
    <t>1264783</t>
  </si>
  <si>
    <t>1353128</t>
  </si>
  <si>
    <t>1318288</t>
  </si>
  <si>
    <t>976200</t>
  </si>
  <si>
    <t>807656</t>
  </si>
  <si>
    <t>526351</t>
  </si>
  <si>
    <t>546454</t>
  </si>
  <si>
    <t xml:space="preserve">City of Milton Keynes </t>
  </si>
  <si>
    <t>Northampton B</t>
  </si>
  <si>
    <t>Orla</t>
  </si>
  <si>
    <t xml:space="preserve">Jamie </t>
  </si>
  <si>
    <t>Fleur</t>
  </si>
  <si>
    <t xml:space="preserve">Eleanor </t>
  </si>
  <si>
    <t xml:space="preserve">Amelie </t>
  </si>
  <si>
    <t>Eloise</t>
  </si>
  <si>
    <t>Harvey</t>
  </si>
  <si>
    <t>Adam</t>
  </si>
  <si>
    <t>Euan</t>
  </si>
  <si>
    <t>Daniel</t>
  </si>
  <si>
    <t>Salma</t>
  </si>
  <si>
    <t>Louise</t>
  </si>
  <si>
    <t>Arabella</t>
  </si>
  <si>
    <t>Oliver</t>
  </si>
  <si>
    <t xml:space="preserve">Benjamin </t>
  </si>
  <si>
    <t>Henry</t>
  </si>
  <si>
    <t xml:space="preserve">Harrison </t>
  </si>
  <si>
    <t xml:space="preserve">Georgina </t>
  </si>
  <si>
    <t>Morgan</t>
  </si>
  <si>
    <t>Isabel</t>
  </si>
  <si>
    <t xml:space="preserve">Emily </t>
  </si>
  <si>
    <t>Emily</t>
  </si>
  <si>
    <t>Marcel</t>
  </si>
  <si>
    <t xml:space="preserve">Lucy </t>
  </si>
  <si>
    <t>Tia</t>
  </si>
  <si>
    <t>Joe</t>
  </si>
  <si>
    <t>Moderians</t>
  </si>
  <si>
    <t>200M</t>
  </si>
  <si>
    <t>474295</t>
  </si>
  <si>
    <t>734138</t>
  </si>
  <si>
    <t>1199099</t>
  </si>
  <si>
    <t>981551</t>
  </si>
  <si>
    <t>1283378</t>
  </si>
  <si>
    <t>1242337</t>
  </si>
  <si>
    <t>1297892</t>
  </si>
  <si>
    <t>1315027</t>
  </si>
  <si>
    <t>1346129</t>
  </si>
  <si>
    <t>1349032</t>
  </si>
  <si>
    <t>1160884</t>
  </si>
  <si>
    <t>1146023</t>
  </si>
  <si>
    <t>981550</t>
  </si>
  <si>
    <t>1199096</t>
  </si>
  <si>
    <t>961445</t>
  </si>
  <si>
    <t>1204872</t>
  </si>
  <si>
    <t>1199101</t>
  </si>
  <si>
    <t>1182710</t>
  </si>
  <si>
    <t>816849</t>
  </si>
  <si>
    <t>1118029</t>
  </si>
  <si>
    <t>872138</t>
  </si>
  <si>
    <t>1146030</t>
  </si>
  <si>
    <t>Fabian</t>
  </si>
  <si>
    <t>961399</t>
  </si>
  <si>
    <t>961407</t>
  </si>
  <si>
    <t>922370</t>
  </si>
  <si>
    <t>483366</t>
  </si>
  <si>
    <t>757443</t>
  </si>
  <si>
    <t>506683</t>
  </si>
  <si>
    <t>741954</t>
  </si>
  <si>
    <t>768592</t>
  </si>
  <si>
    <t>2097</t>
  </si>
  <si>
    <t>1116647</t>
  </si>
  <si>
    <t xml:space="preserve">Elliot </t>
  </si>
  <si>
    <t>8.3 (Alt legs)</t>
  </si>
  <si>
    <t>6.4 (turn not perf. Immediately)</t>
  </si>
  <si>
    <t>8.5 (alternating legs)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</si>
</sst>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m:ss.00"/>
    <numFmt numFmtId="165" formatCode="ddmmyy"/>
    <numFmt numFmtId="166" formatCode="00"/>
    <numFmt numFmtId="167" formatCode="m\.ss.00"/>
    <numFmt numFmtId="168" formatCode="yyyy"/>
    <numFmt numFmtId="169" formatCode="dd/mm/yy;@"/>
  </numFmts>
  <fonts count="260" x14ac:knownFonts="1">
    <font>
      <sz val="10"/>
      <name val="Arial"/>
    </font>
    <font>
      <sz val="10"/>
      <name val="Arial"/>
      <family val="2"/>
    </font>
    <font>
      <u/>
      <sz val="9.5"/>
      <color indexed="12"/>
      <name val="Arial"/>
      <family val="2"/>
    </font>
    <font>
      <sz val="10"/>
      <name val="Comic Sans MS"/>
      <family val="4"/>
    </font>
    <font>
      <b/>
      <sz val="14"/>
      <name val="Comic Sans MS"/>
      <family val="4"/>
    </font>
    <font>
      <sz val="10"/>
      <name val="Arial"/>
      <family val="2"/>
    </font>
    <font>
      <b/>
      <sz val="10"/>
      <name val="Comic Sans MS"/>
      <family val="4"/>
    </font>
    <font>
      <b/>
      <sz val="12"/>
      <name val="Comic Sans MS"/>
      <family val="4"/>
    </font>
    <font>
      <b/>
      <sz val="12"/>
      <name val="Arial"/>
      <family val="2"/>
    </font>
    <font>
      <sz val="12"/>
      <name val="Arial"/>
      <family val="2"/>
    </font>
    <font>
      <b/>
      <sz val="18"/>
      <name val="Comic Sans MS"/>
      <family val="4"/>
    </font>
    <font>
      <sz val="14"/>
      <name val="Arial"/>
      <family val="2"/>
    </font>
    <font>
      <sz val="20"/>
      <name val="Arial"/>
      <family val="2"/>
    </font>
    <font>
      <b/>
      <sz val="12"/>
      <color indexed="10"/>
      <name val="Arial"/>
      <family val="2"/>
    </font>
    <font>
      <u val="double"/>
      <sz val="20"/>
      <name val="Arial"/>
      <family val="2"/>
    </font>
    <font>
      <sz val="16"/>
      <name val="Comic Sans MS"/>
      <family val="4"/>
    </font>
    <font>
      <sz val="6"/>
      <name val="Arial"/>
      <family val="2"/>
    </font>
    <font>
      <sz val="16"/>
      <name val="Engravers MT"/>
      <family val="1"/>
    </font>
    <font>
      <sz val="6"/>
      <name val="Comic Sans MS"/>
      <family val="4"/>
    </font>
    <font>
      <b/>
      <sz val="10"/>
      <name val="Arial"/>
      <family val="2"/>
    </font>
    <font>
      <sz val="12"/>
      <name val="Arial Rounded MT Bold"/>
      <family val="2"/>
    </font>
    <font>
      <b/>
      <u/>
      <sz val="16"/>
      <color indexed="12"/>
      <name val="Arial"/>
      <family val="2"/>
    </font>
    <font>
      <b/>
      <sz val="16"/>
      <name val="Comic Sans MS"/>
      <family val="4"/>
    </font>
    <font>
      <b/>
      <sz val="26"/>
      <color indexed="10"/>
      <name val="Arial"/>
      <family val="2"/>
    </font>
    <font>
      <b/>
      <u/>
      <sz val="16"/>
      <color indexed="10"/>
      <name val="Comic Sans MS"/>
      <family val="4"/>
    </font>
    <font>
      <b/>
      <sz val="16"/>
      <color indexed="9"/>
      <name val="Comic Sans MS"/>
      <family val="4"/>
    </font>
    <font>
      <b/>
      <i/>
      <sz val="48"/>
      <color indexed="9"/>
      <name val="Comic Sans MS"/>
      <family val="4"/>
    </font>
    <font>
      <b/>
      <sz val="9"/>
      <name val="Arial"/>
      <family val="2"/>
    </font>
    <font>
      <u val="double"/>
      <sz val="26"/>
      <name val="Arial Black"/>
      <family val="2"/>
    </font>
    <font>
      <b/>
      <u/>
      <sz val="22"/>
      <name val="Arial"/>
      <family val="2"/>
    </font>
    <font>
      <b/>
      <i/>
      <sz val="36"/>
      <name val="Arial"/>
      <family val="2"/>
    </font>
    <font>
      <b/>
      <sz val="10"/>
      <color indexed="10"/>
      <name val="Comic Sans MS"/>
      <family val="4"/>
    </font>
    <font>
      <b/>
      <u/>
      <sz val="10"/>
      <name val="Arial"/>
      <family val="2"/>
    </font>
    <font>
      <b/>
      <u/>
      <sz val="12"/>
      <name val="Arial"/>
      <family val="2"/>
    </font>
    <font>
      <b/>
      <sz val="11"/>
      <name val="Arial"/>
      <family val="2"/>
    </font>
    <font>
      <sz val="20"/>
      <name val="Arial Black"/>
      <family val="2"/>
    </font>
    <font>
      <b/>
      <sz val="8"/>
      <name val="Arial"/>
      <family val="2"/>
    </font>
    <font>
      <b/>
      <sz val="14"/>
      <name val="Arial Rounded MT Bold"/>
      <family val="2"/>
    </font>
    <font>
      <b/>
      <u/>
      <sz val="14"/>
      <name val="Arial Rounded MT Bold"/>
      <family val="2"/>
    </font>
    <font>
      <b/>
      <sz val="16"/>
      <name val="Arial Black"/>
      <family val="2"/>
    </font>
    <font>
      <sz val="8"/>
      <name val="Arial"/>
      <family val="2"/>
    </font>
    <font>
      <b/>
      <sz val="16"/>
      <name val="Arial"/>
      <family val="2"/>
    </font>
    <font>
      <b/>
      <sz val="20"/>
      <name val="Arial"/>
      <family val="2"/>
    </font>
    <font>
      <b/>
      <u/>
      <sz val="14"/>
      <name val="Arial"/>
      <family val="2"/>
    </font>
    <font>
      <b/>
      <u/>
      <sz val="20"/>
      <name val="Arial"/>
      <family val="2"/>
    </font>
    <font>
      <sz val="16"/>
      <name val="Arial"/>
      <family val="2"/>
    </font>
    <font>
      <sz val="10"/>
      <color indexed="9"/>
      <name val="Arial"/>
      <family val="2"/>
    </font>
    <font>
      <sz val="14"/>
      <name val="Comic Sans MS"/>
      <family val="4"/>
    </font>
    <font>
      <b/>
      <u/>
      <sz val="14"/>
      <color indexed="10"/>
      <name val="Comic Sans MS"/>
      <family val="4"/>
    </font>
    <font>
      <b/>
      <sz val="14"/>
      <name val="Arial"/>
      <family val="2"/>
    </font>
    <font>
      <b/>
      <u/>
      <sz val="26"/>
      <color indexed="12"/>
      <name val="Arial"/>
      <family val="2"/>
    </font>
    <font>
      <b/>
      <sz val="24"/>
      <name val="Arial"/>
      <family val="2"/>
    </font>
    <font>
      <sz val="10"/>
      <color indexed="22"/>
      <name val="Arial"/>
      <family val="2"/>
    </font>
    <font>
      <b/>
      <sz val="20"/>
      <name val="Comic Sans MS"/>
      <family val="4"/>
    </font>
    <font>
      <b/>
      <u/>
      <sz val="20"/>
      <color indexed="12"/>
      <name val="Arial"/>
      <family val="2"/>
    </font>
    <font>
      <b/>
      <sz val="26"/>
      <name val="Arial"/>
      <family val="2"/>
    </font>
    <font>
      <b/>
      <u val="double"/>
      <sz val="20"/>
      <name val="Arial"/>
      <family val="2"/>
    </font>
    <font>
      <b/>
      <u/>
      <sz val="8"/>
      <name val="Arial"/>
      <family val="2"/>
    </font>
    <font>
      <b/>
      <u/>
      <sz val="36"/>
      <color indexed="12"/>
      <name val="Arial Black"/>
      <family val="2"/>
    </font>
    <font>
      <b/>
      <sz val="16"/>
      <color indexed="12"/>
      <name val="Arial"/>
      <family val="2"/>
    </font>
    <font>
      <b/>
      <sz val="16"/>
      <color indexed="10"/>
      <name val="Arial"/>
      <family val="2"/>
    </font>
    <font>
      <u val="double"/>
      <sz val="14"/>
      <name val="Arial"/>
      <family val="2"/>
    </font>
    <font>
      <b/>
      <u/>
      <sz val="28"/>
      <color indexed="12"/>
      <name val="Arial"/>
      <family val="2"/>
    </font>
    <font>
      <b/>
      <u/>
      <sz val="14"/>
      <color indexed="12"/>
      <name val="Arial"/>
      <family val="2"/>
    </font>
    <font>
      <b/>
      <sz val="36"/>
      <color indexed="12"/>
      <name val="Arial Black"/>
      <family val="2"/>
    </font>
    <font>
      <b/>
      <u/>
      <sz val="16"/>
      <color indexed="10"/>
      <name val="Arial"/>
      <family val="2"/>
    </font>
    <font>
      <b/>
      <i/>
      <sz val="16"/>
      <name val="Arial"/>
      <family val="2"/>
    </font>
    <font>
      <b/>
      <sz val="18"/>
      <name val="Arial"/>
      <family val="2"/>
    </font>
    <font>
      <b/>
      <sz val="22"/>
      <name val="Arial"/>
      <family val="2"/>
    </font>
    <font>
      <sz val="14"/>
      <color theme="1"/>
      <name val="Arial"/>
      <family val="2"/>
    </font>
    <font>
      <b/>
      <sz val="12"/>
      <color theme="0"/>
      <name val="Arial"/>
      <family val="2"/>
    </font>
    <font>
      <b/>
      <sz val="10"/>
      <color theme="1"/>
      <name val="Arial"/>
      <family val="2"/>
    </font>
    <font>
      <b/>
      <i/>
      <sz val="28"/>
      <color rgb="FFFF0000"/>
      <name val="Arial"/>
      <family val="2"/>
    </font>
    <font>
      <b/>
      <sz val="18"/>
      <color theme="0"/>
      <name val="Arial"/>
      <family val="2"/>
    </font>
    <font>
      <b/>
      <sz val="11"/>
      <color theme="0"/>
      <name val="Arial"/>
      <family val="2"/>
    </font>
    <font>
      <b/>
      <sz val="14"/>
      <color theme="0"/>
      <name val="Arial"/>
      <family val="2"/>
    </font>
    <font>
      <sz val="20"/>
      <color theme="1"/>
      <name val="Arial"/>
      <family val="2"/>
    </font>
    <font>
      <b/>
      <sz val="20"/>
      <color theme="1"/>
      <name val="Arial"/>
      <family val="2"/>
    </font>
    <font>
      <b/>
      <sz val="18"/>
      <color theme="1"/>
      <name val="Comic Sans MS"/>
      <family val="4"/>
    </font>
    <font>
      <b/>
      <sz val="36"/>
      <color rgb="FFFF0000"/>
      <name val="Arial"/>
      <family val="2"/>
    </font>
    <font>
      <b/>
      <u/>
      <sz val="10"/>
      <color indexed="12"/>
      <name val="Arial"/>
      <family val="2"/>
    </font>
    <font>
      <b/>
      <u/>
      <sz val="12"/>
      <color indexed="12"/>
      <name val="Arial"/>
      <family val="2"/>
    </font>
    <font>
      <b/>
      <sz val="24"/>
      <name val="Comic Sans MS"/>
      <family val="4"/>
    </font>
    <font>
      <b/>
      <sz val="12"/>
      <color theme="1"/>
      <name val="Arial"/>
      <family val="2"/>
    </font>
    <font>
      <b/>
      <sz val="28"/>
      <name val="Arial"/>
      <family val="2"/>
    </font>
    <font>
      <sz val="20"/>
      <color theme="0"/>
      <name val="Comic Sans MS"/>
      <family val="4"/>
    </font>
    <font>
      <sz val="20"/>
      <name val="Comic Sans MS"/>
      <family val="4"/>
    </font>
    <font>
      <b/>
      <sz val="20"/>
      <color rgb="FFFF0000"/>
      <name val="Comic Sans MS"/>
      <family val="4"/>
    </font>
    <font>
      <b/>
      <u/>
      <sz val="9.5"/>
      <color indexed="12"/>
      <name val="Arial"/>
      <family val="2"/>
    </font>
    <font>
      <b/>
      <u/>
      <sz val="12"/>
      <color rgb="FF0000FF"/>
      <name val="Arial"/>
      <family val="2"/>
    </font>
    <font>
      <sz val="10"/>
      <color theme="0" tint="-0.34998626667073579"/>
      <name val="Arial"/>
      <family val="2"/>
    </font>
    <font>
      <sz val="18"/>
      <name val="Arial"/>
      <family val="2"/>
    </font>
    <font>
      <sz val="11"/>
      <name val="Calibri"/>
      <family val="2"/>
    </font>
    <font>
      <b/>
      <i/>
      <sz val="12"/>
      <color theme="1"/>
      <name val="Arial"/>
      <family val="2"/>
    </font>
    <font>
      <b/>
      <sz val="10"/>
      <color rgb="FFFF0000"/>
      <name val="Arial"/>
      <family val="2"/>
    </font>
    <font>
      <b/>
      <sz val="14"/>
      <color theme="1"/>
      <name val="Arial"/>
      <family val="2"/>
    </font>
    <font>
      <b/>
      <u/>
      <sz val="14"/>
      <color theme="1"/>
      <name val="Arial"/>
      <family val="2"/>
    </font>
    <font>
      <b/>
      <u/>
      <sz val="20"/>
      <color theme="1"/>
      <name val="Arial"/>
      <family val="2"/>
    </font>
    <font>
      <b/>
      <sz val="28"/>
      <color theme="1"/>
      <name val="Arial"/>
      <family val="2"/>
    </font>
    <font>
      <sz val="10"/>
      <color theme="1"/>
      <name val="Arial"/>
      <family val="2"/>
    </font>
    <font>
      <b/>
      <sz val="10"/>
      <color rgb="FF0000FF"/>
      <name val="Arial"/>
      <family val="2"/>
    </font>
    <font>
      <b/>
      <sz val="24"/>
      <color theme="1"/>
      <name val="Arial"/>
      <family val="2"/>
    </font>
    <font>
      <b/>
      <sz val="12"/>
      <color rgb="FF0000FF"/>
      <name val="Arial"/>
      <family val="2"/>
    </font>
    <font>
      <b/>
      <sz val="16"/>
      <color rgb="FF0000FF"/>
      <name val="Arial Black"/>
      <family val="2"/>
    </font>
    <font>
      <b/>
      <sz val="12"/>
      <color rgb="FF0000FF"/>
      <name val="Arial Black"/>
      <family val="2"/>
    </font>
    <font>
      <b/>
      <sz val="10"/>
      <color rgb="FF0000FF"/>
      <name val="Arial Black"/>
      <family val="2"/>
    </font>
    <font>
      <b/>
      <sz val="28"/>
      <color rgb="FFFF0000"/>
      <name val="Arial"/>
      <family val="2"/>
    </font>
    <font>
      <sz val="36"/>
      <color rgb="FFFF0000"/>
      <name val="Arial"/>
      <family val="2"/>
    </font>
    <font>
      <b/>
      <sz val="36"/>
      <name val="Arial"/>
      <family val="2"/>
    </font>
    <font>
      <sz val="18"/>
      <color theme="1"/>
      <name val="Arial"/>
      <family val="2"/>
    </font>
    <font>
      <sz val="16"/>
      <color theme="1"/>
      <name val="Arial"/>
      <family val="2"/>
    </font>
    <font>
      <sz val="10"/>
      <color theme="0" tint="-0.249977111117893"/>
      <name val="Arial"/>
      <family val="2"/>
    </font>
    <font>
      <sz val="28"/>
      <name val="Arial"/>
      <family val="2"/>
    </font>
    <font>
      <b/>
      <u/>
      <sz val="9"/>
      <color indexed="12"/>
      <name val="Arial"/>
      <family val="2"/>
    </font>
    <font>
      <b/>
      <sz val="9"/>
      <name val="Comic Sans MS"/>
      <family val="4"/>
    </font>
    <font>
      <b/>
      <sz val="16"/>
      <color rgb="FF0000FF"/>
      <name val="Arial"/>
      <family val="2"/>
    </font>
    <font>
      <sz val="20"/>
      <color theme="0"/>
      <name val="Arial"/>
      <family val="2"/>
    </font>
    <font>
      <sz val="10"/>
      <color theme="0"/>
      <name val="Comic Sans MS"/>
      <family val="4"/>
    </font>
    <font>
      <b/>
      <u val="double"/>
      <sz val="48"/>
      <name val="Arial"/>
      <family val="2"/>
    </font>
    <font>
      <u val="double"/>
      <sz val="20"/>
      <color theme="0"/>
      <name val="Arial"/>
      <family val="2"/>
    </font>
    <font>
      <b/>
      <u/>
      <sz val="8"/>
      <color rgb="FF0000FF"/>
      <name val="Arial"/>
      <family val="2"/>
    </font>
    <font>
      <b/>
      <sz val="12"/>
      <name val="Calibri"/>
      <family val="2"/>
    </font>
    <font>
      <sz val="16"/>
      <color theme="0" tint="-0.34998626667073579"/>
      <name val="Arial"/>
      <family val="2"/>
    </font>
    <font>
      <sz val="14"/>
      <color rgb="FF0000FF"/>
      <name val="Cooper Black"/>
      <family val="1"/>
    </font>
    <font>
      <sz val="9"/>
      <name val="Comic Sans MS"/>
      <family val="4"/>
    </font>
    <font>
      <b/>
      <sz val="26"/>
      <color theme="1"/>
      <name val="Comic Sans MS"/>
      <family val="4"/>
    </font>
    <font>
      <b/>
      <i/>
      <sz val="10"/>
      <name val="Arial"/>
      <family val="2"/>
    </font>
    <font>
      <sz val="22"/>
      <name val="Arial"/>
      <family val="2"/>
    </font>
    <font>
      <b/>
      <i/>
      <sz val="12"/>
      <name val="Arial"/>
      <family val="2"/>
    </font>
    <font>
      <i/>
      <sz val="12"/>
      <color theme="1"/>
      <name val="Arial"/>
      <family val="2"/>
    </font>
    <font>
      <b/>
      <sz val="36"/>
      <color theme="0"/>
      <name val="Arial Black"/>
      <family val="2"/>
    </font>
    <font>
      <b/>
      <sz val="16"/>
      <name val="Arial"/>
      <family val="2"/>
      <charset val="1"/>
    </font>
    <font>
      <b/>
      <sz val="12"/>
      <name val="Arial"/>
      <family val="2"/>
      <charset val="1"/>
    </font>
    <font>
      <b/>
      <sz val="16"/>
      <color indexed="9"/>
      <name val="Arial"/>
      <family val="2"/>
    </font>
    <font>
      <sz val="24"/>
      <name val="Arial"/>
      <family val="2"/>
    </font>
    <font>
      <b/>
      <sz val="8"/>
      <color theme="1"/>
      <name val="Arial"/>
      <family val="2"/>
    </font>
    <font>
      <sz val="10"/>
      <name val="Calibri"/>
      <family val="2"/>
    </font>
    <font>
      <sz val="10"/>
      <color rgb="FFFF0000"/>
      <name val="Arial"/>
      <family val="2"/>
    </font>
    <font>
      <sz val="10"/>
      <name val="Arial"/>
      <family val="2"/>
    </font>
    <font>
      <b/>
      <sz val="20"/>
      <name val="Arial"/>
      <family val="2"/>
    </font>
    <font>
      <b/>
      <sz val="11"/>
      <name val="Arial"/>
      <family val="2"/>
    </font>
    <font>
      <b/>
      <sz val="24"/>
      <color rgb="FF0000FF"/>
      <name val="Arial"/>
      <family val="2"/>
    </font>
    <font>
      <b/>
      <sz val="24"/>
      <color theme="0"/>
      <name val="Arial"/>
      <family val="2"/>
    </font>
    <font>
      <sz val="10"/>
      <name val="Arial"/>
      <family val="2"/>
    </font>
    <font>
      <b/>
      <sz val="12"/>
      <name val="Cambria"/>
      <family val="1"/>
    </font>
    <font>
      <sz val="10"/>
      <color theme="0"/>
      <name val="Arial"/>
      <family val="2"/>
    </font>
    <font>
      <b/>
      <sz val="12"/>
      <name val="Arial Black"/>
      <family val="2"/>
    </font>
    <font>
      <b/>
      <sz val="10"/>
      <name val="Arial"/>
      <family val="2"/>
    </font>
    <font>
      <b/>
      <sz val="28"/>
      <color rgb="FF0000FF"/>
      <name val="Calibri"/>
      <family val="2"/>
    </font>
    <font>
      <b/>
      <u/>
      <sz val="11"/>
      <color indexed="12"/>
      <name val="Arial"/>
      <family val="2"/>
    </font>
    <font>
      <b/>
      <u/>
      <sz val="12"/>
      <color indexed="12"/>
      <name val="Arial"/>
      <family val="2"/>
    </font>
    <font>
      <sz val="10"/>
      <color theme="0" tint="-0.34998626667073579"/>
      <name val="Arial"/>
      <family val="2"/>
    </font>
    <font>
      <b/>
      <u/>
      <sz val="12"/>
      <color rgb="FF0000FF"/>
      <name val="Arial"/>
      <family val="2"/>
    </font>
    <font>
      <b/>
      <u/>
      <sz val="10"/>
      <color indexed="12"/>
      <name val="Arial"/>
      <family val="2"/>
    </font>
    <font>
      <b/>
      <sz val="12"/>
      <name val="Arial"/>
      <family val="2"/>
    </font>
    <font>
      <sz val="12"/>
      <name val="Arial"/>
      <family val="2"/>
    </font>
    <font>
      <b/>
      <sz val="14"/>
      <name val="Cambria"/>
      <family val="1"/>
    </font>
    <font>
      <sz val="16"/>
      <name val="Arial"/>
      <family val="2"/>
    </font>
    <font>
      <b/>
      <sz val="12"/>
      <name val="Comic Sans MS"/>
      <family val="4"/>
    </font>
    <font>
      <b/>
      <sz val="14"/>
      <name val="Arial"/>
      <family val="2"/>
    </font>
    <font>
      <b/>
      <sz val="16"/>
      <name val="Arial"/>
      <family val="2"/>
    </font>
    <font>
      <b/>
      <u/>
      <sz val="16"/>
      <color indexed="12"/>
      <name val="Arial"/>
      <family val="2"/>
    </font>
    <font>
      <sz val="11"/>
      <name val="Calibri"/>
      <family val="2"/>
    </font>
    <font>
      <sz val="20"/>
      <name val="Arial"/>
      <family val="2"/>
    </font>
    <font>
      <b/>
      <sz val="9"/>
      <name val="Comic Sans MS"/>
      <family val="4"/>
    </font>
    <font>
      <sz val="18"/>
      <name val="Arial"/>
      <family val="2"/>
    </font>
    <font>
      <b/>
      <sz val="20"/>
      <color theme="1"/>
      <name val="Arial"/>
      <family val="2"/>
    </font>
    <font>
      <b/>
      <sz val="20"/>
      <color theme="0"/>
      <name val="Arial"/>
      <family val="2"/>
    </font>
    <font>
      <b/>
      <sz val="20"/>
      <color theme="0"/>
      <name val="Calibri"/>
      <family val="2"/>
    </font>
    <font>
      <b/>
      <sz val="20"/>
      <name val="Tw Cen MT Condensed Extra Bold"/>
      <family val="2"/>
    </font>
    <font>
      <b/>
      <sz val="16"/>
      <color rgb="FF0000FF"/>
      <name val="Arial"/>
      <family val="2"/>
    </font>
    <font>
      <b/>
      <sz val="16"/>
      <color theme="0"/>
      <name val="Arial"/>
      <family val="2"/>
    </font>
    <font>
      <b/>
      <sz val="12"/>
      <color theme="0"/>
      <name val="Arial"/>
      <family val="2"/>
    </font>
    <font>
      <b/>
      <sz val="22"/>
      <color theme="0"/>
      <name val="Calibri"/>
      <family val="2"/>
    </font>
    <font>
      <b/>
      <sz val="10"/>
      <name val="Tw Cen MT Condensed Extra Bold"/>
      <family val="2"/>
    </font>
    <font>
      <b/>
      <sz val="10"/>
      <color rgb="FFFF0000"/>
      <name val="Arial"/>
      <family val="2"/>
    </font>
    <font>
      <b/>
      <i/>
      <sz val="16"/>
      <color theme="1"/>
      <name val="Arial"/>
      <family val="2"/>
    </font>
    <font>
      <sz val="10"/>
      <name val="Tw Cen MT Condensed Extra Bold"/>
      <family val="2"/>
    </font>
    <font>
      <b/>
      <sz val="10"/>
      <name val="Arial Black"/>
      <family val="2"/>
    </font>
    <font>
      <b/>
      <sz val="13"/>
      <name val="Arial"/>
      <family val="2"/>
    </font>
    <font>
      <b/>
      <i/>
      <sz val="14"/>
      <color theme="0"/>
      <name val="Arial"/>
      <family val="2"/>
    </font>
    <font>
      <sz val="20"/>
      <color rgb="FFFF0000"/>
      <name val="Calibri"/>
      <family val="2"/>
    </font>
    <font>
      <b/>
      <u/>
      <sz val="14"/>
      <color indexed="12"/>
      <name val="Arial"/>
      <family val="2"/>
    </font>
    <font>
      <sz val="10"/>
      <name val="Arial"/>
      <family val="2"/>
    </font>
    <font>
      <sz val="10"/>
      <name val="Arial"/>
      <family val="2"/>
    </font>
    <font>
      <b/>
      <i/>
      <u/>
      <sz val="9"/>
      <color theme="0"/>
      <name val="Arial"/>
      <family val="2"/>
    </font>
    <font>
      <sz val="16"/>
      <name val="Arial"/>
      <family val="2"/>
    </font>
    <font>
      <sz val="18"/>
      <color theme="1"/>
      <name val="Arial"/>
      <family val="2"/>
    </font>
    <font>
      <sz val="16"/>
      <color theme="1"/>
      <name val="Arial"/>
      <family val="2"/>
    </font>
    <font>
      <sz val="14"/>
      <color theme="1"/>
      <name val="Arial"/>
      <family val="2"/>
    </font>
    <font>
      <b/>
      <sz val="12"/>
      <name val="Arial"/>
      <family val="2"/>
    </font>
    <font>
      <b/>
      <u/>
      <sz val="9.5"/>
      <color indexed="12"/>
      <name val="Arial"/>
      <family val="2"/>
    </font>
    <font>
      <b/>
      <u/>
      <sz val="12"/>
      <color indexed="12"/>
      <name val="Arial"/>
      <family val="2"/>
    </font>
    <font>
      <b/>
      <i/>
      <u/>
      <sz val="20"/>
      <color theme="0"/>
      <name val="Arial"/>
      <family val="2"/>
    </font>
    <font>
      <sz val="10"/>
      <color theme="0" tint="-0.34998626667073579"/>
      <name val="Arial"/>
      <family val="2"/>
    </font>
    <font>
      <sz val="10"/>
      <name val="Arial"/>
      <family val="2"/>
    </font>
    <font>
      <b/>
      <sz val="24"/>
      <name val="Arial"/>
      <family val="2"/>
    </font>
    <font>
      <b/>
      <sz val="20"/>
      <name val="Arial"/>
      <family val="2"/>
    </font>
    <font>
      <b/>
      <sz val="18"/>
      <name val="Arial"/>
      <family val="2"/>
    </font>
    <font>
      <b/>
      <sz val="10"/>
      <name val="Arial"/>
      <family val="2"/>
    </font>
    <font>
      <b/>
      <sz val="9"/>
      <name val="Arial"/>
      <family val="2"/>
    </font>
    <font>
      <sz val="10"/>
      <color rgb="FFFF0101"/>
      <name val="Arial"/>
      <family val="2"/>
    </font>
    <font>
      <sz val="10"/>
      <color rgb="FFFF0101"/>
      <name val="Calibri"/>
      <family val="2"/>
    </font>
    <font>
      <b/>
      <sz val="14"/>
      <color theme="1"/>
      <name val="Arial"/>
      <family val="2"/>
    </font>
    <font>
      <b/>
      <sz val="12"/>
      <name val="Arial"/>
      <family val="2"/>
    </font>
    <font>
      <b/>
      <i/>
      <sz val="12"/>
      <color theme="1"/>
      <name val="Arial"/>
      <family val="2"/>
    </font>
    <font>
      <b/>
      <sz val="8"/>
      <name val="Arial"/>
      <family val="2"/>
    </font>
    <font>
      <b/>
      <sz val="14"/>
      <name val="Arial"/>
      <family val="2"/>
    </font>
    <font>
      <b/>
      <sz val="12"/>
      <name val="Arial Black"/>
      <family val="2"/>
    </font>
    <font>
      <b/>
      <u/>
      <sz val="10"/>
      <color rgb="FF0000FF"/>
      <name val="Arial"/>
      <family val="2"/>
    </font>
    <font>
      <b/>
      <sz val="12"/>
      <color theme="0"/>
      <name val="Arial"/>
      <family val="2"/>
    </font>
    <font>
      <b/>
      <sz val="10"/>
      <color theme="1"/>
      <name val="Arial"/>
      <family val="2"/>
    </font>
    <font>
      <b/>
      <sz val="12"/>
      <color theme="1"/>
      <name val="Arial"/>
      <family val="2"/>
    </font>
    <font>
      <b/>
      <sz val="10"/>
      <color theme="0"/>
      <name val="Arial"/>
      <family val="2"/>
    </font>
    <font>
      <b/>
      <sz val="11"/>
      <name val="Arial"/>
      <family val="2"/>
    </font>
    <font>
      <sz val="72"/>
      <color rgb="FFFF0000"/>
      <name val="Arial"/>
      <family val="2"/>
    </font>
    <font>
      <b/>
      <sz val="12"/>
      <color theme="1"/>
      <name val="Arial Black"/>
      <family val="2"/>
    </font>
    <font>
      <b/>
      <sz val="11"/>
      <color theme="1"/>
      <name val="Arial"/>
      <family val="2"/>
    </font>
    <font>
      <b/>
      <sz val="28"/>
      <name val="Arial"/>
      <family val="2"/>
    </font>
    <font>
      <b/>
      <u/>
      <sz val="9.5"/>
      <color indexed="12"/>
      <name val="Arial"/>
      <family val="2"/>
    </font>
    <font>
      <b/>
      <u/>
      <sz val="10"/>
      <color indexed="12"/>
      <name val="Arial"/>
      <family val="2"/>
    </font>
    <font>
      <b/>
      <sz val="26"/>
      <name val="Arial"/>
      <family val="2"/>
    </font>
    <font>
      <sz val="12"/>
      <name val="Arial"/>
      <family val="2"/>
    </font>
    <font>
      <b/>
      <i/>
      <sz val="14"/>
      <name val="Arial"/>
      <family val="2"/>
    </font>
    <font>
      <b/>
      <u/>
      <sz val="14"/>
      <color indexed="12"/>
      <name val="Arial"/>
      <family val="2"/>
    </font>
    <font>
      <sz val="9"/>
      <color theme="1"/>
      <name val="Arial"/>
      <family val="2"/>
    </font>
    <font>
      <b/>
      <sz val="14"/>
      <color theme="0"/>
      <name val="Arial"/>
      <family val="2"/>
    </font>
    <font>
      <b/>
      <sz val="20"/>
      <name val="Calibri"/>
      <family val="2"/>
    </font>
    <font>
      <b/>
      <u/>
      <sz val="16"/>
      <color rgb="FF0000FF"/>
      <name val="Arial"/>
      <family val="2"/>
    </font>
    <font>
      <b/>
      <u/>
      <sz val="16"/>
      <color indexed="12"/>
      <name val="Arial"/>
      <family val="2"/>
    </font>
    <font>
      <b/>
      <sz val="12"/>
      <name val="Comic Sans MS"/>
      <family val="4"/>
    </font>
    <font>
      <b/>
      <sz val="16"/>
      <name val="Arial"/>
      <family val="2"/>
    </font>
    <font>
      <b/>
      <sz val="20"/>
      <color rgb="FF0000FF"/>
      <name val="Calibri"/>
      <family val="2"/>
    </font>
    <font>
      <b/>
      <u/>
      <sz val="20"/>
      <color indexed="12"/>
      <name val="Arial"/>
      <family val="2"/>
    </font>
    <font>
      <b/>
      <u/>
      <sz val="28"/>
      <color indexed="12"/>
      <name val="Arial"/>
      <family val="2"/>
    </font>
    <font>
      <b/>
      <sz val="22"/>
      <color rgb="FF0000FF"/>
      <name val="Calibri"/>
      <family val="2"/>
    </font>
    <font>
      <b/>
      <sz val="20"/>
      <color rgb="FF0000FF"/>
      <name val="Arial"/>
      <family val="2"/>
    </font>
    <font>
      <b/>
      <sz val="22"/>
      <color rgb="FF0000FF"/>
      <name val="Arial"/>
      <family val="2"/>
    </font>
    <font>
      <i/>
      <sz val="12"/>
      <name val="Arial"/>
      <family val="2"/>
    </font>
    <font>
      <b/>
      <sz val="10"/>
      <color rgb="FF0000FF"/>
      <name val="Arial"/>
      <family val="2"/>
    </font>
    <font>
      <b/>
      <sz val="20"/>
      <color indexed="12"/>
      <name val="Calibri"/>
      <family val="2"/>
    </font>
    <font>
      <sz val="14"/>
      <name val="Arial"/>
      <family val="2"/>
    </font>
    <font>
      <b/>
      <sz val="7"/>
      <name val="Arial"/>
      <family val="2"/>
    </font>
    <font>
      <sz val="7"/>
      <name val="Arial"/>
      <family val="2"/>
    </font>
    <font>
      <sz val="7"/>
      <color rgb="FFFF0101"/>
      <name val="Calibri"/>
      <family val="2"/>
    </font>
    <font>
      <b/>
      <u/>
      <sz val="12"/>
      <name val="Arial"/>
      <family val="1"/>
    </font>
    <font>
      <b/>
      <u/>
      <sz val="14"/>
      <name val="Arial"/>
      <family val="1"/>
    </font>
    <font>
      <b/>
      <u/>
      <sz val="16"/>
      <color theme="0"/>
      <name val="Arial"/>
      <family val="2"/>
    </font>
    <font>
      <b/>
      <u/>
      <sz val="20"/>
      <color theme="0"/>
      <name val="Arial"/>
      <family val="2"/>
    </font>
    <font>
      <b/>
      <sz val="12"/>
      <color rgb="FFF70314"/>
      <name val="Arial"/>
      <family val="2"/>
    </font>
    <font>
      <sz val="14"/>
      <color rgb="FFF70314"/>
      <name val="Cooper Black"/>
      <family val="1"/>
    </font>
    <font>
      <sz val="14"/>
      <color rgb="FFF70314"/>
      <name val="Arial"/>
      <family val="2"/>
    </font>
    <font>
      <b/>
      <i/>
      <u/>
      <sz val="12"/>
      <color rgb="FFF70314"/>
      <name val="Arial"/>
      <family val="2"/>
    </font>
    <font>
      <b/>
      <i/>
      <sz val="12"/>
      <color rgb="FFF70314"/>
      <name val="Arial"/>
      <family val="2"/>
    </font>
    <font>
      <b/>
      <sz val="20"/>
      <color rgb="FFFF0000"/>
      <name val="Arial"/>
      <family val="2"/>
    </font>
    <font>
      <b/>
      <sz val="16"/>
      <color rgb="FFFF0000"/>
      <name val="Arial"/>
      <family val="2"/>
    </font>
    <font>
      <sz val="10"/>
      <name val="Arial"/>
      <family val="2"/>
    </font>
    <font>
      <sz val="10"/>
      <name val="Arial"/>
      <family val="2"/>
      <charset val="1"/>
    </font>
    <font>
      <sz val="12"/>
      <name val="Calibri"/>
      <family val="2"/>
    </font>
    <font>
      <sz val="7"/>
      <color rgb="FF000000"/>
      <name val="Verdana"/>
      <family val="2"/>
    </font>
  </fonts>
  <fills count="51">
    <fill>
      <patternFill patternType="none"/>
    </fill>
    <fill>
      <patternFill patternType="gray125"/>
    </fill>
    <fill>
      <patternFill patternType="solid">
        <fgColor indexed="43"/>
        <bgColor indexed="64"/>
      </patternFill>
    </fill>
    <fill>
      <patternFill patternType="solid">
        <fgColor indexed="22"/>
        <bgColor indexed="64"/>
      </patternFill>
    </fill>
    <fill>
      <patternFill patternType="solid">
        <fgColor indexed="40"/>
        <bgColor indexed="64"/>
      </patternFill>
    </fill>
    <fill>
      <patternFill patternType="solid">
        <fgColor indexed="47"/>
        <bgColor indexed="64"/>
      </patternFill>
    </fill>
    <fill>
      <patternFill patternType="solid">
        <fgColor indexed="11"/>
        <bgColor indexed="64"/>
      </patternFill>
    </fill>
    <fill>
      <patternFill patternType="solid">
        <fgColor indexed="53"/>
        <bgColor indexed="64"/>
      </patternFill>
    </fill>
    <fill>
      <patternFill patternType="solid">
        <fgColor indexed="9"/>
        <bgColor indexed="64"/>
      </patternFill>
    </fill>
    <fill>
      <patternFill patternType="solid">
        <fgColor indexed="42"/>
        <bgColor indexed="64"/>
      </patternFill>
    </fill>
    <fill>
      <patternFill patternType="solid">
        <fgColor indexed="15"/>
        <bgColor indexed="64"/>
      </patternFill>
    </fill>
    <fill>
      <patternFill patternType="solid">
        <fgColor indexed="13"/>
        <bgColor indexed="64"/>
      </patternFill>
    </fill>
    <fill>
      <patternFill patternType="solid">
        <fgColor indexed="12"/>
        <bgColor indexed="64"/>
      </patternFill>
    </fill>
    <fill>
      <patternFill patternType="solid">
        <fgColor indexed="41"/>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rgb="FF0070C0"/>
        <bgColor indexed="64"/>
      </patternFill>
    </fill>
    <fill>
      <patternFill patternType="solid">
        <fgColor rgb="FF00B0F0"/>
        <bgColor indexed="64"/>
      </patternFill>
    </fill>
    <fill>
      <patternFill patternType="solid">
        <fgColor rgb="FFFF0000"/>
        <bgColor indexed="64"/>
      </patternFill>
    </fill>
    <fill>
      <patternFill patternType="solid">
        <fgColor theme="0" tint="-0.14999847407452621"/>
        <bgColor indexed="64"/>
      </patternFill>
    </fill>
    <fill>
      <patternFill patternType="solid">
        <fgColor rgb="FFCCFFCC"/>
        <bgColor indexed="64"/>
      </patternFill>
    </fill>
    <fill>
      <patternFill patternType="solid">
        <fgColor rgb="FF00FF00"/>
        <bgColor indexed="64"/>
      </patternFill>
    </fill>
    <fill>
      <patternFill patternType="solid">
        <fgColor theme="1"/>
        <bgColor indexed="64"/>
      </patternFill>
    </fill>
    <fill>
      <patternFill patternType="solid">
        <fgColor theme="8" tint="0.59999389629810485"/>
        <bgColor indexed="64"/>
      </patternFill>
    </fill>
    <fill>
      <patternFill patternType="solid">
        <fgColor theme="0" tint="-0.34998626667073579"/>
        <bgColor indexed="64"/>
      </patternFill>
    </fill>
    <fill>
      <patternFill patternType="solid">
        <fgColor rgb="FF76FA8C"/>
        <bgColor indexed="64"/>
      </patternFill>
    </fill>
    <fill>
      <patternFill patternType="solid">
        <fgColor theme="3" tint="0.79998168889431442"/>
        <bgColor indexed="64"/>
      </patternFill>
    </fill>
    <fill>
      <patternFill patternType="solid">
        <fgColor theme="8" tint="0.79998168889431442"/>
        <bgColor indexed="64"/>
      </patternFill>
    </fill>
    <fill>
      <patternFill patternType="solid">
        <fgColor rgb="FF13F808"/>
        <bgColor indexed="64"/>
      </patternFill>
    </fill>
    <fill>
      <patternFill patternType="solid">
        <fgColor rgb="FFF4FD81"/>
        <bgColor indexed="64"/>
      </patternFill>
    </fill>
    <fill>
      <patternFill patternType="solid">
        <fgColor rgb="FFFFFFCC"/>
        <bgColor indexed="64"/>
      </patternFill>
    </fill>
    <fill>
      <patternFill patternType="gray125">
        <bgColor rgb="FFFFFFCC"/>
      </patternFill>
    </fill>
    <fill>
      <patternFill patternType="solid">
        <fgColor theme="3" tint="0.39997558519241921"/>
        <bgColor indexed="64"/>
      </patternFill>
    </fill>
    <fill>
      <patternFill patternType="solid">
        <fgColor rgb="FF0000FF"/>
        <bgColor indexed="64"/>
      </patternFill>
    </fill>
    <fill>
      <patternFill patternType="solid">
        <fgColor rgb="FFFFC000"/>
        <bgColor indexed="64"/>
      </patternFill>
    </fill>
    <fill>
      <patternFill patternType="solid">
        <fgColor theme="9" tint="-0.249977111117893"/>
        <bgColor indexed="64"/>
      </patternFill>
    </fill>
    <fill>
      <patternFill patternType="solid">
        <fgColor rgb="FFFFFF99"/>
        <bgColor indexed="64"/>
      </patternFill>
    </fill>
    <fill>
      <patternFill patternType="solid">
        <fgColor rgb="FFCCFFFF"/>
        <bgColor indexed="64"/>
      </patternFill>
    </fill>
    <fill>
      <patternFill patternType="solid">
        <fgColor rgb="FFF8FEAC"/>
        <bgColor indexed="64"/>
      </patternFill>
    </fill>
    <fill>
      <patternFill patternType="solid">
        <fgColor rgb="FF00B050"/>
        <bgColor indexed="64"/>
      </patternFill>
    </fill>
    <fill>
      <patternFill patternType="gray125">
        <bgColor rgb="FFA2F7FE"/>
      </patternFill>
    </fill>
    <fill>
      <patternFill patternType="solid">
        <fgColor rgb="FF0033CC"/>
        <bgColor indexed="64"/>
      </patternFill>
    </fill>
    <fill>
      <patternFill patternType="solid">
        <fgColor rgb="FF92D050"/>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8" tint="-0.249977111117893"/>
        <bgColor indexed="64"/>
      </patternFill>
    </fill>
    <fill>
      <patternFill patternType="solid">
        <fgColor rgb="FFFFFFFF"/>
        <bgColor rgb="FFFFFFCC"/>
      </patternFill>
    </fill>
    <fill>
      <patternFill patternType="solid">
        <fgColor indexed="30"/>
        <bgColor indexed="64"/>
      </patternFill>
    </fill>
    <fill>
      <patternFill patternType="solid">
        <fgColor rgb="FFFF5050"/>
        <bgColor indexed="64"/>
      </patternFill>
    </fill>
  </fills>
  <borders count="17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top/>
      <bottom style="thin">
        <color indexed="64"/>
      </bottom>
      <diagonal/>
    </border>
    <border>
      <left/>
      <right/>
      <top style="thin">
        <color indexed="64"/>
      </top>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right/>
      <top style="medium">
        <color indexed="64"/>
      </top>
      <bottom/>
      <diagonal/>
    </border>
    <border>
      <left/>
      <right/>
      <top/>
      <bottom style="medium">
        <color indexed="64"/>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thin">
        <color indexed="64"/>
      </top>
      <bottom/>
      <diagonal/>
    </border>
    <border>
      <left style="medium">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bottom style="medium">
        <color indexed="64"/>
      </bottom>
      <diagonal/>
    </border>
    <border>
      <left/>
      <right style="medium">
        <color indexed="64"/>
      </right>
      <top/>
      <bottom/>
      <diagonal/>
    </border>
    <border>
      <left/>
      <right style="medium">
        <color indexed="64"/>
      </right>
      <top/>
      <bottom style="medium">
        <color indexed="64"/>
      </bottom>
      <diagonal/>
    </border>
    <border>
      <left/>
      <right style="thin">
        <color indexed="64"/>
      </right>
      <top/>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medium">
        <color indexed="64"/>
      </left>
      <right style="thin">
        <color indexed="64"/>
      </right>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ck">
        <color rgb="FFFF0000"/>
      </left>
      <right/>
      <top style="thin">
        <color indexed="64"/>
      </top>
      <bottom/>
      <diagonal/>
    </border>
    <border>
      <left style="thin">
        <color indexed="64"/>
      </left>
      <right style="thin">
        <color indexed="64"/>
      </right>
      <top/>
      <bottom style="medium">
        <color indexed="64"/>
      </bottom>
      <diagonal/>
    </border>
    <border>
      <left style="thick">
        <color rgb="FFFF0000"/>
      </left>
      <right style="thin">
        <color indexed="64"/>
      </right>
      <top style="thin">
        <color indexed="64"/>
      </top>
      <bottom style="thin">
        <color indexed="64"/>
      </bottom>
      <diagonal/>
    </border>
    <border>
      <left style="thick">
        <color rgb="FFFF0000"/>
      </left>
      <right/>
      <top style="thin">
        <color indexed="64"/>
      </top>
      <bottom style="thin">
        <color indexed="64"/>
      </bottom>
      <diagonal/>
    </border>
    <border>
      <left style="thick">
        <color rgb="FF0000FF"/>
      </left>
      <right style="thick">
        <color rgb="FFFF0000"/>
      </right>
      <top style="thin">
        <color indexed="64"/>
      </top>
      <bottom style="thin">
        <color indexed="64"/>
      </bottom>
      <diagonal/>
    </border>
    <border>
      <left style="thick">
        <color rgb="FF0000FF"/>
      </left>
      <right style="thick">
        <color rgb="FFFF0000"/>
      </right>
      <top style="thin">
        <color indexed="64"/>
      </top>
      <bottom/>
      <diagonal/>
    </border>
    <border>
      <left style="thick">
        <color rgb="FF0000FF"/>
      </left>
      <right/>
      <top style="thin">
        <color indexed="64"/>
      </top>
      <bottom/>
      <diagonal/>
    </border>
    <border>
      <left style="thick">
        <color rgb="FF0000FF"/>
      </left>
      <right/>
      <top/>
      <bottom/>
      <diagonal/>
    </border>
    <border>
      <left style="thick">
        <color rgb="FF0000FF"/>
      </left>
      <right/>
      <top style="thick">
        <color rgb="FF0000FF"/>
      </top>
      <bottom/>
      <diagonal/>
    </border>
    <border>
      <left style="thick">
        <color rgb="FF0000FF"/>
      </left>
      <right/>
      <top/>
      <bottom style="thick">
        <color rgb="FF0000FF"/>
      </bottom>
      <diagonal/>
    </border>
    <border>
      <left/>
      <right/>
      <top style="thick">
        <color rgb="FF0000FF"/>
      </top>
      <bottom/>
      <diagonal/>
    </border>
    <border>
      <left style="thick">
        <color rgb="FF0000FF"/>
      </left>
      <right style="thick">
        <color rgb="FF0000FF"/>
      </right>
      <top/>
      <bottom/>
      <diagonal/>
    </border>
    <border>
      <left style="thick">
        <color rgb="FF0000FF"/>
      </left>
      <right/>
      <top style="thin">
        <color indexed="64"/>
      </top>
      <bottom style="thin">
        <color indexed="64"/>
      </bottom>
      <diagonal/>
    </border>
    <border>
      <left/>
      <right/>
      <top/>
      <bottom style="thick">
        <color rgb="FF0000FF"/>
      </bottom>
      <diagonal/>
    </border>
    <border>
      <left style="thick">
        <color rgb="FF0000FF"/>
      </left>
      <right style="thick">
        <color rgb="FF0000FF"/>
      </right>
      <top style="thick">
        <color rgb="FF0000FF"/>
      </top>
      <bottom/>
      <diagonal/>
    </border>
    <border>
      <left style="thick">
        <color rgb="FF0000FF"/>
      </left>
      <right style="thick">
        <color rgb="FF0000FF"/>
      </right>
      <top/>
      <bottom style="thin">
        <color indexed="64"/>
      </bottom>
      <diagonal/>
    </border>
    <border>
      <left style="thick">
        <color rgb="FF0000FF"/>
      </left>
      <right style="thick">
        <color rgb="FF0000FF"/>
      </right>
      <top style="thin">
        <color indexed="64"/>
      </top>
      <bottom style="thin">
        <color indexed="64"/>
      </bottom>
      <diagonal/>
    </border>
    <border>
      <left style="thick">
        <color rgb="FF0000FF"/>
      </left>
      <right style="thick">
        <color rgb="FF0000FF"/>
      </right>
      <top style="thin">
        <color indexed="64"/>
      </top>
      <bottom/>
      <diagonal/>
    </border>
    <border>
      <left style="thick">
        <color rgb="FF0000FF"/>
      </left>
      <right style="thick">
        <color rgb="FF0000FF"/>
      </right>
      <top style="thick">
        <color rgb="FF0000FF"/>
      </top>
      <bottom style="thin">
        <color indexed="64"/>
      </bottom>
      <diagonal/>
    </border>
    <border>
      <left style="thin">
        <color indexed="64"/>
      </left>
      <right style="thin">
        <color indexed="64"/>
      </right>
      <top style="thick">
        <color indexed="64"/>
      </top>
      <bottom style="thin">
        <color indexed="64"/>
      </bottom>
      <diagonal/>
    </border>
    <border>
      <left style="medium">
        <color indexed="64"/>
      </left>
      <right style="thin">
        <color indexed="64"/>
      </right>
      <top style="thick">
        <color indexed="64"/>
      </top>
      <bottom/>
      <diagonal/>
    </border>
    <border>
      <left style="medium">
        <color rgb="FF0000FF"/>
      </left>
      <right/>
      <top style="medium">
        <color rgb="FF0000FF"/>
      </top>
      <bottom/>
      <diagonal/>
    </border>
    <border>
      <left style="thick">
        <color rgb="FF0000FF"/>
      </left>
      <right/>
      <top style="medium">
        <color rgb="FF0000FF"/>
      </top>
      <bottom/>
      <diagonal/>
    </border>
    <border>
      <left style="thick">
        <color rgb="FF0000FF"/>
      </left>
      <right style="thick">
        <color rgb="FF0000FF"/>
      </right>
      <top style="medium">
        <color rgb="FF0000FF"/>
      </top>
      <bottom/>
      <diagonal/>
    </border>
    <border>
      <left/>
      <right/>
      <top style="medium">
        <color rgb="FF0000FF"/>
      </top>
      <bottom/>
      <diagonal/>
    </border>
    <border>
      <left style="medium">
        <color rgb="FF0000FF"/>
      </left>
      <right/>
      <top/>
      <bottom/>
      <diagonal/>
    </border>
    <border>
      <left style="medium">
        <color rgb="FF0000FF"/>
      </left>
      <right/>
      <top/>
      <bottom style="medium">
        <color rgb="FF0000FF"/>
      </bottom>
      <diagonal/>
    </border>
    <border>
      <left style="thick">
        <color rgb="FF0000FF"/>
      </left>
      <right/>
      <top/>
      <bottom style="medium">
        <color rgb="FF0000FF"/>
      </bottom>
      <diagonal/>
    </border>
    <border>
      <left style="thick">
        <color rgb="FF0000FF"/>
      </left>
      <right style="thick">
        <color rgb="FF0000FF"/>
      </right>
      <top/>
      <bottom style="medium">
        <color rgb="FF0000FF"/>
      </bottom>
      <diagonal/>
    </border>
    <border>
      <left/>
      <right/>
      <top/>
      <bottom style="medium">
        <color rgb="FF0000FF"/>
      </bottom>
      <diagonal/>
    </border>
    <border>
      <left/>
      <right/>
      <top style="thick">
        <color rgb="FF0000FF"/>
      </top>
      <bottom style="thick">
        <color indexed="64"/>
      </bottom>
      <diagonal/>
    </border>
    <border>
      <left/>
      <right/>
      <top style="thick">
        <color indexed="64"/>
      </top>
      <bottom/>
      <diagonal/>
    </border>
    <border>
      <left/>
      <right style="thick">
        <color indexed="64"/>
      </right>
      <top/>
      <bottom/>
      <diagonal/>
    </border>
    <border>
      <left style="thick">
        <color indexed="64"/>
      </left>
      <right/>
      <top/>
      <bottom/>
      <diagonal/>
    </border>
    <border>
      <left/>
      <right style="thick">
        <color indexed="64"/>
      </right>
      <top style="thick">
        <color indexed="64"/>
      </top>
      <bottom/>
      <diagonal/>
    </border>
    <border>
      <left style="thick">
        <color theme="0"/>
      </left>
      <right/>
      <top/>
      <bottom/>
      <diagonal/>
    </border>
    <border>
      <left/>
      <right/>
      <top style="thick">
        <color theme="0"/>
      </top>
      <bottom/>
      <diagonal/>
    </border>
    <border>
      <left style="thick">
        <color theme="0"/>
      </left>
      <right style="medium">
        <color indexed="64"/>
      </right>
      <top/>
      <bottom/>
      <diagonal/>
    </border>
    <border>
      <left/>
      <right style="thick">
        <color theme="0"/>
      </right>
      <top style="thick">
        <color theme="0"/>
      </top>
      <bottom/>
      <diagonal/>
    </border>
    <border>
      <left/>
      <right style="thick">
        <color theme="0"/>
      </right>
      <top/>
      <bottom/>
      <diagonal/>
    </border>
    <border>
      <left/>
      <right style="thick">
        <color theme="0"/>
      </right>
      <top/>
      <bottom style="thick">
        <color theme="0"/>
      </bottom>
      <diagonal/>
    </border>
    <border>
      <left style="thick">
        <color theme="0"/>
      </left>
      <right style="thick">
        <color theme="0"/>
      </right>
      <top style="thick">
        <color theme="0"/>
      </top>
      <bottom style="thick">
        <color theme="0"/>
      </bottom>
      <diagonal/>
    </border>
    <border>
      <left/>
      <right/>
      <top/>
      <bottom style="thick">
        <color theme="0"/>
      </bottom>
      <diagonal/>
    </border>
    <border>
      <left style="thick">
        <color theme="0"/>
      </left>
      <right style="thick">
        <color theme="0"/>
      </right>
      <top style="thick">
        <color theme="0"/>
      </top>
      <bottom/>
      <diagonal/>
    </border>
    <border>
      <left style="thick">
        <color theme="0"/>
      </left>
      <right style="thick">
        <color theme="0"/>
      </right>
      <top/>
      <bottom/>
      <diagonal/>
    </border>
    <border>
      <left style="thick">
        <color theme="0"/>
      </left>
      <right style="thick">
        <color theme="0"/>
      </right>
      <top/>
      <bottom style="thick">
        <color theme="0"/>
      </bottom>
      <diagonal/>
    </border>
    <border>
      <left style="thick">
        <color theme="0"/>
      </left>
      <right/>
      <top style="thick">
        <color theme="0"/>
      </top>
      <bottom style="thick">
        <color theme="0"/>
      </bottom>
      <diagonal/>
    </border>
    <border>
      <left/>
      <right/>
      <top style="thick">
        <color theme="0"/>
      </top>
      <bottom style="thick">
        <color theme="0"/>
      </bottom>
      <diagonal/>
    </border>
    <border>
      <left/>
      <right style="thick">
        <color theme="0"/>
      </right>
      <top style="thick">
        <color theme="0"/>
      </top>
      <bottom style="thick">
        <color theme="0"/>
      </bottom>
      <diagonal/>
    </border>
    <border>
      <left style="thick">
        <color theme="0"/>
      </left>
      <right/>
      <top style="thick">
        <color theme="0"/>
      </top>
      <bottom/>
      <diagonal/>
    </border>
    <border>
      <left style="thick">
        <color indexed="64"/>
      </left>
      <right style="medium">
        <color indexed="64"/>
      </right>
      <top style="medium">
        <color indexed="64"/>
      </top>
      <bottom style="medium">
        <color indexed="64"/>
      </bottom>
      <diagonal/>
    </border>
    <border>
      <left style="thin">
        <color indexed="64"/>
      </left>
      <right/>
      <top style="thin">
        <color indexed="64"/>
      </top>
      <bottom style="thick">
        <color rgb="FF0000FF"/>
      </bottom>
      <diagonal/>
    </border>
    <border>
      <left style="thick">
        <color rgb="FF0000FF"/>
      </left>
      <right style="thick">
        <color rgb="FF0000FF"/>
      </right>
      <top/>
      <bottom style="thick">
        <color rgb="FF0000FF"/>
      </bottom>
      <diagonal/>
    </border>
    <border>
      <left style="medium">
        <color theme="0"/>
      </left>
      <right style="medium">
        <color theme="0"/>
      </right>
      <top style="medium">
        <color theme="0"/>
      </top>
      <bottom/>
      <diagonal/>
    </border>
    <border>
      <left style="thick">
        <color rgb="FF0000FF"/>
      </left>
      <right/>
      <top/>
      <bottom style="thin">
        <color indexed="64"/>
      </bottom>
      <diagonal/>
    </border>
    <border>
      <left style="thin">
        <color indexed="64"/>
      </left>
      <right/>
      <top style="thick">
        <color indexed="64"/>
      </top>
      <bottom style="thin">
        <color indexed="64"/>
      </bottom>
      <diagonal/>
    </border>
    <border>
      <left style="thin">
        <color indexed="64"/>
      </left>
      <right/>
      <top style="thick">
        <color theme="0"/>
      </top>
      <bottom style="thick">
        <color theme="0"/>
      </bottom>
      <diagonal/>
    </border>
    <border>
      <left style="thin">
        <color indexed="64"/>
      </left>
      <right/>
      <top style="thin">
        <color indexed="64"/>
      </top>
      <bottom style="thick">
        <color rgb="FFFF0000"/>
      </bottom>
      <diagonal/>
    </border>
    <border>
      <left style="thin">
        <color theme="0"/>
      </left>
      <right/>
      <top style="thick">
        <color rgb="FF0000FF"/>
      </top>
      <bottom style="thick">
        <color indexed="64"/>
      </bottom>
      <diagonal/>
    </border>
    <border>
      <left/>
      <right style="medium">
        <color indexed="64"/>
      </right>
      <top style="thick">
        <color theme="0"/>
      </top>
      <bottom style="thick">
        <color theme="0"/>
      </bottom>
      <diagonal/>
    </border>
    <border>
      <left style="thick">
        <color rgb="FF0000FF"/>
      </left>
      <right style="thick">
        <color rgb="FFFF0000"/>
      </right>
      <top/>
      <bottom style="thin">
        <color indexed="64"/>
      </bottom>
      <diagonal/>
    </border>
    <border>
      <left style="thick">
        <color rgb="FFFF0000"/>
      </left>
      <right/>
      <top/>
      <bottom style="thin">
        <color indexed="64"/>
      </bottom>
      <diagonal/>
    </border>
    <border>
      <left style="thick">
        <color rgb="FF0000FF"/>
      </left>
      <right style="medium">
        <color indexed="64"/>
      </right>
      <top/>
      <bottom/>
      <diagonal/>
    </border>
    <border>
      <left style="thick">
        <color rgb="FF0000FF"/>
      </left>
      <right style="medium">
        <color indexed="64"/>
      </right>
      <top/>
      <bottom style="thick">
        <color rgb="FF0000FF"/>
      </bottom>
      <diagonal/>
    </border>
    <border>
      <left style="thick">
        <color theme="0"/>
      </left>
      <right style="thick">
        <color theme="0"/>
      </right>
      <top style="thick">
        <color theme="0"/>
      </top>
      <bottom style="thick">
        <color rgb="FF0000FF"/>
      </bottom>
      <diagonal/>
    </border>
    <border>
      <left style="thin">
        <color indexed="64"/>
      </left>
      <right/>
      <top style="thick">
        <color theme="0"/>
      </top>
      <bottom/>
      <diagonal/>
    </border>
    <border>
      <left style="thick">
        <color rgb="FF0000FF"/>
      </left>
      <right style="medium">
        <color indexed="64"/>
      </right>
      <top style="thick">
        <color rgb="FF0000FF"/>
      </top>
      <bottom/>
      <diagonal/>
    </border>
    <border>
      <left/>
      <right style="thick">
        <color rgb="FF0000FF"/>
      </right>
      <top/>
      <bottom/>
      <diagonal/>
    </border>
    <border>
      <left style="thin">
        <color indexed="64"/>
      </left>
      <right style="thick">
        <color rgb="FFFF0000"/>
      </right>
      <top style="thick">
        <color rgb="FFFF0000"/>
      </top>
      <bottom style="thin">
        <color indexed="64"/>
      </bottom>
      <diagonal/>
    </border>
    <border>
      <left style="thick">
        <color rgb="FF0000FF"/>
      </left>
      <right style="thick">
        <color theme="0"/>
      </right>
      <top style="medium">
        <color indexed="64"/>
      </top>
      <bottom/>
      <diagonal/>
    </border>
    <border>
      <left style="thick">
        <color rgb="FF0000FF"/>
      </left>
      <right style="thick">
        <color theme="0"/>
      </right>
      <top/>
      <bottom/>
      <diagonal/>
    </border>
    <border>
      <left style="thick">
        <color rgb="FF0000FF"/>
      </left>
      <right style="thick">
        <color theme="0"/>
      </right>
      <top/>
      <bottom style="thick">
        <color theme="0"/>
      </bottom>
      <diagonal/>
    </border>
    <border>
      <left/>
      <right style="thin">
        <color indexed="64"/>
      </right>
      <top/>
      <bottom style="medium">
        <color rgb="FF0000FF"/>
      </bottom>
      <diagonal/>
    </border>
    <border>
      <left/>
      <right/>
      <top style="thick">
        <color theme="0"/>
      </top>
      <bottom style="medium">
        <color indexed="64"/>
      </bottom>
      <diagonal/>
    </border>
    <border>
      <left/>
      <right style="medium">
        <color indexed="64"/>
      </right>
      <top style="thick">
        <color theme="0"/>
      </top>
      <bottom style="medium">
        <color indexed="64"/>
      </bottom>
      <diagonal/>
    </border>
    <border>
      <left style="thick">
        <color rgb="FFFF0000"/>
      </left>
      <right style="thin">
        <color indexed="64"/>
      </right>
      <top style="thick">
        <color rgb="FFFF0000"/>
      </top>
      <bottom style="thin">
        <color indexed="64"/>
      </bottom>
      <diagonal/>
    </border>
    <border>
      <left style="thick">
        <color rgb="FFFF0000"/>
      </left>
      <right style="thin">
        <color indexed="64"/>
      </right>
      <top style="thin">
        <color indexed="64"/>
      </top>
      <bottom style="thick">
        <color rgb="FFFF0000"/>
      </bottom>
      <diagonal/>
    </border>
    <border>
      <left/>
      <right/>
      <top style="thick">
        <color rgb="FFFF0000"/>
      </top>
      <bottom/>
      <diagonal/>
    </border>
    <border>
      <left style="thin">
        <color indexed="64"/>
      </left>
      <right/>
      <top style="thick">
        <color rgb="FFFF0000"/>
      </top>
      <bottom style="thin">
        <color indexed="64"/>
      </bottom>
      <diagonal/>
    </border>
    <border>
      <left/>
      <right style="medium">
        <color theme="0"/>
      </right>
      <top/>
      <bottom/>
      <diagonal/>
    </border>
    <border>
      <left style="thin">
        <color indexed="64"/>
      </left>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theme="0"/>
      </left>
      <right/>
      <top/>
      <bottom/>
      <diagonal/>
    </border>
    <border>
      <left style="thick">
        <color indexed="64"/>
      </left>
      <right style="medium">
        <color indexed="64"/>
      </right>
      <top style="medium">
        <color indexed="64"/>
      </top>
      <bottom/>
      <diagonal/>
    </border>
    <border>
      <left/>
      <right style="thin">
        <color theme="0"/>
      </right>
      <top style="thin">
        <color theme="0"/>
      </top>
      <bottom/>
      <diagonal/>
    </border>
    <border>
      <left style="thin">
        <color theme="0"/>
      </left>
      <right style="thin">
        <color theme="0"/>
      </right>
      <top/>
      <bottom/>
      <diagonal/>
    </border>
    <border>
      <left/>
      <right style="thin">
        <color theme="0"/>
      </right>
      <top/>
      <bottom/>
      <diagonal/>
    </border>
    <border>
      <left style="medium">
        <color indexed="64"/>
      </left>
      <right style="thick">
        <color theme="0"/>
      </right>
      <top style="medium">
        <color indexed="64"/>
      </top>
      <bottom/>
      <diagonal/>
    </border>
    <border>
      <left style="medium">
        <color indexed="64"/>
      </left>
      <right style="thick">
        <color theme="0"/>
      </right>
      <top/>
      <bottom/>
      <diagonal/>
    </border>
    <border>
      <left style="thick">
        <color theme="0"/>
      </left>
      <right style="medium">
        <color indexed="64"/>
      </right>
      <top/>
      <bottom style="medium">
        <color indexed="64"/>
      </bottom>
      <diagonal/>
    </border>
    <border>
      <left style="thick">
        <color indexed="64"/>
      </left>
      <right/>
      <top style="thick">
        <color theme="0"/>
      </top>
      <bottom/>
      <diagonal/>
    </border>
    <border>
      <left style="medium">
        <color indexed="64"/>
      </left>
      <right/>
      <top style="thick">
        <color theme="0"/>
      </top>
      <bottom style="thick">
        <color theme="0"/>
      </bottom>
      <diagonal/>
    </border>
    <border>
      <left/>
      <right style="medium">
        <color indexed="64"/>
      </right>
      <top/>
      <bottom style="thick">
        <color theme="0"/>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rgb="FFFF0000"/>
      </left>
      <right style="medium">
        <color rgb="FFFF0000"/>
      </right>
      <top style="medium">
        <color rgb="FFFF0000"/>
      </top>
      <bottom style="medium">
        <color rgb="FFFF0000"/>
      </bottom>
      <diagonal/>
    </border>
    <border>
      <left style="medium">
        <color rgb="FFFF0000"/>
      </left>
      <right/>
      <top style="medium">
        <color rgb="FFFF0000"/>
      </top>
      <bottom style="medium">
        <color rgb="FFFF0000"/>
      </bottom>
      <diagonal/>
    </border>
    <border>
      <left/>
      <right style="medium">
        <color rgb="FFFF0000"/>
      </right>
      <top style="medium">
        <color rgb="FFFF0000"/>
      </top>
      <bottom style="medium">
        <color rgb="FFFF0000"/>
      </bottom>
      <diagonal/>
    </border>
    <border>
      <left/>
      <right style="medium">
        <color theme="0"/>
      </right>
      <top/>
      <bottom style="thin">
        <color indexed="64"/>
      </bottom>
      <diagonal/>
    </border>
    <border>
      <left/>
      <right/>
      <top style="medium">
        <color theme="0"/>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bottom style="medium">
        <color rgb="FFFF0000"/>
      </bottom>
      <diagonal/>
    </border>
    <border>
      <left style="medium">
        <color indexed="64"/>
      </left>
      <right/>
      <top/>
      <bottom style="thick">
        <color theme="0"/>
      </bottom>
      <diagonal/>
    </border>
  </borders>
  <cellStyleXfs count="6">
    <xf numFmtId="0" fontId="0" fillId="0" borderId="0"/>
    <xf numFmtId="0" fontId="2" fillId="0" borderId="0" applyNumberFormat="0" applyFill="0" applyBorder="0" applyAlignment="0" applyProtection="0">
      <alignment vertical="top"/>
      <protection locked="0"/>
    </xf>
    <xf numFmtId="0" fontId="1" fillId="0" borderId="0"/>
    <xf numFmtId="0" fontId="99" fillId="0" borderId="0"/>
    <xf numFmtId="0" fontId="257" fillId="0" borderId="0"/>
    <xf numFmtId="0" fontId="256" fillId="0" borderId="0"/>
  </cellStyleXfs>
  <cellXfs count="2208">
    <xf numFmtId="0" fontId="0" fillId="0" borderId="0" xfId="0"/>
    <xf numFmtId="0" fontId="3" fillId="3" borderId="0" xfId="0" applyNumberFormat="1" applyFont="1" applyFill="1" applyBorder="1" applyAlignment="1" applyProtection="1">
      <alignment horizontal="center" vertical="center" shrinkToFit="1"/>
      <protection hidden="1"/>
    </xf>
    <xf numFmtId="0" fontId="12" fillId="0" borderId="0" xfId="0" applyFont="1" applyFill="1" applyBorder="1" applyAlignment="1" applyProtection="1">
      <alignment horizontal="center" vertical="center" shrinkToFit="1"/>
      <protection hidden="1"/>
    </xf>
    <xf numFmtId="0" fontId="3" fillId="3" borderId="0" xfId="0" applyFont="1" applyFill="1" applyBorder="1" applyAlignment="1" applyProtection="1">
      <alignment horizontal="center" vertical="center" wrapText="1"/>
      <protection hidden="1"/>
    </xf>
    <xf numFmtId="0" fontId="9" fillId="0" borderId="1" xfId="0" applyFont="1" applyFill="1" applyBorder="1" applyAlignment="1" applyProtection="1">
      <alignment horizontal="center" vertical="center" wrapText="1"/>
      <protection hidden="1"/>
    </xf>
    <xf numFmtId="0" fontId="27" fillId="0" borderId="6" xfId="0" applyFont="1" applyFill="1" applyBorder="1" applyAlignment="1" applyProtection="1">
      <alignment horizontal="center" vertical="center" wrapText="1"/>
      <protection hidden="1"/>
    </xf>
    <xf numFmtId="0" fontId="31" fillId="0" borderId="1" xfId="0" applyFont="1" applyFill="1" applyBorder="1" applyAlignment="1" applyProtection="1">
      <alignment horizontal="center" vertical="center" wrapText="1"/>
      <protection hidden="1"/>
    </xf>
    <xf numFmtId="0" fontId="32" fillId="3" borderId="0" xfId="1" applyFont="1" applyFill="1" applyBorder="1" applyAlignment="1" applyProtection="1">
      <alignment horizontal="center" vertical="center" wrapText="1"/>
      <protection hidden="1"/>
    </xf>
    <xf numFmtId="0" fontId="31" fillId="0" borderId="0" xfId="0" applyFont="1" applyFill="1" applyBorder="1" applyAlignment="1" applyProtection="1">
      <alignment horizontal="center" vertical="center" wrapText="1"/>
      <protection hidden="1"/>
    </xf>
    <xf numFmtId="0" fontId="0" fillId="3" borderId="0" xfId="0" applyFill="1"/>
    <xf numFmtId="0" fontId="9" fillId="0" borderId="2" xfId="0" applyFont="1" applyFill="1" applyBorder="1" applyAlignment="1" applyProtection="1">
      <alignment horizontal="center" vertical="center" wrapText="1"/>
      <protection hidden="1"/>
    </xf>
    <xf numFmtId="0" fontId="31" fillId="0" borderId="11" xfId="0" applyFont="1" applyFill="1" applyBorder="1" applyAlignment="1" applyProtection="1">
      <alignment horizontal="center" vertical="center" wrapText="1"/>
      <protection hidden="1"/>
    </xf>
    <xf numFmtId="0" fontId="9" fillId="0" borderId="12" xfId="0" applyFont="1" applyFill="1" applyBorder="1" applyAlignment="1" applyProtection="1">
      <alignment horizontal="center" vertical="center" wrapText="1"/>
      <protection hidden="1"/>
    </xf>
    <xf numFmtId="0" fontId="9" fillId="0" borderId="13" xfId="0" applyFont="1" applyFill="1" applyBorder="1" applyAlignment="1" applyProtection="1">
      <alignment horizontal="center" vertical="center" wrapText="1"/>
      <protection hidden="1"/>
    </xf>
    <xf numFmtId="0" fontId="9" fillId="0" borderId="14" xfId="0" applyFont="1" applyFill="1" applyBorder="1" applyAlignment="1" applyProtection="1">
      <alignment horizontal="center" vertical="center" wrapText="1"/>
      <protection hidden="1"/>
    </xf>
    <xf numFmtId="0" fontId="11" fillId="0" borderId="0" xfId="0" applyFont="1" applyFill="1" applyBorder="1" applyAlignment="1" applyProtection="1">
      <alignment horizontal="center" vertical="center" shrinkToFit="1"/>
      <protection hidden="1"/>
    </xf>
    <xf numFmtId="0" fontId="3" fillId="4" borderId="1" xfId="0" applyFont="1" applyFill="1" applyBorder="1" applyAlignment="1" applyProtection="1">
      <alignment horizontal="center" vertical="center" wrapText="1"/>
      <protection locked="0" hidden="1"/>
    </xf>
    <xf numFmtId="0" fontId="36" fillId="4" borderId="1" xfId="0" applyFont="1" applyFill="1" applyBorder="1" applyAlignment="1" applyProtection="1">
      <alignment horizontal="left" vertical="center" wrapText="1" shrinkToFit="1"/>
      <protection locked="0" hidden="1"/>
    </xf>
    <xf numFmtId="0" fontId="3" fillId="5" borderId="1" xfId="0" applyFont="1" applyFill="1" applyBorder="1" applyAlignment="1" applyProtection="1">
      <alignment horizontal="center" vertical="center" wrapText="1"/>
      <protection locked="0" hidden="1"/>
    </xf>
    <xf numFmtId="0" fontId="36" fillId="5" borderId="1" xfId="0" applyFont="1" applyFill="1" applyBorder="1" applyAlignment="1" applyProtection="1">
      <alignment horizontal="left" vertical="center" wrapText="1" shrinkToFit="1"/>
      <protection locked="0" hidden="1"/>
    </xf>
    <xf numFmtId="0" fontId="52" fillId="3" borderId="0" xfId="0" applyFont="1" applyFill="1"/>
    <xf numFmtId="0" fontId="46" fillId="3" borderId="0" xfId="0" applyFont="1" applyFill="1" applyAlignment="1">
      <alignment horizontal="center" vertical="top" wrapText="1"/>
    </xf>
    <xf numFmtId="0" fontId="3" fillId="6" borderId="1" xfId="0" applyFont="1" applyFill="1" applyBorder="1" applyAlignment="1" applyProtection="1">
      <alignment horizontal="center" vertical="center" wrapText="1"/>
      <protection locked="0" hidden="1"/>
    </xf>
    <xf numFmtId="0" fontId="36" fillId="6" borderId="1" xfId="0" applyFont="1" applyFill="1" applyBorder="1" applyAlignment="1" applyProtection="1">
      <alignment horizontal="left" vertical="center" wrapText="1" shrinkToFit="1"/>
      <protection locked="0" hidden="1"/>
    </xf>
    <xf numFmtId="0" fontId="45" fillId="6" borderId="1" xfId="0" applyFont="1" applyFill="1" applyBorder="1" applyAlignment="1" applyProtection="1">
      <alignment horizontal="left" vertical="center" shrinkToFit="1"/>
      <protection locked="0"/>
    </xf>
    <xf numFmtId="0" fontId="36" fillId="6" borderId="1" xfId="0" applyFont="1" applyFill="1" applyBorder="1" applyAlignment="1" applyProtection="1">
      <alignment horizontal="left" vertical="center" shrinkToFit="1"/>
      <protection locked="0" hidden="1"/>
    </xf>
    <xf numFmtId="0" fontId="3" fillId="7" borderId="1" xfId="0" applyFont="1" applyFill="1" applyBorder="1" applyAlignment="1" applyProtection="1">
      <alignment horizontal="center" vertical="center" wrapText="1"/>
      <protection locked="0" hidden="1"/>
    </xf>
    <xf numFmtId="0" fontId="36" fillId="7" borderId="1" xfId="0" applyFont="1" applyFill="1" applyBorder="1" applyAlignment="1" applyProtection="1">
      <alignment horizontal="left" vertical="center" wrapText="1" shrinkToFit="1"/>
      <protection locked="0" hidden="1"/>
    </xf>
    <xf numFmtId="0" fontId="3" fillId="6" borderId="1" xfId="0" applyFont="1" applyFill="1" applyBorder="1" applyAlignment="1" applyProtection="1">
      <alignment horizontal="center" vertical="center" wrapText="1"/>
      <protection hidden="1"/>
    </xf>
    <xf numFmtId="0" fontId="36" fillId="6" borderId="1" xfId="0" applyFont="1" applyFill="1" applyBorder="1" applyAlignment="1" applyProtection="1">
      <alignment horizontal="left" vertical="center" wrapText="1" shrinkToFit="1"/>
      <protection hidden="1"/>
    </xf>
    <xf numFmtId="165" fontId="8" fillId="8" borderId="0" xfId="0" applyNumberFormat="1" applyFont="1" applyFill="1" applyBorder="1" applyAlignment="1" applyProtection="1">
      <alignment horizontal="center" vertical="center" wrapText="1"/>
      <protection hidden="1"/>
    </xf>
    <xf numFmtId="0" fontId="8" fillId="9" borderId="1" xfId="0" applyFont="1" applyFill="1" applyBorder="1" applyAlignment="1" applyProtection="1">
      <alignment horizontal="center" vertical="center" shrinkToFit="1"/>
      <protection hidden="1"/>
    </xf>
    <xf numFmtId="0" fontId="36" fillId="6" borderId="1" xfId="0" applyFont="1" applyFill="1" applyBorder="1" applyAlignment="1" applyProtection="1">
      <alignment horizontal="left" vertical="center" shrinkToFit="1"/>
      <protection hidden="1"/>
    </xf>
    <xf numFmtId="0" fontId="3" fillId="7" borderId="1" xfId="0" applyFont="1" applyFill="1" applyBorder="1" applyAlignment="1" applyProtection="1">
      <alignment horizontal="center" vertical="center" wrapText="1"/>
      <protection hidden="1"/>
    </xf>
    <xf numFmtId="0" fontId="36" fillId="7" borderId="1" xfId="0" applyFont="1" applyFill="1" applyBorder="1" applyAlignment="1" applyProtection="1">
      <alignment horizontal="left" vertical="center" wrapText="1" shrinkToFit="1"/>
      <protection hidden="1"/>
    </xf>
    <xf numFmtId="0" fontId="3" fillId="4" borderId="1" xfId="0" applyFont="1" applyFill="1" applyBorder="1" applyAlignment="1" applyProtection="1">
      <alignment horizontal="center" vertical="center" wrapText="1"/>
      <protection hidden="1"/>
    </xf>
    <xf numFmtId="0" fontId="36" fillId="4" borderId="1" xfId="0" applyFont="1" applyFill="1" applyBorder="1" applyAlignment="1" applyProtection="1">
      <alignment horizontal="left" vertical="center" wrapText="1" shrinkToFit="1"/>
      <protection hidden="1"/>
    </xf>
    <xf numFmtId="0" fontId="3" fillId="5" borderId="1" xfId="0" applyFont="1" applyFill="1" applyBorder="1" applyAlignment="1" applyProtection="1">
      <alignment horizontal="center" vertical="center" wrapText="1"/>
      <protection hidden="1"/>
    </xf>
    <xf numFmtId="0" fontId="36" fillId="5" borderId="1" xfId="0" applyFont="1" applyFill="1" applyBorder="1" applyAlignment="1" applyProtection="1">
      <alignment horizontal="left" vertical="center" wrapText="1" shrinkToFit="1"/>
      <protection hidden="1"/>
    </xf>
    <xf numFmtId="0" fontId="5" fillId="3" borderId="0" xfId="0" applyFont="1" applyFill="1" applyProtection="1">
      <protection hidden="1"/>
    </xf>
    <xf numFmtId="0" fontId="0" fillId="0" borderId="0" xfId="0" applyProtection="1">
      <protection hidden="1"/>
    </xf>
    <xf numFmtId="0" fontId="36" fillId="2" borderId="1" xfId="0" applyFont="1" applyFill="1" applyBorder="1" applyAlignment="1" applyProtection="1">
      <alignment vertical="center" wrapText="1"/>
      <protection hidden="1"/>
    </xf>
    <xf numFmtId="0" fontId="36" fillId="2" borderId="1" xfId="0" applyFont="1" applyFill="1" applyBorder="1" applyAlignment="1" applyProtection="1">
      <alignment vertical="center"/>
      <protection hidden="1"/>
    </xf>
    <xf numFmtId="0" fontId="36" fillId="5" borderId="1" xfId="0" applyFont="1" applyFill="1" applyBorder="1" applyAlignment="1" applyProtection="1">
      <alignment vertical="center"/>
      <protection hidden="1"/>
    </xf>
    <xf numFmtId="0" fontId="36" fillId="4" borderId="1" xfId="0" applyFont="1" applyFill="1" applyBorder="1" applyAlignment="1" applyProtection="1">
      <alignment vertical="center" wrapText="1"/>
      <protection hidden="1"/>
    </xf>
    <xf numFmtId="0" fontId="36" fillId="4" borderId="1" xfId="0" applyFont="1" applyFill="1" applyBorder="1" applyAlignment="1" applyProtection="1">
      <alignment vertical="center"/>
      <protection hidden="1"/>
    </xf>
    <xf numFmtId="0" fontId="36" fillId="5" borderId="1" xfId="0" applyFont="1" applyFill="1" applyBorder="1" applyAlignment="1" applyProtection="1">
      <alignment vertical="center" wrapText="1"/>
      <protection hidden="1"/>
    </xf>
    <xf numFmtId="0" fontId="36" fillId="6" borderId="1" xfId="0" applyFont="1" applyFill="1" applyBorder="1" applyAlignment="1" applyProtection="1">
      <alignment vertical="center" wrapText="1"/>
      <protection hidden="1"/>
    </xf>
    <xf numFmtId="0" fontId="36" fillId="6" borderId="1" xfId="0" applyFont="1" applyFill="1" applyBorder="1" applyAlignment="1" applyProtection="1">
      <alignment vertical="center"/>
      <protection hidden="1"/>
    </xf>
    <xf numFmtId="166" fontId="5" fillId="3" borderId="0" xfId="0" applyNumberFormat="1" applyFont="1" applyFill="1" applyProtection="1">
      <protection hidden="1"/>
    </xf>
    <xf numFmtId="0" fontId="8" fillId="9" borderId="1" xfId="0" applyFont="1" applyFill="1" applyBorder="1" applyAlignment="1" applyProtection="1">
      <alignment horizontal="center" vertical="center" wrapText="1"/>
      <protection hidden="1"/>
    </xf>
    <xf numFmtId="0" fontId="8" fillId="9" borderId="24" xfId="0" applyFont="1" applyFill="1" applyBorder="1" applyAlignment="1" applyProtection="1">
      <alignment horizontal="center" vertical="center" wrapText="1"/>
      <protection hidden="1"/>
    </xf>
    <xf numFmtId="0" fontId="49" fillId="10" borderId="1" xfId="0" applyFont="1" applyFill="1" applyBorder="1" applyAlignment="1" applyProtection="1">
      <alignment horizontal="center" vertical="center" wrapText="1"/>
      <protection hidden="1"/>
    </xf>
    <xf numFmtId="0" fontId="8" fillId="3" borderId="1" xfId="0" applyFont="1" applyFill="1" applyBorder="1" applyAlignment="1" applyProtection="1">
      <alignment horizontal="center" vertical="center" shrinkToFit="1"/>
      <protection hidden="1"/>
    </xf>
    <xf numFmtId="0" fontId="0" fillId="15" borderId="0" xfId="0" applyFill="1" applyBorder="1" applyProtection="1">
      <protection hidden="1"/>
    </xf>
    <xf numFmtId="0" fontId="6" fillId="3" borderId="0" xfId="0" applyFont="1" applyFill="1" applyBorder="1" applyAlignment="1" applyProtection="1">
      <alignment horizontal="center" vertical="center" wrapText="1"/>
      <protection hidden="1"/>
    </xf>
    <xf numFmtId="14" fontId="8" fillId="0" borderId="0" xfId="0" applyNumberFormat="1" applyFont="1" applyFill="1" applyBorder="1" applyAlignment="1" applyProtection="1">
      <alignment horizontal="center" vertical="center" shrinkToFit="1"/>
      <protection locked="0"/>
    </xf>
    <xf numFmtId="0" fontId="49" fillId="6" borderId="2" xfId="0" applyFont="1" applyFill="1" applyBorder="1" applyAlignment="1" applyProtection="1">
      <alignment horizontal="center" vertical="center" wrapText="1"/>
      <protection hidden="1"/>
    </xf>
    <xf numFmtId="0" fontId="8" fillId="9" borderId="25" xfId="0" applyFont="1" applyFill="1" applyBorder="1" applyAlignment="1" applyProtection="1">
      <alignment horizontal="center" vertical="center" shrinkToFit="1"/>
      <protection hidden="1"/>
    </xf>
    <xf numFmtId="0" fontId="8" fillId="9" borderId="24" xfId="0" applyFont="1" applyFill="1" applyBorder="1" applyAlignment="1" applyProtection="1">
      <alignment horizontal="center" vertical="center" shrinkToFit="1"/>
      <protection hidden="1"/>
    </xf>
    <xf numFmtId="0" fontId="45" fillId="6" borderId="2" xfId="0" applyFont="1" applyFill="1" applyBorder="1" applyAlignment="1" applyProtection="1">
      <alignment horizontal="left" vertical="center" shrinkToFit="1"/>
      <protection locked="0"/>
    </xf>
    <xf numFmtId="0" fontId="8" fillId="0" borderId="6" xfId="0" applyFont="1" applyFill="1" applyBorder="1" applyAlignment="1" applyProtection="1">
      <alignment horizontal="center" vertical="center" wrapText="1"/>
      <protection hidden="1"/>
    </xf>
    <xf numFmtId="0" fontId="25" fillId="0" borderId="30" xfId="0" applyFont="1" applyFill="1" applyBorder="1" applyAlignment="1" applyProtection="1">
      <alignment horizontal="center" wrapText="1"/>
      <protection hidden="1"/>
    </xf>
    <xf numFmtId="0" fontId="26" fillId="0" borderId="30" xfId="0" applyFont="1" applyFill="1" applyBorder="1" applyAlignment="1" applyProtection="1">
      <alignment horizontal="center" vertical="center" wrapText="1"/>
      <protection hidden="1"/>
    </xf>
    <xf numFmtId="0" fontId="64" fillId="16" borderId="0" xfId="0" applyFont="1" applyFill="1" applyBorder="1" applyAlignment="1" applyProtection="1">
      <alignment horizontal="center" vertical="top" wrapText="1"/>
      <protection hidden="1"/>
    </xf>
    <xf numFmtId="0" fontId="8" fillId="22" borderId="1" xfId="0" applyFont="1" applyFill="1" applyBorder="1" applyAlignment="1" applyProtection="1">
      <alignment horizontal="center" vertical="center" shrinkToFit="1"/>
      <protection hidden="1"/>
    </xf>
    <xf numFmtId="0" fontId="49" fillId="23" borderId="2" xfId="0" applyFont="1" applyFill="1" applyBorder="1" applyAlignment="1" applyProtection="1">
      <alignment horizontal="center" vertical="center" wrapText="1"/>
      <protection hidden="1"/>
    </xf>
    <xf numFmtId="0" fontId="19" fillId="16" borderId="24" xfId="0" applyFont="1" applyFill="1" applyBorder="1" applyAlignment="1" applyProtection="1">
      <alignment horizontal="center" vertical="center" wrapText="1" shrinkToFit="1"/>
      <protection hidden="1"/>
    </xf>
    <xf numFmtId="166" fontId="19" fillId="16" borderId="24" xfId="0" applyNumberFormat="1" applyFont="1" applyFill="1" applyBorder="1" applyAlignment="1" applyProtection="1">
      <alignment horizontal="center" vertical="center" wrapText="1" shrinkToFit="1"/>
      <protection hidden="1"/>
    </xf>
    <xf numFmtId="0" fontId="44" fillId="16" borderId="25" xfId="0" applyFont="1" applyFill="1" applyBorder="1" applyAlignment="1" applyProtection="1">
      <alignment horizontal="center" vertical="center"/>
      <protection hidden="1"/>
    </xf>
    <xf numFmtId="166" fontId="44" fillId="16" borderId="25" xfId="0" applyNumberFormat="1" applyFont="1" applyFill="1" applyBorder="1" applyAlignment="1" applyProtection="1">
      <alignment horizontal="center" vertical="center"/>
      <protection hidden="1"/>
    </xf>
    <xf numFmtId="0" fontId="43" fillId="16" borderId="37" xfId="0" applyFont="1" applyFill="1" applyBorder="1" applyAlignment="1" applyProtection="1">
      <alignment horizontal="center" vertical="center"/>
      <protection locked="0"/>
    </xf>
    <xf numFmtId="0" fontId="36" fillId="16" borderId="1" xfId="0" applyFont="1" applyFill="1" applyBorder="1" applyAlignment="1" applyProtection="1">
      <alignment horizontal="left" vertical="center" wrapText="1" shrinkToFit="1"/>
      <protection hidden="1"/>
    </xf>
    <xf numFmtId="166" fontId="36" fillId="16" borderId="1" xfId="0" applyNumberFormat="1" applyFont="1" applyFill="1" applyBorder="1" applyAlignment="1" applyProtection="1">
      <alignment horizontal="left" vertical="center" wrapText="1" shrinkToFit="1"/>
      <protection hidden="1"/>
    </xf>
    <xf numFmtId="0" fontId="36" fillId="16" borderId="1" xfId="0" applyFont="1" applyFill="1" applyBorder="1" applyAlignment="1" applyProtection="1">
      <alignment horizontal="left" vertical="center" shrinkToFit="1"/>
      <protection hidden="1"/>
    </xf>
    <xf numFmtId="166" fontId="36" fillId="16" borderId="1" xfId="0" applyNumberFormat="1" applyFont="1" applyFill="1" applyBorder="1" applyAlignment="1" applyProtection="1">
      <alignment horizontal="left" vertical="center" shrinkToFit="1"/>
      <protection hidden="1"/>
    </xf>
    <xf numFmtId="166" fontId="36" fillId="16" borderId="1" xfId="0" applyNumberFormat="1" applyFont="1" applyFill="1" applyBorder="1" applyAlignment="1" applyProtection="1">
      <alignment vertical="center" wrapText="1"/>
      <protection hidden="1"/>
    </xf>
    <xf numFmtId="166" fontId="36" fillId="16" borderId="1" xfId="0" applyNumberFormat="1" applyFont="1" applyFill="1" applyBorder="1" applyAlignment="1" applyProtection="1">
      <alignment vertical="center"/>
      <protection hidden="1"/>
    </xf>
    <xf numFmtId="14" fontId="8" fillId="16" borderId="37" xfId="0" applyNumberFormat="1" applyFont="1" applyFill="1" applyBorder="1" applyAlignment="1" applyProtection="1">
      <alignment horizontal="center" vertical="center" wrapText="1"/>
      <protection locked="0"/>
    </xf>
    <xf numFmtId="14" fontId="8" fillId="16" borderId="37" xfId="0" applyNumberFormat="1" applyFont="1" applyFill="1" applyBorder="1" applyAlignment="1" applyProtection="1">
      <alignment horizontal="center" vertical="center"/>
      <protection locked="0"/>
    </xf>
    <xf numFmtId="0" fontId="8" fillId="16" borderId="12" xfId="0" applyFont="1" applyFill="1" applyBorder="1" applyAlignment="1" applyProtection="1">
      <alignment horizontal="center" vertical="center" shrinkToFit="1"/>
      <protection hidden="1"/>
    </xf>
    <xf numFmtId="0" fontId="8" fillId="16" borderId="0" xfId="0" applyFont="1" applyFill="1" applyBorder="1" applyAlignment="1" applyProtection="1">
      <alignment horizontal="left" vertical="center" shrinkToFit="1"/>
      <protection hidden="1"/>
    </xf>
    <xf numFmtId="165" fontId="0" fillId="0" borderId="0" xfId="0" applyNumberFormat="1" applyProtection="1">
      <protection hidden="1"/>
    </xf>
    <xf numFmtId="0" fontId="0" fillId="14" borderId="0" xfId="0" applyFill="1" applyProtection="1">
      <protection hidden="1"/>
    </xf>
    <xf numFmtId="0" fontId="8" fillId="0" borderId="0" xfId="0" applyFont="1" applyAlignment="1" applyProtection="1">
      <alignment horizontal="left" vertical="center"/>
      <protection hidden="1"/>
    </xf>
    <xf numFmtId="0" fontId="8" fillId="0" borderId="0" xfId="0" applyNumberFormat="1" applyFont="1" applyAlignment="1" applyProtection="1">
      <alignment horizontal="left" vertical="center"/>
      <protection hidden="1"/>
    </xf>
    <xf numFmtId="165" fontId="0" fillId="14" borderId="0" xfId="0" applyNumberFormat="1" applyFill="1" applyProtection="1">
      <protection hidden="1"/>
    </xf>
    <xf numFmtId="0" fontId="0" fillId="0" borderId="7" xfId="0" applyBorder="1" applyProtection="1">
      <protection hidden="1"/>
    </xf>
    <xf numFmtId="165" fontId="0" fillId="0" borderId="8" xfId="0" applyNumberFormat="1" applyBorder="1" applyProtection="1">
      <protection hidden="1"/>
    </xf>
    <xf numFmtId="0" fontId="0" fillId="0" borderId="8" xfId="0" applyBorder="1" applyProtection="1">
      <protection hidden="1"/>
    </xf>
    <xf numFmtId="0" fontId="27" fillId="0" borderId="10" xfId="0" applyFont="1" applyFill="1" applyBorder="1" applyAlignment="1" applyProtection="1">
      <alignment horizontal="center" vertical="center" wrapText="1"/>
      <protection hidden="1"/>
    </xf>
    <xf numFmtId="0" fontId="12" fillId="0" borderId="31" xfId="0" applyFont="1" applyFill="1" applyBorder="1" applyAlignment="1" applyProtection="1">
      <alignment horizontal="center" vertical="center" shrinkToFit="1"/>
      <protection hidden="1"/>
    </xf>
    <xf numFmtId="0" fontId="12" fillId="0" borderId="11" xfId="0" applyFont="1" applyFill="1" applyBorder="1" applyAlignment="1" applyProtection="1">
      <alignment horizontal="center" vertical="center" shrinkToFit="1"/>
      <protection hidden="1"/>
    </xf>
    <xf numFmtId="0" fontId="12" fillId="0" borderId="41" xfId="0" applyFont="1" applyFill="1" applyBorder="1" applyAlignment="1" applyProtection="1">
      <alignment horizontal="center" vertical="center" shrinkToFit="1"/>
      <protection hidden="1"/>
    </xf>
    <xf numFmtId="0" fontId="0" fillId="15" borderId="0" xfId="0" applyFill="1"/>
    <xf numFmtId="0" fontId="12" fillId="0" borderId="2" xfId="0" applyFont="1" applyFill="1" applyBorder="1" applyAlignment="1" applyProtection="1">
      <alignment horizontal="center" vertical="center" shrinkToFit="1"/>
      <protection hidden="1"/>
    </xf>
    <xf numFmtId="0" fontId="4" fillId="0" borderId="1" xfId="0" applyFont="1" applyFill="1" applyBorder="1" applyAlignment="1" applyProtection="1">
      <alignment horizontal="center" vertical="center" wrapText="1"/>
      <protection hidden="1"/>
    </xf>
    <xf numFmtId="0" fontId="12" fillId="0" borderId="3" xfId="0" applyFont="1" applyFill="1" applyBorder="1" applyAlignment="1" applyProtection="1">
      <alignment horizontal="center" vertical="center" shrinkToFit="1"/>
      <protection hidden="1"/>
    </xf>
    <xf numFmtId="0" fontId="12" fillId="0" borderId="1" xfId="0" applyFont="1" applyFill="1" applyBorder="1" applyAlignment="1" applyProtection="1">
      <alignment horizontal="center" vertical="center" shrinkToFit="1"/>
      <protection hidden="1"/>
    </xf>
    <xf numFmtId="0" fontId="12" fillId="0" borderId="26" xfId="0" applyFont="1" applyFill="1" applyBorder="1" applyAlignment="1" applyProtection="1">
      <alignment horizontal="center" vertical="center" shrinkToFit="1"/>
      <protection hidden="1"/>
    </xf>
    <xf numFmtId="0" fontId="58" fillId="16" borderId="0" xfId="0" applyFont="1" applyFill="1" applyBorder="1" applyAlignment="1" applyProtection="1">
      <alignment horizontal="center" vertical="top" wrapText="1"/>
      <protection hidden="1"/>
    </xf>
    <xf numFmtId="0" fontId="30" fillId="0" borderId="29" xfId="0" applyFont="1" applyFill="1" applyBorder="1" applyAlignment="1" applyProtection="1">
      <alignment horizontal="center" vertical="center" wrapText="1"/>
      <protection hidden="1"/>
    </xf>
    <xf numFmtId="0" fontId="58" fillId="16" borderId="0" xfId="0" applyFont="1" applyFill="1" applyBorder="1" applyAlignment="1" applyProtection="1">
      <alignment horizontal="right" vertical="top" wrapText="1"/>
      <protection hidden="1"/>
    </xf>
    <xf numFmtId="0" fontId="8" fillId="0" borderId="35" xfId="0" applyFont="1" applyFill="1" applyBorder="1" applyAlignment="1" applyProtection="1">
      <alignment horizontal="center" vertical="center" shrinkToFit="1"/>
      <protection hidden="1"/>
    </xf>
    <xf numFmtId="0" fontId="3" fillId="0" borderId="0" xfId="0" applyFont="1" applyFill="1" applyAlignment="1" applyProtection="1">
      <alignment horizontal="center" vertical="center" wrapText="1"/>
      <protection hidden="1"/>
    </xf>
    <xf numFmtId="0" fontId="3" fillId="0" borderId="0" xfId="0" applyFont="1" applyFill="1" applyAlignment="1" applyProtection="1">
      <alignment horizontal="left" vertical="center" wrapText="1"/>
      <protection hidden="1"/>
    </xf>
    <xf numFmtId="0" fontId="29" fillId="0" borderId="29" xfId="0" applyFont="1" applyFill="1" applyBorder="1" applyAlignment="1" applyProtection="1">
      <alignment horizontal="center" vertical="center" wrapText="1"/>
      <protection hidden="1"/>
    </xf>
    <xf numFmtId="0" fontId="58" fillId="16" borderId="29" xfId="0" applyFont="1" applyFill="1" applyBorder="1" applyAlignment="1" applyProtection="1">
      <alignment horizontal="center" vertical="center" wrapText="1"/>
      <protection hidden="1"/>
    </xf>
    <xf numFmtId="0" fontId="20" fillId="0" borderId="7" xfId="0" applyFont="1" applyFill="1" applyBorder="1" applyAlignment="1" applyProtection="1">
      <alignment horizontal="center" vertical="center" wrapText="1"/>
      <protection hidden="1"/>
    </xf>
    <xf numFmtId="0" fontId="11" fillId="0" borderId="19" xfId="0" applyFont="1" applyFill="1" applyBorder="1" applyAlignment="1" applyProtection="1">
      <alignment horizontal="center" vertical="center" shrinkToFit="1"/>
      <protection hidden="1"/>
    </xf>
    <xf numFmtId="0" fontId="16" fillId="0" borderId="9" xfId="0" applyFont="1" applyFill="1" applyBorder="1" applyAlignment="1" applyProtection="1">
      <alignment horizontal="center" vertical="center" shrinkToFit="1"/>
      <protection hidden="1"/>
    </xf>
    <xf numFmtId="0" fontId="11" fillId="0" borderId="9" xfId="0" applyFont="1" applyFill="1" applyBorder="1" applyAlignment="1" applyProtection="1">
      <alignment horizontal="center" vertical="center" shrinkToFit="1"/>
      <protection hidden="1"/>
    </xf>
    <xf numFmtId="0" fontId="16" fillId="0" borderId="10" xfId="0" applyFont="1" applyFill="1" applyBorder="1" applyAlignment="1" applyProtection="1">
      <alignment horizontal="center" vertical="center" shrinkToFit="1"/>
      <protection hidden="1"/>
    </xf>
    <xf numFmtId="0" fontId="53" fillId="0" borderId="13" xfId="0" applyFont="1" applyFill="1" applyBorder="1" applyAlignment="1" applyProtection="1">
      <alignment horizontal="center" vertical="center" wrapText="1"/>
      <protection hidden="1"/>
    </xf>
    <xf numFmtId="0" fontId="41" fillId="0" borderId="14" xfId="0" applyFont="1" applyFill="1" applyBorder="1" applyAlignment="1" applyProtection="1">
      <alignment horizontal="center" vertical="center" wrapText="1"/>
      <protection hidden="1"/>
    </xf>
    <xf numFmtId="0" fontId="41" fillId="0" borderId="12" xfId="0" applyFont="1" applyFill="1" applyBorder="1" applyAlignment="1" applyProtection="1">
      <alignment horizontal="left" vertical="center" shrinkToFit="1"/>
      <protection hidden="1"/>
    </xf>
    <xf numFmtId="0" fontId="41" fillId="0" borderId="32" xfId="0" applyFont="1" applyFill="1" applyBorder="1" applyAlignment="1" applyProtection="1">
      <alignment horizontal="center" vertical="center" shrinkToFit="1"/>
      <protection hidden="1"/>
    </xf>
    <xf numFmtId="0" fontId="41" fillId="0" borderId="1" xfId="0" applyFont="1" applyFill="1" applyBorder="1" applyAlignment="1" applyProtection="1">
      <alignment horizontal="left" vertical="center" shrinkToFit="1"/>
      <protection hidden="1"/>
    </xf>
    <xf numFmtId="0" fontId="41" fillId="0" borderId="1" xfId="0" applyFont="1" applyFill="1" applyBorder="1" applyAlignment="1" applyProtection="1">
      <alignment horizontal="right" vertical="center" shrinkToFit="1"/>
      <protection hidden="1"/>
    </xf>
    <xf numFmtId="0" fontId="41" fillId="0" borderId="26" xfId="0" applyFont="1" applyFill="1" applyBorder="1" applyAlignment="1" applyProtection="1">
      <alignment horizontal="right" vertical="center" shrinkToFit="1"/>
      <protection hidden="1"/>
    </xf>
    <xf numFmtId="0" fontId="14" fillId="0" borderId="0" xfId="0" applyFont="1" applyFill="1" applyBorder="1" applyAlignment="1" applyProtection="1">
      <alignment horizontal="center" vertical="center" wrapText="1"/>
      <protection hidden="1"/>
    </xf>
    <xf numFmtId="0" fontId="47" fillId="3" borderId="0" xfId="0" applyFont="1" applyFill="1" applyAlignment="1" applyProtection="1">
      <alignment horizontal="center" vertical="center" wrapText="1"/>
      <protection hidden="1"/>
    </xf>
    <xf numFmtId="0" fontId="24" fillId="3" borderId="5" xfId="0" applyFont="1" applyFill="1" applyBorder="1" applyAlignment="1" applyProtection="1">
      <alignment horizontal="left" vertical="top" wrapText="1"/>
      <protection hidden="1"/>
    </xf>
    <xf numFmtId="0" fontId="48" fillId="3" borderId="5" xfId="0" applyFont="1" applyFill="1" applyBorder="1" applyAlignment="1" applyProtection="1">
      <alignment horizontal="left" vertical="top" wrapText="1"/>
      <protection hidden="1"/>
    </xf>
    <xf numFmtId="0" fontId="48" fillId="3" borderId="0" xfId="0" applyFont="1" applyFill="1" applyBorder="1" applyAlignment="1" applyProtection="1">
      <alignment horizontal="left" vertical="top" wrapText="1"/>
      <protection hidden="1"/>
    </xf>
    <xf numFmtId="0" fontId="24" fillId="3" borderId="0" xfId="0" applyFont="1" applyFill="1" applyBorder="1" applyAlignment="1" applyProtection="1">
      <alignment horizontal="left" vertical="top" wrapText="1"/>
      <protection hidden="1"/>
    </xf>
    <xf numFmtId="0" fontId="47" fillId="0" borderId="0" xfId="0" applyFont="1" applyFill="1" applyAlignment="1" applyProtection="1">
      <alignment horizontal="center" vertical="center" wrapText="1"/>
      <protection hidden="1"/>
    </xf>
    <xf numFmtId="0" fontId="48" fillId="3" borderId="4" xfId="0" applyFont="1" applyFill="1" applyBorder="1" applyAlignment="1" applyProtection="1">
      <alignment horizontal="left" vertical="top" wrapText="1"/>
      <protection hidden="1"/>
    </xf>
    <xf numFmtId="0" fontId="24" fillId="3" borderId="4" xfId="0" applyFont="1" applyFill="1" applyBorder="1" applyAlignment="1" applyProtection="1">
      <alignment horizontal="left" vertical="top" wrapText="1"/>
      <protection hidden="1"/>
    </xf>
    <xf numFmtId="0" fontId="6" fillId="0" borderId="4" xfId="0" applyFont="1" applyFill="1" applyBorder="1" applyAlignment="1" applyProtection="1">
      <alignment horizontal="center" vertical="top" wrapText="1"/>
      <protection hidden="1"/>
    </xf>
    <xf numFmtId="0" fontId="49" fillId="0" borderId="0" xfId="0" applyFont="1" applyFill="1" applyBorder="1" applyAlignment="1" applyProtection="1">
      <alignment horizontal="left" vertical="top" wrapText="1"/>
      <protection hidden="1"/>
    </xf>
    <xf numFmtId="0" fontId="8" fillId="0" borderId="0" xfId="0" applyFont="1" applyFill="1" applyBorder="1" applyAlignment="1" applyProtection="1">
      <alignment horizontal="left" vertical="top" wrapText="1"/>
      <protection hidden="1"/>
    </xf>
    <xf numFmtId="0" fontId="21" fillId="15" borderId="0" xfId="1" applyFont="1" applyFill="1" applyBorder="1" applyAlignment="1" applyProtection="1">
      <alignment horizontal="center" vertical="center" wrapText="1"/>
      <protection hidden="1"/>
    </xf>
    <xf numFmtId="0" fontId="10" fillId="3" borderId="0" xfId="0" applyFont="1" applyFill="1" applyBorder="1" applyAlignment="1" applyProtection="1">
      <alignment horizontal="center" vertical="center" wrapText="1"/>
      <protection hidden="1"/>
    </xf>
    <xf numFmtId="0" fontId="41" fillId="0" borderId="33" xfId="0" applyFont="1" applyFill="1" applyBorder="1" applyAlignment="1" applyProtection="1">
      <alignment horizontal="center" vertical="center" shrinkToFit="1"/>
      <protection hidden="1"/>
    </xf>
    <xf numFmtId="0" fontId="72" fillId="0" borderId="39" xfId="0" applyFont="1" applyFill="1" applyBorder="1" applyAlignment="1" applyProtection="1">
      <alignment horizontal="center" vertical="center" wrapText="1"/>
      <protection hidden="1"/>
    </xf>
    <xf numFmtId="0" fontId="72" fillId="0" borderId="46" xfId="0" applyFont="1" applyFill="1" applyBorder="1" applyAlignment="1" applyProtection="1">
      <alignment horizontal="center" vertical="center" wrapText="1"/>
      <protection hidden="1"/>
    </xf>
    <xf numFmtId="0" fontId="39" fillId="12" borderId="31" xfId="0" applyFont="1" applyFill="1" applyBorder="1" applyAlignment="1" applyProtection="1">
      <alignment horizontal="center" vertical="center" wrapText="1"/>
      <protection hidden="1"/>
    </xf>
    <xf numFmtId="0" fontId="39" fillId="12" borderId="11" xfId="0" applyFont="1" applyFill="1" applyBorder="1" applyAlignment="1" applyProtection="1">
      <alignment horizontal="center" vertical="center" shrinkToFit="1"/>
      <protection hidden="1"/>
    </xf>
    <xf numFmtId="0" fontId="11" fillId="0" borderId="0" xfId="0" applyFont="1" applyFill="1" applyBorder="1" applyAlignment="1" applyProtection="1">
      <alignment horizontal="right" vertical="center" wrapText="1"/>
      <protection hidden="1"/>
    </xf>
    <xf numFmtId="0" fontId="11" fillId="0" borderId="8" xfId="0" applyFont="1" applyFill="1" applyBorder="1" applyAlignment="1" applyProtection="1">
      <alignment horizontal="right" vertical="center" wrapText="1"/>
      <protection hidden="1"/>
    </xf>
    <xf numFmtId="0" fontId="5" fillId="0" borderId="9" xfId="0" applyFont="1" applyFill="1" applyBorder="1" applyAlignment="1" applyProtection="1">
      <alignment horizontal="center" vertical="center" shrinkToFit="1"/>
      <protection hidden="1"/>
    </xf>
    <xf numFmtId="164" fontId="9" fillId="2" borderId="12" xfId="0" applyNumberFormat="1" applyFont="1" applyFill="1" applyBorder="1" applyAlignment="1" applyProtection="1">
      <alignment horizontal="center" vertical="center" wrapText="1"/>
      <protection hidden="1"/>
    </xf>
    <xf numFmtId="0" fontId="41" fillId="0" borderId="34" xfId="0" applyFont="1" applyFill="1" applyBorder="1" applyAlignment="1" applyProtection="1">
      <alignment horizontal="center" vertical="center" shrinkToFit="1"/>
      <protection hidden="1"/>
    </xf>
    <xf numFmtId="164" fontId="9" fillId="2" borderId="1" xfId="0" applyNumberFormat="1" applyFont="1" applyFill="1" applyBorder="1" applyAlignment="1" applyProtection="1">
      <alignment horizontal="center" vertical="center" wrapText="1"/>
      <protection hidden="1"/>
    </xf>
    <xf numFmtId="164" fontId="9" fillId="2" borderId="2" xfId="0" applyNumberFormat="1" applyFont="1" applyFill="1" applyBorder="1" applyAlignment="1" applyProtection="1">
      <alignment horizontal="center" vertical="center" wrapText="1"/>
      <protection hidden="1"/>
    </xf>
    <xf numFmtId="0" fontId="9" fillId="0" borderId="15" xfId="0" applyNumberFormat="1" applyFont="1" applyFill="1" applyBorder="1" applyAlignment="1" applyProtection="1">
      <alignment horizontal="center" vertical="center" wrapText="1"/>
      <protection hidden="1"/>
    </xf>
    <xf numFmtId="0" fontId="9" fillId="0" borderId="16" xfId="0" applyNumberFormat="1" applyFont="1" applyFill="1" applyBorder="1" applyAlignment="1" applyProtection="1">
      <alignment horizontal="center" vertical="center" wrapText="1"/>
      <protection hidden="1"/>
    </xf>
    <xf numFmtId="0" fontId="9" fillId="0" borderId="17" xfId="0" applyNumberFormat="1" applyFont="1" applyFill="1" applyBorder="1" applyAlignment="1" applyProtection="1">
      <alignment horizontal="center" vertical="center" wrapText="1"/>
      <protection hidden="1"/>
    </xf>
    <xf numFmtId="0" fontId="9" fillId="0" borderId="18" xfId="0" applyNumberFormat="1" applyFont="1" applyFill="1" applyBorder="1" applyAlignment="1" applyProtection="1">
      <alignment horizontal="center" vertical="center" wrapText="1"/>
      <protection hidden="1"/>
    </xf>
    <xf numFmtId="0" fontId="61" fillId="0" borderId="0" xfId="0" applyFont="1" applyFill="1" applyBorder="1" applyAlignment="1" applyProtection="1">
      <alignment vertical="center" wrapText="1"/>
      <protection hidden="1"/>
    </xf>
    <xf numFmtId="0" fontId="61" fillId="0" borderId="0" xfId="0" applyFont="1" applyFill="1" applyBorder="1" applyAlignment="1" applyProtection="1">
      <alignment horizontal="center" vertical="center" wrapText="1"/>
      <protection hidden="1"/>
    </xf>
    <xf numFmtId="0" fontId="47" fillId="0" borderId="0" xfId="0" applyFont="1" applyFill="1" applyAlignment="1" applyProtection="1">
      <alignment vertical="center" wrapText="1"/>
      <protection hidden="1"/>
    </xf>
    <xf numFmtId="0" fontId="4" fillId="0" borderId="4" xfId="0" applyFont="1" applyFill="1" applyBorder="1" applyAlignment="1" applyProtection="1">
      <alignment vertical="top" wrapText="1"/>
      <protection hidden="1"/>
    </xf>
    <xf numFmtId="0" fontId="4" fillId="0" borderId="4" xfId="0" applyFont="1" applyFill="1" applyBorder="1" applyAlignment="1" applyProtection="1">
      <alignment horizontal="center" vertical="top" wrapText="1"/>
      <protection hidden="1"/>
    </xf>
    <xf numFmtId="0" fontId="22" fillId="8" borderId="28" xfId="0" applyFont="1" applyFill="1" applyBorder="1" applyAlignment="1" applyProtection="1">
      <alignment horizontal="center" vertical="center" wrapText="1"/>
      <protection hidden="1"/>
    </xf>
    <xf numFmtId="0" fontId="22" fillId="8" borderId="29" xfId="0" applyFont="1" applyFill="1" applyBorder="1" applyAlignment="1" applyProtection="1">
      <alignment horizontal="center" vertical="center" wrapText="1"/>
      <protection hidden="1"/>
    </xf>
    <xf numFmtId="0" fontId="22" fillId="8" borderId="0" xfId="0" applyFont="1" applyFill="1" applyBorder="1" applyAlignment="1" applyProtection="1">
      <alignment horizontal="center" vertical="center" wrapText="1"/>
      <protection hidden="1"/>
    </xf>
    <xf numFmtId="0" fontId="62" fillId="13" borderId="0" xfId="1" applyFont="1" applyFill="1" applyAlignment="1" applyProtection="1">
      <alignment horizontal="center" vertical="center"/>
      <protection hidden="1"/>
    </xf>
    <xf numFmtId="0" fontId="3" fillId="3" borderId="0" xfId="0" applyFont="1" applyFill="1" applyAlignment="1" applyProtection="1">
      <alignment horizontal="center" vertical="center" wrapText="1"/>
      <protection hidden="1"/>
    </xf>
    <xf numFmtId="0" fontId="3" fillId="3" borderId="0" xfId="0" applyFont="1" applyFill="1" applyAlignment="1" applyProtection="1">
      <alignment horizontal="left" vertical="center" wrapText="1"/>
      <protection hidden="1"/>
    </xf>
    <xf numFmtId="0" fontId="6" fillId="0" borderId="1" xfId="0" applyFont="1" applyFill="1" applyBorder="1" applyAlignment="1" applyProtection="1">
      <alignment horizontal="center" vertical="center" wrapText="1"/>
      <protection hidden="1"/>
    </xf>
    <xf numFmtId="164" fontId="47" fillId="0" borderId="1" xfId="0" applyNumberFormat="1" applyFont="1" applyFill="1" applyBorder="1" applyAlignment="1" applyProtection="1">
      <alignment horizontal="center" vertical="center" wrapText="1"/>
      <protection hidden="1"/>
    </xf>
    <xf numFmtId="164" fontId="18" fillId="0" borderId="1" xfId="0" applyNumberFormat="1" applyFont="1" applyFill="1" applyBorder="1" applyAlignment="1" applyProtection="1">
      <alignment horizontal="center" vertical="center" wrapText="1"/>
      <protection hidden="1"/>
    </xf>
    <xf numFmtId="0" fontId="47" fillId="0" borderId="0" xfId="0" applyFont="1" applyFill="1" applyBorder="1" applyAlignment="1" applyProtection="1">
      <alignment horizontal="center" vertical="center" wrapText="1"/>
      <protection hidden="1"/>
    </xf>
    <xf numFmtId="0" fontId="3" fillId="0" borderId="0" xfId="0" applyFont="1" applyFill="1" applyBorder="1" applyAlignment="1" applyProtection="1">
      <alignment horizontal="center" vertical="center" wrapText="1"/>
      <protection hidden="1"/>
    </xf>
    <xf numFmtId="0" fontId="62" fillId="11" borderId="0" xfId="1" applyFont="1" applyFill="1" applyBorder="1" applyAlignment="1" applyProtection="1">
      <alignment horizontal="center" vertical="center" wrapText="1"/>
      <protection hidden="1"/>
    </xf>
    <xf numFmtId="0" fontId="30" fillId="0" borderId="11" xfId="0" applyFont="1" applyFill="1" applyBorder="1" applyAlignment="1" applyProtection="1">
      <alignment horizontal="center" vertical="center" wrapText="1"/>
      <protection hidden="1"/>
    </xf>
    <xf numFmtId="0" fontId="30" fillId="0" borderId="1" xfId="0" applyFont="1" applyFill="1" applyBorder="1" applyAlignment="1" applyProtection="1">
      <alignment horizontal="center" vertical="center" wrapText="1"/>
      <protection hidden="1"/>
    </xf>
    <xf numFmtId="0" fontId="58" fillId="16" borderId="30" xfId="0" applyFont="1" applyFill="1" applyBorder="1" applyAlignment="1" applyProtection="1">
      <alignment horizontal="center" vertical="top" wrapText="1"/>
      <protection hidden="1"/>
    </xf>
    <xf numFmtId="0" fontId="39" fillId="0" borderId="11" xfId="0" applyFont="1" applyFill="1" applyBorder="1" applyAlignment="1" applyProtection="1">
      <alignment horizontal="center" vertical="center" wrapText="1"/>
      <protection hidden="1"/>
    </xf>
    <xf numFmtId="0" fontId="39" fillId="0" borderId="1" xfId="0" applyFont="1" applyFill="1" applyBorder="1" applyAlignment="1" applyProtection="1">
      <alignment horizontal="center" vertical="center" wrapText="1"/>
      <protection hidden="1"/>
    </xf>
    <xf numFmtId="0" fontId="39" fillId="0" borderId="11" xfId="0" applyFont="1" applyFill="1" applyBorder="1" applyAlignment="1" applyProtection="1">
      <alignment horizontal="center" vertical="center" shrinkToFit="1"/>
      <protection hidden="1"/>
    </xf>
    <xf numFmtId="0" fontId="39" fillId="0" borderId="1" xfId="0" applyFont="1" applyFill="1" applyBorder="1" applyAlignment="1" applyProtection="1">
      <alignment horizontal="center" vertical="center" shrinkToFit="1"/>
      <protection hidden="1"/>
    </xf>
    <xf numFmtId="0" fontId="5" fillId="0" borderId="19" xfId="0" applyFont="1" applyFill="1" applyBorder="1" applyAlignment="1" applyProtection="1">
      <alignment horizontal="center" vertical="center" shrinkToFit="1"/>
      <protection hidden="1"/>
    </xf>
    <xf numFmtId="0" fontId="53" fillId="0" borderId="36" xfId="0" applyFont="1" applyFill="1" applyBorder="1" applyAlignment="1" applyProtection="1">
      <alignment horizontal="center" vertical="center" wrapText="1"/>
      <protection hidden="1"/>
    </xf>
    <xf numFmtId="164" fontId="9" fillId="2" borderId="20" xfId="0" applyNumberFormat="1" applyFont="1" applyFill="1" applyBorder="1" applyAlignment="1" applyProtection="1">
      <alignment horizontal="center" vertical="center" wrapText="1"/>
      <protection hidden="1"/>
    </xf>
    <xf numFmtId="0" fontId="41" fillId="9" borderId="28" xfId="0" applyFont="1" applyFill="1" applyBorder="1" applyAlignment="1" applyProtection="1">
      <alignment horizontal="left" vertical="top" wrapText="1"/>
      <protection hidden="1"/>
    </xf>
    <xf numFmtId="0" fontId="41" fillId="0" borderId="24" xfId="0" applyFont="1" applyFill="1" applyBorder="1" applyAlignment="1" applyProtection="1">
      <alignment horizontal="center" vertical="center" wrapText="1"/>
      <protection hidden="1"/>
    </xf>
    <xf numFmtId="0" fontId="41" fillId="9" borderId="0" xfId="0" applyFont="1" applyFill="1" applyBorder="1" applyAlignment="1" applyProtection="1">
      <alignment horizontal="left" vertical="top" wrapText="1"/>
      <protection hidden="1"/>
    </xf>
    <xf numFmtId="0" fontId="41" fillId="0" borderId="61" xfId="0" applyFont="1" applyFill="1" applyBorder="1" applyAlignment="1" applyProtection="1">
      <alignment horizontal="center" vertical="center" shrinkToFit="1"/>
      <protection hidden="1"/>
    </xf>
    <xf numFmtId="0" fontId="41" fillId="0" borderId="15" xfId="0" applyFont="1" applyFill="1" applyBorder="1" applyAlignment="1" applyProtection="1">
      <alignment horizontal="center" vertical="center" shrinkToFit="1"/>
      <protection hidden="1"/>
    </xf>
    <xf numFmtId="0" fontId="41" fillId="0" borderId="36" xfId="0" applyFont="1" applyFill="1" applyBorder="1" applyAlignment="1" applyProtection="1">
      <alignment horizontal="left" vertical="center" shrinkToFit="1"/>
      <protection hidden="1"/>
    </xf>
    <xf numFmtId="0" fontId="41" fillId="0" borderId="30" xfId="0" applyFont="1" applyFill="1" applyBorder="1" applyAlignment="1" applyProtection="1">
      <alignment horizontal="center" vertical="center" shrinkToFit="1"/>
      <protection hidden="1"/>
    </xf>
    <xf numFmtId="0" fontId="41" fillId="0" borderId="24" xfId="0" applyFont="1" applyFill="1" applyBorder="1" applyAlignment="1" applyProtection="1">
      <alignment horizontal="left" vertical="center" shrinkToFit="1"/>
      <protection hidden="1"/>
    </xf>
    <xf numFmtId="164" fontId="9" fillId="2" borderId="11" xfId="0" applyNumberFormat="1" applyFont="1" applyFill="1" applyBorder="1" applyAlignment="1" applyProtection="1">
      <alignment horizontal="center" vertical="center" wrapText="1"/>
      <protection hidden="1"/>
    </xf>
    <xf numFmtId="164" fontId="9" fillId="2" borderId="31" xfId="0" applyNumberFormat="1" applyFont="1" applyFill="1" applyBorder="1" applyAlignment="1" applyProtection="1">
      <alignment horizontal="center" vertical="center" wrapText="1"/>
      <protection hidden="1"/>
    </xf>
    <xf numFmtId="0" fontId="41" fillId="0" borderId="24" xfId="0" applyFont="1" applyFill="1" applyBorder="1" applyAlignment="1" applyProtection="1">
      <alignment horizontal="right" vertical="center" shrinkToFit="1"/>
      <protection hidden="1"/>
    </xf>
    <xf numFmtId="0" fontId="41" fillId="0" borderId="61" xfId="0" applyFont="1" applyFill="1" applyBorder="1" applyAlignment="1" applyProtection="1">
      <alignment horizontal="right" vertical="center" shrinkToFit="1"/>
      <protection hidden="1"/>
    </xf>
    <xf numFmtId="0" fontId="21" fillId="13" borderId="0" xfId="1" applyFont="1" applyFill="1" applyAlignment="1" applyProtection="1">
      <alignment horizontal="center" vertical="center"/>
      <protection hidden="1"/>
    </xf>
    <xf numFmtId="0" fontId="47" fillId="3" borderId="0" xfId="0" applyFont="1" applyFill="1" applyAlignment="1" applyProtection="1">
      <alignment vertical="center" wrapText="1"/>
      <protection hidden="1"/>
    </xf>
    <xf numFmtId="0" fontId="47" fillId="15" borderId="0" xfId="0" applyFont="1" applyFill="1" applyAlignment="1" applyProtection="1">
      <alignment horizontal="center" vertical="center" wrapText="1"/>
      <protection hidden="1"/>
    </xf>
    <xf numFmtId="0" fontId="3" fillId="15" borderId="0" xfId="0" applyFont="1" applyFill="1" applyAlignment="1" applyProtection="1">
      <alignment horizontal="center" vertical="center" wrapText="1"/>
      <protection hidden="1"/>
    </xf>
    <xf numFmtId="0" fontId="4" fillId="3" borderId="0" xfId="0" applyFont="1" applyFill="1" applyAlignment="1" applyProtection="1">
      <alignment vertical="center" wrapText="1"/>
      <protection hidden="1"/>
    </xf>
    <xf numFmtId="0" fontId="4" fillId="3" borderId="0" xfId="0" applyFont="1" applyFill="1" applyAlignment="1" applyProtection="1">
      <alignment horizontal="center" vertical="center" wrapText="1"/>
      <protection hidden="1"/>
    </xf>
    <xf numFmtId="0" fontId="87" fillId="16" borderId="13" xfId="0" applyFont="1" applyFill="1" applyBorder="1" applyAlignment="1" applyProtection="1">
      <alignment horizontal="center" vertical="center" wrapText="1"/>
      <protection hidden="1"/>
    </xf>
    <xf numFmtId="0" fontId="86" fillId="16" borderId="14" xfId="0" applyFont="1" applyFill="1" applyBorder="1" applyAlignment="1" applyProtection="1">
      <alignment horizontal="center" vertical="center" wrapText="1"/>
      <protection hidden="1"/>
    </xf>
    <xf numFmtId="0" fontId="86" fillId="16" borderId="34" xfId="0" applyFont="1" applyFill="1" applyBorder="1" applyAlignment="1" applyProtection="1">
      <alignment horizontal="center" vertical="center" wrapText="1"/>
      <protection hidden="1"/>
    </xf>
    <xf numFmtId="0" fontId="90" fillId="15" borderId="0" xfId="0" applyFont="1" applyFill="1" applyProtection="1">
      <protection hidden="1"/>
    </xf>
    <xf numFmtId="0" fontId="10" fillId="3" borderId="0" xfId="0" applyFont="1" applyFill="1" applyBorder="1" applyAlignment="1" applyProtection="1">
      <alignment horizontal="center" vertical="center" wrapText="1"/>
      <protection hidden="1"/>
    </xf>
    <xf numFmtId="0" fontId="41" fillId="0" borderId="1" xfId="0" applyFont="1" applyFill="1" applyBorder="1" applyAlignment="1" applyProtection="1">
      <alignment horizontal="left" vertical="center" shrinkToFit="1"/>
      <protection hidden="1"/>
    </xf>
    <xf numFmtId="0" fontId="4" fillId="0" borderId="1" xfId="0" applyFont="1" applyFill="1" applyBorder="1" applyAlignment="1" applyProtection="1">
      <alignment horizontal="center" vertical="center" wrapText="1"/>
      <protection hidden="1"/>
    </xf>
    <xf numFmtId="0" fontId="11" fillId="0" borderId="7" xfId="0" applyFont="1" applyFill="1" applyBorder="1" applyAlignment="1" applyProtection="1">
      <alignment horizontal="right" vertical="center" wrapText="1"/>
      <protection hidden="1"/>
    </xf>
    <xf numFmtId="0" fontId="8" fillId="0" borderId="29" xfId="0" applyFont="1" applyFill="1" applyBorder="1" applyAlignment="1" applyProtection="1">
      <alignment horizontal="center" vertical="center" shrinkToFit="1"/>
      <protection hidden="1"/>
    </xf>
    <xf numFmtId="0" fontId="4" fillId="3" borderId="0" xfId="0" applyFont="1" applyFill="1" applyBorder="1" applyAlignment="1" applyProtection="1">
      <alignment horizontal="center" vertical="center" wrapText="1"/>
      <protection hidden="1"/>
    </xf>
    <xf numFmtId="0" fontId="6" fillId="3" borderId="4" xfId="0" applyFont="1" applyFill="1" applyBorder="1" applyAlignment="1" applyProtection="1">
      <alignment horizontal="center" vertical="top" wrapText="1"/>
      <protection hidden="1"/>
    </xf>
    <xf numFmtId="0" fontId="3" fillId="15" borderId="0" xfId="0" applyFont="1" applyFill="1" applyBorder="1" applyAlignment="1" applyProtection="1">
      <alignment horizontal="center" vertical="center" wrapText="1"/>
      <protection hidden="1"/>
    </xf>
    <xf numFmtId="0" fontId="26" fillId="0" borderId="6" xfId="0" applyFont="1" applyFill="1" applyBorder="1" applyAlignment="1" applyProtection="1">
      <alignment horizontal="center" vertical="center" wrapText="1"/>
      <protection hidden="1"/>
    </xf>
    <xf numFmtId="0" fontId="41" fillId="0" borderId="12" xfId="0" applyFont="1" applyFill="1" applyBorder="1" applyAlignment="1" applyProtection="1">
      <alignment horizontal="left" vertical="center" shrinkToFit="1"/>
      <protection hidden="1"/>
    </xf>
    <xf numFmtId="0" fontId="41" fillId="0" borderId="32" xfId="0" applyFont="1" applyFill="1" applyBorder="1" applyAlignment="1" applyProtection="1">
      <alignment horizontal="center" vertical="center" shrinkToFit="1"/>
      <protection hidden="1"/>
    </xf>
    <xf numFmtId="0" fontId="19" fillId="0" borderId="0" xfId="0" applyFont="1"/>
    <xf numFmtId="0" fontId="0" fillId="29" borderId="0" xfId="0" applyFill="1" applyAlignment="1" applyProtection="1">
      <alignment vertical="center"/>
      <protection locked="0"/>
    </xf>
    <xf numFmtId="0" fontId="0" fillId="0" borderId="0" xfId="0" applyAlignment="1" applyProtection="1">
      <alignment vertical="center"/>
      <protection locked="0"/>
    </xf>
    <xf numFmtId="0" fontId="19" fillId="29" borderId="0" xfId="0" applyFont="1" applyFill="1" applyAlignment="1" applyProtection="1">
      <alignment vertical="center"/>
      <protection hidden="1"/>
    </xf>
    <xf numFmtId="164" fontId="0" fillId="29" borderId="8" xfId="0" applyNumberFormat="1" applyFill="1" applyBorder="1" applyAlignment="1" applyProtection="1">
      <alignment horizontal="left" vertical="center"/>
      <protection hidden="1"/>
    </xf>
    <xf numFmtId="0" fontId="19" fillId="29" borderId="0" xfId="0" applyNumberFormat="1" applyFont="1" applyFill="1" applyBorder="1" applyAlignment="1" applyProtection="1">
      <alignment horizontal="left" vertical="center"/>
      <protection hidden="1"/>
    </xf>
    <xf numFmtId="0" fontId="19" fillId="29" borderId="49" xfId="0" applyNumberFormat="1" applyFont="1" applyFill="1" applyBorder="1" applyAlignment="1" applyProtection="1">
      <alignment horizontal="left" vertical="center"/>
      <protection hidden="1"/>
    </xf>
    <xf numFmtId="0" fontId="19" fillId="0" borderId="0" xfId="0" applyFont="1" applyAlignment="1" applyProtection="1">
      <alignment vertical="center"/>
      <protection hidden="1"/>
    </xf>
    <xf numFmtId="164" fontId="0" fillId="0" borderId="8" xfId="0" applyNumberFormat="1" applyBorder="1" applyAlignment="1" applyProtection="1">
      <alignment horizontal="left" vertical="center"/>
      <protection hidden="1"/>
    </xf>
    <xf numFmtId="0" fontId="19" fillId="0" borderId="0" xfId="0" applyNumberFormat="1" applyFont="1" applyBorder="1" applyAlignment="1" applyProtection="1">
      <alignment horizontal="left" vertical="center"/>
      <protection hidden="1"/>
    </xf>
    <xf numFmtId="0" fontId="19" fillId="0" borderId="49" xfId="0" applyNumberFormat="1" applyFont="1" applyBorder="1" applyAlignment="1" applyProtection="1">
      <alignment horizontal="left" vertical="center"/>
      <protection hidden="1"/>
    </xf>
    <xf numFmtId="0" fontId="0" fillId="26" borderId="0" xfId="0" applyFill="1" applyProtection="1">
      <protection hidden="1"/>
    </xf>
    <xf numFmtId="0" fontId="0" fillId="21" borderId="0" xfId="0" applyFill="1" applyProtection="1">
      <protection hidden="1"/>
    </xf>
    <xf numFmtId="0" fontId="11" fillId="21" borderId="0" xfId="0" applyFont="1" applyFill="1" applyProtection="1">
      <protection hidden="1"/>
    </xf>
    <xf numFmtId="0" fontId="19" fillId="0" borderId="0" xfId="0" applyFont="1" applyAlignment="1" applyProtection="1">
      <alignment horizontal="center" vertical="center"/>
      <protection hidden="1"/>
    </xf>
    <xf numFmtId="0" fontId="0" fillId="0" borderId="0" xfId="0" applyNumberFormat="1" applyProtection="1">
      <protection hidden="1"/>
    </xf>
    <xf numFmtId="14" fontId="0" fillId="0" borderId="0" xfId="0" applyNumberFormat="1" applyProtection="1">
      <protection hidden="1"/>
    </xf>
    <xf numFmtId="0" fontId="53" fillId="8" borderId="7" xfId="0" applyFont="1" applyFill="1" applyBorder="1" applyAlignment="1" applyProtection="1">
      <alignment horizontal="center" vertical="center" wrapText="1"/>
      <protection hidden="1"/>
    </xf>
    <xf numFmtId="0" fontId="53" fillId="8" borderId="6" xfId="0" applyFont="1" applyFill="1" applyBorder="1" applyAlignment="1" applyProtection="1">
      <alignment horizontal="center" vertical="center" wrapText="1"/>
      <protection hidden="1"/>
    </xf>
    <xf numFmtId="0" fontId="22" fillId="8" borderId="7" xfId="0" applyFont="1" applyFill="1" applyBorder="1" applyAlignment="1" applyProtection="1">
      <alignment horizontal="center" vertical="center" wrapText="1"/>
      <protection hidden="1"/>
    </xf>
    <xf numFmtId="0" fontId="22" fillId="8" borderId="6" xfId="0" applyFont="1" applyFill="1" applyBorder="1" applyAlignment="1" applyProtection="1">
      <alignment horizontal="center" vertical="center" wrapText="1"/>
      <protection hidden="1"/>
    </xf>
    <xf numFmtId="0" fontId="0" fillId="16" borderId="0" xfId="0" applyFill="1" applyProtection="1">
      <protection hidden="1"/>
    </xf>
    <xf numFmtId="0" fontId="0" fillId="16" borderId="0" xfId="0" applyFill="1" applyBorder="1" applyProtection="1">
      <protection hidden="1"/>
    </xf>
    <xf numFmtId="0" fontId="90" fillId="16" borderId="0" xfId="0" applyFont="1" applyFill="1" applyProtection="1">
      <protection hidden="1"/>
    </xf>
    <xf numFmtId="0" fontId="12" fillId="27" borderId="1" xfId="0" applyFont="1" applyFill="1" applyBorder="1" applyAlignment="1" applyProtection="1">
      <alignment horizontal="center" vertical="center"/>
      <protection hidden="1"/>
    </xf>
    <xf numFmtId="0" fontId="3" fillId="21" borderId="0" xfId="0" applyFont="1" applyFill="1" applyBorder="1" applyAlignment="1" applyProtection="1">
      <alignment horizontal="center" vertical="center" wrapText="1"/>
      <protection hidden="1"/>
    </xf>
    <xf numFmtId="0" fontId="3" fillId="21" borderId="0" xfId="0" applyNumberFormat="1" applyFont="1" applyFill="1" applyBorder="1" applyAlignment="1" applyProtection="1">
      <alignment horizontal="center" vertical="center" shrinkToFit="1"/>
      <protection hidden="1"/>
    </xf>
    <xf numFmtId="0" fontId="6" fillId="21" borderId="0" xfId="0" applyFont="1" applyFill="1" applyBorder="1" applyAlignment="1" applyProtection="1">
      <alignment horizontal="center" vertical="center" wrapText="1"/>
      <protection hidden="1"/>
    </xf>
    <xf numFmtId="0" fontId="82" fillId="21" borderId="0" xfId="0" applyFont="1" applyFill="1" applyBorder="1" applyAlignment="1" applyProtection="1">
      <alignment horizontal="left" vertical="top" wrapText="1"/>
      <protection hidden="1"/>
    </xf>
    <xf numFmtId="166" fontId="36" fillId="6" borderId="24" xfId="0" applyNumberFormat="1" applyFont="1" applyFill="1" applyBorder="1" applyAlignment="1" applyProtection="1">
      <alignment horizontal="left" vertical="center" wrapText="1" shrinkToFit="1"/>
      <protection hidden="1"/>
    </xf>
    <xf numFmtId="166" fontId="36" fillId="6" borderId="24" xfId="0" applyNumberFormat="1" applyFont="1" applyFill="1" applyBorder="1" applyAlignment="1" applyProtection="1">
      <alignment horizontal="left" vertical="center" shrinkToFit="1"/>
      <protection hidden="1"/>
    </xf>
    <xf numFmtId="166" fontId="36" fillId="2" borderId="24" xfId="0" applyNumberFormat="1" applyFont="1" applyFill="1" applyBorder="1" applyAlignment="1" applyProtection="1">
      <alignment vertical="center" wrapText="1"/>
      <protection hidden="1"/>
    </xf>
    <xf numFmtId="166" fontId="36" fillId="2" borderId="24" xfId="0" applyNumberFormat="1" applyFont="1" applyFill="1" applyBorder="1" applyAlignment="1" applyProtection="1">
      <alignment vertical="center"/>
      <protection hidden="1"/>
    </xf>
    <xf numFmtId="166" fontId="36" fillId="4" borderId="24" xfId="0" applyNumberFormat="1" applyFont="1" applyFill="1" applyBorder="1" applyAlignment="1" applyProtection="1">
      <alignment vertical="center" wrapText="1"/>
      <protection hidden="1"/>
    </xf>
    <xf numFmtId="166" fontId="36" fillId="4" borderId="24" xfId="0" applyNumberFormat="1" applyFont="1" applyFill="1" applyBorder="1" applyAlignment="1" applyProtection="1">
      <alignment vertical="center"/>
      <protection hidden="1"/>
    </xf>
    <xf numFmtId="166" fontId="36" fillId="5" borderId="24" xfId="0" applyNumberFormat="1" applyFont="1" applyFill="1" applyBorder="1" applyAlignment="1" applyProtection="1">
      <alignment vertical="center" wrapText="1"/>
      <protection hidden="1"/>
    </xf>
    <xf numFmtId="166" fontId="36" fillId="5" borderId="24" xfId="0" applyNumberFormat="1" applyFont="1" applyFill="1" applyBorder="1" applyAlignment="1" applyProtection="1">
      <alignment vertical="center"/>
      <protection hidden="1"/>
    </xf>
    <xf numFmtId="166" fontId="36" fillId="6" borderId="24" xfId="0" applyNumberFormat="1" applyFont="1" applyFill="1" applyBorder="1" applyAlignment="1" applyProtection="1">
      <alignment vertical="center" wrapText="1"/>
      <protection hidden="1"/>
    </xf>
    <xf numFmtId="166" fontId="36" fillId="6" borderId="24" xfId="0" applyNumberFormat="1" applyFont="1" applyFill="1" applyBorder="1" applyAlignment="1" applyProtection="1">
      <alignment vertical="center"/>
      <protection hidden="1"/>
    </xf>
    <xf numFmtId="166" fontId="36" fillId="7" borderId="24" xfId="0" applyNumberFormat="1" applyFont="1" applyFill="1" applyBorder="1" applyAlignment="1" applyProtection="1">
      <alignment horizontal="left" vertical="center" wrapText="1" shrinkToFit="1"/>
      <protection hidden="1"/>
    </xf>
    <xf numFmtId="166" fontId="36" fillId="4" borderId="24" xfId="0" applyNumberFormat="1" applyFont="1" applyFill="1" applyBorder="1" applyAlignment="1" applyProtection="1">
      <alignment horizontal="left" vertical="center" wrapText="1" shrinkToFit="1"/>
      <protection hidden="1"/>
    </xf>
    <xf numFmtId="166" fontId="36" fillId="5" borderId="24" xfId="0" applyNumberFormat="1" applyFont="1" applyFill="1" applyBorder="1" applyAlignment="1" applyProtection="1">
      <alignment horizontal="left" vertical="center" wrapText="1" shrinkToFit="1"/>
      <protection hidden="1"/>
    </xf>
    <xf numFmtId="0" fontId="45" fillId="0" borderId="11" xfId="0" applyFont="1" applyFill="1" applyBorder="1" applyAlignment="1" applyProtection="1">
      <alignment horizontal="left" vertical="center" shrinkToFit="1"/>
      <protection locked="0"/>
    </xf>
    <xf numFmtId="0" fontId="45" fillId="0" borderId="31" xfId="0" applyFont="1" applyFill="1" applyBorder="1" applyAlignment="1" applyProtection="1">
      <alignment horizontal="left" vertical="center" shrinkToFit="1"/>
      <protection locked="0"/>
    </xf>
    <xf numFmtId="0" fontId="0" fillId="15" borderId="0" xfId="0" applyFill="1" applyBorder="1"/>
    <xf numFmtId="0" fontId="3" fillId="15" borderId="0" xfId="0" applyFont="1" applyFill="1" applyBorder="1" applyAlignment="1" applyProtection="1">
      <alignment horizontal="center" vertical="center" wrapText="1"/>
      <protection hidden="1"/>
    </xf>
    <xf numFmtId="0" fontId="92" fillId="15" borderId="0" xfId="0" applyFont="1" applyFill="1"/>
    <xf numFmtId="0" fontId="43" fillId="16" borderId="37" xfId="0" applyFont="1" applyFill="1" applyBorder="1" applyAlignment="1" applyProtection="1">
      <alignment horizontal="center" vertical="center"/>
      <protection locked="0" hidden="1"/>
    </xf>
    <xf numFmtId="0" fontId="43" fillId="16" borderId="35" xfId="0" applyFont="1" applyFill="1" applyBorder="1" applyAlignment="1" applyProtection="1">
      <alignment horizontal="center" vertical="center"/>
      <protection locked="0" hidden="1"/>
    </xf>
    <xf numFmtId="0" fontId="11" fillId="16" borderId="8" xfId="0" applyFont="1" applyFill="1" applyBorder="1" applyAlignment="1" applyProtection="1">
      <alignment horizontal="right" vertical="center" wrapText="1"/>
      <protection hidden="1"/>
    </xf>
    <xf numFmtId="0" fontId="11" fillId="16" borderId="0" xfId="0" applyFont="1" applyFill="1" applyBorder="1" applyAlignment="1" applyProtection="1">
      <alignment horizontal="right" vertical="center" wrapText="1"/>
      <protection hidden="1"/>
    </xf>
    <xf numFmtId="0" fontId="95" fillId="16" borderId="0" xfId="1" applyFont="1" applyFill="1" applyBorder="1" applyAlignment="1" applyProtection="1">
      <alignment horizontal="center" vertical="center" wrapText="1"/>
      <protection locked="0" hidden="1"/>
    </xf>
    <xf numFmtId="0" fontId="63" fillId="16" borderId="0" xfId="1" applyFont="1" applyFill="1" applyBorder="1" applyAlignment="1" applyProtection="1">
      <alignment horizontal="center" vertical="center" wrapText="1"/>
      <protection locked="0" hidden="1"/>
    </xf>
    <xf numFmtId="14" fontId="8" fillId="16" borderId="35" xfId="0" applyNumberFormat="1" applyFont="1" applyFill="1" applyBorder="1" applyAlignment="1" applyProtection="1">
      <alignment horizontal="center" vertical="center" wrapText="1"/>
      <protection locked="0"/>
    </xf>
    <xf numFmtId="0" fontId="43" fillId="16" borderId="30" xfId="0" applyFont="1" applyFill="1" applyBorder="1" applyAlignment="1" applyProtection="1">
      <alignment horizontal="center" vertical="center"/>
      <protection locked="0"/>
    </xf>
    <xf numFmtId="0" fontId="71" fillId="16" borderId="24" xfId="0" applyFont="1" applyFill="1" applyBorder="1" applyAlignment="1" applyProtection="1">
      <alignment horizontal="center" vertical="center" wrapText="1" shrinkToFit="1"/>
      <protection hidden="1"/>
    </xf>
    <xf numFmtId="166" fontId="71" fillId="16" borderId="24" xfId="0" applyNumberFormat="1" applyFont="1" applyFill="1" applyBorder="1" applyAlignment="1" applyProtection="1">
      <alignment horizontal="center" vertical="center" wrapText="1" shrinkToFit="1"/>
      <protection hidden="1"/>
    </xf>
    <xf numFmtId="14" fontId="83" fillId="16" borderId="35" xfId="0" applyNumberFormat="1" applyFont="1" applyFill="1" applyBorder="1" applyAlignment="1" applyProtection="1">
      <alignment horizontal="center" vertical="center" wrapText="1"/>
      <protection locked="0"/>
    </xf>
    <xf numFmtId="14" fontId="83" fillId="16" borderId="37" xfId="0" applyNumberFormat="1" applyFont="1" applyFill="1" applyBorder="1" applyAlignment="1" applyProtection="1">
      <alignment horizontal="center" vertical="center" wrapText="1"/>
      <protection locked="0"/>
    </xf>
    <xf numFmtId="0" fontId="83" fillId="16" borderId="24" xfId="0" applyFont="1" applyFill="1" applyBorder="1" applyAlignment="1" applyProtection="1">
      <alignment horizontal="center" vertical="center"/>
      <protection hidden="1"/>
    </xf>
    <xf numFmtId="166" fontId="83" fillId="16" borderId="24" xfId="0" applyNumberFormat="1" applyFont="1" applyFill="1" applyBorder="1" applyAlignment="1" applyProtection="1">
      <alignment horizontal="center" vertical="center"/>
      <protection hidden="1"/>
    </xf>
    <xf numFmtId="14" fontId="83" fillId="16" borderId="35" xfId="0" applyNumberFormat="1" applyFont="1" applyFill="1" applyBorder="1" applyAlignment="1" applyProtection="1">
      <alignment horizontal="center" vertical="center"/>
      <protection locked="0"/>
    </xf>
    <xf numFmtId="14" fontId="83" fillId="16" borderId="37" xfId="0" applyNumberFormat="1" applyFont="1" applyFill="1" applyBorder="1" applyAlignment="1" applyProtection="1">
      <alignment horizontal="center" vertical="center"/>
      <protection locked="0"/>
    </xf>
    <xf numFmtId="0" fontId="97" fillId="16" borderId="25" xfId="0" applyFont="1" applyFill="1" applyBorder="1" applyAlignment="1" applyProtection="1">
      <alignment horizontal="center" vertical="center"/>
      <protection hidden="1"/>
    </xf>
    <xf numFmtId="166" fontId="97" fillId="16" borderId="25" xfId="0" applyNumberFormat="1" applyFont="1" applyFill="1" applyBorder="1" applyAlignment="1" applyProtection="1">
      <alignment horizontal="center" vertical="center"/>
      <protection hidden="1"/>
    </xf>
    <xf numFmtId="0" fontId="96" fillId="16" borderId="35" xfId="0" applyFont="1" applyFill="1" applyBorder="1" applyAlignment="1" applyProtection="1">
      <alignment horizontal="center" vertical="center"/>
      <protection locked="0"/>
    </xf>
    <xf numFmtId="0" fontId="96" fillId="16" borderId="37" xfId="0" applyFont="1" applyFill="1" applyBorder="1" applyAlignment="1" applyProtection="1">
      <alignment horizontal="center" vertical="center"/>
      <protection locked="0"/>
    </xf>
    <xf numFmtId="0" fontId="45" fillId="16" borderId="38" xfId="0" applyFont="1" applyFill="1" applyBorder="1" applyAlignment="1" applyProtection="1">
      <alignment horizontal="left" vertical="center" shrinkToFit="1"/>
      <protection locked="0"/>
    </xf>
    <xf numFmtId="0" fontId="45" fillId="16" borderId="37" xfId="0" applyFont="1" applyFill="1" applyBorder="1" applyAlignment="1" applyProtection="1">
      <alignment horizontal="left" vertical="center" shrinkToFit="1"/>
      <protection locked="0"/>
    </xf>
    <xf numFmtId="0" fontId="45" fillId="16" borderId="39" xfId="0" applyFont="1" applyFill="1" applyBorder="1" applyAlignment="1" applyProtection="1">
      <alignment horizontal="left" vertical="center" shrinkToFit="1"/>
      <protection locked="0"/>
    </xf>
    <xf numFmtId="0" fontId="70" fillId="20" borderId="24" xfId="0" applyFont="1" applyFill="1" applyBorder="1" applyAlignment="1" applyProtection="1">
      <alignment horizontal="center" vertical="center"/>
      <protection hidden="1"/>
    </xf>
    <xf numFmtId="166" fontId="70" fillId="20" borderId="24" xfId="0" applyNumberFormat="1" applyFont="1" applyFill="1" applyBorder="1" applyAlignment="1" applyProtection="1">
      <alignment horizontal="center" vertical="center"/>
      <protection hidden="1"/>
    </xf>
    <xf numFmtId="0" fontId="43" fillId="16" borderId="35" xfId="0" applyFont="1" applyFill="1" applyBorder="1" applyAlignment="1" applyProtection="1">
      <alignment horizontal="center" vertical="center"/>
      <protection locked="0"/>
    </xf>
    <xf numFmtId="14" fontId="8" fillId="16" borderId="35" xfId="0" applyNumberFormat="1" applyFont="1" applyFill="1" applyBorder="1" applyAlignment="1" applyProtection="1">
      <alignment horizontal="center" vertical="center"/>
      <protection locked="0"/>
    </xf>
    <xf numFmtId="0" fontId="96" fillId="16" borderId="35" xfId="0" applyFont="1" applyFill="1" applyBorder="1" applyAlignment="1" applyProtection="1">
      <alignment horizontal="center" vertical="center"/>
      <protection locked="0" hidden="1"/>
    </xf>
    <xf numFmtId="0" fontId="96" fillId="16" borderId="37" xfId="0" applyFont="1" applyFill="1" applyBorder="1" applyAlignment="1" applyProtection="1">
      <alignment horizontal="center" vertical="center"/>
      <protection locked="0" hidden="1"/>
    </xf>
    <xf numFmtId="0" fontId="43" fillId="16" borderId="0" xfId="0" applyFont="1" applyFill="1" applyBorder="1" applyAlignment="1" applyProtection="1">
      <alignment horizontal="center" vertical="center"/>
      <protection locked="0"/>
    </xf>
    <xf numFmtId="0" fontId="72" fillId="0" borderId="38" xfId="0" applyFont="1" applyFill="1" applyBorder="1" applyAlignment="1" applyProtection="1">
      <alignment horizontal="center" vertical="center" wrapText="1"/>
      <protection hidden="1"/>
    </xf>
    <xf numFmtId="0" fontId="36" fillId="16" borderId="1" xfId="0" applyFont="1" applyFill="1" applyBorder="1" applyAlignment="1" applyProtection="1">
      <alignment vertical="center" wrapText="1"/>
      <protection hidden="1"/>
    </xf>
    <xf numFmtId="0" fontId="36" fillId="16" borderId="1" xfId="0" applyFont="1" applyFill="1" applyBorder="1" applyAlignment="1" applyProtection="1">
      <alignment vertical="center"/>
      <protection hidden="1"/>
    </xf>
    <xf numFmtId="0" fontId="3" fillId="16" borderId="1" xfId="0" applyFont="1" applyFill="1" applyBorder="1" applyAlignment="1" applyProtection="1">
      <alignment horizontal="center" vertical="center" wrapText="1"/>
      <protection hidden="1"/>
    </xf>
    <xf numFmtId="0" fontId="8" fillId="16" borderId="1" xfId="0" applyFont="1" applyFill="1" applyBorder="1" applyAlignment="1" applyProtection="1">
      <alignment horizontal="center" vertical="center" wrapText="1"/>
      <protection hidden="1"/>
    </xf>
    <xf numFmtId="0" fontId="43" fillId="16" borderId="1" xfId="0" applyFont="1" applyFill="1" applyBorder="1" applyAlignment="1" applyProtection="1">
      <alignment horizontal="center" vertical="center"/>
      <protection hidden="1"/>
    </xf>
    <xf numFmtId="0" fontId="45" fillId="16" borderId="1" xfId="0" applyFont="1" applyFill="1" applyBorder="1" applyAlignment="1" applyProtection="1">
      <alignment horizontal="left" vertical="center" shrinkToFit="1"/>
      <protection hidden="1"/>
    </xf>
    <xf numFmtId="0" fontId="19" fillId="16" borderId="1" xfId="0" applyFont="1" applyFill="1" applyBorder="1" applyAlignment="1" applyProtection="1">
      <alignment horizontal="center" vertical="center" wrapText="1" shrinkToFit="1"/>
      <protection hidden="1"/>
    </xf>
    <xf numFmtId="166" fontId="19" fillId="16" borderId="1" xfId="0" applyNumberFormat="1" applyFont="1" applyFill="1" applyBorder="1" applyAlignment="1" applyProtection="1">
      <alignment horizontal="center" vertical="center" wrapText="1" shrinkToFit="1"/>
      <protection hidden="1"/>
    </xf>
    <xf numFmtId="0" fontId="8" fillId="16" borderId="1" xfId="0" applyFont="1" applyFill="1" applyBorder="1" applyAlignment="1" applyProtection="1">
      <alignment horizontal="center" vertical="center"/>
      <protection hidden="1"/>
    </xf>
    <xf numFmtId="166" fontId="8" fillId="16" borderId="1" xfId="0" applyNumberFormat="1" applyFont="1" applyFill="1" applyBorder="1" applyAlignment="1" applyProtection="1">
      <alignment horizontal="center" vertical="center"/>
      <protection hidden="1"/>
    </xf>
    <xf numFmtId="0" fontId="44" fillId="16" borderId="1" xfId="0" applyFont="1" applyFill="1" applyBorder="1" applyAlignment="1" applyProtection="1">
      <alignment horizontal="center" vertical="center"/>
      <protection hidden="1"/>
    </xf>
    <xf numFmtId="166" fontId="44" fillId="16" borderId="1" xfId="0" applyNumberFormat="1" applyFont="1" applyFill="1" applyBorder="1" applyAlignment="1" applyProtection="1">
      <alignment horizontal="center" vertical="center"/>
      <protection hidden="1"/>
    </xf>
    <xf numFmtId="0" fontId="33" fillId="16" borderId="1" xfId="0" applyFont="1" applyFill="1" applyBorder="1" applyAlignment="1" applyProtection="1">
      <alignment horizontal="center" vertical="center"/>
      <protection hidden="1"/>
    </xf>
    <xf numFmtId="0" fontId="5" fillId="16" borderId="1" xfId="0" applyFont="1" applyFill="1" applyBorder="1" applyProtection="1">
      <protection hidden="1"/>
    </xf>
    <xf numFmtId="166" fontId="5" fillId="16" borderId="1" xfId="0" applyNumberFormat="1" applyFont="1" applyFill="1" applyBorder="1" applyProtection="1">
      <protection hidden="1"/>
    </xf>
    <xf numFmtId="0" fontId="12" fillId="27" borderId="3" xfId="0" applyFont="1" applyFill="1" applyBorder="1" applyAlignment="1" applyProtection="1">
      <alignment horizontal="center" vertical="center"/>
      <protection hidden="1"/>
    </xf>
    <xf numFmtId="0" fontId="19" fillId="16" borderId="0" xfId="0" applyFont="1" applyFill="1" applyBorder="1" applyAlignment="1" applyProtection="1">
      <alignment horizontal="center" vertical="center" wrapText="1"/>
      <protection hidden="1"/>
    </xf>
    <xf numFmtId="0" fontId="36" fillId="16" borderId="1" xfId="0" applyFont="1" applyFill="1" applyBorder="1" applyAlignment="1" applyProtection="1">
      <alignment vertical="center" wrapText="1"/>
      <protection hidden="1"/>
    </xf>
    <xf numFmtId="0" fontId="36" fillId="16" borderId="1" xfId="0" applyFont="1" applyFill="1" applyBorder="1" applyAlignment="1" applyProtection="1">
      <alignment vertical="center"/>
      <protection hidden="1"/>
    </xf>
    <xf numFmtId="0" fontId="0" fillId="14" borderId="0" xfId="0" applyFill="1"/>
    <xf numFmtId="0" fontId="8" fillId="15" borderId="0" xfId="0" applyFont="1" applyFill="1" applyBorder="1" applyAlignment="1" applyProtection="1">
      <alignment horizontal="center" vertical="center" wrapText="1"/>
      <protection hidden="1"/>
    </xf>
    <xf numFmtId="0" fontId="6" fillId="3" borderId="0" xfId="0" applyFont="1" applyFill="1" applyAlignment="1" applyProtection="1">
      <alignment horizontal="center" vertical="center" wrapText="1"/>
      <protection hidden="1"/>
    </xf>
    <xf numFmtId="0" fontId="4" fillId="3" borderId="0" xfId="0" applyFont="1" applyFill="1" applyBorder="1" applyAlignment="1" applyProtection="1">
      <alignment horizontal="center" vertical="center" wrapText="1"/>
      <protection hidden="1"/>
    </xf>
    <xf numFmtId="0" fontId="86" fillId="15" borderId="0" xfId="0" applyFont="1" applyFill="1" applyBorder="1" applyAlignment="1" applyProtection="1">
      <alignment horizontal="center" vertical="center" wrapText="1"/>
      <protection hidden="1"/>
    </xf>
    <xf numFmtId="0" fontId="87" fillId="15" borderId="0" xfId="0" applyFont="1" applyFill="1" applyBorder="1" applyAlignment="1" applyProtection="1">
      <alignment horizontal="center" vertical="center" wrapText="1"/>
      <protection hidden="1"/>
    </xf>
    <xf numFmtId="0" fontId="3" fillId="15" borderId="0" xfId="0" applyFont="1" applyFill="1" applyBorder="1" applyAlignment="1" applyProtection="1">
      <alignment horizontal="center" vertical="center" wrapText="1"/>
      <protection hidden="1"/>
    </xf>
    <xf numFmtId="0" fontId="3" fillId="3" borderId="1" xfId="0" applyFont="1" applyFill="1" applyBorder="1" applyAlignment="1" applyProtection="1">
      <alignment horizontal="center" vertical="center" wrapText="1"/>
      <protection hidden="1"/>
    </xf>
    <xf numFmtId="0" fontId="49" fillId="15" borderId="0" xfId="0" applyFont="1" applyFill="1" applyBorder="1" applyAlignment="1" applyProtection="1">
      <alignment horizontal="center" vertical="center" wrapText="1"/>
      <protection hidden="1"/>
    </xf>
    <xf numFmtId="0" fontId="43" fillId="15" borderId="0" xfId="0" applyFont="1" applyFill="1" applyBorder="1" applyAlignment="1" applyProtection="1">
      <alignment horizontal="center" vertical="center"/>
      <protection hidden="1"/>
    </xf>
    <xf numFmtId="0" fontId="45" fillId="15" borderId="0" xfId="0" applyFont="1" applyFill="1" applyBorder="1" applyAlignment="1" applyProtection="1">
      <alignment horizontal="left" vertical="center" shrinkToFit="1"/>
      <protection hidden="1"/>
    </xf>
    <xf numFmtId="0" fontId="45" fillId="16" borderId="24" xfId="0" applyFont="1" applyFill="1" applyBorder="1" applyAlignment="1" applyProtection="1">
      <alignment horizontal="left" vertical="center" shrinkToFit="1"/>
      <protection hidden="1"/>
    </xf>
    <xf numFmtId="0" fontId="19" fillId="16" borderId="12" xfId="0" applyFont="1" applyFill="1" applyBorder="1" applyAlignment="1" applyProtection="1">
      <alignment horizontal="center" vertical="center" wrapText="1" shrinkToFit="1"/>
      <protection hidden="1"/>
    </xf>
    <xf numFmtId="166" fontId="19" fillId="16" borderId="12" xfId="0" applyNumberFormat="1" applyFont="1" applyFill="1" applyBorder="1" applyAlignment="1" applyProtection="1">
      <alignment horizontal="center" vertical="center" wrapText="1" shrinkToFit="1"/>
      <protection hidden="1"/>
    </xf>
    <xf numFmtId="0" fontId="3" fillId="16" borderId="22" xfId="0" applyFont="1" applyFill="1" applyBorder="1" applyAlignment="1" applyProtection="1">
      <alignment horizontal="center" vertical="center" wrapText="1"/>
      <protection hidden="1"/>
    </xf>
    <xf numFmtId="0" fontId="45" fillId="16" borderId="14" xfId="0" applyFont="1" applyFill="1" applyBorder="1" applyAlignment="1" applyProtection="1">
      <alignment horizontal="left" vertical="center" shrinkToFit="1"/>
      <protection hidden="1"/>
    </xf>
    <xf numFmtId="0" fontId="5" fillId="16" borderId="3" xfId="0" applyFont="1" applyFill="1" applyBorder="1" applyProtection="1">
      <protection hidden="1"/>
    </xf>
    <xf numFmtId="166" fontId="5" fillId="16" borderId="3" xfId="0" applyNumberFormat="1" applyFont="1" applyFill="1" applyBorder="1" applyProtection="1">
      <protection hidden="1"/>
    </xf>
    <xf numFmtId="0" fontId="45" fillId="16" borderId="3" xfId="0" applyFont="1" applyFill="1" applyBorder="1" applyAlignment="1" applyProtection="1">
      <alignment horizontal="left" vertical="center" shrinkToFit="1"/>
      <protection hidden="1"/>
    </xf>
    <xf numFmtId="0" fontId="45" fillId="16" borderId="34" xfId="0" applyFont="1" applyFill="1" applyBorder="1" applyAlignment="1" applyProtection="1">
      <alignment horizontal="left" vertical="center" shrinkToFit="1"/>
      <protection hidden="1"/>
    </xf>
    <xf numFmtId="0" fontId="0" fillId="26" borderId="0" xfId="0" applyFill="1"/>
    <xf numFmtId="0" fontId="3" fillId="21" borderId="0" xfId="0" applyFont="1" applyFill="1" applyAlignment="1" applyProtection="1">
      <alignment horizontal="center" vertical="center" wrapText="1"/>
      <protection hidden="1"/>
    </xf>
    <xf numFmtId="0" fontId="47" fillId="21" borderId="0" xfId="0" applyFont="1" applyFill="1" applyAlignment="1" applyProtection="1">
      <alignment vertical="center" wrapText="1"/>
      <protection hidden="1"/>
    </xf>
    <xf numFmtId="0" fontId="47" fillId="21" borderId="0" xfId="0" applyFont="1" applyFill="1" applyAlignment="1" applyProtection="1">
      <alignment horizontal="center" vertical="center" wrapText="1"/>
      <protection hidden="1"/>
    </xf>
    <xf numFmtId="0" fontId="95" fillId="16" borderId="42" xfId="1" applyFont="1" applyFill="1" applyBorder="1" applyAlignment="1" applyProtection="1">
      <alignment horizontal="center" vertical="center" wrapText="1"/>
      <protection locked="0" hidden="1"/>
    </xf>
    <xf numFmtId="0" fontId="67" fillId="16" borderId="0" xfId="0" applyFont="1" applyFill="1" applyBorder="1" applyAlignment="1" applyProtection="1">
      <alignment horizontal="center" vertical="center"/>
      <protection hidden="1"/>
    </xf>
    <xf numFmtId="0" fontId="67" fillId="16" borderId="60" xfId="0" applyFont="1" applyFill="1" applyBorder="1" applyAlignment="1" applyProtection="1">
      <alignment horizontal="center" vertical="center"/>
      <protection hidden="1"/>
    </xf>
    <xf numFmtId="0" fontId="11" fillId="16" borderId="0" xfId="0" applyFont="1" applyFill="1" applyBorder="1" applyProtection="1">
      <protection hidden="1"/>
    </xf>
    <xf numFmtId="0" fontId="49" fillId="16" borderId="0" xfId="0" applyFont="1" applyFill="1" applyBorder="1" applyAlignment="1" applyProtection="1">
      <alignment horizontal="center" vertical="center" wrapText="1"/>
      <protection hidden="1"/>
    </xf>
    <xf numFmtId="0" fontId="49" fillId="16" borderId="40" xfId="1" applyFont="1" applyFill="1" applyBorder="1" applyAlignment="1" applyProtection="1">
      <alignment horizontal="center" vertical="center" wrapText="1"/>
      <protection locked="0" hidden="1"/>
    </xf>
    <xf numFmtId="0" fontId="49" fillId="16" borderId="0" xfId="1" applyFont="1" applyFill="1" applyBorder="1" applyAlignment="1" applyProtection="1">
      <alignment horizontal="center" vertical="center" wrapText="1"/>
      <protection locked="0" hidden="1"/>
    </xf>
    <xf numFmtId="0" fontId="49" fillId="16" borderId="40" xfId="1" applyFont="1" applyFill="1" applyBorder="1" applyAlignment="1" applyProtection="1">
      <alignment horizontal="center" vertical="center" wrapText="1"/>
      <protection hidden="1"/>
    </xf>
    <xf numFmtId="0" fontId="49" fillId="16" borderId="0" xfId="1" applyFont="1" applyFill="1" applyBorder="1" applyAlignment="1" applyProtection="1">
      <alignment horizontal="center" vertical="center" wrapText="1"/>
      <protection hidden="1"/>
    </xf>
    <xf numFmtId="0" fontId="12" fillId="16" borderId="22" xfId="0" applyFont="1" applyFill="1" applyBorder="1" applyAlignment="1" applyProtection="1">
      <alignment horizontal="center" vertical="center"/>
      <protection hidden="1"/>
    </xf>
    <xf numFmtId="0" fontId="12" fillId="16" borderId="23" xfId="0" applyFont="1" applyFill="1" applyBorder="1" applyAlignment="1" applyProtection="1">
      <alignment horizontal="center" vertical="center"/>
      <protection hidden="1"/>
    </xf>
    <xf numFmtId="0" fontId="19" fillId="16" borderId="0" xfId="0" applyFont="1" applyFill="1" applyAlignment="1" applyProtection="1">
      <alignment horizontal="center" vertical="center"/>
      <protection hidden="1"/>
    </xf>
    <xf numFmtId="0" fontId="8" fillId="16" borderId="13" xfId="0" applyFont="1" applyFill="1" applyBorder="1" applyAlignment="1" applyProtection="1">
      <alignment horizontal="center" vertical="center" shrinkToFit="1"/>
      <protection hidden="1"/>
    </xf>
    <xf numFmtId="0" fontId="8" fillId="16" borderId="14" xfId="0" applyFont="1" applyFill="1" applyBorder="1" applyAlignment="1" applyProtection="1">
      <alignment horizontal="center" vertical="center" shrinkToFit="1"/>
      <protection hidden="1"/>
    </xf>
    <xf numFmtId="0" fontId="8" fillId="16" borderId="34" xfId="0" applyFont="1" applyFill="1" applyBorder="1" applyAlignment="1" applyProtection="1">
      <alignment horizontal="center" vertical="center" shrinkToFit="1"/>
      <protection hidden="1"/>
    </xf>
    <xf numFmtId="0" fontId="8" fillId="16" borderId="1" xfId="0" applyFont="1" applyFill="1" applyBorder="1" applyAlignment="1" applyProtection="1">
      <alignment horizontal="center" vertical="center" shrinkToFit="1"/>
      <protection hidden="1"/>
    </xf>
    <xf numFmtId="0" fontId="8" fillId="16" borderId="3" xfId="0" applyFont="1" applyFill="1" applyBorder="1" applyAlignment="1" applyProtection="1">
      <alignment horizontal="center" vertical="center" shrinkToFit="1"/>
      <protection hidden="1"/>
    </xf>
    <xf numFmtId="0" fontId="12" fillId="27" borderId="12" xfId="0" applyFont="1" applyFill="1" applyBorder="1" applyAlignment="1" applyProtection="1">
      <alignment horizontal="center" vertical="center"/>
      <protection hidden="1"/>
    </xf>
    <xf numFmtId="0" fontId="12" fillId="16" borderId="1" xfId="0" applyFont="1" applyFill="1" applyBorder="1" applyAlignment="1" applyProtection="1">
      <alignment horizontal="center" vertical="center"/>
      <protection hidden="1"/>
    </xf>
    <xf numFmtId="0" fontId="12" fillId="16" borderId="12" xfId="0" applyFont="1" applyFill="1" applyBorder="1" applyAlignment="1" applyProtection="1">
      <alignment horizontal="center" vertical="center"/>
      <protection hidden="1"/>
    </xf>
    <xf numFmtId="0" fontId="12" fillId="16" borderId="3" xfId="0" applyFont="1" applyFill="1" applyBorder="1" applyAlignment="1" applyProtection="1">
      <alignment horizontal="center" vertical="center"/>
      <protection hidden="1"/>
    </xf>
    <xf numFmtId="0" fontId="12" fillId="19" borderId="2" xfId="0" applyFont="1" applyFill="1" applyBorder="1" applyAlignment="1" applyProtection="1">
      <alignment horizontal="center" vertical="center"/>
      <protection hidden="1"/>
    </xf>
    <xf numFmtId="0" fontId="1" fillId="16" borderId="12" xfId="0" applyFont="1" applyFill="1" applyBorder="1" applyAlignment="1" applyProtection="1">
      <alignment horizontal="center" vertical="center" shrinkToFit="1"/>
      <protection hidden="1"/>
    </xf>
    <xf numFmtId="0" fontId="1" fillId="15" borderId="12" xfId="0" applyFont="1" applyFill="1" applyBorder="1" applyAlignment="1" applyProtection="1">
      <alignment horizontal="center" vertical="center" shrinkToFit="1"/>
      <protection hidden="1"/>
    </xf>
    <xf numFmtId="0" fontId="1" fillId="37" borderId="12" xfId="0" applyFont="1" applyFill="1" applyBorder="1" applyAlignment="1" applyProtection="1">
      <alignment horizontal="center" vertical="center" shrinkToFit="1"/>
      <protection hidden="1"/>
    </xf>
    <xf numFmtId="0" fontId="1" fillId="16" borderId="1" xfId="0" applyFont="1" applyFill="1" applyBorder="1" applyAlignment="1" applyProtection="1">
      <alignment horizontal="center" vertical="center" shrinkToFit="1"/>
      <protection hidden="1"/>
    </xf>
    <xf numFmtId="0" fontId="1" fillId="15" borderId="1" xfId="0" applyFont="1" applyFill="1" applyBorder="1" applyAlignment="1" applyProtection="1">
      <alignment horizontal="center" vertical="center" shrinkToFit="1"/>
      <protection hidden="1"/>
    </xf>
    <xf numFmtId="0" fontId="1" fillId="37" borderId="1" xfId="0" applyFont="1" applyFill="1" applyBorder="1" applyAlignment="1" applyProtection="1">
      <alignment horizontal="center" vertical="center" shrinkToFit="1"/>
      <protection hidden="1"/>
    </xf>
    <xf numFmtId="0" fontId="1" fillId="16" borderId="3" xfId="0" applyFont="1" applyFill="1" applyBorder="1" applyAlignment="1" applyProtection="1">
      <alignment horizontal="center" vertical="center" shrinkToFit="1"/>
      <protection hidden="1"/>
    </xf>
    <xf numFmtId="0" fontId="1" fillId="15" borderId="3" xfId="0" applyFont="1" applyFill="1" applyBorder="1" applyAlignment="1" applyProtection="1">
      <alignment horizontal="center" vertical="center" shrinkToFit="1"/>
      <protection hidden="1"/>
    </xf>
    <xf numFmtId="0" fontId="1" fillId="37" borderId="3" xfId="0" applyFont="1" applyFill="1" applyBorder="1" applyAlignment="1" applyProtection="1">
      <alignment horizontal="center" vertical="center" shrinkToFit="1"/>
      <protection hidden="1"/>
    </xf>
    <xf numFmtId="0" fontId="12" fillId="16" borderId="27" xfId="0" applyFont="1" applyFill="1" applyBorder="1" applyAlignment="1" applyProtection="1">
      <alignment horizontal="center" vertical="center"/>
      <protection hidden="1"/>
    </xf>
    <xf numFmtId="0" fontId="1" fillId="36" borderId="27" xfId="0" applyFont="1" applyFill="1" applyBorder="1" applyAlignment="1" applyProtection="1">
      <alignment horizontal="center" vertical="center" shrinkToFit="1"/>
      <protection hidden="1"/>
    </xf>
    <xf numFmtId="0" fontId="1" fillId="16" borderId="13" xfId="0" applyFont="1" applyFill="1" applyBorder="1" applyAlignment="1" applyProtection="1">
      <alignment horizontal="center" vertical="center" shrinkToFit="1"/>
      <protection hidden="1"/>
    </xf>
    <xf numFmtId="0" fontId="1" fillId="36" borderId="22" xfId="0" applyFont="1" applyFill="1" applyBorder="1" applyAlignment="1" applyProtection="1">
      <alignment horizontal="center" vertical="center" shrinkToFit="1"/>
      <protection hidden="1"/>
    </xf>
    <xf numFmtId="0" fontId="1" fillId="16" borderId="14" xfId="0" applyFont="1" applyFill="1" applyBorder="1" applyAlignment="1" applyProtection="1">
      <alignment horizontal="center" vertical="center" shrinkToFit="1"/>
      <protection hidden="1"/>
    </xf>
    <xf numFmtId="0" fontId="1" fillId="36" borderId="23" xfId="0" applyFont="1" applyFill="1" applyBorder="1" applyAlignment="1" applyProtection="1">
      <alignment horizontal="center" vertical="center" shrinkToFit="1"/>
      <protection hidden="1"/>
    </xf>
    <xf numFmtId="0" fontId="1" fillId="16" borderId="34" xfId="0" applyFont="1" applyFill="1" applyBorder="1" applyAlignment="1" applyProtection="1">
      <alignment horizontal="center" vertical="center" shrinkToFit="1"/>
      <protection hidden="1"/>
    </xf>
    <xf numFmtId="0" fontId="45" fillId="16" borderId="27" xfId="0" applyFont="1" applyFill="1" applyBorder="1" applyAlignment="1" applyProtection="1">
      <alignment vertical="center" shrinkToFit="1"/>
      <protection hidden="1"/>
    </xf>
    <xf numFmtId="0" fontId="12" fillId="19" borderId="12" xfId="0" applyFont="1" applyFill="1" applyBorder="1" applyAlignment="1" applyProtection="1">
      <alignment horizontal="center" vertical="center"/>
      <protection hidden="1"/>
    </xf>
    <xf numFmtId="0" fontId="45" fillId="16" borderId="22" xfId="0" applyFont="1" applyFill="1" applyBorder="1" applyAlignment="1" applyProtection="1">
      <alignment vertical="center" shrinkToFit="1"/>
      <protection hidden="1"/>
    </xf>
    <xf numFmtId="0" fontId="45" fillId="16" borderId="23" xfId="0" applyFont="1" applyFill="1" applyBorder="1" applyAlignment="1" applyProtection="1">
      <alignment vertical="center" shrinkToFit="1"/>
      <protection hidden="1"/>
    </xf>
    <xf numFmtId="0" fontId="12" fillId="19" borderId="71" xfId="0" applyFont="1" applyFill="1" applyBorder="1" applyAlignment="1" applyProtection="1">
      <alignment horizontal="center" vertical="center"/>
      <protection hidden="1"/>
    </xf>
    <xf numFmtId="0" fontId="12" fillId="27" borderId="12" xfId="0" applyFont="1" applyFill="1" applyBorder="1" applyAlignment="1" applyProtection="1">
      <alignment horizontal="center" vertical="center" shrinkToFit="1"/>
      <protection hidden="1"/>
    </xf>
    <xf numFmtId="0" fontId="12" fillId="27" borderId="1" xfId="0" applyFont="1" applyFill="1" applyBorder="1" applyAlignment="1" applyProtection="1">
      <alignment horizontal="center" vertical="center" shrinkToFit="1"/>
      <protection hidden="1"/>
    </xf>
    <xf numFmtId="0" fontId="12" fillId="27" borderId="3" xfId="0" applyFont="1" applyFill="1" applyBorder="1" applyAlignment="1" applyProtection="1">
      <alignment horizontal="center" vertical="center" shrinkToFit="1"/>
      <protection hidden="1"/>
    </xf>
    <xf numFmtId="0" fontId="0" fillId="14" borderId="0" xfId="0" applyFill="1"/>
    <xf numFmtId="0" fontId="12" fillId="25" borderId="12" xfId="0" applyFont="1" applyFill="1" applyBorder="1" applyAlignment="1" applyProtection="1">
      <alignment horizontal="center" vertical="center"/>
      <protection hidden="1"/>
    </xf>
    <xf numFmtId="0" fontId="12" fillId="25" borderId="1" xfId="0" applyFont="1" applyFill="1" applyBorder="1" applyAlignment="1" applyProtection="1">
      <alignment horizontal="center" vertical="center"/>
      <protection hidden="1"/>
    </xf>
    <xf numFmtId="0" fontId="12" fillId="25" borderId="3" xfId="0" applyFont="1" applyFill="1" applyBorder="1" applyAlignment="1" applyProtection="1">
      <alignment horizontal="center" vertical="center"/>
      <protection hidden="1"/>
    </xf>
    <xf numFmtId="0" fontId="12" fillId="25" borderId="27" xfId="0" applyFont="1" applyFill="1" applyBorder="1" applyAlignment="1" applyProtection="1">
      <alignment horizontal="center" vertical="center"/>
      <protection hidden="1"/>
    </xf>
    <xf numFmtId="0" fontId="12" fillId="25" borderId="22" xfId="0" applyFont="1" applyFill="1" applyBorder="1" applyAlignment="1" applyProtection="1">
      <alignment horizontal="center" vertical="center"/>
      <protection hidden="1"/>
    </xf>
    <xf numFmtId="0" fontId="12" fillId="25" borderId="23" xfId="0" applyFont="1" applyFill="1" applyBorder="1" applyAlignment="1" applyProtection="1">
      <alignment horizontal="center" vertical="center"/>
      <protection hidden="1"/>
    </xf>
    <xf numFmtId="0" fontId="21" fillId="15" borderId="0" xfId="1" applyFont="1" applyFill="1" applyBorder="1" applyAlignment="1" applyProtection="1">
      <alignment horizontal="center" vertical="center" wrapText="1"/>
    </xf>
    <xf numFmtId="0" fontId="63" fillId="14" borderId="0" xfId="1" applyFont="1" applyFill="1" applyBorder="1" applyAlignment="1" applyProtection="1">
      <alignment horizontal="center" vertical="center" wrapText="1"/>
      <protection hidden="1"/>
    </xf>
    <xf numFmtId="0" fontId="89" fillId="14" borderId="0" xfId="1" applyFont="1" applyFill="1" applyBorder="1" applyAlignment="1" applyProtection="1">
      <alignment horizontal="center" vertical="center" wrapText="1"/>
    </xf>
    <xf numFmtId="0" fontId="89" fillId="14" borderId="0" xfId="1" applyFont="1" applyFill="1" applyBorder="1" applyAlignment="1" applyProtection="1">
      <alignment horizontal="center" vertical="center"/>
    </xf>
    <xf numFmtId="0" fontId="81" fillId="14" borderId="0" xfId="1" applyFont="1" applyFill="1" applyBorder="1" applyAlignment="1" applyProtection="1">
      <alignment horizontal="center" vertical="center" wrapText="1"/>
      <protection hidden="1"/>
    </xf>
    <xf numFmtId="0" fontId="81" fillId="14" borderId="0" xfId="1" applyFont="1" applyFill="1" applyBorder="1" applyAlignment="1" applyProtection="1">
      <alignment horizontal="center" vertical="center"/>
      <protection hidden="1"/>
    </xf>
    <xf numFmtId="0" fontId="0" fillId="14" borderId="7" xfId="0" applyFill="1" applyBorder="1" applyProtection="1">
      <protection hidden="1"/>
    </xf>
    <xf numFmtId="0" fontId="0" fillId="14" borderId="8" xfId="0" applyFill="1" applyBorder="1" applyProtection="1">
      <protection hidden="1"/>
    </xf>
    <xf numFmtId="0" fontId="0" fillId="14" borderId="6" xfId="0" applyFill="1" applyBorder="1" applyProtection="1">
      <protection hidden="1"/>
    </xf>
    <xf numFmtId="0" fontId="63" fillId="40" borderId="0" xfId="1" applyFont="1" applyFill="1" applyBorder="1" applyAlignment="1" applyProtection="1">
      <alignment horizontal="center" vertical="center" wrapText="1"/>
      <protection locked="0" hidden="1"/>
    </xf>
    <xf numFmtId="0" fontId="63" fillId="39" borderId="0" xfId="1" applyFont="1" applyFill="1" applyBorder="1" applyAlignment="1" applyProtection="1">
      <alignment horizontal="center" vertical="center" wrapText="1"/>
      <protection hidden="1"/>
    </xf>
    <xf numFmtId="0" fontId="0" fillId="15" borderId="0" xfId="0" applyFill="1" applyProtection="1">
      <protection hidden="1"/>
    </xf>
    <xf numFmtId="0" fontId="88" fillId="39" borderId="1" xfId="1" applyFont="1" applyFill="1" applyBorder="1" applyAlignment="1" applyProtection="1">
      <alignment horizontal="center" vertical="center" wrapText="1"/>
    </xf>
    <xf numFmtId="0" fontId="0" fillId="0" borderId="0" xfId="0" applyBorder="1" applyProtection="1">
      <protection hidden="1"/>
    </xf>
    <xf numFmtId="0" fontId="49" fillId="16" borderId="40" xfId="0" applyFont="1" applyFill="1" applyBorder="1" applyAlignment="1" applyProtection="1">
      <alignment horizontal="center" vertical="center"/>
      <protection hidden="1"/>
    </xf>
    <xf numFmtId="0" fontId="1" fillId="16" borderId="0" xfId="0" applyFont="1" applyFill="1" applyBorder="1" applyProtection="1">
      <protection hidden="1"/>
    </xf>
    <xf numFmtId="0" fontId="49" fillId="16" borderId="42" xfId="0" applyFont="1" applyFill="1" applyBorder="1" applyAlignment="1" applyProtection="1">
      <alignment horizontal="center" vertical="center"/>
      <protection hidden="1"/>
    </xf>
    <xf numFmtId="0" fontId="0" fillId="0" borderId="12" xfId="0" applyBorder="1" applyProtection="1">
      <protection hidden="1"/>
    </xf>
    <xf numFmtId="0" fontId="0" fillId="20" borderId="12" xfId="0" applyFill="1" applyBorder="1" applyAlignment="1" applyProtection="1">
      <alignment horizontal="center" vertical="center"/>
      <protection hidden="1"/>
    </xf>
    <xf numFmtId="0" fontId="1" fillId="17" borderId="12" xfId="0" applyFont="1" applyFill="1" applyBorder="1" applyAlignment="1" applyProtection="1">
      <alignment horizontal="center" vertical="center"/>
      <protection hidden="1"/>
    </xf>
    <xf numFmtId="0" fontId="41" fillId="16" borderId="36" xfId="0" applyFont="1" applyFill="1" applyBorder="1" applyAlignment="1" applyProtection="1">
      <alignment horizontal="center" vertical="center"/>
      <protection hidden="1"/>
    </xf>
    <xf numFmtId="0" fontId="8" fillId="21" borderId="22" xfId="0" applyFont="1" applyFill="1" applyBorder="1" applyAlignment="1" applyProtection="1">
      <alignment horizontal="center" vertical="center" shrinkToFit="1"/>
      <protection hidden="1"/>
    </xf>
    <xf numFmtId="0" fontId="8" fillId="16" borderId="12" xfId="0" applyFont="1" applyFill="1" applyBorder="1" applyAlignment="1" applyProtection="1">
      <alignment horizontal="left" vertical="center" shrinkToFit="1"/>
      <protection hidden="1"/>
    </xf>
    <xf numFmtId="0" fontId="0" fillId="20" borderId="2" xfId="0" applyFill="1" applyBorder="1" applyAlignment="1" applyProtection="1">
      <alignment horizontal="center" vertical="center"/>
      <protection hidden="1"/>
    </xf>
    <xf numFmtId="0" fontId="1" fillId="17" borderId="2" xfId="0" applyFont="1" applyFill="1" applyBorder="1" applyAlignment="1" applyProtection="1">
      <alignment horizontal="center" vertical="center"/>
      <protection hidden="1"/>
    </xf>
    <xf numFmtId="0" fontId="0" fillId="20" borderId="1" xfId="0" applyFill="1" applyBorder="1" applyAlignment="1" applyProtection="1">
      <alignment horizontal="center" vertical="center"/>
      <protection hidden="1"/>
    </xf>
    <xf numFmtId="0" fontId="8" fillId="21" borderId="22" xfId="0" applyFont="1" applyFill="1" applyBorder="1" applyAlignment="1" applyProtection="1">
      <alignment horizontal="center" vertical="center"/>
      <protection hidden="1"/>
    </xf>
    <xf numFmtId="0" fontId="8" fillId="16" borderId="1" xfId="0" applyFont="1" applyFill="1" applyBorder="1" applyAlignment="1" applyProtection="1">
      <alignment horizontal="left" vertical="center" shrinkToFit="1"/>
      <protection hidden="1"/>
    </xf>
    <xf numFmtId="0" fontId="0" fillId="20" borderId="71" xfId="0" applyFill="1" applyBorder="1" applyAlignment="1" applyProtection="1">
      <alignment horizontal="center" vertical="center"/>
      <protection hidden="1"/>
    </xf>
    <xf numFmtId="0" fontId="1" fillId="17" borderId="71" xfId="0" applyFont="1" applyFill="1" applyBorder="1" applyAlignment="1" applyProtection="1">
      <alignment horizontal="center" vertical="center"/>
      <protection hidden="1"/>
    </xf>
    <xf numFmtId="0" fontId="0" fillId="20" borderId="3" xfId="0" applyFill="1" applyBorder="1" applyAlignment="1" applyProtection="1">
      <alignment horizontal="center" vertical="center"/>
      <protection hidden="1"/>
    </xf>
    <xf numFmtId="0" fontId="8" fillId="21" borderId="23" xfId="0" applyFont="1" applyFill="1" applyBorder="1" applyAlignment="1" applyProtection="1">
      <alignment horizontal="center" vertical="center"/>
      <protection hidden="1"/>
    </xf>
    <xf numFmtId="0" fontId="8" fillId="16" borderId="3" xfId="0" applyFont="1" applyFill="1" applyBorder="1" applyAlignment="1" applyProtection="1">
      <alignment horizontal="left" vertical="center" shrinkToFit="1"/>
      <protection hidden="1"/>
    </xf>
    <xf numFmtId="0" fontId="3" fillId="21" borderId="0" xfId="0" applyFont="1" applyFill="1" applyAlignment="1" applyProtection="1">
      <alignment horizontal="left" vertical="center" wrapText="1"/>
      <protection hidden="1"/>
    </xf>
    <xf numFmtId="0" fontId="54" fillId="21" borderId="29" xfId="1" applyFont="1" applyFill="1" applyBorder="1" applyAlignment="1" applyProtection="1">
      <alignment horizontal="center" vertical="center"/>
      <protection hidden="1"/>
    </xf>
    <xf numFmtId="0" fontId="7" fillId="21" borderId="0" xfId="0" applyFont="1" applyFill="1" applyBorder="1" applyAlignment="1" applyProtection="1">
      <alignment horizontal="left" vertical="top" wrapText="1"/>
      <protection hidden="1"/>
    </xf>
    <xf numFmtId="0" fontId="92" fillId="21" borderId="0" xfId="0" applyFont="1" applyFill="1"/>
    <xf numFmtId="0" fontId="21" fillId="21" borderId="123" xfId="1" applyFont="1" applyFill="1" applyBorder="1" applyAlignment="1" applyProtection="1">
      <alignment horizontal="center" vertical="center" wrapText="1"/>
      <protection hidden="1"/>
    </xf>
    <xf numFmtId="0" fontId="21" fillId="21" borderId="123" xfId="1" applyFont="1" applyFill="1" applyBorder="1" applyAlignment="1" applyProtection="1">
      <alignment horizontal="center" vertical="center" wrapText="1"/>
    </xf>
    <xf numFmtId="0" fontId="50" fillId="21" borderId="0" xfId="1" applyFont="1" applyFill="1" applyBorder="1" applyAlignment="1" applyProtection="1">
      <alignment horizontal="center" vertical="center" wrapText="1"/>
      <protection hidden="1"/>
    </xf>
    <xf numFmtId="0" fontId="21" fillId="21" borderId="123" xfId="1" applyFont="1" applyFill="1" applyBorder="1" applyAlignment="1" applyProtection="1">
      <alignment horizontal="center" vertical="center"/>
      <protection hidden="1"/>
    </xf>
    <xf numFmtId="0" fontId="41" fillId="0" borderId="1" xfId="0" applyFont="1" applyBorder="1" applyAlignment="1" applyProtection="1">
      <alignment horizontal="center" vertical="center"/>
      <protection hidden="1"/>
    </xf>
    <xf numFmtId="0" fontId="49" fillId="0" borderId="1" xfId="0" applyFont="1" applyBorder="1" applyAlignment="1" applyProtection="1">
      <alignment horizontal="center" vertical="center" shrinkToFit="1"/>
      <protection hidden="1"/>
    </xf>
    <xf numFmtId="0" fontId="0" fillId="17" borderId="12" xfId="0" applyFill="1" applyBorder="1" applyAlignment="1" applyProtection="1">
      <alignment horizontal="center" vertical="center"/>
      <protection hidden="1"/>
    </xf>
    <xf numFmtId="0" fontId="0" fillId="17" borderId="2" xfId="0" applyFill="1" applyBorder="1" applyAlignment="1" applyProtection="1">
      <alignment horizontal="center" vertical="center"/>
      <protection hidden="1"/>
    </xf>
    <xf numFmtId="0" fontId="0" fillId="17" borderId="71" xfId="0" applyFill="1" applyBorder="1" applyAlignment="1" applyProtection="1">
      <alignment horizontal="center" vertical="center"/>
      <protection hidden="1"/>
    </xf>
    <xf numFmtId="0" fontId="19" fillId="15" borderId="0" xfId="0" applyFont="1" applyFill="1" applyBorder="1" applyAlignment="1" applyProtection="1">
      <alignment horizontal="center" vertical="center" wrapText="1"/>
      <protection hidden="1"/>
    </xf>
    <xf numFmtId="0" fontId="49" fillId="0" borderId="22" xfId="0" applyFont="1" applyBorder="1" applyAlignment="1" applyProtection="1">
      <alignment horizontal="center" vertical="center"/>
      <protection hidden="1"/>
    </xf>
    <xf numFmtId="0" fontId="21" fillId="21" borderId="0" xfId="1" applyFont="1" applyFill="1" applyBorder="1" applyAlignment="1" applyProtection="1">
      <alignment horizontal="center" vertical="center" wrapText="1"/>
      <protection hidden="1"/>
    </xf>
    <xf numFmtId="0" fontId="21" fillId="21" borderId="0" xfId="1" applyFont="1" applyFill="1" applyBorder="1" applyAlignment="1" applyProtection="1">
      <alignment horizontal="center" vertical="center"/>
      <protection hidden="1"/>
    </xf>
    <xf numFmtId="0" fontId="0" fillId="0" borderId="0" xfId="0" applyProtection="1">
      <protection locked="0"/>
    </xf>
    <xf numFmtId="0" fontId="19" fillId="26" borderId="54" xfId="0" applyFont="1" applyFill="1" applyBorder="1" applyAlignment="1" applyProtection="1">
      <alignment horizontal="center" vertical="center" wrapText="1"/>
      <protection hidden="1"/>
    </xf>
    <xf numFmtId="0" fontId="19" fillId="26" borderId="49" xfId="0" applyFont="1" applyFill="1" applyBorder="1" applyAlignment="1" applyProtection="1">
      <alignment horizontal="center" vertical="center" wrapText="1"/>
      <protection hidden="1"/>
    </xf>
    <xf numFmtId="0" fontId="19" fillId="26" borderId="0" xfId="0" applyFont="1" applyFill="1" applyBorder="1" applyAlignment="1" applyProtection="1">
      <alignment horizontal="center" vertical="center" wrapText="1"/>
      <protection hidden="1"/>
    </xf>
    <xf numFmtId="0" fontId="113" fillId="24" borderId="0" xfId="1" applyFont="1" applyFill="1" applyBorder="1" applyAlignment="1" applyProtection="1">
      <alignment horizontal="center" vertical="center" wrapText="1"/>
      <protection hidden="1"/>
    </xf>
    <xf numFmtId="0" fontId="113" fillId="24" borderId="105" xfId="1" applyFont="1" applyFill="1" applyBorder="1" applyAlignment="1" applyProtection="1">
      <alignment horizontal="center" vertical="center" wrapText="1"/>
      <protection hidden="1"/>
    </xf>
    <xf numFmtId="0" fontId="88" fillId="24" borderId="105" xfId="1" applyFont="1" applyFill="1" applyBorder="1" applyAlignment="1" applyProtection="1">
      <alignment horizontal="center" vertical="center" wrapText="1"/>
      <protection hidden="1"/>
    </xf>
    <xf numFmtId="0" fontId="75" fillId="24" borderId="0" xfId="0" applyFont="1" applyFill="1" applyBorder="1" applyAlignment="1" applyProtection="1">
      <alignment horizontal="center" vertical="center"/>
      <protection hidden="1"/>
    </xf>
    <xf numFmtId="0" fontId="107" fillId="15" borderId="30" xfId="0" applyFont="1" applyFill="1" applyBorder="1" applyAlignment="1" applyProtection="1">
      <alignment horizontal="center" vertical="center" wrapText="1"/>
      <protection hidden="1"/>
    </xf>
    <xf numFmtId="0" fontId="80" fillId="15" borderId="30" xfId="1" applyFont="1" applyFill="1" applyBorder="1" applyAlignment="1" applyProtection="1">
      <alignment horizontal="center" vertical="center" wrapText="1"/>
      <protection hidden="1"/>
    </xf>
    <xf numFmtId="0" fontId="0" fillId="15" borderId="30" xfId="0" applyFill="1" applyBorder="1" applyProtection="1">
      <protection hidden="1"/>
    </xf>
    <xf numFmtId="0" fontId="111" fillId="24" borderId="0" xfId="0" applyFont="1" applyFill="1" applyProtection="1">
      <protection hidden="1"/>
    </xf>
    <xf numFmtId="0" fontId="8" fillId="16" borderId="0" xfId="0" applyFont="1" applyFill="1" applyBorder="1" applyAlignment="1" applyProtection="1">
      <alignment horizontal="center" vertical="center" shrinkToFit="1"/>
      <protection hidden="1"/>
    </xf>
    <xf numFmtId="0" fontId="49" fillId="0" borderId="0" xfId="0" applyFont="1" applyBorder="1" applyAlignment="1" applyProtection="1">
      <alignment horizontal="center" vertical="center" shrinkToFit="1"/>
      <protection hidden="1"/>
    </xf>
    <xf numFmtId="0" fontId="41" fillId="0" borderId="0" xfId="0" applyFont="1" applyBorder="1" applyAlignment="1" applyProtection="1">
      <alignment horizontal="center" vertical="center"/>
      <protection hidden="1"/>
    </xf>
    <xf numFmtId="0" fontId="12" fillId="16" borderId="0" xfId="0" applyFont="1" applyFill="1" applyBorder="1" applyAlignment="1" applyProtection="1">
      <alignment horizontal="center" vertical="center"/>
      <protection hidden="1"/>
    </xf>
    <xf numFmtId="0" fontId="45" fillId="16" borderId="0" xfId="0" applyFont="1" applyFill="1" applyBorder="1" applyAlignment="1" applyProtection="1">
      <alignment vertical="center" shrinkToFit="1"/>
      <protection hidden="1"/>
    </xf>
    <xf numFmtId="0" fontId="12" fillId="19" borderId="0" xfId="0" applyFont="1" applyFill="1" applyBorder="1" applyAlignment="1" applyProtection="1">
      <alignment horizontal="center" vertical="center"/>
      <protection hidden="1"/>
    </xf>
    <xf numFmtId="0" fontId="12" fillId="25" borderId="0" xfId="0" applyFont="1" applyFill="1" applyBorder="1" applyAlignment="1" applyProtection="1">
      <alignment horizontal="center" vertical="center"/>
      <protection hidden="1"/>
    </xf>
    <xf numFmtId="0" fontId="12" fillId="27" borderId="0" xfId="0" applyFont="1" applyFill="1" applyBorder="1" applyAlignment="1" applyProtection="1">
      <alignment horizontal="center" vertical="center"/>
      <protection hidden="1"/>
    </xf>
    <xf numFmtId="0" fontId="0" fillId="17" borderId="0" xfId="0" applyFill="1" applyBorder="1" applyAlignment="1" applyProtection="1">
      <alignment horizontal="center" vertical="center"/>
      <protection hidden="1"/>
    </xf>
    <xf numFmtId="0" fontId="0" fillId="20" borderId="0" xfId="0" applyFill="1" applyBorder="1" applyAlignment="1" applyProtection="1">
      <alignment horizontal="center" vertical="center"/>
      <protection hidden="1"/>
    </xf>
    <xf numFmtId="0" fontId="1" fillId="17" borderId="0" xfId="0" applyFont="1" applyFill="1" applyBorder="1" applyAlignment="1" applyProtection="1">
      <alignment horizontal="center" vertical="center"/>
      <protection hidden="1"/>
    </xf>
    <xf numFmtId="0" fontId="41" fillId="16" borderId="0" xfId="0" applyFont="1" applyFill="1" applyBorder="1" applyAlignment="1" applyProtection="1">
      <alignment horizontal="center" vertical="center"/>
      <protection hidden="1"/>
    </xf>
    <xf numFmtId="0" fontId="1" fillId="36" borderId="0" xfId="0" applyFont="1" applyFill="1" applyBorder="1" applyAlignment="1" applyProtection="1">
      <alignment horizontal="center" vertical="center" shrinkToFit="1"/>
      <protection hidden="1"/>
    </xf>
    <xf numFmtId="0" fontId="1" fillId="16" borderId="0" xfId="0" applyFont="1" applyFill="1" applyBorder="1" applyAlignment="1" applyProtection="1">
      <alignment horizontal="center" vertical="center" shrinkToFit="1"/>
      <protection hidden="1"/>
    </xf>
    <xf numFmtId="0" fontId="1" fillId="15" borderId="0" xfId="0" applyFont="1" applyFill="1" applyBorder="1" applyAlignment="1" applyProtection="1">
      <alignment horizontal="center" vertical="center" shrinkToFit="1"/>
      <protection hidden="1"/>
    </xf>
    <xf numFmtId="0" fontId="1" fillId="37" borderId="0" xfId="0" applyFont="1" applyFill="1" applyBorder="1" applyAlignment="1" applyProtection="1">
      <alignment horizontal="center" vertical="center" shrinkToFit="1"/>
      <protection hidden="1"/>
    </xf>
    <xf numFmtId="0" fontId="12" fillId="27" borderId="0" xfId="0" applyFont="1" applyFill="1" applyBorder="1" applyAlignment="1" applyProtection="1">
      <alignment horizontal="center" vertical="center" shrinkToFit="1"/>
      <protection hidden="1"/>
    </xf>
    <xf numFmtId="0" fontId="8" fillId="24" borderId="0" xfId="0" applyFont="1" applyFill="1" applyBorder="1" applyAlignment="1" applyProtection="1">
      <alignment horizontal="center" vertical="center"/>
      <protection hidden="1"/>
    </xf>
    <xf numFmtId="0" fontId="42" fillId="24" borderId="0" xfId="0" applyFont="1" applyFill="1" applyBorder="1" applyAlignment="1" applyProtection="1">
      <alignment horizontal="left" vertical="center" shrinkToFit="1"/>
      <protection hidden="1"/>
    </xf>
    <xf numFmtId="0" fontId="12" fillId="24" borderId="0" xfId="0" applyFont="1" applyFill="1" applyBorder="1" applyAlignment="1" applyProtection="1">
      <alignment horizontal="center" vertical="center"/>
      <protection locked="0"/>
    </xf>
    <xf numFmtId="0" fontId="41" fillId="24" borderId="0" xfId="0" applyFont="1" applyFill="1" applyBorder="1" applyAlignment="1" applyProtection="1">
      <alignment horizontal="center"/>
      <protection hidden="1"/>
    </xf>
    <xf numFmtId="0" fontId="8" fillId="24" borderId="0" xfId="0" applyFont="1" applyFill="1" applyBorder="1" applyAlignment="1" applyProtection="1">
      <alignment horizontal="left" vertical="center" shrinkToFit="1"/>
      <protection hidden="1"/>
    </xf>
    <xf numFmtId="0" fontId="0" fillId="24" borderId="0" xfId="0" applyFill="1" applyBorder="1" applyProtection="1">
      <protection hidden="1"/>
    </xf>
    <xf numFmtId="0" fontId="49" fillId="24" borderId="0" xfId="0" applyFont="1" applyFill="1" applyBorder="1" applyAlignment="1" applyProtection="1">
      <alignment horizontal="center" vertical="center"/>
      <protection hidden="1"/>
    </xf>
    <xf numFmtId="0" fontId="0" fillId="24" borderId="0" xfId="0" applyFill="1" applyProtection="1">
      <protection hidden="1"/>
    </xf>
    <xf numFmtId="0" fontId="8" fillId="24" borderId="0" xfId="0" applyFont="1" applyFill="1" applyBorder="1" applyAlignment="1" applyProtection="1">
      <alignment horizontal="center" vertical="center" shrinkToFit="1"/>
      <protection hidden="1"/>
    </xf>
    <xf numFmtId="0" fontId="36" fillId="24" borderId="0" xfId="0" applyFont="1" applyFill="1" applyBorder="1" applyAlignment="1" applyProtection="1">
      <alignment horizontal="center" vertical="center"/>
      <protection hidden="1"/>
    </xf>
    <xf numFmtId="0" fontId="8" fillId="24" borderId="0" xfId="0" applyFont="1" applyFill="1" applyBorder="1" applyAlignment="1" applyProtection="1">
      <alignment horizontal="center" vertical="center" wrapText="1"/>
      <protection hidden="1"/>
    </xf>
    <xf numFmtId="0" fontId="49" fillId="24" borderId="0" xfId="0" applyFont="1" applyFill="1" applyBorder="1" applyAlignment="1" applyProtection="1">
      <alignment horizontal="left" vertical="center" shrinkToFit="1"/>
      <protection hidden="1"/>
    </xf>
    <xf numFmtId="0" fontId="113" fillId="24" borderId="51" xfId="1" applyFont="1" applyFill="1" applyBorder="1" applyAlignment="1" applyProtection="1">
      <alignment horizontal="center" vertical="center" wrapText="1"/>
      <protection hidden="1"/>
    </xf>
    <xf numFmtId="0" fontId="49" fillId="0" borderId="23" xfId="0" applyFont="1" applyBorder="1" applyAlignment="1" applyProtection="1">
      <alignment horizontal="center" vertical="center"/>
      <protection hidden="1"/>
    </xf>
    <xf numFmtId="0" fontId="90" fillId="24" borderId="0" xfId="0" applyFont="1" applyFill="1" applyProtection="1">
      <protection hidden="1"/>
    </xf>
    <xf numFmtId="0" fontId="0" fillId="24" borderId="42" xfId="0" applyFill="1" applyBorder="1"/>
    <xf numFmtId="0" fontId="0" fillId="24" borderId="40" xfId="0" applyFill="1" applyBorder="1"/>
    <xf numFmtId="0" fontId="0" fillId="24" borderId="60" xfId="0" applyFill="1" applyBorder="1"/>
    <xf numFmtId="0" fontId="0" fillId="24" borderId="10" xfId="0" applyFill="1" applyBorder="1"/>
    <xf numFmtId="0" fontId="19" fillId="24" borderId="35" xfId="0" applyFont="1" applyFill="1" applyBorder="1"/>
    <xf numFmtId="164" fontId="0" fillId="24" borderId="35" xfId="0" applyNumberFormat="1" applyFill="1" applyBorder="1" applyAlignment="1">
      <alignment horizontal="left"/>
    </xf>
    <xf numFmtId="0" fontId="19" fillId="24" borderId="35" xfId="0" applyNumberFormat="1" applyFont="1" applyFill="1" applyBorder="1" applyAlignment="1">
      <alignment horizontal="left"/>
    </xf>
    <xf numFmtId="0" fontId="0" fillId="24" borderId="19" xfId="0" applyFill="1" applyBorder="1"/>
    <xf numFmtId="0" fontId="9" fillId="24" borderId="42" xfId="0" applyFont="1" applyFill="1" applyBorder="1"/>
    <xf numFmtId="0" fontId="0" fillId="24" borderId="42" xfId="0" applyFill="1" applyBorder="1" applyAlignment="1">
      <alignment vertical="center"/>
    </xf>
    <xf numFmtId="0" fontId="0" fillId="24" borderId="60" xfId="0" applyFill="1" applyBorder="1" applyAlignment="1">
      <alignment vertical="center"/>
    </xf>
    <xf numFmtId="0" fontId="19" fillId="24" borderId="0" xfId="0" applyFont="1" applyFill="1" applyAlignment="1" applyProtection="1">
      <alignment horizontal="center" vertical="center"/>
      <protection hidden="1"/>
    </xf>
    <xf numFmtId="0" fontId="36" fillId="16" borderId="26" xfId="0" applyFont="1" applyFill="1" applyBorder="1" applyAlignment="1" applyProtection="1">
      <alignment horizontal="left" vertical="center" wrapText="1" shrinkToFit="1"/>
      <protection hidden="1"/>
    </xf>
    <xf numFmtId="0" fontId="0" fillId="24" borderId="10" xfId="0" applyFill="1" applyBorder="1" applyProtection="1">
      <protection hidden="1"/>
    </xf>
    <xf numFmtId="0" fontId="0" fillId="24" borderId="35" xfId="0" applyFill="1" applyBorder="1" applyProtection="1">
      <protection hidden="1"/>
    </xf>
    <xf numFmtId="0" fontId="0" fillId="24" borderId="40" xfId="0" applyFill="1" applyBorder="1" applyProtection="1">
      <protection hidden="1"/>
    </xf>
    <xf numFmtId="0" fontId="0" fillId="24" borderId="42" xfId="0" applyFill="1" applyBorder="1" applyProtection="1">
      <protection hidden="1"/>
    </xf>
    <xf numFmtId="0" fontId="0" fillId="24" borderId="60" xfId="0" applyFill="1" applyBorder="1" applyProtection="1">
      <protection hidden="1"/>
    </xf>
    <xf numFmtId="0" fontId="1" fillId="3" borderId="0" xfId="0" applyFont="1" applyFill="1" applyProtection="1">
      <protection locked="0"/>
    </xf>
    <xf numFmtId="0" fontId="0" fillId="3" borderId="0" xfId="0" applyFill="1" applyProtection="1">
      <protection locked="0"/>
    </xf>
    <xf numFmtId="0" fontId="80" fillId="39" borderId="111" xfId="1" applyFont="1" applyFill="1" applyBorder="1" applyAlignment="1" applyProtection="1">
      <alignment horizontal="center" vertical="center" wrapText="1"/>
      <protection hidden="1"/>
    </xf>
    <xf numFmtId="0" fontId="42" fillId="16" borderId="138" xfId="0" applyFont="1" applyFill="1" applyBorder="1" applyAlignment="1" applyProtection="1">
      <alignment horizontal="left" vertical="center" shrinkToFit="1"/>
      <protection hidden="1"/>
    </xf>
    <xf numFmtId="0" fontId="49" fillId="24" borderId="42" xfId="0" applyFont="1" applyFill="1" applyBorder="1" applyAlignment="1" applyProtection="1">
      <alignment horizontal="center" vertical="center" shrinkToFit="1"/>
      <protection hidden="1"/>
    </xf>
    <xf numFmtId="0" fontId="8" fillId="24" borderId="42" xfId="0" applyFont="1" applyFill="1" applyBorder="1" applyAlignment="1" applyProtection="1">
      <alignment horizontal="center" vertical="center" wrapText="1"/>
      <protection hidden="1"/>
    </xf>
    <xf numFmtId="0" fontId="8" fillId="24" borderId="60" xfId="0" applyFont="1" applyFill="1" applyBorder="1" applyAlignment="1" applyProtection="1">
      <alignment horizontal="center" vertical="center" wrapText="1"/>
      <protection hidden="1"/>
    </xf>
    <xf numFmtId="0" fontId="8" fillId="0" borderId="22" xfId="0" applyFont="1" applyBorder="1" applyAlignment="1" applyProtection="1">
      <alignment horizontal="left" vertical="center" shrinkToFit="1"/>
      <protection hidden="1"/>
    </xf>
    <xf numFmtId="0" fontId="8" fillId="0" borderId="23" xfId="0" applyFont="1" applyBorder="1" applyAlignment="1" applyProtection="1">
      <alignment horizontal="left" vertical="center" shrinkToFit="1"/>
      <protection hidden="1"/>
    </xf>
    <xf numFmtId="0" fontId="3" fillId="15" borderId="0" xfId="0" applyFont="1" applyFill="1" applyBorder="1" applyAlignment="1" applyProtection="1">
      <alignment horizontal="center" vertical="center" wrapText="1"/>
      <protection hidden="1"/>
    </xf>
    <xf numFmtId="0" fontId="1" fillId="17" borderId="0" xfId="0" applyFont="1" applyFill="1" applyBorder="1" applyAlignment="1" applyProtection="1">
      <alignment horizontal="center" vertical="center" shrinkToFit="1"/>
      <protection hidden="1"/>
    </xf>
    <xf numFmtId="0" fontId="1" fillId="21" borderId="0" xfId="0" applyFont="1" applyFill="1" applyBorder="1" applyAlignment="1" applyProtection="1">
      <alignment horizontal="center" vertical="center" shrinkToFit="1"/>
      <protection hidden="1"/>
    </xf>
    <xf numFmtId="0" fontId="1" fillId="44" borderId="0" xfId="0" applyFont="1" applyFill="1" applyBorder="1" applyAlignment="1" applyProtection="1">
      <alignment horizontal="center" vertical="center" shrinkToFit="1"/>
      <protection hidden="1"/>
    </xf>
    <xf numFmtId="0" fontId="1" fillId="45" borderId="0" xfId="0" applyFont="1" applyFill="1" applyBorder="1" applyAlignment="1" applyProtection="1">
      <alignment horizontal="center" vertical="center" shrinkToFit="1"/>
      <protection hidden="1"/>
    </xf>
    <xf numFmtId="0" fontId="1" fillId="19" borderId="0" xfId="0" applyFont="1" applyFill="1" applyBorder="1" applyAlignment="1" applyProtection="1">
      <alignment horizontal="center" vertical="center" shrinkToFit="1"/>
      <protection hidden="1"/>
    </xf>
    <xf numFmtId="0" fontId="1" fillId="34" borderId="0" xfId="0" applyFont="1" applyFill="1" applyBorder="1" applyAlignment="1" applyProtection="1">
      <alignment horizontal="center" vertical="center" shrinkToFit="1"/>
      <protection hidden="1"/>
    </xf>
    <xf numFmtId="0" fontId="1" fillId="46" borderId="0" xfId="0" applyFont="1" applyFill="1" applyBorder="1" applyAlignment="1" applyProtection="1">
      <alignment horizontal="center" vertical="center" shrinkToFit="1"/>
      <protection hidden="1"/>
    </xf>
    <xf numFmtId="0" fontId="1" fillId="0" borderId="0" xfId="0" applyFont="1" applyBorder="1" applyAlignment="1" applyProtection="1">
      <alignment horizontal="center" vertical="center" wrapText="1"/>
      <protection hidden="1"/>
    </xf>
    <xf numFmtId="0" fontId="12" fillId="24" borderId="147" xfId="0" applyFont="1" applyFill="1" applyBorder="1" applyAlignment="1" applyProtection="1">
      <alignment horizontal="center" vertical="center" shrinkToFit="1"/>
      <protection locked="0"/>
    </xf>
    <xf numFmtId="0" fontId="1" fillId="24" borderId="8" xfId="0" applyFont="1" applyFill="1" applyBorder="1" applyProtection="1">
      <protection hidden="1"/>
    </xf>
    <xf numFmtId="0" fontId="8" fillId="32" borderId="145" xfId="0" applyFont="1" applyFill="1" applyBorder="1" applyAlignment="1" applyProtection="1">
      <alignment horizontal="center" vertical="center" shrinkToFit="1"/>
      <protection hidden="1"/>
    </xf>
    <xf numFmtId="0" fontId="8" fillId="32" borderId="72" xfId="0" applyFont="1" applyFill="1" applyBorder="1" applyAlignment="1" applyProtection="1">
      <alignment horizontal="center" vertical="center"/>
      <protection hidden="1"/>
    </xf>
    <xf numFmtId="0" fontId="1" fillId="24" borderId="6" xfId="0" applyFont="1" applyFill="1" applyBorder="1" applyProtection="1">
      <protection hidden="1"/>
    </xf>
    <xf numFmtId="0" fontId="8" fillId="32" borderId="146" xfId="0" applyFont="1" applyFill="1" applyBorder="1" applyAlignment="1" applyProtection="1">
      <alignment horizontal="center" vertical="center"/>
      <protection hidden="1"/>
    </xf>
    <xf numFmtId="0" fontId="49" fillId="16" borderId="1" xfId="0" applyFont="1" applyFill="1" applyBorder="1" applyAlignment="1" applyProtection="1">
      <alignment horizontal="center" vertical="center" shrinkToFit="1"/>
      <protection hidden="1"/>
    </xf>
    <xf numFmtId="0" fontId="21" fillId="21" borderId="0" xfId="1" applyFont="1" applyFill="1" applyBorder="1" applyAlignment="1" applyProtection="1">
      <alignment horizontal="center" vertical="center" wrapText="1"/>
      <protection hidden="1"/>
    </xf>
    <xf numFmtId="0" fontId="21" fillId="21" borderId="0" xfId="1" applyFont="1" applyFill="1" applyBorder="1" applyAlignment="1" applyProtection="1">
      <alignment horizontal="center" vertical="center"/>
      <protection hidden="1"/>
    </xf>
    <xf numFmtId="0" fontId="117" fillId="47" borderId="1" xfId="0" applyFont="1" applyFill="1" applyBorder="1" applyAlignment="1" applyProtection="1">
      <alignment horizontal="center" vertical="center" wrapText="1"/>
      <protection hidden="1"/>
    </xf>
    <xf numFmtId="0" fontId="119" fillId="47" borderId="1" xfId="0" applyFont="1" applyFill="1" applyBorder="1" applyAlignment="1" applyProtection="1">
      <alignment horizontal="center" vertical="center" wrapText="1"/>
      <protection hidden="1"/>
    </xf>
    <xf numFmtId="0" fontId="49" fillId="26" borderId="1" xfId="0" applyFont="1" applyFill="1" applyBorder="1" applyAlignment="1" applyProtection="1">
      <alignment horizontal="center" vertical="center" shrinkToFit="1"/>
      <protection hidden="1"/>
    </xf>
    <xf numFmtId="0" fontId="49" fillId="37" borderId="1" xfId="0" applyFont="1" applyFill="1" applyBorder="1" applyAlignment="1" applyProtection="1">
      <alignment horizontal="center" vertical="center" shrinkToFit="1"/>
      <protection hidden="1"/>
    </xf>
    <xf numFmtId="0" fontId="11" fillId="16" borderId="1" xfId="0" applyFont="1" applyFill="1" applyBorder="1" applyAlignment="1" applyProtection="1">
      <alignment horizontal="center" vertical="center" shrinkToFit="1"/>
      <protection hidden="1"/>
    </xf>
    <xf numFmtId="0" fontId="117" fillId="47" borderId="11" xfId="0" applyFont="1" applyFill="1" applyBorder="1" applyAlignment="1" applyProtection="1">
      <alignment horizontal="center" vertical="center" wrapText="1"/>
      <protection hidden="1"/>
    </xf>
    <xf numFmtId="0" fontId="119" fillId="47" borderId="11" xfId="0" applyFont="1" applyFill="1" applyBorder="1" applyAlignment="1" applyProtection="1">
      <alignment horizontal="center" vertical="center" wrapText="1"/>
      <protection hidden="1"/>
    </xf>
    <xf numFmtId="0" fontId="117" fillId="47" borderId="20" xfId="0" applyFont="1" applyFill="1" applyBorder="1" applyAlignment="1" applyProtection="1">
      <alignment horizontal="center" vertical="center" wrapText="1"/>
      <protection hidden="1"/>
    </xf>
    <xf numFmtId="0" fontId="117" fillId="47" borderId="12" xfId="0" applyFont="1" applyFill="1" applyBorder="1" applyAlignment="1" applyProtection="1">
      <alignment horizontal="center" vertical="center" wrapText="1"/>
      <protection hidden="1"/>
    </xf>
    <xf numFmtId="0" fontId="49" fillId="36" borderId="12" xfId="0" applyFont="1" applyFill="1" applyBorder="1" applyAlignment="1" applyProtection="1">
      <alignment horizontal="center" vertical="center" shrinkToFit="1"/>
      <protection hidden="1"/>
    </xf>
    <xf numFmtId="0" fontId="117" fillId="47" borderId="17" xfId="0" applyFont="1" applyFill="1" applyBorder="1" applyAlignment="1" applyProtection="1">
      <alignment horizontal="center" vertical="center" wrapText="1"/>
      <protection hidden="1"/>
    </xf>
    <xf numFmtId="0" fontId="117" fillId="47" borderId="3" xfId="0" applyFont="1" applyFill="1" applyBorder="1" applyAlignment="1" applyProtection="1">
      <alignment horizontal="center" vertical="center" wrapText="1"/>
      <protection hidden="1"/>
    </xf>
    <xf numFmtId="0" fontId="49" fillId="16" borderId="3" xfId="0" applyFont="1" applyFill="1" applyBorder="1" applyAlignment="1" applyProtection="1">
      <alignment horizontal="center" vertical="center" shrinkToFit="1"/>
      <protection hidden="1"/>
    </xf>
    <xf numFmtId="0" fontId="11" fillId="16" borderId="3" xfId="0" applyFont="1" applyFill="1" applyBorder="1" applyAlignment="1" applyProtection="1">
      <alignment horizontal="center" vertical="center" shrinkToFit="1"/>
      <protection hidden="1"/>
    </xf>
    <xf numFmtId="0" fontId="6" fillId="0" borderId="0" xfId="0" applyFont="1" applyFill="1" applyBorder="1" applyAlignment="1" applyProtection="1">
      <alignment horizontal="center" vertical="top" wrapText="1"/>
      <protection hidden="1"/>
    </xf>
    <xf numFmtId="0" fontId="53" fillId="8" borderId="8" xfId="0" applyFont="1" applyFill="1" applyBorder="1" applyAlignment="1" applyProtection="1">
      <alignment horizontal="center" vertical="center" wrapText="1"/>
      <protection hidden="1"/>
    </xf>
    <xf numFmtId="0" fontId="12" fillId="0" borderId="17" xfId="0" applyFont="1" applyFill="1" applyBorder="1" applyAlignment="1" applyProtection="1">
      <alignment horizontal="center" vertical="center" shrinkToFit="1"/>
      <protection hidden="1"/>
    </xf>
    <xf numFmtId="0" fontId="6" fillId="21" borderId="1" xfId="0" applyFont="1" applyFill="1" applyBorder="1" applyAlignment="1" applyProtection="1">
      <alignment horizontal="center" vertical="center" wrapText="1"/>
      <protection hidden="1"/>
    </xf>
    <xf numFmtId="0" fontId="4" fillId="21" borderId="1" xfId="0" applyFont="1" applyFill="1" applyBorder="1" applyAlignment="1" applyProtection="1">
      <alignment horizontal="center" vertical="center" wrapText="1"/>
      <protection hidden="1"/>
    </xf>
    <xf numFmtId="164" fontId="47" fillId="21" borderId="1" xfId="0" applyNumberFormat="1" applyFont="1" applyFill="1" applyBorder="1" applyAlignment="1" applyProtection="1">
      <alignment horizontal="center" vertical="center" wrapText="1"/>
      <protection hidden="1"/>
    </xf>
    <xf numFmtId="164" fontId="18" fillId="21" borderId="1" xfId="0" applyNumberFormat="1" applyFont="1" applyFill="1" applyBorder="1" applyAlignment="1" applyProtection="1">
      <alignment horizontal="center" vertical="center" wrapText="1"/>
      <protection hidden="1"/>
    </xf>
    <xf numFmtId="0" fontId="47" fillId="21" borderId="0" xfId="0" applyFont="1" applyFill="1" applyBorder="1" applyAlignment="1" applyProtection="1">
      <alignment horizontal="center" vertical="center" wrapText="1"/>
      <protection hidden="1"/>
    </xf>
    <xf numFmtId="0" fontId="21" fillId="38" borderId="123" xfId="1" applyFont="1" applyFill="1" applyBorder="1" applyAlignment="1" applyProtection="1">
      <alignment horizontal="center" vertical="center" wrapText="1"/>
      <protection hidden="1"/>
    </xf>
    <xf numFmtId="0" fontId="54" fillId="21" borderId="0" xfId="1" applyFont="1" applyFill="1" applyBorder="1" applyAlignment="1" applyProtection="1">
      <alignment horizontal="center" vertical="center"/>
      <protection hidden="1"/>
    </xf>
    <xf numFmtId="0" fontId="0" fillId="26" borderId="0" xfId="0" applyFill="1"/>
    <xf numFmtId="0" fontId="19" fillId="16" borderId="1" xfId="0" applyFont="1" applyFill="1" applyBorder="1" applyAlignment="1" applyProtection="1">
      <alignment horizontal="center" vertical="center"/>
      <protection hidden="1"/>
    </xf>
    <xf numFmtId="0" fontId="0" fillId="24" borderId="54" xfId="0" applyFill="1" applyBorder="1" applyProtection="1">
      <protection hidden="1"/>
    </xf>
    <xf numFmtId="0" fontId="0" fillId="24" borderId="49" xfId="0" applyFill="1" applyBorder="1" applyProtection="1">
      <protection hidden="1"/>
    </xf>
    <xf numFmtId="0" fontId="0" fillId="0" borderId="1" xfId="0" applyNumberFormat="1" applyBorder="1" applyAlignment="1" applyProtection="1">
      <alignment vertical="center"/>
      <protection hidden="1"/>
    </xf>
    <xf numFmtId="14" fontId="0" fillId="0" borderId="1" xfId="0" applyNumberFormat="1" applyBorder="1" applyAlignment="1" applyProtection="1">
      <alignment vertical="center"/>
      <protection hidden="1"/>
    </xf>
    <xf numFmtId="14" fontId="0" fillId="16" borderId="1" xfId="0" applyNumberFormat="1" applyFill="1" applyBorder="1" applyAlignment="1" applyProtection="1">
      <alignment vertical="center"/>
      <protection hidden="1"/>
    </xf>
    <xf numFmtId="0" fontId="0" fillId="0" borderId="1" xfId="0" applyBorder="1" applyAlignment="1" applyProtection="1">
      <alignment vertical="center"/>
      <protection hidden="1"/>
    </xf>
    <xf numFmtId="0" fontId="0" fillId="15" borderId="0" xfId="0" applyFill="1" applyBorder="1" applyAlignment="1">
      <alignment horizontal="left" vertical="top"/>
    </xf>
    <xf numFmtId="0" fontId="0" fillId="15" borderId="8" xfId="0" applyFill="1" applyBorder="1"/>
    <xf numFmtId="0" fontId="91" fillId="15" borderId="0" xfId="0" applyFont="1" applyFill="1" applyBorder="1" applyAlignment="1">
      <alignment horizontal="center" vertical="center" wrapText="1"/>
    </xf>
    <xf numFmtId="0" fontId="63" fillId="16" borderId="153" xfId="1" applyFont="1" applyFill="1" applyBorder="1" applyAlignment="1" applyProtection="1">
      <alignment horizontal="center" vertical="center" wrapText="1"/>
    </xf>
    <xf numFmtId="0" fontId="63" fillId="16" borderId="155" xfId="1" applyFont="1" applyFill="1" applyBorder="1" applyAlignment="1" applyProtection="1">
      <alignment horizontal="center" vertical="center" wrapText="1"/>
    </xf>
    <xf numFmtId="0" fontId="81" fillId="16" borderId="156" xfId="1" applyFont="1" applyFill="1" applyBorder="1" applyAlignment="1" applyProtection="1">
      <alignment horizontal="center" vertical="center" wrapText="1"/>
    </xf>
    <xf numFmtId="0" fontId="63" fillId="16" borderId="157" xfId="1" applyFont="1" applyFill="1" applyBorder="1" applyAlignment="1" applyProtection="1">
      <alignment horizontal="center" vertical="center" wrapText="1"/>
    </xf>
    <xf numFmtId="0" fontId="63" fillId="16" borderId="0" xfId="1" applyFont="1" applyFill="1" applyBorder="1" applyAlignment="1" applyProtection="1">
      <alignment horizontal="center" vertical="center" wrapText="1"/>
    </xf>
    <xf numFmtId="0" fontId="63" fillId="15" borderId="0" xfId="1" applyFont="1" applyFill="1" applyBorder="1" applyAlignment="1" applyProtection="1">
      <alignment horizontal="center" vertical="center" wrapText="1"/>
    </xf>
    <xf numFmtId="0" fontId="120" fillId="31" borderId="111" xfId="1" applyFont="1" applyFill="1" applyBorder="1" applyAlignment="1" applyProtection="1">
      <alignment horizontal="center" vertical="center" wrapText="1"/>
      <protection hidden="1"/>
    </xf>
    <xf numFmtId="0" fontId="120" fillId="31" borderId="113" xfId="1" applyFont="1" applyFill="1" applyBorder="1" applyAlignment="1" applyProtection="1">
      <alignment horizontal="center" vertical="center" wrapText="1"/>
      <protection hidden="1"/>
    </xf>
    <xf numFmtId="0" fontId="122" fillId="24" borderId="0" xfId="0" applyFont="1" applyFill="1" applyProtection="1">
      <protection hidden="1"/>
    </xf>
    <xf numFmtId="0" fontId="45" fillId="26" borderId="0" xfId="0" applyFont="1" applyFill="1"/>
    <xf numFmtId="0" fontId="45" fillId="0" borderId="0" xfId="0" applyFont="1"/>
    <xf numFmtId="0" fontId="45" fillId="15" borderId="0" xfId="0" applyFont="1" applyFill="1" applyBorder="1" applyAlignment="1">
      <alignment horizontal="left" vertical="top"/>
    </xf>
    <xf numFmtId="0" fontId="45" fillId="24" borderId="0" xfId="0" applyFont="1" applyFill="1" applyBorder="1" applyProtection="1">
      <protection hidden="1"/>
    </xf>
    <xf numFmtId="0" fontId="45" fillId="15" borderId="105" xfId="0" applyFont="1" applyFill="1" applyBorder="1" applyAlignment="1">
      <alignment horizontal="left" vertical="top"/>
    </xf>
    <xf numFmtId="0" fontId="0" fillId="15" borderId="105" xfId="0" applyFill="1" applyBorder="1" applyAlignment="1">
      <alignment horizontal="left" vertical="top"/>
    </xf>
    <xf numFmtId="0" fontId="122" fillId="16" borderId="1" xfId="0" applyFont="1" applyFill="1" applyBorder="1" applyProtection="1">
      <protection hidden="1"/>
    </xf>
    <xf numFmtId="0" fontId="41" fillId="16" borderId="1" xfId="1" applyFont="1" applyFill="1" applyBorder="1" applyAlignment="1" applyProtection="1">
      <alignment horizontal="center" vertical="center" shrinkToFit="1"/>
      <protection locked="0" hidden="1"/>
    </xf>
    <xf numFmtId="0" fontId="41" fillId="16" borderId="1" xfId="1" applyFont="1" applyFill="1" applyBorder="1" applyAlignment="1" applyProtection="1">
      <alignment horizontal="center" vertical="center" shrinkToFit="1"/>
      <protection hidden="1"/>
    </xf>
    <xf numFmtId="0" fontId="120" fillId="31" borderId="115" xfId="1" applyFont="1" applyFill="1" applyBorder="1" applyAlignment="1" applyProtection="1">
      <alignment horizontal="center" vertical="center" wrapText="1"/>
      <protection hidden="1"/>
    </xf>
    <xf numFmtId="0" fontId="8" fillId="36" borderId="9" xfId="1" applyFont="1" applyFill="1" applyBorder="1" applyAlignment="1" applyProtection="1">
      <alignment horizontal="center" vertical="center" wrapText="1"/>
    </xf>
    <xf numFmtId="0" fontId="49" fillId="16" borderId="0" xfId="0" applyFont="1" applyFill="1" applyBorder="1" applyAlignment="1" applyProtection="1">
      <alignment horizontal="center" vertical="center"/>
      <protection hidden="1"/>
    </xf>
    <xf numFmtId="0" fontId="42" fillId="16" borderId="2" xfId="0" applyFont="1" applyFill="1" applyBorder="1" applyAlignment="1" applyProtection="1">
      <alignment horizontal="center" vertical="center"/>
      <protection hidden="1"/>
    </xf>
    <xf numFmtId="0" fontId="36" fillId="16" borderId="0" xfId="0" applyFont="1" applyFill="1" applyBorder="1" applyAlignment="1" applyProtection="1">
      <alignment horizontal="center" vertical="center"/>
      <protection hidden="1"/>
    </xf>
    <xf numFmtId="0" fontId="49" fillId="16" borderId="0" xfId="0" applyFont="1" applyFill="1" applyBorder="1" applyAlignment="1" applyProtection="1">
      <alignment horizontal="left" vertical="center" shrinkToFit="1"/>
      <protection hidden="1"/>
    </xf>
    <xf numFmtId="0" fontId="42" fillId="0" borderId="22" xfId="0" applyFont="1" applyBorder="1" applyAlignment="1" applyProtection="1">
      <alignment horizontal="center" vertical="center"/>
      <protection hidden="1"/>
    </xf>
    <xf numFmtId="0" fontId="49" fillId="0" borderId="14" xfId="0" applyFont="1" applyBorder="1" applyAlignment="1" applyProtection="1">
      <alignment horizontal="center" vertical="center"/>
      <protection hidden="1"/>
    </xf>
    <xf numFmtId="0" fontId="42" fillId="0" borderId="23" xfId="0" applyFont="1" applyBorder="1" applyAlignment="1" applyProtection="1">
      <alignment horizontal="center" vertical="center"/>
      <protection hidden="1"/>
    </xf>
    <xf numFmtId="0" fontId="49" fillId="0" borderId="34" xfId="0" applyFont="1" applyBorder="1" applyAlignment="1" applyProtection="1">
      <alignment horizontal="center" vertical="center"/>
      <protection hidden="1"/>
    </xf>
    <xf numFmtId="0" fontId="4" fillId="0" borderId="22" xfId="0" applyFont="1" applyBorder="1" applyAlignment="1" applyProtection="1">
      <alignment horizontal="center" vertical="center"/>
      <protection hidden="1"/>
    </xf>
    <xf numFmtId="0" fontId="4" fillId="0" borderId="1" xfId="0" applyFont="1" applyBorder="1" applyAlignment="1" applyProtection="1">
      <alignment horizontal="center" vertical="center"/>
      <protection hidden="1"/>
    </xf>
    <xf numFmtId="0" fontId="3" fillId="31" borderId="1" xfId="0" applyFont="1" applyFill="1" applyBorder="1" applyAlignment="1" applyProtection="1">
      <alignment horizontal="center" vertical="center"/>
      <protection hidden="1"/>
    </xf>
    <xf numFmtId="0" fontId="4" fillId="0" borderId="23" xfId="0" applyFont="1" applyBorder="1" applyAlignment="1" applyProtection="1">
      <alignment horizontal="center" vertical="center"/>
      <protection hidden="1"/>
    </xf>
    <xf numFmtId="0" fontId="4" fillId="0" borderId="3" xfId="0" applyFont="1" applyBorder="1" applyAlignment="1" applyProtection="1">
      <alignment horizontal="center" vertical="center"/>
      <protection hidden="1"/>
    </xf>
    <xf numFmtId="0" fontId="3" fillId="31" borderId="3" xfId="0" applyFont="1" applyFill="1" applyBorder="1" applyAlignment="1" applyProtection="1">
      <alignment horizontal="center" vertical="center"/>
      <protection hidden="1"/>
    </xf>
    <xf numFmtId="0" fontId="124" fillId="0" borderId="1" xfId="0" applyFont="1" applyBorder="1" applyProtection="1">
      <protection hidden="1"/>
    </xf>
    <xf numFmtId="0" fontId="120" fillId="31" borderId="111" xfId="1" applyFont="1" applyFill="1" applyBorder="1" applyAlignment="1" applyProtection="1">
      <alignment horizontal="center" vertical="center" shrinkToFit="1"/>
      <protection hidden="1"/>
    </xf>
    <xf numFmtId="0" fontId="0" fillId="15" borderId="105" xfId="0" applyFill="1" applyBorder="1" applyAlignment="1">
      <alignment horizontal="left" vertical="top" shrinkToFit="1"/>
    </xf>
    <xf numFmtId="0" fontId="0" fillId="24" borderId="0" xfId="0" applyFill="1" applyBorder="1" applyAlignment="1" applyProtection="1">
      <alignment shrinkToFit="1"/>
      <protection hidden="1"/>
    </xf>
    <xf numFmtId="0" fontId="0" fillId="26" borderId="0" xfId="0" applyFill="1" applyAlignment="1">
      <alignment shrinkToFit="1"/>
    </xf>
    <xf numFmtId="0" fontId="0" fillId="0" borderId="0" xfId="0" applyAlignment="1">
      <alignment shrinkToFit="1"/>
    </xf>
    <xf numFmtId="0" fontId="100" fillId="0" borderId="6" xfId="0" applyFont="1" applyFill="1" applyBorder="1" applyAlignment="1" applyProtection="1">
      <alignment horizontal="left" vertical="center" shrinkToFit="1"/>
      <protection hidden="1"/>
    </xf>
    <xf numFmtId="0" fontId="100" fillId="0" borderId="55" xfId="0" applyFont="1" applyFill="1" applyBorder="1" applyAlignment="1" applyProtection="1">
      <alignment horizontal="left" vertical="center" wrapText="1"/>
      <protection hidden="1"/>
    </xf>
    <xf numFmtId="0" fontId="102" fillId="16" borderId="1" xfId="0" applyFont="1" applyFill="1" applyBorder="1" applyAlignment="1" applyProtection="1">
      <alignment horizontal="left" vertical="center" shrinkToFit="1"/>
      <protection hidden="1"/>
    </xf>
    <xf numFmtId="0" fontId="100" fillId="16" borderId="1" xfId="0" applyFont="1" applyFill="1" applyBorder="1" applyAlignment="1" applyProtection="1">
      <alignment horizontal="left" vertical="center" wrapText="1"/>
      <protection hidden="1"/>
    </xf>
    <xf numFmtId="0" fontId="102" fillId="0" borderId="10" xfId="0" applyFont="1" applyFill="1" applyBorder="1" applyAlignment="1" applyProtection="1">
      <alignment horizontal="left" vertical="center" wrapText="1"/>
      <protection hidden="1"/>
    </xf>
    <xf numFmtId="0" fontId="102" fillId="0" borderId="6" xfId="0" applyFont="1" applyFill="1" applyBorder="1" applyAlignment="1" applyProtection="1">
      <alignment horizontal="left" vertical="center" shrinkToFit="1"/>
      <protection hidden="1"/>
    </xf>
    <xf numFmtId="0" fontId="102" fillId="16" borderId="10" xfId="0" applyFont="1" applyFill="1" applyBorder="1" applyAlignment="1" applyProtection="1">
      <alignment horizontal="left" vertical="center" shrinkToFit="1"/>
      <protection hidden="1"/>
    </xf>
    <xf numFmtId="0" fontId="102" fillId="16" borderId="6" xfId="0" applyFont="1" applyFill="1" applyBorder="1" applyAlignment="1" applyProtection="1">
      <alignment horizontal="left" vertical="center" shrinkToFit="1"/>
      <protection hidden="1"/>
    </xf>
    <xf numFmtId="0" fontId="115" fillId="0" borderId="10" xfId="0" applyFont="1" applyFill="1" applyBorder="1" applyAlignment="1" applyProtection="1">
      <alignment horizontal="left" vertical="center" shrinkToFit="1"/>
      <protection hidden="1"/>
    </xf>
    <xf numFmtId="0" fontId="115" fillId="16" borderId="10" xfId="0" applyFont="1" applyFill="1" applyBorder="1" applyAlignment="1" applyProtection="1">
      <alignment horizontal="left" vertical="center" shrinkToFit="1"/>
      <protection hidden="1"/>
    </xf>
    <xf numFmtId="0" fontId="115" fillId="16" borderId="62" xfId="0" applyFont="1" applyFill="1" applyBorder="1" applyAlignment="1" applyProtection="1">
      <alignment horizontal="left" vertical="center" shrinkToFit="1"/>
      <protection hidden="1"/>
    </xf>
    <xf numFmtId="0" fontId="0" fillId="16" borderId="1" xfId="0" applyFill="1" applyBorder="1"/>
    <xf numFmtId="0" fontId="0" fillId="0" borderId="1" xfId="0" applyBorder="1"/>
    <xf numFmtId="0" fontId="0" fillId="0" borderId="1" xfId="0" applyBorder="1" applyAlignment="1">
      <alignment horizontal="center" vertical="center"/>
    </xf>
    <xf numFmtId="0" fontId="19" fillId="16" borderId="1" xfId="0" applyFont="1" applyFill="1" applyBorder="1" applyAlignment="1">
      <alignment vertical="center"/>
    </xf>
    <xf numFmtId="0" fontId="19" fillId="0" borderId="1" xfId="0" applyFont="1" applyBorder="1" applyAlignment="1">
      <alignment vertical="center"/>
    </xf>
    <xf numFmtId="0" fontId="0" fillId="16" borderId="0" xfId="0" applyFill="1" applyBorder="1"/>
    <xf numFmtId="0" fontId="19" fillId="16" borderId="58" xfId="0" applyFont="1" applyFill="1" applyBorder="1" applyAlignment="1">
      <alignment vertical="center"/>
    </xf>
    <xf numFmtId="0" fontId="19" fillId="0" borderId="58" xfId="0" applyFont="1" applyBorder="1" applyAlignment="1">
      <alignment vertical="center"/>
    </xf>
    <xf numFmtId="14" fontId="8" fillId="0" borderId="1" xfId="0" applyNumberFormat="1" applyFont="1" applyBorder="1" applyAlignment="1" applyProtection="1">
      <alignment vertical="center" shrinkToFit="1"/>
      <protection hidden="1"/>
    </xf>
    <xf numFmtId="0" fontId="41" fillId="0" borderId="1" xfId="0" applyFont="1" applyBorder="1" applyAlignment="1">
      <alignment horizontal="center" vertical="center"/>
    </xf>
    <xf numFmtId="14" fontId="19" fillId="0" borderId="1" xfId="0" applyNumberFormat="1" applyFont="1" applyBorder="1" applyAlignment="1" applyProtection="1">
      <alignment vertical="center"/>
      <protection hidden="1"/>
    </xf>
    <xf numFmtId="0" fontId="40" fillId="16" borderId="1" xfId="0" applyFont="1" applyFill="1" applyBorder="1" applyAlignment="1" applyProtection="1">
      <alignment horizontal="left" vertical="center" wrapText="1" shrinkToFit="1"/>
      <protection hidden="1"/>
    </xf>
    <xf numFmtId="0" fontId="40" fillId="16" borderId="1" xfId="0" applyFont="1" applyFill="1" applyBorder="1" applyAlignment="1" applyProtection="1">
      <alignment horizontal="left" vertical="center" shrinkToFit="1"/>
      <protection hidden="1"/>
    </xf>
    <xf numFmtId="0" fontId="41" fillId="16" borderId="24" xfId="1" applyFont="1" applyFill="1" applyBorder="1" applyAlignment="1" applyProtection="1">
      <alignment horizontal="center" vertical="center" shrinkToFit="1"/>
      <protection locked="0" hidden="1"/>
    </xf>
    <xf numFmtId="0" fontId="63" fillId="16" borderId="24" xfId="1" applyFont="1" applyFill="1" applyBorder="1" applyAlignment="1" applyProtection="1">
      <alignment horizontal="center" vertical="center" wrapText="1"/>
      <protection locked="0" hidden="1"/>
    </xf>
    <xf numFmtId="14" fontId="0" fillId="0" borderId="24" xfId="0" applyNumberFormat="1" applyBorder="1" applyAlignment="1" applyProtection="1">
      <alignment vertical="center"/>
      <protection hidden="1"/>
    </xf>
    <xf numFmtId="0" fontId="19" fillId="16" borderId="11" xfId="0" applyFont="1" applyFill="1" applyBorder="1" applyAlignment="1" applyProtection="1">
      <alignment horizontal="center" vertical="center"/>
      <protection hidden="1"/>
    </xf>
    <xf numFmtId="0" fontId="0" fillId="0" borderId="7" xfId="0" applyBorder="1"/>
    <xf numFmtId="0" fontId="0" fillId="0" borderId="28" xfId="0" applyBorder="1"/>
    <xf numFmtId="0" fontId="0" fillId="0" borderId="54" xfId="0" applyBorder="1"/>
    <xf numFmtId="0" fontId="41" fillId="16" borderId="14" xfId="1" applyFont="1" applyFill="1" applyBorder="1" applyAlignment="1" applyProtection="1">
      <alignment horizontal="center" vertical="center" shrinkToFit="1"/>
      <protection hidden="1"/>
    </xf>
    <xf numFmtId="0" fontId="95" fillId="16" borderId="14" xfId="1" applyFont="1" applyFill="1" applyBorder="1" applyAlignment="1" applyProtection="1">
      <alignment horizontal="center" vertical="center" wrapText="1"/>
      <protection locked="0" hidden="1"/>
    </xf>
    <xf numFmtId="0" fontId="19" fillId="16" borderId="22" xfId="0" applyFont="1" applyFill="1" applyBorder="1" applyAlignment="1" applyProtection="1">
      <alignment horizontal="center" vertical="center"/>
      <protection hidden="1"/>
    </xf>
    <xf numFmtId="14" fontId="0" fillId="0" borderId="14" xfId="0" applyNumberFormat="1" applyBorder="1" applyAlignment="1" applyProtection="1">
      <alignment vertical="center"/>
      <protection hidden="1"/>
    </xf>
    <xf numFmtId="0" fontId="19" fillId="16" borderId="23" xfId="0" applyFont="1" applyFill="1" applyBorder="1" applyAlignment="1" applyProtection="1">
      <alignment horizontal="center" vertical="center"/>
      <protection hidden="1"/>
    </xf>
    <xf numFmtId="0" fontId="40" fillId="16" borderId="3" xfId="0" applyFont="1" applyFill="1" applyBorder="1" applyAlignment="1" applyProtection="1">
      <alignment horizontal="left" vertical="center" wrapText="1" shrinkToFit="1"/>
      <protection hidden="1"/>
    </xf>
    <xf numFmtId="14" fontId="19" fillId="0" borderId="3" xfId="0" applyNumberFormat="1" applyFont="1" applyBorder="1" applyAlignment="1" applyProtection="1">
      <alignment vertical="center"/>
      <protection hidden="1"/>
    </xf>
    <xf numFmtId="14" fontId="0" fillId="16" borderId="3" xfId="0" applyNumberFormat="1" applyFill="1" applyBorder="1" applyAlignment="1" applyProtection="1">
      <alignment vertical="center"/>
      <protection hidden="1"/>
    </xf>
    <xf numFmtId="14" fontId="0" fillId="0" borderId="3" xfId="0" applyNumberFormat="1" applyBorder="1" applyAlignment="1" applyProtection="1">
      <alignment vertical="center"/>
      <protection hidden="1"/>
    </xf>
    <xf numFmtId="14" fontId="0" fillId="0" borderId="34" xfId="0" applyNumberFormat="1" applyBorder="1" applyAlignment="1" applyProtection="1">
      <alignment vertical="center"/>
      <protection hidden="1"/>
    </xf>
    <xf numFmtId="0" fontId="41" fillId="16" borderId="11" xfId="1" applyFont="1" applyFill="1" applyBorder="1" applyAlignment="1" applyProtection="1">
      <alignment horizontal="center" vertical="center" shrinkToFit="1"/>
      <protection locked="0" hidden="1"/>
    </xf>
    <xf numFmtId="0" fontId="63" fillId="16" borderId="11" xfId="1" applyFont="1" applyFill="1" applyBorder="1" applyAlignment="1" applyProtection="1">
      <alignment horizontal="center" vertical="center" wrapText="1"/>
      <protection locked="0" hidden="1"/>
    </xf>
    <xf numFmtId="14" fontId="0" fillId="0" borderId="11" xfId="0" applyNumberFormat="1" applyBorder="1" applyAlignment="1" applyProtection="1">
      <alignment vertical="center"/>
      <protection hidden="1"/>
    </xf>
    <xf numFmtId="14" fontId="0" fillId="16" borderId="14" xfId="0" applyNumberFormat="1" applyFill="1" applyBorder="1" applyAlignment="1" applyProtection="1">
      <alignment vertical="center"/>
      <protection hidden="1"/>
    </xf>
    <xf numFmtId="0" fontId="0" fillId="0" borderId="3" xfId="0" applyNumberFormat="1" applyBorder="1" applyAlignment="1" applyProtection="1">
      <alignment vertical="center"/>
      <protection hidden="1"/>
    </xf>
    <xf numFmtId="14" fontId="0" fillId="16" borderId="34" xfId="0" applyNumberFormat="1" applyFill="1" applyBorder="1" applyAlignment="1" applyProtection="1">
      <alignment vertical="center"/>
      <protection hidden="1"/>
    </xf>
    <xf numFmtId="0" fontId="0" fillId="16" borderId="24" xfId="0" applyFill="1" applyBorder="1"/>
    <xf numFmtId="0" fontId="0" fillId="0" borderId="24" xfId="0" applyBorder="1"/>
    <xf numFmtId="0" fontId="0" fillId="16" borderId="11" xfId="0" applyFill="1" applyBorder="1"/>
    <xf numFmtId="0" fontId="0" fillId="0" borderId="11" xfId="0" applyBorder="1"/>
    <xf numFmtId="0" fontId="0" fillId="0" borderId="2" xfId="0" applyBorder="1"/>
    <xf numFmtId="14" fontId="8" fillId="0" borderId="14" xfId="0" applyNumberFormat="1" applyFont="1" applyBorder="1" applyAlignment="1" applyProtection="1">
      <alignment vertical="center" shrinkToFit="1"/>
      <protection hidden="1"/>
    </xf>
    <xf numFmtId="0" fontId="19" fillId="0" borderId="3" xfId="0" applyFont="1" applyBorder="1" applyAlignment="1">
      <alignment vertical="center"/>
    </xf>
    <xf numFmtId="14" fontId="8" fillId="0" borderId="3" xfId="0" applyNumberFormat="1" applyFont="1" applyBorder="1" applyAlignment="1" applyProtection="1">
      <alignment vertical="center" shrinkToFit="1"/>
      <protection hidden="1"/>
    </xf>
    <xf numFmtId="14" fontId="8" fillId="0" borderId="34" xfId="0" applyNumberFormat="1" applyFont="1" applyBorder="1" applyAlignment="1" applyProtection="1">
      <alignment vertical="center" shrinkToFit="1"/>
      <protection hidden="1"/>
    </xf>
    <xf numFmtId="0" fontId="19" fillId="0" borderId="43" xfId="0" applyFont="1" applyBorder="1" applyAlignment="1">
      <alignment horizontal="center" vertical="center"/>
    </xf>
    <xf numFmtId="0" fontId="19" fillId="0" borderId="21" xfId="0" applyFont="1" applyBorder="1" applyAlignment="1">
      <alignment horizontal="center" vertical="center"/>
    </xf>
    <xf numFmtId="0" fontId="19" fillId="16" borderId="26" xfId="0" applyFont="1" applyFill="1" applyBorder="1" applyAlignment="1">
      <alignment vertical="center"/>
    </xf>
    <xf numFmtId="0" fontId="19" fillId="16" borderId="2" xfId="0" applyFont="1" applyFill="1" applyBorder="1" applyAlignment="1">
      <alignment vertical="center"/>
    </xf>
    <xf numFmtId="0" fontId="19" fillId="16" borderId="71" xfId="0" applyFont="1" applyFill="1" applyBorder="1" applyAlignment="1">
      <alignment vertical="center"/>
    </xf>
    <xf numFmtId="0" fontId="19" fillId="15" borderId="57" xfId="0" applyFont="1" applyFill="1" applyBorder="1" applyAlignment="1">
      <alignment horizontal="center" vertical="center"/>
    </xf>
    <xf numFmtId="0" fontId="19" fillId="15" borderId="58" xfId="0" applyFont="1" applyFill="1" applyBorder="1" applyAlignment="1">
      <alignment horizontal="center" vertical="center"/>
    </xf>
    <xf numFmtId="0" fontId="19" fillId="15" borderId="59" xfId="0" applyFont="1" applyFill="1" applyBorder="1" applyAlignment="1">
      <alignment horizontal="center" vertical="center"/>
    </xf>
    <xf numFmtId="0" fontId="19" fillId="16" borderId="21" xfId="0" applyFont="1" applyFill="1" applyBorder="1" applyAlignment="1" applyProtection="1">
      <alignment horizontal="center" vertical="center"/>
      <protection hidden="1"/>
    </xf>
    <xf numFmtId="0" fontId="40" fillId="16" borderId="2" xfId="0" applyFont="1" applyFill="1" applyBorder="1" applyAlignment="1" applyProtection="1">
      <alignment horizontal="left" vertical="center" wrapText="1" shrinkToFit="1"/>
      <protection hidden="1"/>
    </xf>
    <xf numFmtId="0" fontId="0" fillId="0" borderId="2" xfId="0" applyNumberFormat="1" applyBorder="1" applyAlignment="1" applyProtection="1">
      <alignment vertical="center"/>
      <protection hidden="1"/>
    </xf>
    <xf numFmtId="14" fontId="19" fillId="0" borderId="2" xfId="0" applyNumberFormat="1" applyFont="1" applyBorder="1" applyAlignment="1" applyProtection="1">
      <alignment vertical="center"/>
      <protection hidden="1"/>
    </xf>
    <xf numFmtId="14" fontId="0" fillId="16" borderId="45" xfId="0" applyNumberFormat="1" applyFill="1" applyBorder="1" applyAlignment="1" applyProtection="1">
      <alignment vertical="center"/>
      <protection hidden="1"/>
    </xf>
    <xf numFmtId="0" fontId="95" fillId="16" borderId="11" xfId="1" applyFont="1" applyFill="1" applyBorder="1" applyAlignment="1" applyProtection="1">
      <alignment horizontal="center" vertical="center" wrapText="1"/>
      <protection locked="0" hidden="1"/>
    </xf>
    <xf numFmtId="14" fontId="0" fillId="16" borderId="2" xfId="0" applyNumberFormat="1" applyFill="1" applyBorder="1" applyAlignment="1" applyProtection="1">
      <alignment vertical="center"/>
      <protection hidden="1"/>
    </xf>
    <xf numFmtId="0" fontId="19" fillId="16" borderId="31" xfId="0" applyFont="1" applyFill="1" applyBorder="1" applyAlignment="1" applyProtection="1">
      <alignment horizontal="center" vertical="center"/>
      <protection hidden="1"/>
    </xf>
    <xf numFmtId="0" fontId="95" fillId="16" borderId="24" xfId="1" applyFont="1" applyFill="1" applyBorder="1" applyAlignment="1" applyProtection="1">
      <alignment horizontal="center" vertical="center" wrapText="1"/>
      <protection locked="0" hidden="1"/>
    </xf>
    <xf numFmtId="0" fontId="19" fillId="16" borderId="2" xfId="0" applyFont="1" applyFill="1" applyBorder="1" applyAlignment="1" applyProtection="1">
      <alignment horizontal="center" vertical="center"/>
      <protection hidden="1"/>
    </xf>
    <xf numFmtId="0" fontId="0" fillId="0" borderId="2" xfId="0" applyBorder="1" applyAlignment="1" applyProtection="1">
      <alignment vertical="center"/>
      <protection hidden="1"/>
    </xf>
    <xf numFmtId="0" fontId="49" fillId="16" borderId="20" xfId="1" applyFont="1" applyFill="1" applyBorder="1" applyAlignment="1" applyProtection="1">
      <alignment horizontal="center" vertical="center" shrinkToFit="1"/>
      <protection locked="0" hidden="1"/>
    </xf>
    <xf numFmtId="0" fontId="67" fillId="16" borderId="17" xfId="0" applyFont="1" applyFill="1" applyBorder="1" applyAlignment="1" applyProtection="1">
      <alignment horizontal="center" vertical="center"/>
      <protection hidden="1"/>
    </xf>
    <xf numFmtId="0" fontId="49" fillId="16" borderId="36" xfId="1" applyFont="1" applyFill="1" applyBorder="1" applyAlignment="1" applyProtection="1">
      <alignment horizontal="center" vertical="center" shrinkToFit="1"/>
      <protection locked="0" hidden="1"/>
    </xf>
    <xf numFmtId="0" fontId="67" fillId="16" borderId="15" xfId="0" applyFont="1" applyFill="1" applyBorder="1" applyAlignment="1" applyProtection="1">
      <alignment horizontal="center" vertical="center"/>
      <protection hidden="1"/>
    </xf>
    <xf numFmtId="0" fontId="49" fillId="16" borderId="164" xfId="1" applyFont="1" applyFill="1" applyBorder="1" applyAlignment="1" applyProtection="1">
      <alignment horizontal="center" vertical="center" shrinkToFit="1"/>
      <protection locked="0" hidden="1"/>
    </xf>
    <xf numFmtId="0" fontId="95" fillId="16" borderId="152" xfId="1" applyFont="1" applyFill="1" applyBorder="1" applyAlignment="1" applyProtection="1">
      <alignment horizontal="center" vertical="center" wrapText="1"/>
      <protection locked="0" hidden="1"/>
    </xf>
    <xf numFmtId="0" fontId="67" fillId="16" borderId="165" xfId="0" applyFont="1" applyFill="1" applyBorder="1" applyAlignment="1" applyProtection="1">
      <alignment horizontal="center" vertical="center"/>
      <protection hidden="1"/>
    </xf>
    <xf numFmtId="0" fontId="49" fillId="16" borderId="20" xfId="1" applyFont="1" applyFill="1" applyBorder="1" applyAlignment="1" applyProtection="1">
      <alignment horizontal="center" vertical="center" shrinkToFit="1"/>
      <protection hidden="1"/>
    </xf>
    <xf numFmtId="0" fontId="49" fillId="16" borderId="164" xfId="1" applyFont="1" applyFill="1" applyBorder="1" applyAlignment="1" applyProtection="1">
      <alignment horizontal="center" vertical="center" shrinkToFit="1"/>
      <protection hidden="1"/>
    </xf>
    <xf numFmtId="0" fontId="0" fillId="16" borderId="2" xfId="0" applyFill="1" applyBorder="1"/>
    <xf numFmtId="0" fontId="0" fillId="16" borderId="25" xfId="0" applyFill="1" applyBorder="1"/>
    <xf numFmtId="0" fontId="42" fillId="16" borderId="0" xfId="0" applyFont="1" applyFill="1" applyBorder="1" applyAlignment="1">
      <alignment horizontal="center" vertical="center"/>
    </xf>
    <xf numFmtId="0" fontId="0" fillId="0" borderId="0" xfId="0" applyBorder="1"/>
    <xf numFmtId="0" fontId="41" fillId="16" borderId="41" xfId="1" applyFont="1" applyFill="1" applyBorder="1" applyAlignment="1" applyProtection="1">
      <alignment horizontal="center" vertical="center" shrinkToFit="1"/>
      <protection locked="0" hidden="1"/>
    </xf>
    <xf numFmtId="0" fontId="41" fillId="16" borderId="61" xfId="1" applyFont="1" applyFill="1" applyBorder="1" applyAlignment="1" applyProtection="1">
      <alignment horizontal="center" vertical="center" shrinkToFit="1"/>
      <protection locked="0" hidden="1"/>
    </xf>
    <xf numFmtId="14" fontId="0" fillId="0" borderId="31" xfId="0" applyNumberFormat="1" applyBorder="1" applyAlignment="1" applyProtection="1">
      <alignment vertical="center"/>
      <protection hidden="1"/>
    </xf>
    <xf numFmtId="14" fontId="0" fillId="0" borderId="25" xfId="0" applyNumberFormat="1" applyBorder="1" applyAlignment="1" applyProtection="1">
      <alignment vertical="center"/>
      <protection hidden="1"/>
    </xf>
    <xf numFmtId="14" fontId="0" fillId="0" borderId="2" xfId="0" applyNumberFormat="1" applyBorder="1" applyAlignment="1" applyProtection="1">
      <alignment vertical="center"/>
      <protection hidden="1"/>
    </xf>
    <xf numFmtId="14" fontId="0" fillId="0" borderId="45" xfId="0" applyNumberFormat="1" applyBorder="1" applyAlignment="1" applyProtection="1">
      <alignment vertical="center"/>
      <protection hidden="1"/>
    </xf>
    <xf numFmtId="0" fontId="11" fillId="16" borderId="20" xfId="0" applyFont="1" applyFill="1" applyBorder="1" applyAlignment="1" applyProtection="1">
      <alignment vertical="center" shrinkToFit="1"/>
      <protection hidden="1"/>
    </xf>
    <xf numFmtId="0" fontId="11" fillId="16" borderId="13" xfId="0" applyFont="1" applyFill="1" applyBorder="1" applyAlignment="1" applyProtection="1">
      <alignment vertical="center" shrinkToFit="1"/>
      <protection hidden="1"/>
    </xf>
    <xf numFmtId="0" fontId="49" fillId="16" borderId="36" xfId="1" applyFont="1" applyFill="1" applyBorder="1" applyAlignment="1" applyProtection="1">
      <alignment horizontal="center" vertical="center" shrinkToFit="1"/>
      <protection hidden="1"/>
    </xf>
    <xf numFmtId="0" fontId="49" fillId="16" borderId="20" xfId="0" applyFont="1" applyFill="1" applyBorder="1" applyAlignment="1" applyProtection="1">
      <alignment horizontal="center" vertical="center" shrinkToFit="1"/>
      <protection hidden="1"/>
    </xf>
    <xf numFmtId="0" fontId="49" fillId="16" borderId="36" xfId="0" applyFont="1" applyFill="1" applyBorder="1" applyAlignment="1" applyProtection="1">
      <alignment horizontal="center" vertical="center" shrinkToFit="1"/>
      <protection hidden="1"/>
    </xf>
    <xf numFmtId="0" fontId="67" fillId="16" borderId="34" xfId="0" applyFont="1" applyFill="1" applyBorder="1" applyAlignment="1" applyProtection="1">
      <alignment horizontal="center" vertical="center"/>
      <protection hidden="1"/>
    </xf>
    <xf numFmtId="0" fontId="19" fillId="16" borderId="12" xfId="0" applyFont="1" applyFill="1" applyBorder="1" applyAlignment="1">
      <alignment vertical="center"/>
    </xf>
    <xf numFmtId="14" fontId="8" fillId="0" borderId="12" xfId="0" applyNumberFormat="1" applyFont="1" applyBorder="1" applyAlignment="1" applyProtection="1">
      <alignment vertical="center" shrinkToFit="1"/>
      <protection hidden="1"/>
    </xf>
    <xf numFmtId="14" fontId="8" fillId="0" borderId="13" xfId="0" applyNumberFormat="1" applyFont="1" applyBorder="1" applyAlignment="1" applyProtection="1">
      <alignment vertical="center" shrinkToFit="1"/>
      <protection hidden="1"/>
    </xf>
    <xf numFmtId="0" fontId="0" fillId="16" borderId="20" xfId="0" applyFill="1" applyBorder="1"/>
    <xf numFmtId="0" fontId="0" fillId="16" borderId="12" xfId="0" applyFill="1" applyBorder="1"/>
    <xf numFmtId="0" fontId="0" fillId="0" borderId="17" xfId="0" applyBorder="1"/>
    <xf numFmtId="0" fontId="0" fillId="0" borderId="3" xfId="0" applyBorder="1"/>
    <xf numFmtId="14" fontId="0" fillId="0" borderId="17" xfId="0" applyNumberFormat="1" applyBorder="1" applyAlignment="1" applyProtection="1">
      <alignment vertical="center"/>
      <protection hidden="1"/>
    </xf>
    <xf numFmtId="14" fontId="0" fillId="0" borderId="15" xfId="0" applyNumberFormat="1" applyBorder="1" applyAlignment="1" applyProtection="1">
      <alignment vertical="center"/>
      <protection hidden="1"/>
    </xf>
    <xf numFmtId="0" fontId="19" fillId="16" borderId="17" xfId="0" applyFont="1" applyFill="1" applyBorder="1" applyAlignment="1" applyProtection="1">
      <alignment horizontal="center" vertical="center"/>
      <protection hidden="1"/>
    </xf>
    <xf numFmtId="0" fontId="19" fillId="16" borderId="3" xfId="0" applyFont="1" applyFill="1" applyBorder="1" applyAlignment="1" applyProtection="1">
      <alignment horizontal="center" vertical="center"/>
      <protection hidden="1"/>
    </xf>
    <xf numFmtId="0" fontId="0" fillId="0" borderId="3" xfId="0" applyBorder="1" applyAlignment="1" applyProtection="1">
      <alignment vertical="center"/>
      <protection hidden="1"/>
    </xf>
    <xf numFmtId="0" fontId="27" fillId="16" borderId="166" xfId="0" applyFont="1" applyFill="1" applyBorder="1" applyAlignment="1" applyProtection="1">
      <alignment horizontal="center" vertical="center" wrapText="1"/>
      <protection hidden="1"/>
    </xf>
    <xf numFmtId="0" fontId="66" fillId="16" borderId="0" xfId="0" applyFont="1" applyFill="1" applyBorder="1" applyAlignment="1" applyProtection="1">
      <alignment horizontal="center"/>
      <protection hidden="1"/>
    </xf>
    <xf numFmtId="0" fontId="8" fillId="15" borderId="0" xfId="0" applyFont="1" applyFill="1" applyBorder="1" applyAlignment="1" applyProtection="1">
      <alignment horizontal="center" vertical="center" wrapText="1"/>
    </xf>
    <xf numFmtId="0" fontId="49" fillId="0" borderId="0" xfId="0" applyFont="1" applyAlignment="1">
      <alignment horizontal="center" vertical="center" shrinkToFit="1"/>
    </xf>
    <xf numFmtId="164" fontId="49" fillId="2" borderId="12" xfId="0" applyNumberFormat="1" applyFont="1" applyFill="1" applyBorder="1" applyAlignment="1" applyProtection="1">
      <alignment horizontal="center" vertical="center" wrapText="1"/>
      <protection hidden="1"/>
    </xf>
    <xf numFmtId="0" fontId="8" fillId="0" borderId="12" xfId="0" applyFont="1" applyFill="1" applyBorder="1" applyAlignment="1" applyProtection="1">
      <alignment horizontal="center" vertical="center" wrapText="1"/>
      <protection hidden="1"/>
    </xf>
    <xf numFmtId="164" fontId="8" fillId="2" borderId="27" xfId="0" applyNumberFormat="1" applyFont="1" applyFill="1" applyBorder="1" applyAlignment="1" applyProtection="1">
      <alignment horizontal="center" vertical="center" wrapText="1"/>
      <protection hidden="1"/>
    </xf>
    <xf numFmtId="164" fontId="8" fillId="2" borderId="12" xfId="0" applyNumberFormat="1" applyFont="1" applyFill="1" applyBorder="1" applyAlignment="1" applyProtection="1">
      <alignment horizontal="center" vertical="center" wrapText="1"/>
      <protection hidden="1"/>
    </xf>
    <xf numFmtId="0" fontId="8" fillId="0" borderId="13" xfId="0" applyFont="1" applyFill="1" applyBorder="1" applyAlignment="1" applyProtection="1">
      <alignment horizontal="center" vertical="center" wrapText="1"/>
      <protection hidden="1"/>
    </xf>
    <xf numFmtId="164" fontId="49" fillId="2" borderId="20" xfId="0" applyNumberFormat="1" applyFont="1" applyFill="1" applyBorder="1" applyAlignment="1" applyProtection="1">
      <alignment horizontal="center" vertical="center" wrapText="1"/>
      <protection hidden="1"/>
    </xf>
    <xf numFmtId="0" fontId="83" fillId="0" borderId="12" xfId="0" applyFont="1" applyFill="1" applyBorder="1" applyAlignment="1" applyProtection="1">
      <alignment horizontal="center" vertical="center" wrapText="1"/>
      <protection hidden="1"/>
    </xf>
    <xf numFmtId="164" fontId="95" fillId="2" borderId="12" xfId="0" applyNumberFormat="1" applyFont="1" applyFill="1" applyBorder="1" applyAlignment="1" applyProtection="1">
      <alignment horizontal="center" vertical="center" wrapText="1"/>
      <protection hidden="1"/>
    </xf>
    <xf numFmtId="0" fontId="131" fillId="0" borderId="1" xfId="2" applyFont="1" applyBorder="1" applyAlignment="1" applyProtection="1">
      <alignment horizontal="left" vertical="center" shrinkToFit="1"/>
      <protection locked="0"/>
    </xf>
    <xf numFmtId="0" fontId="41" fillId="0" borderId="1" xfId="0" applyFont="1" applyFill="1" applyBorder="1" applyAlignment="1" applyProtection="1">
      <alignment horizontal="left" vertical="center" shrinkToFit="1"/>
      <protection locked="0"/>
    </xf>
    <xf numFmtId="0" fontId="41" fillId="0" borderId="1" xfId="0" applyNumberFormat="1" applyFont="1" applyFill="1" applyBorder="1" applyAlignment="1" applyProtection="1">
      <alignment horizontal="left" vertical="center" shrinkToFit="1"/>
      <protection locked="0"/>
    </xf>
    <xf numFmtId="0" fontId="0" fillId="0" borderId="0" xfId="0" applyAlignment="1">
      <alignment horizontal="center"/>
    </xf>
    <xf numFmtId="0" fontId="0" fillId="21" borderId="0" xfId="0" applyFill="1"/>
    <xf numFmtId="0" fontId="8" fillId="31" borderId="4" xfId="0" applyFont="1" applyFill="1" applyBorder="1" applyAlignment="1">
      <alignment horizontal="center" vertical="center"/>
    </xf>
    <xf numFmtId="0" fontId="0" fillId="15" borderId="0" xfId="0" applyFill="1"/>
    <xf numFmtId="0" fontId="8" fillId="31" borderId="4" xfId="0" applyFont="1" applyFill="1" applyBorder="1" applyAlignment="1">
      <alignment horizontal="center" vertical="center"/>
    </xf>
    <xf numFmtId="0" fontId="0" fillId="0" borderId="0" xfId="0" applyAlignment="1">
      <alignment horizontal="center" vertical="center"/>
    </xf>
    <xf numFmtId="0" fontId="0" fillId="15" borderId="0" xfId="0" applyFill="1" applyAlignment="1">
      <alignment horizontal="center"/>
    </xf>
    <xf numFmtId="0" fontId="88" fillId="38" borderId="24" xfId="1" applyFont="1" applyFill="1" applyBorder="1" applyAlignment="1" applyProtection="1">
      <alignment horizontal="center" vertical="center" wrapText="1"/>
    </xf>
    <xf numFmtId="0" fontId="0" fillId="16" borderId="0" xfId="0" applyFill="1"/>
    <xf numFmtId="0" fontId="0" fillId="16" borderId="0" xfId="0" applyFill="1" applyAlignment="1">
      <alignment horizontal="center" vertical="center"/>
    </xf>
    <xf numFmtId="0" fontId="0" fillId="15" borderId="0" xfId="0" applyFill="1" applyAlignment="1">
      <alignment horizontal="center" vertical="center"/>
    </xf>
    <xf numFmtId="0" fontId="0" fillId="15" borderId="0" xfId="0" applyFill="1" applyAlignment="1">
      <alignment shrinkToFit="1"/>
    </xf>
    <xf numFmtId="0" fontId="49" fillId="0" borderId="0" xfId="0" applyFont="1" applyAlignment="1">
      <alignment horizontal="center" vertical="center"/>
    </xf>
    <xf numFmtId="0" fontId="8" fillId="0" borderId="0" xfId="0" applyFont="1" applyAlignment="1">
      <alignment horizontal="center" vertical="center"/>
    </xf>
    <xf numFmtId="0" fontId="84" fillId="16" borderId="28" xfId="0" applyFont="1" applyFill="1" applyBorder="1" applyAlignment="1" applyProtection="1">
      <alignment horizontal="center" vertical="center" wrapText="1"/>
      <protection hidden="1"/>
    </xf>
    <xf numFmtId="0" fontId="84" fillId="16" borderId="54" xfId="0" applyFont="1" applyFill="1" applyBorder="1" applyAlignment="1" applyProtection="1">
      <alignment horizontal="center" vertical="center" wrapText="1"/>
      <protection hidden="1"/>
    </xf>
    <xf numFmtId="0" fontId="19" fillId="16" borderId="1" xfId="0" applyFont="1" applyFill="1" applyBorder="1" applyAlignment="1" applyProtection="1">
      <alignment horizontal="center" vertical="center" wrapText="1"/>
      <protection hidden="1"/>
    </xf>
    <xf numFmtId="0" fontId="19" fillId="16" borderId="2" xfId="0" applyFont="1" applyFill="1" applyBorder="1" applyAlignment="1" applyProtection="1">
      <alignment horizontal="center" vertical="center" wrapText="1"/>
      <protection hidden="1"/>
    </xf>
    <xf numFmtId="0" fontId="19" fillId="16" borderId="30" xfId="0" applyFont="1" applyFill="1" applyBorder="1" applyAlignment="1" applyProtection="1">
      <alignment horizontal="center" vertical="center" wrapText="1"/>
      <protection hidden="1"/>
    </xf>
    <xf numFmtId="0" fontId="8" fillId="16" borderId="24" xfId="0" applyFont="1" applyFill="1" applyBorder="1" applyAlignment="1" applyProtection="1">
      <alignment horizontal="center" wrapText="1"/>
      <protection hidden="1"/>
    </xf>
    <xf numFmtId="0" fontId="27" fillId="16" borderId="1" xfId="0" applyFont="1" applyFill="1" applyBorder="1" applyAlignment="1" applyProtection="1">
      <alignment horizontal="center" wrapText="1"/>
      <protection hidden="1"/>
    </xf>
    <xf numFmtId="0" fontId="2" fillId="15" borderId="30" xfId="1" applyFill="1" applyBorder="1" applyAlignment="1" applyProtection="1">
      <alignment horizontal="center" vertical="center" wrapText="1"/>
      <protection hidden="1"/>
    </xf>
    <xf numFmtId="0" fontId="19" fillId="16" borderId="12" xfId="0" applyFont="1" applyFill="1" applyBorder="1" applyAlignment="1" applyProtection="1">
      <alignment horizontal="center" vertical="center" wrapText="1"/>
      <protection hidden="1"/>
    </xf>
    <xf numFmtId="0" fontId="19" fillId="21" borderId="43" xfId="0" applyFont="1" applyFill="1" applyBorder="1" applyAlignment="1" applyProtection="1">
      <alignment horizontal="center" vertical="center"/>
      <protection hidden="1"/>
    </xf>
    <xf numFmtId="0" fontId="34" fillId="16" borderId="12" xfId="0" applyFont="1" applyFill="1" applyBorder="1" applyAlignment="1" applyProtection="1">
      <alignment horizontal="center" vertical="center" wrapText="1"/>
      <protection hidden="1"/>
    </xf>
    <xf numFmtId="0" fontId="34" fillId="16" borderId="27" xfId="0" applyFont="1" applyFill="1" applyBorder="1" applyAlignment="1" applyProtection="1">
      <alignment horizontal="center" vertical="center" wrapText="1"/>
      <protection hidden="1"/>
    </xf>
    <xf numFmtId="0" fontId="84" fillId="16" borderId="27" xfId="0" applyFont="1" applyFill="1" applyBorder="1" applyAlignment="1" applyProtection="1">
      <alignment horizontal="center" vertical="center"/>
      <protection hidden="1"/>
    </xf>
    <xf numFmtId="0" fontId="8" fillId="16" borderId="12" xfId="0" applyFont="1" applyFill="1" applyBorder="1" applyAlignment="1" applyProtection="1">
      <alignment horizontal="center" vertical="center" wrapText="1"/>
      <protection hidden="1"/>
    </xf>
    <xf numFmtId="0" fontId="1" fillId="0" borderId="1" xfId="0" applyFont="1" applyBorder="1" applyAlignment="1" applyProtection="1">
      <alignment horizontal="center" vertical="center" wrapText="1"/>
      <protection hidden="1"/>
    </xf>
    <xf numFmtId="0" fontId="19" fillId="16" borderId="14" xfId="0" applyFont="1" applyFill="1" applyBorder="1" applyAlignment="1" applyProtection="1">
      <alignment horizontal="center" vertical="center" wrapText="1"/>
      <protection hidden="1"/>
    </xf>
    <xf numFmtId="0" fontId="114" fillId="16" borderId="22" xfId="0" applyFont="1" applyFill="1" applyBorder="1" applyAlignment="1" applyProtection="1">
      <alignment horizontal="center" vertical="center" wrapText="1"/>
      <protection hidden="1"/>
    </xf>
    <xf numFmtId="0" fontId="114" fillId="16" borderId="1" xfId="0" applyFont="1" applyFill="1" applyBorder="1" applyAlignment="1" applyProtection="1">
      <alignment horizontal="center" vertical="center" wrapText="1"/>
      <protection hidden="1"/>
    </xf>
    <xf numFmtId="0" fontId="49" fillId="16" borderId="43" xfId="0" applyFont="1" applyFill="1" applyBorder="1" applyAlignment="1" applyProtection="1">
      <alignment horizontal="center" vertical="center"/>
      <protection hidden="1"/>
    </xf>
    <xf numFmtId="0" fontId="49" fillId="0" borderId="1" xfId="0" applyFont="1" applyBorder="1" applyAlignment="1" applyProtection="1">
      <alignment horizontal="center" vertical="center"/>
      <protection hidden="1"/>
    </xf>
    <xf numFmtId="0" fontId="49" fillId="0" borderId="3" xfId="0" applyFont="1" applyBorder="1" applyAlignment="1" applyProtection="1">
      <alignment horizontal="center" vertical="center"/>
      <protection hidden="1"/>
    </xf>
    <xf numFmtId="0" fontId="49" fillId="0" borderId="1" xfId="0" applyFont="1" applyBorder="1" applyAlignment="1" applyProtection="1">
      <alignment horizontal="center" vertical="center"/>
      <protection locked="0"/>
    </xf>
    <xf numFmtId="0" fontId="49" fillId="0" borderId="26" xfId="0" applyFont="1" applyBorder="1" applyAlignment="1" applyProtection="1">
      <alignment horizontal="center" vertical="center"/>
      <protection locked="0"/>
    </xf>
    <xf numFmtId="0" fontId="84" fillId="16" borderId="171" xfId="0" applyFont="1" applyFill="1" applyBorder="1" applyAlignment="1" applyProtection="1">
      <alignment horizontal="center" vertical="center"/>
      <protection hidden="1"/>
    </xf>
    <xf numFmtId="0" fontId="84" fillId="16" borderId="172" xfId="0" applyFont="1" applyFill="1" applyBorder="1" applyAlignment="1" applyProtection="1">
      <alignment horizontal="center" vertical="center"/>
      <protection hidden="1"/>
    </xf>
    <xf numFmtId="0" fontId="19" fillId="16" borderId="51" xfId="0" applyFont="1" applyFill="1" applyBorder="1" applyAlignment="1" applyProtection="1">
      <alignment horizontal="center" vertical="center" wrapText="1"/>
      <protection hidden="1"/>
    </xf>
    <xf numFmtId="0" fontId="49" fillId="0" borderId="21" xfId="0" applyFont="1" applyBorder="1" applyAlignment="1" applyProtection="1">
      <alignment horizontal="center" vertical="center"/>
      <protection hidden="1"/>
    </xf>
    <xf numFmtId="0" fontId="0" fillId="0" borderId="9" xfId="0" applyBorder="1" applyProtection="1">
      <protection hidden="1"/>
    </xf>
    <xf numFmtId="0" fontId="84" fillId="16" borderId="21" xfId="0" applyFont="1" applyFill="1" applyBorder="1" applyAlignment="1" applyProtection="1">
      <alignment horizontal="center" vertical="center"/>
      <protection hidden="1"/>
    </xf>
    <xf numFmtId="0" fontId="19" fillId="16" borderId="9" xfId="0" applyFont="1" applyFill="1" applyBorder="1" applyAlignment="1" applyProtection="1">
      <alignment horizontal="center" vertical="center" wrapText="1"/>
      <protection hidden="1"/>
    </xf>
    <xf numFmtId="0" fontId="19" fillId="16" borderId="35" xfId="0" applyFont="1" applyFill="1" applyBorder="1" applyAlignment="1" applyProtection="1">
      <alignment horizontal="center" vertical="center" wrapText="1"/>
      <protection hidden="1"/>
    </xf>
    <xf numFmtId="0" fontId="0" fillId="0" borderId="35" xfId="0" applyBorder="1" applyProtection="1">
      <protection hidden="1"/>
    </xf>
    <xf numFmtId="0" fontId="49" fillId="0" borderId="3" xfId="0" applyFont="1" applyBorder="1" applyAlignment="1" applyProtection="1">
      <alignment horizontal="center" vertical="center"/>
      <protection locked="0"/>
    </xf>
    <xf numFmtId="0" fontId="49" fillId="0" borderId="31" xfId="0" applyFont="1" applyBorder="1" applyAlignment="1" applyProtection="1">
      <alignment horizontal="center" vertical="center"/>
      <protection locked="0"/>
    </xf>
    <xf numFmtId="0" fontId="49" fillId="0" borderId="2" xfId="0" applyFont="1" applyBorder="1" applyAlignment="1" applyProtection="1">
      <alignment horizontal="center" vertical="center"/>
      <protection locked="0"/>
    </xf>
    <xf numFmtId="0" fontId="1" fillId="31" borderId="2" xfId="0" applyFont="1" applyFill="1" applyBorder="1" applyAlignment="1" applyProtection="1">
      <alignment horizontal="center" vertical="center"/>
      <protection locked="0"/>
    </xf>
    <xf numFmtId="0" fontId="49" fillId="0" borderId="11" xfId="0" applyFont="1" applyBorder="1" applyAlignment="1" applyProtection="1">
      <alignment horizontal="center" vertical="center"/>
      <protection locked="0"/>
    </xf>
    <xf numFmtId="0" fontId="1" fillId="31" borderId="1" xfId="0" applyFont="1" applyFill="1" applyBorder="1" applyAlignment="1" applyProtection="1">
      <alignment horizontal="center" vertical="center"/>
      <protection locked="0"/>
    </xf>
    <xf numFmtId="0" fontId="1" fillId="31" borderId="12" xfId="0" applyFont="1" applyFill="1" applyBorder="1" applyAlignment="1" applyProtection="1">
      <alignment horizontal="center" vertical="center"/>
      <protection locked="0"/>
    </xf>
    <xf numFmtId="0" fontId="1" fillId="31" borderId="3" xfId="0" applyFont="1" applyFill="1" applyBorder="1" applyAlignment="1" applyProtection="1">
      <alignment horizontal="center" vertical="center"/>
      <protection locked="0"/>
    </xf>
    <xf numFmtId="0" fontId="1" fillId="31" borderId="39" xfId="0" applyFont="1" applyFill="1" applyBorder="1" applyAlignment="1" applyProtection="1">
      <alignment horizontal="center" vertical="center"/>
      <protection locked="0"/>
    </xf>
    <xf numFmtId="0" fontId="49" fillId="28" borderId="21" xfId="0" applyFont="1" applyFill="1" applyBorder="1" applyAlignment="1" applyProtection="1">
      <alignment horizontal="center" vertical="center"/>
      <protection hidden="1"/>
    </xf>
    <xf numFmtId="0" fontId="49" fillId="28" borderId="42" xfId="0" applyFont="1" applyFill="1" applyBorder="1" applyAlignment="1" applyProtection="1">
      <alignment horizontal="center" vertical="center"/>
      <protection hidden="1"/>
    </xf>
    <xf numFmtId="0" fontId="27" fillId="16" borderId="167" xfId="0" applyFont="1" applyFill="1" applyBorder="1" applyAlignment="1" applyProtection="1">
      <alignment horizontal="center" vertical="center" wrapText="1"/>
      <protection hidden="1"/>
    </xf>
    <xf numFmtId="0" fontId="55" fillId="24" borderId="42" xfId="0" applyFont="1" applyFill="1" applyBorder="1" applyAlignment="1" applyProtection="1">
      <alignment horizontal="center" vertical="center"/>
      <protection hidden="1"/>
    </xf>
    <xf numFmtId="0" fontId="55" fillId="24" borderId="60" xfId="0" applyFont="1" applyFill="1" applyBorder="1" applyAlignment="1" applyProtection="1">
      <alignment horizontal="center" vertical="center"/>
      <protection hidden="1"/>
    </xf>
    <xf numFmtId="0" fontId="49" fillId="0" borderId="17" xfId="0" applyFont="1" applyBorder="1" applyAlignment="1" applyProtection="1">
      <alignment horizontal="center" vertical="center"/>
      <protection locked="0"/>
    </xf>
    <xf numFmtId="0" fontId="27" fillId="16" borderId="28" xfId="0" applyFont="1" applyFill="1" applyBorder="1" applyAlignment="1" applyProtection="1">
      <alignment horizontal="center" vertical="center" wrapText="1"/>
      <protection hidden="1"/>
    </xf>
    <xf numFmtId="0" fontId="27" fillId="16" borderId="54" xfId="0" applyFont="1" applyFill="1" applyBorder="1" applyAlignment="1" applyProtection="1">
      <alignment horizontal="center" vertical="center" wrapText="1"/>
      <protection hidden="1"/>
    </xf>
    <xf numFmtId="0" fontId="84" fillId="16" borderId="1" xfId="0" applyFont="1" applyFill="1" applyBorder="1" applyAlignment="1" applyProtection="1">
      <alignment horizontal="center" vertical="center"/>
      <protection hidden="1"/>
    </xf>
    <xf numFmtId="0" fontId="80" fillId="15" borderId="30" xfId="1" applyFont="1" applyFill="1" applyBorder="1" applyAlignment="1" applyProtection="1">
      <alignment horizontal="center" vertical="center" wrapText="1"/>
      <protection hidden="1"/>
    </xf>
    <xf numFmtId="0" fontId="1" fillId="0" borderId="30" xfId="0" applyFont="1" applyBorder="1" applyAlignment="1" applyProtection="1">
      <alignment horizontal="center" vertical="center" wrapText="1"/>
      <protection hidden="1"/>
    </xf>
    <xf numFmtId="0" fontId="1" fillId="0" borderId="0" xfId="0" applyFont="1" applyBorder="1" applyAlignment="1" applyProtection="1">
      <alignment horizontal="center" vertical="center" wrapText="1"/>
      <protection hidden="1"/>
    </xf>
    <xf numFmtId="0" fontId="125" fillId="16" borderId="1" xfId="0" applyFont="1" applyFill="1" applyBorder="1" applyAlignment="1" applyProtection="1">
      <alignment horizontal="center" vertical="center" wrapText="1"/>
      <protection hidden="1"/>
    </xf>
    <xf numFmtId="0" fontId="125" fillId="16" borderId="14" xfId="0" applyFont="1" applyFill="1" applyBorder="1" applyAlignment="1" applyProtection="1">
      <alignment horizontal="center" vertical="center" wrapText="1"/>
      <protection hidden="1"/>
    </xf>
    <xf numFmtId="0" fontId="19" fillId="16" borderId="1" xfId="0" applyFont="1" applyFill="1" applyBorder="1" applyAlignment="1" applyProtection="1">
      <alignment horizontal="center" vertical="center" wrapText="1"/>
      <protection hidden="1"/>
    </xf>
    <xf numFmtId="0" fontId="19" fillId="16" borderId="30" xfId="0" applyFont="1" applyFill="1" applyBorder="1" applyAlignment="1" applyProtection="1">
      <alignment horizontal="center" vertical="center" wrapText="1"/>
      <protection hidden="1"/>
    </xf>
    <xf numFmtId="0" fontId="19" fillId="16" borderId="0" xfId="0" applyFont="1" applyFill="1" applyBorder="1" applyAlignment="1" applyProtection="1">
      <alignment horizontal="center" vertical="center" wrapText="1"/>
      <protection hidden="1"/>
    </xf>
    <xf numFmtId="0" fontId="42" fillId="16" borderId="35" xfId="0" applyFont="1" applyFill="1" applyBorder="1" applyAlignment="1" applyProtection="1">
      <alignment horizontal="center" vertical="center"/>
      <protection hidden="1"/>
    </xf>
    <xf numFmtId="0" fontId="49" fillId="0" borderId="164" xfId="0" applyFont="1" applyBorder="1" applyAlignment="1" applyProtection="1">
      <alignment horizontal="center" vertical="center"/>
      <protection locked="0"/>
    </xf>
    <xf numFmtId="0" fontId="49" fillId="0" borderId="151" xfId="0" applyFont="1" applyBorder="1" applyAlignment="1" applyProtection="1">
      <alignment horizontal="center" vertical="center"/>
      <protection locked="0"/>
    </xf>
    <xf numFmtId="0" fontId="49" fillId="0" borderId="60" xfId="0" applyFont="1" applyBorder="1" applyAlignment="1" applyProtection="1">
      <alignment horizontal="center" vertical="center"/>
      <protection locked="0"/>
    </xf>
    <xf numFmtId="0" fontId="49" fillId="0" borderId="55" xfId="0" applyFont="1" applyBorder="1" applyAlignment="1" applyProtection="1">
      <alignment horizontal="center" vertical="center"/>
      <protection hidden="1"/>
    </xf>
    <xf numFmtId="0" fontId="49" fillId="0" borderId="57" xfId="0" applyFont="1" applyBorder="1" applyAlignment="1" applyProtection="1">
      <alignment horizontal="center" vertical="center"/>
      <protection hidden="1"/>
    </xf>
    <xf numFmtId="0" fontId="49" fillId="0" borderId="65" xfId="0" applyFont="1" applyBorder="1" applyAlignment="1" applyProtection="1">
      <alignment horizontal="center" vertical="center"/>
      <protection hidden="1"/>
    </xf>
    <xf numFmtId="0" fontId="49" fillId="0" borderId="4" xfId="0" applyFont="1" applyBorder="1" applyAlignment="1" applyProtection="1">
      <alignment horizontal="center" vertical="center"/>
      <protection locked="0"/>
    </xf>
    <xf numFmtId="0" fontId="49" fillId="0" borderId="58" xfId="0" applyFont="1" applyBorder="1" applyAlignment="1" applyProtection="1">
      <alignment horizontal="center" vertical="center"/>
      <protection locked="0"/>
    </xf>
    <xf numFmtId="0" fontId="49" fillId="0" borderId="5" xfId="0" applyFont="1" applyBorder="1" applyAlignment="1" applyProtection="1">
      <alignment horizontal="center" vertical="center"/>
      <protection locked="0"/>
    </xf>
    <xf numFmtId="0" fontId="49" fillId="0" borderId="16" xfId="0" applyFont="1" applyBorder="1" applyAlignment="1" applyProtection="1">
      <alignment horizontal="center" vertical="center"/>
      <protection locked="0"/>
    </xf>
    <xf numFmtId="0" fontId="49" fillId="0" borderId="152" xfId="0" applyFont="1" applyBorder="1" applyAlignment="1" applyProtection="1">
      <alignment horizontal="center" vertical="center"/>
      <protection locked="0"/>
    </xf>
    <xf numFmtId="0" fontId="49" fillId="0" borderId="165" xfId="0" applyFont="1" applyBorder="1" applyAlignment="1" applyProtection="1">
      <alignment horizontal="center" vertical="center"/>
      <protection locked="0"/>
    </xf>
    <xf numFmtId="0" fontId="27" fillId="16" borderId="0" xfId="0" applyFont="1" applyFill="1" applyBorder="1" applyAlignment="1" applyProtection="1">
      <alignment horizontal="center" vertical="center" wrapText="1"/>
      <protection hidden="1"/>
    </xf>
    <xf numFmtId="0" fontId="19" fillId="16" borderId="8" xfId="0" applyFont="1" applyFill="1" applyBorder="1" applyAlignment="1" applyProtection="1">
      <alignment horizontal="center" vertical="center" wrapText="1"/>
      <protection hidden="1"/>
    </xf>
    <xf numFmtId="0" fontId="19" fillId="16" borderId="40" xfId="0" applyFont="1" applyFill="1" applyBorder="1" applyAlignment="1" applyProtection="1">
      <alignment horizontal="center" vertical="center" wrapText="1"/>
      <protection hidden="1"/>
    </xf>
    <xf numFmtId="0" fontId="80" fillId="39" borderId="113" xfId="1" applyFont="1" applyFill="1" applyBorder="1" applyAlignment="1" applyProtection="1">
      <alignment horizontal="center" vertical="center" wrapText="1"/>
      <protection hidden="1"/>
    </xf>
    <xf numFmtId="0" fontId="88" fillId="24" borderId="0" xfId="1" applyFont="1" applyFill="1" applyBorder="1" applyAlignment="1" applyProtection="1">
      <alignment horizontal="center" vertical="center" wrapText="1"/>
      <protection hidden="1"/>
    </xf>
    <xf numFmtId="0" fontId="19" fillId="21" borderId="41" xfId="0" applyFont="1" applyFill="1" applyBorder="1" applyAlignment="1" applyProtection="1">
      <alignment horizontal="center" vertical="center"/>
      <protection hidden="1"/>
    </xf>
    <xf numFmtId="0" fontId="84" fillId="16" borderId="20" xfId="0" applyFont="1" applyFill="1" applyBorder="1" applyAlignment="1" applyProtection="1">
      <alignment horizontal="center" vertical="center"/>
      <protection hidden="1"/>
    </xf>
    <xf numFmtId="0" fontId="98" fillId="16" borderId="36" xfId="0" applyFont="1" applyFill="1" applyBorder="1" applyAlignment="1" applyProtection="1">
      <alignment horizontal="center" vertical="center"/>
      <protection hidden="1"/>
    </xf>
    <xf numFmtId="0" fontId="98" fillId="16" borderId="66" xfId="0" applyFont="1" applyFill="1" applyBorder="1" applyAlignment="1" applyProtection="1">
      <alignment horizontal="center" vertical="center"/>
      <protection hidden="1"/>
    </xf>
    <xf numFmtId="0" fontId="98" fillId="16" borderId="68" xfId="0" applyFont="1" applyFill="1" applyBorder="1" applyAlignment="1" applyProtection="1">
      <alignment horizontal="center" vertical="center"/>
      <protection hidden="1"/>
    </xf>
    <xf numFmtId="0" fontId="19" fillId="31" borderId="2" xfId="0" applyFont="1" applyFill="1" applyBorder="1" applyAlignment="1" applyProtection="1">
      <alignment horizontal="center" vertical="center" wrapText="1"/>
      <protection hidden="1"/>
    </xf>
    <xf numFmtId="0" fontId="19" fillId="25" borderId="2" xfId="0" applyFont="1" applyFill="1" applyBorder="1" applyAlignment="1" applyProtection="1">
      <alignment horizontal="center" vertical="center" wrapText="1"/>
      <protection hidden="1"/>
    </xf>
    <xf numFmtId="0" fontId="1" fillId="0" borderId="2" xfId="0" applyFont="1" applyBorder="1" applyAlignment="1" applyProtection="1">
      <alignment horizontal="center" vertical="center" wrapText="1"/>
      <protection hidden="1"/>
    </xf>
    <xf numFmtId="0" fontId="12" fillId="50" borderId="145" xfId="0" applyFont="1" applyFill="1" applyBorder="1" applyAlignment="1" applyProtection="1">
      <alignment horizontal="center" vertical="center"/>
      <protection locked="0"/>
    </xf>
    <xf numFmtId="0" fontId="12" fillId="50" borderId="148" xfId="0" applyFont="1" applyFill="1" applyBorder="1" applyAlignment="1" applyProtection="1">
      <alignment horizontal="center" vertical="center" shrinkToFit="1"/>
      <protection locked="0"/>
    </xf>
    <xf numFmtId="0" fontId="12" fillId="50" borderId="72" xfId="0" applyFont="1" applyFill="1" applyBorder="1" applyAlignment="1" applyProtection="1">
      <alignment horizontal="center" vertical="center"/>
      <protection locked="0"/>
    </xf>
    <xf numFmtId="0" fontId="12" fillId="50" borderId="24" xfId="0" applyFont="1" applyFill="1" applyBorder="1" applyAlignment="1" applyProtection="1">
      <alignment horizontal="center" vertical="center" shrinkToFit="1"/>
      <protection locked="0"/>
    </xf>
    <xf numFmtId="0" fontId="12" fillId="50" borderId="11" xfId="0" applyFont="1" applyFill="1" applyBorder="1" applyAlignment="1" applyProtection="1">
      <alignment horizontal="center" vertical="center"/>
      <protection locked="0"/>
    </xf>
    <xf numFmtId="0" fontId="12" fillId="50" borderId="146" xfId="0" applyFont="1" applyFill="1" applyBorder="1" applyAlignment="1" applyProtection="1">
      <alignment horizontal="center" vertical="center"/>
      <protection locked="0"/>
    </xf>
    <xf numFmtId="0" fontId="12" fillId="50" borderId="127" xfId="0" applyFont="1" applyFill="1" applyBorder="1" applyAlignment="1" applyProtection="1">
      <alignment horizontal="center" vertical="center" shrinkToFit="1"/>
      <protection locked="0"/>
    </xf>
    <xf numFmtId="0" fontId="95" fillId="16" borderId="10" xfId="0" applyFont="1" applyFill="1" applyBorder="1" applyAlignment="1" applyProtection="1">
      <alignment horizontal="center" vertical="center" wrapText="1"/>
      <protection hidden="1"/>
    </xf>
    <xf numFmtId="0" fontId="95" fillId="16" borderId="35" xfId="0" applyFont="1" applyFill="1" applyBorder="1" applyAlignment="1" applyProtection="1">
      <alignment horizontal="center" vertical="center" wrapText="1"/>
      <protection hidden="1"/>
    </xf>
    <xf numFmtId="0" fontId="49" fillId="0" borderId="1" xfId="0" applyFont="1" applyBorder="1" applyAlignment="1" applyProtection="1">
      <alignment horizontal="center" vertical="center"/>
      <protection hidden="1"/>
    </xf>
    <xf numFmtId="0" fontId="49" fillId="28" borderId="1" xfId="0" applyFont="1" applyFill="1" applyBorder="1" applyAlignment="1" applyProtection="1">
      <alignment horizontal="center" vertical="center"/>
      <protection hidden="1"/>
    </xf>
    <xf numFmtId="0" fontId="49" fillId="16" borderId="26" xfId="0" applyFont="1" applyFill="1" applyBorder="1" applyAlignment="1" applyProtection="1">
      <alignment horizontal="center" vertical="center" shrinkToFit="1"/>
      <protection hidden="1"/>
    </xf>
    <xf numFmtId="0" fontId="71" fillId="16" borderId="19" xfId="0" applyFont="1" applyFill="1" applyBorder="1" applyAlignment="1" applyProtection="1">
      <alignment horizontal="center" vertical="center" wrapText="1"/>
      <protection hidden="1"/>
    </xf>
    <xf numFmtId="0" fontId="8" fillId="31" borderId="10" xfId="0" applyFont="1" applyFill="1" applyBorder="1" applyAlignment="1">
      <alignment horizontal="center" vertical="center"/>
    </xf>
    <xf numFmtId="0" fontId="8" fillId="31" borderId="35" xfId="0" applyFont="1" applyFill="1" applyBorder="1" applyAlignment="1">
      <alignment horizontal="center" vertical="center"/>
    </xf>
    <xf numFmtId="0" fontId="8" fillId="31" borderId="19" xfId="0" applyFont="1" applyFill="1" applyBorder="1" applyAlignment="1">
      <alignment horizontal="center" vertical="center"/>
    </xf>
    <xf numFmtId="168" fontId="8" fillId="16" borderId="1" xfId="0" applyNumberFormat="1" applyFont="1" applyFill="1" applyBorder="1" applyAlignment="1" applyProtection="1">
      <alignment horizontal="center" vertical="center" shrinkToFit="1"/>
      <protection locked="0"/>
    </xf>
    <xf numFmtId="168" fontId="1" fillId="3" borderId="0" xfId="0" applyNumberFormat="1" applyFont="1" applyFill="1" applyAlignment="1" applyProtection="1">
      <alignment horizontal="left" vertical="center"/>
      <protection locked="0" hidden="1"/>
    </xf>
    <xf numFmtId="168" fontId="1" fillId="0" borderId="0" xfId="0" applyNumberFormat="1" applyFont="1" applyAlignment="1" applyProtection="1">
      <alignment horizontal="left" vertical="center"/>
      <protection locked="0" hidden="1"/>
    </xf>
    <xf numFmtId="168" fontId="132" fillId="48" borderId="1" xfId="2" applyNumberFormat="1" applyFont="1" applyFill="1" applyBorder="1" applyAlignment="1" applyProtection="1">
      <alignment horizontal="center" vertical="center" shrinkToFit="1"/>
      <protection locked="0"/>
    </xf>
    <xf numFmtId="0" fontId="138" fillId="24" borderId="0" xfId="0" applyFont="1" applyFill="1"/>
    <xf numFmtId="0" fontId="140" fillId="18" borderId="40" xfId="0" applyFont="1" applyFill="1" applyBorder="1" applyAlignment="1">
      <alignment horizontal="center" vertical="center" wrapText="1" shrinkToFit="1"/>
    </xf>
    <xf numFmtId="0" fontId="143" fillId="24" borderId="40" xfId="0" applyFont="1" applyFill="1" applyBorder="1" applyAlignment="1" applyProtection="1">
      <alignment horizontal="center" vertical="center" shrinkToFit="1"/>
      <protection hidden="1"/>
    </xf>
    <xf numFmtId="0" fontId="138" fillId="24" borderId="0" xfId="0" applyFont="1" applyFill="1" applyBorder="1" applyAlignment="1" applyProtection="1">
      <alignment horizontal="left" vertical="center" shrinkToFit="1"/>
      <protection hidden="1"/>
    </xf>
    <xf numFmtId="0" fontId="138" fillId="24" borderId="0" xfId="0" applyFont="1" applyFill="1" applyBorder="1" applyAlignment="1" applyProtection="1">
      <alignment vertical="center" shrinkToFit="1"/>
      <protection hidden="1"/>
    </xf>
    <xf numFmtId="0" fontId="138" fillId="24" borderId="0" xfId="0" applyFont="1" applyFill="1" applyBorder="1" applyAlignment="1" applyProtection="1">
      <alignment horizontal="center" vertical="center" shrinkToFit="1"/>
      <protection hidden="1"/>
    </xf>
    <xf numFmtId="0" fontId="138" fillId="24" borderId="40" xfId="0" applyFont="1" applyFill="1" applyBorder="1" applyAlignment="1" applyProtection="1">
      <alignment horizontal="left" vertical="center" shrinkToFit="1"/>
      <protection hidden="1"/>
    </xf>
    <xf numFmtId="0" fontId="144" fillId="15" borderId="0" xfId="0" applyFont="1" applyFill="1" applyBorder="1" applyAlignment="1" applyProtection="1">
      <alignment vertical="center" shrinkToFit="1"/>
      <protection hidden="1"/>
    </xf>
    <xf numFmtId="0" fontId="138" fillId="15" borderId="0" xfId="0" applyFont="1" applyFill="1" applyBorder="1" applyAlignment="1" applyProtection="1">
      <alignment vertical="center" shrinkToFit="1"/>
      <protection hidden="1"/>
    </xf>
    <xf numFmtId="0" fontId="138" fillId="15" borderId="0" xfId="0" applyFont="1" applyFill="1"/>
    <xf numFmtId="0" fontId="138" fillId="0" borderId="0" xfId="0" applyFont="1"/>
    <xf numFmtId="0" fontId="139" fillId="0" borderId="0" xfId="0" applyFont="1" applyAlignment="1">
      <alignment horizontal="center" vertical="center" wrapText="1"/>
    </xf>
    <xf numFmtId="0" fontId="146" fillId="16" borderId="40" xfId="0" applyNumberFormat="1" applyFont="1" applyFill="1" applyBorder="1" applyAlignment="1" applyProtection="1">
      <alignment horizontal="center" vertical="center" wrapText="1" shrinkToFit="1"/>
      <protection hidden="1"/>
    </xf>
    <xf numFmtId="0" fontId="138" fillId="24" borderId="42" xfId="0" applyFont="1" applyFill="1" applyBorder="1" applyAlignment="1" applyProtection="1">
      <alignment horizontal="left" vertical="center" shrinkToFit="1"/>
      <protection hidden="1"/>
    </xf>
    <xf numFmtId="0" fontId="148" fillId="16" borderId="2" xfId="0" applyFont="1" applyFill="1" applyBorder="1" applyAlignment="1">
      <alignment horizontal="right" vertical="center" wrapText="1" shrinkToFit="1"/>
    </xf>
    <xf numFmtId="0" fontId="149" fillId="38" borderId="110" xfId="1" applyFont="1" applyFill="1" applyBorder="1" applyAlignment="1" applyProtection="1">
      <alignment horizontal="center" vertical="center" wrapText="1" shrinkToFit="1"/>
    </xf>
    <xf numFmtId="0" fontId="150" fillId="38" borderId="111" xfId="1" applyFont="1" applyFill="1" applyBorder="1" applyAlignment="1" applyProtection="1">
      <alignment horizontal="center" vertical="center" wrapText="1" shrinkToFit="1"/>
    </xf>
    <xf numFmtId="0" fontId="150" fillId="38" borderId="116" xfId="1" applyFont="1" applyFill="1" applyBorder="1" applyAlignment="1" applyProtection="1">
      <alignment horizontal="center" vertical="center" wrapText="1" shrinkToFit="1"/>
    </xf>
    <xf numFmtId="0" fontId="150" fillId="38" borderId="126" xfId="1" applyFont="1" applyFill="1" applyBorder="1" applyAlignment="1" applyProtection="1">
      <alignment horizontal="center" vertical="center" wrapText="1" shrinkToFit="1"/>
    </xf>
    <xf numFmtId="0" fontId="143" fillId="24" borderId="42" xfId="0" applyFont="1" applyFill="1" applyBorder="1" applyAlignment="1" applyProtection="1">
      <alignment horizontal="center" vertical="center" shrinkToFit="1"/>
      <protection hidden="1"/>
    </xf>
    <xf numFmtId="0" fontId="151" fillId="24" borderId="0" xfId="0" applyFont="1" applyFill="1" applyBorder="1" applyAlignment="1" applyProtection="1">
      <alignment horizontal="left" vertical="center" shrinkToFit="1"/>
      <protection hidden="1"/>
    </xf>
    <xf numFmtId="0" fontId="138" fillId="24" borderId="60" xfId="0" applyFont="1" applyFill="1" applyBorder="1" applyAlignment="1" applyProtection="1">
      <alignment horizontal="left" vertical="center" shrinkToFit="1"/>
      <protection hidden="1"/>
    </xf>
    <xf numFmtId="0" fontId="148" fillId="16" borderId="1" xfId="0" applyFont="1" applyFill="1" applyBorder="1" applyAlignment="1">
      <alignment horizontal="right" vertical="center" wrapText="1" shrinkToFit="1"/>
    </xf>
    <xf numFmtId="0" fontId="152" fillId="39" borderId="108" xfId="1" applyFont="1" applyFill="1" applyBorder="1" applyAlignment="1" applyProtection="1">
      <alignment horizontal="center" vertical="center" wrapText="1"/>
      <protection hidden="1"/>
    </xf>
    <xf numFmtId="0" fontId="152" fillId="39" borderId="134" xfId="1" applyFont="1" applyFill="1" applyBorder="1" applyAlignment="1" applyProtection="1">
      <alignment horizontal="center" vertical="center" wrapText="1" shrinkToFit="1"/>
      <protection hidden="1"/>
    </xf>
    <xf numFmtId="0" fontId="152" fillId="39" borderId="113" xfId="1" applyFont="1" applyFill="1" applyBorder="1" applyAlignment="1" applyProtection="1">
      <alignment horizontal="center" vertical="center" wrapText="1"/>
      <protection hidden="1"/>
    </xf>
    <xf numFmtId="0" fontId="150" fillId="39" borderId="113" xfId="1" applyFont="1" applyFill="1" applyBorder="1" applyAlignment="1" applyProtection="1">
      <alignment horizontal="center" vertical="center" wrapText="1"/>
      <protection hidden="1"/>
    </xf>
    <xf numFmtId="0" fontId="150" fillId="39" borderId="134" xfId="1" applyFont="1" applyFill="1" applyBorder="1" applyAlignment="1" applyProtection="1">
      <alignment horizontal="center" vertical="center" wrapText="1"/>
      <protection hidden="1"/>
    </xf>
    <xf numFmtId="0" fontId="150" fillId="39" borderId="113" xfId="1" applyFont="1" applyFill="1" applyBorder="1" applyAlignment="1" applyProtection="1">
      <alignment horizontal="center" vertical="center" wrapText="1" shrinkToFit="1"/>
      <protection hidden="1"/>
    </xf>
    <xf numFmtId="0" fontId="153" fillId="30" borderId="119" xfId="1" applyFont="1" applyFill="1" applyBorder="1" applyAlignment="1" applyProtection="1">
      <alignment horizontal="center" vertical="center" wrapText="1"/>
      <protection hidden="1"/>
    </xf>
    <xf numFmtId="0" fontId="153" fillId="30" borderId="135" xfId="1" applyFont="1" applyFill="1" applyBorder="1" applyAlignment="1" applyProtection="1">
      <alignment horizontal="center" vertical="center" wrapText="1"/>
      <protection hidden="1"/>
    </xf>
    <xf numFmtId="0" fontId="145" fillId="24" borderId="42" xfId="0" applyFont="1" applyFill="1" applyBorder="1" applyAlignment="1" applyProtection="1">
      <alignment horizontal="center" vertical="center" shrinkToFit="1"/>
      <protection hidden="1"/>
    </xf>
    <xf numFmtId="0" fontId="154" fillId="32" borderId="11" xfId="0" applyFont="1" applyFill="1" applyBorder="1" applyAlignment="1" applyProtection="1">
      <alignment horizontal="left" vertical="center" shrinkToFit="1"/>
      <protection hidden="1"/>
    </xf>
    <xf numFmtId="0" fontId="154" fillId="32" borderId="2" xfId="0" applyFont="1" applyFill="1" applyBorder="1" applyAlignment="1" applyProtection="1">
      <alignment horizontal="center" vertical="center" shrinkToFit="1"/>
      <protection hidden="1"/>
    </xf>
    <xf numFmtId="49" fontId="144" fillId="15" borderId="28" xfId="0" applyNumberFormat="1" applyFont="1" applyFill="1" applyBorder="1" applyAlignment="1" applyProtection="1">
      <alignment vertical="center" shrinkToFit="1"/>
      <protection hidden="1"/>
    </xf>
    <xf numFmtId="0" fontId="144" fillId="15" borderId="28" xfId="0" applyFont="1" applyFill="1" applyBorder="1" applyAlignment="1" applyProtection="1">
      <alignment vertical="center" shrinkToFit="1"/>
      <protection hidden="1"/>
    </xf>
    <xf numFmtId="0" fontId="155" fillId="15" borderId="28" xfId="0" applyFont="1" applyFill="1" applyBorder="1" applyAlignment="1" applyProtection="1">
      <alignment vertical="center" shrinkToFit="1"/>
      <protection hidden="1"/>
    </xf>
    <xf numFmtId="0" fontId="143" fillId="24" borderId="60" xfId="0" applyFont="1" applyFill="1" applyBorder="1" applyAlignment="1" applyProtection="1">
      <alignment horizontal="center" vertical="center" shrinkToFit="1"/>
      <protection hidden="1"/>
    </xf>
    <xf numFmtId="0" fontId="159" fillId="0" borderId="11" xfId="0" applyFont="1" applyBorder="1" applyAlignment="1" applyProtection="1">
      <alignment horizontal="left" vertical="center"/>
      <protection hidden="1"/>
    </xf>
    <xf numFmtId="0" fontId="160" fillId="0" borderId="1" xfId="0" applyFont="1" applyBorder="1" applyAlignment="1" applyProtection="1">
      <alignment horizontal="center" vertical="center"/>
      <protection hidden="1"/>
    </xf>
    <xf numFmtId="49" fontId="144" fillId="15" borderId="0" xfId="1" applyNumberFormat="1" applyFont="1" applyFill="1" applyBorder="1" applyAlignment="1" applyProtection="1">
      <alignment horizontal="center" vertical="center" shrinkToFit="1"/>
      <protection hidden="1"/>
    </xf>
    <xf numFmtId="0" fontId="144" fillId="15" borderId="0" xfId="1" applyFont="1" applyFill="1" applyBorder="1" applyAlignment="1" applyProtection="1">
      <alignment horizontal="center" vertical="center" shrinkToFit="1"/>
      <protection hidden="1"/>
    </xf>
    <xf numFmtId="0" fontId="154" fillId="15" borderId="0" xfId="0" applyFont="1" applyFill="1" applyBorder="1" applyAlignment="1" applyProtection="1">
      <alignment vertical="center" shrinkToFit="1"/>
      <protection hidden="1"/>
    </xf>
    <xf numFmtId="0" fontId="159" fillId="16" borderId="11" xfId="0" applyNumberFormat="1" applyFont="1" applyFill="1" applyBorder="1" applyAlignment="1" applyProtection="1">
      <alignment horizontal="center" vertical="center" shrinkToFit="1"/>
      <protection hidden="1"/>
    </xf>
    <xf numFmtId="0" fontId="155" fillId="16" borderId="1" xfId="0" applyNumberFormat="1" applyFont="1" applyFill="1" applyBorder="1" applyAlignment="1" applyProtection="1">
      <alignment vertical="center" shrinkToFit="1"/>
      <protection hidden="1"/>
    </xf>
    <xf numFmtId="0" fontId="154" fillId="16" borderId="24" xfId="0" applyNumberFormat="1" applyFont="1" applyFill="1" applyBorder="1" applyAlignment="1" applyProtection="1">
      <alignment horizontal="center" vertical="center" shrinkToFit="1"/>
      <protection hidden="1"/>
    </xf>
    <xf numFmtId="0" fontId="143" fillId="24" borderId="151" xfId="0" applyFont="1" applyFill="1" applyBorder="1" applyAlignment="1" applyProtection="1">
      <alignment horizontal="center" vertical="center" shrinkToFit="1"/>
      <protection hidden="1"/>
    </xf>
    <xf numFmtId="0" fontId="160" fillId="0" borderId="1" xfId="0" applyFont="1" applyBorder="1" applyAlignment="1" applyProtection="1">
      <alignment vertical="center" shrinkToFit="1"/>
      <protection hidden="1"/>
    </xf>
    <xf numFmtId="49" fontId="161" fillId="15" borderId="0" xfId="1" applyNumberFormat="1" applyFont="1" applyFill="1" applyBorder="1" applyAlignment="1" applyProtection="1">
      <alignment horizontal="left" vertical="center" shrinkToFit="1"/>
      <protection hidden="1"/>
    </xf>
    <xf numFmtId="0" fontId="161" fillId="15" borderId="0" xfId="1" applyFont="1" applyFill="1" applyBorder="1" applyAlignment="1" applyProtection="1">
      <alignment horizontal="center" vertical="center" shrinkToFit="1"/>
      <protection hidden="1"/>
    </xf>
    <xf numFmtId="0" fontId="159" fillId="15" borderId="11" xfId="0" applyNumberFormat="1" applyFont="1" applyFill="1" applyBorder="1" applyAlignment="1" applyProtection="1">
      <alignment horizontal="center" vertical="center" shrinkToFit="1"/>
      <protection hidden="1"/>
    </xf>
    <xf numFmtId="0" fontId="161" fillId="15" borderId="24" xfId="1" applyNumberFormat="1" applyFont="1" applyFill="1" applyBorder="1" applyAlignment="1" applyProtection="1">
      <alignment horizontal="center" vertical="center" shrinkToFit="1"/>
      <protection hidden="1"/>
    </xf>
    <xf numFmtId="0" fontId="143" fillId="24" borderId="152" xfId="0" applyFont="1" applyFill="1" applyBorder="1" applyAlignment="1" applyProtection="1">
      <alignment horizontal="center" vertical="center" shrinkToFit="1"/>
      <protection hidden="1"/>
    </xf>
    <xf numFmtId="0" fontId="144" fillId="15" borderId="0" xfId="1" applyNumberFormat="1" applyFont="1" applyFill="1" applyBorder="1" applyAlignment="1" applyProtection="1">
      <alignment horizontal="center" vertical="center" shrinkToFit="1"/>
      <protection hidden="1"/>
    </xf>
    <xf numFmtId="0" fontId="154" fillId="15" borderId="0" xfId="0" applyNumberFormat="1" applyFont="1" applyFill="1" applyBorder="1" applyAlignment="1" applyProtection="1">
      <alignment horizontal="center" vertical="center" shrinkToFit="1"/>
      <protection hidden="1"/>
    </xf>
    <xf numFmtId="0" fontId="144" fillId="15" borderId="0" xfId="0" applyNumberFormat="1" applyFont="1" applyFill="1" applyBorder="1" applyAlignment="1" applyProtection="1">
      <alignment horizontal="center" vertical="center" shrinkToFit="1"/>
      <protection hidden="1"/>
    </xf>
    <xf numFmtId="0" fontId="138" fillId="15" borderId="0" xfId="0" applyNumberFormat="1" applyFont="1" applyFill="1" applyBorder="1" applyAlignment="1" applyProtection="1">
      <alignment horizontal="center" vertical="center" shrinkToFit="1"/>
      <protection hidden="1"/>
    </xf>
    <xf numFmtId="0" fontId="158" fillId="16" borderId="124" xfId="1" applyFont="1" applyFill="1" applyBorder="1" applyAlignment="1" applyProtection="1">
      <alignment horizontal="center" vertical="center" shrinkToFit="1"/>
      <protection hidden="1"/>
    </xf>
    <xf numFmtId="0" fontId="158" fillId="16" borderId="88" xfId="1" applyFont="1" applyFill="1" applyBorder="1" applyAlignment="1" applyProtection="1">
      <alignment horizontal="center" vertical="center" shrinkToFit="1"/>
      <protection hidden="1"/>
    </xf>
    <xf numFmtId="0" fontId="158" fillId="16" borderId="85" xfId="1" applyFont="1" applyFill="1" applyBorder="1" applyAlignment="1" applyProtection="1">
      <alignment horizontal="center" vertical="center" shrinkToFit="1"/>
      <protection hidden="1"/>
    </xf>
    <xf numFmtId="0" fontId="144" fillId="15" borderId="0" xfId="0" applyFont="1" applyFill="1" applyBorder="1" applyAlignment="1" applyProtection="1">
      <alignment horizontal="center" vertical="center" shrinkToFit="1"/>
      <protection hidden="1"/>
    </xf>
    <xf numFmtId="0" fontId="162" fillId="0" borderId="0" xfId="0" applyFont="1" applyBorder="1"/>
    <xf numFmtId="0" fontId="158" fillId="16" borderId="82" xfId="1" applyFont="1" applyFill="1" applyBorder="1" applyAlignment="1" applyProtection="1">
      <alignment horizontal="center" vertical="center" shrinkToFit="1"/>
      <protection hidden="1"/>
    </xf>
    <xf numFmtId="0" fontId="158" fillId="16" borderId="86" xfId="1" applyFont="1" applyFill="1" applyBorder="1" applyAlignment="1" applyProtection="1">
      <alignment horizontal="center" vertical="center" shrinkToFit="1"/>
      <protection hidden="1"/>
    </xf>
    <xf numFmtId="0" fontId="158" fillId="16" borderId="58" xfId="1" applyFont="1" applyFill="1" applyBorder="1" applyAlignment="1" applyProtection="1">
      <alignment horizontal="center" vertical="center" shrinkToFit="1"/>
      <protection hidden="1"/>
    </xf>
    <xf numFmtId="0" fontId="158" fillId="16" borderId="0" xfId="1" applyFont="1" applyFill="1" applyBorder="1" applyAlignment="1" applyProtection="1">
      <alignment horizontal="center" vertical="center" shrinkToFit="1"/>
      <protection hidden="1"/>
    </xf>
    <xf numFmtId="0" fontId="158" fillId="16" borderId="76" xfId="1" applyFont="1" applyFill="1" applyBorder="1" applyAlignment="1" applyProtection="1">
      <alignment horizontal="center" vertical="center" shrinkToFit="1"/>
      <protection hidden="1"/>
    </xf>
    <xf numFmtId="0" fontId="158" fillId="16" borderId="87" xfId="1" applyFont="1" applyFill="1" applyBorder="1" applyAlignment="1" applyProtection="1">
      <alignment horizontal="center" vertical="center" shrinkToFit="1"/>
      <protection hidden="1"/>
    </xf>
    <xf numFmtId="0" fontId="164" fillId="16" borderId="92" xfId="1" applyFont="1" applyFill="1" applyBorder="1" applyAlignment="1" applyProtection="1">
      <alignment horizontal="center" vertical="center" shrinkToFit="1"/>
      <protection hidden="1"/>
    </xf>
    <xf numFmtId="0" fontId="164" fillId="16" borderId="93" xfId="1" applyFont="1" applyFill="1" applyBorder="1" applyAlignment="1" applyProtection="1">
      <alignment horizontal="center" vertical="center" shrinkToFit="1"/>
      <protection hidden="1"/>
    </xf>
    <xf numFmtId="0" fontId="164" fillId="16" borderId="94" xfId="1" applyFont="1" applyFill="1" applyBorder="1" applyAlignment="1" applyProtection="1">
      <alignment horizontal="center" vertical="center" shrinkToFit="1"/>
      <protection hidden="1"/>
    </xf>
    <xf numFmtId="0" fontId="154" fillId="16" borderId="61" xfId="0" applyNumberFormat="1" applyFont="1" applyFill="1" applyBorder="1" applyAlignment="1" applyProtection="1">
      <alignment horizontal="center" vertical="center" shrinkToFit="1"/>
      <protection hidden="1"/>
    </xf>
    <xf numFmtId="0" fontId="158" fillId="29" borderId="77" xfId="1" applyFont="1" applyFill="1" applyBorder="1" applyAlignment="1" applyProtection="1">
      <alignment horizontal="center" vertical="center" shrinkToFit="1"/>
      <protection hidden="1"/>
    </xf>
    <xf numFmtId="0" fontId="158" fillId="29" borderId="81" xfId="1" applyFont="1" applyFill="1" applyBorder="1" applyAlignment="1" applyProtection="1">
      <alignment horizontal="center" vertical="center" shrinkToFit="1"/>
      <protection hidden="1"/>
    </xf>
    <xf numFmtId="1" fontId="166" fillId="16" borderId="98" xfId="0" applyNumberFormat="1" applyFont="1" applyFill="1" applyBorder="1" applyAlignment="1" applyProtection="1">
      <alignment horizontal="center" vertical="center" shrinkToFit="1"/>
      <protection hidden="1"/>
    </xf>
    <xf numFmtId="1" fontId="166" fillId="16" borderId="97" xfId="0" applyNumberFormat="1" applyFont="1" applyFill="1" applyBorder="1" applyAlignment="1" applyProtection="1">
      <alignment horizontal="center" vertical="center" shrinkToFit="1"/>
      <protection hidden="1"/>
    </xf>
    <xf numFmtId="0" fontId="159" fillId="16" borderId="17" xfId="0" applyNumberFormat="1" applyFont="1" applyFill="1" applyBorder="1" applyAlignment="1" applyProtection="1">
      <alignment horizontal="center" vertical="center" shrinkToFit="1"/>
      <protection hidden="1"/>
    </xf>
    <xf numFmtId="0" fontId="155" fillId="16" borderId="3" xfId="0" applyNumberFormat="1" applyFont="1" applyFill="1" applyBorder="1" applyAlignment="1" applyProtection="1">
      <alignment vertical="center" shrinkToFit="1"/>
      <protection hidden="1"/>
    </xf>
    <xf numFmtId="0" fontId="154" fillId="16" borderId="121" xfId="0" applyNumberFormat="1" applyFont="1" applyFill="1" applyBorder="1" applyAlignment="1" applyProtection="1">
      <alignment horizontal="center" vertical="center" shrinkToFit="1"/>
      <protection hidden="1"/>
    </xf>
    <xf numFmtId="0" fontId="167" fillId="34" borderId="0" xfId="1" applyFont="1" applyFill="1" applyBorder="1" applyAlignment="1" applyProtection="1">
      <alignment horizontal="center" vertical="center" shrinkToFit="1"/>
    </xf>
    <xf numFmtId="0" fontId="168" fillId="35" borderId="0" xfId="0" applyFont="1" applyFill="1" applyBorder="1" applyAlignment="1" applyProtection="1">
      <alignment horizontal="center" vertical="center" wrapText="1"/>
      <protection hidden="1"/>
    </xf>
    <xf numFmtId="0" fontId="161" fillId="39" borderId="42" xfId="1" applyFont="1" applyFill="1" applyBorder="1" applyAlignment="1" applyProtection="1">
      <alignment horizontal="center" vertical="center" wrapText="1"/>
      <protection hidden="1"/>
    </xf>
    <xf numFmtId="0" fontId="170" fillId="16" borderId="78" xfId="1" applyFont="1" applyFill="1" applyBorder="1" applyAlignment="1" applyProtection="1">
      <alignment horizontal="center" vertical="center" wrapText="1" shrinkToFit="1"/>
    </xf>
    <xf numFmtId="0" fontId="170" fillId="16" borderId="77" xfId="1" applyFont="1" applyFill="1" applyBorder="1" applyAlignment="1" applyProtection="1">
      <alignment horizontal="center" vertical="center" wrapText="1" shrinkToFit="1"/>
    </xf>
    <xf numFmtId="0" fontId="170" fillId="16" borderId="84" xfId="1" applyFont="1" applyFill="1" applyBorder="1" applyAlignment="1" applyProtection="1">
      <alignment horizontal="center" vertical="center" wrapText="1" shrinkToFit="1"/>
    </xf>
    <xf numFmtId="0" fontId="170" fillId="16" borderId="81" xfId="1" applyFont="1" applyFill="1" applyBorder="1" applyAlignment="1" applyProtection="1">
      <alignment horizontal="center" vertical="center" wrapText="1" shrinkToFit="1"/>
    </xf>
    <xf numFmtId="0" fontId="138" fillId="24" borderId="42" xfId="0" applyFont="1" applyFill="1" applyBorder="1"/>
    <xf numFmtId="0" fontId="154" fillId="0" borderId="0" xfId="0" applyFont="1" applyBorder="1" applyAlignment="1">
      <alignment horizontal="left" vertical="center" wrapText="1"/>
    </xf>
    <xf numFmtId="0" fontId="170" fillId="16" borderId="81" xfId="0" applyFont="1" applyFill="1" applyBorder="1" applyAlignment="1">
      <alignment horizontal="center" vertical="center" shrinkToFit="1"/>
    </xf>
    <xf numFmtId="0" fontId="170" fillId="16" borderId="77" xfId="0" applyFont="1" applyFill="1" applyBorder="1" applyAlignment="1">
      <alignment horizontal="center" vertical="center" shrinkToFit="1"/>
    </xf>
    <xf numFmtId="0" fontId="170" fillId="16" borderId="0" xfId="0" applyFont="1" applyFill="1" applyBorder="1" applyAlignment="1">
      <alignment horizontal="center" vertical="center" shrinkToFit="1"/>
    </xf>
    <xf numFmtId="0" fontId="154" fillId="24" borderId="60" xfId="0" applyFont="1" applyFill="1" applyBorder="1" applyAlignment="1">
      <alignment horizontal="left" vertical="center" wrapText="1"/>
    </xf>
    <xf numFmtId="0" fontId="143" fillId="15" borderId="0" xfId="0" applyFont="1" applyFill="1"/>
    <xf numFmtId="0" fontId="174" fillId="29" borderId="89" xfId="0" applyFont="1" applyFill="1" applyBorder="1" applyAlignment="1">
      <alignment horizontal="center" vertical="center" shrinkToFit="1"/>
    </xf>
    <xf numFmtId="0" fontId="175" fillId="29" borderId="89" xfId="0" applyFont="1" applyFill="1" applyBorder="1" applyAlignment="1" applyProtection="1">
      <alignment horizontal="center" vertical="center" wrapText="1" shrinkToFit="1"/>
      <protection hidden="1"/>
    </xf>
    <xf numFmtId="0" fontId="175" fillId="29" borderId="125" xfId="0" applyFont="1" applyFill="1" applyBorder="1" applyAlignment="1" applyProtection="1">
      <alignment horizontal="center" vertical="center" wrapText="1" shrinkToFit="1"/>
      <protection hidden="1"/>
    </xf>
    <xf numFmtId="0" fontId="174" fillId="24" borderId="42" xfId="0" applyFont="1" applyFill="1" applyBorder="1" applyAlignment="1" applyProtection="1">
      <alignment horizontal="center" vertical="center" shrinkToFit="1"/>
      <protection hidden="1"/>
    </xf>
    <xf numFmtId="0" fontId="162" fillId="0" borderId="0" xfId="0" applyFont="1"/>
    <xf numFmtId="0" fontId="177" fillId="29" borderId="1" xfId="0" applyFont="1" applyFill="1" applyBorder="1" applyAlignment="1">
      <alignment horizontal="center" vertical="center" shrinkToFit="1"/>
    </xf>
    <xf numFmtId="0" fontId="159" fillId="29" borderId="11" xfId="0" applyFont="1" applyFill="1" applyBorder="1" applyAlignment="1" applyProtection="1">
      <alignment horizontal="center" vertical="center" shrinkToFit="1"/>
      <protection locked="0"/>
    </xf>
    <xf numFmtId="0" fontId="159" fillId="29" borderId="1" xfId="0" applyFont="1" applyFill="1" applyBorder="1" applyAlignment="1" applyProtection="1">
      <alignment horizontal="center" vertical="center" shrinkToFit="1"/>
      <protection locked="0"/>
    </xf>
    <xf numFmtId="0" fontId="159" fillId="29" borderId="24" xfId="0" applyFont="1" applyFill="1" applyBorder="1" applyAlignment="1" applyProtection="1">
      <alignment horizontal="center" vertical="center" shrinkToFit="1"/>
      <protection locked="0"/>
    </xf>
    <xf numFmtId="0" fontId="174" fillId="29" borderId="62" xfId="0" applyFont="1" applyFill="1" applyBorder="1" applyAlignment="1">
      <alignment horizontal="center" vertical="center" shrinkToFit="1"/>
    </xf>
    <xf numFmtId="14" fontId="138" fillId="29" borderId="51" xfId="0" applyNumberFormat="1" applyFont="1" applyFill="1" applyBorder="1" applyAlignment="1" applyProtection="1">
      <alignment horizontal="center" vertical="center" shrinkToFit="1"/>
      <protection hidden="1"/>
    </xf>
    <xf numFmtId="14" fontId="138" fillId="29" borderId="32" xfId="0" applyNumberFormat="1" applyFont="1" applyFill="1" applyBorder="1" applyAlignment="1" applyProtection="1">
      <alignment horizontal="center" vertical="center" shrinkToFit="1"/>
      <protection hidden="1"/>
    </xf>
    <xf numFmtId="14" fontId="138" fillId="29" borderId="24" xfId="0" applyNumberFormat="1" applyFont="1" applyFill="1" applyBorder="1" applyAlignment="1" applyProtection="1">
      <alignment horizontal="center" vertical="center" shrinkToFit="1"/>
      <protection hidden="1"/>
    </xf>
    <xf numFmtId="14" fontId="138" fillId="29" borderId="1" xfId="0" applyNumberFormat="1" applyFont="1" applyFill="1" applyBorder="1" applyAlignment="1" applyProtection="1">
      <alignment horizontal="center" vertical="center" shrinkToFit="1"/>
      <protection hidden="1"/>
    </xf>
    <xf numFmtId="14" fontId="138" fillId="29" borderId="30" xfId="0" applyNumberFormat="1" applyFont="1" applyFill="1" applyBorder="1" applyAlignment="1" applyProtection="1">
      <alignment horizontal="center" vertical="center" shrinkToFit="1"/>
      <protection hidden="1"/>
    </xf>
    <xf numFmtId="14" fontId="143" fillId="24" borderId="60" xfId="0" applyNumberFormat="1" applyFont="1" applyFill="1" applyBorder="1" applyAlignment="1" applyProtection="1">
      <alignment horizontal="center" vertical="center" shrinkToFit="1"/>
      <protection hidden="1"/>
    </xf>
    <xf numFmtId="0" fontId="177" fillId="29" borderId="3" xfId="0" applyFont="1" applyFill="1" applyBorder="1" applyAlignment="1">
      <alignment horizontal="center" vertical="center" wrapText="1" shrinkToFit="1"/>
    </xf>
    <xf numFmtId="0" fontId="143" fillId="29" borderId="17" xfId="0" applyFont="1" applyFill="1" applyBorder="1" applyAlignment="1" applyProtection="1">
      <alignment horizontal="center" vertical="center" wrapText="1" shrinkToFit="1"/>
      <protection locked="0"/>
    </xf>
    <xf numFmtId="0" fontId="143" fillId="29" borderId="3" xfId="0" applyFont="1" applyFill="1" applyBorder="1" applyAlignment="1" applyProtection="1">
      <alignment horizontal="center" vertical="center" wrapText="1" shrinkToFit="1"/>
      <protection locked="0"/>
    </xf>
    <xf numFmtId="0" fontId="143" fillId="29" borderId="15" xfId="0" applyFont="1" applyFill="1" applyBorder="1" applyAlignment="1" applyProtection="1">
      <alignment horizontal="center" vertical="center" wrapText="1" shrinkToFit="1"/>
      <protection locked="0"/>
    </xf>
    <xf numFmtId="0" fontId="143" fillId="24" borderId="42" xfId="0" applyFont="1" applyFill="1" applyBorder="1" applyAlignment="1" applyProtection="1">
      <alignment horizontal="center" vertical="center" wrapText="1" shrinkToFit="1"/>
      <protection hidden="1"/>
    </xf>
    <xf numFmtId="0" fontId="178" fillId="40" borderId="2" xfId="0" applyFont="1" applyFill="1" applyBorder="1" applyAlignment="1">
      <alignment horizontal="center" vertical="center" shrinkToFit="1"/>
    </xf>
    <xf numFmtId="0" fontId="175" fillId="40" borderId="12" xfId="0" applyFont="1" applyFill="1" applyBorder="1" applyAlignment="1" applyProtection="1">
      <alignment horizontal="center" vertical="center" wrapText="1"/>
      <protection hidden="1"/>
    </xf>
    <xf numFmtId="0" fontId="175" fillId="40" borderId="12" xfId="0" applyFont="1" applyFill="1" applyBorder="1" applyAlignment="1" applyProtection="1">
      <alignment horizontal="center" vertical="center" wrapText="1" shrinkToFit="1"/>
      <protection hidden="1"/>
    </xf>
    <xf numFmtId="0" fontId="175" fillId="40" borderId="36" xfId="0" applyFont="1" applyFill="1" applyBorder="1" applyAlignment="1" applyProtection="1">
      <alignment horizontal="center" vertical="center" wrapText="1" shrinkToFit="1"/>
      <protection hidden="1"/>
    </xf>
    <xf numFmtId="0" fontId="143" fillId="24" borderId="60" xfId="0" applyFont="1" applyFill="1" applyBorder="1" applyAlignment="1" applyProtection="1">
      <alignment horizontal="center" vertical="center" wrapText="1" shrinkToFit="1"/>
      <protection hidden="1"/>
    </xf>
    <xf numFmtId="0" fontId="177" fillId="40" borderId="1" xfId="0" applyFont="1" applyFill="1" applyBorder="1" applyAlignment="1">
      <alignment horizontal="center" vertical="center" shrinkToFit="1"/>
    </xf>
    <xf numFmtId="0" fontId="159" fillId="40" borderId="1" xfId="0" applyFont="1" applyFill="1" applyBorder="1" applyAlignment="1" applyProtection="1">
      <alignment horizontal="center" vertical="center" shrinkToFit="1"/>
      <protection locked="0"/>
    </xf>
    <xf numFmtId="0" fontId="159" fillId="40" borderId="24" xfId="0" applyFont="1" applyFill="1" applyBorder="1" applyAlignment="1" applyProtection="1">
      <alignment horizontal="center" vertical="center" shrinkToFit="1"/>
      <protection locked="0"/>
    </xf>
    <xf numFmtId="0" fontId="174" fillId="40" borderId="8" xfId="0" applyFont="1" applyFill="1" applyBorder="1" applyAlignment="1">
      <alignment horizontal="center" vertical="center" shrinkToFit="1"/>
    </xf>
    <xf numFmtId="14" fontId="138" fillId="40" borderId="1" xfId="0" applyNumberFormat="1" applyFont="1" applyFill="1" applyBorder="1" applyAlignment="1" applyProtection="1">
      <alignment horizontal="center" vertical="center" shrinkToFit="1"/>
      <protection hidden="1"/>
    </xf>
    <xf numFmtId="14" fontId="138" fillId="40" borderId="24" xfId="0" applyNumberFormat="1" applyFont="1" applyFill="1" applyBorder="1" applyAlignment="1" applyProtection="1">
      <alignment horizontal="center" vertical="center" shrinkToFit="1"/>
      <protection hidden="1"/>
    </xf>
    <xf numFmtId="14" fontId="143" fillId="24" borderId="42" xfId="0" applyNumberFormat="1" applyFont="1" applyFill="1" applyBorder="1" applyAlignment="1" applyProtection="1">
      <alignment horizontal="center" vertical="center" shrinkToFit="1"/>
      <protection hidden="1"/>
    </xf>
    <xf numFmtId="0" fontId="174" fillId="40" borderId="6" xfId="0" applyFont="1" applyFill="1" applyBorder="1" applyAlignment="1">
      <alignment horizontal="center" vertical="center" shrinkToFit="1"/>
    </xf>
    <xf numFmtId="0" fontId="177" fillId="40" borderId="3" xfId="0" applyFont="1" applyFill="1" applyBorder="1" applyAlignment="1">
      <alignment horizontal="center" vertical="center" wrapText="1" shrinkToFit="1"/>
    </xf>
    <xf numFmtId="0" fontId="143" fillId="40" borderId="3" xfId="0" applyFont="1" applyFill="1" applyBorder="1" applyAlignment="1" applyProtection="1">
      <alignment horizontal="center" vertical="center" wrapText="1"/>
      <protection locked="0"/>
    </xf>
    <xf numFmtId="0" fontId="143" fillId="40" borderId="3" xfId="0" applyFont="1" applyFill="1" applyBorder="1" applyAlignment="1" applyProtection="1">
      <alignment horizontal="center" vertical="center" wrapText="1" shrinkToFit="1"/>
      <protection locked="0"/>
    </xf>
    <xf numFmtId="0" fontId="143" fillId="40" borderId="15" xfId="0" applyFont="1" applyFill="1" applyBorder="1" applyAlignment="1" applyProtection="1">
      <alignment horizontal="center" vertical="center" wrapText="1" shrinkToFit="1"/>
      <protection locked="0"/>
    </xf>
    <xf numFmtId="0" fontId="174" fillId="29" borderId="8" xfId="0" applyFont="1" applyFill="1" applyBorder="1" applyAlignment="1">
      <alignment horizontal="center" vertical="center" shrinkToFit="1"/>
    </xf>
    <xf numFmtId="0" fontId="178" fillId="29" borderId="2" xfId="0" applyFont="1" applyFill="1" applyBorder="1" applyAlignment="1">
      <alignment horizontal="center" vertical="center" shrinkToFit="1"/>
    </xf>
    <xf numFmtId="0" fontId="175" fillId="29" borderId="2" xfId="0" applyFont="1" applyFill="1" applyBorder="1" applyAlignment="1" applyProtection="1">
      <alignment horizontal="center" vertical="center" wrapText="1"/>
      <protection hidden="1"/>
    </xf>
    <xf numFmtId="0" fontId="175" fillId="29" borderId="2" xfId="0" applyFont="1" applyFill="1" applyBorder="1" applyAlignment="1" applyProtection="1">
      <alignment horizontal="center" vertical="center" wrapText="1" shrinkToFit="1"/>
      <protection hidden="1"/>
    </xf>
    <xf numFmtId="0" fontId="175" fillId="29" borderId="25" xfId="0" applyFont="1" applyFill="1" applyBorder="1" applyAlignment="1" applyProtection="1">
      <alignment horizontal="center" vertical="center" wrapText="1" shrinkToFit="1"/>
      <protection hidden="1"/>
    </xf>
    <xf numFmtId="0" fontId="174" fillId="40" borderId="8" xfId="0" applyFont="1" applyFill="1" applyBorder="1" applyAlignment="1">
      <alignment horizontal="center" vertical="center" wrapText="1" shrinkToFit="1"/>
    </xf>
    <xf numFmtId="0" fontId="177" fillId="40" borderId="2" xfId="0" applyFont="1" applyFill="1" applyBorder="1" applyAlignment="1">
      <alignment horizontal="center" vertical="center" wrapText="1" shrinkToFit="1"/>
    </xf>
    <xf numFmtId="0" fontId="177" fillId="40" borderId="26" xfId="0" applyFont="1" applyFill="1" applyBorder="1" applyAlignment="1">
      <alignment horizontal="center" vertical="center" wrapText="1" shrinkToFit="1"/>
    </xf>
    <xf numFmtId="0" fontId="143" fillId="40" borderId="26" xfId="0" applyFont="1" applyFill="1" applyBorder="1" applyAlignment="1" applyProtection="1">
      <alignment horizontal="center" vertical="center" wrapText="1" shrinkToFit="1"/>
      <protection locked="0"/>
    </xf>
    <xf numFmtId="0" fontId="143" fillId="40" borderId="61" xfId="0" applyFont="1" applyFill="1" applyBorder="1" applyAlignment="1" applyProtection="1">
      <alignment horizontal="center" vertical="center" wrapText="1" shrinkToFit="1"/>
      <protection locked="0"/>
    </xf>
    <xf numFmtId="0" fontId="177" fillId="29" borderId="12" xfId="0" applyFont="1" applyFill="1" applyBorder="1" applyAlignment="1">
      <alignment horizontal="center" vertical="center" wrapText="1" shrinkToFit="1"/>
    </xf>
    <xf numFmtId="0" fontId="175" fillId="29" borderId="12" xfId="0" applyFont="1" applyFill="1" applyBorder="1" applyAlignment="1" applyProtection="1">
      <alignment horizontal="center" vertical="center" wrapText="1"/>
      <protection hidden="1"/>
    </xf>
    <xf numFmtId="0" fontId="175" fillId="29" borderId="12" xfId="0" applyFont="1" applyFill="1" applyBorder="1" applyAlignment="1" applyProtection="1">
      <alignment horizontal="center" vertical="center" wrapText="1" shrinkToFit="1"/>
      <protection hidden="1"/>
    </xf>
    <xf numFmtId="0" fontId="175" fillId="29" borderId="36" xfId="0" applyFont="1" applyFill="1" applyBorder="1" applyAlignment="1" applyProtection="1">
      <alignment horizontal="center" vertical="center" wrapText="1" shrinkToFit="1"/>
      <protection hidden="1"/>
    </xf>
    <xf numFmtId="0" fontId="138" fillId="0" borderId="0" xfId="0" applyFont="1" applyProtection="1"/>
    <xf numFmtId="0" fontId="174" fillId="29" borderId="8" xfId="0" applyFont="1" applyFill="1" applyBorder="1" applyAlignment="1">
      <alignment horizontal="center" vertical="center" wrapText="1"/>
    </xf>
    <xf numFmtId="0" fontId="177" fillId="29" borderId="26" xfId="0" applyFont="1" applyFill="1" applyBorder="1" applyAlignment="1">
      <alignment horizontal="center" vertical="center" wrapText="1" shrinkToFit="1"/>
    </xf>
    <xf numFmtId="0" fontId="143" fillId="29" borderId="26" xfId="0" applyFont="1" applyFill="1" applyBorder="1" applyAlignment="1" applyProtection="1">
      <alignment horizontal="center" vertical="center" wrapText="1" shrinkToFit="1"/>
      <protection locked="0"/>
    </xf>
    <xf numFmtId="0" fontId="143" fillId="29" borderId="61" xfId="0" applyFont="1" applyFill="1" applyBorder="1" applyAlignment="1" applyProtection="1">
      <alignment horizontal="center" vertical="center" wrapText="1" shrinkToFit="1"/>
      <protection locked="0"/>
    </xf>
    <xf numFmtId="0" fontId="177" fillId="40" borderId="12" xfId="0" applyFont="1" applyFill="1" applyBorder="1" applyAlignment="1">
      <alignment horizontal="center" vertical="center" wrapText="1" shrinkToFit="1"/>
    </xf>
    <xf numFmtId="0" fontId="174" fillId="40" borderId="8" xfId="0" applyFont="1" applyFill="1" applyBorder="1" applyAlignment="1">
      <alignment horizontal="center" vertical="center" wrapText="1"/>
    </xf>
    <xf numFmtId="0" fontId="174" fillId="29" borderId="7" xfId="0" applyFont="1" applyFill="1" applyBorder="1" applyAlignment="1">
      <alignment horizontal="center" vertical="center" wrapText="1"/>
    </xf>
    <xf numFmtId="0" fontId="174" fillId="40" borderId="7" xfId="0" applyFont="1" applyFill="1" applyBorder="1" applyAlignment="1">
      <alignment horizontal="center" vertical="center" wrapText="1"/>
    </xf>
    <xf numFmtId="0" fontId="174" fillId="29" borderId="1" xfId="0" applyFont="1" applyFill="1" applyBorder="1" applyAlignment="1">
      <alignment horizontal="center" vertical="center" wrapText="1"/>
    </xf>
    <xf numFmtId="0" fontId="150" fillId="15" borderId="0" xfId="1" applyFont="1" applyFill="1" applyBorder="1" applyAlignment="1" applyProtection="1">
      <alignment horizontal="center" vertical="center" wrapText="1"/>
      <protection hidden="1"/>
    </xf>
    <xf numFmtId="0" fontId="180" fillId="15" borderId="0" xfId="0" applyFont="1" applyFill="1" applyBorder="1" applyAlignment="1" applyProtection="1">
      <alignment horizontal="left" vertical="center" wrapText="1"/>
      <protection hidden="1"/>
    </xf>
    <xf numFmtId="0" fontId="177" fillId="40" borderId="26" xfId="0" applyFont="1" applyFill="1" applyBorder="1" applyAlignment="1">
      <alignment horizontal="center" vertical="center" shrinkToFit="1"/>
    </xf>
    <xf numFmtId="0" fontId="143" fillId="40" borderId="26" xfId="0" applyFont="1" applyFill="1" applyBorder="1" applyAlignment="1" applyProtection="1">
      <alignment horizontal="center" vertical="center" wrapText="1"/>
      <protection locked="0"/>
    </xf>
    <xf numFmtId="0" fontId="143" fillId="40" borderId="61" xfId="0" applyFont="1" applyFill="1" applyBorder="1" applyAlignment="1" applyProtection="1">
      <alignment horizontal="center" vertical="center" wrapText="1"/>
      <protection locked="0"/>
    </xf>
    <xf numFmtId="0" fontId="177" fillId="29" borderId="12" xfId="0" applyFont="1" applyFill="1" applyBorder="1" applyAlignment="1">
      <alignment horizontal="center" vertical="center" shrinkToFit="1"/>
    </xf>
    <xf numFmtId="0" fontId="177" fillId="29" borderId="26" xfId="0" applyFont="1" applyFill="1" applyBorder="1" applyAlignment="1">
      <alignment horizontal="center" vertical="center" shrinkToFit="1"/>
    </xf>
    <xf numFmtId="0" fontId="177" fillId="40" borderId="12" xfId="0" applyFont="1" applyFill="1" applyBorder="1" applyAlignment="1">
      <alignment horizontal="center" vertical="center" shrinkToFit="1"/>
    </xf>
    <xf numFmtId="0" fontId="138" fillId="15" borderId="0" xfId="0" applyFont="1" applyFill="1" applyBorder="1" applyAlignment="1" applyProtection="1">
      <alignment horizontal="left" vertical="center" shrinkToFit="1"/>
      <protection hidden="1"/>
    </xf>
    <xf numFmtId="0" fontId="138" fillId="15" borderId="0" xfId="0" applyFont="1" applyFill="1" applyBorder="1" applyAlignment="1" applyProtection="1">
      <alignment horizontal="center" vertical="center" shrinkToFit="1"/>
      <protection hidden="1"/>
    </xf>
    <xf numFmtId="0" fontId="177" fillId="29" borderId="3" xfId="0" applyFont="1" applyFill="1" applyBorder="1" applyAlignment="1">
      <alignment horizontal="center" vertical="center" shrinkToFit="1"/>
    </xf>
    <xf numFmtId="0" fontId="177" fillId="40" borderId="2" xfId="0" applyFont="1" applyFill="1" applyBorder="1" applyAlignment="1">
      <alignment horizontal="center" vertical="center" shrinkToFit="1"/>
    </xf>
    <xf numFmtId="0" fontId="175" fillId="40" borderId="2" xfId="0" applyFont="1" applyFill="1" applyBorder="1" applyAlignment="1" applyProtection="1">
      <alignment horizontal="center" vertical="center" wrapText="1"/>
      <protection hidden="1"/>
    </xf>
    <xf numFmtId="0" fontId="175" fillId="40" borderId="2" xfId="0" applyFont="1" applyFill="1" applyBorder="1" applyAlignment="1" applyProtection="1">
      <alignment horizontal="center" vertical="center" wrapText="1" shrinkToFit="1"/>
      <protection hidden="1"/>
    </xf>
    <xf numFmtId="0" fontId="175" fillId="40" borderId="25" xfId="0" applyFont="1" applyFill="1" applyBorder="1" applyAlignment="1" applyProtection="1">
      <alignment horizontal="center" vertical="center" wrapText="1" shrinkToFit="1"/>
      <protection hidden="1"/>
    </xf>
    <xf numFmtId="0" fontId="154" fillId="15" borderId="0" xfId="0" applyFont="1" applyFill="1" applyBorder="1" applyAlignment="1" applyProtection="1">
      <alignment horizontal="left" vertical="top" wrapText="1"/>
      <protection hidden="1"/>
    </xf>
    <xf numFmtId="0" fontId="143" fillId="40" borderId="26" xfId="0" applyFont="1" applyFill="1" applyBorder="1" applyAlignment="1" applyProtection="1">
      <alignment horizontal="center" vertical="center" shrinkToFit="1"/>
      <protection locked="0"/>
    </xf>
    <xf numFmtId="0" fontId="143" fillId="40" borderId="61" xfId="0" applyFont="1" applyFill="1" applyBorder="1" applyAlignment="1" applyProtection="1">
      <alignment horizontal="center" vertical="center" shrinkToFit="1"/>
      <protection locked="0"/>
    </xf>
    <xf numFmtId="0" fontId="143" fillId="29" borderId="26" xfId="0" applyFont="1" applyFill="1" applyBorder="1" applyAlignment="1" applyProtection="1">
      <alignment horizontal="center" vertical="center" wrapText="1"/>
      <protection locked="0"/>
    </xf>
    <xf numFmtId="0" fontId="143" fillId="29" borderId="61" xfId="0" applyFont="1" applyFill="1" applyBorder="1" applyAlignment="1" applyProtection="1">
      <alignment horizontal="center" vertical="center" wrapText="1"/>
      <protection locked="0"/>
    </xf>
    <xf numFmtId="0" fontId="181" fillId="15" borderId="0" xfId="0" applyFont="1" applyFill="1" applyBorder="1" applyAlignment="1" applyProtection="1">
      <alignment horizontal="left" vertical="center" shrinkToFit="1"/>
      <protection hidden="1"/>
    </xf>
    <xf numFmtId="0" fontId="138" fillId="40" borderId="24" xfId="0" applyFont="1" applyFill="1" applyBorder="1" applyAlignment="1" applyProtection="1">
      <alignment horizontal="center" vertical="center" shrinkToFit="1"/>
      <protection locked="0"/>
    </xf>
    <xf numFmtId="0" fontId="154" fillId="15" borderId="0" xfId="0" applyFont="1" applyFill="1" applyBorder="1" applyAlignment="1" applyProtection="1">
      <alignment horizontal="center" vertical="top" wrapText="1"/>
      <protection hidden="1"/>
    </xf>
    <xf numFmtId="0" fontId="174" fillId="29" borderId="47" xfId="0" applyFont="1" applyFill="1" applyBorder="1" applyAlignment="1">
      <alignment horizontal="center" vertical="center" wrapText="1"/>
    </xf>
    <xf numFmtId="0" fontId="138" fillId="24" borderId="42" xfId="0" applyFont="1" applyFill="1" applyBorder="1" applyAlignment="1" applyProtection="1">
      <alignment horizontal="center" vertical="center" shrinkToFit="1"/>
      <protection hidden="1"/>
    </xf>
    <xf numFmtId="0" fontId="154" fillId="24" borderId="35" xfId="0" applyFont="1" applyFill="1" applyBorder="1" applyAlignment="1" applyProtection="1">
      <alignment horizontal="left" vertical="top" wrapText="1"/>
      <protection hidden="1"/>
    </xf>
    <xf numFmtId="0" fontId="177" fillId="40" borderId="3" xfId="0" applyFont="1" applyFill="1" applyBorder="1" applyAlignment="1">
      <alignment horizontal="center" vertical="center" shrinkToFit="1"/>
    </xf>
    <xf numFmtId="0" fontId="143" fillId="40" borderId="15" xfId="0" applyFont="1" applyFill="1" applyBorder="1" applyAlignment="1" applyProtection="1">
      <alignment horizontal="center" vertical="center" wrapText="1"/>
      <protection locked="0"/>
    </xf>
    <xf numFmtId="0" fontId="169" fillId="24" borderId="42" xfId="0" applyFont="1" applyFill="1" applyBorder="1" applyAlignment="1" applyProtection="1">
      <alignment vertical="center" shrinkToFit="1"/>
      <protection hidden="1"/>
    </xf>
    <xf numFmtId="0" fontId="138" fillId="24" borderId="60" xfId="0" applyFont="1" applyFill="1" applyBorder="1" applyAlignment="1" applyProtection="1">
      <alignment horizontal="center" vertical="center" shrinkToFit="1"/>
      <protection hidden="1"/>
    </xf>
    <xf numFmtId="0" fontId="174" fillId="24" borderId="10" xfId="0" applyFont="1" applyFill="1" applyBorder="1" applyAlignment="1">
      <alignment vertical="center" shrinkToFit="1"/>
    </xf>
    <xf numFmtId="0" fontId="174" fillId="24" borderId="35" xfId="0" applyFont="1" applyFill="1" applyBorder="1" applyAlignment="1">
      <alignment horizontal="center" vertical="center" shrinkToFit="1"/>
    </xf>
    <xf numFmtId="0" fontId="138" fillId="24" borderId="35" xfId="0" applyFont="1" applyFill="1" applyBorder="1" applyAlignment="1">
      <alignment horizontal="center" vertical="center" shrinkToFit="1"/>
    </xf>
    <xf numFmtId="0" fontId="174" fillId="15" borderId="0" xfId="0" applyFont="1" applyFill="1" applyBorder="1" applyAlignment="1">
      <alignment vertical="center" shrinkToFit="1"/>
    </xf>
    <xf numFmtId="0" fontId="174" fillId="15" borderId="0" xfId="0" applyFont="1" applyFill="1" applyBorder="1" applyAlignment="1">
      <alignment horizontal="center" vertical="center" shrinkToFit="1"/>
    </xf>
    <xf numFmtId="0" fontId="138" fillId="15" borderId="0" xfId="0" applyFont="1" applyFill="1" applyBorder="1" applyAlignment="1">
      <alignment horizontal="center" vertical="center" shrinkToFit="1"/>
    </xf>
    <xf numFmtId="0" fontId="145" fillId="15" borderId="0" xfId="0" applyFont="1" applyFill="1" applyBorder="1" applyAlignment="1" applyProtection="1">
      <alignment vertical="center" shrinkToFit="1"/>
      <protection hidden="1"/>
    </xf>
    <xf numFmtId="0" fontId="138" fillId="15" borderId="0" xfId="0" applyFont="1" applyFill="1" applyBorder="1" applyAlignment="1">
      <alignment vertical="center" shrinkToFit="1"/>
    </xf>
    <xf numFmtId="0" fontId="145" fillId="0" borderId="0" xfId="0" applyFont="1"/>
    <xf numFmtId="0" fontId="183" fillId="14" borderId="0" xfId="0" applyFont="1" applyFill="1"/>
    <xf numFmtId="0" fontId="183" fillId="9" borderId="0" xfId="0" applyFont="1" applyFill="1" applyAlignment="1">
      <alignment horizontal="left" vertical="center"/>
    </xf>
    <xf numFmtId="165" fontId="183" fillId="9" borderId="0" xfId="0" applyNumberFormat="1" applyFont="1" applyFill="1" applyAlignment="1">
      <alignment horizontal="left" vertical="center"/>
    </xf>
    <xf numFmtId="167" fontId="184" fillId="9" borderId="0" xfId="0" quotePrefix="1" applyNumberFormat="1" applyFont="1" applyFill="1" applyAlignment="1">
      <alignment horizontal="left" vertical="center"/>
    </xf>
    <xf numFmtId="0" fontId="183" fillId="9" borderId="0" xfId="0" applyNumberFormat="1" applyFont="1" applyFill="1" applyAlignment="1">
      <alignment horizontal="left" vertical="center"/>
    </xf>
    <xf numFmtId="0" fontId="183" fillId="9" borderId="0" xfId="0" applyFont="1" applyFill="1" applyAlignment="1" applyProtection="1">
      <alignment horizontal="left" vertical="center"/>
    </xf>
    <xf numFmtId="0" fontId="183" fillId="3" borderId="0" xfId="0" applyFont="1" applyFill="1" applyAlignment="1">
      <alignment horizontal="left" vertical="center"/>
    </xf>
    <xf numFmtId="0" fontId="183" fillId="0" borderId="0" xfId="0" applyFont="1"/>
    <xf numFmtId="0" fontId="183" fillId="11" borderId="0" xfId="0" applyFont="1" applyFill="1" applyAlignment="1">
      <alignment horizontal="left" vertical="center"/>
    </xf>
    <xf numFmtId="165" fontId="183" fillId="11" borderId="0" xfId="0" applyNumberFormat="1" applyFont="1" applyFill="1" applyAlignment="1">
      <alignment horizontal="left" vertical="center"/>
    </xf>
    <xf numFmtId="167" fontId="183" fillId="9" borderId="0" xfId="0" applyNumberFormat="1" applyFont="1" applyFill="1" applyAlignment="1">
      <alignment horizontal="left" vertical="center"/>
    </xf>
    <xf numFmtId="0" fontId="183" fillId="11" borderId="0" xfId="0" applyNumberFormat="1" applyFont="1" applyFill="1" applyAlignment="1">
      <alignment horizontal="left" vertical="center"/>
    </xf>
    <xf numFmtId="0" fontId="183" fillId="11" borderId="0" xfId="0" applyFont="1" applyFill="1" applyAlignment="1" applyProtection="1">
      <alignment horizontal="left" vertical="center"/>
    </xf>
    <xf numFmtId="0" fontId="193" fillId="14" borderId="8" xfId="0" applyFont="1" applyFill="1" applyBorder="1" applyAlignment="1">
      <alignment horizontal="center" vertical="center"/>
    </xf>
    <xf numFmtId="0" fontId="193" fillId="14" borderId="0" xfId="0" applyFont="1" applyFill="1" applyBorder="1" applyAlignment="1">
      <alignment horizontal="center" vertical="center"/>
    </xf>
    <xf numFmtId="0" fontId="183" fillId="14" borderId="0" xfId="0" applyFont="1" applyFill="1" applyBorder="1"/>
    <xf numFmtId="0" fontId="183" fillId="14" borderId="0" xfId="0" applyFont="1" applyFill="1" applyAlignment="1">
      <alignment horizontal="left" vertical="center"/>
    </xf>
    <xf numFmtId="0" fontId="183" fillId="14" borderId="0" xfId="0" applyFont="1" applyFill="1" applyBorder="1" applyAlignment="1">
      <alignment horizontal="left" vertical="center"/>
    </xf>
    <xf numFmtId="0" fontId="183" fillId="15" borderId="0" xfId="0" applyFont="1" applyFill="1"/>
    <xf numFmtId="0" fontId="194" fillId="15" borderId="0" xfId="0" applyFont="1" applyFill="1" applyProtection="1">
      <protection hidden="1"/>
    </xf>
    <xf numFmtId="0" fontId="195" fillId="0" borderId="0" xfId="0" applyFont="1" applyProtection="1">
      <protection hidden="1"/>
    </xf>
    <xf numFmtId="0" fontId="195" fillId="16" borderId="0" xfId="0" applyFont="1" applyFill="1" applyAlignment="1" applyProtection="1">
      <alignment horizontal="center"/>
      <protection hidden="1"/>
    </xf>
    <xf numFmtId="0" fontId="195" fillId="16" borderId="0" xfId="0" applyFont="1" applyFill="1" applyProtection="1">
      <protection hidden="1"/>
    </xf>
    <xf numFmtId="0" fontId="195" fillId="16" borderId="0" xfId="0" applyFont="1" applyFill="1" applyAlignment="1" applyProtection="1">
      <alignment horizontal="left"/>
      <protection hidden="1"/>
    </xf>
    <xf numFmtId="0" fontId="195" fillId="16" borderId="0" xfId="0" applyFont="1" applyFill="1" applyBorder="1" applyProtection="1">
      <protection hidden="1"/>
    </xf>
    <xf numFmtId="0" fontId="195" fillId="0" borderId="0" xfId="0" applyFont="1"/>
    <xf numFmtId="0" fontId="195" fillId="24" borderId="0" xfId="0" applyFont="1" applyFill="1" applyProtection="1">
      <protection hidden="1"/>
    </xf>
    <xf numFmtId="0" fontId="196" fillId="24" borderId="0" xfId="0" applyFont="1" applyFill="1" applyAlignment="1" applyProtection="1">
      <alignment horizontal="center" vertical="center"/>
      <protection hidden="1"/>
    </xf>
    <xf numFmtId="14" fontId="196" fillId="24" borderId="0" xfId="0" applyNumberFormat="1" applyFont="1" applyFill="1" applyAlignment="1" applyProtection="1">
      <alignment horizontal="center" vertical="center"/>
      <protection hidden="1"/>
    </xf>
    <xf numFmtId="0" fontId="199" fillId="25" borderId="35" xfId="0" applyFont="1" applyFill="1" applyBorder="1" applyAlignment="1" applyProtection="1">
      <alignment horizontal="center" vertical="center"/>
      <protection hidden="1"/>
    </xf>
    <xf numFmtId="0" fontId="203" fillId="18" borderId="28" xfId="0" applyFont="1" applyFill="1" applyBorder="1" applyAlignment="1" applyProtection="1">
      <alignment horizontal="center" vertical="center" wrapText="1"/>
      <protection hidden="1"/>
    </xf>
    <xf numFmtId="0" fontId="203" fillId="18" borderId="63" xfId="0" applyFont="1" applyFill="1" applyBorder="1" applyAlignment="1" applyProtection="1">
      <alignment horizontal="center" vertical="center" wrapText="1"/>
      <protection hidden="1"/>
    </xf>
    <xf numFmtId="0" fontId="195" fillId="24" borderId="40" xfId="0" applyFont="1" applyFill="1" applyBorder="1" applyProtection="1">
      <protection hidden="1"/>
    </xf>
    <xf numFmtId="0" fontId="195" fillId="3" borderId="0" xfId="0" applyFont="1" applyFill="1" applyProtection="1">
      <protection hidden="1"/>
    </xf>
    <xf numFmtId="0" fontId="204" fillId="16" borderId="28" xfId="0" applyFont="1" applyFill="1" applyBorder="1" applyAlignment="1" applyProtection="1">
      <alignment horizontal="center" wrapText="1"/>
      <protection hidden="1"/>
    </xf>
    <xf numFmtId="0" fontId="206" fillId="16" borderId="7" xfId="0" applyFont="1" applyFill="1" applyBorder="1" applyAlignment="1" applyProtection="1">
      <alignment horizontal="center" vertical="center"/>
      <protection hidden="1"/>
    </xf>
    <xf numFmtId="0" fontId="199" fillId="25" borderId="29" xfId="0" applyFont="1" applyFill="1" applyBorder="1" applyAlignment="1" applyProtection="1">
      <alignment horizontal="center" vertical="center"/>
      <protection hidden="1"/>
    </xf>
    <xf numFmtId="0" fontId="203" fillId="18" borderId="0" xfId="0" applyFont="1" applyFill="1" applyBorder="1" applyAlignment="1" applyProtection="1">
      <alignment horizontal="center" vertical="center" wrapText="1"/>
      <protection hidden="1"/>
    </xf>
    <xf numFmtId="0" fontId="195" fillId="24" borderId="42" xfId="0" applyFont="1" applyFill="1" applyBorder="1" applyProtection="1">
      <protection hidden="1"/>
    </xf>
    <xf numFmtId="0" fontId="198" fillId="16" borderId="10" xfId="0" applyFont="1" applyFill="1" applyBorder="1" applyAlignment="1" applyProtection="1">
      <alignment horizontal="center" vertical="center"/>
      <protection hidden="1"/>
    </xf>
    <xf numFmtId="0" fontId="198" fillId="16" borderId="28" xfId="0" applyFont="1" applyFill="1" applyBorder="1" applyAlignment="1" applyProtection="1">
      <alignment horizontal="center" vertical="center"/>
      <protection hidden="1"/>
    </xf>
    <xf numFmtId="0" fontId="207" fillId="16" borderId="28" xfId="0" applyFont="1" applyFill="1" applyBorder="1" applyAlignment="1" applyProtection="1">
      <alignment horizontal="center" vertical="center" wrapText="1"/>
      <protection hidden="1"/>
    </xf>
    <xf numFmtId="0" fontId="199" fillId="16" borderId="0" xfId="0" applyFont="1" applyFill="1" applyBorder="1" applyAlignment="1" applyProtection="1">
      <alignment horizontal="center" vertical="center" wrapText="1"/>
      <protection hidden="1"/>
    </xf>
    <xf numFmtId="0" fontId="199" fillId="16" borderId="5" xfId="0" applyFont="1" applyFill="1" applyBorder="1" applyAlignment="1" applyProtection="1">
      <alignment horizontal="center" vertical="center" wrapText="1"/>
      <protection hidden="1"/>
    </xf>
    <xf numFmtId="165" fontId="195" fillId="24" borderId="0" xfId="0" applyNumberFormat="1" applyFont="1" applyFill="1" applyProtection="1">
      <protection hidden="1"/>
    </xf>
    <xf numFmtId="0" fontId="204" fillId="16" borderId="9" xfId="0" applyFont="1" applyFill="1" applyBorder="1" applyAlignment="1" applyProtection="1">
      <alignment horizontal="center" vertical="center"/>
      <protection hidden="1"/>
    </xf>
    <xf numFmtId="0" fontId="208" fillId="16" borderId="19" xfId="0" applyFont="1" applyFill="1" applyBorder="1" applyAlignment="1" applyProtection="1">
      <alignment horizontal="left" vertical="center" shrinkToFit="1"/>
      <protection locked="0"/>
    </xf>
    <xf numFmtId="0" fontId="204" fillId="16" borderId="9" xfId="0" applyFont="1" applyFill="1" applyBorder="1" applyAlignment="1" applyProtection="1">
      <alignment horizontal="center" vertical="center" shrinkToFit="1"/>
      <protection hidden="1"/>
    </xf>
    <xf numFmtId="0" fontId="208" fillId="16" borderId="35" xfId="0" applyFont="1" applyFill="1" applyBorder="1" applyAlignment="1" applyProtection="1">
      <alignment horizontal="left" vertical="center" shrinkToFit="1"/>
      <protection locked="0"/>
    </xf>
    <xf numFmtId="0" fontId="209" fillId="31" borderId="129" xfId="1" applyFont="1" applyFill="1" applyBorder="1" applyAlignment="1" applyProtection="1">
      <alignment horizontal="center" vertical="center" wrapText="1"/>
      <protection hidden="1"/>
    </xf>
    <xf numFmtId="0" fontId="210" fillId="18" borderId="35" xfId="0" applyFont="1" applyFill="1" applyBorder="1" applyAlignment="1" applyProtection="1">
      <alignment horizontal="left" vertical="center" shrinkToFit="1"/>
      <protection hidden="1"/>
    </xf>
    <xf numFmtId="0" fontId="199" fillId="20" borderId="120" xfId="0" applyFont="1" applyFill="1" applyBorder="1" applyAlignment="1" applyProtection="1">
      <alignment horizontal="center" vertical="center"/>
      <protection locked="0" hidden="1"/>
    </xf>
    <xf numFmtId="0" fontId="210" fillId="18" borderId="35" xfId="0" applyFont="1" applyFill="1" applyBorder="1" applyAlignment="1" applyProtection="1">
      <alignment horizontal="center" vertical="center" wrapText="1"/>
      <protection hidden="1"/>
    </xf>
    <xf numFmtId="0" fontId="211" fillId="16" borderId="19" xfId="0" applyFont="1" applyFill="1" applyBorder="1" applyAlignment="1" applyProtection="1">
      <alignment horizontal="left" vertical="center" wrapText="1"/>
      <protection hidden="1"/>
    </xf>
    <xf numFmtId="0" fontId="212" fillId="16" borderId="19" xfId="0" applyFont="1" applyFill="1" applyBorder="1" applyAlignment="1" applyProtection="1">
      <alignment horizontal="center" vertical="center" shrinkToFit="1"/>
      <protection locked="0"/>
    </xf>
    <xf numFmtId="0" fontId="213" fillId="18" borderId="0" xfId="0" applyFont="1" applyFill="1" applyBorder="1" applyAlignment="1" applyProtection="1">
      <alignment horizontal="center" textRotation="255"/>
      <protection hidden="1"/>
    </xf>
    <xf numFmtId="0" fontId="204" fillId="16" borderId="9" xfId="0" applyFont="1" applyFill="1" applyBorder="1" applyAlignment="1" applyProtection="1">
      <alignment horizontal="left" vertical="center"/>
      <protection hidden="1"/>
    </xf>
    <xf numFmtId="0" fontId="208" fillId="16" borderId="27" xfId="0" applyFont="1" applyFill="1" applyBorder="1" applyAlignment="1" applyProtection="1">
      <alignment horizontal="left" vertical="center" shrinkToFit="1"/>
      <protection hidden="1"/>
    </xf>
    <xf numFmtId="0" fontId="204" fillId="16" borderId="12" xfId="0" applyFont="1" applyFill="1" applyBorder="1" applyAlignment="1" applyProtection="1">
      <alignment horizontal="center" vertical="center" shrinkToFit="1"/>
      <protection hidden="1"/>
    </xf>
    <xf numFmtId="0" fontId="208" fillId="16" borderId="36" xfId="0" applyFont="1" applyFill="1" applyBorder="1" applyAlignment="1" applyProtection="1">
      <alignment horizontal="left" vertical="center" shrinkToFit="1"/>
      <protection hidden="1"/>
    </xf>
    <xf numFmtId="0" fontId="199" fillId="16" borderId="7" xfId="0" applyFont="1" applyFill="1" applyBorder="1" applyAlignment="1" applyProtection="1">
      <alignment horizontal="center" vertical="center"/>
      <protection hidden="1"/>
    </xf>
    <xf numFmtId="0" fontId="204" fillId="16" borderId="8" xfId="0" applyFont="1" applyFill="1" applyBorder="1" applyAlignment="1" applyProtection="1">
      <alignment horizontal="left" vertical="center" shrinkToFit="1"/>
      <protection hidden="1"/>
    </xf>
    <xf numFmtId="0" fontId="204" fillId="16" borderId="0" xfId="0" applyFont="1" applyFill="1" applyBorder="1" applyAlignment="1" applyProtection="1">
      <alignment horizontal="left" vertical="center" shrinkToFit="1"/>
      <protection hidden="1"/>
    </xf>
    <xf numFmtId="0" fontId="204" fillId="16" borderId="0" xfId="0" applyFont="1" applyFill="1" applyBorder="1" applyAlignment="1" applyProtection="1">
      <alignment horizontal="center" vertical="center" wrapText="1"/>
      <protection hidden="1"/>
    </xf>
    <xf numFmtId="0" fontId="214" fillId="16" borderId="9" xfId="0" applyFont="1" applyFill="1" applyBorder="1" applyAlignment="1" applyProtection="1">
      <alignment horizontal="center" vertical="center" wrapText="1" shrinkToFit="1"/>
      <protection hidden="1"/>
    </xf>
    <xf numFmtId="0" fontId="209" fillId="31" borderId="118" xfId="1" applyFont="1" applyFill="1" applyBorder="1" applyAlignment="1" applyProtection="1">
      <alignment horizontal="center" vertical="center" wrapText="1"/>
      <protection hidden="1"/>
    </xf>
    <xf numFmtId="0" fontId="212" fillId="16" borderId="19" xfId="0" applyFont="1" applyFill="1" applyBorder="1" applyAlignment="1" applyProtection="1">
      <alignment horizontal="left" vertical="center" shrinkToFit="1"/>
      <protection hidden="1"/>
    </xf>
    <xf numFmtId="0" fontId="212" fillId="16" borderId="10" xfId="0" applyFont="1" applyFill="1" applyBorder="1" applyAlignment="1" applyProtection="1">
      <alignment horizontal="left" vertical="center"/>
      <protection hidden="1"/>
    </xf>
    <xf numFmtId="0" fontId="216" fillId="16" borderId="19" xfId="0" applyFont="1" applyFill="1" applyBorder="1" applyAlignment="1" applyProtection="1">
      <alignment horizontal="left" vertical="center" shrinkToFit="1"/>
      <protection locked="0"/>
    </xf>
    <xf numFmtId="0" fontId="217" fillId="16" borderId="10" xfId="0" applyFont="1" applyFill="1" applyBorder="1" applyAlignment="1" applyProtection="1">
      <alignment horizontal="left" vertical="center" wrapText="1" shrinkToFit="1"/>
      <protection hidden="1"/>
    </xf>
    <xf numFmtId="0" fontId="199" fillId="16" borderId="8" xfId="0" applyFont="1" applyFill="1" applyBorder="1" applyAlignment="1" applyProtection="1">
      <alignment horizontal="center" vertical="center"/>
      <protection hidden="1"/>
    </xf>
    <xf numFmtId="0" fontId="195" fillId="24" borderId="0" xfId="0" applyFont="1" applyFill="1" applyAlignment="1" applyProtection="1">
      <alignment horizontal="center" vertical="center"/>
      <protection hidden="1"/>
    </xf>
    <xf numFmtId="0" fontId="204" fillId="16" borderId="9" xfId="0" applyFont="1" applyFill="1" applyBorder="1" applyAlignment="1" applyProtection="1">
      <alignment horizontal="center" vertical="center" wrapText="1"/>
      <protection hidden="1"/>
    </xf>
    <xf numFmtId="14" fontId="208" fillId="16" borderId="35" xfId="0" applyNumberFormat="1" applyFont="1" applyFill="1" applyBorder="1" applyAlignment="1" applyProtection="1">
      <alignment horizontal="left" vertical="center" shrinkToFit="1"/>
      <protection locked="0"/>
    </xf>
    <xf numFmtId="0" fontId="206" fillId="16" borderId="9" xfId="0" applyFont="1" applyFill="1" applyBorder="1" applyAlignment="1" applyProtection="1">
      <alignment horizontal="center" vertical="center" wrapText="1" shrinkToFit="1"/>
      <protection hidden="1"/>
    </xf>
    <xf numFmtId="0" fontId="195" fillId="15" borderId="0" xfId="0" applyFont="1" applyFill="1" applyBorder="1" applyProtection="1">
      <protection hidden="1"/>
    </xf>
    <xf numFmtId="0" fontId="195" fillId="15" borderId="0" xfId="0" applyFont="1" applyFill="1" applyProtection="1">
      <protection hidden="1"/>
    </xf>
    <xf numFmtId="0" fontId="218" fillId="16" borderId="35" xfId="0" applyFont="1" applyFill="1" applyBorder="1" applyAlignment="1" applyProtection="1">
      <alignment horizontal="center" vertical="center"/>
      <protection locked="0"/>
    </xf>
    <xf numFmtId="0" fontId="212" fillId="16" borderId="9" xfId="0" applyFont="1" applyFill="1" applyBorder="1" applyAlignment="1" applyProtection="1">
      <alignment horizontal="left" vertical="center" shrinkToFit="1"/>
      <protection hidden="1"/>
    </xf>
    <xf numFmtId="0" fontId="195" fillId="15" borderId="0" xfId="0" applyFont="1" applyFill="1"/>
    <xf numFmtId="0" fontId="218" fillId="16" borderId="54" xfId="0" applyFont="1" applyFill="1" applyBorder="1" applyAlignment="1" applyProtection="1">
      <alignment horizontal="center" vertical="center"/>
      <protection hidden="1"/>
    </xf>
    <xf numFmtId="0" fontId="222" fillId="24" borderId="0" xfId="0" applyFont="1" applyFill="1" applyProtection="1">
      <protection hidden="1"/>
    </xf>
    <xf numFmtId="0" fontId="222" fillId="15" borderId="0" xfId="0" applyFont="1" applyFill="1" applyProtection="1">
      <protection hidden="1"/>
    </xf>
    <xf numFmtId="0" fontId="218" fillId="16" borderId="49" xfId="0" applyFont="1" applyFill="1" applyBorder="1" applyAlignment="1" applyProtection="1">
      <alignment horizontal="center" vertical="center"/>
      <protection hidden="1"/>
    </xf>
    <xf numFmtId="0" fontId="199" fillId="16" borderId="6" xfId="0" applyFont="1" applyFill="1" applyBorder="1" applyAlignment="1" applyProtection="1">
      <alignment horizontal="center" vertical="center"/>
      <protection hidden="1"/>
    </xf>
    <xf numFmtId="0" fontId="204" fillId="16" borderId="6" xfId="0" applyFont="1" applyFill="1" applyBorder="1" applyAlignment="1" applyProtection="1">
      <alignment horizontal="left" vertical="center" shrinkToFit="1"/>
      <protection hidden="1"/>
    </xf>
    <xf numFmtId="0" fontId="204" fillId="16" borderId="29" xfId="0" applyFont="1" applyFill="1" applyBorder="1" applyAlignment="1" applyProtection="1">
      <alignment horizontal="left" vertical="center" shrinkToFit="1"/>
      <protection hidden="1"/>
    </xf>
    <xf numFmtId="0" fontId="204" fillId="16" borderId="29" xfId="0" applyFont="1" applyFill="1" applyBorder="1" applyAlignment="1" applyProtection="1">
      <alignment horizontal="center" vertical="center" wrapText="1"/>
      <protection hidden="1"/>
    </xf>
    <xf numFmtId="0" fontId="222" fillId="24" borderId="0" xfId="0" applyFont="1" applyFill="1" applyBorder="1" applyProtection="1">
      <protection hidden="1"/>
    </xf>
    <xf numFmtId="16" fontId="210" fillId="18" borderId="35" xfId="0" applyNumberFormat="1" applyFont="1" applyFill="1" applyBorder="1" applyAlignment="1" applyProtection="1">
      <alignment horizontal="left" vertical="center" shrinkToFit="1"/>
      <protection hidden="1"/>
    </xf>
    <xf numFmtId="0" fontId="222" fillId="15" borderId="0" xfId="0" applyFont="1" applyFill="1" applyBorder="1" applyProtection="1">
      <protection hidden="1"/>
    </xf>
    <xf numFmtId="0" fontId="218" fillId="16" borderId="50" xfId="0" applyFont="1" applyFill="1" applyBorder="1" applyAlignment="1" applyProtection="1">
      <alignment horizontal="center" vertical="center"/>
      <protection hidden="1"/>
    </xf>
    <xf numFmtId="0" fontId="199" fillId="16" borderId="40" xfId="0" applyFont="1" applyFill="1" applyBorder="1" applyAlignment="1" applyProtection="1">
      <alignment horizontal="left" vertical="center"/>
      <protection hidden="1"/>
    </xf>
    <xf numFmtId="0" fontId="204" fillId="16" borderId="0" xfId="0" applyFont="1" applyFill="1" applyBorder="1" applyAlignment="1" applyProtection="1">
      <alignment horizontal="center" vertical="center" textRotation="255"/>
      <protection hidden="1"/>
    </xf>
    <xf numFmtId="0" fontId="199" fillId="16" borderId="0" xfId="0" applyFont="1" applyFill="1" applyBorder="1" applyAlignment="1" applyProtection="1">
      <alignment horizontal="center" vertical="center" textRotation="255"/>
      <protection hidden="1"/>
    </xf>
    <xf numFmtId="0" fontId="199" fillId="16" borderId="60" xfId="0" applyFont="1" applyFill="1" applyBorder="1" applyAlignment="1" applyProtection="1">
      <alignment horizontal="left" vertical="center"/>
      <protection hidden="1"/>
    </xf>
    <xf numFmtId="0" fontId="209" fillId="31" borderId="49" xfId="1" applyFont="1" applyFill="1" applyBorder="1" applyAlignment="1" applyProtection="1">
      <alignment horizontal="center" vertical="center" wrapText="1"/>
      <protection hidden="1"/>
    </xf>
    <xf numFmtId="0" fontId="226" fillId="18" borderId="0" xfId="0" applyFont="1" applyFill="1" applyBorder="1" applyAlignment="1" applyProtection="1">
      <alignment horizontal="center" vertical="center" textRotation="255"/>
      <protection hidden="1"/>
    </xf>
    <xf numFmtId="0" fontId="195" fillId="15" borderId="0" xfId="0" applyFont="1" applyFill="1" applyBorder="1"/>
    <xf numFmtId="0" fontId="204" fillId="16" borderId="7" xfId="0" applyFont="1" applyFill="1" applyBorder="1" applyAlignment="1" applyProtection="1">
      <alignment horizontal="left" vertical="center" shrinkToFit="1"/>
      <protection hidden="1"/>
    </xf>
    <xf numFmtId="0" fontId="204" fillId="16" borderId="28" xfId="0" applyFont="1" applyFill="1" applyBorder="1" applyAlignment="1" applyProtection="1">
      <alignment horizontal="left" vertical="center" shrinkToFit="1"/>
      <protection hidden="1"/>
    </xf>
    <xf numFmtId="0" fontId="204" fillId="16" borderId="28" xfId="0" applyFont="1" applyFill="1" applyBorder="1" applyAlignment="1" applyProtection="1">
      <alignment horizontal="center" vertical="center" wrapText="1"/>
      <protection hidden="1"/>
    </xf>
    <xf numFmtId="0" fontId="199" fillId="16" borderId="49" xfId="0" applyFont="1" applyFill="1" applyBorder="1" applyAlignment="1" applyProtection="1">
      <alignment horizontal="center" vertical="center" textRotation="255"/>
      <protection hidden="1"/>
    </xf>
    <xf numFmtId="0" fontId="210" fillId="18" borderId="28" xfId="0" applyFont="1" applyFill="1" applyBorder="1" applyAlignment="1" applyProtection="1">
      <alignment horizontal="left" vertical="center" shrinkToFit="1"/>
      <protection hidden="1"/>
    </xf>
    <xf numFmtId="0" fontId="199" fillId="20" borderId="154" xfId="0" applyFont="1" applyFill="1" applyBorder="1" applyAlignment="1" applyProtection="1">
      <alignment horizontal="center" vertical="center"/>
      <protection locked="0" hidden="1"/>
    </xf>
    <xf numFmtId="0" fontId="210" fillId="18" borderId="28" xfId="0" applyFont="1" applyFill="1" applyBorder="1" applyAlignment="1" applyProtection="1">
      <alignment horizontal="center" vertical="center" wrapText="1"/>
      <protection hidden="1"/>
    </xf>
    <xf numFmtId="0" fontId="212" fillId="16" borderId="54" xfId="0" applyFont="1" applyFill="1" applyBorder="1" applyAlignment="1" applyProtection="1">
      <alignment horizontal="left" vertical="center" shrinkToFit="1"/>
      <protection hidden="1"/>
    </xf>
    <xf numFmtId="0" fontId="213" fillId="18" borderId="0" xfId="0" applyFont="1" applyFill="1" applyBorder="1" applyAlignment="1" applyProtection="1">
      <alignment horizontal="center" vertical="center" textRotation="255"/>
      <protection hidden="1"/>
    </xf>
    <xf numFmtId="0" fontId="219" fillId="24" borderId="115" xfId="1" applyFont="1" applyFill="1" applyBorder="1" applyAlignment="1" applyProtection="1">
      <alignment horizontal="center" vertical="center" wrapText="1"/>
      <protection hidden="1"/>
    </xf>
    <xf numFmtId="0" fontId="199" fillId="16" borderId="50" xfId="0" applyFont="1" applyFill="1" applyBorder="1" applyAlignment="1" applyProtection="1">
      <alignment horizontal="center" vertical="center" textRotation="255"/>
      <protection hidden="1"/>
    </xf>
    <xf numFmtId="0" fontId="195" fillId="24" borderId="161" xfId="0" applyFont="1" applyFill="1" applyBorder="1"/>
    <xf numFmtId="0" fontId="207" fillId="16" borderId="35" xfId="0" applyFont="1" applyFill="1" applyBorder="1" applyAlignment="1" applyProtection="1">
      <alignment horizontal="center" vertical="center" wrapText="1"/>
      <protection hidden="1"/>
    </xf>
    <xf numFmtId="0" fontId="227" fillId="16" borderId="116" xfId="0" applyFont="1" applyFill="1" applyBorder="1" applyAlignment="1" applyProtection="1">
      <alignment horizontal="right" vertical="center"/>
      <protection hidden="1"/>
    </xf>
    <xf numFmtId="0" fontId="228" fillId="16" borderId="28" xfId="1" applyFont="1" applyFill="1" applyBorder="1" applyAlignment="1" applyProtection="1">
      <alignment horizontal="center" vertical="center" wrapText="1"/>
      <protection hidden="1"/>
    </xf>
    <xf numFmtId="0" fontId="227" fillId="16" borderId="0" xfId="1" applyFont="1" applyFill="1" applyBorder="1" applyAlignment="1" applyProtection="1">
      <alignment horizontal="left" vertical="center"/>
      <protection hidden="1"/>
    </xf>
    <xf numFmtId="0" fontId="195" fillId="24" borderId="105" xfId="0" applyFont="1" applyFill="1" applyBorder="1"/>
    <xf numFmtId="0" fontId="207" fillId="24" borderId="0" xfId="0" applyFont="1" applyFill="1" applyBorder="1" applyAlignment="1" applyProtection="1">
      <alignment horizontal="center" vertical="top" wrapText="1"/>
      <protection hidden="1"/>
    </xf>
    <xf numFmtId="0" fontId="230" fillId="15" borderId="0" xfId="0" applyFont="1" applyFill="1" applyBorder="1" applyAlignment="1" applyProtection="1">
      <alignment horizontal="center" vertical="center" wrapText="1"/>
      <protection hidden="1"/>
    </xf>
    <xf numFmtId="0" fontId="204" fillId="15" borderId="0" xfId="0" applyFont="1" applyFill="1" applyBorder="1" applyAlignment="1" applyProtection="1">
      <alignment horizontal="left" vertical="center" shrinkToFit="1"/>
      <protection hidden="1"/>
    </xf>
    <xf numFmtId="0" fontId="231" fillId="15" borderId="0" xfId="0" applyFont="1" applyFill="1" applyBorder="1" applyAlignment="1" applyProtection="1">
      <alignment horizontal="center" vertical="center"/>
      <protection hidden="1"/>
    </xf>
    <xf numFmtId="0" fontId="233" fillId="29" borderId="0" xfId="1" applyFont="1" applyFill="1" applyBorder="1" applyAlignment="1" applyProtection="1">
      <alignment horizontal="center" vertical="center"/>
      <protection hidden="1"/>
    </xf>
    <xf numFmtId="0" fontId="207" fillId="24" borderId="105" xfId="0" applyFont="1" applyFill="1" applyBorder="1" applyAlignment="1" applyProtection="1">
      <alignment horizontal="center" vertical="top" wrapText="1"/>
      <protection hidden="1"/>
    </xf>
    <xf numFmtId="0" fontId="204" fillId="15" borderId="0" xfId="0" applyFont="1" applyFill="1" applyBorder="1" applyAlignment="1" applyProtection="1">
      <alignment horizontal="center" vertical="center" wrapText="1"/>
      <protection hidden="1"/>
    </xf>
    <xf numFmtId="0" fontId="233" fillId="33" borderId="0" xfId="1" applyFont="1" applyFill="1" applyBorder="1" applyAlignment="1" applyProtection="1">
      <alignment horizontal="center" vertical="center"/>
      <protection hidden="1"/>
    </xf>
    <xf numFmtId="0" fontId="204" fillId="15" borderId="0" xfId="0" applyFont="1" applyFill="1" applyBorder="1" applyAlignment="1" applyProtection="1">
      <alignment horizontal="center"/>
      <protection hidden="1"/>
    </xf>
    <xf numFmtId="0" fontId="232" fillId="29" borderId="0" xfId="0" applyFont="1" applyFill="1" applyBorder="1" applyAlignment="1" applyProtection="1">
      <alignment horizontal="right" vertical="center"/>
      <protection hidden="1"/>
    </xf>
    <xf numFmtId="0" fontId="240" fillId="29" borderId="0" xfId="1" applyFont="1" applyFill="1" applyBorder="1" applyAlignment="1" applyProtection="1">
      <alignment horizontal="left" vertical="center"/>
      <protection hidden="1"/>
    </xf>
    <xf numFmtId="0" fontId="195" fillId="15" borderId="0" xfId="0" applyFont="1" applyFill="1" applyAlignment="1" applyProtection="1">
      <alignment horizontal="center"/>
      <protection hidden="1"/>
    </xf>
    <xf numFmtId="0" fontId="195" fillId="15" borderId="0" xfId="0" applyFont="1" applyFill="1" applyAlignment="1" applyProtection="1">
      <alignment horizontal="left"/>
      <protection hidden="1"/>
    </xf>
    <xf numFmtId="0" fontId="195" fillId="0" borderId="0" xfId="0" applyFont="1" applyAlignment="1">
      <alignment horizontal="center"/>
    </xf>
    <xf numFmtId="0" fontId="1" fillId="17" borderId="0" xfId="0" applyFont="1" applyFill="1" applyAlignment="1" applyProtection="1">
      <alignment horizontal="left" vertical="center"/>
      <protection hidden="1"/>
    </xf>
    <xf numFmtId="0" fontId="1" fillId="17" borderId="102" xfId="0" applyFont="1" applyFill="1" applyBorder="1" applyAlignment="1" applyProtection="1">
      <alignment horizontal="left" vertical="center"/>
      <protection hidden="1"/>
    </xf>
    <xf numFmtId="0" fontId="1" fillId="17" borderId="0" xfId="0" applyFont="1" applyFill="1" applyBorder="1" applyAlignment="1" applyProtection="1">
      <alignment horizontal="left" vertical="center"/>
      <protection hidden="1"/>
    </xf>
    <xf numFmtId="0" fontId="109" fillId="18" borderId="0" xfId="0" applyFont="1" applyFill="1" applyBorder="1" applyAlignment="1" applyProtection="1">
      <alignment horizontal="center" vertical="center" wrapText="1"/>
      <protection hidden="1"/>
    </xf>
    <xf numFmtId="0" fontId="109" fillId="18" borderId="49" xfId="0" applyFont="1" applyFill="1" applyBorder="1" applyAlignment="1" applyProtection="1">
      <alignment horizontal="center" vertical="center" wrapText="1"/>
      <protection hidden="1"/>
    </xf>
    <xf numFmtId="0" fontId="189" fillId="18" borderId="0" xfId="0" applyFont="1" applyFill="1" applyBorder="1" applyAlignment="1">
      <alignment horizontal="center" vertical="center" wrapText="1"/>
    </xf>
    <xf numFmtId="0" fontId="246" fillId="3" borderId="30" xfId="0" applyFont="1" applyFill="1" applyBorder="1" applyAlignment="1" applyProtection="1">
      <alignment horizontal="center" vertical="center"/>
      <protection locked="0"/>
    </xf>
    <xf numFmtId="168" fontId="43" fillId="3" borderId="30" xfId="0" applyNumberFormat="1" applyFont="1" applyFill="1" applyBorder="1" applyAlignment="1" applyProtection="1">
      <alignment horizontal="center" vertical="center" wrapText="1"/>
      <protection locked="0" hidden="1"/>
    </xf>
    <xf numFmtId="0" fontId="245" fillId="3" borderId="30" xfId="0" applyFont="1" applyFill="1" applyBorder="1" applyAlignment="1" applyProtection="1">
      <alignment horizontal="center" vertical="top" wrapText="1"/>
      <protection locked="0"/>
    </xf>
    <xf numFmtId="0" fontId="33" fillId="3" borderId="30" xfId="0" applyFont="1" applyFill="1" applyBorder="1" applyAlignment="1" applyProtection="1">
      <alignment horizontal="center" vertical="center"/>
      <protection locked="0"/>
    </xf>
    <xf numFmtId="0" fontId="43" fillId="3" borderId="30" xfId="0" applyFont="1" applyFill="1" applyBorder="1" applyAlignment="1" applyProtection="1">
      <alignment horizontal="center" vertical="center"/>
      <protection locked="0"/>
    </xf>
    <xf numFmtId="0" fontId="43" fillId="3" borderId="30" xfId="0" applyFont="1" applyFill="1" applyBorder="1" applyAlignment="1" applyProtection="1">
      <alignment horizontal="center" vertical="center"/>
      <protection locked="0" hidden="1"/>
    </xf>
    <xf numFmtId="169" fontId="1" fillId="3" borderId="0" xfId="0" applyNumberFormat="1" applyFont="1" applyFill="1" applyAlignment="1" applyProtection="1">
      <alignment horizontal="left" vertical="center"/>
      <protection locked="0" hidden="1"/>
    </xf>
    <xf numFmtId="169" fontId="1" fillId="0" borderId="0" xfId="0" applyNumberFormat="1" applyFont="1" applyAlignment="1" applyProtection="1">
      <alignment horizontal="left" vertical="center"/>
      <protection locked="0" hidden="1"/>
    </xf>
    <xf numFmtId="0" fontId="83" fillId="16" borderId="19" xfId="0" applyFont="1" applyFill="1" applyBorder="1" applyAlignment="1" applyProtection="1">
      <alignment horizontal="center" vertical="center" shrinkToFit="1"/>
      <protection locked="0"/>
    </xf>
    <xf numFmtId="14" fontId="34" fillId="16" borderId="35" xfId="0" applyNumberFormat="1" applyFont="1" applyFill="1" applyBorder="1" applyAlignment="1" applyProtection="1">
      <alignment horizontal="left" vertical="center" shrinkToFit="1"/>
      <protection locked="0"/>
    </xf>
    <xf numFmtId="0" fontId="55" fillId="16" borderId="35" xfId="0" applyFont="1" applyFill="1" applyBorder="1" applyAlignment="1" applyProtection="1">
      <alignment horizontal="center" vertical="center" shrinkToFit="1"/>
      <protection locked="0"/>
    </xf>
    <xf numFmtId="0" fontId="145" fillId="16" borderId="0" xfId="0" applyFont="1" applyFill="1" applyAlignment="1" applyProtection="1">
      <alignment horizontal="center"/>
      <protection hidden="1"/>
    </xf>
    <xf numFmtId="0" fontId="145" fillId="16" borderId="0" xfId="0" applyFont="1" applyFill="1" applyProtection="1">
      <protection hidden="1"/>
    </xf>
    <xf numFmtId="0" fontId="254" fillId="0" borderId="0" xfId="0" applyFont="1"/>
    <xf numFmtId="0" fontId="146" fillId="16" borderId="19" xfId="0" applyFont="1" applyFill="1" applyBorder="1" applyAlignment="1" applyProtection="1">
      <alignment horizontal="left" vertical="center" shrinkToFit="1"/>
      <protection locked="0"/>
    </xf>
    <xf numFmtId="0" fontId="146" fillId="16" borderId="35" xfId="0" applyFont="1" applyFill="1" applyBorder="1" applyAlignment="1" applyProtection="1">
      <alignment horizontal="left" vertical="center" shrinkToFit="1"/>
      <protection locked="0"/>
    </xf>
    <xf numFmtId="0" fontId="259" fillId="0" borderId="0" xfId="0" applyFont="1"/>
    <xf numFmtId="0" fontId="41" fillId="0" borderId="1" xfId="0" applyFont="1" applyFill="1" applyBorder="1" applyAlignment="1" applyProtection="1">
      <alignment horizontal="left" vertical="center" shrinkToFit="1"/>
      <protection locked="0"/>
    </xf>
    <xf numFmtId="0" fontId="41" fillId="0" borderId="1" xfId="0" applyNumberFormat="1" applyFont="1" applyFill="1" applyBorder="1" applyAlignment="1" applyProtection="1">
      <alignment horizontal="left" vertical="center" shrinkToFit="1"/>
      <protection locked="0"/>
    </xf>
    <xf numFmtId="0" fontId="131" fillId="0" borderId="1" xfId="4" applyFont="1" applyBorder="1" applyAlignment="1" applyProtection="1">
      <alignment horizontal="left" vertical="center" shrinkToFit="1"/>
      <protection locked="0"/>
    </xf>
    <xf numFmtId="14" fontId="132" fillId="48" borderId="1" xfId="4" applyNumberFormat="1" applyFont="1" applyFill="1" applyBorder="1" applyAlignment="1" applyProtection="1">
      <alignment horizontal="center" vertical="center" shrinkToFit="1"/>
      <protection locked="0"/>
    </xf>
    <xf numFmtId="14" fontId="8" fillId="16" borderId="1" xfId="0" applyNumberFormat="1" applyFont="1" applyFill="1" applyBorder="1" applyAlignment="1" applyProtection="1">
      <alignment horizontal="center" vertical="center" shrinkToFit="1"/>
      <protection locked="0"/>
    </xf>
    <xf numFmtId="0" fontId="0" fillId="0" borderId="0" xfId="0" applyProtection="1">
      <protection locked="0"/>
    </xf>
    <xf numFmtId="1" fontId="0" fillId="0" borderId="1" xfId="0" applyNumberFormat="1" applyFont="1" applyFill="1" applyBorder="1" applyProtection="1">
      <protection locked="0"/>
    </xf>
    <xf numFmtId="0" fontId="258" fillId="0" borderId="1" xfId="0" applyFont="1" applyFill="1" applyBorder="1" applyProtection="1">
      <protection locked="0"/>
    </xf>
    <xf numFmtId="0" fontId="92" fillId="0" borderId="1" xfId="0" applyFont="1" applyFill="1" applyBorder="1" applyProtection="1">
      <protection locked="0"/>
    </xf>
    <xf numFmtId="0" fontId="258" fillId="0" borderId="1" xfId="0" applyFont="1" applyFill="1" applyBorder="1" applyAlignment="1" applyProtection="1">
      <alignment horizontal="left"/>
      <protection locked="0"/>
    </xf>
    <xf numFmtId="0" fontId="0" fillId="0" borderId="1" xfId="0" applyFont="1" applyFill="1" applyBorder="1" applyProtection="1">
      <protection locked="0"/>
    </xf>
    <xf numFmtId="1" fontId="0" fillId="0" borderId="1" xfId="0" applyNumberFormat="1" applyFont="1" applyFill="1" applyBorder="1" applyAlignment="1" applyProtection="1">
      <alignment horizontal="left"/>
      <protection locked="0"/>
    </xf>
    <xf numFmtId="0" fontId="0" fillId="0" borderId="0" xfId="0" applyAlignment="1" applyProtection="1">
      <alignment horizontal="left"/>
      <protection locked="0"/>
    </xf>
    <xf numFmtId="0" fontId="0" fillId="0" borderId="1" xfId="0" applyFont="1" applyFill="1" applyBorder="1" applyAlignment="1" applyProtection="1">
      <alignment horizontal="left"/>
      <protection locked="0"/>
    </xf>
    <xf numFmtId="14" fontId="0" fillId="0" borderId="0" xfId="0" applyNumberFormat="1" applyAlignment="1" applyProtection="1">
      <alignment horizontal="left"/>
      <protection locked="0"/>
    </xf>
    <xf numFmtId="14" fontId="0" fillId="0" borderId="0" xfId="0" applyNumberFormat="1" applyProtection="1">
      <protection locked="0"/>
    </xf>
    <xf numFmtId="1" fontId="0" fillId="0" borderId="1" xfId="0" applyNumberFormat="1" applyFont="1" applyFill="1" applyBorder="1" applyProtection="1">
      <protection locked="0"/>
    </xf>
    <xf numFmtId="0" fontId="92" fillId="0" borderId="1" xfId="0" applyFont="1" applyFill="1" applyBorder="1" applyProtection="1">
      <protection locked="0"/>
    </xf>
    <xf numFmtId="14" fontId="0" fillId="0" borderId="0" xfId="0" applyNumberFormat="1" applyProtection="1">
      <protection locked="0"/>
    </xf>
    <xf numFmtId="0" fontId="41" fillId="0" borderId="1" xfId="4" applyFont="1" applyBorder="1" applyAlignment="1" applyProtection="1">
      <alignment horizontal="left" vertical="center" shrinkToFit="1"/>
      <protection locked="0"/>
    </xf>
    <xf numFmtId="0" fontId="0" fillId="0" borderId="0" xfId="0" applyProtection="1">
      <protection locked="0"/>
    </xf>
    <xf numFmtId="0" fontId="19" fillId="20" borderId="120" xfId="0" applyFont="1" applyFill="1" applyBorder="1" applyAlignment="1" applyProtection="1">
      <alignment horizontal="center" vertical="center"/>
      <protection locked="0" hidden="1"/>
    </xf>
    <xf numFmtId="14" fontId="8" fillId="16" borderId="1" xfId="2" applyNumberFormat="1" applyFont="1" applyFill="1" applyBorder="1" applyAlignment="1" applyProtection="1">
      <alignment horizontal="center" vertical="center" shrinkToFit="1"/>
      <protection locked="0"/>
    </xf>
    <xf numFmtId="0" fontId="41" fillId="0" borderId="1" xfId="2" applyFont="1" applyFill="1" applyBorder="1" applyAlignment="1" applyProtection="1">
      <alignment horizontal="left" vertical="center" shrinkToFit="1"/>
      <protection locked="0"/>
    </xf>
    <xf numFmtId="0" fontId="131" fillId="0" borderId="1" xfId="4" applyFont="1" applyBorder="1" applyAlignment="1" applyProtection="1">
      <alignment horizontal="left" vertical="center" shrinkToFit="1"/>
      <protection locked="0"/>
    </xf>
    <xf numFmtId="14" fontId="132" fillId="48" borderId="1" xfId="4" applyNumberFormat="1" applyFont="1" applyFill="1" applyBorder="1" applyAlignment="1" applyProtection="1">
      <alignment horizontal="center" vertical="center" shrinkToFit="1"/>
      <protection locked="0"/>
    </xf>
    <xf numFmtId="14" fontId="258" fillId="0" borderId="1" xfId="0" applyNumberFormat="1" applyFont="1" applyFill="1" applyBorder="1" applyProtection="1">
      <protection locked="0"/>
    </xf>
    <xf numFmtId="49" fontId="258" fillId="0" borderId="1" xfId="0" applyNumberFormat="1" applyFont="1" applyFill="1" applyBorder="1" applyProtection="1">
      <protection locked="0"/>
    </xf>
    <xf numFmtId="49" fontId="258" fillId="0" borderId="1" xfId="2" applyNumberFormat="1" applyFont="1" applyFill="1" applyBorder="1" applyProtection="1">
      <protection locked="0"/>
    </xf>
    <xf numFmtId="0" fontId="1" fillId="0" borderId="0" xfId="0" applyFont="1" applyProtection="1">
      <protection locked="0"/>
    </xf>
    <xf numFmtId="0" fontId="1" fillId="29" borderId="26" xfId="0" applyFont="1" applyFill="1" applyBorder="1" applyAlignment="1" applyProtection="1">
      <alignment horizontal="center" vertical="center" wrapText="1" shrinkToFit="1"/>
      <protection locked="0"/>
    </xf>
    <xf numFmtId="0" fontId="1" fillId="40" borderId="26" xfId="0" applyFont="1" applyFill="1" applyBorder="1" applyAlignment="1" applyProtection="1">
      <alignment horizontal="center" vertical="center" wrapText="1"/>
      <protection locked="0"/>
    </xf>
    <xf numFmtId="0" fontId="1" fillId="29" borderId="26" xfId="0" applyFont="1" applyFill="1" applyBorder="1" applyAlignment="1" applyProtection="1">
      <alignment horizontal="center" vertical="center" wrapText="1"/>
      <protection locked="0"/>
    </xf>
    <xf numFmtId="0" fontId="42" fillId="17" borderId="0" xfId="0" applyFont="1" applyFill="1" applyBorder="1" applyAlignment="1" applyProtection="1">
      <alignment horizontal="center" vertical="center" wrapText="1"/>
      <protection hidden="1"/>
    </xf>
    <xf numFmtId="0" fontId="42" fillId="17" borderId="109" xfId="0" applyFont="1" applyFill="1" applyBorder="1" applyAlignment="1" applyProtection="1">
      <alignment horizontal="center" vertical="center" wrapText="1"/>
      <protection hidden="1"/>
    </xf>
    <xf numFmtId="0" fontId="219" fillId="24" borderId="114" xfId="1" applyFont="1" applyFill="1" applyBorder="1" applyAlignment="1" applyProtection="1">
      <alignment horizontal="center" vertical="center" wrapText="1"/>
      <protection hidden="1"/>
    </xf>
    <xf numFmtId="0" fontId="199" fillId="16" borderId="24" xfId="0" applyFont="1" applyFill="1" applyBorder="1" applyAlignment="1" applyProtection="1">
      <alignment horizontal="center" vertical="center" wrapText="1"/>
      <protection hidden="1"/>
    </xf>
    <xf numFmtId="0" fontId="199" fillId="16" borderId="58" xfId="0" applyFont="1" applyFill="1" applyBorder="1" applyAlignment="1" applyProtection="1">
      <alignment horizontal="center" vertical="center" wrapText="1"/>
      <protection hidden="1"/>
    </xf>
    <xf numFmtId="0" fontId="199" fillId="16" borderId="11" xfId="0" applyFont="1" applyFill="1" applyBorder="1" applyAlignment="1" applyProtection="1">
      <alignment horizontal="center" vertical="center" wrapText="1"/>
      <protection hidden="1"/>
    </xf>
    <xf numFmtId="0" fontId="198" fillId="16" borderId="10" xfId="0" applyFont="1" applyFill="1" applyBorder="1" applyAlignment="1" applyProtection="1">
      <alignment horizontal="center" vertical="center"/>
      <protection hidden="1"/>
    </xf>
    <xf numFmtId="0" fontId="198" fillId="16" borderId="35" xfId="0" applyFont="1" applyFill="1" applyBorder="1" applyAlignment="1" applyProtection="1">
      <alignment horizontal="center" vertical="center"/>
      <protection hidden="1"/>
    </xf>
    <xf numFmtId="0" fontId="208" fillId="16" borderId="67" xfId="0" applyFont="1" applyFill="1" applyBorder="1" applyAlignment="1" applyProtection="1">
      <alignment horizontal="left" vertical="center" shrinkToFit="1"/>
      <protection hidden="1"/>
    </xf>
    <xf numFmtId="0" fontId="208" fillId="16" borderId="66" xfId="0" applyFont="1" applyFill="1" applyBorder="1" applyAlignment="1" applyProtection="1">
      <alignment horizontal="left" vertical="center" shrinkToFit="1"/>
      <protection hidden="1"/>
    </xf>
    <xf numFmtId="0" fontId="208" fillId="16" borderId="68" xfId="0" applyFont="1" applyFill="1" applyBorder="1" applyAlignment="1" applyProtection="1">
      <alignment horizontal="left" vertical="center" shrinkToFit="1"/>
      <protection hidden="1"/>
    </xf>
    <xf numFmtId="0" fontId="199" fillId="16" borderId="33" xfId="0" applyFont="1" applyFill="1" applyBorder="1" applyAlignment="1" applyProtection="1">
      <alignment horizontal="center" textRotation="255"/>
      <protection hidden="1"/>
    </xf>
    <xf numFmtId="0" fontId="199" fillId="16" borderId="44" xfId="0" applyFont="1" applyFill="1" applyBorder="1" applyAlignment="1" applyProtection="1">
      <alignment horizontal="center" textRotation="255"/>
      <protection hidden="1"/>
    </xf>
    <xf numFmtId="0" fontId="199" fillId="16" borderId="53" xfId="0" applyFont="1" applyFill="1" applyBorder="1" applyAlignment="1" applyProtection="1">
      <alignment horizontal="center" vertical="center" textRotation="255"/>
      <protection hidden="1"/>
    </xf>
    <xf numFmtId="0" fontId="199" fillId="16" borderId="49" xfId="0" applyFont="1" applyFill="1" applyBorder="1" applyAlignment="1" applyProtection="1">
      <alignment horizontal="center" vertical="center" textRotation="255"/>
      <protection hidden="1"/>
    </xf>
    <xf numFmtId="0" fontId="199" fillId="16" borderId="50" xfId="0" applyFont="1" applyFill="1" applyBorder="1" applyAlignment="1" applyProtection="1">
      <alignment horizontal="center" vertical="center" textRotation="255"/>
      <protection hidden="1"/>
    </xf>
    <xf numFmtId="0" fontId="218" fillId="16" borderId="7" xfId="0" applyFont="1" applyFill="1" applyBorder="1" applyAlignment="1" applyProtection="1">
      <alignment horizontal="center" vertical="center"/>
      <protection hidden="1"/>
    </xf>
    <xf numFmtId="0" fontId="218" fillId="16" borderId="54" xfId="0" applyFont="1" applyFill="1" applyBorder="1" applyAlignment="1" applyProtection="1">
      <alignment horizontal="center" vertical="center"/>
      <protection hidden="1"/>
    </xf>
    <xf numFmtId="0" fontId="218" fillId="16" borderId="8" xfId="0" applyFont="1" applyFill="1" applyBorder="1" applyAlignment="1" applyProtection="1">
      <alignment horizontal="center" vertical="center"/>
      <protection hidden="1"/>
    </xf>
    <xf numFmtId="0" fontId="218" fillId="16" borderId="49" xfId="0" applyFont="1" applyFill="1" applyBorder="1" applyAlignment="1" applyProtection="1">
      <alignment horizontal="center" vertical="center"/>
      <protection hidden="1"/>
    </xf>
    <xf numFmtId="0" fontId="218" fillId="16" borderId="6" xfId="0" applyFont="1" applyFill="1" applyBorder="1" applyAlignment="1" applyProtection="1">
      <alignment horizontal="center" vertical="center"/>
      <protection hidden="1"/>
    </xf>
    <xf numFmtId="0" fontId="218" fillId="16" borderId="50" xfId="0" applyFont="1" applyFill="1" applyBorder="1" applyAlignment="1" applyProtection="1">
      <alignment horizontal="center" vertical="center"/>
      <protection hidden="1"/>
    </xf>
    <xf numFmtId="0" fontId="221" fillId="16" borderId="7" xfId="0" applyFont="1" applyFill="1" applyBorder="1" applyAlignment="1" applyProtection="1">
      <alignment horizontal="center" vertical="center" wrapText="1"/>
      <protection hidden="1"/>
    </xf>
    <xf numFmtId="0" fontId="221" fillId="16" borderId="54" xfId="0" applyFont="1" applyFill="1" applyBorder="1" applyAlignment="1" applyProtection="1">
      <alignment horizontal="center" vertical="center" wrapText="1"/>
      <protection hidden="1"/>
    </xf>
    <xf numFmtId="0" fontId="221" fillId="16" borderId="8" xfId="0" applyFont="1" applyFill="1" applyBorder="1" applyAlignment="1" applyProtection="1">
      <alignment horizontal="center" vertical="center" wrapText="1"/>
      <protection hidden="1"/>
    </xf>
    <xf numFmtId="0" fontId="221" fillId="16" borderId="49" xfId="0" applyFont="1" applyFill="1" applyBorder="1" applyAlignment="1" applyProtection="1">
      <alignment horizontal="center" vertical="center" wrapText="1"/>
      <protection hidden="1"/>
    </xf>
    <xf numFmtId="0" fontId="221" fillId="16" borderId="55" xfId="0" applyFont="1" applyFill="1" applyBorder="1" applyAlignment="1" applyProtection="1">
      <alignment horizontal="center" vertical="center" wrapText="1"/>
      <protection hidden="1"/>
    </xf>
    <xf numFmtId="0" fontId="221" fillId="16" borderId="56" xfId="0" applyFont="1" applyFill="1" applyBorder="1" applyAlignment="1" applyProtection="1">
      <alignment horizontal="center" vertical="center" wrapText="1"/>
      <protection hidden="1"/>
    </xf>
    <xf numFmtId="0" fontId="204" fillId="16" borderId="28" xfId="0" applyFont="1" applyFill="1" applyBorder="1" applyAlignment="1" applyProtection="1">
      <alignment horizontal="center" vertical="center" textRotation="255"/>
      <protection hidden="1"/>
    </xf>
    <xf numFmtId="0" fontId="204" fillId="16" borderId="29" xfId="0" applyFont="1" applyFill="1" applyBorder="1" applyAlignment="1" applyProtection="1">
      <alignment horizontal="center" vertical="center" textRotation="255"/>
      <protection hidden="1"/>
    </xf>
    <xf numFmtId="0" fontId="199" fillId="16" borderId="43" xfId="0" applyFont="1" applyFill="1" applyBorder="1" applyAlignment="1" applyProtection="1">
      <alignment horizontal="center" textRotation="255"/>
      <protection hidden="1"/>
    </xf>
    <xf numFmtId="0" fontId="199" fillId="16" borderId="62" xfId="0" applyFont="1" applyFill="1" applyBorder="1" applyAlignment="1" applyProtection="1">
      <alignment horizontal="center" textRotation="255"/>
      <protection hidden="1"/>
    </xf>
    <xf numFmtId="0" fontId="218" fillId="16" borderId="7" xfId="0" applyFont="1" applyFill="1" applyBorder="1" applyAlignment="1" applyProtection="1">
      <alignment horizontal="right" vertical="center"/>
      <protection hidden="1"/>
    </xf>
    <xf numFmtId="0" fontId="218" fillId="16" borderId="8" xfId="0" applyFont="1" applyFill="1" applyBorder="1" applyAlignment="1" applyProtection="1">
      <alignment horizontal="right" vertical="center"/>
      <protection hidden="1"/>
    </xf>
    <xf numFmtId="0" fontId="218" fillId="16" borderId="6" xfId="0" applyFont="1" applyFill="1" applyBorder="1" applyAlignment="1" applyProtection="1">
      <alignment horizontal="right" vertical="center"/>
      <protection hidden="1"/>
    </xf>
    <xf numFmtId="0" fontId="221" fillId="16" borderId="52" xfId="0" applyFont="1" applyFill="1" applyBorder="1" applyAlignment="1" applyProtection="1">
      <alignment horizontal="center" vertical="center" wrapText="1"/>
      <protection hidden="1"/>
    </xf>
    <xf numFmtId="0" fontId="221" fillId="16" borderId="53" xfId="0" applyFont="1" applyFill="1" applyBorder="1" applyAlignment="1" applyProtection="1">
      <alignment horizontal="center" vertical="center" wrapText="1"/>
      <protection hidden="1"/>
    </xf>
    <xf numFmtId="0" fontId="221" fillId="16" borderId="6" xfId="0" applyFont="1" applyFill="1" applyBorder="1" applyAlignment="1" applyProtection="1">
      <alignment horizontal="center" vertical="center" wrapText="1"/>
      <protection hidden="1"/>
    </xf>
    <xf numFmtId="0" fontId="221" fillId="16" borderId="50" xfId="0" applyFont="1" applyFill="1" applyBorder="1" applyAlignment="1" applyProtection="1">
      <alignment horizontal="center" vertical="center" wrapText="1"/>
      <protection hidden="1"/>
    </xf>
    <xf numFmtId="14" fontId="208" fillId="16" borderId="65" xfId="0" applyNumberFormat="1" applyFont="1" applyFill="1" applyBorder="1" applyAlignment="1" applyProtection="1">
      <alignment horizontal="left" vertical="center" shrinkToFit="1"/>
      <protection hidden="1"/>
    </xf>
    <xf numFmtId="14" fontId="208" fillId="16" borderId="16" xfId="0" applyNumberFormat="1" applyFont="1" applyFill="1" applyBorder="1" applyAlignment="1" applyProtection="1">
      <alignment horizontal="left" vertical="center" shrinkToFit="1"/>
      <protection hidden="1"/>
    </xf>
    <xf numFmtId="14" fontId="208" fillId="16" borderId="18" xfId="0" applyNumberFormat="1" applyFont="1" applyFill="1" applyBorder="1" applyAlignment="1" applyProtection="1">
      <alignment horizontal="left" vertical="center" shrinkToFit="1"/>
      <protection hidden="1"/>
    </xf>
    <xf numFmtId="0" fontId="19" fillId="16" borderId="7" xfId="0" applyFont="1" applyFill="1" applyBorder="1" applyAlignment="1" applyProtection="1">
      <alignment horizontal="center" vertical="center" wrapText="1"/>
      <protection hidden="1"/>
    </xf>
    <xf numFmtId="0" fontId="19" fillId="16" borderId="6" xfId="0" applyFont="1" applyFill="1" applyBorder="1" applyAlignment="1" applyProtection="1">
      <alignment horizontal="center" vertical="center" wrapText="1"/>
      <protection hidden="1"/>
    </xf>
    <xf numFmtId="0" fontId="200" fillId="25" borderId="40" xfId="0" applyFont="1" applyFill="1" applyBorder="1" applyAlignment="1" applyProtection="1">
      <alignment horizontal="center" vertical="center" wrapText="1"/>
      <protection hidden="1"/>
    </xf>
    <xf numFmtId="0" fontId="200" fillId="25" borderId="60" xfId="0" applyFont="1" applyFill="1" applyBorder="1" applyAlignment="1" applyProtection="1">
      <alignment horizontal="center" vertical="center" wrapText="1"/>
      <protection hidden="1"/>
    </xf>
    <xf numFmtId="0" fontId="249" fillId="16" borderId="29" xfId="0" applyFont="1" applyFill="1" applyBorder="1" applyAlignment="1" applyProtection="1">
      <alignment horizontal="center" vertical="center" wrapText="1"/>
      <protection hidden="1"/>
    </xf>
    <xf numFmtId="0" fontId="249" fillId="16" borderId="50" xfId="0" applyFont="1" applyFill="1" applyBorder="1" applyAlignment="1" applyProtection="1">
      <alignment horizontal="center" vertical="center" wrapText="1"/>
      <protection hidden="1"/>
    </xf>
    <xf numFmtId="0" fontId="198" fillId="16" borderId="28" xfId="0" applyFont="1" applyFill="1" applyBorder="1" applyAlignment="1" applyProtection="1">
      <alignment horizontal="center" vertical="center" wrapText="1"/>
      <protection hidden="1"/>
    </xf>
    <xf numFmtId="0" fontId="198" fillId="16" borderId="54" xfId="0" applyFont="1" applyFill="1" applyBorder="1" applyAlignment="1" applyProtection="1">
      <alignment horizontal="center" vertical="center" wrapText="1"/>
      <protection hidden="1"/>
    </xf>
    <xf numFmtId="0" fontId="167" fillId="43" borderId="28" xfId="0" applyFont="1" applyFill="1" applyBorder="1" applyAlignment="1" applyProtection="1">
      <alignment horizontal="center" vertical="center" wrapText="1"/>
      <protection hidden="1"/>
    </xf>
    <xf numFmtId="0" fontId="167" fillId="43" borderId="54" xfId="0" applyFont="1" applyFill="1" applyBorder="1" applyAlignment="1" applyProtection="1">
      <alignment horizontal="center" vertical="center" wrapText="1"/>
      <protection hidden="1"/>
    </xf>
    <xf numFmtId="0" fontId="238" fillId="24" borderId="105" xfId="0" applyFont="1" applyFill="1" applyBorder="1" applyAlignment="1" applyProtection="1">
      <alignment horizontal="center" vertical="top" wrapText="1"/>
      <protection hidden="1"/>
    </xf>
    <xf numFmtId="0" fontId="199" fillId="16" borderId="6" xfId="0" applyFont="1" applyFill="1" applyBorder="1" applyAlignment="1" applyProtection="1">
      <alignment vertical="top" wrapText="1"/>
      <protection hidden="1"/>
    </xf>
    <xf numFmtId="0" fontId="199" fillId="16" borderId="29" xfId="0" applyFont="1" applyFill="1" applyBorder="1" applyAlignment="1" applyProtection="1">
      <alignment vertical="top" wrapText="1"/>
      <protection hidden="1"/>
    </xf>
    <xf numFmtId="0" fontId="199" fillId="16" borderId="50" xfId="0" applyFont="1" applyFill="1" applyBorder="1" applyAlignment="1" applyProtection="1">
      <alignment vertical="top" wrapText="1"/>
      <protection hidden="1"/>
    </xf>
    <xf numFmtId="0" fontId="225" fillId="16" borderId="7" xfId="0" applyFont="1" applyFill="1" applyBorder="1" applyAlignment="1" applyProtection="1">
      <alignment horizontal="left" vertical="center" wrapText="1"/>
      <protection hidden="1"/>
    </xf>
    <xf numFmtId="0" fontId="225" fillId="16" borderId="28" xfId="0" applyFont="1" applyFill="1" applyBorder="1" applyAlignment="1" applyProtection="1">
      <alignment horizontal="left" vertical="center" wrapText="1"/>
      <protection hidden="1"/>
    </xf>
    <xf numFmtId="0" fontId="225" fillId="16" borderId="54" xfId="0" applyFont="1" applyFill="1" applyBorder="1" applyAlignment="1" applyProtection="1">
      <alignment horizontal="left" vertical="center" wrapText="1"/>
      <protection hidden="1"/>
    </xf>
    <xf numFmtId="0" fontId="225" fillId="16" borderId="8" xfId="0" applyFont="1" applyFill="1" applyBorder="1" applyAlignment="1" applyProtection="1">
      <alignment horizontal="left" vertical="center" wrapText="1"/>
      <protection hidden="1"/>
    </xf>
    <xf numFmtId="0" fontId="225" fillId="16" borderId="0" xfId="0" applyFont="1" applyFill="1" applyBorder="1" applyAlignment="1" applyProtection="1">
      <alignment horizontal="left" vertical="center" wrapText="1"/>
      <protection hidden="1"/>
    </xf>
    <xf numFmtId="0" fontId="225" fillId="16" borderId="49" xfId="0" applyFont="1" applyFill="1" applyBorder="1" applyAlignment="1" applyProtection="1">
      <alignment horizontal="left" vertical="center" wrapText="1"/>
      <protection hidden="1"/>
    </xf>
    <xf numFmtId="0" fontId="239" fillId="16" borderId="8" xfId="0" applyFont="1" applyFill="1" applyBorder="1" applyAlignment="1" applyProtection="1">
      <alignment vertical="top" wrapText="1"/>
      <protection hidden="1"/>
    </xf>
    <xf numFmtId="0" fontId="239" fillId="16" borderId="0" xfId="0" applyFont="1" applyFill="1" applyBorder="1" applyAlignment="1" applyProtection="1">
      <alignment vertical="top" wrapText="1"/>
      <protection hidden="1"/>
    </xf>
    <xf numFmtId="0" fontId="239" fillId="16" borderId="49" xfId="0" applyFont="1" applyFill="1" applyBorder="1" applyAlignment="1" applyProtection="1">
      <alignment vertical="top" wrapText="1"/>
      <protection hidden="1"/>
    </xf>
    <xf numFmtId="0" fontId="233" fillId="29" borderId="106" xfId="1" applyFont="1" applyFill="1" applyBorder="1" applyAlignment="1" applyProtection="1">
      <alignment horizontal="center" vertical="center"/>
      <protection hidden="1"/>
    </xf>
    <xf numFmtId="0" fontId="215" fillId="24" borderId="107" xfId="0" applyFont="1" applyFill="1" applyBorder="1" applyAlignment="1" applyProtection="1">
      <alignment horizontal="center" vertical="center" wrapText="1"/>
      <protection hidden="1"/>
    </xf>
    <xf numFmtId="0" fontId="215" fillId="24" borderId="160" xfId="0" applyFont="1" applyFill="1" applyBorder="1" applyAlignment="1" applyProtection="1">
      <alignment horizontal="center" vertical="center" wrapText="1"/>
      <protection hidden="1"/>
    </xf>
    <xf numFmtId="0" fontId="199" fillId="16" borderId="10" xfId="0" applyFont="1" applyFill="1" applyBorder="1" applyAlignment="1" applyProtection="1">
      <alignment horizontal="center" vertical="center" wrapText="1"/>
      <protection hidden="1"/>
    </xf>
    <xf numFmtId="0" fontId="199" fillId="16" borderId="35" xfId="0" applyFont="1" applyFill="1" applyBorder="1" applyAlignment="1" applyProtection="1">
      <alignment horizontal="center" vertical="center" wrapText="1"/>
      <protection hidden="1"/>
    </xf>
    <xf numFmtId="0" fontId="199" fillId="16" borderId="19" xfId="0" applyFont="1" applyFill="1" applyBorder="1" applyAlignment="1" applyProtection="1">
      <alignment horizontal="center" vertical="center" wrapText="1"/>
      <protection hidden="1"/>
    </xf>
    <xf numFmtId="0" fontId="199" fillId="16" borderId="8" xfId="0" applyFont="1" applyFill="1" applyBorder="1" applyAlignment="1" applyProtection="1">
      <alignment horizontal="left" vertical="top" wrapText="1"/>
      <protection hidden="1"/>
    </xf>
    <xf numFmtId="0" fontId="199" fillId="16" borderId="0" xfId="0" applyFont="1" applyFill="1" applyBorder="1" applyAlignment="1" applyProtection="1">
      <alignment horizontal="left" vertical="top" wrapText="1"/>
      <protection hidden="1"/>
    </xf>
    <xf numFmtId="0" fontId="199" fillId="16" borderId="49" xfId="0" applyFont="1" applyFill="1" applyBorder="1" applyAlignment="1" applyProtection="1">
      <alignment horizontal="left" vertical="top" wrapText="1"/>
      <protection hidden="1"/>
    </xf>
    <xf numFmtId="0" fontId="232" fillId="0" borderId="113" xfId="0" applyFont="1" applyBorder="1" applyAlignment="1">
      <alignment horizontal="right" vertical="center"/>
    </xf>
    <xf numFmtId="0" fontId="236" fillId="0" borderId="114" xfId="0" applyFont="1" applyBorder="1" applyAlignment="1">
      <alignment horizontal="right" vertical="center"/>
    </xf>
    <xf numFmtId="0" fontId="235" fillId="0" borderId="113" xfId="0" applyFont="1" applyBorder="1" applyAlignment="1">
      <alignment horizontal="left" vertical="center"/>
    </xf>
    <xf numFmtId="0" fontId="237" fillId="0" borderId="114" xfId="0" applyFont="1" applyBorder="1" applyAlignment="1">
      <alignment horizontal="left" vertical="center"/>
    </xf>
    <xf numFmtId="0" fontId="220" fillId="0" borderId="112" xfId="1" applyFont="1" applyBorder="1" applyAlignment="1" applyProtection="1">
      <alignment horizontal="center" vertical="center" wrapText="1"/>
    </xf>
    <xf numFmtId="0" fontId="220" fillId="0" borderId="110" xfId="1" applyFont="1" applyBorder="1" applyAlignment="1" applyProtection="1">
      <alignment horizontal="center" vertical="center" wrapText="1"/>
    </xf>
    <xf numFmtId="0" fontId="223" fillId="31" borderId="7" xfId="0" applyFont="1" applyFill="1" applyBorder="1" applyAlignment="1" applyProtection="1">
      <alignment horizontal="center" vertical="center" wrapText="1"/>
      <protection hidden="1"/>
    </xf>
    <xf numFmtId="0" fontId="223" fillId="31" borderId="28" xfId="0" applyFont="1" applyFill="1" applyBorder="1" applyAlignment="1" applyProtection="1">
      <alignment horizontal="center" vertical="center" wrapText="1"/>
      <protection hidden="1"/>
    </xf>
    <xf numFmtId="0" fontId="229" fillId="16" borderId="117" xfId="1" applyFont="1" applyFill="1" applyBorder="1" applyAlignment="1" applyProtection="1">
      <alignment horizontal="center" vertical="center" wrapText="1"/>
      <protection hidden="1"/>
    </xf>
    <xf numFmtId="0" fontId="224" fillId="0" borderId="117" xfId="1" applyFont="1" applyBorder="1" applyAlignment="1" applyProtection="1">
      <alignment horizontal="center" vertical="center" wrapText="1"/>
    </xf>
    <xf numFmtId="0" fontId="224" fillId="0" borderId="118" xfId="1" applyFont="1" applyBorder="1" applyAlignment="1" applyProtection="1">
      <alignment horizontal="center" vertical="center" wrapText="1"/>
    </xf>
    <xf numFmtId="0" fontId="220" fillId="0" borderId="116" xfId="1" applyFont="1" applyBorder="1" applyAlignment="1" applyProtection="1">
      <alignment horizontal="center" vertical="center" wrapText="1"/>
    </xf>
    <xf numFmtId="0" fontId="220" fillId="0" borderId="118" xfId="1" applyFont="1" applyBorder="1" applyAlignment="1" applyProtection="1">
      <alignment horizontal="center" vertical="center" wrapText="1"/>
    </xf>
    <xf numFmtId="0" fontId="224" fillId="39" borderId="119" xfId="1" applyFont="1" applyFill="1" applyBorder="1" applyAlignment="1" applyProtection="1">
      <alignment horizontal="center" vertical="center" wrapText="1"/>
      <protection hidden="1"/>
    </xf>
    <xf numFmtId="0" fontId="224" fillId="39" borderId="106" xfId="1" applyFont="1" applyFill="1" applyBorder="1" applyAlignment="1" applyProtection="1">
      <alignment horizontal="center" vertical="center" wrapText="1"/>
      <protection hidden="1"/>
    </xf>
    <xf numFmtId="0" fontId="224" fillId="39" borderId="108" xfId="1" applyFont="1" applyFill="1" applyBorder="1" applyAlignment="1" applyProtection="1">
      <alignment horizontal="center" vertical="center" wrapText="1"/>
      <protection hidden="1"/>
    </xf>
    <xf numFmtId="0" fontId="255" fillId="17" borderId="29" xfId="0" applyFont="1" applyFill="1" applyBorder="1" applyAlignment="1" applyProtection="1">
      <alignment horizontal="center" vertical="center" wrapText="1"/>
      <protection hidden="1"/>
    </xf>
    <xf numFmtId="0" fontId="241" fillId="24" borderId="0" xfId="0" applyFont="1" applyFill="1" applyBorder="1" applyAlignment="1" applyProtection="1">
      <alignment horizontal="center" vertical="center"/>
      <protection hidden="1"/>
    </xf>
    <xf numFmtId="0" fontId="241" fillId="24" borderId="106" xfId="0" applyFont="1" applyFill="1" applyBorder="1" applyAlignment="1" applyProtection="1">
      <alignment horizontal="center" vertical="center"/>
      <protection hidden="1"/>
    </xf>
    <xf numFmtId="0" fontId="195" fillId="16" borderId="8" xfId="0" applyFont="1" applyFill="1" applyBorder="1" applyAlignment="1" applyProtection="1">
      <alignment horizontal="left" vertical="center" wrapText="1"/>
      <protection hidden="1"/>
    </xf>
    <xf numFmtId="0" fontId="195" fillId="16" borderId="0" xfId="0" applyFont="1" applyFill="1" applyBorder="1" applyAlignment="1" applyProtection="1">
      <alignment horizontal="left" vertical="center" wrapText="1"/>
      <protection hidden="1"/>
    </xf>
    <xf numFmtId="0" fontId="195" fillId="16" borderId="49" xfId="0" applyFont="1" applyFill="1" applyBorder="1" applyAlignment="1" applyProtection="1">
      <alignment horizontal="left" vertical="center" wrapText="1"/>
      <protection hidden="1"/>
    </xf>
    <xf numFmtId="0" fontId="199" fillId="25" borderId="28" xfId="0" applyFont="1" applyFill="1" applyBorder="1" applyAlignment="1" applyProtection="1">
      <alignment horizontal="center" vertical="center" wrapText="1"/>
      <protection hidden="1"/>
    </xf>
    <xf numFmtId="0" fontId="199" fillId="25" borderId="0" xfId="0" applyFont="1" applyFill="1" applyBorder="1" applyAlignment="1" applyProtection="1">
      <alignment horizontal="center" vertical="center" wrapText="1"/>
      <protection hidden="1"/>
    </xf>
    <xf numFmtId="0" fontId="205" fillId="28" borderId="28" xfId="0" applyFont="1" applyFill="1" applyBorder="1" applyAlignment="1" applyProtection="1">
      <alignment horizontal="center" vertical="center" wrapText="1"/>
      <protection hidden="1"/>
    </xf>
    <xf numFmtId="0" fontId="205" fillId="28" borderId="29" xfId="0" applyFont="1" applyFill="1" applyBorder="1" applyAlignment="1" applyProtection="1">
      <alignment horizontal="center" vertical="center" wrapText="1"/>
      <protection hidden="1"/>
    </xf>
    <xf numFmtId="0" fontId="146" fillId="16" borderId="35" xfId="0" applyFont="1" applyFill="1" applyBorder="1" applyAlignment="1" applyProtection="1">
      <alignment vertical="center" shrinkToFit="1"/>
      <protection locked="0"/>
    </xf>
    <xf numFmtId="0" fontId="208" fillId="16" borderId="35" xfId="0" applyFont="1" applyFill="1" applyBorder="1" applyAlignment="1" applyProtection="1">
      <alignment vertical="center" shrinkToFit="1"/>
      <protection locked="0"/>
    </xf>
    <xf numFmtId="0" fontId="197" fillId="24" borderId="158" xfId="0" applyFont="1" applyFill="1" applyBorder="1" applyAlignment="1" applyProtection="1">
      <alignment horizontal="center" vertical="center" wrapText="1"/>
      <protection hidden="1"/>
    </xf>
    <xf numFmtId="0" fontId="197" fillId="24" borderId="159" xfId="0" applyFont="1" applyFill="1" applyBorder="1" applyAlignment="1" applyProtection="1">
      <alignment horizontal="center" vertical="center" wrapText="1"/>
      <protection hidden="1"/>
    </xf>
    <xf numFmtId="0" fontId="197" fillId="24" borderId="109" xfId="0" applyFont="1" applyFill="1" applyBorder="1" applyAlignment="1" applyProtection="1">
      <alignment horizontal="center" vertical="center" wrapText="1"/>
      <protection hidden="1"/>
    </xf>
    <xf numFmtId="0" fontId="197" fillId="24" borderId="0" xfId="0" applyFont="1" applyFill="1" applyBorder="1" applyAlignment="1" applyProtection="1">
      <alignment horizontal="center" vertical="center" wrapText="1"/>
      <protection hidden="1"/>
    </xf>
    <xf numFmtId="0" fontId="219" fillId="39" borderId="162" xfId="1" applyFont="1" applyFill="1" applyBorder="1" applyAlignment="1" applyProtection="1">
      <alignment horizontal="center" vertical="center" wrapText="1"/>
      <protection hidden="1"/>
    </xf>
    <xf numFmtId="0" fontId="219" fillId="39" borderId="117" xfId="1" applyFont="1" applyFill="1" applyBorder="1" applyAlignment="1" applyProtection="1">
      <alignment horizontal="center" vertical="center" wrapText="1"/>
      <protection hidden="1"/>
    </xf>
    <xf numFmtId="0" fontId="219" fillId="39" borderId="118" xfId="1" applyFont="1" applyFill="1" applyBorder="1" applyAlignment="1" applyProtection="1">
      <alignment horizontal="center" vertical="center" wrapText="1"/>
      <protection hidden="1"/>
    </xf>
    <xf numFmtId="0" fontId="234" fillId="42" borderId="106" xfId="1" applyFont="1" applyFill="1" applyBorder="1" applyAlignment="1" applyProtection="1">
      <alignment horizontal="center" vertical="center"/>
      <protection hidden="1"/>
    </xf>
    <xf numFmtId="0" fontId="234" fillId="42" borderId="108" xfId="1" applyFont="1" applyFill="1" applyBorder="1" applyAlignment="1" applyProtection="1">
      <alignment horizontal="center" vertical="center"/>
      <protection hidden="1"/>
    </xf>
    <xf numFmtId="0" fontId="234" fillId="42" borderId="0" xfId="1" applyFont="1" applyFill="1" applyBorder="1" applyAlignment="1" applyProtection="1">
      <alignment horizontal="center" vertical="center"/>
      <protection hidden="1"/>
    </xf>
    <xf numFmtId="0" fontId="234" fillId="42" borderId="109" xfId="1" applyFont="1" applyFill="1" applyBorder="1" applyAlignment="1" applyProtection="1">
      <alignment horizontal="center" vertical="center"/>
      <protection hidden="1"/>
    </xf>
    <xf numFmtId="0" fontId="234" fillId="42" borderId="112" xfId="1" applyFont="1" applyFill="1" applyBorder="1" applyAlignment="1" applyProtection="1">
      <alignment horizontal="center" vertical="center"/>
      <protection hidden="1"/>
    </xf>
    <xf numFmtId="0" fontId="234" fillId="42" borderId="110" xfId="1" applyFont="1" applyFill="1" applyBorder="1" applyAlignment="1" applyProtection="1">
      <alignment horizontal="center" vertical="center"/>
      <protection hidden="1"/>
    </xf>
    <xf numFmtId="0" fontId="242" fillId="25" borderId="40" xfId="0" applyFont="1" applyFill="1" applyBorder="1" applyAlignment="1" applyProtection="1">
      <alignment horizontal="center" vertical="center" wrapText="1"/>
      <protection hidden="1"/>
    </xf>
    <xf numFmtId="0" fontId="242" fillId="25" borderId="60" xfId="0" applyFont="1" applyFill="1" applyBorder="1" applyAlignment="1" applyProtection="1">
      <alignment horizontal="center" vertical="center" wrapText="1"/>
      <protection hidden="1"/>
    </xf>
    <xf numFmtId="0" fontId="220" fillId="38" borderId="135" xfId="1" applyFont="1" applyFill="1" applyBorder="1" applyAlignment="1" applyProtection="1">
      <alignment horizontal="center" vertical="center" wrapText="1"/>
      <protection hidden="1"/>
    </xf>
    <xf numFmtId="0" fontId="220" fillId="38" borderId="106" xfId="1" applyFont="1" applyFill="1" applyBorder="1" applyAlignment="1" applyProtection="1">
      <alignment horizontal="center" vertical="center" wrapText="1"/>
      <protection hidden="1"/>
    </xf>
    <xf numFmtId="0" fontId="220" fillId="38" borderId="108" xfId="1" applyFont="1" applyFill="1" applyBorder="1" applyAlignment="1" applyProtection="1">
      <alignment horizontal="center" vertical="center" wrapText="1"/>
      <protection hidden="1"/>
    </xf>
    <xf numFmtId="0" fontId="220" fillId="39" borderId="119" xfId="1" applyFont="1" applyFill="1" applyBorder="1" applyAlignment="1" applyProtection="1">
      <alignment horizontal="center" vertical="center"/>
      <protection hidden="1"/>
    </xf>
    <xf numFmtId="0" fontId="220" fillId="39" borderId="108" xfId="1" applyFont="1" applyFill="1" applyBorder="1" applyAlignment="1" applyProtection="1">
      <alignment horizontal="center" vertical="center"/>
      <protection hidden="1"/>
    </xf>
    <xf numFmtId="0" fontId="220" fillId="38" borderId="119" xfId="1" applyFont="1" applyFill="1" applyBorder="1" applyAlignment="1" applyProtection="1">
      <alignment horizontal="center" vertical="center" wrapText="1"/>
      <protection hidden="1"/>
    </xf>
    <xf numFmtId="168" fontId="197" fillId="0" borderId="0" xfId="0" applyNumberFormat="1" applyFont="1" applyAlignment="1" applyProtection="1">
      <alignment horizontal="center" vertical="center"/>
      <protection hidden="1"/>
    </xf>
    <xf numFmtId="168" fontId="197" fillId="0" borderId="29" xfId="0" applyNumberFormat="1" applyFont="1" applyBorder="1" applyAlignment="1" applyProtection="1">
      <alignment horizontal="center" vertical="center"/>
      <protection hidden="1"/>
    </xf>
    <xf numFmtId="0" fontId="224" fillId="38" borderId="119" xfId="1" applyFont="1" applyFill="1" applyBorder="1" applyAlignment="1" applyProtection="1">
      <alignment horizontal="center" vertical="center" wrapText="1"/>
      <protection hidden="1"/>
    </xf>
    <xf numFmtId="0" fontId="224" fillId="38" borderId="106" xfId="1" applyFont="1" applyFill="1" applyBorder="1" applyAlignment="1" applyProtection="1">
      <alignment horizontal="center" vertical="center" wrapText="1"/>
      <protection hidden="1"/>
    </xf>
    <xf numFmtId="0" fontId="224" fillId="38" borderId="108" xfId="1" applyFont="1" applyFill="1" applyBorder="1" applyAlignment="1" applyProtection="1">
      <alignment horizontal="center" vertical="center" wrapText="1"/>
      <protection hidden="1"/>
    </xf>
    <xf numFmtId="0" fontId="73" fillId="35" borderId="0" xfId="0" applyFont="1" applyFill="1" applyBorder="1" applyAlignment="1">
      <alignment horizontal="center" vertical="top" wrapText="1"/>
    </xf>
    <xf numFmtId="0" fontId="19" fillId="0" borderId="43" xfId="0" applyFont="1" applyBorder="1" applyAlignment="1">
      <alignment horizontal="center" vertical="center"/>
    </xf>
    <xf numFmtId="0" fontId="19" fillId="0" borderId="21" xfId="0" applyFont="1" applyBorder="1" applyAlignment="1">
      <alignment horizontal="center" vertical="center"/>
    </xf>
    <xf numFmtId="0" fontId="19" fillId="0" borderId="62" xfId="0" applyFont="1" applyBorder="1" applyAlignment="1">
      <alignment horizontal="center" vertical="center"/>
    </xf>
    <xf numFmtId="0" fontId="19" fillId="16" borderId="26" xfId="0" applyFont="1" applyFill="1" applyBorder="1" applyAlignment="1">
      <alignment vertical="center"/>
    </xf>
    <xf numFmtId="0" fontId="19" fillId="16" borderId="2" xfId="0" applyFont="1" applyFill="1" applyBorder="1" applyAlignment="1">
      <alignment vertical="center"/>
    </xf>
    <xf numFmtId="0" fontId="19" fillId="0" borderId="69" xfId="0" applyFont="1" applyBorder="1" applyAlignment="1">
      <alignment horizontal="center" vertical="center"/>
    </xf>
    <xf numFmtId="0" fontId="19" fillId="16" borderId="71" xfId="0" applyFont="1" applyFill="1" applyBorder="1" applyAlignment="1">
      <alignment vertical="center"/>
    </xf>
    <xf numFmtId="0" fontId="19" fillId="16" borderId="47" xfId="0" applyFont="1" applyFill="1" applyBorder="1" applyAlignment="1">
      <alignment horizontal="center" vertical="center"/>
    </xf>
    <xf numFmtId="0" fontId="19" fillId="16" borderId="21" xfId="0" applyFont="1" applyFill="1" applyBorder="1" applyAlignment="1">
      <alignment horizontal="center" vertical="center"/>
    </xf>
    <xf numFmtId="0" fontId="19" fillId="16" borderId="43" xfId="0" applyFont="1" applyFill="1" applyBorder="1" applyAlignment="1">
      <alignment horizontal="center" vertical="center"/>
    </xf>
    <xf numFmtId="0" fontId="19" fillId="16" borderId="52" xfId="0" applyFont="1" applyFill="1" applyBorder="1" applyAlignment="1">
      <alignment horizontal="center" vertical="center"/>
    </xf>
    <xf numFmtId="0" fontId="19" fillId="16" borderId="55" xfId="0" applyFont="1" applyFill="1" applyBorder="1" applyAlignment="1">
      <alignment horizontal="center" vertical="center"/>
    </xf>
    <xf numFmtId="0" fontId="42" fillId="16" borderId="0" xfId="0" applyFont="1" applyFill="1" applyBorder="1" applyAlignment="1">
      <alignment horizontal="center" vertical="center"/>
    </xf>
    <xf numFmtId="0" fontId="19" fillId="15" borderId="57" xfId="0" applyFont="1" applyFill="1" applyBorder="1" applyAlignment="1">
      <alignment horizontal="center" vertical="center"/>
    </xf>
    <xf numFmtId="0" fontId="19" fillId="15" borderId="58" xfId="0" applyFont="1" applyFill="1" applyBorder="1" applyAlignment="1">
      <alignment horizontal="center" vertical="center"/>
    </xf>
    <xf numFmtId="0" fontId="19" fillId="15" borderId="59" xfId="0" applyFont="1" applyFill="1" applyBorder="1" applyAlignment="1">
      <alignment horizontal="center" vertical="center"/>
    </xf>
    <xf numFmtId="0" fontId="49" fillId="16" borderId="0" xfId="0" applyFont="1" applyFill="1" applyBorder="1" applyAlignment="1">
      <alignment horizontal="left" vertical="center" wrapText="1"/>
    </xf>
    <xf numFmtId="0" fontId="91" fillId="16" borderId="0" xfId="0" applyFont="1" applyFill="1" applyBorder="1" applyAlignment="1">
      <alignment horizontal="left" vertical="center" wrapText="1"/>
    </xf>
    <xf numFmtId="0" fontId="8" fillId="36" borderId="40" xfId="0" applyFont="1" applyFill="1" applyBorder="1" applyAlignment="1">
      <alignment horizontal="center" vertical="center" wrapText="1"/>
    </xf>
    <xf numFmtId="0" fontId="8" fillId="36" borderId="42" xfId="0" applyFont="1" applyFill="1" applyBorder="1" applyAlignment="1">
      <alignment horizontal="center" vertical="center" wrapText="1"/>
    </xf>
    <xf numFmtId="0" fontId="8" fillId="36" borderId="60" xfId="0" applyFont="1" applyFill="1" applyBorder="1" applyAlignment="1">
      <alignment horizontal="center" vertical="center" wrapText="1"/>
    </xf>
    <xf numFmtId="0" fontId="84" fillId="0" borderId="27" xfId="0" applyFont="1" applyBorder="1" applyAlignment="1">
      <alignment horizontal="center" vertical="center"/>
    </xf>
    <xf numFmtId="0" fontId="84" fillId="0" borderId="13" xfId="0" applyFont="1" applyBorder="1" applyAlignment="1">
      <alignment horizontal="center" vertical="center"/>
    </xf>
    <xf numFmtId="0" fontId="84" fillId="0" borderId="22" xfId="0" applyFont="1" applyBorder="1" applyAlignment="1">
      <alignment horizontal="center" vertical="center"/>
    </xf>
    <xf numFmtId="0" fontId="84" fillId="0" borderId="14" xfId="0" applyFont="1" applyBorder="1" applyAlignment="1">
      <alignment horizontal="center" vertical="center"/>
    </xf>
    <xf numFmtId="0" fontId="84" fillId="0" borderId="23" xfId="0" applyFont="1" applyBorder="1" applyAlignment="1">
      <alignment horizontal="center" vertical="center"/>
    </xf>
    <xf numFmtId="0" fontId="84" fillId="0" borderId="34" xfId="0" applyFont="1" applyBorder="1" applyAlignment="1">
      <alignment horizontal="center" vertical="center"/>
    </xf>
    <xf numFmtId="0" fontId="84" fillId="16" borderId="164" xfId="1" applyFont="1" applyFill="1" applyBorder="1" applyAlignment="1" applyProtection="1">
      <alignment horizontal="center" vertical="center" wrapText="1"/>
      <protection locked="0" hidden="1"/>
    </xf>
    <xf numFmtId="0" fontId="84" fillId="16" borderId="152" xfId="1" applyFont="1" applyFill="1" applyBorder="1" applyAlignment="1" applyProtection="1">
      <alignment horizontal="center" vertical="center" wrapText="1"/>
      <protection locked="0" hidden="1"/>
    </xf>
    <xf numFmtId="0" fontId="84" fillId="16" borderId="165" xfId="1" applyFont="1" applyFill="1" applyBorder="1" applyAlignment="1" applyProtection="1">
      <alignment horizontal="center" vertical="center" wrapText="1"/>
      <protection locked="0" hidden="1"/>
    </xf>
    <xf numFmtId="14" fontId="41" fillId="16" borderId="1" xfId="0" applyNumberFormat="1" applyFont="1" applyFill="1" applyBorder="1" applyAlignment="1" applyProtection="1">
      <alignment horizontal="center" vertical="center"/>
      <protection hidden="1"/>
    </xf>
    <xf numFmtId="0" fontId="41" fillId="16" borderId="26" xfId="0" applyFont="1" applyFill="1" applyBorder="1" applyAlignment="1" applyProtection="1">
      <alignment horizontal="center" vertical="center"/>
      <protection hidden="1"/>
    </xf>
    <xf numFmtId="14" fontId="41" fillId="16" borderId="22" xfId="0" applyNumberFormat="1" applyFont="1" applyFill="1" applyBorder="1" applyAlignment="1" applyProtection="1">
      <alignment horizontal="center" vertical="center"/>
      <protection hidden="1"/>
    </xf>
    <xf numFmtId="0" fontId="41" fillId="16" borderId="43" xfId="0" applyFont="1" applyFill="1" applyBorder="1" applyAlignment="1" applyProtection="1">
      <alignment horizontal="center" vertical="center"/>
      <protection hidden="1"/>
    </xf>
    <xf numFmtId="0" fontId="41" fillId="16" borderId="33" xfId="0" applyFont="1" applyFill="1" applyBorder="1" applyAlignment="1" applyProtection="1">
      <alignment horizontal="center" vertical="center"/>
      <protection hidden="1"/>
    </xf>
    <xf numFmtId="14" fontId="41" fillId="16" borderId="11" xfId="0" applyNumberFormat="1" applyFont="1" applyFill="1" applyBorder="1" applyAlignment="1" applyProtection="1">
      <alignment horizontal="center" vertical="center"/>
      <protection hidden="1"/>
    </xf>
    <xf numFmtId="0" fontId="41" fillId="16" borderId="41" xfId="0" applyFont="1" applyFill="1" applyBorder="1" applyAlignment="1" applyProtection="1">
      <alignment horizontal="center" vertical="center"/>
      <protection hidden="1"/>
    </xf>
    <xf numFmtId="0" fontId="41" fillId="0" borderId="26" xfId="0" applyFont="1" applyBorder="1" applyAlignment="1">
      <alignment horizontal="center" vertical="center"/>
    </xf>
    <xf numFmtId="0" fontId="182" fillId="38" borderId="28" xfId="1" applyFont="1" applyFill="1" applyBorder="1" applyAlignment="1" applyProtection="1">
      <alignment horizontal="center" vertical="center" wrapText="1" shrinkToFit="1"/>
      <protection locked="0" hidden="1"/>
    </xf>
    <xf numFmtId="0" fontId="182" fillId="38" borderId="29" xfId="1" applyFont="1" applyFill="1" applyBorder="1" applyAlignment="1" applyProtection="1">
      <alignment horizontal="center" vertical="center" wrapText="1" shrinkToFit="1"/>
      <protection locked="0" hidden="1"/>
    </xf>
    <xf numFmtId="0" fontId="182" fillId="39" borderId="7" xfId="1" applyFont="1" applyFill="1" applyBorder="1" applyAlignment="1" applyProtection="1">
      <alignment horizontal="center" vertical="center" wrapText="1" shrinkToFit="1"/>
      <protection locked="0" hidden="1"/>
    </xf>
    <xf numFmtId="0" fontId="182" fillId="39" borderId="6" xfId="1" applyFont="1" applyFill="1" applyBorder="1" applyAlignment="1" applyProtection="1">
      <alignment horizontal="center" vertical="center" wrapText="1" shrinkToFit="1"/>
      <protection locked="0" hidden="1"/>
    </xf>
    <xf numFmtId="0" fontId="174" fillId="40" borderId="8" xfId="0" applyFont="1" applyFill="1" applyBorder="1" applyAlignment="1">
      <alignment horizontal="center" vertical="center" wrapText="1"/>
    </xf>
    <xf numFmtId="0" fontId="174" fillId="29" borderId="7" xfId="0" applyFont="1" applyFill="1" applyBorder="1" applyAlignment="1">
      <alignment horizontal="center" vertical="center" wrapText="1"/>
    </xf>
    <xf numFmtId="0" fontId="174" fillId="29" borderId="8" xfId="0" applyFont="1" applyFill="1" applyBorder="1" applyAlignment="1">
      <alignment horizontal="center" vertical="center" wrapText="1"/>
    </xf>
    <xf numFmtId="0" fontId="174" fillId="40" borderId="7" xfId="0" applyFont="1" applyFill="1" applyBorder="1" applyAlignment="1">
      <alignment horizontal="center" vertical="center" wrapText="1"/>
    </xf>
    <xf numFmtId="0" fontId="174" fillId="29" borderId="62" xfId="0" applyFont="1" applyFill="1" applyBorder="1" applyAlignment="1">
      <alignment horizontal="center" vertical="center" wrapText="1"/>
    </xf>
    <xf numFmtId="0" fontId="174" fillId="29" borderId="69" xfId="0" applyFont="1" applyFill="1" applyBorder="1" applyAlignment="1">
      <alignment horizontal="center" vertical="center" wrapText="1"/>
    </xf>
    <xf numFmtId="0" fontId="41" fillId="18" borderId="28" xfId="0" applyFont="1" applyFill="1" applyBorder="1" applyAlignment="1">
      <alignment horizontal="left" vertical="center" wrapText="1" shrinkToFit="1"/>
    </xf>
    <xf numFmtId="0" fontId="41" fillId="18" borderId="29" xfId="0" applyFont="1" applyFill="1" applyBorder="1" applyAlignment="1">
      <alignment horizontal="left" vertical="center" wrapText="1" shrinkToFit="1"/>
    </xf>
    <xf numFmtId="0" fontId="156" fillId="16" borderId="139" xfId="1" applyNumberFormat="1" applyFont="1" applyFill="1" applyBorder="1" applyAlignment="1" applyProtection="1">
      <alignment horizontal="center" vertical="center" wrapText="1"/>
      <protection hidden="1"/>
    </xf>
    <xf numFmtId="0" fontId="156" fillId="16" borderId="140" xfId="1" applyNumberFormat="1" applyFont="1" applyFill="1" applyBorder="1" applyAlignment="1" applyProtection="1">
      <alignment horizontal="center" vertical="center" wrapText="1"/>
      <protection hidden="1"/>
    </xf>
    <xf numFmtId="0" fontId="156" fillId="16" borderId="141" xfId="1" applyNumberFormat="1" applyFont="1" applyFill="1" applyBorder="1" applyAlignment="1" applyProtection="1">
      <alignment horizontal="center" vertical="center" wrapText="1"/>
      <protection hidden="1"/>
    </xf>
    <xf numFmtId="0" fontId="169" fillId="16" borderId="78" xfId="0" applyFont="1" applyFill="1" applyBorder="1" applyAlignment="1">
      <alignment horizontal="center" vertical="center" shrinkToFit="1"/>
    </xf>
    <xf numFmtId="0" fontId="169" fillId="16" borderId="80" xfId="0" applyFont="1" applyFill="1" applyBorder="1" applyAlignment="1">
      <alignment horizontal="center" vertical="center" shrinkToFit="1"/>
    </xf>
    <xf numFmtId="0" fontId="169" fillId="16" borderId="79" xfId="0" applyFont="1" applyFill="1" applyBorder="1" applyAlignment="1">
      <alignment horizontal="center" vertical="center" shrinkToFit="1"/>
    </xf>
    <xf numFmtId="0" fontId="169" fillId="16" borderId="83" xfId="0" applyFont="1" applyFill="1" applyBorder="1" applyAlignment="1">
      <alignment horizontal="center" vertical="center" shrinkToFit="1"/>
    </xf>
    <xf numFmtId="0" fontId="174" fillId="40" borderId="62" xfId="0" applyFont="1" applyFill="1" applyBorder="1" applyAlignment="1">
      <alignment horizontal="center" vertical="center" wrapText="1"/>
    </xf>
    <xf numFmtId="0" fontId="174" fillId="40" borderId="69" xfId="0" applyFont="1" applyFill="1" applyBorder="1" applyAlignment="1">
      <alignment horizontal="center" vertical="center" wrapText="1"/>
    </xf>
    <xf numFmtId="0" fontId="147" fillId="40" borderId="7" xfId="0" applyFont="1" applyFill="1" applyBorder="1" applyAlignment="1">
      <alignment horizontal="center" vertical="center" wrapText="1"/>
    </xf>
    <xf numFmtId="0" fontId="147" fillId="40" borderId="8" xfId="0" applyFont="1" applyFill="1" applyBorder="1" applyAlignment="1">
      <alignment horizontal="center" vertical="center" wrapText="1"/>
    </xf>
    <xf numFmtId="0" fontId="158" fillId="16" borderId="74" xfId="0" applyFont="1" applyFill="1" applyBorder="1" applyAlignment="1" applyProtection="1">
      <alignment horizontal="left" vertical="center" shrinkToFit="1"/>
    </xf>
    <xf numFmtId="0" fontId="158" fillId="16" borderId="73" xfId="0" applyFont="1" applyFill="1" applyBorder="1" applyAlignment="1" applyProtection="1">
      <alignment horizontal="left" vertical="center" shrinkToFit="1"/>
    </xf>
    <xf numFmtId="0" fontId="158" fillId="16" borderId="75" xfId="0" applyFont="1" applyFill="1" applyBorder="1" applyAlignment="1" applyProtection="1">
      <alignment horizontal="left" vertical="center" shrinkToFit="1"/>
    </xf>
    <xf numFmtId="0" fontId="158" fillId="16" borderId="70" xfId="0" applyFont="1" applyFill="1" applyBorder="1" applyAlignment="1" applyProtection="1">
      <alignment horizontal="left" vertical="center" shrinkToFit="1"/>
    </xf>
    <xf numFmtId="0" fontId="163" fillId="0" borderId="91" xfId="0" applyFont="1" applyBorder="1" applyAlignment="1" applyProtection="1">
      <alignment horizontal="center" vertical="center" shrinkToFit="1"/>
    </xf>
    <xf numFmtId="0" fontId="163" fillId="0" borderId="94" xfId="0" applyFont="1" applyBorder="1" applyAlignment="1" applyProtection="1">
      <alignment horizontal="center" vertical="center" shrinkToFit="1"/>
    </xf>
    <xf numFmtId="0" fontId="160" fillId="29" borderId="95" xfId="1" applyFont="1" applyFill="1" applyBorder="1" applyAlignment="1" applyProtection="1">
      <alignment horizontal="center" vertical="center" shrinkToFit="1"/>
    </xf>
    <xf numFmtId="0" fontId="160" fillId="29" borderId="137" xfId="1" applyFont="1" applyFill="1" applyBorder="1" applyAlignment="1" applyProtection="1">
      <alignment horizontal="center" vertical="center" shrinkToFit="1"/>
    </xf>
    <xf numFmtId="0" fontId="147" fillId="16" borderId="51" xfId="0" applyFont="1" applyFill="1" applyBorder="1" applyAlignment="1">
      <alignment horizontal="center" vertical="center" wrapText="1" shrinkToFit="1"/>
    </xf>
    <xf numFmtId="0" fontId="147" fillId="16" borderId="142" xfId="0" applyFont="1" applyFill="1" applyBorder="1" applyAlignment="1">
      <alignment horizontal="center" vertical="center" wrapText="1" shrinkToFit="1"/>
    </xf>
    <xf numFmtId="49" fontId="154" fillId="15" borderId="0" xfId="0" applyNumberFormat="1" applyFont="1" applyFill="1" applyBorder="1" applyAlignment="1" applyProtection="1">
      <alignment horizontal="center" vertical="center" shrinkToFit="1"/>
      <protection hidden="1"/>
    </xf>
    <xf numFmtId="0" fontId="145" fillId="24" borderId="170" xfId="0" applyFont="1" applyFill="1" applyBorder="1" applyAlignment="1" applyProtection="1">
      <alignment vertical="center" shrinkToFit="1"/>
      <protection hidden="1"/>
    </xf>
    <xf numFmtId="0" fontId="145" fillId="24" borderId="0" xfId="0" applyFont="1" applyFill="1" applyBorder="1" applyAlignment="1" applyProtection="1">
      <alignment vertical="center" shrinkToFit="1"/>
      <protection hidden="1"/>
    </xf>
    <xf numFmtId="0" fontId="138" fillId="24" borderId="0" xfId="0" applyFont="1" applyFill="1" applyBorder="1" applyAlignment="1" applyProtection="1">
      <alignment horizontal="center" vertical="center" shrinkToFit="1"/>
      <protection hidden="1"/>
    </xf>
    <xf numFmtId="0" fontId="176" fillId="16" borderId="8" xfId="0" applyFont="1" applyFill="1" applyBorder="1" applyAlignment="1" applyProtection="1">
      <alignment horizontal="center" vertical="center" wrapText="1"/>
      <protection hidden="1"/>
    </xf>
    <xf numFmtId="0" fontId="176" fillId="16" borderId="0" xfId="0" applyFont="1" applyFill="1" applyBorder="1" applyAlignment="1" applyProtection="1">
      <alignment horizontal="center" vertical="center" wrapText="1"/>
      <protection hidden="1"/>
    </xf>
    <xf numFmtId="0" fontId="176" fillId="16" borderId="6" xfId="0" applyFont="1" applyFill="1" applyBorder="1" applyAlignment="1" applyProtection="1">
      <alignment horizontal="center" vertical="center" wrapText="1"/>
      <protection hidden="1"/>
    </xf>
    <xf numFmtId="0" fontId="176" fillId="16" borderId="29" xfId="0" applyFont="1" applyFill="1" applyBorder="1" applyAlignment="1" applyProtection="1">
      <alignment horizontal="center" vertical="center" wrapText="1"/>
      <protection hidden="1"/>
    </xf>
    <xf numFmtId="0" fontId="179" fillId="16" borderId="28" xfId="0" applyFont="1" applyFill="1" applyBorder="1" applyAlignment="1" applyProtection="1">
      <alignment horizontal="center" vertical="top" wrapText="1"/>
      <protection hidden="1"/>
    </xf>
    <xf numFmtId="0" fontId="179" fillId="16" borderId="54" xfId="0" applyFont="1" applyFill="1" applyBorder="1" applyAlignment="1" applyProtection="1">
      <alignment horizontal="center" vertical="top" wrapText="1"/>
      <protection hidden="1"/>
    </xf>
    <xf numFmtId="0" fontId="179" fillId="16" borderId="0" xfId="0" applyFont="1" applyFill="1" applyBorder="1" applyAlignment="1" applyProtection="1">
      <alignment horizontal="center" vertical="top" wrapText="1"/>
      <protection hidden="1"/>
    </xf>
    <xf numFmtId="0" fontId="179" fillId="16" borderId="49" xfId="0" applyFont="1" applyFill="1" applyBorder="1" applyAlignment="1" applyProtection="1">
      <alignment horizontal="center" vertical="top" wrapText="1"/>
      <protection hidden="1"/>
    </xf>
    <xf numFmtId="0" fontId="179" fillId="16" borderId="29" xfId="0" applyFont="1" applyFill="1" applyBorder="1" applyAlignment="1" applyProtection="1">
      <alignment horizontal="center" vertical="top" wrapText="1"/>
      <protection hidden="1"/>
    </xf>
    <xf numFmtId="0" fontId="179" fillId="16" borderId="50" xfId="0" applyFont="1" applyFill="1" applyBorder="1" applyAlignment="1" applyProtection="1">
      <alignment horizontal="center" vertical="top" wrapText="1"/>
      <protection hidden="1"/>
    </xf>
    <xf numFmtId="0" fontId="160" fillId="0" borderId="1" xfId="0" applyFont="1" applyBorder="1" applyAlignment="1" applyProtection="1">
      <alignment vertical="center" shrinkToFit="1"/>
      <protection hidden="1"/>
    </xf>
    <xf numFmtId="0" fontId="158" fillId="16" borderId="84" xfId="0" applyFont="1" applyFill="1" applyBorder="1" applyAlignment="1" applyProtection="1">
      <alignment horizontal="center" vertical="center" wrapText="1"/>
      <protection hidden="1"/>
    </xf>
    <xf numFmtId="0" fontId="158" fillId="16" borderId="81" xfId="0" applyFont="1" applyFill="1" applyBorder="1" applyAlignment="1" applyProtection="1">
      <alignment horizontal="center" vertical="center" wrapText="1"/>
      <protection hidden="1"/>
    </xf>
    <xf numFmtId="0" fontId="158" fillId="16" borderId="122" xfId="0" applyFont="1" applyFill="1" applyBorder="1" applyAlignment="1" applyProtection="1">
      <alignment horizontal="center" vertical="center" wrapText="1"/>
      <protection hidden="1"/>
    </xf>
    <xf numFmtId="0" fontId="67" fillId="18" borderId="10" xfId="0" applyFont="1" applyFill="1" applyBorder="1" applyAlignment="1">
      <alignment horizontal="left" vertical="center" wrapText="1"/>
    </xf>
    <xf numFmtId="0" fontId="67" fillId="18" borderId="35" xfId="0" applyFont="1" applyFill="1" applyBorder="1" applyAlignment="1">
      <alignment horizontal="left" vertical="center" wrapText="1"/>
    </xf>
    <xf numFmtId="0" fontId="182" fillId="39" borderId="40" xfId="1" applyFont="1" applyFill="1" applyBorder="1" applyAlignment="1" applyProtection="1">
      <alignment horizontal="center" vertical="center" wrapText="1" shrinkToFit="1"/>
      <protection locked="0" hidden="1"/>
    </xf>
    <xf numFmtId="0" fontId="182" fillId="39" borderId="60" xfId="1" applyFont="1" applyFill="1" applyBorder="1" applyAlignment="1" applyProtection="1">
      <alignment horizontal="center" vertical="center" wrapText="1" shrinkToFit="1"/>
      <protection locked="0" hidden="1"/>
    </xf>
    <xf numFmtId="14" fontId="139" fillId="16" borderId="6" xfId="0" applyNumberFormat="1" applyFont="1" applyFill="1" applyBorder="1" applyAlignment="1" applyProtection="1">
      <alignment horizontal="center" vertical="center" shrinkToFit="1"/>
      <protection hidden="1"/>
    </xf>
    <xf numFmtId="14" fontId="139" fillId="16" borderId="50" xfId="0" applyNumberFormat="1" applyFont="1" applyFill="1" applyBorder="1" applyAlignment="1" applyProtection="1">
      <alignment horizontal="center" vertical="center" shrinkToFit="1"/>
      <protection hidden="1"/>
    </xf>
    <xf numFmtId="0" fontId="172" fillId="20" borderId="128" xfId="0" applyFont="1" applyFill="1" applyBorder="1" applyAlignment="1">
      <alignment horizontal="center" vertical="center" wrapText="1" shrinkToFit="1"/>
    </xf>
    <xf numFmtId="0" fontId="172" fillId="20" borderId="100" xfId="0" applyFont="1" applyFill="1" applyBorder="1" applyAlignment="1">
      <alignment horizontal="center" vertical="center" wrapText="1" shrinkToFit="1"/>
    </xf>
    <xf numFmtId="0" fontId="173" fillId="35" borderId="143" xfId="0" applyFont="1" applyFill="1" applyBorder="1" applyAlignment="1" applyProtection="1">
      <alignment horizontal="center" vertical="center" shrinkToFit="1"/>
      <protection hidden="1"/>
    </xf>
    <xf numFmtId="0" fontId="173" fillId="35" borderId="144" xfId="0" applyFont="1" applyFill="1" applyBorder="1" applyAlignment="1" applyProtection="1">
      <alignment horizontal="center" vertical="center" shrinkToFit="1"/>
      <protection hidden="1"/>
    </xf>
    <xf numFmtId="0" fontId="154" fillId="32" borderId="1" xfId="0" applyFont="1" applyFill="1" applyBorder="1" applyAlignment="1" applyProtection="1">
      <alignment horizontal="center" vertical="center" shrinkToFit="1"/>
      <protection hidden="1"/>
    </xf>
    <xf numFmtId="0" fontId="147" fillId="0" borderId="0" xfId="0" applyFont="1" applyBorder="1" applyAlignment="1">
      <alignment horizontal="center" vertical="center" wrapText="1"/>
    </xf>
    <xf numFmtId="0" fontId="147" fillId="0" borderId="112" xfId="0" applyFont="1" applyBorder="1" applyAlignment="1">
      <alignment horizontal="center" vertical="center" wrapText="1"/>
    </xf>
    <xf numFmtId="0" fontId="176" fillId="16" borderId="7" xfId="0" applyFont="1" applyFill="1" applyBorder="1" applyAlignment="1" applyProtection="1">
      <alignment horizontal="center" vertical="center" wrapText="1"/>
      <protection hidden="1"/>
    </xf>
    <xf numFmtId="0" fontId="176" fillId="16" borderId="28" xfId="0" applyFont="1" applyFill="1" applyBorder="1" applyAlignment="1" applyProtection="1">
      <alignment horizontal="center" vertical="center" wrapText="1"/>
      <protection hidden="1"/>
    </xf>
    <xf numFmtId="0" fontId="141" fillId="18" borderId="7" xfId="0" applyFont="1" applyFill="1" applyBorder="1" applyAlignment="1">
      <alignment horizontal="center" vertical="center" wrapText="1" shrinkToFit="1"/>
    </xf>
    <xf numFmtId="0" fontId="141" fillId="18" borderId="28" xfId="0" applyFont="1" applyFill="1" applyBorder="1" applyAlignment="1">
      <alignment horizontal="center" vertical="center" wrapText="1" shrinkToFit="1"/>
    </xf>
    <xf numFmtId="0" fontId="141" fillId="18" borderId="174" xfId="0" applyFont="1" applyFill="1" applyBorder="1" applyAlignment="1">
      <alignment horizontal="center" vertical="center" wrapText="1" shrinkToFit="1"/>
    </xf>
    <xf numFmtId="0" fontId="141" fillId="18" borderId="112" xfId="0" applyFont="1" applyFill="1" applyBorder="1" applyAlignment="1">
      <alignment horizontal="center" vertical="center" wrapText="1" shrinkToFit="1"/>
    </xf>
    <xf numFmtId="0" fontId="142" fillId="35" borderId="28" xfId="0" applyFont="1" applyFill="1" applyBorder="1" applyAlignment="1">
      <alignment horizontal="center" vertical="center" wrapText="1" shrinkToFit="1"/>
    </xf>
    <xf numFmtId="0" fontId="142" fillId="35" borderId="54" xfId="0" applyFont="1" applyFill="1" applyBorder="1" applyAlignment="1">
      <alignment horizontal="center" vertical="center" wrapText="1" shrinkToFit="1"/>
    </xf>
    <xf numFmtId="0" fontId="142" fillId="35" borderId="112" xfId="0" applyFont="1" applyFill="1" applyBorder="1" applyAlignment="1">
      <alignment horizontal="center" vertical="center" wrapText="1" shrinkToFit="1"/>
    </xf>
    <xf numFmtId="0" fontId="142" fillId="35" borderId="163" xfId="0" applyFont="1" applyFill="1" applyBorder="1" applyAlignment="1">
      <alignment horizontal="center" vertical="center" wrapText="1" shrinkToFit="1"/>
    </xf>
    <xf numFmtId="0" fontId="139" fillId="16" borderId="7" xfId="0" applyFont="1" applyFill="1" applyBorder="1" applyAlignment="1" applyProtection="1">
      <alignment horizontal="center" vertical="center" shrinkToFit="1"/>
      <protection locked="0"/>
    </xf>
    <xf numFmtId="0" fontId="139" fillId="16" borderId="54" xfId="0" applyFont="1" applyFill="1" applyBorder="1" applyAlignment="1" applyProtection="1">
      <alignment horizontal="center" vertical="center" shrinkToFit="1"/>
      <protection locked="0"/>
    </xf>
    <xf numFmtId="0" fontId="158" fillId="16" borderId="130" xfId="0" applyFont="1" applyFill="1" applyBorder="1" applyAlignment="1" applyProtection="1">
      <alignment horizontal="left" vertical="center" shrinkToFit="1"/>
    </xf>
    <xf numFmtId="0" fontId="158" fillId="16" borderId="131" xfId="0" applyFont="1" applyFill="1" applyBorder="1" applyAlignment="1" applyProtection="1">
      <alignment horizontal="left" vertical="center" shrinkToFit="1"/>
    </xf>
    <xf numFmtId="0" fontId="158" fillId="16" borderId="81" xfId="1" applyFont="1" applyFill="1" applyBorder="1" applyAlignment="1" applyProtection="1">
      <alignment horizontal="center" vertical="center" wrapText="1"/>
      <protection hidden="1"/>
    </xf>
    <xf numFmtId="0" fontId="158" fillId="16" borderId="122" xfId="1" applyFont="1" applyFill="1" applyBorder="1" applyAlignment="1" applyProtection="1">
      <alignment horizontal="center" vertical="center" wrapText="1"/>
      <protection hidden="1"/>
    </xf>
    <xf numFmtId="0" fontId="158" fillId="16" borderId="84" xfId="1" applyFont="1" applyFill="1" applyBorder="1" applyAlignment="1" applyProtection="1">
      <alignment horizontal="center" vertical="center" wrapText="1"/>
      <protection hidden="1"/>
    </xf>
    <xf numFmtId="0" fontId="165" fillId="16" borderId="96" xfId="0" applyFont="1" applyFill="1" applyBorder="1" applyAlignment="1">
      <alignment horizontal="center" vertical="center" shrinkToFit="1"/>
    </xf>
    <xf numFmtId="0" fontId="165" fillId="16" borderId="99" xfId="0" applyFont="1" applyFill="1" applyBorder="1" applyAlignment="1">
      <alignment horizontal="center" vertical="center" shrinkToFit="1"/>
    </xf>
    <xf numFmtId="0" fontId="174" fillId="29" borderId="90" xfId="0" applyFont="1" applyFill="1" applyBorder="1" applyAlignment="1">
      <alignment horizontal="center" vertical="center" shrinkToFit="1"/>
    </xf>
    <xf numFmtId="0" fontId="174" fillId="29" borderId="62" xfId="0" applyFont="1" applyFill="1" applyBorder="1" applyAlignment="1">
      <alignment horizontal="center" vertical="center" shrinkToFit="1"/>
    </xf>
    <xf numFmtId="0" fontId="174" fillId="29" borderId="6" xfId="0" applyFont="1" applyFill="1" applyBorder="1" applyAlignment="1">
      <alignment horizontal="center" vertical="center" wrapText="1"/>
    </xf>
    <xf numFmtId="0" fontId="158" fillId="16" borderId="136" xfId="0" applyFont="1" applyFill="1" applyBorder="1" applyAlignment="1" applyProtection="1">
      <alignment horizontal="center" vertical="center" wrapText="1"/>
      <protection hidden="1"/>
    </xf>
    <xf numFmtId="0" fontId="158" fillId="16" borderId="132" xfId="0" applyFont="1" applyFill="1" applyBorder="1" applyAlignment="1" applyProtection="1">
      <alignment horizontal="center" vertical="center" wrapText="1"/>
      <protection hidden="1"/>
    </xf>
    <xf numFmtId="0" fontId="158" fillId="16" borderId="133" xfId="0" applyFont="1" applyFill="1" applyBorder="1" applyAlignment="1" applyProtection="1">
      <alignment horizontal="center" vertical="center" wrapText="1"/>
      <protection hidden="1"/>
    </xf>
    <xf numFmtId="0" fontId="157" fillId="0" borderId="91" xfId="0" applyFont="1" applyBorder="1" applyAlignment="1" applyProtection="1">
      <alignment horizontal="center" vertical="center" shrinkToFit="1"/>
    </xf>
    <xf numFmtId="0" fontId="157" fillId="0" borderId="0" xfId="0" applyFont="1" applyBorder="1" applyAlignment="1" applyProtection="1">
      <alignment horizontal="center" vertical="center" shrinkToFit="1"/>
    </xf>
    <xf numFmtId="0" fontId="157" fillId="0" borderId="95" xfId="0" applyFont="1" applyBorder="1" applyAlignment="1" applyProtection="1">
      <alignment horizontal="center" vertical="center" shrinkToFit="1"/>
    </xf>
    <xf numFmtId="0" fontId="157" fillId="0" borderId="96" xfId="0" applyFont="1" applyBorder="1" applyAlignment="1" applyProtection="1">
      <alignment horizontal="center" vertical="center" shrinkToFit="1"/>
    </xf>
    <xf numFmtId="0" fontId="157" fillId="0" borderId="99" xfId="0" applyFont="1" applyBorder="1" applyAlignment="1" applyProtection="1">
      <alignment horizontal="center" vertical="center" shrinkToFit="1"/>
    </xf>
    <xf numFmtId="0" fontId="158" fillId="16" borderId="92" xfId="1" applyFont="1" applyFill="1" applyBorder="1" applyAlignment="1" applyProtection="1">
      <alignment horizontal="center" vertical="center" wrapText="1"/>
      <protection hidden="1"/>
    </xf>
    <xf numFmtId="0" fontId="158" fillId="16" borderId="77" xfId="1" applyFont="1" applyFill="1" applyBorder="1" applyAlignment="1" applyProtection="1">
      <alignment horizontal="center" vertical="center" wrapText="1"/>
      <protection hidden="1"/>
    </xf>
    <xf numFmtId="0" fontId="158" fillId="16" borderId="97" xfId="1" applyFont="1" applyFill="1" applyBorder="1" applyAlignment="1" applyProtection="1">
      <alignment horizontal="center" vertical="center" wrapText="1"/>
      <protection hidden="1"/>
    </xf>
    <xf numFmtId="0" fontId="174" fillId="40" borderId="7" xfId="0" applyFont="1" applyFill="1" applyBorder="1" applyAlignment="1">
      <alignment horizontal="center" vertical="center" shrinkToFit="1"/>
    </xf>
    <xf numFmtId="0" fontId="174" fillId="40" borderId="8" xfId="0" applyFont="1" applyFill="1" applyBorder="1" applyAlignment="1">
      <alignment horizontal="center" vertical="center" shrinkToFit="1"/>
    </xf>
    <xf numFmtId="0" fontId="171" fillId="20" borderId="100" xfId="0" applyFont="1" applyFill="1" applyBorder="1" applyAlignment="1">
      <alignment horizontal="center" vertical="center" wrapText="1"/>
    </xf>
    <xf numFmtId="0" fontId="83" fillId="16" borderId="7" xfId="1" applyFont="1" applyFill="1" applyBorder="1" applyAlignment="1" applyProtection="1">
      <alignment horizontal="center" vertical="center" wrapText="1"/>
    </xf>
    <xf numFmtId="0" fontId="83" fillId="16" borderId="54" xfId="1" applyFont="1" applyFill="1" applyBorder="1" applyAlignment="1" applyProtection="1">
      <alignment horizontal="center" vertical="center" wrapText="1"/>
    </xf>
    <xf numFmtId="0" fontId="106" fillId="24" borderId="42" xfId="0" applyFont="1" applyFill="1" applyBorder="1" applyAlignment="1">
      <alignment horizontal="center" vertical="center"/>
    </xf>
    <xf numFmtId="0" fontId="88" fillId="38" borderId="10" xfId="1" applyFont="1" applyFill="1" applyBorder="1" applyAlignment="1" applyProtection="1">
      <alignment horizontal="center" vertical="center" wrapText="1"/>
    </xf>
    <xf numFmtId="0" fontId="88" fillId="38" borderId="19" xfId="1" applyFont="1" applyFill="1" applyBorder="1" applyAlignment="1" applyProtection="1">
      <alignment horizontal="center" vertical="center" wrapText="1"/>
    </xf>
    <xf numFmtId="0" fontId="80" fillId="0" borderId="10" xfId="1" applyFont="1" applyBorder="1" applyAlignment="1" applyProtection="1">
      <alignment horizontal="center" vertical="center" wrapText="1"/>
    </xf>
    <xf numFmtId="0" fontId="80" fillId="0" borderId="19" xfId="1" applyFont="1" applyBorder="1" applyAlignment="1" applyProtection="1">
      <alignment horizontal="center" vertical="center"/>
    </xf>
    <xf numFmtId="0" fontId="98" fillId="16" borderId="10" xfId="0" applyFont="1" applyFill="1" applyBorder="1" applyAlignment="1" applyProtection="1">
      <alignment horizontal="center" vertical="center"/>
      <protection hidden="1"/>
    </xf>
    <xf numFmtId="0" fontId="98" fillId="16" borderId="35" xfId="0" applyFont="1" applyFill="1" applyBorder="1" applyAlignment="1" applyProtection="1">
      <alignment horizontal="center" vertical="center"/>
      <protection hidden="1"/>
    </xf>
    <xf numFmtId="0" fontId="98" fillId="16" borderId="19" xfId="0" applyFont="1" applyFill="1" applyBorder="1" applyAlignment="1" applyProtection="1">
      <alignment horizontal="center" vertical="center"/>
      <protection hidden="1"/>
    </xf>
    <xf numFmtId="0" fontId="167" fillId="35" borderId="0" xfId="0" applyFont="1" applyFill="1" applyBorder="1" applyAlignment="1" applyProtection="1">
      <alignment horizontal="center" vertical="center" wrapText="1"/>
      <protection hidden="1"/>
    </xf>
    <xf numFmtId="0" fontId="167" fillId="35" borderId="49" xfId="0" applyFont="1" applyFill="1" applyBorder="1" applyAlignment="1" applyProtection="1">
      <alignment horizontal="center" vertical="center" wrapText="1"/>
      <protection hidden="1"/>
    </xf>
    <xf numFmtId="0" fontId="8" fillId="16" borderId="6" xfId="0" applyFont="1" applyFill="1" applyBorder="1" applyAlignment="1" applyProtection="1">
      <alignment horizontal="center" vertical="center"/>
      <protection hidden="1"/>
    </xf>
    <xf numFmtId="0" fontId="8" fillId="16" borderId="50" xfId="0" applyFont="1" applyFill="1" applyBorder="1" applyAlignment="1" applyProtection="1">
      <alignment horizontal="center" vertical="center"/>
      <protection hidden="1"/>
    </xf>
    <xf numFmtId="0" fontId="49" fillId="16" borderId="0" xfId="1" applyFont="1" applyFill="1" applyBorder="1" applyAlignment="1" applyProtection="1">
      <alignment horizontal="center" vertical="center" wrapText="1"/>
      <protection hidden="1"/>
    </xf>
    <xf numFmtId="0" fontId="0" fillId="26" borderId="0" xfId="0" applyFill="1"/>
    <xf numFmtId="0" fontId="63" fillId="40" borderId="40" xfId="1" applyFont="1" applyFill="1" applyBorder="1" applyAlignment="1" applyProtection="1">
      <alignment horizontal="center" vertical="center" wrapText="1"/>
      <protection locked="0" hidden="1"/>
    </xf>
    <xf numFmtId="0" fontId="63" fillId="40" borderId="60" xfId="1" applyFont="1" applyFill="1" applyBorder="1" applyAlignment="1" applyProtection="1">
      <alignment horizontal="center" vertical="center" wrapText="1"/>
      <protection locked="0" hidden="1"/>
    </xf>
    <xf numFmtId="0" fontId="63" fillId="39" borderId="40" xfId="1" applyFont="1" applyFill="1" applyBorder="1" applyAlignment="1" applyProtection="1">
      <alignment horizontal="center" vertical="center" wrapText="1"/>
      <protection hidden="1"/>
    </xf>
    <xf numFmtId="0" fontId="63" fillId="39" borderId="60" xfId="1" applyFont="1" applyFill="1" applyBorder="1" applyAlignment="1" applyProtection="1">
      <alignment horizontal="center" vertical="center" wrapText="1"/>
      <protection hidden="1"/>
    </xf>
    <xf numFmtId="0" fontId="63" fillId="40" borderId="40" xfId="1" applyFont="1" applyFill="1" applyBorder="1" applyAlignment="1" applyProtection="1">
      <alignment horizontal="center" vertical="center" wrapText="1"/>
      <protection hidden="1"/>
    </xf>
    <xf numFmtId="0" fontId="63" fillId="40" borderId="60" xfId="1" applyFont="1" applyFill="1" applyBorder="1" applyAlignment="1" applyProtection="1">
      <alignment horizontal="center" vertical="center" wrapText="1"/>
      <protection hidden="1"/>
    </xf>
    <xf numFmtId="0" fontId="73" fillId="35" borderId="0" xfId="0" applyFont="1" applyFill="1" applyBorder="1" applyAlignment="1" applyProtection="1">
      <alignment horizontal="center" vertical="center"/>
      <protection hidden="1"/>
    </xf>
    <xf numFmtId="0" fontId="0" fillId="16" borderId="8" xfId="0" applyFill="1" applyBorder="1" applyProtection="1">
      <protection hidden="1"/>
    </xf>
    <xf numFmtId="0" fontId="0" fillId="16" borderId="0" xfId="0" applyFill="1" applyProtection="1">
      <protection hidden="1"/>
    </xf>
    <xf numFmtId="0" fontId="42" fillId="16" borderId="10" xfId="0" applyFont="1" applyFill="1" applyBorder="1" applyAlignment="1" applyProtection="1">
      <alignment horizontal="center" vertical="center"/>
      <protection hidden="1"/>
    </xf>
    <xf numFmtId="0" fontId="42" fillId="16" borderId="35" xfId="0" applyFont="1" applyFill="1" applyBorder="1" applyAlignment="1" applyProtection="1">
      <alignment horizontal="center" vertical="center"/>
      <protection hidden="1"/>
    </xf>
    <xf numFmtId="0" fontId="49" fillId="28" borderId="30" xfId="0" applyFont="1" applyFill="1" applyBorder="1" applyAlignment="1" applyProtection="1">
      <alignment horizontal="center" vertical="center"/>
      <protection hidden="1"/>
    </xf>
    <xf numFmtId="0" fontId="49" fillId="28" borderId="0" xfId="0" applyFont="1" applyFill="1" applyBorder="1" applyAlignment="1" applyProtection="1">
      <alignment horizontal="center" vertical="center"/>
      <protection hidden="1"/>
    </xf>
    <xf numFmtId="0" fontId="49" fillId="28" borderId="51" xfId="0" applyFont="1" applyFill="1" applyBorder="1" applyAlignment="1" applyProtection="1">
      <alignment horizontal="center" vertical="center"/>
      <protection hidden="1"/>
    </xf>
    <xf numFmtId="0" fontId="49" fillId="16" borderId="150" xfId="0" applyFont="1" applyFill="1" applyBorder="1" applyAlignment="1" applyProtection="1">
      <alignment horizontal="center" vertical="center"/>
      <protection hidden="1"/>
    </xf>
    <xf numFmtId="0" fontId="49" fillId="16" borderId="29" xfId="0" applyFont="1" applyFill="1" applyBorder="1" applyAlignment="1" applyProtection="1">
      <alignment horizontal="center" vertical="center"/>
      <protection hidden="1"/>
    </xf>
    <xf numFmtId="0" fontId="49" fillId="16" borderId="48" xfId="0" applyFont="1" applyFill="1" applyBorder="1" applyAlignment="1" applyProtection="1">
      <alignment horizontal="center" vertical="center"/>
      <protection hidden="1"/>
    </xf>
    <xf numFmtId="0" fontId="42" fillId="16" borderId="10" xfId="0" applyFont="1" applyFill="1" applyBorder="1" applyAlignment="1" applyProtection="1">
      <alignment horizontal="center" vertical="center" wrapText="1"/>
      <protection hidden="1"/>
    </xf>
    <xf numFmtId="0" fontId="42" fillId="16" borderId="35" xfId="0" applyFont="1" applyFill="1" applyBorder="1" applyAlignment="1" applyProtection="1">
      <alignment horizontal="center" vertical="center" wrapText="1"/>
      <protection hidden="1"/>
    </xf>
    <xf numFmtId="0" fontId="42" fillId="16" borderId="19" xfId="0" applyFont="1" applyFill="1" applyBorder="1" applyAlignment="1" applyProtection="1">
      <alignment horizontal="center" vertical="center" wrapText="1"/>
      <protection hidden="1"/>
    </xf>
    <xf numFmtId="0" fontId="42" fillId="16" borderId="28" xfId="0" applyFont="1" applyFill="1" applyBorder="1" applyAlignment="1" applyProtection="1">
      <alignment horizontal="center" vertical="center" wrapText="1"/>
      <protection hidden="1"/>
    </xf>
    <xf numFmtId="0" fontId="95" fillId="16" borderId="10" xfId="0" applyFont="1" applyFill="1" applyBorder="1" applyAlignment="1" applyProtection="1">
      <alignment horizontal="center" vertical="center" wrapText="1"/>
      <protection hidden="1"/>
    </xf>
    <xf numFmtId="0" fontId="95" fillId="16" borderId="35" xfId="0" applyFont="1" applyFill="1" applyBorder="1" applyAlignment="1" applyProtection="1">
      <alignment horizontal="center" vertical="center" wrapText="1"/>
      <protection hidden="1"/>
    </xf>
    <xf numFmtId="0" fontId="95" fillId="16" borderId="19" xfId="0" applyFont="1" applyFill="1" applyBorder="1" applyAlignment="1" applyProtection="1">
      <alignment horizontal="center" vertical="center" wrapText="1"/>
      <protection hidden="1"/>
    </xf>
    <xf numFmtId="0" fontId="49" fillId="0" borderId="30" xfId="0" applyFont="1" applyBorder="1" applyAlignment="1" applyProtection="1">
      <alignment horizontal="center" vertical="center"/>
      <protection hidden="1"/>
    </xf>
    <xf numFmtId="0" fontId="49" fillId="0" borderId="0" xfId="0" applyFont="1" applyBorder="1" applyAlignment="1" applyProtection="1">
      <alignment horizontal="center" vertical="center"/>
      <protection hidden="1"/>
    </xf>
    <xf numFmtId="0" fontId="49" fillId="0" borderId="51" xfId="0" applyFont="1" applyBorder="1" applyAlignment="1" applyProtection="1">
      <alignment horizontal="center" vertical="center"/>
      <protection hidden="1"/>
    </xf>
    <xf numFmtId="0" fontId="49" fillId="28" borderId="2" xfId="0" applyFont="1" applyFill="1" applyBorder="1" applyAlignment="1" applyProtection="1">
      <alignment horizontal="center" vertical="center"/>
      <protection hidden="1"/>
    </xf>
    <xf numFmtId="0" fontId="49" fillId="28" borderId="25" xfId="0" applyFont="1" applyFill="1" applyBorder="1" applyAlignment="1" applyProtection="1">
      <alignment horizontal="center" vertical="center"/>
      <protection hidden="1"/>
    </xf>
    <xf numFmtId="0" fontId="49" fillId="16" borderId="26" xfId="0" applyFont="1" applyFill="1" applyBorder="1" applyAlignment="1" applyProtection="1">
      <alignment horizontal="center" vertical="center"/>
      <protection hidden="1"/>
    </xf>
    <xf numFmtId="0" fontId="49" fillId="16" borderId="61" xfId="0" applyFont="1" applyFill="1" applyBorder="1" applyAlignment="1" applyProtection="1">
      <alignment horizontal="center" vertical="center"/>
      <protection hidden="1"/>
    </xf>
    <xf numFmtId="0" fontId="19" fillId="16" borderId="30" xfId="0" applyFont="1" applyFill="1" applyBorder="1" applyAlignment="1" applyProtection="1">
      <alignment horizontal="center" vertical="center" wrapText="1"/>
      <protection hidden="1"/>
    </xf>
    <xf numFmtId="0" fontId="19" fillId="16" borderId="0" xfId="0" applyFont="1" applyFill="1" applyBorder="1" applyAlignment="1" applyProtection="1">
      <alignment horizontal="center" vertical="center" wrapText="1"/>
      <protection hidden="1"/>
    </xf>
    <xf numFmtId="0" fontId="19" fillId="16" borderId="49" xfId="0" applyFont="1" applyFill="1" applyBorder="1" applyAlignment="1" applyProtection="1">
      <alignment horizontal="center" vertical="center" wrapText="1"/>
      <protection hidden="1"/>
    </xf>
    <xf numFmtId="0" fontId="19" fillId="16" borderId="150" xfId="0" applyFont="1" applyFill="1" applyBorder="1" applyAlignment="1" applyProtection="1">
      <alignment horizontal="center" vertical="center" wrapText="1"/>
      <protection hidden="1"/>
    </xf>
    <xf numFmtId="0" fontId="19" fillId="16" borderId="29" xfId="0" applyFont="1" applyFill="1" applyBorder="1" applyAlignment="1" applyProtection="1">
      <alignment horizontal="center" vertical="center" wrapText="1"/>
      <protection hidden="1"/>
    </xf>
    <xf numFmtId="0" fontId="19" fillId="16" borderId="50" xfId="0" applyFont="1" applyFill="1" applyBorder="1" applyAlignment="1" applyProtection="1">
      <alignment horizontal="center" vertical="center" wrapText="1"/>
      <protection hidden="1"/>
    </xf>
    <xf numFmtId="14" fontId="42" fillId="35" borderId="28" xfId="0" applyNumberFormat="1" applyFont="1" applyFill="1" applyBorder="1" applyAlignment="1" applyProtection="1">
      <alignment horizontal="left" vertical="center"/>
      <protection hidden="1"/>
    </xf>
    <xf numFmtId="14" fontId="42" fillId="35" borderId="54" xfId="0" applyNumberFormat="1" applyFont="1" applyFill="1" applyBorder="1" applyAlignment="1" applyProtection="1">
      <alignment horizontal="left" vertical="center"/>
      <protection hidden="1"/>
    </xf>
    <xf numFmtId="0" fontId="49" fillId="28" borderId="67" xfId="0" applyFont="1" applyFill="1" applyBorder="1" applyAlignment="1" applyProtection="1">
      <alignment horizontal="center" vertical="center"/>
      <protection hidden="1"/>
    </xf>
    <xf numFmtId="0" fontId="49" fillId="28" borderId="66" xfId="0" applyFont="1" applyFill="1" applyBorder="1" applyAlignment="1" applyProtection="1">
      <alignment horizontal="center" vertical="center"/>
      <protection hidden="1"/>
    </xf>
    <xf numFmtId="0" fontId="49" fillId="28" borderId="20" xfId="0" applyFont="1" applyFill="1" applyBorder="1" applyAlignment="1" applyProtection="1">
      <alignment horizontal="center" vertical="center"/>
      <protection hidden="1"/>
    </xf>
    <xf numFmtId="0" fontId="49" fillId="28" borderId="24" xfId="0" applyFont="1" applyFill="1" applyBorder="1" applyAlignment="1" applyProtection="1">
      <alignment horizontal="center" vertical="center"/>
      <protection hidden="1"/>
    </xf>
    <xf numFmtId="0" fontId="49" fillId="28" borderId="58" xfId="0" applyFont="1" applyFill="1" applyBorder="1" applyAlignment="1" applyProtection="1">
      <alignment horizontal="center" vertical="center"/>
      <protection hidden="1"/>
    </xf>
    <xf numFmtId="0" fontId="49" fillId="28" borderId="59" xfId="0" applyFont="1" applyFill="1" applyBorder="1" applyAlignment="1" applyProtection="1">
      <alignment horizontal="center" vertical="center"/>
      <protection hidden="1"/>
    </xf>
    <xf numFmtId="0" fontId="1" fillId="31" borderId="12" xfId="0" applyFont="1" applyFill="1" applyBorder="1" applyAlignment="1" applyProtection="1">
      <alignment vertical="center" shrinkToFit="1"/>
      <protection locked="0"/>
    </xf>
    <xf numFmtId="0" fontId="1" fillId="31" borderId="13" xfId="0" applyFont="1" applyFill="1" applyBorder="1" applyAlignment="1" applyProtection="1">
      <alignment vertical="center" shrinkToFit="1"/>
      <protection locked="0"/>
    </xf>
    <xf numFmtId="0" fontId="135" fillId="16" borderId="10" xfId="0" applyFont="1" applyFill="1" applyBorder="1" applyAlignment="1" applyProtection="1">
      <alignment horizontal="center" vertical="center" wrapText="1"/>
      <protection hidden="1"/>
    </xf>
    <xf numFmtId="0" fontId="135" fillId="16" borderId="35" xfId="0" applyFont="1" applyFill="1" applyBorder="1" applyAlignment="1" applyProtection="1">
      <alignment horizontal="center" vertical="center" wrapText="1"/>
      <protection hidden="1"/>
    </xf>
    <xf numFmtId="0" fontId="135" fillId="16" borderId="19" xfId="0" applyFont="1" applyFill="1" applyBorder="1" applyAlignment="1" applyProtection="1">
      <alignment horizontal="center" vertical="center" wrapText="1"/>
      <protection hidden="1"/>
    </xf>
    <xf numFmtId="0" fontId="51" fillId="0" borderId="1" xfId="0" applyFont="1" applyBorder="1" applyAlignment="1" applyProtection="1">
      <alignment horizontal="left" vertical="center" shrinkToFit="1"/>
      <protection hidden="1"/>
    </xf>
    <xf numFmtId="0" fontId="113" fillId="30" borderId="113" xfId="1" applyFont="1" applyFill="1" applyBorder="1" applyAlignment="1" applyProtection="1">
      <alignment horizontal="center" vertical="center" wrapText="1"/>
      <protection hidden="1"/>
    </xf>
    <xf numFmtId="0" fontId="113" fillId="30" borderId="115" xfId="1" applyFont="1" applyFill="1" applyBorder="1" applyAlignment="1" applyProtection="1">
      <alignment horizontal="center" vertical="center" wrapText="1"/>
      <protection hidden="1"/>
    </xf>
    <xf numFmtId="0" fontId="49" fillId="0" borderId="67" xfId="0" applyFont="1" applyBorder="1" applyAlignment="1" applyProtection="1">
      <alignment horizontal="center" vertical="center"/>
      <protection locked="0"/>
    </xf>
    <xf numFmtId="0" fontId="49" fillId="0" borderId="66" xfId="0" applyFont="1" applyBorder="1" applyAlignment="1" applyProtection="1">
      <alignment horizontal="center" vertical="center"/>
      <protection locked="0"/>
    </xf>
    <xf numFmtId="0" fontId="49" fillId="0" borderId="68" xfId="0" applyFont="1" applyBorder="1" applyAlignment="1" applyProtection="1">
      <alignment horizontal="center" vertical="center"/>
      <protection locked="0"/>
    </xf>
    <xf numFmtId="0" fontId="49" fillId="16" borderId="1" xfId="0" applyFont="1" applyFill="1" applyBorder="1" applyAlignment="1" applyProtection="1">
      <alignment horizontal="center" vertical="center"/>
      <protection hidden="1"/>
    </xf>
    <xf numFmtId="0" fontId="113" fillId="39" borderId="113" xfId="1" applyFont="1" applyFill="1" applyBorder="1" applyAlignment="1" applyProtection="1">
      <alignment horizontal="center" vertical="center" wrapText="1"/>
      <protection hidden="1"/>
    </xf>
    <xf numFmtId="0" fontId="113" fillId="39" borderId="115" xfId="1" applyFont="1" applyFill="1" applyBorder="1" applyAlignment="1" applyProtection="1">
      <alignment horizontal="center" vertical="center" wrapText="1"/>
      <protection hidden="1"/>
    </xf>
    <xf numFmtId="0" fontId="45" fillId="16" borderId="36" xfId="0" applyFont="1" applyFill="1" applyBorder="1" applyAlignment="1" applyProtection="1">
      <alignment vertical="center" shrinkToFit="1"/>
      <protection hidden="1"/>
    </xf>
    <xf numFmtId="0" fontId="45" fillId="16" borderId="66" xfId="0" applyFont="1" applyFill="1" applyBorder="1" applyAlignment="1" applyProtection="1">
      <alignment vertical="center" shrinkToFit="1"/>
      <protection hidden="1"/>
    </xf>
    <xf numFmtId="0" fontId="45" fillId="16" borderId="68" xfId="0" applyFont="1" applyFill="1" applyBorder="1" applyAlignment="1" applyProtection="1">
      <alignment vertical="center" shrinkToFit="1"/>
      <protection hidden="1"/>
    </xf>
    <xf numFmtId="0" fontId="98" fillId="16" borderId="12" xfId="0" applyFont="1" applyFill="1" applyBorder="1" applyAlignment="1" applyProtection="1">
      <alignment horizontal="center" vertical="center"/>
      <protection hidden="1"/>
    </xf>
    <xf numFmtId="0" fontId="98" fillId="16" borderId="13" xfId="0" applyFont="1" applyFill="1" applyBorder="1" applyAlignment="1" applyProtection="1">
      <alignment horizontal="center" vertical="center"/>
      <protection hidden="1"/>
    </xf>
    <xf numFmtId="0" fontId="27" fillId="16" borderId="7" xfId="0" applyFont="1" applyFill="1" applyBorder="1" applyAlignment="1" applyProtection="1">
      <alignment horizontal="center" vertical="center" wrapText="1"/>
      <protection hidden="1"/>
    </xf>
    <xf numFmtId="0" fontId="27" fillId="16" borderId="28" xfId="0" applyFont="1" applyFill="1" applyBorder="1" applyAlignment="1" applyProtection="1">
      <alignment horizontal="center" vertical="center" wrapText="1"/>
      <protection hidden="1"/>
    </xf>
    <xf numFmtId="0" fontId="27" fillId="16" borderId="54" xfId="0" applyFont="1" applyFill="1" applyBorder="1" applyAlignment="1" applyProtection="1">
      <alignment horizontal="center" vertical="center" wrapText="1"/>
      <protection hidden="1"/>
    </xf>
    <xf numFmtId="0" fontId="84" fillId="16" borderId="1" xfId="0" applyFont="1" applyFill="1" applyBorder="1" applyAlignment="1" applyProtection="1">
      <alignment horizontal="center" vertical="center"/>
      <protection hidden="1"/>
    </xf>
    <xf numFmtId="0" fontId="19" fillId="31" borderId="1" xfId="0" applyFont="1" applyFill="1" applyBorder="1" applyAlignment="1" applyProtection="1">
      <alignment horizontal="center" vertical="center" wrapText="1"/>
      <protection hidden="1"/>
    </xf>
    <xf numFmtId="0" fontId="67" fillId="16" borderId="27" xfId="0" applyFont="1" applyFill="1" applyBorder="1" applyAlignment="1" applyProtection="1">
      <alignment horizontal="center" vertical="center" wrapText="1"/>
      <protection hidden="1"/>
    </xf>
    <xf numFmtId="0" fontId="67" fillId="16" borderId="12" xfId="0" applyFont="1" applyFill="1" applyBorder="1" applyAlignment="1" applyProtection="1">
      <alignment horizontal="center" vertical="center"/>
      <protection hidden="1"/>
    </xf>
    <xf numFmtId="0" fontId="67" fillId="16" borderId="36" xfId="0" applyFont="1" applyFill="1" applyBorder="1" applyAlignment="1" applyProtection="1">
      <alignment horizontal="center" vertical="center"/>
      <protection hidden="1"/>
    </xf>
    <xf numFmtId="0" fontId="67" fillId="16" borderId="22" xfId="0" applyFont="1" applyFill="1" applyBorder="1" applyAlignment="1" applyProtection="1">
      <alignment horizontal="center" vertical="center"/>
      <protection hidden="1"/>
    </xf>
    <xf numFmtId="0" fontId="67" fillId="16" borderId="1" xfId="0" applyFont="1" applyFill="1" applyBorder="1" applyAlignment="1" applyProtection="1">
      <alignment horizontal="center" vertical="center"/>
      <protection hidden="1"/>
    </xf>
    <xf numFmtId="0" fontId="67" fillId="16" borderId="24" xfId="0" applyFont="1" applyFill="1" applyBorder="1" applyAlignment="1" applyProtection="1">
      <alignment horizontal="center" vertical="center"/>
      <protection hidden="1"/>
    </xf>
    <xf numFmtId="0" fontId="49" fillId="16" borderId="7" xfId="0" applyFont="1" applyFill="1" applyBorder="1" applyAlignment="1" applyProtection="1">
      <alignment horizontal="center" vertical="center"/>
      <protection hidden="1"/>
    </xf>
    <xf numFmtId="0" fontId="49" fillId="16" borderId="28" xfId="0" applyFont="1" applyFill="1" applyBorder="1" applyAlignment="1" applyProtection="1">
      <alignment horizontal="center" vertical="center"/>
      <protection hidden="1"/>
    </xf>
    <xf numFmtId="0" fontId="49" fillId="16" borderId="54" xfId="0" applyFont="1" applyFill="1" applyBorder="1" applyAlignment="1" applyProtection="1">
      <alignment horizontal="center" vertical="center"/>
      <protection hidden="1"/>
    </xf>
    <xf numFmtId="0" fontId="49" fillId="16" borderId="8" xfId="0" applyFont="1" applyFill="1" applyBorder="1" applyAlignment="1" applyProtection="1">
      <alignment horizontal="center" vertical="center"/>
      <protection hidden="1"/>
    </xf>
    <xf numFmtId="0" fontId="49" fillId="16" borderId="0" xfId="0" applyFont="1" applyFill="1" applyBorder="1" applyAlignment="1" applyProtection="1">
      <alignment horizontal="center" vertical="center"/>
      <protection hidden="1"/>
    </xf>
    <xf numFmtId="0" fontId="49" fillId="16" borderId="49" xfId="0" applyFont="1" applyFill="1" applyBorder="1" applyAlignment="1" applyProtection="1">
      <alignment horizontal="center" vertical="center"/>
      <protection hidden="1"/>
    </xf>
    <xf numFmtId="14" fontId="49" fillId="16" borderId="6" xfId="0" applyNumberFormat="1" applyFont="1" applyFill="1" applyBorder="1" applyAlignment="1" applyProtection="1">
      <alignment horizontal="center" vertical="center"/>
      <protection hidden="1"/>
    </xf>
    <xf numFmtId="14" fontId="49" fillId="16" borderId="29" xfId="0" applyNumberFormat="1" applyFont="1" applyFill="1" applyBorder="1" applyAlignment="1" applyProtection="1">
      <alignment horizontal="center" vertical="center"/>
      <protection hidden="1"/>
    </xf>
    <xf numFmtId="14" fontId="49" fillId="16" borderId="50" xfId="0" applyNumberFormat="1" applyFont="1" applyFill="1" applyBorder="1" applyAlignment="1" applyProtection="1">
      <alignment horizontal="center" vertical="center"/>
      <protection hidden="1"/>
    </xf>
    <xf numFmtId="0" fontId="101" fillId="16" borderId="7" xfId="0" applyFont="1" applyFill="1" applyBorder="1" applyAlignment="1" applyProtection="1">
      <alignment horizontal="center" vertical="center" wrapText="1"/>
      <protection hidden="1"/>
    </xf>
    <xf numFmtId="0" fontId="101" fillId="16" borderId="28" xfId="0" applyFont="1" applyFill="1" applyBorder="1" applyAlignment="1" applyProtection="1">
      <alignment horizontal="center" vertical="center" wrapText="1"/>
      <protection hidden="1"/>
    </xf>
    <xf numFmtId="0" fontId="101" fillId="16" borderId="54" xfId="0" applyFont="1" applyFill="1" applyBorder="1" applyAlignment="1" applyProtection="1">
      <alignment horizontal="center" vertical="center" wrapText="1"/>
      <protection hidden="1"/>
    </xf>
    <xf numFmtId="0" fontId="101" fillId="16" borderId="8" xfId="0" applyFont="1" applyFill="1" applyBorder="1" applyAlignment="1" applyProtection="1">
      <alignment horizontal="center" vertical="center" wrapText="1"/>
      <protection hidden="1"/>
    </xf>
    <xf numFmtId="0" fontId="101" fillId="16" borderId="0" xfId="0" applyFont="1" applyFill="1" applyBorder="1" applyAlignment="1" applyProtection="1">
      <alignment horizontal="center" vertical="center" wrapText="1"/>
      <protection hidden="1"/>
    </xf>
    <xf numFmtId="0" fontId="101" fillId="16" borderId="49" xfId="0" applyFont="1" applyFill="1" applyBorder="1" applyAlignment="1" applyProtection="1">
      <alignment horizontal="center" vertical="center" wrapText="1"/>
      <protection hidden="1"/>
    </xf>
    <xf numFmtId="0" fontId="49" fillId="16" borderId="50" xfId="0" applyFont="1" applyFill="1" applyBorder="1" applyAlignment="1" applyProtection="1">
      <alignment horizontal="center" vertical="center"/>
      <protection hidden="1"/>
    </xf>
    <xf numFmtId="0" fontId="108" fillId="16" borderId="7" xfId="0" applyFont="1" applyFill="1" applyBorder="1" applyAlignment="1" applyProtection="1">
      <alignment horizontal="center" vertical="center"/>
      <protection hidden="1"/>
    </xf>
    <xf numFmtId="0" fontId="108" fillId="16" borderId="28" xfId="0" applyFont="1" applyFill="1" applyBorder="1" applyAlignment="1" applyProtection="1">
      <alignment horizontal="center" vertical="center"/>
      <protection hidden="1"/>
    </xf>
    <xf numFmtId="0" fontId="108" fillId="16" borderId="54" xfId="0" applyFont="1" applyFill="1" applyBorder="1" applyAlignment="1" applyProtection="1">
      <alignment horizontal="center" vertical="center"/>
      <protection hidden="1"/>
    </xf>
    <xf numFmtId="0" fontId="108" fillId="16" borderId="8" xfId="0" applyFont="1" applyFill="1" applyBorder="1" applyAlignment="1" applyProtection="1">
      <alignment horizontal="center" vertical="center"/>
      <protection hidden="1"/>
    </xf>
    <xf numFmtId="0" fontId="108" fillId="16" borderId="0" xfId="0" applyFont="1" applyFill="1" applyBorder="1" applyAlignment="1" applyProtection="1">
      <alignment horizontal="center" vertical="center"/>
      <protection hidden="1"/>
    </xf>
    <xf numFmtId="0" fontId="108" fillId="16" borderId="49" xfId="0" applyFont="1" applyFill="1" applyBorder="1" applyAlignment="1" applyProtection="1">
      <alignment horizontal="center" vertical="center"/>
      <protection hidden="1"/>
    </xf>
    <xf numFmtId="0" fontId="3" fillId="31" borderId="1" xfId="0" applyFont="1" applyFill="1" applyBorder="1" applyAlignment="1" applyProtection="1">
      <alignment vertical="center" shrinkToFit="1"/>
      <protection hidden="1"/>
    </xf>
    <xf numFmtId="0" fontId="4" fillId="0" borderId="1" xfId="0" applyFont="1" applyBorder="1" applyAlignment="1" applyProtection="1">
      <alignment horizontal="left" vertical="center" shrinkToFit="1"/>
      <protection hidden="1"/>
    </xf>
    <xf numFmtId="0" fontId="4" fillId="0" borderId="14" xfId="0" applyFont="1" applyBorder="1" applyAlignment="1" applyProtection="1">
      <alignment horizontal="left" vertical="center" shrinkToFit="1"/>
      <protection hidden="1"/>
    </xf>
    <xf numFmtId="0" fontId="49" fillId="0" borderId="1" xfId="0" applyFont="1" applyBorder="1" applyAlignment="1" applyProtection="1">
      <alignment horizontal="center" vertical="center"/>
      <protection hidden="1"/>
    </xf>
    <xf numFmtId="0" fontId="53" fillId="16" borderId="27" xfId="0" applyFont="1" applyFill="1" applyBorder="1" applyAlignment="1" applyProtection="1">
      <alignment horizontal="center" vertical="center" wrapText="1"/>
      <protection hidden="1"/>
    </xf>
    <xf numFmtId="0" fontId="53" fillId="16" borderId="12" xfId="0" applyFont="1" applyFill="1" applyBorder="1" applyAlignment="1" applyProtection="1">
      <alignment horizontal="center" vertical="center" wrapText="1"/>
      <protection hidden="1"/>
    </xf>
    <xf numFmtId="0" fontId="53" fillId="16" borderId="13" xfId="0" applyFont="1" applyFill="1" applyBorder="1" applyAlignment="1" applyProtection="1">
      <alignment horizontal="center" vertical="center" wrapText="1"/>
      <protection hidden="1"/>
    </xf>
    <xf numFmtId="0" fontId="53" fillId="16" borderId="22" xfId="0" applyFont="1" applyFill="1" applyBorder="1" applyAlignment="1" applyProtection="1">
      <alignment horizontal="center" vertical="center" wrapText="1"/>
      <protection hidden="1"/>
    </xf>
    <xf numFmtId="0" fontId="53" fillId="16" borderId="1" xfId="0" applyFont="1" applyFill="1" applyBorder="1" applyAlignment="1" applyProtection="1">
      <alignment horizontal="center" vertical="center" wrapText="1"/>
      <protection hidden="1"/>
    </xf>
    <xf numFmtId="0" fontId="53" fillId="16" borderId="14" xfId="0" applyFont="1" applyFill="1" applyBorder="1" applyAlignment="1" applyProtection="1">
      <alignment horizontal="center" vertical="center" wrapText="1"/>
      <protection hidden="1"/>
    </xf>
    <xf numFmtId="0" fontId="3" fillId="31" borderId="3" xfId="0" applyFont="1" applyFill="1" applyBorder="1" applyAlignment="1" applyProtection="1">
      <alignment vertical="center" shrinkToFit="1"/>
      <protection hidden="1"/>
    </xf>
    <xf numFmtId="0" fontId="4" fillId="0" borderId="3" xfId="0" applyFont="1" applyBorder="1" applyAlignment="1" applyProtection="1">
      <alignment horizontal="left" vertical="center" shrinkToFit="1"/>
      <protection hidden="1"/>
    </xf>
    <xf numFmtId="0" fontId="4" fillId="0" borderId="34" xfId="0" applyFont="1" applyBorder="1" applyAlignment="1" applyProtection="1">
      <alignment horizontal="left" vertical="center" shrinkToFit="1"/>
      <protection hidden="1"/>
    </xf>
    <xf numFmtId="0" fontId="49" fillId="0" borderId="3" xfId="0" applyFont="1" applyBorder="1" applyAlignment="1" applyProtection="1">
      <alignment horizontal="center" vertical="center"/>
      <protection hidden="1"/>
    </xf>
    <xf numFmtId="0" fontId="49" fillId="16" borderId="14" xfId="0" applyFont="1" applyFill="1" applyBorder="1" applyAlignment="1" applyProtection="1">
      <alignment horizontal="center" vertical="center"/>
      <protection hidden="1"/>
    </xf>
    <xf numFmtId="0" fontId="49" fillId="0" borderId="26" xfId="0" applyFont="1" applyBorder="1" applyAlignment="1" applyProtection="1">
      <alignment horizontal="center" vertical="center"/>
      <protection hidden="1"/>
    </xf>
    <xf numFmtId="0" fontId="49" fillId="16" borderId="26" xfId="0" applyFont="1" applyFill="1" applyBorder="1" applyAlignment="1" applyProtection="1">
      <alignment horizontal="center" vertical="center" shrinkToFit="1"/>
      <protection hidden="1"/>
    </xf>
    <xf numFmtId="14" fontId="8" fillId="16" borderId="26" xfId="0" applyNumberFormat="1" applyFont="1" applyFill="1" applyBorder="1" applyAlignment="1" applyProtection="1">
      <alignment horizontal="center" vertical="center"/>
      <protection hidden="1"/>
    </xf>
    <xf numFmtId="14" fontId="8" fillId="16" borderId="33" xfId="0" applyNumberFormat="1" applyFont="1" applyFill="1" applyBorder="1" applyAlignment="1" applyProtection="1">
      <alignment horizontal="center" vertical="center"/>
      <protection hidden="1"/>
    </xf>
    <xf numFmtId="0" fontId="80" fillId="15" borderId="30" xfId="1" applyFont="1" applyFill="1" applyBorder="1" applyAlignment="1" applyProtection="1">
      <alignment horizontal="center" vertical="center" wrapText="1"/>
      <protection hidden="1"/>
    </xf>
    <xf numFmtId="0" fontId="1" fillId="0" borderId="30" xfId="0" applyFont="1" applyBorder="1" applyAlignment="1" applyProtection="1">
      <alignment horizontal="center" vertical="center" wrapText="1"/>
      <protection hidden="1"/>
    </xf>
    <xf numFmtId="0" fontId="1" fillId="0" borderId="0" xfId="0" applyFont="1" applyBorder="1" applyAlignment="1" applyProtection="1">
      <alignment horizontal="center" vertical="center" wrapText="1"/>
      <protection hidden="1"/>
    </xf>
    <xf numFmtId="0" fontId="19" fillId="25" borderId="1" xfId="0" applyFont="1" applyFill="1" applyBorder="1" applyAlignment="1" applyProtection="1">
      <alignment horizontal="center" vertical="center" wrapText="1"/>
      <protection hidden="1"/>
    </xf>
    <xf numFmtId="0" fontId="125" fillId="16" borderId="1" xfId="0" applyFont="1" applyFill="1" applyBorder="1" applyAlignment="1" applyProtection="1">
      <alignment horizontal="center" vertical="center" wrapText="1"/>
      <protection hidden="1"/>
    </xf>
    <xf numFmtId="0" fontId="125" fillId="16" borderId="14" xfId="0" applyFont="1" applyFill="1" applyBorder="1" applyAlignment="1" applyProtection="1">
      <alignment horizontal="center" vertical="center" wrapText="1"/>
      <protection hidden="1"/>
    </xf>
    <xf numFmtId="0" fontId="49" fillId="16" borderId="22" xfId="0" applyFont="1" applyFill="1" applyBorder="1" applyAlignment="1" applyProtection="1">
      <alignment horizontal="center" vertical="center"/>
      <protection hidden="1"/>
    </xf>
    <xf numFmtId="0" fontId="49" fillId="16" borderId="43" xfId="0" applyFont="1" applyFill="1" applyBorder="1" applyAlignment="1" applyProtection="1">
      <alignment horizontal="center" vertical="center"/>
      <protection hidden="1"/>
    </xf>
    <xf numFmtId="0" fontId="84" fillId="16" borderId="27" xfId="0" applyFont="1" applyFill="1" applyBorder="1" applyAlignment="1" applyProtection="1">
      <alignment horizontal="center" vertical="center" wrapText="1"/>
      <protection hidden="1"/>
    </xf>
    <xf numFmtId="0" fontId="84" fillId="16" borderId="12" xfId="0" applyFont="1" applyFill="1" applyBorder="1" applyAlignment="1" applyProtection="1">
      <alignment horizontal="center" vertical="center" wrapText="1"/>
      <protection hidden="1"/>
    </xf>
    <xf numFmtId="0" fontId="84" fillId="16" borderId="13" xfId="0" applyFont="1" applyFill="1" applyBorder="1" applyAlignment="1" applyProtection="1">
      <alignment horizontal="center" vertical="center" wrapText="1"/>
      <protection hidden="1"/>
    </xf>
    <xf numFmtId="0" fontId="84" fillId="16" borderId="22" xfId="0" applyFont="1" applyFill="1" applyBorder="1" applyAlignment="1" applyProtection="1">
      <alignment horizontal="center" vertical="center" wrapText="1"/>
      <protection hidden="1"/>
    </xf>
    <xf numFmtId="0" fontId="84" fillId="16" borderId="1" xfId="0" applyFont="1" applyFill="1" applyBorder="1" applyAlignment="1" applyProtection="1">
      <alignment horizontal="center" vertical="center" wrapText="1"/>
      <protection hidden="1"/>
    </xf>
    <xf numFmtId="0" fontId="84" fillId="16" borderId="14" xfId="0" applyFont="1" applyFill="1" applyBorder="1" applyAlignment="1" applyProtection="1">
      <alignment horizontal="center" vertical="center" wrapText="1"/>
      <protection hidden="1"/>
    </xf>
    <xf numFmtId="0" fontId="19" fillId="16" borderId="1" xfId="0" applyFont="1" applyFill="1" applyBorder="1" applyAlignment="1" applyProtection="1">
      <alignment horizontal="center" vertical="center" wrapText="1"/>
      <protection hidden="1"/>
    </xf>
    <xf numFmtId="0" fontId="19" fillId="16" borderId="167" xfId="0" applyFont="1" applyFill="1" applyBorder="1" applyAlignment="1" applyProtection="1">
      <alignment horizontal="center" vertical="center" wrapText="1"/>
      <protection hidden="1"/>
    </xf>
    <xf numFmtId="0" fontId="19" fillId="16" borderId="168" xfId="0" applyFont="1" applyFill="1" applyBorder="1" applyAlignment="1" applyProtection="1">
      <alignment horizontal="center" vertical="center" wrapText="1"/>
      <protection hidden="1"/>
    </xf>
    <xf numFmtId="0" fontId="45" fillId="16" borderId="15" xfId="0" applyFont="1" applyFill="1" applyBorder="1" applyAlignment="1" applyProtection="1">
      <alignment vertical="center" shrinkToFit="1"/>
      <protection hidden="1"/>
    </xf>
    <xf numFmtId="0" fontId="45" fillId="16" borderId="16" xfId="0" applyFont="1" applyFill="1" applyBorder="1" applyAlignment="1" applyProtection="1">
      <alignment vertical="center" shrinkToFit="1"/>
      <protection hidden="1"/>
    </xf>
    <xf numFmtId="0" fontId="45" fillId="16" borderId="18" xfId="0" applyFont="1" applyFill="1" applyBorder="1" applyAlignment="1" applyProtection="1">
      <alignment vertical="center" shrinkToFit="1"/>
      <protection hidden="1"/>
    </xf>
    <xf numFmtId="0" fontId="45" fillId="16" borderId="24" xfId="0" applyFont="1" applyFill="1" applyBorder="1" applyAlignment="1" applyProtection="1">
      <alignment vertical="center" shrinkToFit="1"/>
      <protection hidden="1"/>
    </xf>
    <xf numFmtId="0" fontId="45" fillId="16" borderId="58" xfId="0" applyFont="1" applyFill="1" applyBorder="1" applyAlignment="1" applyProtection="1">
      <alignment vertical="center" shrinkToFit="1"/>
      <protection hidden="1"/>
    </xf>
    <xf numFmtId="0" fontId="45" fillId="16" borderId="59" xfId="0" applyFont="1" applyFill="1" applyBorder="1" applyAlignment="1" applyProtection="1">
      <alignment vertical="center" shrinkToFit="1"/>
      <protection hidden="1"/>
    </xf>
    <xf numFmtId="0" fontId="19" fillId="16" borderId="28" xfId="0" applyFont="1" applyFill="1" applyBorder="1" applyAlignment="1" applyProtection="1">
      <alignment horizontal="center" vertical="center" wrapText="1"/>
      <protection hidden="1"/>
    </xf>
    <xf numFmtId="0" fontId="19" fillId="16" borderId="173" xfId="0" applyFont="1" applyFill="1" applyBorder="1" applyAlignment="1" applyProtection="1">
      <alignment horizontal="center" vertical="center" wrapText="1"/>
      <protection hidden="1"/>
    </xf>
    <xf numFmtId="0" fontId="49" fillId="0" borderId="10" xfId="0" applyFont="1" applyBorder="1" applyAlignment="1" applyProtection="1">
      <alignment horizontal="center" vertical="center"/>
      <protection locked="0"/>
    </xf>
    <xf numFmtId="0" fontId="49" fillId="0" borderId="35" xfId="0" applyFont="1" applyBorder="1" applyAlignment="1" applyProtection="1">
      <alignment horizontal="center" vertical="center"/>
      <protection locked="0"/>
    </xf>
    <xf numFmtId="0" fontId="49" fillId="0" borderId="19" xfId="0" applyFont="1" applyBorder="1" applyAlignment="1" applyProtection="1">
      <alignment horizontal="center" vertical="center"/>
      <protection locked="0"/>
    </xf>
    <xf numFmtId="0" fontId="49" fillId="16" borderId="52" xfId="0" applyFont="1" applyFill="1" applyBorder="1" applyAlignment="1" applyProtection="1">
      <alignment horizontal="center" vertical="center" shrinkToFit="1"/>
      <protection hidden="1"/>
    </xf>
    <xf numFmtId="0" fontId="49" fillId="16" borderId="5" xfId="0" applyFont="1" applyFill="1" applyBorder="1" applyAlignment="1" applyProtection="1">
      <alignment horizontal="center" vertical="center" shrinkToFit="1"/>
      <protection hidden="1"/>
    </xf>
    <xf numFmtId="0" fontId="49" fillId="16" borderId="41" xfId="0" applyFont="1" applyFill="1" applyBorder="1" applyAlignment="1" applyProtection="1">
      <alignment horizontal="center" vertical="center" shrinkToFit="1"/>
      <protection hidden="1"/>
    </xf>
    <xf numFmtId="14" fontId="8" fillId="16" borderId="15" xfId="0" applyNumberFormat="1" applyFont="1" applyFill="1" applyBorder="1" applyAlignment="1" applyProtection="1">
      <alignment horizontal="center" vertical="center"/>
      <protection hidden="1"/>
    </xf>
    <xf numFmtId="14" fontId="8" fillId="16" borderId="16" xfId="0" applyNumberFormat="1" applyFont="1" applyFill="1" applyBorder="1" applyAlignment="1" applyProtection="1">
      <alignment horizontal="center" vertical="center"/>
      <protection hidden="1"/>
    </xf>
    <xf numFmtId="14" fontId="8" fillId="16" borderId="18" xfId="0" applyNumberFormat="1" applyFont="1" applyFill="1" applyBorder="1" applyAlignment="1" applyProtection="1">
      <alignment horizontal="center" vertical="center"/>
      <protection hidden="1"/>
    </xf>
    <xf numFmtId="0" fontId="167" fillId="35" borderId="29" xfId="0" applyFont="1" applyFill="1" applyBorder="1" applyAlignment="1" applyProtection="1">
      <alignment horizontal="center" vertical="center"/>
      <protection hidden="1"/>
    </xf>
    <xf numFmtId="0" fontId="1" fillId="31" borderId="39" xfId="0" applyFont="1" applyFill="1" applyBorder="1" applyAlignment="1" applyProtection="1">
      <alignment vertical="center" shrinkToFit="1"/>
      <protection locked="0"/>
    </xf>
    <xf numFmtId="0" fontId="1" fillId="31" borderId="46" xfId="0" applyFont="1" applyFill="1" applyBorder="1" applyAlignment="1" applyProtection="1">
      <alignment vertical="center" shrinkToFit="1"/>
      <protection locked="0"/>
    </xf>
    <xf numFmtId="0" fontId="113" fillId="38" borderId="113" xfId="1" applyFont="1" applyFill="1" applyBorder="1" applyAlignment="1" applyProtection="1">
      <alignment horizontal="center" vertical="center" wrapText="1"/>
      <protection hidden="1"/>
    </xf>
    <xf numFmtId="0" fontId="113" fillId="38" borderId="115" xfId="1" applyFont="1" applyFill="1" applyBorder="1" applyAlignment="1" applyProtection="1">
      <alignment horizontal="center" vertical="center" wrapText="1"/>
      <protection hidden="1"/>
    </xf>
    <xf numFmtId="0" fontId="75" fillId="24" borderId="28" xfId="0" applyFont="1" applyFill="1" applyBorder="1" applyAlignment="1" applyProtection="1">
      <alignment horizontal="center" vertical="center"/>
      <protection hidden="1"/>
    </xf>
    <xf numFmtId="0" fontId="75" fillId="24" borderId="0" xfId="0" applyFont="1" applyFill="1" applyBorder="1" applyAlignment="1" applyProtection="1">
      <alignment horizontal="center" vertical="center"/>
      <protection hidden="1"/>
    </xf>
    <xf numFmtId="0" fontId="75" fillId="24" borderId="29" xfId="0" applyFont="1" applyFill="1" applyBorder="1" applyAlignment="1" applyProtection="1">
      <alignment horizontal="center" vertical="center"/>
      <protection hidden="1"/>
    </xf>
    <xf numFmtId="0" fontId="1" fillId="31" borderId="2" xfId="0" applyFont="1" applyFill="1" applyBorder="1" applyAlignment="1" applyProtection="1">
      <alignment vertical="center" shrinkToFit="1"/>
      <protection locked="0"/>
    </xf>
    <xf numFmtId="0" fontId="1" fillId="31" borderId="45" xfId="0" applyFont="1" applyFill="1" applyBorder="1" applyAlignment="1" applyProtection="1">
      <alignment vertical="center" shrinkToFit="1"/>
      <protection locked="0"/>
    </xf>
    <xf numFmtId="0" fontId="55" fillId="16" borderId="7" xfId="0" applyFont="1" applyFill="1" applyBorder="1" applyAlignment="1" applyProtection="1">
      <alignment horizontal="center" vertical="center" shrinkToFit="1"/>
      <protection locked="0"/>
    </xf>
    <xf numFmtId="0" fontId="55" fillId="16" borderId="28" xfId="0" applyFont="1" applyFill="1" applyBorder="1" applyAlignment="1" applyProtection="1">
      <alignment horizontal="center" vertical="center" shrinkToFit="1"/>
      <protection locked="0"/>
    </xf>
    <xf numFmtId="0" fontId="55" fillId="16" borderId="54" xfId="0" applyFont="1" applyFill="1" applyBorder="1" applyAlignment="1" applyProtection="1">
      <alignment horizontal="center" vertical="center" shrinkToFit="1"/>
      <protection locked="0"/>
    </xf>
    <xf numFmtId="0" fontId="55" fillId="16" borderId="6" xfId="0" applyFont="1" applyFill="1" applyBorder="1" applyAlignment="1" applyProtection="1">
      <alignment horizontal="center" vertical="center" shrinkToFit="1"/>
      <protection locked="0"/>
    </xf>
    <xf numFmtId="0" fontId="55" fillId="16" borderId="29" xfId="0" applyFont="1" applyFill="1" applyBorder="1" applyAlignment="1" applyProtection="1">
      <alignment horizontal="center" vertical="center" shrinkToFit="1"/>
      <protection locked="0"/>
    </xf>
    <xf numFmtId="0" fontId="55" fillId="16" borderId="50" xfId="0" applyFont="1" applyFill="1" applyBorder="1" applyAlignment="1" applyProtection="1">
      <alignment horizontal="center" vertical="center" shrinkToFit="1"/>
      <protection locked="0"/>
    </xf>
    <xf numFmtId="0" fontId="8" fillId="16" borderId="0" xfId="0" applyFont="1" applyFill="1" applyBorder="1" applyAlignment="1" applyProtection="1">
      <alignment horizontal="center" vertical="center" wrapText="1"/>
      <protection hidden="1"/>
    </xf>
    <xf numFmtId="14" fontId="42" fillId="16" borderId="29" xfId="0" applyNumberFormat="1" applyFont="1" applyFill="1" applyBorder="1" applyAlignment="1" applyProtection="1">
      <alignment horizontal="center" vertical="center" shrinkToFit="1"/>
      <protection hidden="1"/>
    </xf>
    <xf numFmtId="14" fontId="19" fillId="16" borderId="1" xfId="0" applyNumberFormat="1" applyFont="1" applyFill="1" applyBorder="1" applyAlignment="1" applyProtection="1">
      <alignment horizontal="center" vertical="center" wrapText="1"/>
      <protection hidden="1"/>
    </xf>
    <xf numFmtId="0" fontId="63" fillId="38" borderId="113" xfId="1" applyFont="1" applyFill="1" applyBorder="1" applyAlignment="1" applyProtection="1">
      <alignment horizontal="center" vertical="center" wrapText="1"/>
    </xf>
    <xf numFmtId="0" fontId="63" fillId="38" borderId="114" xfId="1" applyFont="1" applyFill="1" applyBorder="1" applyAlignment="1" applyProtection="1">
      <alignment horizontal="center" vertical="center" wrapText="1"/>
    </xf>
    <xf numFmtId="0" fontId="63" fillId="38" borderId="115" xfId="1" applyFont="1" applyFill="1" applyBorder="1" applyAlignment="1" applyProtection="1">
      <alignment horizontal="center" vertical="center" wrapText="1"/>
    </xf>
    <xf numFmtId="0" fontId="63" fillId="39" borderId="113" xfId="1" applyFont="1" applyFill="1" applyBorder="1" applyAlignment="1" applyProtection="1">
      <alignment horizontal="center" vertical="center" wrapText="1"/>
    </xf>
    <xf numFmtId="0" fontId="63" fillId="39" borderId="114" xfId="1" applyFont="1" applyFill="1" applyBorder="1" applyAlignment="1" applyProtection="1">
      <alignment horizontal="center" vertical="center" wrapText="1"/>
    </xf>
    <xf numFmtId="0" fontId="63" fillId="39" borderId="115" xfId="1" applyFont="1" applyFill="1" applyBorder="1" applyAlignment="1" applyProtection="1">
      <alignment horizontal="center" vertical="center" wrapText="1"/>
    </xf>
    <xf numFmtId="0" fontId="36" fillId="16" borderId="1" xfId="0" applyFont="1" applyFill="1" applyBorder="1" applyAlignment="1" applyProtection="1">
      <alignment vertical="center" wrapText="1"/>
      <protection hidden="1"/>
    </xf>
    <xf numFmtId="0" fontId="36" fillId="16" borderId="1" xfId="0" applyFont="1" applyFill="1" applyBorder="1" applyAlignment="1" applyProtection="1">
      <alignment vertical="center"/>
      <protection hidden="1"/>
    </xf>
    <xf numFmtId="0" fontId="3" fillId="16" borderId="1" xfId="0" applyFont="1" applyFill="1" applyBorder="1" applyAlignment="1" applyProtection="1">
      <alignment horizontal="center" vertical="center" wrapText="1"/>
      <protection hidden="1"/>
    </xf>
    <xf numFmtId="0" fontId="54" fillId="0" borderId="0" xfId="1" applyFont="1" applyAlignment="1" applyProtection="1">
      <alignment horizontal="center" vertical="center" wrapText="1"/>
    </xf>
    <xf numFmtId="0" fontId="133" fillId="49" borderId="7" xfId="0" applyFont="1" applyFill="1" applyBorder="1" applyAlignment="1" applyProtection="1">
      <alignment horizontal="right" vertical="center" wrapText="1" shrinkToFit="1"/>
      <protection hidden="1"/>
    </xf>
    <xf numFmtId="0" fontId="133" fillId="49" borderId="28" xfId="0" applyFont="1" applyFill="1" applyBorder="1" applyAlignment="1" applyProtection="1">
      <alignment horizontal="right" vertical="center" wrapText="1" shrinkToFit="1"/>
      <protection hidden="1"/>
    </xf>
    <xf numFmtId="0" fontId="133" fillId="49" borderId="6" xfId="0" applyFont="1" applyFill="1" applyBorder="1" applyAlignment="1" applyProtection="1">
      <alignment horizontal="right" vertical="center" wrapText="1" shrinkToFit="1"/>
      <protection hidden="1"/>
    </xf>
    <xf numFmtId="0" fontId="133" fillId="49" borderId="29" xfId="0" applyFont="1" applyFill="1" applyBorder="1" applyAlignment="1" applyProtection="1">
      <alignment horizontal="right" vertical="center" wrapText="1" shrinkToFit="1"/>
      <protection hidden="1"/>
    </xf>
    <xf numFmtId="0" fontId="19" fillId="16" borderId="1" xfId="0" applyFont="1" applyFill="1" applyBorder="1" applyAlignment="1" applyProtection="1">
      <alignment horizontal="center" vertical="center" wrapText="1" shrinkToFit="1"/>
      <protection hidden="1"/>
    </xf>
    <xf numFmtId="0" fontId="55" fillId="16" borderId="1" xfId="0" applyFont="1" applyFill="1" applyBorder="1" applyAlignment="1" applyProtection="1">
      <alignment horizontal="center" vertical="center" shrinkToFit="1"/>
      <protection hidden="1"/>
    </xf>
    <xf numFmtId="0" fontId="73" fillId="24" borderId="0" xfId="0" applyFont="1" applyFill="1" applyAlignment="1">
      <alignment horizontal="center" vertical="center"/>
    </xf>
    <xf numFmtId="0" fontId="1" fillId="16" borderId="0" xfId="0" applyFont="1" applyFill="1" applyBorder="1" applyAlignment="1">
      <alignment horizontal="center" vertical="top" wrapText="1"/>
    </xf>
    <xf numFmtId="0" fontId="1" fillId="16" borderId="112" xfId="0" applyFont="1" applyFill="1" applyBorder="1" applyAlignment="1">
      <alignment horizontal="center" vertical="top" wrapText="1"/>
    </xf>
    <xf numFmtId="0" fontId="8" fillId="15" borderId="0" xfId="0" applyFont="1" applyFill="1" applyBorder="1" applyAlignment="1" applyProtection="1">
      <alignment horizontal="center" vertical="center" wrapText="1"/>
    </xf>
    <xf numFmtId="0" fontId="42" fillId="16" borderId="36" xfId="0" applyFont="1" applyFill="1" applyBorder="1" applyAlignment="1" applyProtection="1">
      <alignment horizontal="center" vertical="center" wrapText="1"/>
      <protection hidden="1"/>
    </xf>
    <xf numFmtId="0" fontId="44" fillId="16" borderId="20" xfId="0" applyFont="1" applyFill="1" applyBorder="1" applyAlignment="1" applyProtection="1">
      <alignment horizontal="center" vertical="center" wrapText="1"/>
      <protection hidden="1"/>
    </xf>
    <xf numFmtId="0" fontId="3" fillId="2" borderId="26" xfId="0" applyFont="1" applyFill="1" applyBorder="1" applyAlignment="1" applyProtection="1">
      <alignment horizontal="center" vertical="center" wrapText="1"/>
      <protection hidden="1"/>
    </xf>
    <xf numFmtId="0" fontId="3" fillId="2" borderId="32" xfId="0" applyFont="1" applyFill="1" applyBorder="1" applyAlignment="1" applyProtection="1">
      <alignment horizontal="center" vertical="center" wrapText="1"/>
      <protection hidden="1"/>
    </xf>
    <xf numFmtId="0" fontId="3" fillId="2" borderId="2" xfId="0" applyFont="1" applyFill="1" applyBorder="1" applyAlignment="1" applyProtection="1">
      <alignment horizontal="center" vertical="center" wrapText="1"/>
      <protection hidden="1"/>
    </xf>
    <xf numFmtId="0" fontId="36" fillId="2" borderId="1" xfId="0" applyFont="1" applyFill="1" applyBorder="1" applyAlignment="1" applyProtection="1">
      <alignment vertical="center" wrapText="1"/>
      <protection hidden="1"/>
    </xf>
    <xf numFmtId="0" fontId="36" fillId="2" borderId="1" xfId="0" applyFont="1" applyFill="1" applyBorder="1" applyAlignment="1" applyProtection="1">
      <alignment vertical="center"/>
      <protection hidden="1"/>
    </xf>
    <xf numFmtId="0" fontId="36" fillId="16" borderId="1" xfId="0" applyFont="1" applyFill="1" applyBorder="1" applyAlignment="1" applyProtection="1">
      <alignment horizontal="center" vertical="center" wrapText="1"/>
      <protection hidden="1"/>
    </xf>
    <xf numFmtId="0" fontId="57" fillId="16" borderId="1" xfId="0" applyFont="1" applyFill="1" applyBorder="1" applyAlignment="1" applyProtection="1">
      <alignment horizontal="center" vertical="center" wrapText="1"/>
      <protection hidden="1"/>
    </xf>
    <xf numFmtId="0" fontId="43" fillId="16" borderId="10" xfId="0" applyFont="1" applyFill="1" applyBorder="1" applyAlignment="1" applyProtection="1">
      <alignment horizontal="center" vertical="center"/>
      <protection hidden="1"/>
    </xf>
    <xf numFmtId="0" fontId="43" fillId="16" borderId="35" xfId="0" applyFont="1" applyFill="1" applyBorder="1" applyAlignment="1" applyProtection="1">
      <alignment horizontal="center" vertical="center"/>
      <protection hidden="1"/>
    </xf>
    <xf numFmtId="0" fontId="3" fillId="4" borderId="26" xfId="0" applyFont="1" applyFill="1" applyBorder="1" applyAlignment="1" applyProtection="1">
      <alignment horizontal="center" vertical="center" wrapText="1"/>
      <protection hidden="1"/>
    </xf>
    <xf numFmtId="0" fontId="3" fillId="4" borderId="32" xfId="0" applyFont="1" applyFill="1" applyBorder="1" applyAlignment="1" applyProtection="1">
      <alignment horizontal="center" vertical="center" wrapText="1"/>
      <protection hidden="1"/>
    </xf>
    <xf numFmtId="0" fontId="3" fillId="4" borderId="2" xfId="0" applyFont="1" applyFill="1" applyBorder="1" applyAlignment="1" applyProtection="1">
      <alignment horizontal="center" vertical="center" wrapText="1"/>
      <protection hidden="1"/>
    </xf>
    <xf numFmtId="0" fontId="3" fillId="6" borderId="1" xfId="0" applyFont="1" applyFill="1" applyBorder="1" applyAlignment="1" applyProtection="1">
      <alignment horizontal="center" vertical="center" wrapText="1"/>
      <protection hidden="1"/>
    </xf>
    <xf numFmtId="0" fontId="36" fillId="6" borderId="1" xfId="0" applyFont="1" applyFill="1" applyBorder="1" applyAlignment="1" applyProtection="1">
      <alignment vertical="center" wrapText="1"/>
      <protection hidden="1"/>
    </xf>
    <xf numFmtId="0" fontId="36" fillId="6" borderId="1" xfId="0" applyFont="1" applyFill="1" applyBorder="1" applyAlignment="1" applyProtection="1">
      <alignment vertical="center"/>
      <protection hidden="1"/>
    </xf>
    <xf numFmtId="0" fontId="3" fillId="5" borderId="26" xfId="0" applyFont="1" applyFill="1" applyBorder="1" applyAlignment="1" applyProtection="1">
      <alignment horizontal="center" vertical="center" wrapText="1"/>
      <protection hidden="1"/>
    </xf>
    <xf numFmtId="0" fontId="3" fillId="5" borderId="32" xfId="0" applyFont="1" applyFill="1" applyBorder="1" applyAlignment="1" applyProtection="1">
      <alignment horizontal="center" vertical="center" wrapText="1"/>
      <protection hidden="1"/>
    </xf>
    <xf numFmtId="0" fontId="3" fillId="5" borderId="2" xfId="0" applyFont="1" applyFill="1" applyBorder="1" applyAlignment="1" applyProtection="1">
      <alignment horizontal="center" vertical="center" wrapText="1"/>
      <protection hidden="1"/>
    </xf>
    <xf numFmtId="0" fontId="36" fillId="5" borderId="1" xfId="0" applyFont="1" applyFill="1" applyBorder="1" applyAlignment="1" applyProtection="1">
      <alignment vertical="center" wrapText="1"/>
      <protection hidden="1"/>
    </xf>
    <xf numFmtId="0" fontId="36" fillId="5" borderId="1" xfId="0" applyFont="1" applyFill="1" applyBorder="1" applyAlignment="1" applyProtection="1">
      <alignment vertical="center"/>
      <protection hidden="1"/>
    </xf>
    <xf numFmtId="0" fontId="36" fillId="4" borderId="1" xfId="0" applyFont="1" applyFill="1" applyBorder="1" applyAlignment="1" applyProtection="1">
      <alignment vertical="center" wrapText="1"/>
      <protection hidden="1"/>
    </xf>
    <xf numFmtId="0" fontId="36" fillId="4" borderId="1" xfId="0" applyFont="1" applyFill="1" applyBorder="1" applyAlignment="1" applyProtection="1">
      <alignment vertical="center"/>
      <protection hidden="1"/>
    </xf>
    <xf numFmtId="0" fontId="3" fillId="5" borderId="41" xfId="0" applyFont="1" applyFill="1" applyBorder="1" applyAlignment="1" applyProtection="1">
      <alignment horizontal="center" vertical="center" wrapText="1"/>
      <protection hidden="1"/>
    </xf>
    <xf numFmtId="0" fontId="3" fillId="5" borderId="51" xfId="0" applyFont="1" applyFill="1" applyBorder="1" applyAlignment="1" applyProtection="1">
      <alignment horizontal="center" vertical="center" wrapText="1"/>
      <protection hidden="1"/>
    </xf>
    <xf numFmtId="0" fontId="3" fillId="5" borderId="31" xfId="0" applyFont="1" applyFill="1" applyBorder="1" applyAlignment="1" applyProtection="1">
      <alignment horizontal="center" vertical="center" wrapText="1"/>
      <protection hidden="1"/>
    </xf>
    <xf numFmtId="0" fontId="3" fillId="6" borderId="26" xfId="0" applyFont="1" applyFill="1" applyBorder="1" applyAlignment="1" applyProtection="1">
      <alignment horizontal="center" vertical="center" wrapText="1"/>
      <protection hidden="1"/>
    </xf>
    <xf numFmtId="0" fontId="3" fillId="6" borderId="32" xfId="0" applyFont="1" applyFill="1" applyBorder="1" applyAlignment="1" applyProtection="1">
      <alignment horizontal="center" vertical="center" wrapText="1"/>
      <protection hidden="1"/>
    </xf>
    <xf numFmtId="0" fontId="3" fillId="6" borderId="2" xfId="0" applyFont="1" applyFill="1" applyBorder="1" applyAlignment="1" applyProtection="1">
      <alignment horizontal="center" vertical="center" wrapText="1"/>
      <protection hidden="1"/>
    </xf>
    <xf numFmtId="0" fontId="36" fillId="6" borderId="26" xfId="0" applyFont="1" applyFill="1" applyBorder="1" applyAlignment="1" applyProtection="1">
      <alignment vertical="center" wrapText="1"/>
      <protection hidden="1"/>
    </xf>
    <xf numFmtId="0" fontId="36" fillId="6" borderId="32" xfId="0" applyFont="1" applyFill="1" applyBorder="1" applyAlignment="1" applyProtection="1">
      <alignment vertical="center" wrapText="1"/>
      <protection hidden="1"/>
    </xf>
    <xf numFmtId="0" fontId="36" fillId="6" borderId="2" xfId="0" applyFont="1" applyFill="1" applyBorder="1" applyAlignment="1" applyProtection="1">
      <alignment vertical="center" wrapText="1"/>
      <protection hidden="1"/>
    </xf>
    <xf numFmtId="0" fontId="75" fillId="35" borderId="0" xfId="0" applyFont="1" applyFill="1" applyAlignment="1">
      <alignment horizontal="center" vertical="center"/>
    </xf>
    <xf numFmtId="0" fontId="55" fillId="16" borderId="12" xfId="0" applyFont="1" applyFill="1" applyBorder="1" applyAlignment="1" applyProtection="1">
      <alignment horizontal="center" vertical="center" shrinkToFit="1"/>
      <protection hidden="1"/>
    </xf>
    <xf numFmtId="0" fontId="43" fillId="16" borderId="37" xfId="0" applyFont="1" applyFill="1" applyBorder="1" applyAlignment="1" applyProtection="1">
      <alignment horizontal="center" vertical="center"/>
      <protection hidden="1"/>
    </xf>
    <xf numFmtId="0" fontId="36" fillId="16" borderId="22" xfId="0" applyFont="1" applyFill="1" applyBorder="1" applyAlignment="1" applyProtection="1">
      <alignment horizontal="center" vertical="center" wrapText="1"/>
      <protection hidden="1"/>
    </xf>
    <xf numFmtId="0" fontId="3" fillId="16" borderId="22" xfId="0" applyFont="1" applyFill="1" applyBorder="1" applyAlignment="1" applyProtection="1">
      <alignment horizontal="center" vertical="center" wrapText="1"/>
      <protection hidden="1"/>
    </xf>
    <xf numFmtId="14" fontId="42" fillId="16" borderId="29" xfId="0" applyNumberFormat="1" applyFont="1" applyFill="1" applyBorder="1" applyAlignment="1" applyProtection="1">
      <alignment horizontal="center" vertical="center" shrinkToFit="1"/>
    </xf>
    <xf numFmtId="0" fontId="19" fillId="16" borderId="27" xfId="0" applyFont="1" applyFill="1" applyBorder="1" applyAlignment="1" applyProtection="1">
      <alignment horizontal="center" vertical="center" wrapText="1" shrinkToFit="1"/>
      <protection hidden="1"/>
    </xf>
    <xf numFmtId="0" fontId="19" fillId="16" borderId="12" xfId="0" applyFont="1" applyFill="1" applyBorder="1" applyAlignment="1" applyProtection="1">
      <alignment horizontal="center" vertical="center" wrapText="1" shrinkToFit="1"/>
      <protection hidden="1"/>
    </xf>
    <xf numFmtId="0" fontId="19" fillId="16" borderId="22" xfId="0" applyFont="1" applyFill="1" applyBorder="1" applyAlignment="1" applyProtection="1">
      <alignment horizontal="center" vertical="center" wrapText="1" shrinkToFit="1"/>
      <protection hidden="1"/>
    </xf>
    <xf numFmtId="0" fontId="55" fillId="16" borderId="8" xfId="0" applyFont="1" applyFill="1" applyBorder="1" applyAlignment="1" applyProtection="1">
      <alignment horizontal="center" vertical="center" shrinkToFit="1"/>
      <protection locked="0"/>
    </xf>
    <xf numFmtId="0" fontId="55" fillId="16" borderId="0" xfId="0" applyFont="1" applyFill="1" applyBorder="1" applyAlignment="1" applyProtection="1">
      <alignment horizontal="center" vertical="center" shrinkToFit="1"/>
      <protection locked="0"/>
    </xf>
    <xf numFmtId="0" fontId="55" fillId="16" borderId="49" xfId="0" applyFont="1" applyFill="1" applyBorder="1" applyAlignment="1" applyProtection="1">
      <alignment horizontal="center" vertical="center" shrinkToFit="1"/>
      <protection locked="0"/>
    </xf>
    <xf numFmtId="14" fontId="19" fillId="16" borderId="12" xfId="0" applyNumberFormat="1" applyFont="1" applyFill="1" applyBorder="1" applyAlignment="1" applyProtection="1">
      <alignment horizontal="center" vertical="center" wrapText="1"/>
      <protection hidden="1"/>
    </xf>
    <xf numFmtId="14" fontId="19" fillId="16" borderId="13" xfId="0" applyNumberFormat="1" applyFont="1" applyFill="1" applyBorder="1" applyAlignment="1" applyProtection="1">
      <alignment horizontal="center" vertical="center" wrapText="1"/>
      <protection hidden="1"/>
    </xf>
    <xf numFmtId="14" fontId="19" fillId="16" borderId="14" xfId="0" applyNumberFormat="1" applyFont="1" applyFill="1" applyBorder="1" applyAlignment="1" applyProtection="1">
      <alignment horizontal="center" vertical="center" wrapText="1"/>
      <protection hidden="1"/>
    </xf>
    <xf numFmtId="0" fontId="3" fillId="16" borderId="23" xfId="0" applyFont="1" applyFill="1" applyBorder="1" applyAlignment="1" applyProtection="1">
      <alignment horizontal="center" vertical="center" wrapText="1"/>
      <protection hidden="1"/>
    </xf>
    <xf numFmtId="0" fontId="36" fillId="16" borderId="3" xfId="0" applyFont="1" applyFill="1" applyBorder="1" applyAlignment="1" applyProtection="1">
      <alignment vertical="center" wrapText="1"/>
      <protection hidden="1"/>
    </xf>
    <xf numFmtId="0" fontId="43" fillId="16" borderId="19" xfId="0" applyFont="1" applyFill="1" applyBorder="1" applyAlignment="1" applyProtection="1">
      <alignment horizontal="center" vertical="center"/>
      <protection hidden="1"/>
    </xf>
    <xf numFmtId="0" fontId="36" fillId="4" borderId="1" xfId="0" applyFont="1" applyFill="1" applyBorder="1" applyAlignment="1" applyProtection="1">
      <alignment vertical="center" wrapText="1"/>
      <protection locked="0" hidden="1"/>
    </xf>
    <xf numFmtId="0" fontId="36" fillId="4" borderId="1" xfId="0" applyFont="1" applyFill="1" applyBorder="1" applyAlignment="1" applyProtection="1">
      <alignment vertical="center"/>
      <protection locked="0" hidden="1"/>
    </xf>
    <xf numFmtId="0" fontId="3" fillId="4" borderId="26" xfId="0" applyFont="1" applyFill="1" applyBorder="1" applyAlignment="1" applyProtection="1">
      <alignment horizontal="center" vertical="center" wrapText="1"/>
      <protection locked="0" hidden="1"/>
    </xf>
    <xf numFmtId="0" fontId="3" fillId="4" borderId="32" xfId="0" applyFont="1" applyFill="1" applyBorder="1" applyAlignment="1" applyProtection="1">
      <alignment horizontal="center" vertical="center" wrapText="1"/>
      <protection locked="0" hidden="1"/>
    </xf>
    <xf numFmtId="0" fontId="3" fillId="4" borderId="2" xfId="0" applyFont="1" applyFill="1" applyBorder="1" applyAlignment="1" applyProtection="1">
      <alignment horizontal="center" vertical="center" wrapText="1"/>
      <protection locked="0" hidden="1"/>
    </xf>
    <xf numFmtId="0" fontId="36" fillId="2" borderId="1" xfId="0" applyFont="1" applyFill="1" applyBorder="1" applyAlignment="1" applyProtection="1">
      <alignment vertical="center" wrapText="1"/>
      <protection locked="0" hidden="1"/>
    </xf>
    <xf numFmtId="0" fontId="36" fillId="2" borderId="1" xfId="0" applyFont="1" applyFill="1" applyBorder="1" applyAlignment="1" applyProtection="1">
      <alignment vertical="center"/>
      <protection locked="0" hidden="1"/>
    </xf>
    <xf numFmtId="0" fontId="3" fillId="2" borderId="26" xfId="0" applyFont="1" applyFill="1" applyBorder="1" applyAlignment="1" applyProtection="1">
      <alignment horizontal="center" vertical="center" wrapText="1"/>
      <protection locked="0" hidden="1"/>
    </xf>
    <xf numFmtId="0" fontId="3" fillId="2" borderId="32" xfId="0" applyFont="1" applyFill="1" applyBorder="1" applyAlignment="1" applyProtection="1">
      <alignment horizontal="center" vertical="center" wrapText="1"/>
      <protection locked="0" hidden="1"/>
    </xf>
    <xf numFmtId="0" fontId="3" fillId="2" borderId="2" xfId="0" applyFont="1" applyFill="1" applyBorder="1" applyAlignment="1" applyProtection="1">
      <alignment horizontal="center" vertical="center" wrapText="1"/>
      <protection locked="0" hidden="1"/>
    </xf>
    <xf numFmtId="0" fontId="43" fillId="16" borderId="37" xfId="0" applyFont="1" applyFill="1" applyBorder="1" applyAlignment="1" applyProtection="1">
      <alignment horizontal="center" vertical="center"/>
      <protection locked="0" hidden="1"/>
    </xf>
    <xf numFmtId="0" fontId="43" fillId="16" borderId="35" xfId="0" applyFont="1" applyFill="1" applyBorder="1" applyAlignment="1" applyProtection="1">
      <alignment horizontal="center" vertical="center"/>
      <protection locked="0" hidden="1"/>
    </xf>
    <xf numFmtId="0" fontId="3" fillId="5" borderId="41" xfId="0" applyFont="1" applyFill="1" applyBorder="1" applyAlignment="1" applyProtection="1">
      <alignment horizontal="center" vertical="center" wrapText="1"/>
      <protection locked="0" hidden="1"/>
    </xf>
    <xf numFmtId="0" fontId="3" fillId="5" borderId="51" xfId="0" applyFont="1" applyFill="1" applyBorder="1" applyAlignment="1" applyProtection="1">
      <alignment horizontal="center" vertical="center" wrapText="1"/>
      <protection locked="0" hidden="1"/>
    </xf>
    <xf numFmtId="0" fontId="3" fillId="5" borderId="31" xfId="0" applyFont="1" applyFill="1" applyBorder="1" applyAlignment="1" applyProtection="1">
      <alignment horizontal="center" vertical="center" wrapText="1"/>
      <protection locked="0" hidden="1"/>
    </xf>
    <xf numFmtId="0" fontId="36" fillId="5" borderId="1" xfId="0" applyFont="1" applyFill="1" applyBorder="1" applyAlignment="1" applyProtection="1">
      <alignment vertical="center" wrapText="1"/>
      <protection locked="0" hidden="1"/>
    </xf>
    <xf numFmtId="0" fontId="36" fillId="5" borderId="1" xfId="0" applyFont="1" applyFill="1" applyBorder="1" applyAlignment="1" applyProtection="1">
      <alignment vertical="center"/>
      <protection locked="0" hidden="1"/>
    </xf>
    <xf numFmtId="0" fontId="3" fillId="6" borderId="1" xfId="0" applyFont="1" applyFill="1" applyBorder="1" applyAlignment="1" applyProtection="1">
      <alignment horizontal="center" vertical="center" wrapText="1"/>
      <protection locked="0" hidden="1"/>
    </xf>
    <xf numFmtId="0" fontId="36" fillId="6" borderId="1" xfId="0" applyFont="1" applyFill="1" applyBorder="1" applyAlignment="1" applyProtection="1">
      <alignment vertical="center" wrapText="1"/>
      <protection locked="0" hidden="1"/>
    </xf>
    <xf numFmtId="0" fontId="36" fillId="6" borderId="1" xfId="0" applyFont="1" applyFill="1" applyBorder="1" applyAlignment="1" applyProtection="1">
      <alignment vertical="center"/>
      <protection locked="0" hidden="1"/>
    </xf>
    <xf numFmtId="0" fontId="3" fillId="5" borderId="26" xfId="0" applyFont="1" applyFill="1" applyBorder="1" applyAlignment="1" applyProtection="1">
      <alignment horizontal="center" vertical="center" wrapText="1"/>
      <protection locked="0" hidden="1"/>
    </xf>
    <xf numFmtId="0" fontId="3" fillId="5" borderId="32" xfId="0" applyFont="1" applyFill="1" applyBorder="1" applyAlignment="1" applyProtection="1">
      <alignment horizontal="center" vertical="center" wrapText="1"/>
      <protection locked="0" hidden="1"/>
    </xf>
    <xf numFmtId="0" fontId="3" fillId="5" borderId="2" xfId="0" applyFont="1" applyFill="1" applyBorder="1" applyAlignment="1" applyProtection="1">
      <alignment horizontal="center" vertical="center" wrapText="1"/>
      <protection locked="0" hidden="1"/>
    </xf>
    <xf numFmtId="0" fontId="96" fillId="16" borderId="37" xfId="0" applyFont="1" applyFill="1" applyBorder="1" applyAlignment="1" applyProtection="1">
      <alignment horizontal="center" vertical="center"/>
      <protection hidden="1"/>
    </xf>
    <xf numFmtId="0" fontId="96" fillId="16" borderId="35" xfId="0" applyFont="1" applyFill="1" applyBorder="1" applyAlignment="1" applyProtection="1">
      <alignment horizontal="center" vertical="center"/>
      <protection hidden="1"/>
    </xf>
    <xf numFmtId="0" fontId="96" fillId="16" borderId="19" xfId="0" applyFont="1" applyFill="1" applyBorder="1" applyAlignment="1" applyProtection="1">
      <alignment horizontal="center" vertical="center"/>
      <protection hidden="1"/>
    </xf>
    <xf numFmtId="0" fontId="77" fillId="16" borderId="36" xfId="0" applyFont="1" applyFill="1" applyBorder="1" applyAlignment="1" applyProtection="1">
      <alignment horizontal="center" vertical="center" wrapText="1"/>
      <protection hidden="1"/>
    </xf>
    <xf numFmtId="0" fontId="97" fillId="16" borderId="20" xfId="0" applyFont="1" applyFill="1" applyBorder="1" applyAlignment="1" applyProtection="1">
      <alignment horizontal="center" vertical="center" wrapText="1"/>
      <protection hidden="1"/>
    </xf>
    <xf numFmtId="0" fontId="96" fillId="16" borderId="10" xfId="0" applyFont="1" applyFill="1" applyBorder="1" applyAlignment="1" applyProtection="1">
      <alignment horizontal="center" vertical="center"/>
      <protection hidden="1"/>
    </xf>
    <xf numFmtId="0" fontId="0" fillId="15" borderId="0" xfId="0" applyFill="1"/>
    <xf numFmtId="0" fontId="19" fillId="31" borderId="4" xfId="0" applyFont="1" applyFill="1" applyBorder="1" applyAlignment="1">
      <alignment horizontal="center" vertical="center"/>
    </xf>
    <xf numFmtId="0" fontId="19" fillId="31" borderId="31" xfId="0" applyFont="1" applyFill="1" applyBorder="1" applyAlignment="1">
      <alignment horizontal="center" vertical="center"/>
    </xf>
    <xf numFmtId="0" fontId="247" fillId="35" borderId="5" xfId="1" applyFont="1" applyFill="1" applyBorder="1" applyAlignment="1" applyProtection="1">
      <alignment horizontal="center" vertical="center" wrapText="1"/>
    </xf>
    <xf numFmtId="0" fontId="142" fillId="35" borderId="28" xfId="0" applyFont="1" applyFill="1" applyBorder="1" applyAlignment="1" applyProtection="1">
      <alignment horizontal="center" vertical="center" wrapText="1"/>
      <protection hidden="1"/>
    </xf>
    <xf numFmtId="0" fontId="142" fillId="35" borderId="0" xfId="0" applyFont="1" applyFill="1" applyBorder="1" applyAlignment="1" applyProtection="1">
      <alignment horizontal="center" vertical="center" wrapText="1"/>
      <protection hidden="1"/>
    </xf>
    <xf numFmtId="0" fontId="89" fillId="38" borderId="7" xfId="1" applyFont="1" applyFill="1" applyBorder="1" applyAlignment="1" applyProtection="1">
      <alignment horizontal="center" vertical="center" wrapText="1"/>
    </xf>
    <xf numFmtId="0" fontId="89" fillId="38" borderId="55" xfId="1" applyFont="1" applyFill="1" applyBorder="1" applyAlignment="1" applyProtection="1">
      <alignment horizontal="center" vertical="center" wrapText="1"/>
    </xf>
    <xf numFmtId="0" fontId="81" fillId="39" borderId="52" xfId="1" applyFont="1" applyFill="1" applyBorder="1" applyAlignment="1" applyProtection="1">
      <alignment horizontal="center" vertical="center" wrapText="1"/>
      <protection hidden="1"/>
    </xf>
    <xf numFmtId="0" fontId="81" fillId="39" borderId="55" xfId="1" applyFont="1" applyFill="1" applyBorder="1" applyAlignment="1" applyProtection="1">
      <alignment horizontal="center" vertical="center" wrapText="1"/>
      <protection hidden="1"/>
    </xf>
    <xf numFmtId="0" fontId="81" fillId="41" borderId="52" xfId="1" applyFont="1" applyFill="1" applyBorder="1" applyAlignment="1" applyProtection="1">
      <alignment horizontal="center" vertical="center" wrapText="1"/>
      <protection hidden="1"/>
    </xf>
    <xf numFmtId="0" fontId="81" fillId="41" borderId="8" xfId="1" applyFont="1" applyFill="1" applyBorder="1" applyAlignment="1" applyProtection="1">
      <alignment horizontal="center" vertical="center" wrapText="1"/>
      <protection hidden="1"/>
    </xf>
    <xf numFmtId="0" fontId="74" fillId="20" borderId="10" xfId="0" applyFont="1" applyFill="1" applyBorder="1" applyAlignment="1" applyProtection="1">
      <alignment horizontal="left" vertical="center"/>
      <protection hidden="1"/>
    </xf>
    <xf numFmtId="0" fontId="74" fillId="20" borderId="19" xfId="0" applyFont="1" applyFill="1" applyBorder="1" applyAlignment="1" applyProtection="1">
      <alignment horizontal="left" vertical="center"/>
      <protection hidden="1"/>
    </xf>
    <xf numFmtId="0" fontId="2" fillId="16" borderId="29" xfId="1" applyFill="1" applyBorder="1" applyAlignment="1" applyProtection="1">
      <alignment horizontal="center" vertical="center" wrapText="1"/>
      <protection hidden="1"/>
    </xf>
    <xf numFmtId="0" fontId="2" fillId="16" borderId="50" xfId="1" applyFill="1" applyBorder="1" applyAlignment="1" applyProtection="1">
      <alignment horizontal="center" vertical="center" wrapText="1"/>
      <protection hidden="1"/>
    </xf>
    <xf numFmtId="0" fontId="69" fillId="18" borderId="8" xfId="0" applyFont="1" applyFill="1" applyBorder="1" applyAlignment="1" applyProtection="1">
      <alignment horizontal="center" vertical="center" wrapText="1"/>
      <protection hidden="1"/>
    </xf>
    <xf numFmtId="0" fontId="69" fillId="18" borderId="0" xfId="0" applyFont="1" applyFill="1" applyBorder="1" applyAlignment="1" applyProtection="1">
      <alignment horizontal="center" vertical="center" wrapText="1"/>
      <protection hidden="1"/>
    </xf>
    <xf numFmtId="0" fontId="69" fillId="18" borderId="49" xfId="0" applyFont="1" applyFill="1" applyBorder="1" applyAlignment="1" applyProtection="1">
      <alignment horizontal="center" vertical="center" wrapText="1"/>
      <protection hidden="1"/>
    </xf>
    <xf numFmtId="0" fontId="128" fillId="16" borderId="29" xfId="0" applyFont="1" applyFill="1" applyBorder="1" applyAlignment="1" applyProtection="1">
      <alignment horizontal="center" wrapText="1"/>
      <protection hidden="1"/>
    </xf>
    <xf numFmtId="0" fontId="128" fillId="16" borderId="50" xfId="0" applyFont="1" applyFill="1" applyBorder="1" applyAlignment="1" applyProtection="1">
      <alignment horizontal="center" wrapText="1"/>
      <protection hidden="1"/>
    </xf>
    <xf numFmtId="0" fontId="110" fillId="18" borderId="10" xfId="0" applyFont="1" applyFill="1" applyBorder="1" applyAlignment="1" applyProtection="1">
      <alignment horizontal="center" vertical="center" wrapText="1"/>
      <protection hidden="1"/>
    </xf>
    <xf numFmtId="0" fontId="110" fillId="18" borderId="19" xfId="0" applyFont="1" applyFill="1" applyBorder="1" applyAlignment="1" applyProtection="1">
      <alignment horizontal="center" vertical="center" wrapText="1"/>
      <protection hidden="1"/>
    </xf>
    <xf numFmtId="0" fontId="1" fillId="17" borderId="1" xfId="0" applyFont="1" applyFill="1" applyBorder="1" applyAlignment="1" applyProtection="1">
      <alignment horizontal="center" vertical="center" wrapText="1"/>
      <protection hidden="1"/>
    </xf>
    <xf numFmtId="0" fontId="1" fillId="17" borderId="14" xfId="0" applyFont="1" applyFill="1" applyBorder="1" applyAlignment="1" applyProtection="1">
      <alignment horizontal="center" vertical="center" wrapText="1"/>
      <protection hidden="1"/>
    </xf>
    <xf numFmtId="0" fontId="109" fillId="18" borderId="28" xfId="0" applyFont="1" applyFill="1" applyBorder="1" applyAlignment="1" applyProtection="1">
      <alignment horizontal="center" vertical="center" wrapText="1"/>
      <protection hidden="1"/>
    </xf>
    <xf numFmtId="0" fontId="109" fillId="18" borderId="54" xfId="0" applyFont="1" applyFill="1" applyBorder="1" applyAlignment="1" applyProtection="1">
      <alignment horizontal="center" vertical="center" wrapText="1"/>
      <protection hidden="1"/>
    </xf>
    <xf numFmtId="0" fontId="109" fillId="18" borderId="0" xfId="0" applyFont="1" applyFill="1" applyBorder="1" applyAlignment="1" applyProtection="1">
      <alignment horizontal="center" vertical="center" wrapText="1"/>
      <protection hidden="1"/>
    </xf>
    <xf numFmtId="0" fontId="109" fillId="18" borderId="49" xfId="0" applyFont="1" applyFill="1" applyBorder="1" applyAlignment="1" applyProtection="1">
      <alignment horizontal="center" vertical="center" wrapText="1"/>
      <protection hidden="1"/>
    </xf>
    <xf numFmtId="0" fontId="109" fillId="18" borderId="0" xfId="0" applyNumberFormat="1" applyFont="1" applyFill="1" applyBorder="1" applyAlignment="1" applyProtection="1">
      <alignment horizontal="center" vertical="center" wrapText="1"/>
      <protection hidden="1"/>
    </xf>
    <xf numFmtId="0" fontId="109" fillId="18" borderId="49" xfId="0" applyNumberFormat="1" applyFont="1" applyFill="1" applyBorder="1" applyAlignment="1" applyProtection="1">
      <alignment horizontal="center" vertical="center" wrapText="1"/>
      <protection hidden="1"/>
    </xf>
    <xf numFmtId="0" fontId="248" fillId="35" borderId="7" xfId="1" quotePrefix="1" applyFont="1" applyFill="1" applyBorder="1" applyAlignment="1" applyProtection="1">
      <alignment horizontal="center" vertical="center" wrapText="1"/>
    </xf>
    <xf numFmtId="0" fontId="248" fillId="35" borderId="28" xfId="1" quotePrefix="1" applyFont="1" applyFill="1" applyBorder="1" applyAlignment="1" applyProtection="1">
      <alignment horizontal="center" vertical="center" wrapText="1"/>
    </xf>
    <xf numFmtId="0" fontId="248" fillId="35" borderId="54" xfId="1" quotePrefix="1" applyFont="1" applyFill="1" applyBorder="1" applyAlignment="1" applyProtection="1">
      <alignment horizontal="center" vertical="center" wrapText="1"/>
    </xf>
    <xf numFmtId="0" fontId="248" fillId="35" borderId="8" xfId="1" quotePrefix="1" applyFont="1" applyFill="1" applyBorder="1" applyAlignment="1" applyProtection="1">
      <alignment horizontal="center" vertical="center" wrapText="1"/>
    </xf>
    <xf numFmtId="0" fontId="248" fillId="35" borderId="0" xfId="1" quotePrefix="1" applyFont="1" applyFill="1" applyBorder="1" applyAlignment="1" applyProtection="1">
      <alignment horizontal="center" vertical="center" wrapText="1"/>
    </xf>
    <xf numFmtId="0" fontId="248" fillId="35" borderId="49" xfId="1" quotePrefix="1" applyFont="1" applyFill="1" applyBorder="1" applyAlignment="1" applyProtection="1">
      <alignment horizontal="center" vertical="center" wrapText="1"/>
    </xf>
    <xf numFmtId="0" fontId="248" fillId="35" borderId="6" xfId="1" quotePrefix="1" applyFont="1" applyFill="1" applyBorder="1" applyAlignment="1" applyProtection="1">
      <alignment horizontal="center" vertical="center" wrapText="1"/>
    </xf>
    <xf numFmtId="0" fontId="248" fillId="35" borderId="29" xfId="1" quotePrefix="1" applyFont="1" applyFill="1" applyBorder="1" applyAlignment="1" applyProtection="1">
      <alignment horizontal="center" vertical="center" wrapText="1"/>
    </xf>
    <xf numFmtId="0" fontId="248" fillId="35" borderId="50" xfId="1" quotePrefix="1" applyFont="1" applyFill="1" applyBorder="1" applyAlignment="1" applyProtection="1">
      <alignment horizontal="center" vertical="center" wrapText="1"/>
    </xf>
    <xf numFmtId="0" fontId="189" fillId="18" borderId="0" xfId="0" applyFont="1" applyFill="1" applyBorder="1" applyAlignment="1">
      <alignment horizontal="center" vertical="center" wrapText="1"/>
    </xf>
    <xf numFmtId="0" fontId="185" fillId="24" borderId="8" xfId="0" applyFont="1" applyFill="1" applyBorder="1" applyAlignment="1">
      <alignment horizontal="center" vertical="center"/>
    </xf>
    <xf numFmtId="0" fontId="185" fillId="24" borderId="0" xfId="0" applyFont="1" applyFill="1" applyBorder="1" applyAlignment="1">
      <alignment horizontal="center" vertical="center"/>
    </xf>
    <xf numFmtId="0" fontId="186" fillId="24" borderId="8" xfId="0" applyFont="1" applyFill="1" applyBorder="1" applyAlignment="1">
      <alignment horizontal="center" vertical="center" wrapText="1"/>
    </xf>
    <xf numFmtId="0" fontId="186" fillId="24" borderId="0" xfId="0" applyFont="1" applyFill="1" applyBorder="1" applyAlignment="1">
      <alignment horizontal="center" vertical="center" wrapText="1"/>
    </xf>
    <xf numFmtId="0" fontId="187" fillId="18" borderId="8" xfId="0" applyFont="1" applyFill="1" applyBorder="1" applyAlignment="1">
      <alignment horizontal="center" vertical="center" wrapText="1"/>
    </xf>
    <xf numFmtId="0" fontId="187" fillId="18" borderId="0" xfId="0" applyFont="1" applyFill="1" applyBorder="1" applyAlignment="1">
      <alignment horizontal="center" vertical="center" wrapText="1"/>
    </xf>
    <xf numFmtId="0" fontId="188" fillId="18" borderId="8" xfId="0" applyFont="1" applyFill="1" applyBorder="1" applyAlignment="1">
      <alignment horizontal="center" vertical="center" wrapText="1"/>
    </xf>
    <xf numFmtId="0" fontId="188" fillId="18" borderId="0" xfId="0" applyFont="1" applyFill="1" applyBorder="1" applyAlignment="1">
      <alignment horizontal="center" vertical="center" wrapText="1"/>
    </xf>
    <xf numFmtId="0" fontId="192" fillId="39" borderId="40" xfId="1" applyFont="1" applyFill="1" applyBorder="1" applyAlignment="1" applyProtection="1">
      <alignment horizontal="center" vertical="center" wrapText="1"/>
    </xf>
    <xf numFmtId="0" fontId="192" fillId="39" borderId="60" xfId="1" applyFont="1" applyFill="1" applyBorder="1" applyAlignment="1" applyProtection="1">
      <alignment horizontal="center" vertical="center" wrapText="1"/>
    </xf>
    <xf numFmtId="0" fontId="192" fillId="41" borderId="40" xfId="1" applyFont="1" applyFill="1" applyBorder="1" applyAlignment="1" applyProtection="1">
      <alignment horizontal="center" vertical="center" wrapText="1"/>
    </xf>
    <xf numFmtId="0" fontId="192" fillId="41" borderId="60" xfId="1" applyFont="1" applyFill="1" applyBorder="1" applyAlignment="1" applyProtection="1">
      <alignment horizontal="center" vertical="center" wrapText="1"/>
    </xf>
    <xf numFmtId="0" fontId="190" fillId="9" borderId="0" xfId="0" applyFont="1" applyFill="1" applyBorder="1" applyAlignment="1">
      <alignment horizontal="center" vertical="center" wrapText="1"/>
    </xf>
    <xf numFmtId="0" fontId="191" fillId="16" borderId="101" xfId="1" applyFont="1" applyFill="1" applyBorder="1" applyAlignment="1" applyProtection="1">
      <alignment horizontal="center" vertical="center"/>
    </xf>
    <xf numFmtId="0" fontId="191" fillId="16" borderId="104" xfId="1" applyFont="1" applyFill="1" applyBorder="1" applyAlignment="1" applyProtection="1">
      <alignment horizontal="center" vertical="center"/>
    </xf>
    <xf numFmtId="0" fontId="192" fillId="38" borderId="40" xfId="1" quotePrefix="1" applyFont="1" applyFill="1" applyBorder="1" applyAlignment="1" applyProtection="1">
      <alignment horizontal="center" vertical="center" wrapText="1"/>
    </xf>
    <xf numFmtId="0" fontId="192" fillId="38" borderId="60" xfId="1" quotePrefix="1" applyFont="1" applyFill="1" applyBorder="1" applyAlignment="1" applyProtection="1">
      <alignment horizontal="center" vertical="center" wrapText="1"/>
    </xf>
    <xf numFmtId="0" fontId="76" fillId="18" borderId="0" xfId="0" applyFont="1" applyFill="1" applyBorder="1" applyAlignment="1">
      <alignment horizontal="center" vertical="center" wrapText="1"/>
    </xf>
    <xf numFmtId="0" fontId="189" fillId="18" borderId="103" xfId="0" applyNumberFormat="1" applyFont="1" applyFill="1" applyBorder="1" applyAlignment="1">
      <alignment horizontal="center" vertical="center" wrapText="1"/>
    </xf>
    <xf numFmtId="0" fontId="189" fillId="18" borderId="0" xfId="0" applyNumberFormat="1" applyFont="1" applyFill="1" applyBorder="1" applyAlignment="1">
      <alignment horizontal="center" vertical="center" wrapText="1"/>
    </xf>
    <xf numFmtId="0" fontId="103" fillId="16" borderId="16" xfId="0" applyFont="1" applyFill="1" applyBorder="1" applyAlignment="1" applyProtection="1">
      <alignment horizontal="center" vertical="center" shrinkToFit="1"/>
      <protection hidden="1"/>
    </xf>
    <xf numFmtId="14" fontId="103" fillId="16" borderId="1" xfId="0" applyNumberFormat="1" applyFont="1" applyFill="1" applyBorder="1" applyAlignment="1" applyProtection="1">
      <alignment horizontal="center" vertical="center" shrinkToFit="1"/>
      <protection hidden="1"/>
    </xf>
    <xf numFmtId="0" fontId="104" fillId="0" borderId="1" xfId="0" applyFont="1" applyFill="1" applyBorder="1" applyAlignment="1" applyProtection="1">
      <alignment horizontal="center" vertical="center" wrapText="1"/>
      <protection hidden="1"/>
    </xf>
    <xf numFmtId="0" fontId="104" fillId="16" borderId="1" xfId="0" applyNumberFormat="1" applyFont="1" applyFill="1" applyBorder="1" applyAlignment="1" applyProtection="1">
      <alignment horizontal="center" vertical="center" shrinkToFit="1"/>
      <protection hidden="1"/>
    </xf>
    <xf numFmtId="0" fontId="103" fillId="16" borderId="24" xfId="0" applyFont="1" applyFill="1" applyBorder="1" applyAlignment="1" applyProtection="1">
      <alignment horizontal="center" vertical="center" shrinkToFit="1"/>
      <protection hidden="1"/>
    </xf>
    <xf numFmtId="0" fontId="103" fillId="16" borderId="58" xfId="0" applyFont="1" applyFill="1" applyBorder="1" applyAlignment="1" applyProtection="1">
      <alignment horizontal="center" vertical="center" shrinkToFit="1"/>
      <protection hidden="1"/>
    </xf>
    <xf numFmtId="0" fontId="103" fillId="16" borderId="11" xfId="0" applyFont="1" applyFill="1" applyBorder="1" applyAlignment="1" applyProtection="1">
      <alignment horizontal="center" vertical="center" shrinkToFit="1"/>
      <protection hidden="1"/>
    </xf>
    <xf numFmtId="0" fontId="47" fillId="0" borderId="29" xfId="0" applyFont="1" applyFill="1" applyBorder="1" applyAlignment="1" applyProtection="1">
      <alignment horizontal="center" vertical="center" wrapText="1"/>
      <protection hidden="1"/>
    </xf>
    <xf numFmtId="0" fontId="47" fillId="0" borderId="50" xfId="0" applyFont="1" applyFill="1" applyBorder="1" applyAlignment="1" applyProtection="1">
      <alignment horizontal="center" vertical="center" wrapText="1"/>
      <protection hidden="1"/>
    </xf>
    <xf numFmtId="0" fontId="30" fillId="0" borderId="10" xfId="0" applyFont="1" applyFill="1" applyBorder="1" applyAlignment="1" applyProtection="1">
      <alignment horizontal="center" vertical="center"/>
      <protection hidden="1"/>
    </xf>
    <xf numFmtId="0" fontId="30" fillId="0" borderId="35" xfId="0" applyFont="1" applyFill="1" applyBorder="1" applyAlignment="1" applyProtection="1">
      <alignment horizontal="center" vertical="center"/>
      <protection hidden="1"/>
    </xf>
    <xf numFmtId="0" fontId="30" fillId="0" borderId="28" xfId="0" applyFont="1" applyFill="1" applyBorder="1" applyAlignment="1" applyProtection="1">
      <alignment horizontal="center" vertical="center"/>
      <protection hidden="1"/>
    </xf>
    <xf numFmtId="0" fontId="30" fillId="0" borderId="54" xfId="0" applyFont="1" applyFill="1" applyBorder="1" applyAlignment="1" applyProtection="1">
      <alignment horizontal="center" vertical="center"/>
      <protection hidden="1"/>
    </xf>
    <xf numFmtId="0" fontId="100" fillId="16" borderId="25" xfId="0" applyFont="1" applyFill="1" applyBorder="1" applyAlignment="1" applyProtection="1">
      <alignment horizontal="center" vertical="center" shrinkToFit="1"/>
      <protection hidden="1"/>
    </xf>
    <xf numFmtId="0" fontId="100" fillId="16" borderId="4" xfId="0" applyFont="1" applyFill="1" applyBorder="1" applyAlignment="1" applyProtection="1">
      <alignment horizontal="center" vertical="center" shrinkToFit="1"/>
      <protection hidden="1"/>
    </xf>
    <xf numFmtId="0" fontId="103" fillId="16" borderId="4" xfId="0" applyFont="1" applyFill="1" applyBorder="1" applyAlignment="1" applyProtection="1">
      <alignment horizontal="center" vertical="center" shrinkToFit="1"/>
      <protection hidden="1"/>
    </xf>
    <xf numFmtId="0" fontId="21" fillId="2" borderId="28" xfId="1" applyFont="1" applyFill="1" applyBorder="1" applyAlignment="1" applyProtection="1">
      <alignment horizontal="center" vertical="center" wrapText="1"/>
      <protection hidden="1"/>
    </xf>
    <xf numFmtId="0" fontId="21" fillId="2" borderId="29" xfId="1" applyFont="1" applyFill="1" applyBorder="1" applyAlignment="1" applyProtection="1">
      <alignment horizontal="center" vertical="center" wrapText="1"/>
      <protection hidden="1"/>
    </xf>
    <xf numFmtId="0" fontId="8" fillId="0" borderId="1" xfId="0" applyFont="1" applyFill="1" applyBorder="1" applyAlignment="1" applyProtection="1">
      <alignment horizontal="center" vertical="center" wrapText="1"/>
      <protection hidden="1"/>
    </xf>
    <xf numFmtId="0" fontId="9" fillId="0" borderId="24" xfId="0" applyNumberFormat="1" applyFont="1" applyFill="1" applyBorder="1" applyAlignment="1" applyProtection="1">
      <alignment horizontal="center" vertical="center" wrapText="1"/>
      <protection hidden="1"/>
    </xf>
    <xf numFmtId="0" fontId="9" fillId="0" borderId="58" xfId="0" applyNumberFormat="1" applyFont="1" applyFill="1" applyBorder="1" applyAlignment="1" applyProtection="1">
      <alignment horizontal="center" vertical="center" wrapText="1"/>
      <protection hidden="1"/>
    </xf>
    <xf numFmtId="0" fontId="9" fillId="0" borderId="11" xfId="0" applyNumberFormat="1" applyFont="1" applyFill="1" applyBorder="1" applyAlignment="1" applyProtection="1">
      <alignment horizontal="center" vertical="center" wrapText="1"/>
      <protection hidden="1"/>
    </xf>
    <xf numFmtId="0" fontId="9" fillId="0" borderId="15" xfId="0" applyNumberFormat="1" applyFont="1" applyFill="1" applyBorder="1" applyAlignment="1" applyProtection="1">
      <alignment horizontal="center" vertical="center" wrapText="1"/>
      <protection hidden="1"/>
    </xf>
    <xf numFmtId="0" fontId="9" fillId="0" borderId="16" xfId="0" applyNumberFormat="1" applyFont="1" applyFill="1" applyBorder="1" applyAlignment="1" applyProtection="1">
      <alignment horizontal="center" vertical="center" wrapText="1"/>
      <protection hidden="1"/>
    </xf>
    <xf numFmtId="0" fontId="9" fillId="0" borderId="18" xfId="0" applyNumberFormat="1" applyFont="1" applyFill="1" applyBorder="1" applyAlignment="1" applyProtection="1">
      <alignment horizontal="center" vertical="center" wrapText="1"/>
      <protection hidden="1"/>
    </xf>
    <xf numFmtId="0" fontId="103" fillId="16" borderId="31" xfId="0" applyFont="1" applyFill="1" applyBorder="1" applyAlignment="1" applyProtection="1">
      <alignment horizontal="center" vertical="center" shrinkToFit="1"/>
      <protection hidden="1"/>
    </xf>
    <xf numFmtId="0" fontId="22" fillId="8" borderId="28" xfId="0" applyFont="1" applyFill="1" applyBorder="1" applyAlignment="1" applyProtection="1">
      <alignment horizontal="center" wrapText="1"/>
      <protection hidden="1"/>
    </xf>
    <xf numFmtId="0" fontId="22" fillId="8" borderId="63" xfId="0" applyFont="1" applyFill="1" applyBorder="1" applyAlignment="1" applyProtection="1">
      <alignment horizontal="center" wrapText="1"/>
      <protection hidden="1"/>
    </xf>
    <xf numFmtId="0" fontId="22" fillId="8" borderId="29" xfId="0" applyFont="1" applyFill="1" applyBorder="1" applyAlignment="1" applyProtection="1">
      <alignment horizontal="center" wrapText="1"/>
      <protection hidden="1"/>
    </xf>
    <xf numFmtId="0" fontId="22" fillId="8" borderId="48" xfId="0" applyFont="1" applyFill="1" applyBorder="1" applyAlignment="1" applyProtection="1">
      <alignment horizontal="center" wrapText="1"/>
      <protection hidden="1"/>
    </xf>
    <xf numFmtId="0" fontId="10" fillId="0" borderId="1" xfId="0" applyFont="1" applyFill="1" applyBorder="1" applyAlignment="1" applyProtection="1">
      <alignment horizontal="center" vertical="center" wrapText="1"/>
      <protection hidden="1"/>
    </xf>
    <xf numFmtId="0" fontId="13" fillId="0" borderId="1" xfId="0" applyFont="1" applyFill="1" applyBorder="1" applyAlignment="1" applyProtection="1">
      <alignment horizontal="center" vertical="center" wrapText="1"/>
      <protection hidden="1"/>
    </xf>
    <xf numFmtId="0" fontId="10" fillId="13" borderId="1" xfId="0" applyFont="1" applyFill="1" applyBorder="1" applyAlignment="1" applyProtection="1">
      <alignment horizontal="center" vertical="center" wrapText="1"/>
      <protection hidden="1"/>
    </xf>
    <xf numFmtId="0" fontId="12" fillId="0" borderId="1" xfId="0" applyFont="1" applyFill="1" applyBorder="1" applyAlignment="1" applyProtection="1">
      <alignment horizontal="center" vertical="center" shrinkToFit="1"/>
      <protection hidden="1"/>
    </xf>
    <xf numFmtId="0" fontId="13" fillId="0" borderId="1" xfId="0" applyFont="1" applyFill="1" applyBorder="1" applyAlignment="1" applyProtection="1">
      <alignment horizontal="center" vertical="center" shrinkToFit="1"/>
      <protection hidden="1"/>
    </xf>
    <xf numFmtId="0" fontId="21" fillId="2" borderId="35" xfId="1" applyFont="1" applyFill="1" applyBorder="1" applyAlignment="1" applyProtection="1">
      <alignment horizontal="center" vertical="center" wrapText="1"/>
      <protection hidden="1"/>
    </xf>
    <xf numFmtId="0" fontId="8" fillId="0" borderId="24" xfId="0" applyFont="1" applyFill="1" applyBorder="1" applyAlignment="1" applyProtection="1">
      <alignment horizontal="center" vertical="center" wrapText="1"/>
      <protection hidden="1"/>
    </xf>
    <xf numFmtId="0" fontId="8" fillId="0" borderId="58" xfId="0" applyFont="1" applyFill="1" applyBorder="1" applyAlignment="1" applyProtection="1">
      <alignment horizontal="center" vertical="center" wrapText="1"/>
      <protection hidden="1"/>
    </xf>
    <xf numFmtId="0" fontId="8" fillId="0" borderId="11" xfId="0" applyFont="1" applyFill="1" applyBorder="1" applyAlignment="1" applyProtection="1">
      <alignment horizontal="center" vertical="center" wrapText="1"/>
      <protection hidden="1"/>
    </xf>
    <xf numFmtId="0" fontId="8" fillId="0" borderId="16" xfId="0" applyNumberFormat="1" applyFont="1" applyFill="1" applyBorder="1" applyAlignment="1" applyProtection="1">
      <alignment horizontal="center" vertical="center" wrapText="1"/>
      <protection hidden="1"/>
    </xf>
    <xf numFmtId="0" fontId="8" fillId="0" borderId="17" xfId="0" applyNumberFormat="1" applyFont="1" applyFill="1" applyBorder="1" applyAlignment="1" applyProtection="1">
      <alignment horizontal="center" vertical="center" wrapText="1"/>
      <protection hidden="1"/>
    </xf>
    <xf numFmtId="0" fontId="22" fillId="0" borderId="52" xfId="0" applyFont="1" applyFill="1" applyBorder="1" applyAlignment="1" applyProtection="1">
      <alignment horizontal="center" vertical="center" wrapText="1"/>
      <protection hidden="1"/>
    </xf>
    <xf numFmtId="0" fontId="22" fillId="0" borderId="8" xfId="0" applyFont="1" applyFill="1" applyBorder="1" applyAlignment="1" applyProtection="1">
      <alignment horizontal="center" vertical="center" wrapText="1"/>
      <protection hidden="1"/>
    </xf>
    <xf numFmtId="0" fontId="22" fillId="0" borderId="55" xfId="0" applyFont="1" applyFill="1" applyBorder="1" applyAlignment="1" applyProtection="1">
      <alignment horizontal="center" vertical="center" wrapText="1"/>
      <protection hidden="1"/>
    </xf>
    <xf numFmtId="0" fontId="12" fillId="0" borderId="3" xfId="0" applyFont="1" applyFill="1" applyBorder="1" applyAlignment="1" applyProtection="1">
      <alignment horizontal="center" vertical="center" shrinkToFit="1"/>
      <protection hidden="1"/>
    </xf>
    <xf numFmtId="0" fontId="12" fillId="0" borderId="15" xfId="0" applyFont="1" applyFill="1" applyBorder="1" applyAlignment="1" applyProtection="1">
      <alignment horizontal="center" vertical="center" shrinkToFit="1"/>
      <protection hidden="1"/>
    </xf>
    <xf numFmtId="0" fontId="49" fillId="0" borderId="1" xfId="0" applyFont="1" applyFill="1" applyBorder="1" applyAlignment="1" applyProtection="1">
      <alignment vertical="center" shrinkToFit="1"/>
      <protection hidden="1"/>
    </xf>
    <xf numFmtId="0" fontId="49" fillId="0" borderId="1" xfId="0" applyFont="1" applyFill="1" applyBorder="1" applyAlignment="1" applyProtection="1">
      <alignment horizontal="center" vertical="center" shrinkToFit="1"/>
      <protection hidden="1"/>
    </xf>
    <xf numFmtId="0" fontId="9" fillId="0" borderId="59" xfId="0" applyNumberFormat="1" applyFont="1" applyFill="1" applyBorder="1" applyAlignment="1" applyProtection="1">
      <alignment horizontal="center" vertical="center" wrapText="1"/>
      <protection hidden="1"/>
    </xf>
    <xf numFmtId="0" fontId="9" fillId="0" borderId="17" xfId="0" applyNumberFormat="1" applyFont="1" applyFill="1" applyBorder="1" applyAlignment="1" applyProtection="1">
      <alignment horizontal="center" vertical="center" wrapText="1"/>
      <protection hidden="1"/>
    </xf>
    <xf numFmtId="14" fontId="8" fillId="0" borderId="58" xfId="0" applyNumberFormat="1" applyFont="1" applyFill="1" applyBorder="1" applyAlignment="1" applyProtection="1">
      <alignment horizontal="center" vertical="center" shrinkToFit="1"/>
      <protection hidden="1"/>
    </xf>
    <xf numFmtId="0" fontId="8" fillId="0" borderId="58" xfId="0" applyNumberFormat="1" applyFont="1" applyFill="1" applyBorder="1" applyAlignment="1" applyProtection="1">
      <alignment horizontal="center" vertical="center" shrinkToFit="1"/>
      <protection hidden="1"/>
    </xf>
    <xf numFmtId="0" fontId="8" fillId="0" borderId="11" xfId="0" applyNumberFormat="1" applyFont="1" applyFill="1" applyBorder="1" applyAlignment="1" applyProtection="1">
      <alignment horizontal="center" vertical="center" shrinkToFit="1"/>
      <protection hidden="1"/>
    </xf>
    <xf numFmtId="0" fontId="12" fillId="0" borderId="14" xfId="0" applyFont="1" applyFill="1" applyBorder="1" applyAlignment="1" applyProtection="1">
      <alignment horizontal="center" vertical="center" shrinkToFit="1"/>
      <protection hidden="1"/>
    </xf>
    <xf numFmtId="0" fontId="12" fillId="0" borderId="34" xfId="0" applyFont="1" applyFill="1" applyBorder="1" applyAlignment="1" applyProtection="1">
      <alignment horizontal="center" vertical="center" shrinkToFit="1"/>
      <protection hidden="1"/>
    </xf>
    <xf numFmtId="0" fontId="9" fillId="0" borderId="5" xfId="0" applyNumberFormat="1" applyFont="1" applyFill="1" applyBorder="1" applyAlignment="1" applyProtection="1">
      <alignment horizontal="center" vertical="center" wrapText="1"/>
      <protection hidden="1"/>
    </xf>
    <xf numFmtId="0" fontId="9" fillId="0" borderId="41" xfId="0" applyNumberFormat="1" applyFont="1" applyFill="1" applyBorder="1" applyAlignment="1" applyProtection="1">
      <alignment horizontal="center" vertical="center" wrapText="1"/>
      <protection hidden="1"/>
    </xf>
    <xf numFmtId="0" fontId="12" fillId="0" borderId="2" xfId="0" applyFont="1" applyFill="1" applyBorder="1" applyAlignment="1" applyProtection="1">
      <alignment horizontal="center" vertical="center" shrinkToFit="1"/>
      <protection hidden="1"/>
    </xf>
    <xf numFmtId="0" fontId="12" fillId="0" borderId="45" xfId="0" applyFont="1" applyFill="1" applyBorder="1" applyAlignment="1" applyProtection="1">
      <alignment horizontal="center" vertical="center" shrinkToFit="1"/>
      <protection hidden="1"/>
    </xf>
    <xf numFmtId="0" fontId="12" fillId="0" borderId="24" xfId="0" applyFont="1" applyFill="1" applyBorder="1" applyAlignment="1" applyProtection="1">
      <alignment horizontal="center" vertical="center" shrinkToFit="1"/>
      <protection hidden="1"/>
    </xf>
    <xf numFmtId="0" fontId="12" fillId="0" borderId="12" xfId="0" applyFont="1" applyFill="1" applyBorder="1" applyAlignment="1" applyProtection="1">
      <alignment horizontal="center" vertical="center" shrinkToFit="1"/>
      <protection hidden="1"/>
    </xf>
    <xf numFmtId="0" fontId="12" fillId="0" borderId="13" xfId="0" applyFont="1" applyFill="1" applyBorder="1" applyAlignment="1" applyProtection="1">
      <alignment horizontal="center" vertical="center" shrinkToFit="1"/>
      <protection hidden="1"/>
    </xf>
    <xf numFmtId="0" fontId="41" fillId="0" borderId="1" xfId="0" applyFont="1" applyFill="1" applyBorder="1" applyAlignment="1" applyProtection="1">
      <alignment horizontal="left" vertical="center" shrinkToFit="1"/>
      <protection hidden="1"/>
    </xf>
    <xf numFmtId="16" fontId="49" fillId="0" borderId="1" xfId="0" applyNumberFormat="1" applyFont="1" applyFill="1" applyBorder="1" applyAlignment="1" applyProtection="1">
      <alignment horizontal="center" vertical="center" wrapText="1" shrinkToFit="1"/>
      <protection hidden="1"/>
    </xf>
    <xf numFmtId="0" fontId="49" fillId="0" borderId="26" xfId="0" applyFont="1" applyFill="1" applyBorder="1" applyAlignment="1" applyProtection="1">
      <alignment vertical="center" shrinkToFit="1"/>
      <protection hidden="1"/>
    </xf>
    <xf numFmtId="0" fontId="49" fillId="0" borderId="26" xfId="0" applyFont="1" applyFill="1" applyBorder="1" applyAlignment="1" applyProtection="1">
      <alignment horizontal="center" vertical="center" shrinkToFit="1"/>
      <protection hidden="1"/>
    </xf>
    <xf numFmtId="0" fontId="22" fillId="0" borderId="7" xfId="0" applyFont="1" applyFill="1" applyBorder="1" applyAlignment="1" applyProtection="1">
      <alignment horizontal="center" vertical="center" wrapText="1"/>
      <protection hidden="1"/>
    </xf>
    <xf numFmtId="0" fontId="22" fillId="0" borderId="6" xfId="0" applyFont="1" applyFill="1" applyBorder="1" applyAlignment="1" applyProtection="1">
      <alignment horizontal="center" vertical="center" wrapText="1"/>
      <protection hidden="1"/>
    </xf>
    <xf numFmtId="0" fontId="22" fillId="0" borderId="64" xfId="0" applyFont="1" applyFill="1" applyBorder="1" applyAlignment="1" applyProtection="1">
      <alignment horizontal="center" vertical="center" wrapText="1"/>
      <protection hidden="1"/>
    </xf>
    <xf numFmtId="0" fontId="22" fillId="0" borderId="30" xfId="0" applyFont="1" applyFill="1" applyBorder="1" applyAlignment="1" applyProtection="1">
      <alignment horizontal="center" vertical="center" wrapText="1"/>
      <protection hidden="1"/>
    </xf>
    <xf numFmtId="0" fontId="4" fillId="0" borderId="1" xfId="0" applyFont="1" applyFill="1" applyBorder="1" applyAlignment="1" applyProtection="1">
      <alignment vertical="center" wrapText="1"/>
      <protection hidden="1"/>
    </xf>
    <xf numFmtId="0" fontId="4" fillId="0" borderId="1" xfId="0" applyFont="1" applyFill="1" applyBorder="1" applyAlignment="1" applyProtection="1">
      <alignment horizontal="center" vertical="center" wrapText="1"/>
      <protection hidden="1"/>
    </xf>
    <xf numFmtId="0" fontId="9" fillId="0" borderId="61" xfId="0" applyNumberFormat="1" applyFont="1" applyFill="1" applyBorder="1" applyAlignment="1" applyProtection="1">
      <alignment horizontal="center" vertical="center" wrapText="1"/>
      <protection hidden="1"/>
    </xf>
    <xf numFmtId="0" fontId="37" fillId="0" borderId="7" xfId="0" applyFont="1" applyFill="1" applyBorder="1" applyAlignment="1" applyProtection="1">
      <alignment horizontal="center" vertical="center" wrapText="1"/>
      <protection hidden="1"/>
    </xf>
    <xf numFmtId="0" fontId="37" fillId="0" borderId="28" xfId="0" applyFont="1" applyFill="1" applyBorder="1" applyAlignment="1" applyProtection="1">
      <alignment horizontal="center" vertical="center" wrapText="1"/>
      <protection hidden="1"/>
    </xf>
    <xf numFmtId="0" fontId="37" fillId="0" borderId="54" xfId="0" applyFont="1" applyFill="1" applyBorder="1" applyAlignment="1" applyProtection="1">
      <alignment horizontal="center" vertical="center" wrapText="1"/>
      <protection hidden="1"/>
    </xf>
    <xf numFmtId="0" fontId="37" fillId="0" borderId="8" xfId="0" applyFont="1" applyFill="1" applyBorder="1" applyAlignment="1" applyProtection="1">
      <alignment horizontal="center" vertical="center" wrapText="1"/>
      <protection hidden="1"/>
    </xf>
    <xf numFmtId="0" fontId="37" fillId="0" borderId="0" xfId="0" applyFont="1" applyFill="1" applyBorder="1" applyAlignment="1" applyProtection="1">
      <alignment horizontal="center" vertical="center" wrapText="1"/>
      <protection hidden="1"/>
    </xf>
    <xf numFmtId="0" fontId="37" fillId="0" borderId="49" xfId="0" applyFont="1" applyFill="1" applyBorder="1" applyAlignment="1" applyProtection="1">
      <alignment horizontal="center" vertical="center" wrapText="1"/>
      <protection hidden="1"/>
    </xf>
    <xf numFmtId="0" fontId="37" fillId="0" borderId="6" xfId="0" applyFont="1" applyFill="1" applyBorder="1" applyAlignment="1" applyProtection="1">
      <alignment horizontal="center" vertical="center" wrapText="1"/>
      <protection hidden="1"/>
    </xf>
    <xf numFmtId="0" fontId="37" fillId="0" borderId="29" xfId="0" applyFont="1" applyFill="1" applyBorder="1" applyAlignment="1" applyProtection="1">
      <alignment horizontal="center" vertical="center" wrapText="1"/>
      <protection hidden="1"/>
    </xf>
    <xf numFmtId="0" fontId="37" fillId="0" borderId="50" xfId="0" applyFont="1" applyFill="1" applyBorder="1" applyAlignment="1" applyProtection="1">
      <alignment horizontal="center" vertical="center" wrapText="1"/>
      <protection hidden="1"/>
    </xf>
    <xf numFmtId="0" fontId="105" fillId="16" borderId="1" xfId="0" applyFont="1" applyFill="1" applyBorder="1" applyAlignment="1" applyProtection="1">
      <alignment horizontal="center" vertical="center" wrapText="1" shrinkToFit="1"/>
      <protection hidden="1"/>
    </xf>
    <xf numFmtId="0" fontId="105" fillId="16" borderId="1" xfId="0" applyFont="1" applyFill="1" applyBorder="1" applyAlignment="1" applyProtection="1">
      <alignment horizontal="center" vertical="center" shrinkToFit="1"/>
      <protection hidden="1"/>
    </xf>
    <xf numFmtId="0" fontId="22" fillId="0" borderId="62" xfId="0" applyFont="1" applyFill="1" applyBorder="1" applyAlignment="1" applyProtection="1">
      <alignment horizontal="center" vertical="center" wrapText="1"/>
      <protection hidden="1"/>
    </xf>
    <xf numFmtId="0" fontId="22" fillId="0" borderId="21" xfId="0" applyFont="1" applyFill="1" applyBorder="1" applyAlignment="1" applyProtection="1">
      <alignment horizontal="center" vertical="center" wrapText="1"/>
      <protection hidden="1"/>
    </xf>
    <xf numFmtId="0" fontId="22" fillId="0" borderId="27" xfId="0" applyFont="1" applyFill="1" applyBorder="1" applyAlignment="1" applyProtection="1">
      <alignment horizontal="center" vertical="center" wrapText="1"/>
      <protection hidden="1"/>
    </xf>
    <xf numFmtId="0" fontId="22" fillId="0" borderId="22" xfId="0" applyFont="1" applyFill="1" applyBorder="1" applyAlignment="1" applyProtection="1">
      <alignment horizontal="center" vertical="center" wrapText="1"/>
      <protection hidden="1"/>
    </xf>
    <xf numFmtId="0" fontId="22" fillId="0" borderId="23" xfId="0" applyFont="1" applyFill="1" applyBorder="1" applyAlignment="1" applyProtection="1">
      <alignment horizontal="center" vertical="center" wrapText="1"/>
      <protection hidden="1"/>
    </xf>
    <xf numFmtId="0" fontId="49" fillId="0" borderId="12" xfId="0" applyFont="1" applyFill="1" applyBorder="1" applyAlignment="1" applyProtection="1">
      <alignment vertical="center" shrinkToFit="1"/>
      <protection hidden="1"/>
    </xf>
    <xf numFmtId="0" fontId="49" fillId="0" borderId="3" xfId="0" applyFont="1" applyFill="1" applyBorder="1" applyAlignment="1" applyProtection="1">
      <alignment vertical="center" shrinkToFit="1"/>
      <protection hidden="1"/>
    </xf>
    <xf numFmtId="0" fontId="11" fillId="0" borderId="7" xfId="0" applyFont="1" applyFill="1" applyBorder="1" applyAlignment="1" applyProtection="1">
      <alignment horizontal="right" vertical="center" wrapText="1"/>
      <protection hidden="1"/>
    </xf>
    <xf numFmtId="0" fontId="11" fillId="0" borderId="6" xfId="0" applyFont="1" applyFill="1" applyBorder="1" applyAlignment="1" applyProtection="1">
      <alignment horizontal="right" vertical="center" wrapText="1"/>
      <protection hidden="1"/>
    </xf>
    <xf numFmtId="0" fontId="28" fillId="0" borderId="28" xfId="0" applyFont="1" applyFill="1" applyBorder="1" applyAlignment="1" applyProtection="1">
      <alignment horizontal="center" vertical="center" wrapText="1"/>
      <protection hidden="1"/>
    </xf>
    <xf numFmtId="0" fontId="28" fillId="0" borderId="54" xfId="0" applyFont="1" applyFill="1" applyBorder="1" applyAlignment="1" applyProtection="1">
      <alignment horizontal="center" vertical="center" wrapText="1"/>
      <protection hidden="1"/>
    </xf>
    <xf numFmtId="0" fontId="28" fillId="0" borderId="29" xfId="0" applyFont="1" applyFill="1" applyBorder="1" applyAlignment="1" applyProtection="1">
      <alignment horizontal="center" vertical="center" wrapText="1"/>
      <protection hidden="1"/>
    </xf>
    <xf numFmtId="0" fontId="28" fillId="0" borderId="50" xfId="0" applyFont="1" applyFill="1" applyBorder="1" applyAlignment="1" applyProtection="1">
      <alignment horizontal="center" vertical="center" wrapText="1"/>
      <protection hidden="1"/>
    </xf>
    <xf numFmtId="0" fontId="49" fillId="0" borderId="12" xfId="0" applyFont="1" applyFill="1" applyBorder="1" applyAlignment="1" applyProtection="1">
      <alignment horizontal="center" vertical="center" shrinkToFit="1"/>
      <protection hidden="1"/>
    </xf>
    <xf numFmtId="0" fontId="49" fillId="0" borderId="3" xfId="0" applyFont="1" applyFill="1" applyBorder="1" applyAlignment="1" applyProtection="1">
      <alignment horizontal="center" vertical="center" shrinkToFit="1"/>
      <protection hidden="1"/>
    </xf>
    <xf numFmtId="0" fontId="45" fillId="16" borderId="28" xfId="0" applyFont="1" applyFill="1" applyBorder="1" applyAlignment="1" applyProtection="1">
      <alignment horizontal="center" vertical="center" shrinkToFit="1"/>
      <protection hidden="1"/>
    </xf>
    <xf numFmtId="0" fontId="45" fillId="16" borderId="54" xfId="0" applyFont="1" applyFill="1" applyBorder="1" applyAlignment="1" applyProtection="1">
      <alignment horizontal="center" vertical="center" shrinkToFit="1"/>
      <protection hidden="1"/>
    </xf>
    <xf numFmtId="0" fontId="12" fillId="16" borderId="0" xfId="0" applyFont="1" applyFill="1" applyBorder="1" applyAlignment="1" applyProtection="1">
      <alignment horizontal="center" vertical="center" wrapText="1"/>
      <protection hidden="1"/>
    </xf>
    <xf numFmtId="0" fontId="12" fillId="16" borderId="49" xfId="0" applyFont="1" applyFill="1" applyBorder="1" applyAlignment="1" applyProtection="1">
      <alignment horizontal="center" vertical="center" wrapText="1"/>
      <protection hidden="1"/>
    </xf>
    <xf numFmtId="0" fontId="35" fillId="0" borderId="28" xfId="0" applyFont="1" applyFill="1" applyBorder="1" applyAlignment="1" applyProtection="1">
      <alignment horizontal="center" vertical="center" shrinkToFit="1"/>
      <protection hidden="1"/>
    </xf>
    <xf numFmtId="0" fontId="35" fillId="0" borderId="54" xfId="0" applyFont="1" applyFill="1" applyBorder="1" applyAlignment="1" applyProtection="1">
      <alignment horizontal="center" vertical="center" shrinkToFit="1"/>
      <protection hidden="1"/>
    </xf>
    <xf numFmtId="0" fontId="35" fillId="0" borderId="29" xfId="0" applyFont="1" applyFill="1" applyBorder="1" applyAlignment="1" applyProtection="1">
      <alignment horizontal="center" vertical="center" shrinkToFit="1"/>
      <protection hidden="1"/>
    </xf>
    <xf numFmtId="0" fontId="35" fillId="0" borderId="50" xfId="0" applyFont="1" applyFill="1" applyBorder="1" applyAlignment="1" applyProtection="1">
      <alignment horizontal="center" vertical="center" shrinkToFit="1"/>
      <protection hidden="1"/>
    </xf>
    <xf numFmtId="0" fontId="11" fillId="0" borderId="7" xfId="0" applyFont="1" applyFill="1" applyBorder="1" applyAlignment="1" applyProtection="1">
      <alignment horizontal="right" vertical="center" shrinkToFit="1"/>
      <protection hidden="1"/>
    </xf>
    <xf numFmtId="0" fontId="11" fillId="0" borderId="6" xfId="0" applyFont="1" applyFill="1" applyBorder="1" applyAlignment="1" applyProtection="1">
      <alignment horizontal="right" vertical="center" shrinkToFit="1"/>
      <protection hidden="1"/>
    </xf>
    <xf numFmtId="0" fontId="49" fillId="0" borderId="32" xfId="0" applyFont="1" applyFill="1" applyBorder="1" applyAlignment="1" applyProtection="1">
      <alignment vertical="center" shrinkToFit="1"/>
      <protection hidden="1"/>
    </xf>
    <xf numFmtId="16" fontId="49" fillId="0" borderId="32" xfId="0" applyNumberFormat="1" applyFont="1" applyFill="1" applyBorder="1" applyAlignment="1" applyProtection="1">
      <alignment horizontal="center" vertical="center" wrapText="1" shrinkToFit="1"/>
      <protection hidden="1"/>
    </xf>
    <xf numFmtId="0" fontId="49" fillId="0" borderId="32" xfId="0" applyFont="1" applyFill="1" applyBorder="1" applyAlignment="1" applyProtection="1">
      <alignment horizontal="center" vertical="center" shrinkToFit="1"/>
      <protection hidden="1"/>
    </xf>
    <xf numFmtId="0" fontId="8" fillId="0" borderId="24" xfId="0" applyNumberFormat="1" applyFont="1" applyFill="1" applyBorder="1" applyAlignment="1" applyProtection="1">
      <alignment horizontal="center" vertical="center" wrapText="1"/>
      <protection hidden="1"/>
    </xf>
    <xf numFmtId="0" fontId="8" fillId="0" borderId="58" xfId="0" applyNumberFormat="1" applyFont="1" applyFill="1" applyBorder="1" applyAlignment="1" applyProtection="1">
      <alignment horizontal="center" vertical="center" wrapText="1"/>
      <protection hidden="1"/>
    </xf>
    <xf numFmtId="0" fontId="8" fillId="0" borderId="11" xfId="0" applyNumberFormat="1" applyFont="1" applyFill="1" applyBorder="1" applyAlignment="1" applyProtection="1">
      <alignment horizontal="center" vertical="center" wrapText="1"/>
      <protection hidden="1"/>
    </xf>
    <xf numFmtId="0" fontId="8" fillId="0" borderId="15" xfId="0" applyNumberFormat="1" applyFont="1" applyFill="1" applyBorder="1" applyAlignment="1" applyProtection="1">
      <alignment horizontal="center" vertical="center" wrapText="1"/>
      <protection hidden="1"/>
    </xf>
    <xf numFmtId="0" fontId="8" fillId="0" borderId="18" xfId="0" applyNumberFormat="1" applyFont="1" applyFill="1" applyBorder="1" applyAlignment="1" applyProtection="1">
      <alignment horizontal="center" vertical="center" wrapText="1"/>
      <protection hidden="1"/>
    </xf>
    <xf numFmtId="0" fontId="41" fillId="0" borderId="0" xfId="0" applyFont="1" applyAlignment="1" applyProtection="1">
      <alignment horizontal="center" vertical="center"/>
      <protection hidden="1"/>
    </xf>
    <xf numFmtId="0" fontId="34" fillId="0" borderId="29" xfId="0" applyFont="1" applyFill="1" applyBorder="1" applyAlignment="1" applyProtection="1">
      <alignment horizontal="center" vertical="center" wrapText="1"/>
      <protection hidden="1"/>
    </xf>
    <xf numFmtId="0" fontId="34" fillId="0" borderId="50" xfId="0" applyFont="1" applyFill="1" applyBorder="1" applyAlignment="1" applyProtection="1">
      <alignment horizontal="center" vertical="center" wrapText="1"/>
      <protection hidden="1"/>
    </xf>
    <xf numFmtId="0" fontId="8" fillId="0" borderId="15" xfId="0" applyNumberFormat="1" applyFont="1" applyFill="1" applyBorder="1" applyAlignment="1" applyProtection="1">
      <alignment horizontal="center" vertical="center" shrinkToFit="1"/>
      <protection hidden="1"/>
    </xf>
    <xf numFmtId="0" fontId="8" fillId="0" borderId="16" xfId="0" applyNumberFormat="1" applyFont="1" applyFill="1" applyBorder="1" applyAlignment="1" applyProtection="1">
      <alignment horizontal="center" vertical="center" shrinkToFit="1"/>
      <protection hidden="1"/>
    </xf>
    <xf numFmtId="0" fontId="8" fillId="0" borderId="17" xfId="0" applyNumberFormat="1" applyFont="1" applyFill="1" applyBorder="1" applyAlignment="1" applyProtection="1">
      <alignment horizontal="center" vertical="center" shrinkToFit="1"/>
      <protection hidden="1"/>
    </xf>
    <xf numFmtId="1" fontId="23" fillId="0" borderId="42" xfId="0" applyNumberFormat="1" applyFont="1" applyFill="1" applyBorder="1" applyAlignment="1" applyProtection="1">
      <alignment horizontal="center" vertical="center" wrapText="1"/>
      <protection hidden="1"/>
    </xf>
    <xf numFmtId="1" fontId="23" fillId="0" borderId="60" xfId="0" applyNumberFormat="1" applyFont="1" applyFill="1" applyBorder="1" applyAlignment="1" applyProtection="1">
      <alignment horizontal="center" vertical="center" wrapText="1"/>
      <protection hidden="1"/>
    </xf>
    <xf numFmtId="0" fontId="39" fillId="12" borderId="2" xfId="0" applyFont="1" applyFill="1" applyBorder="1" applyAlignment="1" applyProtection="1">
      <alignment horizontal="center" vertical="center" wrapText="1"/>
      <protection hidden="1"/>
    </xf>
    <xf numFmtId="0" fontId="12" fillId="0" borderId="0" xfId="0" applyFont="1" applyFill="1" applyBorder="1" applyAlignment="1" applyProtection="1">
      <alignment horizontal="center" vertical="center" wrapText="1"/>
      <protection hidden="1"/>
    </xf>
    <xf numFmtId="0" fontId="12" fillId="0" borderId="49" xfId="0" applyFont="1" applyFill="1" applyBorder="1" applyAlignment="1" applyProtection="1">
      <alignment horizontal="center" vertical="center" wrapText="1"/>
      <protection hidden="1"/>
    </xf>
    <xf numFmtId="0" fontId="8" fillId="0" borderId="1" xfId="0" applyFont="1" applyFill="1" applyBorder="1" applyAlignment="1" applyProtection="1">
      <alignment horizontal="center" vertical="center" shrinkToFit="1"/>
      <protection hidden="1"/>
    </xf>
    <xf numFmtId="14" fontId="39" fillId="12" borderId="1" xfId="0" applyNumberFormat="1" applyFont="1" applyFill="1" applyBorder="1" applyAlignment="1" applyProtection="1">
      <alignment horizontal="center" vertical="center" wrapText="1"/>
      <protection hidden="1"/>
    </xf>
    <xf numFmtId="0" fontId="17" fillId="12" borderId="29" xfId="0" applyFont="1" applyFill="1" applyBorder="1" applyAlignment="1" applyProtection="1">
      <alignment horizontal="center" vertical="center" shrinkToFit="1"/>
      <protection hidden="1"/>
    </xf>
    <xf numFmtId="0" fontId="8" fillId="0" borderId="24" xfId="0" applyNumberFormat="1" applyFont="1" applyFill="1" applyBorder="1" applyAlignment="1" applyProtection="1">
      <alignment horizontal="center" vertical="center" shrinkToFit="1"/>
      <protection hidden="1"/>
    </xf>
    <xf numFmtId="0" fontId="8" fillId="0" borderId="59" xfId="0" applyNumberFormat="1" applyFont="1" applyFill="1" applyBorder="1" applyAlignment="1" applyProtection="1">
      <alignment horizontal="center" vertical="center" shrinkToFit="1"/>
      <protection hidden="1"/>
    </xf>
    <xf numFmtId="0" fontId="15" fillId="0" borderId="7" xfId="0" applyFont="1" applyFill="1" applyBorder="1" applyAlignment="1" applyProtection="1">
      <alignment horizontal="center" vertical="center" wrapText="1"/>
      <protection hidden="1"/>
    </xf>
    <xf numFmtId="0" fontId="15" fillId="0" borderId="28" xfId="0" applyFont="1" applyFill="1" applyBorder="1" applyAlignment="1" applyProtection="1">
      <alignment horizontal="center" vertical="center" wrapText="1"/>
      <protection hidden="1"/>
    </xf>
    <xf numFmtId="0" fontId="15" fillId="0" borderId="63" xfId="0" applyFont="1" applyFill="1" applyBorder="1" applyAlignment="1" applyProtection="1">
      <alignment horizontal="center" vertical="center" wrapText="1"/>
      <protection hidden="1"/>
    </xf>
    <xf numFmtId="0" fontId="3" fillId="0" borderId="11" xfId="0" applyFont="1" applyFill="1" applyBorder="1" applyAlignment="1" applyProtection="1">
      <alignment horizontal="center" vertical="center" wrapText="1"/>
      <protection hidden="1"/>
    </xf>
    <xf numFmtId="0" fontId="8" fillId="0" borderId="2" xfId="0" applyFont="1" applyFill="1" applyBorder="1" applyAlignment="1" applyProtection="1">
      <alignment horizontal="center" vertical="center" wrapText="1"/>
      <protection hidden="1"/>
    </xf>
    <xf numFmtId="0" fontId="17" fillId="12" borderId="62" xfId="0" applyFont="1" applyFill="1" applyBorder="1" applyAlignment="1" applyProtection="1">
      <alignment horizontal="center" vertical="center" shrinkToFit="1"/>
      <protection hidden="1"/>
    </xf>
    <xf numFmtId="0" fontId="17" fillId="12" borderId="32" xfId="0" applyFont="1" applyFill="1" applyBorder="1" applyAlignment="1" applyProtection="1">
      <alignment horizontal="center" vertical="center" shrinkToFit="1"/>
      <protection hidden="1"/>
    </xf>
    <xf numFmtId="0" fontId="17" fillId="12" borderId="44" xfId="0" applyFont="1" applyFill="1" applyBorder="1" applyAlignment="1" applyProtection="1">
      <alignment horizontal="center" vertical="center" shrinkToFit="1"/>
      <protection hidden="1"/>
    </xf>
    <xf numFmtId="0" fontId="17" fillId="12" borderId="6" xfId="0" applyFont="1" applyFill="1" applyBorder="1" applyAlignment="1" applyProtection="1">
      <alignment horizontal="center" vertical="center" shrinkToFit="1"/>
      <protection hidden="1"/>
    </xf>
    <xf numFmtId="0" fontId="8" fillId="0" borderId="18" xfId="0" applyNumberFormat="1" applyFont="1" applyFill="1" applyBorder="1" applyAlignment="1" applyProtection="1">
      <alignment horizontal="center" vertical="center" shrinkToFit="1"/>
      <protection hidden="1"/>
    </xf>
    <xf numFmtId="0" fontId="103" fillId="16" borderId="1" xfId="0" applyFont="1" applyFill="1" applyBorder="1" applyAlignment="1" applyProtection="1">
      <alignment horizontal="center" vertical="center" shrinkToFit="1"/>
      <protection hidden="1"/>
    </xf>
    <xf numFmtId="0" fontId="19" fillId="0" borderId="16" xfId="0" applyNumberFormat="1" applyFont="1" applyFill="1" applyBorder="1" applyAlignment="1" applyProtection="1">
      <alignment horizontal="center" vertical="center" wrapText="1"/>
      <protection hidden="1"/>
    </xf>
    <xf numFmtId="0" fontId="19" fillId="0" borderId="17" xfId="0" applyNumberFormat="1" applyFont="1" applyFill="1" applyBorder="1" applyAlignment="1" applyProtection="1">
      <alignment horizontal="center" vertical="center" wrapText="1"/>
      <protection hidden="1"/>
    </xf>
    <xf numFmtId="0" fontId="9" fillId="0" borderId="53" xfId="0" applyNumberFormat="1" applyFont="1" applyFill="1" applyBorder="1" applyAlignment="1" applyProtection="1">
      <alignment horizontal="center" vertical="center" wrapText="1"/>
      <protection hidden="1"/>
    </xf>
    <xf numFmtId="0" fontId="21" fillId="31" borderId="5" xfId="1" applyFont="1" applyFill="1" applyBorder="1" applyAlignment="1" applyProtection="1">
      <alignment horizontal="center" vertical="center" wrapText="1"/>
      <protection hidden="1"/>
    </xf>
    <xf numFmtId="0" fontId="21" fillId="31" borderId="41" xfId="1" applyFont="1" applyFill="1" applyBorder="1" applyAlignment="1" applyProtection="1">
      <alignment horizontal="center" vertical="center" wrapText="1"/>
      <protection hidden="1"/>
    </xf>
    <xf numFmtId="0" fontId="21" fillId="31" borderId="29" xfId="1" applyFont="1" applyFill="1" applyBorder="1" applyAlignment="1" applyProtection="1">
      <alignment horizontal="center" vertical="center" wrapText="1"/>
      <protection hidden="1"/>
    </xf>
    <xf numFmtId="0" fontId="21" fillId="31" borderId="48" xfId="1" applyFont="1" applyFill="1" applyBorder="1" applyAlignment="1" applyProtection="1">
      <alignment horizontal="center" vertical="center" wrapText="1"/>
      <protection hidden="1"/>
    </xf>
    <xf numFmtId="0" fontId="8" fillId="31" borderId="1" xfId="0" applyFont="1" applyFill="1" applyBorder="1" applyAlignment="1" applyProtection="1">
      <alignment horizontal="center" vertical="center" wrapText="1"/>
      <protection hidden="1"/>
    </xf>
    <xf numFmtId="0" fontId="9" fillId="3" borderId="0" xfId="0" applyFont="1" applyFill="1" applyBorder="1" applyAlignment="1" applyProtection="1">
      <alignment horizontal="center" vertical="center" wrapText="1"/>
      <protection hidden="1"/>
    </xf>
    <xf numFmtId="0" fontId="6" fillId="3" borderId="4" xfId="0" applyFont="1" applyFill="1" applyBorder="1" applyAlignment="1" applyProtection="1">
      <alignment horizontal="center" vertical="top" wrapText="1"/>
      <protection hidden="1"/>
    </xf>
    <xf numFmtId="0" fontId="12" fillId="0" borderId="25" xfId="0" applyFont="1" applyFill="1" applyBorder="1" applyAlignment="1" applyProtection="1">
      <alignment horizontal="center" vertical="center" shrinkToFit="1"/>
      <protection hidden="1"/>
    </xf>
    <xf numFmtId="0" fontId="86" fillId="15" borderId="0" xfId="0" applyFont="1" applyFill="1" applyBorder="1" applyAlignment="1" applyProtection="1">
      <alignment horizontal="center" vertical="center" wrapText="1"/>
      <protection hidden="1"/>
    </xf>
    <xf numFmtId="0" fontId="87" fillId="15" borderId="0" xfId="0" applyFont="1" applyFill="1" applyBorder="1" applyAlignment="1" applyProtection="1">
      <alignment horizontal="center" vertical="center" wrapText="1"/>
      <protection hidden="1"/>
    </xf>
    <xf numFmtId="0" fontId="85" fillId="15" borderId="0" xfId="0" applyFont="1" applyFill="1" applyBorder="1" applyAlignment="1" applyProtection="1">
      <alignment horizontal="center" vertical="center" wrapText="1"/>
      <protection hidden="1"/>
    </xf>
    <xf numFmtId="0" fontId="3" fillId="15" borderId="0" xfId="0" applyFont="1" applyFill="1" applyBorder="1" applyAlignment="1" applyProtection="1">
      <alignment horizontal="center" vertical="center" wrapText="1"/>
      <protection hidden="1"/>
    </xf>
    <xf numFmtId="0" fontId="22" fillId="8" borderId="35" xfId="0" applyFont="1" applyFill="1" applyBorder="1" applyAlignment="1" applyProtection="1">
      <alignment horizontal="center" wrapText="1"/>
      <protection hidden="1"/>
    </xf>
    <xf numFmtId="0" fontId="22" fillId="8" borderId="38" xfId="0" applyFont="1" applyFill="1" applyBorder="1" applyAlignment="1" applyProtection="1">
      <alignment horizontal="center" wrapText="1"/>
      <protection hidden="1"/>
    </xf>
    <xf numFmtId="0" fontId="56" fillId="0" borderId="7" xfId="0" applyFont="1" applyFill="1" applyBorder="1" applyAlignment="1" applyProtection="1">
      <alignment horizontal="center" vertical="center" wrapText="1"/>
      <protection hidden="1"/>
    </xf>
    <xf numFmtId="0" fontId="56" fillId="0" borderId="28" xfId="0" applyFont="1" applyFill="1" applyBorder="1" applyAlignment="1" applyProtection="1">
      <alignment horizontal="center" vertical="center" wrapText="1"/>
      <protection hidden="1"/>
    </xf>
    <xf numFmtId="0" fontId="56" fillId="0" borderId="54" xfId="0" applyFont="1" applyFill="1" applyBorder="1" applyAlignment="1" applyProtection="1">
      <alignment horizontal="center" vertical="center" wrapText="1"/>
      <protection hidden="1"/>
    </xf>
    <xf numFmtId="0" fontId="56" fillId="0" borderId="8" xfId="0" applyFont="1" applyFill="1" applyBorder="1" applyAlignment="1" applyProtection="1">
      <alignment horizontal="center" vertical="center" wrapText="1"/>
      <protection hidden="1"/>
    </xf>
    <xf numFmtId="0" fontId="56" fillId="0" borderId="0" xfId="0" applyFont="1" applyFill="1" applyBorder="1" applyAlignment="1" applyProtection="1">
      <alignment horizontal="center" vertical="center" wrapText="1"/>
      <protection hidden="1"/>
    </xf>
    <xf numFmtId="0" fontId="56" fillId="0" borderId="49" xfId="0" applyFont="1" applyFill="1" applyBorder="1" applyAlignment="1" applyProtection="1">
      <alignment horizontal="center" vertical="center" wrapText="1"/>
      <protection hidden="1"/>
    </xf>
    <xf numFmtId="0" fontId="56" fillId="0" borderId="6" xfId="0" applyFont="1" applyFill="1" applyBorder="1" applyAlignment="1" applyProtection="1">
      <alignment horizontal="center" vertical="center" wrapText="1"/>
      <protection hidden="1"/>
    </xf>
    <xf numFmtId="0" fontId="56" fillId="0" borderId="29" xfId="0" applyFont="1" applyFill="1" applyBorder="1" applyAlignment="1" applyProtection="1">
      <alignment horizontal="center" vertical="center" wrapText="1"/>
      <protection hidden="1"/>
    </xf>
    <xf numFmtId="0" fontId="56" fillId="0" borderId="50" xfId="0" applyFont="1" applyFill="1" applyBorder="1" applyAlignment="1" applyProtection="1">
      <alignment horizontal="center" vertical="center" wrapText="1"/>
      <protection hidden="1"/>
    </xf>
    <xf numFmtId="0" fontId="4" fillId="3" borderId="0" xfId="0" applyFont="1" applyFill="1" applyBorder="1" applyAlignment="1" applyProtection="1">
      <alignment horizontal="center" vertical="center" wrapText="1"/>
      <protection hidden="1"/>
    </xf>
    <xf numFmtId="0" fontId="6" fillId="15" borderId="0" xfId="0" applyFont="1" applyFill="1" applyBorder="1" applyAlignment="1" applyProtection="1">
      <alignment horizontal="center" vertical="center" wrapText="1"/>
      <protection hidden="1"/>
    </xf>
    <xf numFmtId="0" fontId="4" fillId="3" borderId="8" xfId="0" applyFont="1" applyFill="1" applyBorder="1" applyAlignment="1" applyProtection="1">
      <alignment horizontal="left" vertical="center" wrapText="1"/>
      <protection hidden="1"/>
    </xf>
    <xf numFmtId="0" fontId="4" fillId="3" borderId="0" xfId="0" applyFont="1" applyFill="1" applyBorder="1" applyAlignment="1" applyProtection="1">
      <alignment horizontal="left" vertical="center" wrapText="1"/>
      <protection hidden="1"/>
    </xf>
    <xf numFmtId="0" fontId="6" fillId="3" borderId="0" xfId="0" applyFont="1" applyFill="1" applyAlignment="1" applyProtection="1">
      <alignment horizontal="center" vertical="center" wrapText="1"/>
      <protection hidden="1"/>
    </xf>
    <xf numFmtId="0" fontId="10" fillId="3" borderId="0" xfId="0" applyFont="1" applyFill="1" applyBorder="1" applyAlignment="1" applyProtection="1">
      <alignment horizontal="center" vertical="center" wrapText="1"/>
      <protection hidden="1"/>
    </xf>
    <xf numFmtId="0" fontId="3" fillId="3" borderId="24" xfId="0" applyFont="1" applyFill="1" applyBorder="1" applyAlignment="1" applyProtection="1">
      <alignment horizontal="center" vertical="center" wrapText="1"/>
      <protection hidden="1"/>
    </xf>
    <xf numFmtId="0" fontId="3" fillId="3" borderId="58" xfId="0" applyFont="1" applyFill="1" applyBorder="1" applyAlignment="1" applyProtection="1">
      <alignment horizontal="center" vertical="center" wrapText="1"/>
      <protection hidden="1"/>
    </xf>
    <xf numFmtId="0" fontId="3" fillId="3" borderId="11" xfId="0" applyFont="1" applyFill="1" applyBorder="1" applyAlignment="1" applyProtection="1">
      <alignment horizontal="center" vertical="center" wrapText="1"/>
      <protection hidden="1"/>
    </xf>
    <xf numFmtId="0" fontId="6" fillId="3" borderId="4" xfId="0" applyFont="1" applyFill="1" applyBorder="1" applyAlignment="1" applyProtection="1">
      <alignment horizontal="center" vertical="center" wrapText="1"/>
      <protection hidden="1"/>
    </xf>
    <xf numFmtId="0" fontId="87" fillId="16" borderId="67" xfId="0" applyFont="1" applyFill="1" applyBorder="1" applyAlignment="1" applyProtection="1">
      <alignment horizontal="center" vertical="center" wrapText="1"/>
      <protection hidden="1"/>
    </xf>
    <xf numFmtId="0" fontId="87" fillId="16" borderId="66" xfId="0" applyFont="1" applyFill="1" applyBorder="1" applyAlignment="1" applyProtection="1">
      <alignment horizontal="center" vertical="center" wrapText="1"/>
      <protection hidden="1"/>
    </xf>
    <xf numFmtId="0" fontId="87" fillId="16" borderId="20" xfId="0" applyFont="1" applyFill="1" applyBorder="1" applyAlignment="1" applyProtection="1">
      <alignment horizontal="center" vertical="center" wrapText="1"/>
      <protection hidden="1"/>
    </xf>
    <xf numFmtId="0" fontId="8" fillId="0" borderId="4" xfId="0" applyFont="1" applyFill="1" applyBorder="1" applyAlignment="1" applyProtection="1">
      <alignment horizontal="left" vertical="top" wrapText="1"/>
      <protection hidden="1"/>
    </xf>
    <xf numFmtId="0" fontId="86" fillId="16" borderId="65" xfId="0" applyFont="1" applyFill="1" applyBorder="1" applyAlignment="1" applyProtection="1">
      <alignment horizontal="center" vertical="center" wrapText="1"/>
      <protection hidden="1"/>
    </xf>
    <xf numFmtId="0" fontId="86" fillId="16" borderId="16" xfId="0" applyFont="1" applyFill="1" applyBorder="1" applyAlignment="1" applyProtection="1">
      <alignment horizontal="center" vertical="center" wrapText="1"/>
      <protection hidden="1"/>
    </xf>
    <xf numFmtId="0" fontId="86" fillId="16" borderId="17" xfId="0" applyFont="1" applyFill="1" applyBorder="1" applyAlignment="1" applyProtection="1">
      <alignment horizontal="center" vertical="center" wrapText="1"/>
      <protection hidden="1"/>
    </xf>
    <xf numFmtId="0" fontId="130" fillId="35" borderId="30" xfId="0" applyFont="1" applyFill="1" applyBorder="1" applyAlignment="1" applyProtection="1">
      <alignment horizontal="center" vertical="center" wrapText="1"/>
      <protection hidden="1"/>
    </xf>
    <xf numFmtId="0" fontId="130" fillId="35" borderId="0" xfId="0" applyFont="1" applyFill="1" applyBorder="1" applyAlignment="1" applyProtection="1">
      <alignment horizontal="center" vertical="center" wrapText="1"/>
      <protection hidden="1"/>
    </xf>
    <xf numFmtId="0" fontId="130" fillId="35" borderId="49" xfId="0" applyFont="1" applyFill="1" applyBorder="1" applyAlignment="1" applyProtection="1">
      <alignment horizontal="center" vertical="center" wrapText="1"/>
      <protection hidden="1"/>
    </xf>
    <xf numFmtId="0" fontId="86" fillId="16" borderId="57" xfId="0" applyFont="1" applyFill="1" applyBorder="1" applyAlignment="1" applyProtection="1">
      <alignment horizontal="center" vertical="center" wrapText="1"/>
      <protection hidden="1"/>
    </xf>
    <xf numFmtId="0" fontId="86" fillId="16" borderId="58" xfId="0" applyFont="1" applyFill="1" applyBorder="1" applyAlignment="1" applyProtection="1">
      <alignment horizontal="center" vertical="center" wrapText="1"/>
      <protection hidden="1"/>
    </xf>
    <xf numFmtId="0" fontId="86" fillId="16" borderId="11" xfId="0" applyFont="1" applyFill="1" applyBorder="1" applyAlignment="1" applyProtection="1">
      <alignment horizontal="center" vertical="center" wrapText="1"/>
      <protection hidden="1"/>
    </xf>
    <xf numFmtId="0" fontId="3" fillId="0" borderId="4" xfId="0" applyFont="1" applyFill="1" applyBorder="1" applyAlignment="1" applyProtection="1">
      <alignment horizontal="center" vertical="center" wrapText="1"/>
      <protection hidden="1"/>
    </xf>
    <xf numFmtId="0" fontId="3" fillId="0" borderId="169" xfId="0" applyFont="1" applyFill="1" applyBorder="1" applyAlignment="1" applyProtection="1">
      <alignment horizontal="center" vertical="center" wrapText="1"/>
      <protection hidden="1"/>
    </xf>
    <xf numFmtId="0" fontId="21" fillId="21" borderId="0" xfId="1" applyFont="1" applyFill="1" applyBorder="1" applyAlignment="1" applyProtection="1">
      <alignment horizontal="center" vertical="center" wrapText="1"/>
      <protection hidden="1"/>
    </xf>
    <xf numFmtId="0" fontId="15" fillId="21" borderId="0" xfId="0" applyFont="1" applyFill="1" applyBorder="1" applyAlignment="1" applyProtection="1">
      <alignment horizontal="center" vertical="center" wrapText="1"/>
      <protection hidden="1"/>
    </xf>
    <xf numFmtId="0" fontId="21" fillId="21" borderId="0" xfId="1" applyFont="1" applyFill="1" applyBorder="1" applyAlignment="1" applyProtection="1">
      <alignment horizontal="center" vertical="center"/>
    </xf>
    <xf numFmtId="0" fontId="21" fillId="21" borderId="0" xfId="1" applyFont="1" applyFill="1" applyBorder="1" applyAlignment="1" applyProtection="1">
      <alignment horizontal="center" vertical="center"/>
      <protection hidden="1"/>
    </xf>
    <xf numFmtId="0" fontId="26" fillId="0" borderId="8" xfId="0" applyFont="1" applyFill="1" applyBorder="1" applyAlignment="1" applyProtection="1">
      <alignment horizontal="center" vertical="center" wrapText="1"/>
      <protection hidden="1"/>
    </xf>
    <xf numFmtId="0" fontId="26" fillId="0" borderId="0" xfId="0" applyFont="1" applyFill="1" applyBorder="1" applyAlignment="1" applyProtection="1">
      <alignment horizontal="center" vertical="center" wrapText="1"/>
      <protection hidden="1"/>
    </xf>
    <xf numFmtId="0" fontId="26" fillId="0" borderId="6" xfId="0" applyFont="1" applyFill="1" applyBorder="1" applyAlignment="1" applyProtection="1">
      <alignment horizontal="center" vertical="center" wrapText="1"/>
      <protection hidden="1"/>
    </xf>
    <xf numFmtId="0" fontId="26" fillId="0" borderId="29" xfId="0" applyFont="1" applyFill="1" applyBorder="1" applyAlignment="1" applyProtection="1">
      <alignment horizontal="center" vertical="center" wrapText="1"/>
      <protection hidden="1"/>
    </xf>
    <xf numFmtId="0" fontId="130" fillId="35" borderId="0" xfId="0" applyFont="1" applyFill="1" applyAlignment="1" applyProtection="1">
      <alignment horizontal="center" vertical="center" wrapText="1"/>
      <protection hidden="1"/>
    </xf>
    <xf numFmtId="0" fontId="103" fillId="16" borderId="35" xfId="0" applyFont="1" applyFill="1" applyBorder="1" applyAlignment="1" applyProtection="1">
      <alignment horizontal="center" vertical="center" shrinkToFit="1"/>
      <protection hidden="1"/>
    </xf>
    <xf numFmtId="0" fontId="103" fillId="16" borderId="19" xfId="0" applyFont="1" applyFill="1" applyBorder="1" applyAlignment="1" applyProtection="1">
      <alignment horizontal="center" vertical="center" shrinkToFit="1"/>
      <protection hidden="1"/>
    </xf>
    <xf numFmtId="14" fontId="103" fillId="16" borderId="35" xfId="0" applyNumberFormat="1" applyFont="1" applyFill="1" applyBorder="1" applyAlignment="1" applyProtection="1">
      <alignment horizontal="center" vertical="center" shrinkToFit="1"/>
      <protection hidden="1"/>
    </xf>
    <xf numFmtId="0" fontId="104" fillId="16" borderId="10" xfId="0" applyFont="1" applyFill="1" applyBorder="1" applyAlignment="1" applyProtection="1">
      <alignment horizontal="left" vertical="center" shrinkToFit="1"/>
      <protection hidden="1"/>
    </xf>
    <xf numFmtId="0" fontId="104" fillId="16" borderId="35" xfId="0" applyFont="1" applyFill="1" applyBorder="1" applyAlignment="1" applyProtection="1">
      <alignment horizontal="left" vertical="center" shrinkToFit="1"/>
      <protection hidden="1"/>
    </xf>
    <xf numFmtId="14" fontId="103" fillId="16" borderId="19" xfId="0" applyNumberFormat="1" applyFont="1" applyFill="1" applyBorder="1" applyAlignment="1" applyProtection="1">
      <alignment horizontal="center" vertical="center" shrinkToFit="1"/>
      <protection hidden="1"/>
    </xf>
    <xf numFmtId="0" fontId="30" fillId="0" borderId="19" xfId="0" applyFont="1" applyFill="1" applyBorder="1" applyAlignment="1" applyProtection="1">
      <alignment horizontal="center" vertical="center"/>
      <protection hidden="1"/>
    </xf>
    <xf numFmtId="0" fontId="41" fillId="0" borderId="26" xfId="0" applyFont="1" applyFill="1" applyBorder="1" applyAlignment="1" applyProtection="1">
      <alignment horizontal="left" vertical="center" shrinkToFit="1"/>
      <protection hidden="1"/>
    </xf>
    <xf numFmtId="0" fontId="41" fillId="0" borderId="1" xfId="0" applyFont="1" applyFill="1" applyBorder="1" applyAlignment="1" applyProtection="1">
      <alignment horizontal="center" vertical="center" shrinkToFit="1"/>
      <protection hidden="1"/>
    </xf>
    <xf numFmtId="0" fontId="41" fillId="0" borderId="26" xfId="0" applyFont="1" applyFill="1" applyBorder="1" applyAlignment="1" applyProtection="1">
      <alignment horizontal="center" vertical="center" shrinkToFit="1"/>
      <protection hidden="1"/>
    </xf>
    <xf numFmtId="0" fontId="8" fillId="0" borderId="52" xfId="0" applyNumberFormat="1" applyFont="1" applyFill="1" applyBorder="1" applyAlignment="1" applyProtection="1">
      <alignment horizontal="center" vertical="center" wrapText="1"/>
      <protection hidden="1"/>
    </xf>
    <xf numFmtId="0" fontId="8" fillId="0" borderId="5" xfId="0" applyNumberFormat="1" applyFont="1" applyFill="1" applyBorder="1" applyAlignment="1" applyProtection="1">
      <alignment horizontal="center" vertical="center" wrapText="1"/>
      <protection hidden="1"/>
    </xf>
    <xf numFmtId="0" fontId="8" fillId="0" borderId="41" xfId="0" applyNumberFormat="1" applyFont="1" applyFill="1" applyBorder="1" applyAlignment="1" applyProtection="1">
      <alignment horizontal="center" vertical="center" wrapText="1"/>
      <protection hidden="1"/>
    </xf>
    <xf numFmtId="0" fontId="41" fillId="9" borderId="28" xfId="0" applyFont="1" applyFill="1" applyBorder="1" applyAlignment="1" applyProtection="1">
      <alignment horizontal="left" vertical="top" wrapText="1"/>
      <protection hidden="1"/>
    </xf>
    <xf numFmtId="0" fontId="41" fillId="9" borderId="0" xfId="0" applyFont="1" applyFill="1" applyBorder="1" applyAlignment="1" applyProtection="1">
      <alignment horizontal="left" vertical="top" wrapText="1"/>
      <protection hidden="1"/>
    </xf>
    <xf numFmtId="14" fontId="8" fillId="0" borderId="57" xfId="0" applyNumberFormat="1" applyFont="1" applyFill="1" applyBorder="1" applyAlignment="1" applyProtection="1">
      <alignment horizontal="center" vertical="center" shrinkToFit="1"/>
      <protection hidden="1"/>
    </xf>
    <xf numFmtId="14" fontId="8" fillId="0" borderId="11" xfId="0" applyNumberFormat="1" applyFont="1" applyFill="1" applyBorder="1" applyAlignment="1" applyProtection="1">
      <alignment horizontal="center" vertical="center" shrinkToFit="1"/>
      <protection hidden="1"/>
    </xf>
    <xf numFmtId="0" fontId="8" fillId="0" borderId="65" xfId="0" applyNumberFormat="1" applyFont="1" applyFill="1" applyBorder="1" applyAlignment="1" applyProtection="1">
      <alignment horizontal="center" vertical="center" wrapText="1"/>
      <protection hidden="1"/>
    </xf>
    <xf numFmtId="0" fontId="22" fillId="8" borderId="19" xfId="0" applyFont="1" applyFill="1" applyBorder="1" applyAlignment="1" applyProtection="1">
      <alignment horizontal="center" wrapText="1"/>
      <protection hidden="1"/>
    </xf>
    <xf numFmtId="0" fontId="10" fillId="0" borderId="11" xfId="0" applyFont="1" applyFill="1" applyBorder="1" applyAlignment="1" applyProtection="1">
      <alignment horizontal="center" vertical="center" wrapText="1"/>
      <protection hidden="1"/>
    </xf>
    <xf numFmtId="0" fontId="21" fillId="2" borderId="10" xfId="1" applyFont="1" applyFill="1" applyBorder="1" applyAlignment="1" applyProtection="1">
      <alignment horizontal="center" vertical="center" wrapText="1"/>
      <protection hidden="1"/>
    </xf>
    <xf numFmtId="0" fontId="21" fillId="2" borderId="19" xfId="1" applyFont="1" applyFill="1" applyBorder="1" applyAlignment="1" applyProtection="1">
      <alignment horizontal="center" vertical="center" wrapText="1"/>
      <protection hidden="1"/>
    </xf>
    <xf numFmtId="0" fontId="21" fillId="8" borderId="7" xfId="1" applyFont="1" applyFill="1" applyBorder="1" applyAlignment="1" applyProtection="1">
      <alignment horizontal="center" vertical="center" wrapText="1"/>
      <protection hidden="1"/>
    </xf>
    <xf numFmtId="0" fontId="21" fillId="8" borderId="28" xfId="1" applyFont="1" applyFill="1" applyBorder="1" applyAlignment="1" applyProtection="1">
      <alignment horizontal="center" vertical="center" wrapText="1"/>
      <protection hidden="1"/>
    </xf>
    <xf numFmtId="0" fontId="21" fillId="8" borderId="54" xfId="1" applyFont="1" applyFill="1" applyBorder="1" applyAlignment="1" applyProtection="1">
      <alignment horizontal="center" vertical="center" wrapText="1"/>
      <protection hidden="1"/>
    </xf>
    <xf numFmtId="0" fontId="21" fillId="8" borderId="6" xfId="1" applyFont="1" applyFill="1" applyBorder="1" applyAlignment="1" applyProtection="1">
      <alignment horizontal="center" vertical="center" wrapText="1"/>
      <protection hidden="1"/>
    </xf>
    <xf numFmtId="0" fontId="21" fillId="8" borderId="29" xfId="1" applyFont="1" applyFill="1" applyBorder="1" applyAlignment="1" applyProtection="1">
      <alignment horizontal="center" vertical="center" wrapText="1"/>
      <protection hidden="1"/>
    </xf>
    <xf numFmtId="0" fontId="21" fillId="8" borderId="50" xfId="1" applyFont="1" applyFill="1" applyBorder="1" applyAlignment="1" applyProtection="1">
      <alignment horizontal="center" vertical="center" wrapText="1"/>
      <protection hidden="1"/>
    </xf>
    <xf numFmtId="0" fontId="22" fillId="8" borderId="54" xfId="0" applyFont="1" applyFill="1" applyBorder="1" applyAlignment="1" applyProtection="1">
      <alignment horizontal="center" wrapText="1"/>
      <protection hidden="1"/>
    </xf>
    <xf numFmtId="0" fontId="22" fillId="8" borderId="50" xfId="0" applyFont="1" applyFill="1" applyBorder="1" applyAlignment="1" applyProtection="1">
      <alignment horizontal="center" wrapText="1"/>
      <protection hidden="1"/>
    </xf>
    <xf numFmtId="0" fontId="21" fillId="2" borderId="7" xfId="1" applyFont="1" applyFill="1" applyBorder="1" applyAlignment="1" applyProtection="1">
      <alignment horizontal="center" vertical="center" wrapText="1"/>
      <protection hidden="1"/>
    </xf>
    <xf numFmtId="0" fontId="21" fillId="2" borderId="54" xfId="1" applyFont="1" applyFill="1" applyBorder="1" applyAlignment="1" applyProtection="1">
      <alignment horizontal="center" vertical="center" wrapText="1"/>
      <protection hidden="1"/>
    </xf>
    <xf numFmtId="0" fontId="21" fillId="2" borderId="6" xfId="1" applyFont="1" applyFill="1" applyBorder="1" applyAlignment="1" applyProtection="1">
      <alignment horizontal="center" vertical="center" wrapText="1"/>
      <protection hidden="1"/>
    </xf>
    <xf numFmtId="0" fontId="21" fillId="2" borderId="50" xfId="1" applyFont="1" applyFill="1" applyBorder="1" applyAlignment="1" applyProtection="1">
      <alignment horizontal="center" vertical="center" wrapText="1"/>
      <protection hidden="1"/>
    </xf>
    <xf numFmtId="0" fontId="12" fillId="0" borderId="26" xfId="0" applyFont="1" applyFill="1" applyBorder="1" applyAlignment="1" applyProtection="1">
      <alignment horizontal="center" vertical="center" shrinkToFit="1"/>
      <protection hidden="1"/>
    </xf>
    <xf numFmtId="0" fontId="12" fillId="0" borderId="61" xfId="0" applyFont="1" applyFill="1" applyBorder="1" applyAlignment="1" applyProtection="1">
      <alignment horizontal="center" vertical="center" shrinkToFit="1"/>
      <protection hidden="1"/>
    </xf>
    <xf numFmtId="0" fontId="79" fillId="21" borderId="0" xfId="0" applyFont="1" applyFill="1" applyBorder="1" applyAlignment="1" applyProtection="1">
      <alignment horizontal="center" vertical="center" textRotation="255" wrapText="1"/>
      <protection hidden="1"/>
    </xf>
    <xf numFmtId="0" fontId="0" fillId="21" borderId="0" xfId="0" applyFill="1" applyProtection="1">
      <protection hidden="1"/>
    </xf>
    <xf numFmtId="0" fontId="41" fillId="0" borderId="12" xfId="0" applyFont="1" applyFill="1" applyBorder="1" applyAlignment="1" applyProtection="1">
      <alignment horizontal="left" vertical="center" shrinkToFit="1"/>
      <protection hidden="1"/>
    </xf>
    <xf numFmtId="0" fontId="41" fillId="0" borderId="3" xfId="0" applyFont="1" applyFill="1" applyBorder="1" applyAlignment="1" applyProtection="1">
      <alignment horizontal="left" vertical="center" shrinkToFit="1"/>
      <protection hidden="1"/>
    </xf>
    <xf numFmtId="0" fontId="12" fillId="0" borderId="33" xfId="0" applyFont="1" applyFill="1" applyBorder="1" applyAlignment="1" applyProtection="1">
      <alignment horizontal="center" vertical="center" shrinkToFit="1"/>
      <protection hidden="1"/>
    </xf>
    <xf numFmtId="0" fontId="118" fillId="0" borderId="27" xfId="0" applyFont="1" applyFill="1" applyBorder="1" applyAlignment="1" applyProtection="1">
      <alignment horizontal="center" vertical="center" wrapText="1"/>
      <protection hidden="1"/>
    </xf>
    <xf numFmtId="0" fontId="118" fillId="0" borderId="12" xfId="0" applyFont="1" applyFill="1" applyBorder="1" applyAlignment="1" applyProtection="1">
      <alignment horizontal="center" vertical="center" wrapText="1"/>
      <protection hidden="1"/>
    </xf>
    <xf numFmtId="0" fontId="118" fillId="0" borderId="22" xfId="0" applyFont="1" applyFill="1" applyBorder="1" applyAlignment="1" applyProtection="1">
      <alignment horizontal="center" vertical="center" wrapText="1"/>
      <protection hidden="1"/>
    </xf>
    <xf numFmtId="0" fontId="118" fillId="0" borderId="1" xfId="0" applyFont="1" applyFill="1" applyBorder="1" applyAlignment="1" applyProtection="1">
      <alignment horizontal="center" vertical="center" wrapText="1"/>
      <protection hidden="1"/>
    </xf>
    <xf numFmtId="0" fontId="118" fillId="0" borderId="23" xfId="0" applyFont="1" applyFill="1" applyBorder="1" applyAlignment="1" applyProtection="1">
      <alignment horizontal="center" vertical="center" wrapText="1"/>
      <protection hidden="1"/>
    </xf>
    <xf numFmtId="0" fontId="118" fillId="0" borderId="3" xfId="0" applyFont="1" applyFill="1" applyBorder="1" applyAlignment="1" applyProtection="1">
      <alignment horizontal="center" vertical="center" wrapText="1"/>
      <protection hidden="1"/>
    </xf>
    <xf numFmtId="16" fontId="41" fillId="0" borderId="1" xfId="0" applyNumberFormat="1" applyFont="1" applyFill="1" applyBorder="1" applyAlignment="1" applyProtection="1">
      <alignment horizontal="center" vertical="center" wrapText="1" shrinkToFit="1"/>
      <protection hidden="1"/>
    </xf>
    <xf numFmtId="0" fontId="41" fillId="0" borderId="24" xfId="0" applyFont="1" applyFill="1" applyBorder="1" applyAlignment="1" applyProtection="1">
      <alignment horizontal="left" vertical="center" shrinkToFit="1"/>
      <protection hidden="1"/>
    </xf>
    <xf numFmtId="0" fontId="9" fillId="16" borderId="62" xfId="0" applyNumberFormat="1" applyFont="1" applyFill="1" applyBorder="1" applyAlignment="1" applyProtection="1">
      <alignment horizontal="center" vertical="center" shrinkToFit="1"/>
      <protection hidden="1"/>
    </xf>
    <xf numFmtId="0" fontId="9" fillId="16" borderId="32" xfId="0" applyNumberFormat="1" applyFont="1" applyFill="1" applyBorder="1" applyAlignment="1" applyProtection="1">
      <alignment horizontal="center" vertical="center" shrinkToFit="1"/>
      <protection hidden="1"/>
    </xf>
    <xf numFmtId="0" fontId="9" fillId="16" borderId="44" xfId="0" applyNumberFormat="1" applyFont="1" applyFill="1" applyBorder="1" applyAlignment="1" applyProtection="1">
      <alignment horizontal="center" vertical="center" shrinkToFit="1"/>
      <protection hidden="1"/>
    </xf>
    <xf numFmtId="0" fontId="12" fillId="16" borderId="0" xfId="0" applyNumberFormat="1" applyFont="1" applyFill="1" applyBorder="1" applyAlignment="1" applyProtection="1">
      <alignment horizontal="center" vertical="center" wrapText="1"/>
      <protection hidden="1"/>
    </xf>
    <xf numFmtId="0" fontId="12" fillId="16" borderId="49" xfId="0" applyNumberFormat="1" applyFont="1" applyFill="1" applyBorder="1" applyAlignment="1" applyProtection="1">
      <alignment horizontal="center" vertical="center" wrapText="1"/>
      <protection hidden="1"/>
    </xf>
    <xf numFmtId="0" fontId="11" fillId="0" borderId="28" xfId="0" applyFont="1" applyFill="1" applyBorder="1" applyAlignment="1" applyProtection="1">
      <alignment horizontal="right" vertical="center" wrapText="1"/>
      <protection hidden="1"/>
    </xf>
    <xf numFmtId="0" fontId="11" fillId="0" borderId="29" xfId="0" applyFont="1" applyFill="1" applyBorder="1" applyAlignment="1" applyProtection="1">
      <alignment horizontal="right" vertical="center" wrapText="1"/>
      <protection hidden="1"/>
    </xf>
    <xf numFmtId="0" fontId="11" fillId="0" borderId="28" xfId="0" applyFont="1" applyFill="1" applyBorder="1" applyAlignment="1" applyProtection="1">
      <alignment horizontal="right" vertical="center" shrinkToFit="1"/>
      <protection hidden="1"/>
    </xf>
    <xf numFmtId="0" fontId="11" fillId="0" borderId="29" xfId="0" applyFont="1" applyFill="1" applyBorder="1" applyAlignment="1" applyProtection="1">
      <alignment horizontal="right" vertical="center" shrinkToFit="1"/>
      <protection hidden="1"/>
    </xf>
    <xf numFmtId="0" fontId="34" fillId="0" borderId="10" xfId="0" applyFont="1" applyFill="1" applyBorder="1" applyAlignment="1" applyProtection="1">
      <alignment horizontal="center" vertical="center" wrapText="1"/>
      <protection hidden="1"/>
    </xf>
    <xf numFmtId="0" fontId="34" fillId="0" borderId="35" xfId="0" applyFont="1" applyFill="1" applyBorder="1" applyAlignment="1" applyProtection="1">
      <alignment horizontal="center" vertical="center" wrapText="1"/>
      <protection hidden="1"/>
    </xf>
    <xf numFmtId="0" fontId="34" fillId="0" borderId="19" xfId="0" applyFont="1" applyFill="1" applyBorder="1" applyAlignment="1" applyProtection="1">
      <alignment horizontal="center" vertical="center" wrapText="1"/>
      <protection hidden="1"/>
    </xf>
    <xf numFmtId="0" fontId="15" fillId="0" borderId="10" xfId="0" applyFont="1" applyFill="1" applyBorder="1" applyAlignment="1" applyProtection="1">
      <alignment horizontal="center" vertical="center" wrapText="1"/>
      <protection hidden="1"/>
    </xf>
    <xf numFmtId="0" fontId="15" fillId="0" borderId="35" xfId="0" applyFont="1" applyFill="1" applyBorder="1" applyAlignment="1" applyProtection="1">
      <alignment horizontal="center" vertical="center" wrapText="1"/>
      <protection hidden="1"/>
    </xf>
    <xf numFmtId="0" fontId="38" fillId="0" borderId="28" xfId="0" applyFont="1" applyFill="1" applyBorder="1" applyAlignment="1" applyProtection="1">
      <alignment horizontal="center" vertical="center" wrapText="1"/>
      <protection hidden="1"/>
    </xf>
    <xf numFmtId="0" fontId="38" fillId="0" borderId="54" xfId="0" applyFont="1" applyFill="1" applyBorder="1" applyAlignment="1" applyProtection="1">
      <alignment horizontal="center" vertical="center" wrapText="1"/>
      <protection hidden="1"/>
    </xf>
    <xf numFmtId="0" fontId="38" fillId="0" borderId="8" xfId="0" applyFont="1" applyFill="1" applyBorder="1" applyAlignment="1" applyProtection="1">
      <alignment horizontal="center" vertical="center" wrapText="1"/>
      <protection hidden="1"/>
    </xf>
    <xf numFmtId="0" fontId="38" fillId="0" borderId="0" xfId="0" applyFont="1" applyFill="1" applyBorder="1" applyAlignment="1" applyProtection="1">
      <alignment horizontal="center" vertical="center" wrapText="1"/>
      <protection hidden="1"/>
    </xf>
    <xf numFmtId="0" fontId="38" fillId="0" borderId="49" xfId="0" applyFont="1" applyFill="1" applyBorder="1" applyAlignment="1" applyProtection="1">
      <alignment horizontal="center" vertical="center" wrapText="1"/>
      <protection hidden="1"/>
    </xf>
    <xf numFmtId="0" fontId="38" fillId="0" borderId="6" xfId="0" applyFont="1" applyFill="1" applyBorder="1" applyAlignment="1" applyProtection="1">
      <alignment horizontal="center" vertical="center" wrapText="1"/>
      <protection hidden="1"/>
    </xf>
    <xf numFmtId="0" fontId="38" fillId="0" borderId="29" xfId="0" applyFont="1" applyFill="1" applyBorder="1" applyAlignment="1" applyProtection="1">
      <alignment horizontal="center" vertical="center" wrapText="1"/>
      <protection hidden="1"/>
    </xf>
    <xf numFmtId="0" fontId="38" fillId="0" borderId="50" xfId="0" applyFont="1" applyFill="1" applyBorder="1" applyAlignment="1" applyProtection="1">
      <alignment horizontal="center" vertical="center" wrapText="1"/>
      <protection hidden="1"/>
    </xf>
    <xf numFmtId="1" fontId="23" fillId="0" borderId="8" xfId="0" applyNumberFormat="1" applyFont="1" applyFill="1" applyBorder="1" applyAlignment="1" applyProtection="1">
      <alignment horizontal="center" vertical="center" wrapText="1"/>
      <protection hidden="1"/>
    </xf>
    <xf numFmtId="1" fontId="23" fillId="0" borderId="6" xfId="0" applyNumberFormat="1" applyFont="1" applyFill="1" applyBorder="1" applyAlignment="1" applyProtection="1">
      <alignment horizontal="center" vertical="center" wrapText="1"/>
      <protection hidden="1"/>
    </xf>
    <xf numFmtId="0" fontId="22" fillId="0" borderId="43" xfId="0" applyFont="1" applyFill="1" applyBorder="1" applyAlignment="1" applyProtection="1">
      <alignment horizontal="center" vertical="center" wrapText="1"/>
      <protection hidden="1"/>
    </xf>
    <xf numFmtId="0" fontId="41" fillId="0" borderId="12" xfId="0" applyFont="1" applyFill="1" applyBorder="1" applyAlignment="1" applyProtection="1">
      <alignment horizontal="center" vertical="center" shrinkToFit="1"/>
      <protection hidden="1"/>
    </xf>
    <xf numFmtId="0" fontId="41" fillId="0" borderId="3" xfId="0" applyFont="1" applyFill="1" applyBorder="1" applyAlignment="1" applyProtection="1">
      <alignment horizontal="center" vertical="center" shrinkToFit="1"/>
      <protection hidden="1"/>
    </xf>
    <xf numFmtId="0" fontId="22" fillId="0" borderId="1" xfId="0" applyFont="1" applyFill="1" applyBorder="1" applyAlignment="1" applyProtection="1">
      <alignment horizontal="center" vertical="center" wrapText="1"/>
      <protection hidden="1"/>
    </xf>
    <xf numFmtId="0" fontId="41" fillId="0" borderId="32" xfId="0" applyFont="1" applyFill="1" applyBorder="1" applyAlignment="1" applyProtection="1">
      <alignment horizontal="left" vertical="center" shrinkToFit="1"/>
      <protection hidden="1"/>
    </xf>
    <xf numFmtId="16" fontId="41" fillId="0" borderId="32" xfId="0" applyNumberFormat="1" applyFont="1" applyFill="1" applyBorder="1" applyAlignment="1" applyProtection="1">
      <alignment horizontal="center" vertical="center" wrapText="1" shrinkToFit="1"/>
      <protection hidden="1"/>
    </xf>
    <xf numFmtId="0" fontId="41" fillId="0" borderId="32" xfId="0" applyFont="1" applyFill="1" applyBorder="1" applyAlignment="1" applyProtection="1">
      <alignment horizontal="center" vertical="center" shrinkToFit="1"/>
      <protection hidden="1"/>
    </xf>
    <xf numFmtId="0" fontId="7" fillId="21" borderId="30" xfId="0" applyFont="1" applyFill="1" applyBorder="1" applyAlignment="1" applyProtection="1">
      <alignment horizontal="left" vertical="top" wrapText="1"/>
      <protection hidden="1"/>
    </xf>
    <xf numFmtId="0" fontId="7" fillId="21" borderId="0" xfId="0" applyFont="1" applyFill="1" applyBorder="1" applyAlignment="1" applyProtection="1">
      <alignment horizontal="left" vertical="top" wrapText="1"/>
      <protection hidden="1"/>
    </xf>
    <xf numFmtId="0" fontId="82" fillId="21" borderId="0" xfId="0" applyFont="1" applyFill="1" applyBorder="1" applyAlignment="1" applyProtection="1">
      <alignment horizontal="center" vertical="center" wrapText="1"/>
      <protection hidden="1"/>
    </xf>
    <xf numFmtId="0" fontId="50" fillId="11" borderId="0" xfId="1" applyFont="1" applyFill="1" applyBorder="1" applyAlignment="1" applyProtection="1">
      <alignment horizontal="center" vertical="center" wrapText="1"/>
      <protection hidden="1"/>
    </xf>
    <xf numFmtId="0" fontId="41" fillId="25" borderId="0" xfId="0" applyFont="1" applyFill="1" applyBorder="1" applyAlignment="1" applyProtection="1">
      <alignment horizontal="left" vertical="top" wrapText="1"/>
      <protection hidden="1"/>
    </xf>
    <xf numFmtId="0" fontId="41" fillId="25" borderId="29" xfId="0" applyFont="1" applyFill="1" applyBorder="1" applyAlignment="1" applyProtection="1">
      <alignment horizontal="left" vertical="top" wrapText="1"/>
      <protection hidden="1"/>
    </xf>
    <xf numFmtId="0" fontId="25" fillId="0" borderId="0" xfId="0" applyFont="1" applyFill="1" applyBorder="1" applyAlignment="1" applyProtection="1">
      <alignment horizontal="center" wrapText="1"/>
      <protection hidden="1"/>
    </xf>
    <xf numFmtId="0" fontId="130" fillId="35" borderId="149" xfId="0" applyFont="1" applyFill="1" applyBorder="1" applyAlignment="1" applyProtection="1">
      <alignment horizontal="center" vertical="center" wrapText="1"/>
      <protection hidden="1"/>
    </xf>
    <xf numFmtId="0" fontId="15" fillId="0" borderId="38" xfId="0" applyFont="1" applyFill="1" applyBorder="1" applyAlignment="1" applyProtection="1">
      <alignment horizontal="center" vertical="center" wrapText="1"/>
      <protection hidden="1"/>
    </xf>
    <xf numFmtId="0" fontId="11" fillId="0" borderId="8" xfId="0" applyFont="1" applyFill="1" applyBorder="1" applyAlignment="1" applyProtection="1">
      <alignment horizontal="right" vertical="center" wrapText="1"/>
      <protection hidden="1"/>
    </xf>
    <xf numFmtId="0" fontId="103" fillId="16" borderId="35" xfId="0" applyNumberFormat="1" applyFont="1" applyFill="1" applyBorder="1" applyAlignment="1" applyProtection="1">
      <alignment horizontal="center" vertical="center" shrinkToFit="1"/>
      <protection hidden="1"/>
    </xf>
    <xf numFmtId="0" fontId="103" fillId="16" borderId="19" xfId="0" applyNumberFormat="1" applyFont="1" applyFill="1" applyBorder="1" applyAlignment="1" applyProtection="1">
      <alignment horizontal="center" vertical="center" shrinkToFit="1"/>
      <protection hidden="1"/>
    </xf>
    <xf numFmtId="0" fontId="115" fillId="16" borderId="10" xfId="0" applyFont="1" applyFill="1" applyBorder="1" applyAlignment="1" applyProtection="1">
      <alignment horizontal="left" vertical="center" shrinkToFit="1"/>
      <protection hidden="1"/>
    </xf>
    <xf numFmtId="0" fontId="115" fillId="16" borderId="35" xfId="0" applyFont="1" applyFill="1" applyBorder="1" applyAlignment="1" applyProtection="1">
      <alignment horizontal="left" vertical="center" shrinkToFit="1"/>
      <protection hidden="1"/>
    </xf>
    <xf numFmtId="0" fontId="12" fillId="0" borderId="28" xfId="0" applyFont="1" applyFill="1" applyBorder="1" applyAlignment="1" applyProtection="1">
      <alignment horizontal="center" vertical="center" wrapText="1"/>
      <protection hidden="1"/>
    </xf>
    <xf numFmtId="0" fontId="12" fillId="0" borderId="54" xfId="0" applyFont="1" applyFill="1" applyBorder="1" applyAlignment="1" applyProtection="1">
      <alignment horizontal="center" vertical="center" wrapText="1"/>
      <protection hidden="1"/>
    </xf>
    <xf numFmtId="0" fontId="45" fillId="0" borderId="6" xfId="0" applyNumberFormat="1" applyFont="1" applyFill="1" applyBorder="1" applyAlignment="1" applyProtection="1">
      <alignment horizontal="center" vertical="center" shrinkToFit="1"/>
      <protection hidden="1"/>
    </xf>
    <xf numFmtId="0" fontId="45" fillId="0" borderId="29" xfId="0" applyNumberFormat="1" applyFont="1" applyFill="1" applyBorder="1" applyAlignment="1" applyProtection="1">
      <alignment horizontal="center" vertical="center" shrinkToFit="1"/>
      <protection hidden="1"/>
    </xf>
    <xf numFmtId="0" fontId="45" fillId="0" borderId="50" xfId="0" applyNumberFormat="1" applyFont="1" applyFill="1" applyBorder="1" applyAlignment="1" applyProtection="1">
      <alignment horizontal="center" vertical="center" shrinkToFit="1"/>
      <protection hidden="1"/>
    </xf>
    <xf numFmtId="0" fontId="28" fillId="0" borderId="0" xfId="0" applyFont="1" applyFill="1" applyBorder="1" applyAlignment="1" applyProtection="1">
      <alignment horizontal="center" vertical="center" wrapText="1"/>
      <protection hidden="1"/>
    </xf>
    <xf numFmtId="0" fontId="28" fillId="0" borderId="49" xfId="0" applyFont="1" applyFill="1" applyBorder="1" applyAlignment="1" applyProtection="1">
      <alignment horizontal="center" vertical="center" wrapText="1"/>
      <protection hidden="1"/>
    </xf>
    <xf numFmtId="14" fontId="103" fillId="16" borderId="150" xfId="0" applyNumberFormat="1" applyFont="1" applyFill="1" applyBorder="1" applyAlignment="1" applyProtection="1">
      <alignment horizontal="center" vertical="center" shrinkToFit="1"/>
      <protection hidden="1"/>
    </xf>
    <xf numFmtId="14" fontId="103" fillId="16" borderId="29" xfId="0" applyNumberFormat="1" applyFont="1" applyFill="1" applyBorder="1" applyAlignment="1" applyProtection="1">
      <alignment horizontal="center" vertical="center" shrinkToFit="1"/>
      <protection hidden="1"/>
    </xf>
    <xf numFmtId="0" fontId="45" fillId="0" borderId="6" xfId="0" applyFont="1" applyFill="1" applyBorder="1" applyAlignment="1" applyProtection="1">
      <alignment horizontal="center" vertical="center" shrinkToFit="1"/>
      <protection hidden="1"/>
    </xf>
    <xf numFmtId="0" fontId="45" fillId="0" borderId="29" xfId="0" applyFont="1" applyFill="1" applyBorder="1" applyAlignment="1" applyProtection="1">
      <alignment horizontal="center" vertical="center" shrinkToFit="1"/>
      <protection hidden="1"/>
    </xf>
    <xf numFmtId="0" fontId="45" fillId="0" borderId="50" xfId="0" applyFont="1" applyFill="1" applyBorder="1" applyAlignment="1" applyProtection="1">
      <alignment horizontal="center" vertical="center" shrinkToFit="1"/>
      <protection hidden="1"/>
    </xf>
    <xf numFmtId="0" fontId="77" fillId="16" borderId="28" xfId="0" applyNumberFormat="1" applyFont="1" applyFill="1" applyBorder="1" applyAlignment="1" applyProtection="1">
      <alignment horizontal="center" vertical="center" wrapText="1"/>
      <protection hidden="1"/>
    </xf>
    <xf numFmtId="0" fontId="77" fillId="16" borderId="54" xfId="0" applyNumberFormat="1" applyFont="1" applyFill="1" applyBorder="1" applyAlignment="1" applyProtection="1">
      <alignment horizontal="center" vertical="center" wrapText="1"/>
      <protection hidden="1"/>
    </xf>
    <xf numFmtId="0" fontId="41" fillId="21" borderId="0" xfId="0" applyFont="1" applyFill="1" applyBorder="1" applyAlignment="1" applyProtection="1">
      <alignment horizontal="left" vertical="top" wrapText="1"/>
      <protection hidden="1"/>
    </xf>
    <xf numFmtId="0" fontId="62" fillId="21" borderId="0" xfId="1" applyFont="1" applyFill="1" applyBorder="1" applyAlignment="1" applyProtection="1">
      <alignment horizontal="center" vertical="center" wrapText="1"/>
      <protection hidden="1"/>
    </xf>
    <xf numFmtId="0" fontId="42" fillId="16" borderId="54" xfId="0" applyFont="1" applyFill="1" applyBorder="1" applyAlignment="1" applyProtection="1">
      <alignment horizontal="center" vertical="center" wrapText="1"/>
      <protection hidden="1"/>
    </xf>
    <xf numFmtId="0" fontId="115" fillId="0" borderId="7" xfId="0" applyFont="1" applyFill="1" applyBorder="1" applyAlignment="1" applyProtection="1">
      <alignment horizontal="left" vertical="center" shrinkToFit="1"/>
      <protection hidden="1"/>
    </xf>
    <xf numFmtId="0" fontId="115" fillId="0" borderId="28" xfId="0" applyFont="1" applyFill="1" applyBorder="1" applyAlignment="1" applyProtection="1">
      <alignment horizontal="left" vertical="center" shrinkToFit="1"/>
      <protection hidden="1"/>
    </xf>
    <xf numFmtId="0" fontId="103" fillId="16" borderId="28" xfId="0" applyFont="1" applyFill="1" applyBorder="1" applyAlignment="1" applyProtection="1">
      <alignment horizontal="center" vertical="center" shrinkToFit="1"/>
      <protection hidden="1"/>
    </xf>
    <xf numFmtId="0" fontId="8" fillId="0" borderId="1" xfId="0" applyFont="1" applyFill="1" applyBorder="1" applyAlignment="1" applyProtection="1">
      <alignment horizontal="center" vertical="center" wrapText="1" shrinkToFit="1"/>
      <protection hidden="1"/>
    </xf>
    <xf numFmtId="0" fontId="10" fillId="0" borderId="2" xfId="0" applyFont="1" applyFill="1" applyBorder="1" applyAlignment="1" applyProtection="1">
      <alignment horizontal="center" vertical="center" wrapText="1"/>
      <protection hidden="1"/>
    </xf>
    <xf numFmtId="0" fontId="78" fillId="0" borderId="1" xfId="0" applyFont="1" applyFill="1" applyBorder="1" applyAlignment="1" applyProtection="1">
      <alignment horizontal="center" vertical="center" wrapText="1"/>
      <protection hidden="1"/>
    </xf>
    <xf numFmtId="0" fontId="12" fillId="16" borderId="1" xfId="0" applyFont="1" applyFill="1" applyBorder="1" applyAlignment="1" applyProtection="1">
      <alignment horizontal="center" vertical="center" shrinkToFit="1"/>
      <protection hidden="1"/>
    </xf>
    <xf numFmtId="0" fontId="12" fillId="16" borderId="3" xfId="0" applyFont="1" applyFill="1" applyBorder="1" applyAlignment="1" applyProtection="1">
      <alignment horizontal="center" vertical="center" shrinkToFit="1"/>
      <protection hidden="1"/>
    </xf>
    <xf numFmtId="0" fontId="12" fillId="16" borderId="14" xfId="0" applyFont="1" applyFill="1" applyBorder="1" applyAlignment="1" applyProtection="1">
      <alignment horizontal="center" vertical="center" shrinkToFit="1"/>
      <protection hidden="1"/>
    </xf>
    <xf numFmtId="0" fontId="116" fillId="47" borderId="1" xfId="0" applyFont="1" applyFill="1" applyBorder="1" applyAlignment="1" applyProtection="1">
      <alignment horizontal="center" vertical="center" shrinkToFit="1"/>
      <protection hidden="1"/>
    </xf>
    <xf numFmtId="0" fontId="116" fillId="47" borderId="12" xfId="0" applyFont="1" applyFill="1" applyBorder="1" applyAlignment="1" applyProtection="1">
      <alignment horizontal="center" vertical="center" shrinkToFit="1"/>
      <protection hidden="1"/>
    </xf>
    <xf numFmtId="0" fontId="116" fillId="47" borderId="13" xfId="0" applyFont="1" applyFill="1" applyBorder="1" applyAlignment="1" applyProtection="1">
      <alignment horizontal="center" vertical="center" shrinkToFit="1"/>
      <protection hidden="1"/>
    </xf>
    <xf numFmtId="0" fontId="116" fillId="47" borderId="14" xfId="0" applyFont="1" applyFill="1" applyBorder="1" applyAlignment="1" applyProtection="1">
      <alignment horizontal="center" vertical="center" shrinkToFit="1"/>
      <protection hidden="1"/>
    </xf>
    <xf numFmtId="0" fontId="12" fillId="16" borderId="34" xfId="0" applyFont="1" applyFill="1" applyBorder="1" applyAlignment="1" applyProtection="1">
      <alignment horizontal="center" vertical="center" shrinkToFit="1"/>
      <protection hidden="1"/>
    </xf>
    <xf numFmtId="0" fontId="53" fillId="8" borderId="0" xfId="0" applyFont="1" applyFill="1" applyBorder="1" applyAlignment="1" applyProtection="1">
      <alignment horizontal="center" wrapText="1"/>
      <protection hidden="1"/>
    </xf>
    <xf numFmtId="0" fontId="53" fillId="8" borderId="49" xfId="0" applyFont="1" applyFill="1" applyBorder="1" applyAlignment="1" applyProtection="1">
      <alignment horizontal="center" wrapText="1"/>
      <protection hidden="1"/>
    </xf>
    <xf numFmtId="0" fontId="53" fillId="8" borderId="29" xfId="0" applyFont="1" applyFill="1" applyBorder="1" applyAlignment="1" applyProtection="1">
      <alignment horizontal="center" wrapText="1"/>
      <protection hidden="1"/>
    </xf>
    <xf numFmtId="0" fontId="53" fillId="8" borderId="50" xfId="0" applyFont="1" applyFill="1" applyBorder="1" applyAlignment="1" applyProtection="1">
      <alignment horizontal="center" wrapText="1"/>
      <protection hidden="1"/>
    </xf>
    <xf numFmtId="0" fontId="54" fillId="31" borderId="7" xfId="1" applyFont="1" applyFill="1" applyBorder="1" applyAlignment="1" applyProtection="1">
      <alignment horizontal="center" vertical="center" wrapText="1"/>
      <protection hidden="1"/>
    </xf>
    <xf numFmtId="0" fontId="54" fillId="31" borderId="28" xfId="1" applyFont="1" applyFill="1" applyBorder="1" applyAlignment="1" applyProtection="1">
      <alignment horizontal="center" vertical="center" wrapText="1"/>
      <protection hidden="1"/>
    </xf>
    <xf numFmtId="0" fontId="54" fillId="31" borderId="63" xfId="1" applyFont="1" applyFill="1" applyBorder="1" applyAlignment="1" applyProtection="1">
      <alignment horizontal="center" vertical="center" wrapText="1"/>
      <protection hidden="1"/>
    </xf>
    <xf numFmtId="0" fontId="54" fillId="31" borderId="6" xfId="1" applyFont="1" applyFill="1" applyBorder="1" applyAlignment="1" applyProtection="1">
      <alignment horizontal="center" vertical="center" wrapText="1"/>
      <protection hidden="1"/>
    </xf>
    <xf numFmtId="0" fontId="54" fillId="31" borderId="29" xfId="1" applyFont="1" applyFill="1" applyBorder="1" applyAlignment="1" applyProtection="1">
      <alignment horizontal="center" vertical="center" wrapText="1"/>
      <protection hidden="1"/>
    </xf>
    <xf numFmtId="0" fontId="54" fillId="31" borderId="48" xfId="1" applyFont="1" applyFill="1" applyBorder="1" applyAlignment="1" applyProtection="1">
      <alignment horizontal="center" vertical="center" wrapText="1"/>
      <protection hidden="1"/>
    </xf>
    <xf numFmtId="0" fontId="53" fillId="8" borderId="28" xfId="0" applyFont="1" applyFill="1" applyBorder="1" applyAlignment="1" applyProtection="1">
      <alignment horizontal="center" wrapText="1"/>
      <protection hidden="1"/>
    </xf>
    <xf numFmtId="0" fontId="53" fillId="8" borderId="54" xfId="0" applyFont="1" applyFill="1" applyBorder="1" applyAlignment="1" applyProtection="1">
      <alignment horizontal="center" wrapText="1"/>
      <protection hidden="1"/>
    </xf>
    <xf numFmtId="0" fontId="8" fillId="31" borderId="12" xfId="0" applyFont="1" applyFill="1" applyBorder="1" applyAlignment="1" applyProtection="1">
      <alignment horizontal="center" vertical="center" wrapText="1"/>
      <protection hidden="1"/>
    </xf>
    <xf numFmtId="0" fontId="8" fillId="31" borderId="3" xfId="0" applyFont="1" applyFill="1" applyBorder="1" applyAlignment="1" applyProtection="1">
      <alignment horizontal="center" vertical="center" wrapText="1"/>
      <protection hidden="1"/>
    </xf>
    <xf numFmtId="0" fontId="118" fillId="16" borderId="27" xfId="0" applyFont="1" applyFill="1" applyBorder="1" applyAlignment="1" applyProtection="1">
      <alignment horizontal="center" vertical="center" wrapText="1"/>
      <protection hidden="1"/>
    </xf>
    <xf numFmtId="0" fontId="118" fillId="16" borderId="12" xfId="0" applyFont="1" applyFill="1" applyBorder="1" applyAlignment="1" applyProtection="1">
      <alignment horizontal="center" vertical="center" wrapText="1"/>
      <protection hidden="1"/>
    </xf>
    <xf numFmtId="0" fontId="118" fillId="16" borderId="13" xfId="0" applyFont="1" applyFill="1" applyBorder="1" applyAlignment="1" applyProtection="1">
      <alignment horizontal="center" vertical="center" wrapText="1"/>
      <protection hidden="1"/>
    </xf>
    <xf numFmtId="0" fontId="118" fillId="16" borderId="22" xfId="0" applyFont="1" applyFill="1" applyBorder="1" applyAlignment="1" applyProtection="1">
      <alignment horizontal="center" vertical="center" wrapText="1"/>
      <protection hidden="1"/>
    </xf>
    <xf numFmtId="0" fontId="118" fillId="16" borderId="1" xfId="0" applyFont="1" applyFill="1" applyBorder="1" applyAlignment="1" applyProtection="1">
      <alignment horizontal="center" vertical="center" wrapText="1"/>
      <protection hidden="1"/>
    </xf>
    <xf numFmtId="0" fontId="118" fillId="16" borderId="14" xfId="0" applyFont="1" applyFill="1" applyBorder="1" applyAlignment="1" applyProtection="1">
      <alignment horizontal="center" vertical="center" wrapText="1"/>
      <protection hidden="1"/>
    </xf>
    <xf numFmtId="0" fontId="118" fillId="16" borderId="23" xfId="0" applyFont="1" applyFill="1" applyBorder="1" applyAlignment="1" applyProtection="1">
      <alignment horizontal="center" vertical="center" wrapText="1"/>
      <protection hidden="1"/>
    </xf>
    <xf numFmtId="0" fontId="118" fillId="16" borderId="3" xfId="0" applyFont="1" applyFill="1" applyBorder="1" applyAlignment="1" applyProtection="1">
      <alignment horizontal="center" vertical="center" wrapText="1"/>
      <protection hidden="1"/>
    </xf>
    <xf numFmtId="0" fontId="118" fillId="16" borderId="34" xfId="0" applyFont="1" applyFill="1" applyBorder="1" applyAlignment="1" applyProtection="1">
      <alignment horizontal="center" vertical="center" wrapText="1"/>
      <protection hidden="1"/>
    </xf>
    <xf numFmtId="0" fontId="53" fillId="8" borderId="35" xfId="0" applyFont="1" applyFill="1" applyBorder="1" applyAlignment="1" applyProtection="1">
      <alignment horizontal="center" wrapText="1"/>
      <protection hidden="1"/>
    </xf>
    <xf numFmtId="0" fontId="53" fillId="8" borderId="19" xfId="0" applyFont="1" applyFill="1" applyBorder="1" applyAlignment="1" applyProtection="1">
      <alignment horizontal="center" wrapText="1"/>
      <protection hidden="1"/>
    </xf>
    <xf numFmtId="0" fontId="54" fillId="2" borderId="7" xfId="1" applyFont="1" applyFill="1" applyBorder="1" applyAlignment="1" applyProtection="1">
      <alignment horizontal="center" vertical="center" wrapText="1"/>
      <protection hidden="1"/>
    </xf>
    <xf numFmtId="0" fontId="54" fillId="2" borderId="28" xfId="1" applyFont="1" applyFill="1" applyBorder="1" applyAlignment="1" applyProtection="1">
      <alignment horizontal="center" vertical="center" wrapText="1"/>
      <protection hidden="1"/>
    </xf>
    <xf numFmtId="0" fontId="54" fillId="2" borderId="54" xfId="1" applyFont="1" applyFill="1" applyBorder="1" applyAlignment="1" applyProtection="1">
      <alignment horizontal="center" vertical="center" wrapText="1"/>
      <protection hidden="1"/>
    </xf>
    <xf numFmtId="0" fontId="54" fillId="2" borderId="6" xfId="1" applyFont="1" applyFill="1" applyBorder="1" applyAlignment="1" applyProtection="1">
      <alignment horizontal="center" vertical="center" wrapText="1"/>
      <protection hidden="1"/>
    </xf>
    <xf numFmtId="0" fontId="54" fillId="2" borderId="29" xfId="1" applyFont="1" applyFill="1" applyBorder="1" applyAlignment="1" applyProtection="1">
      <alignment horizontal="center" vertical="center" wrapText="1"/>
      <protection hidden="1"/>
    </xf>
    <xf numFmtId="0" fontId="54" fillId="2" borderId="50" xfId="1" applyFont="1" applyFill="1" applyBorder="1" applyAlignment="1" applyProtection="1">
      <alignment horizontal="center" vertical="center" wrapText="1"/>
      <protection hidden="1"/>
    </xf>
    <xf numFmtId="0" fontId="8" fillId="31" borderId="13" xfId="0" applyFont="1" applyFill="1" applyBorder="1" applyAlignment="1" applyProtection="1">
      <alignment horizontal="center" vertical="center" wrapText="1"/>
      <protection hidden="1"/>
    </xf>
    <xf numFmtId="0" fontId="8" fillId="31" borderId="34" xfId="0" applyFont="1" applyFill="1" applyBorder="1" applyAlignment="1" applyProtection="1">
      <alignment horizontal="center" vertical="center" wrapText="1"/>
      <protection hidden="1"/>
    </xf>
    <xf numFmtId="0" fontId="8" fillId="0" borderId="0" xfId="0" applyFont="1" applyFill="1" applyBorder="1" applyAlignment="1" applyProtection="1">
      <alignment horizontal="left" vertical="top" wrapText="1"/>
      <protection hidden="1"/>
    </xf>
    <xf numFmtId="0" fontId="50" fillId="21" borderId="0" xfId="1" applyFont="1" applyFill="1" applyBorder="1" applyAlignment="1" applyProtection="1">
      <alignment horizontal="center" vertical="center" wrapText="1"/>
      <protection hidden="1"/>
    </xf>
    <xf numFmtId="0" fontId="54" fillId="2" borderId="35" xfId="1" applyFont="1" applyFill="1" applyBorder="1" applyAlignment="1" applyProtection="1">
      <alignment horizontal="center" vertical="center" wrapText="1"/>
      <protection hidden="1"/>
    </xf>
    <xf numFmtId="0" fontId="10" fillId="15" borderId="0" xfId="0" applyFont="1" applyFill="1" applyBorder="1" applyAlignment="1" applyProtection="1">
      <alignment horizontal="center" vertical="center" wrapText="1"/>
      <protection hidden="1"/>
    </xf>
    <xf numFmtId="0" fontId="10" fillId="0" borderId="31" xfId="0" applyFont="1" applyFill="1" applyBorder="1" applyAlignment="1" applyProtection="1">
      <alignment horizontal="center" vertical="center" wrapText="1"/>
      <protection hidden="1"/>
    </xf>
    <xf numFmtId="0" fontId="76" fillId="16" borderId="28" xfId="0" applyFont="1" applyFill="1" applyBorder="1" applyAlignment="1" applyProtection="1">
      <alignment horizontal="center" vertical="center" wrapText="1"/>
      <protection hidden="1"/>
    </xf>
    <xf numFmtId="0" fontId="76" fillId="16" borderId="54" xfId="0" applyFont="1" applyFill="1" applyBorder="1" applyAlignment="1" applyProtection="1">
      <alignment horizontal="center" vertical="center" wrapText="1"/>
      <protection hidden="1"/>
    </xf>
    <xf numFmtId="0" fontId="8" fillId="0" borderId="24" xfId="0" applyFont="1" applyFill="1" applyBorder="1" applyAlignment="1" applyProtection="1">
      <alignment horizontal="center" vertical="center" wrapText="1" shrinkToFit="1"/>
      <protection hidden="1"/>
    </xf>
    <xf numFmtId="0" fontId="8" fillId="0" borderId="58" xfId="0" applyFont="1" applyFill="1" applyBorder="1" applyAlignment="1" applyProtection="1">
      <alignment horizontal="center" vertical="center" wrapText="1" shrinkToFit="1"/>
      <protection hidden="1"/>
    </xf>
    <xf numFmtId="0" fontId="8" fillId="0" borderId="11" xfId="0" applyFont="1" applyFill="1" applyBorder="1" applyAlignment="1" applyProtection="1">
      <alignment horizontal="center" vertical="center" wrapText="1" shrinkToFit="1"/>
      <protection hidden="1"/>
    </xf>
  </cellXfs>
  <cellStyles count="6">
    <cellStyle name="Hyperlink" xfId="1" builtinId="8"/>
    <cellStyle name="Normal" xfId="0" builtinId="0"/>
    <cellStyle name="Normal 2" xfId="2" xr:uid="{00000000-0005-0000-0000-000002000000}"/>
    <cellStyle name="Normal 2 2" xfId="4" xr:uid="{00000000-0005-0000-0000-000003000000}"/>
    <cellStyle name="Normal 2 3" xfId="5" xr:uid="{00000000-0005-0000-0000-000004000000}"/>
    <cellStyle name="Normal 3" xfId="3" xr:uid="{00000000-0005-0000-0000-000005000000}"/>
  </cellStyles>
  <dxfs count="1175">
    <dxf>
      <fill>
        <gradientFill type="path" left="0.5" right="0.5" top="0.5" bottom="0.5">
          <stop position="0">
            <color theme="0"/>
          </stop>
          <stop position="1">
            <color rgb="FF00B050"/>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3" tint="0.40000610370189521"/>
          </stop>
          <stop position="1">
            <color theme="0"/>
          </stop>
        </gradientFill>
      </fill>
    </dxf>
    <dxf>
      <font>
        <color theme="0"/>
      </font>
    </dxf>
    <dxf>
      <font>
        <color theme="0"/>
      </font>
    </dxf>
    <dxf>
      <font>
        <color theme="0"/>
      </font>
    </dxf>
    <dxf>
      <font>
        <color theme="0"/>
      </font>
    </dxf>
    <dxf>
      <font>
        <color theme="0"/>
      </font>
    </dxf>
    <dxf>
      <font>
        <color theme="0"/>
      </font>
    </dxf>
    <dxf>
      <font>
        <color theme="0"/>
      </font>
    </dxf>
    <dxf>
      <font>
        <color auto="1"/>
        <name val="Cambria"/>
        <scheme val="none"/>
      </font>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ill>
        <patternFill patternType="none">
          <bgColor indexed="65"/>
        </patternFill>
      </fill>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theme="0"/>
      </font>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ill>
        <patternFill patternType="none">
          <bgColor indexed="65"/>
        </patternFill>
      </fill>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theme="0"/>
      </font>
    </dxf>
    <dxf>
      <fill>
        <patternFill patternType="none">
          <bgColor indexed="65"/>
        </patternFill>
      </fill>
    </dxf>
    <dxf>
      <font>
        <color theme="0"/>
      </font>
    </dxf>
    <dxf>
      <font>
        <color theme="0"/>
      </font>
    </dxf>
    <dxf>
      <fill>
        <patternFill patternType="none">
          <bgColor indexed="65"/>
        </patternFill>
      </fill>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ont>
        <color auto="1"/>
        <name val="Cambria"/>
        <scheme val="none"/>
      </font>
    </dxf>
    <dxf>
      <font>
        <color theme="0"/>
      </font>
    </dxf>
    <dxf>
      <font>
        <color theme="0"/>
      </font>
    </dxf>
    <dxf>
      <font>
        <color auto="1"/>
        <name val="Cambria"/>
        <scheme val="none"/>
      </font>
    </dxf>
    <dxf>
      <font>
        <color theme="0"/>
      </font>
    </dxf>
    <dxf>
      <font>
        <color theme="0"/>
      </font>
    </dxf>
    <dxf>
      <font>
        <color auto="1"/>
        <name val="Cambria"/>
        <scheme val="none"/>
      </font>
    </dxf>
    <dxf>
      <font>
        <color theme="0"/>
      </font>
    </dxf>
    <dxf>
      <font>
        <color theme="0"/>
      </font>
    </dxf>
    <dxf>
      <font>
        <color theme="0"/>
        <name val="Cambria"/>
        <scheme val="none"/>
      </font>
    </dxf>
    <dxf>
      <font>
        <color theme="0"/>
      </font>
    </dxf>
    <dxf>
      <font>
        <color theme="0"/>
      </font>
    </dxf>
    <dxf>
      <font>
        <color auto="1"/>
        <name val="Cambria"/>
        <scheme val="none"/>
      </font>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ont>
        <color theme="0"/>
      </font>
    </dxf>
    <dxf>
      <font>
        <color theme="0"/>
      </font>
    </dxf>
    <dxf>
      <font>
        <color theme="0"/>
      </font>
    </dxf>
    <dxf>
      <font>
        <color theme="0"/>
      </font>
    </dxf>
    <dxf>
      <font>
        <color theme="0"/>
      </font>
    </dxf>
    <dxf>
      <font>
        <condense val="0"/>
        <extend val="0"/>
        <color indexed="9"/>
      </font>
    </dxf>
    <dxf>
      <fill>
        <patternFill>
          <bgColor indexed="10"/>
        </patternFill>
      </fill>
    </dxf>
    <dxf>
      <font>
        <condense val="0"/>
        <extend val="0"/>
        <color indexed="9"/>
      </font>
      <fill>
        <patternFill patternType="none">
          <bgColor indexed="65"/>
        </patternFill>
      </fill>
    </dxf>
    <dxf>
      <font>
        <condense val="0"/>
        <extend val="0"/>
        <color indexed="9"/>
      </font>
    </dxf>
    <dxf>
      <fill>
        <patternFill>
          <bgColor indexed="10"/>
        </patternFill>
      </fill>
    </dxf>
    <dxf>
      <font>
        <condense val="0"/>
        <extend val="0"/>
        <color indexed="9"/>
      </font>
    </dxf>
    <dxf>
      <fill>
        <patternFill patternType="none">
          <bgColor indexed="65"/>
        </patternFill>
      </fill>
    </dxf>
    <dxf>
      <font>
        <color auto="1"/>
        <name val="Cambria"/>
        <scheme val="none"/>
      </font>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3" tint="0.40000610370189521"/>
          </stop>
          <stop position="1">
            <color theme="0"/>
          </stop>
        </gradientFill>
      </fill>
    </dxf>
    <dxf>
      <font>
        <color theme="0"/>
      </font>
    </dxf>
    <dxf>
      <font>
        <color theme="0"/>
      </font>
    </dxf>
    <dxf>
      <font>
        <color theme="0"/>
      </font>
    </dxf>
    <dxf>
      <font>
        <color theme="0"/>
      </font>
    </dxf>
    <dxf>
      <font>
        <color auto="1"/>
        <name val="Cambria"/>
        <scheme val="none"/>
      </font>
    </dxf>
    <dxf>
      <font>
        <condense val="0"/>
        <extend val="0"/>
        <color indexed="9"/>
      </font>
      <fill>
        <patternFill patternType="none">
          <bgColor indexed="65"/>
        </patternFill>
      </fill>
    </dxf>
    <dxf>
      <font>
        <condense val="0"/>
        <extend val="0"/>
        <color indexed="9"/>
      </font>
    </dxf>
    <dxf>
      <fill>
        <patternFill>
          <bgColor indexed="10"/>
        </patternFill>
      </fill>
    </dxf>
    <dxf>
      <font>
        <condense val="0"/>
        <extend val="0"/>
        <color indexed="9"/>
      </font>
    </dxf>
    <dxf>
      <fill>
        <patternFill patternType="none">
          <bgColor indexed="65"/>
        </patternFill>
      </fill>
    </dxf>
    <dxf>
      <font>
        <color theme="0"/>
      </font>
    </dxf>
    <dxf>
      <font>
        <color theme="0"/>
      </font>
    </dxf>
    <dxf>
      <font>
        <condense val="0"/>
        <extend val="0"/>
        <color indexed="9"/>
      </font>
    </dxf>
    <dxf>
      <font>
        <condense val="0"/>
        <extend val="0"/>
        <color indexed="9"/>
      </font>
      <fill>
        <patternFill patternType="none">
          <bgColor indexed="65"/>
        </patternFill>
      </fill>
    </dxf>
    <dxf>
      <font>
        <condense val="0"/>
        <extend val="0"/>
        <color indexed="9"/>
      </font>
    </dxf>
    <dxf>
      <fill>
        <patternFill>
          <bgColor indexed="10"/>
        </patternFill>
      </fill>
    </dxf>
    <dxf>
      <font>
        <condense val="0"/>
        <extend val="0"/>
        <color indexed="9"/>
      </font>
    </dxf>
    <dxf>
      <fill>
        <patternFill patternType="none">
          <bgColor indexed="65"/>
        </patternFill>
      </fill>
    </dxf>
    <dxf>
      <font>
        <color auto="1"/>
        <name val="Cambria"/>
        <scheme val="none"/>
      </font>
    </dxf>
    <dxf>
      <font>
        <condense val="0"/>
        <extend val="0"/>
        <color indexed="9"/>
      </font>
    </dxf>
    <dxf>
      <font>
        <color auto="1"/>
        <name val="Cambria"/>
        <scheme val="none"/>
      </font>
    </dxf>
    <dxf>
      <font>
        <condense val="0"/>
        <extend val="0"/>
        <color indexed="9"/>
      </font>
      <fill>
        <patternFill patternType="none">
          <bgColor indexed="65"/>
        </patternFill>
      </fill>
    </dxf>
    <dxf>
      <font>
        <condense val="0"/>
        <extend val="0"/>
        <color indexed="9"/>
      </font>
    </dxf>
    <dxf>
      <fill>
        <patternFill>
          <bgColor indexed="10"/>
        </patternFill>
      </fill>
    </dxf>
    <dxf>
      <font>
        <condense val="0"/>
        <extend val="0"/>
        <color indexed="9"/>
      </font>
    </dxf>
    <dxf>
      <fill>
        <patternFill patternType="none">
          <bgColor indexed="65"/>
        </patternFill>
      </fill>
    </dxf>
    <dxf>
      <font>
        <color auto="1"/>
        <name val="Cambria"/>
        <scheme val="none"/>
      </font>
    </dxf>
    <dxf>
      <font>
        <condense val="0"/>
        <extend val="0"/>
        <color indexed="9"/>
      </font>
      <fill>
        <patternFill patternType="none">
          <bgColor indexed="65"/>
        </patternFill>
      </fill>
    </dxf>
    <dxf>
      <font>
        <condense val="0"/>
        <extend val="0"/>
        <color indexed="9"/>
      </font>
    </dxf>
    <dxf>
      <fill>
        <patternFill>
          <bgColor indexed="10"/>
        </patternFill>
      </fill>
    </dxf>
    <dxf>
      <font>
        <condense val="0"/>
        <extend val="0"/>
        <color indexed="9"/>
      </font>
    </dxf>
    <dxf>
      <fill>
        <patternFill patternType="none">
          <bgColor indexed="65"/>
        </patternFill>
      </fill>
    </dxf>
    <dxf>
      <font>
        <color auto="1"/>
        <name val="Cambria"/>
        <scheme val="none"/>
      </font>
    </dxf>
    <dxf>
      <font>
        <condense val="0"/>
        <extend val="0"/>
        <color indexed="9"/>
      </font>
      <fill>
        <patternFill patternType="none">
          <bgColor indexed="65"/>
        </patternFill>
      </fill>
    </dxf>
    <dxf>
      <font>
        <condense val="0"/>
        <extend val="0"/>
        <color indexed="9"/>
      </font>
    </dxf>
    <dxf>
      <fill>
        <patternFill>
          <bgColor indexed="10"/>
        </patternFill>
      </fill>
    </dxf>
    <dxf>
      <font>
        <condense val="0"/>
        <extend val="0"/>
        <color indexed="9"/>
      </font>
    </dxf>
    <dxf>
      <fill>
        <patternFill patternType="none">
          <bgColor indexed="65"/>
        </patternFill>
      </fill>
    </dxf>
    <dxf>
      <font>
        <color auto="1"/>
        <name val="Cambria"/>
        <scheme val="none"/>
      </font>
    </dxf>
    <dxf>
      <font>
        <condense val="0"/>
        <extend val="0"/>
        <color indexed="9"/>
      </font>
      <fill>
        <patternFill patternType="none">
          <bgColor indexed="65"/>
        </patternFill>
      </fill>
    </dxf>
    <dxf>
      <font>
        <condense val="0"/>
        <extend val="0"/>
        <color indexed="9"/>
      </font>
    </dxf>
    <dxf>
      <fill>
        <patternFill>
          <bgColor indexed="10"/>
        </patternFill>
      </fill>
    </dxf>
    <dxf>
      <font>
        <condense val="0"/>
        <extend val="0"/>
        <color indexed="9"/>
      </font>
    </dxf>
    <dxf>
      <fill>
        <patternFill patternType="none">
          <bgColor indexed="65"/>
        </patternFill>
      </fill>
    </dxf>
    <dxf>
      <font>
        <color auto="1"/>
        <name val="Cambria"/>
        <scheme val="none"/>
      </font>
    </dxf>
    <dxf>
      <font>
        <condense val="0"/>
        <extend val="0"/>
        <color indexed="9"/>
      </font>
      <fill>
        <patternFill patternType="none">
          <bgColor indexed="65"/>
        </patternFill>
      </fill>
    </dxf>
    <dxf>
      <font>
        <condense val="0"/>
        <extend val="0"/>
        <color indexed="9"/>
      </font>
    </dxf>
    <dxf>
      <fill>
        <patternFill>
          <bgColor indexed="10"/>
        </patternFill>
      </fill>
    </dxf>
    <dxf>
      <font>
        <condense val="0"/>
        <extend val="0"/>
        <color indexed="9"/>
      </font>
    </dxf>
    <dxf>
      <font>
        <color theme="0"/>
      </font>
    </dxf>
    <dxf>
      <fill>
        <patternFill patternType="none">
          <bgColor indexed="65"/>
        </patternFill>
      </fill>
    </dxf>
    <dxf>
      <font>
        <color theme="0"/>
      </font>
    </dxf>
    <dxf>
      <font>
        <color theme="0"/>
      </font>
    </dxf>
    <dxf>
      <font>
        <color theme="0"/>
      </font>
    </dxf>
    <dxf>
      <font>
        <color theme="0"/>
      </font>
    </dxf>
    <dxf>
      <font>
        <color theme="0"/>
      </font>
    </dxf>
    <dxf>
      <font>
        <color theme="0"/>
      </font>
    </dxf>
    <dxf>
      <font>
        <condense val="0"/>
        <extend val="0"/>
        <color indexed="9"/>
      </font>
    </dxf>
    <dxf>
      <font>
        <condense val="0"/>
        <extend val="0"/>
        <color indexed="9"/>
      </font>
    </dxf>
    <dxf>
      <fill>
        <patternFill>
          <bgColor indexed="10"/>
        </patternFill>
      </fill>
    </dxf>
    <dxf>
      <font>
        <condense val="0"/>
        <extend val="0"/>
        <color indexed="9"/>
      </font>
      <fill>
        <patternFill patternType="none">
          <bgColor indexed="65"/>
        </patternFill>
      </fill>
    </dxf>
    <dxf>
      <font>
        <condense val="0"/>
        <extend val="0"/>
        <color indexed="9"/>
      </font>
    </dxf>
    <dxf>
      <font>
        <condense val="0"/>
        <extend val="0"/>
        <color indexed="9"/>
      </font>
    </dxf>
    <dxf>
      <fill>
        <patternFill patternType="none">
          <bgColor indexed="65"/>
        </patternFill>
      </fill>
    </dxf>
    <dxf>
      <fill>
        <patternFill>
          <bgColor indexed="10"/>
        </patternFill>
      </fill>
    </dxf>
    <dxf>
      <font>
        <condense val="0"/>
        <extend val="0"/>
        <color indexed="9"/>
      </font>
    </dxf>
    <dxf>
      <font>
        <condense val="0"/>
        <extend val="0"/>
        <color indexed="41"/>
      </font>
    </dxf>
    <dxf>
      <font>
        <color auto="1"/>
        <name val="Cambria"/>
        <scheme val="none"/>
      </font>
    </dxf>
    <dxf>
      <fill>
        <patternFill patternType="none">
          <bgColor indexed="65"/>
        </patternFill>
      </fill>
    </dxf>
    <dxf>
      <fill>
        <gradientFill type="path" left="0.5" right="0.5" top="0.5" bottom="0.5">
          <stop position="0">
            <color theme="0"/>
          </stop>
          <stop position="1">
            <color rgb="FF70DA46"/>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3" tint="0.40000610370189521"/>
          </stop>
          <stop position="1">
            <color theme="0"/>
          </stop>
        </gradientFill>
      </fill>
    </dxf>
    <dxf>
      <font>
        <color theme="0"/>
      </font>
    </dxf>
    <dxf>
      <font>
        <color theme="0"/>
      </font>
    </dxf>
    <dxf>
      <font>
        <color theme="0"/>
      </font>
    </dxf>
    <dxf>
      <font>
        <color theme="0"/>
      </font>
    </dxf>
    <dxf>
      <font>
        <condense val="0"/>
        <extend val="0"/>
        <color indexed="9"/>
      </font>
      <fill>
        <patternFill patternType="none">
          <bgColor indexed="65"/>
        </patternFill>
      </fill>
    </dxf>
    <dxf>
      <font>
        <condense val="0"/>
        <extend val="0"/>
        <color indexed="9"/>
      </font>
    </dxf>
    <dxf>
      <fill>
        <patternFill>
          <bgColor indexed="10"/>
        </patternFill>
      </fill>
    </dxf>
    <dxf>
      <font>
        <condense val="0"/>
        <extend val="0"/>
        <color indexed="9"/>
      </font>
    </dxf>
    <dxf>
      <fill>
        <patternFill patternType="none">
          <bgColor indexed="65"/>
        </patternFill>
      </fill>
    </dxf>
    <dxf>
      <font>
        <condense val="0"/>
        <extend val="0"/>
        <color indexed="9"/>
      </font>
      <fill>
        <patternFill patternType="none">
          <bgColor indexed="65"/>
        </patternFill>
      </fill>
    </dxf>
    <dxf>
      <font>
        <condense val="0"/>
        <extend val="0"/>
        <color indexed="9"/>
      </font>
    </dxf>
    <dxf>
      <fill>
        <patternFill>
          <bgColor indexed="10"/>
        </patternFill>
      </fill>
    </dxf>
    <dxf>
      <font>
        <condense val="0"/>
        <extend val="0"/>
        <color indexed="9"/>
      </font>
    </dxf>
    <dxf>
      <fill>
        <patternFill patternType="none">
          <bgColor indexed="65"/>
        </patternFill>
      </fill>
    </dxf>
    <dxf>
      <font>
        <color theme="0"/>
      </font>
    </dxf>
    <dxf>
      <font>
        <condense val="0"/>
        <extend val="0"/>
        <color indexed="9"/>
      </font>
    </dxf>
    <dxf>
      <font>
        <condense val="0"/>
        <extend val="0"/>
        <color indexed="9"/>
      </font>
      <fill>
        <patternFill patternType="none">
          <bgColor indexed="65"/>
        </patternFill>
      </fill>
    </dxf>
    <dxf>
      <font>
        <condense val="0"/>
        <extend val="0"/>
        <color indexed="9"/>
      </font>
    </dxf>
    <dxf>
      <fill>
        <patternFill>
          <bgColor indexed="10"/>
        </patternFill>
      </fill>
    </dxf>
    <dxf>
      <font>
        <condense val="0"/>
        <extend val="0"/>
        <color indexed="9"/>
      </font>
    </dxf>
    <dxf>
      <fill>
        <patternFill patternType="none">
          <bgColor indexed="65"/>
        </patternFill>
      </fill>
    </dxf>
    <dxf>
      <font>
        <color theme="0"/>
      </font>
    </dxf>
    <dxf>
      <font>
        <condense val="0"/>
        <extend val="0"/>
        <color indexed="9"/>
      </font>
      <fill>
        <patternFill patternType="none">
          <bgColor indexed="65"/>
        </patternFill>
      </fill>
    </dxf>
    <dxf>
      <font>
        <condense val="0"/>
        <extend val="0"/>
        <color indexed="9"/>
      </font>
    </dxf>
    <dxf>
      <fill>
        <patternFill>
          <bgColor indexed="10"/>
        </patternFill>
      </fill>
    </dxf>
    <dxf>
      <font>
        <condense val="0"/>
        <extend val="0"/>
        <color indexed="9"/>
      </font>
    </dxf>
    <dxf>
      <fill>
        <patternFill patternType="none">
          <bgColor indexed="65"/>
        </patternFill>
      </fill>
    </dxf>
    <dxf>
      <font>
        <color theme="0"/>
      </font>
    </dxf>
    <dxf>
      <font>
        <color theme="0"/>
      </font>
    </dxf>
    <dxf>
      <font>
        <color theme="0"/>
      </font>
    </dxf>
    <dxf>
      <font>
        <color theme="0"/>
      </font>
    </dxf>
    <dxf>
      <font>
        <color theme="0"/>
      </font>
    </dxf>
    <dxf>
      <font>
        <color theme="0"/>
      </font>
    </dxf>
    <dxf>
      <font>
        <condense val="0"/>
        <extend val="0"/>
        <color indexed="9"/>
      </font>
    </dxf>
    <dxf>
      <font>
        <condense val="0"/>
        <extend val="0"/>
        <color indexed="9"/>
      </font>
    </dxf>
    <dxf>
      <font>
        <condense val="0"/>
        <extend val="0"/>
        <color indexed="9"/>
      </font>
    </dxf>
    <dxf>
      <fill>
        <patternFill>
          <bgColor indexed="10"/>
        </patternFill>
      </fill>
    </dxf>
    <dxf>
      <font>
        <condense val="0"/>
        <extend val="0"/>
        <color indexed="9"/>
      </font>
      <fill>
        <patternFill patternType="none">
          <bgColor indexed="65"/>
        </patternFill>
      </fill>
    </dxf>
    <dxf>
      <font>
        <condense val="0"/>
        <extend val="0"/>
        <color indexed="9"/>
      </font>
    </dxf>
    <dxf>
      <font>
        <condense val="0"/>
        <extend val="0"/>
        <color indexed="9"/>
      </font>
    </dxf>
    <dxf>
      <fill>
        <patternFill patternType="none">
          <bgColor indexed="65"/>
        </patternFill>
      </fill>
    </dxf>
    <dxf>
      <fill>
        <patternFill>
          <bgColor indexed="10"/>
        </patternFill>
      </fill>
    </dxf>
    <dxf>
      <font>
        <condense val="0"/>
        <extend val="0"/>
        <color indexed="9"/>
      </font>
    </dxf>
    <dxf>
      <font>
        <condense val="0"/>
        <extend val="0"/>
        <color indexed="41"/>
      </font>
    </dxf>
    <dxf>
      <fill>
        <patternFill patternType="none">
          <bgColor indexed="65"/>
        </pattern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3" tint="0.40000610370189521"/>
          </stop>
          <stop position="1">
            <color theme="0"/>
          </stop>
        </gradientFill>
      </fill>
    </dxf>
    <dxf>
      <fill>
        <gradientFill type="path" left="0.5" right="0.5" top="0.5" bottom="0.5">
          <stop position="0">
            <color theme="0"/>
          </stop>
          <stop position="1">
            <color theme="4"/>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4"/>
          </stop>
        </gradientFill>
      </fill>
    </dxf>
    <dxf>
      <fill>
        <gradientFill type="path" left="0.5" right="0.5" top="0.5" bottom="0.5">
          <stop position="0">
            <color theme="0"/>
          </stop>
          <stop position="1">
            <color rgb="FFF4FD81"/>
          </stop>
        </gradientFill>
      </fill>
    </dxf>
    <dxf>
      <fill>
        <gradientFill type="path" left="0.5" right="0.5" top="0.5" bottom="0.5">
          <stop position="0">
            <color theme="0"/>
          </stop>
          <stop position="1">
            <color rgb="FFF4FD81"/>
          </stop>
        </gradientFill>
      </fill>
    </dxf>
    <dxf>
      <fill>
        <gradientFill type="path" left="0.5" right="0.5" top="0.5" bottom="0.5">
          <stop position="0">
            <color theme="0"/>
          </stop>
          <stop position="1">
            <color rgb="FFFF0101"/>
          </stop>
        </gradientFill>
      </fill>
    </dxf>
    <dxf>
      <fill>
        <gradientFill type="path" left="0.5" right="0.5" top="0.5" bottom="0.5">
          <stop position="0">
            <color theme="0"/>
          </stop>
          <stop position="1">
            <color theme="3" tint="0.40000610370189521"/>
          </stop>
        </gradientFill>
      </fill>
    </dxf>
    <dxf>
      <font>
        <color auto="1"/>
        <name val="Cambria"/>
        <scheme val="none"/>
      </font>
    </dxf>
    <dxf>
      <fill>
        <gradientFill type="path" left="0.5" right="0.5" top="0.5" bottom="0.5">
          <stop position="0">
            <color theme="0"/>
          </stop>
          <stop position="1">
            <color theme="8" tint="0.40000610370189521"/>
          </stop>
        </gradientFill>
      </fill>
    </dxf>
    <dxf>
      <font>
        <color auto="1"/>
        <name val="Cambria"/>
        <scheme val="none"/>
      </font>
    </dxf>
    <dxf>
      <font>
        <color auto="1"/>
        <name val="Cambria"/>
        <scheme val="none"/>
      </font>
    </dxf>
    <dxf>
      <font>
        <color auto="1"/>
        <name val="Cambria"/>
        <scheme val="none"/>
      </font>
    </dxf>
    <dxf>
      <font>
        <color auto="1"/>
        <name val="Cambria"/>
        <scheme val="none"/>
      </font>
    </dxf>
    <dxf>
      <fill>
        <gradientFill degree="90">
          <stop position="0">
            <color rgb="FFFF9999"/>
          </stop>
          <stop position="0.5">
            <color theme="0"/>
          </stop>
          <stop position="1">
            <color rgb="FFFF9999"/>
          </stop>
        </gradientFill>
      </fill>
    </dxf>
    <dxf>
      <fill>
        <gradientFill type="path" left="0.5" right="0.5" top="0.5" bottom="0.5">
          <stop position="0">
            <color theme="0"/>
          </stop>
          <stop position="1">
            <color rgb="FF58F709"/>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8" tint="0.40000610370189521"/>
          </stop>
        </gradientFill>
      </fill>
    </dxf>
    <dxf>
      <font>
        <color auto="1"/>
        <name val="Cambria"/>
        <scheme val="none"/>
      </font>
    </dxf>
    <dxf>
      <font>
        <color theme="0"/>
      </font>
    </dxf>
    <dxf>
      <font>
        <color rgb="FF00FF00"/>
      </font>
    </dxf>
    <dxf>
      <font>
        <color theme="6" tint="0.79998168889431442"/>
      </font>
    </dxf>
    <dxf>
      <fill>
        <patternFill>
          <bgColor indexed="13"/>
        </patternFill>
      </fill>
    </dxf>
    <dxf>
      <font>
        <condense val="0"/>
        <extend val="0"/>
        <color indexed="9"/>
      </font>
      <fill>
        <patternFill>
          <bgColor indexed="10"/>
        </patternFill>
      </fill>
    </dxf>
    <dxf>
      <fill>
        <patternFill>
          <bgColor indexed="9"/>
        </patternFill>
      </fill>
    </dxf>
    <dxf>
      <font>
        <b/>
        <i val="0"/>
        <condense val="0"/>
        <extend val="0"/>
        <color auto="1"/>
      </font>
      <fill>
        <patternFill>
          <bgColor indexed="13"/>
        </patternFill>
      </fill>
    </dxf>
    <dxf>
      <font>
        <condense val="0"/>
        <extend val="0"/>
        <color indexed="9"/>
      </font>
      <fill>
        <patternFill>
          <bgColor indexed="10"/>
        </patternFill>
      </fill>
    </dxf>
    <dxf>
      <fill>
        <patternFill>
          <bgColor indexed="9"/>
        </patternFill>
      </fill>
    </dxf>
    <dxf>
      <font>
        <condense val="0"/>
        <extend val="0"/>
        <color indexed="9"/>
      </font>
      <fill>
        <patternFill>
          <bgColor indexed="10"/>
        </patternFill>
      </fill>
    </dxf>
    <dxf>
      <fill>
        <patternFill>
          <bgColor indexed="13"/>
        </patternFill>
      </fill>
    </dxf>
    <dxf>
      <font>
        <condense val="0"/>
        <extend val="0"/>
        <color indexed="9"/>
      </font>
      <fill>
        <patternFill>
          <bgColor indexed="10"/>
        </patternFill>
      </fill>
    </dxf>
    <dxf>
      <fill>
        <patternFill>
          <bgColor indexed="9"/>
        </patternFill>
      </fill>
    </dxf>
    <dxf>
      <font>
        <color auto="1"/>
        <name val="Cambria"/>
        <scheme val="none"/>
      </font>
    </dxf>
    <dxf>
      <fill>
        <gradientFill type="path" left="0.5" right="0.5" top="0.5" bottom="0.5">
          <stop position="0">
            <color theme="0"/>
          </stop>
          <stop position="1">
            <color theme="8" tint="0.40000610370189521"/>
          </stop>
        </gradientFill>
      </fill>
    </dxf>
    <dxf>
      <font>
        <color auto="1"/>
        <name val="Cambria"/>
        <scheme val="none"/>
      </font>
    </dxf>
    <dxf>
      <font>
        <color auto="1"/>
        <name val="Cambria"/>
        <scheme val="none"/>
      </font>
    </dxf>
    <dxf>
      <font>
        <color auto="1"/>
        <name val="Cambria"/>
        <scheme val="none"/>
      </font>
    </dxf>
    <dxf>
      <font>
        <color auto="1"/>
        <name val="Cambria"/>
        <scheme val="none"/>
      </font>
    </dxf>
    <dxf>
      <fill>
        <gradientFill degree="90">
          <stop position="0">
            <color rgb="FFFF9999"/>
          </stop>
          <stop position="0.5">
            <color theme="0"/>
          </stop>
          <stop position="1">
            <color rgb="FFFF9999"/>
          </stop>
        </gradientFill>
      </fill>
    </dxf>
    <dxf>
      <fill>
        <gradientFill type="path" left="0.5" right="0.5" top="0.5" bottom="0.5">
          <stop position="0">
            <color theme="0"/>
          </stop>
          <stop position="1">
            <color rgb="FF58F709"/>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8" tint="0.40000610370189521"/>
          </stop>
        </gradientFill>
      </fill>
    </dxf>
    <dxf>
      <font>
        <color auto="1"/>
        <name val="Cambria"/>
        <scheme val="none"/>
      </font>
    </dxf>
    <dxf>
      <font>
        <color theme="0"/>
      </font>
    </dxf>
    <dxf>
      <fill>
        <patternFill>
          <bgColor indexed="13"/>
        </patternFill>
      </fill>
    </dxf>
    <dxf>
      <font>
        <condense val="0"/>
        <extend val="0"/>
        <color indexed="9"/>
      </font>
      <fill>
        <patternFill>
          <bgColor indexed="10"/>
        </patternFill>
      </fill>
    </dxf>
    <dxf>
      <fill>
        <patternFill>
          <bgColor indexed="9"/>
        </patternFill>
      </fill>
    </dxf>
    <dxf>
      <font>
        <b/>
        <i val="0"/>
        <condense val="0"/>
        <extend val="0"/>
        <color auto="1"/>
      </font>
      <fill>
        <patternFill>
          <bgColor indexed="13"/>
        </patternFill>
      </fill>
    </dxf>
    <dxf>
      <font>
        <condense val="0"/>
        <extend val="0"/>
        <color indexed="9"/>
      </font>
      <fill>
        <patternFill>
          <bgColor indexed="10"/>
        </patternFill>
      </fill>
    </dxf>
    <dxf>
      <fill>
        <patternFill>
          <bgColor indexed="9"/>
        </patternFill>
      </fill>
    </dxf>
    <dxf>
      <font>
        <condense val="0"/>
        <extend val="0"/>
        <color indexed="9"/>
      </font>
      <fill>
        <patternFill>
          <bgColor indexed="10"/>
        </patternFill>
      </fill>
    </dxf>
    <dxf>
      <fill>
        <patternFill>
          <bgColor indexed="13"/>
        </patternFill>
      </fill>
    </dxf>
    <dxf>
      <font>
        <condense val="0"/>
        <extend val="0"/>
        <color indexed="9"/>
      </font>
      <fill>
        <patternFill>
          <bgColor indexed="10"/>
        </patternFill>
      </fill>
    </dxf>
    <dxf>
      <fill>
        <patternFill>
          <bgColor indexed="9"/>
        </patternFill>
      </fill>
    </dxf>
    <dxf>
      <font>
        <color auto="1"/>
        <name val="Cambria"/>
        <scheme val="none"/>
      </font>
    </dxf>
    <dxf>
      <fill>
        <gradientFill type="path" left="0.5" right="0.5" top="0.5" bottom="0.5">
          <stop position="0">
            <color theme="0"/>
          </stop>
          <stop position="1">
            <color theme="8" tint="0.40000610370189521"/>
          </stop>
        </gradientFill>
      </fill>
    </dxf>
    <dxf>
      <font>
        <color auto="1"/>
        <name val="Cambria"/>
        <scheme val="none"/>
      </font>
    </dxf>
    <dxf>
      <font>
        <color auto="1"/>
        <name val="Cambria"/>
        <scheme val="none"/>
      </font>
    </dxf>
    <dxf>
      <font>
        <color auto="1"/>
        <name val="Cambria"/>
        <scheme val="none"/>
      </font>
    </dxf>
    <dxf>
      <font>
        <color auto="1"/>
        <name val="Cambria"/>
        <scheme val="none"/>
      </font>
    </dxf>
    <dxf>
      <fill>
        <gradientFill degree="90">
          <stop position="0">
            <color rgb="FFFF9999"/>
          </stop>
          <stop position="0.5">
            <color theme="0"/>
          </stop>
          <stop position="1">
            <color rgb="FFFF9999"/>
          </stop>
        </gradientFill>
      </fill>
    </dxf>
    <dxf>
      <fill>
        <gradientFill type="path" left="0.5" right="0.5" top="0.5" bottom="0.5">
          <stop position="0">
            <color theme="0"/>
          </stop>
          <stop position="1">
            <color rgb="FF58F709"/>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8" tint="0.40000610370189521"/>
          </stop>
        </gradientFill>
      </fill>
    </dxf>
    <dxf>
      <font>
        <color auto="1"/>
        <name val="Cambria"/>
        <scheme val="none"/>
      </font>
    </dxf>
    <dxf>
      <font>
        <color theme="0"/>
      </font>
    </dxf>
    <dxf>
      <fill>
        <patternFill>
          <bgColor indexed="13"/>
        </patternFill>
      </fill>
    </dxf>
    <dxf>
      <font>
        <condense val="0"/>
        <extend val="0"/>
        <color indexed="9"/>
      </font>
      <fill>
        <patternFill>
          <bgColor indexed="10"/>
        </patternFill>
      </fill>
    </dxf>
    <dxf>
      <fill>
        <patternFill>
          <bgColor indexed="9"/>
        </patternFill>
      </fill>
    </dxf>
    <dxf>
      <font>
        <b/>
        <i val="0"/>
        <condense val="0"/>
        <extend val="0"/>
        <color auto="1"/>
      </font>
      <fill>
        <patternFill>
          <bgColor indexed="13"/>
        </patternFill>
      </fill>
    </dxf>
    <dxf>
      <font>
        <condense val="0"/>
        <extend val="0"/>
        <color indexed="9"/>
      </font>
      <fill>
        <patternFill>
          <bgColor indexed="10"/>
        </patternFill>
      </fill>
    </dxf>
    <dxf>
      <fill>
        <patternFill>
          <bgColor indexed="9"/>
        </patternFill>
      </fill>
    </dxf>
    <dxf>
      <font>
        <condense val="0"/>
        <extend val="0"/>
        <color indexed="9"/>
      </font>
      <fill>
        <patternFill>
          <bgColor indexed="10"/>
        </patternFill>
      </fill>
    </dxf>
    <dxf>
      <fill>
        <patternFill>
          <bgColor indexed="13"/>
        </patternFill>
      </fill>
    </dxf>
    <dxf>
      <font>
        <condense val="0"/>
        <extend val="0"/>
        <color indexed="9"/>
      </font>
      <fill>
        <patternFill>
          <bgColor indexed="10"/>
        </patternFill>
      </fill>
    </dxf>
    <dxf>
      <fill>
        <patternFill>
          <bgColor indexed="9"/>
        </patternFill>
      </fill>
    </dxf>
    <dxf>
      <font>
        <color auto="1"/>
        <name val="Cambria"/>
        <scheme val="none"/>
      </font>
    </dxf>
    <dxf>
      <fill>
        <gradientFill type="path" left="0.5" right="0.5" top="0.5" bottom="0.5">
          <stop position="0">
            <color theme="0"/>
          </stop>
          <stop position="1">
            <color theme="8" tint="0.40000610370189521"/>
          </stop>
        </gradientFill>
      </fill>
    </dxf>
    <dxf>
      <font>
        <color auto="1"/>
        <name val="Cambria"/>
        <scheme val="none"/>
      </font>
    </dxf>
    <dxf>
      <font>
        <color auto="1"/>
        <name val="Cambria"/>
        <scheme val="none"/>
      </font>
    </dxf>
    <dxf>
      <font>
        <color auto="1"/>
        <name val="Cambria"/>
        <scheme val="none"/>
      </font>
    </dxf>
    <dxf>
      <font>
        <color auto="1"/>
        <name val="Cambria"/>
        <scheme val="none"/>
      </font>
    </dxf>
    <dxf>
      <fill>
        <gradientFill degree="90">
          <stop position="0">
            <color rgb="FFFF9999"/>
          </stop>
          <stop position="0.5">
            <color theme="0"/>
          </stop>
          <stop position="1">
            <color rgb="FFFF9999"/>
          </stop>
        </gradientFill>
      </fill>
    </dxf>
    <dxf>
      <fill>
        <gradientFill type="path" left="0.5" right="0.5" top="0.5" bottom="0.5">
          <stop position="0">
            <color theme="0"/>
          </stop>
          <stop position="1">
            <color rgb="FF58F709"/>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8" tint="0.40000610370189521"/>
          </stop>
        </gradientFill>
      </fill>
    </dxf>
    <dxf>
      <font>
        <color auto="1"/>
        <name val="Cambria"/>
        <scheme val="none"/>
      </font>
    </dxf>
    <dxf>
      <font>
        <color theme="0"/>
      </font>
    </dxf>
    <dxf>
      <fill>
        <patternFill>
          <bgColor indexed="13"/>
        </patternFill>
      </fill>
    </dxf>
    <dxf>
      <font>
        <condense val="0"/>
        <extend val="0"/>
        <color indexed="9"/>
      </font>
      <fill>
        <patternFill>
          <bgColor indexed="10"/>
        </patternFill>
      </fill>
    </dxf>
    <dxf>
      <fill>
        <patternFill>
          <bgColor indexed="9"/>
        </patternFill>
      </fill>
    </dxf>
    <dxf>
      <font>
        <b/>
        <i val="0"/>
        <condense val="0"/>
        <extend val="0"/>
        <color auto="1"/>
      </font>
      <fill>
        <patternFill>
          <bgColor indexed="13"/>
        </patternFill>
      </fill>
    </dxf>
    <dxf>
      <font>
        <condense val="0"/>
        <extend val="0"/>
        <color indexed="9"/>
      </font>
      <fill>
        <patternFill>
          <bgColor indexed="10"/>
        </patternFill>
      </fill>
    </dxf>
    <dxf>
      <fill>
        <patternFill>
          <bgColor indexed="9"/>
        </patternFill>
      </fill>
    </dxf>
    <dxf>
      <font>
        <condense val="0"/>
        <extend val="0"/>
        <color indexed="9"/>
      </font>
      <fill>
        <patternFill>
          <bgColor indexed="10"/>
        </patternFill>
      </fill>
    </dxf>
    <dxf>
      <fill>
        <patternFill>
          <bgColor indexed="13"/>
        </patternFill>
      </fill>
    </dxf>
    <dxf>
      <font>
        <condense val="0"/>
        <extend val="0"/>
        <color indexed="9"/>
      </font>
      <fill>
        <patternFill>
          <bgColor indexed="10"/>
        </patternFill>
      </fill>
    </dxf>
    <dxf>
      <fill>
        <patternFill>
          <bgColor indexed="9"/>
        </patternFill>
      </fill>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ill>
        <gradientFill type="path" left="0.5" right="0.5" top="0.5" bottom="0.5">
          <stop position="0">
            <color theme="0"/>
          </stop>
          <stop position="1">
            <color theme="8" tint="0.40000610370189521"/>
          </stop>
        </gradientFill>
      </fill>
    </dxf>
    <dxf>
      <font>
        <color auto="1"/>
        <name val="Cambria"/>
        <scheme val="none"/>
      </font>
    </dxf>
    <dxf>
      <font>
        <color auto="1"/>
        <name val="Cambria"/>
        <scheme val="none"/>
      </font>
    </dxf>
    <dxf>
      <font>
        <color auto="1"/>
        <name val="Cambria"/>
        <scheme val="none"/>
      </font>
    </dxf>
    <dxf>
      <font>
        <color auto="1"/>
        <name val="Cambria"/>
        <scheme val="none"/>
      </font>
    </dxf>
    <dxf>
      <fill>
        <gradientFill degree="90">
          <stop position="0">
            <color rgb="FFFF9999"/>
          </stop>
          <stop position="0.5">
            <color theme="0"/>
          </stop>
          <stop position="1">
            <color rgb="FFFF9999"/>
          </stop>
        </gradientFill>
      </fill>
    </dxf>
    <dxf>
      <fill>
        <gradientFill type="path" left="0.5" right="0.5" top="0.5" bottom="0.5">
          <stop position="0">
            <color theme="0"/>
          </stop>
          <stop position="1">
            <color rgb="FF58F709"/>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8" tint="0.40000610370189521"/>
          </stop>
        </gradientFill>
      </fill>
    </dxf>
    <dxf>
      <font>
        <color auto="1"/>
        <name val="Cambria"/>
        <scheme val="none"/>
      </font>
    </dxf>
    <dxf>
      <font>
        <color theme="0"/>
      </font>
    </dxf>
    <dxf>
      <fill>
        <patternFill>
          <bgColor indexed="13"/>
        </patternFill>
      </fill>
    </dxf>
    <dxf>
      <font>
        <condense val="0"/>
        <extend val="0"/>
        <color indexed="9"/>
      </font>
      <fill>
        <patternFill>
          <bgColor indexed="10"/>
        </patternFill>
      </fill>
    </dxf>
    <dxf>
      <fill>
        <patternFill>
          <bgColor indexed="9"/>
        </patternFill>
      </fill>
    </dxf>
    <dxf>
      <font>
        <b/>
        <i val="0"/>
        <condense val="0"/>
        <extend val="0"/>
        <color auto="1"/>
      </font>
      <fill>
        <patternFill>
          <bgColor indexed="13"/>
        </patternFill>
      </fill>
    </dxf>
    <dxf>
      <font>
        <condense val="0"/>
        <extend val="0"/>
        <color indexed="9"/>
      </font>
      <fill>
        <patternFill>
          <bgColor indexed="10"/>
        </patternFill>
      </fill>
    </dxf>
    <dxf>
      <fill>
        <patternFill>
          <bgColor indexed="9"/>
        </patternFill>
      </fill>
    </dxf>
    <dxf>
      <font>
        <condense val="0"/>
        <extend val="0"/>
        <color indexed="9"/>
      </font>
      <fill>
        <patternFill>
          <bgColor indexed="10"/>
        </patternFill>
      </fill>
    </dxf>
    <dxf>
      <fill>
        <patternFill>
          <bgColor indexed="13"/>
        </patternFill>
      </fill>
    </dxf>
    <dxf>
      <font>
        <condense val="0"/>
        <extend val="0"/>
        <color indexed="9"/>
      </font>
      <fill>
        <patternFill>
          <bgColor indexed="10"/>
        </patternFill>
      </fill>
    </dxf>
    <dxf>
      <fill>
        <patternFill>
          <bgColor indexed="9"/>
        </patternFill>
      </fill>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ill>
        <gradientFill type="path" left="0.5" right="0.5" top="0.5" bottom="0.5">
          <stop position="0">
            <color theme="0"/>
          </stop>
          <stop position="1">
            <color theme="8" tint="0.40000610370189521"/>
          </stop>
        </gradientFill>
      </fill>
    </dxf>
    <dxf>
      <font>
        <color auto="1"/>
        <name val="Cambria"/>
        <scheme val="none"/>
      </font>
    </dxf>
    <dxf>
      <font>
        <color auto="1"/>
        <name val="Cambria"/>
        <scheme val="none"/>
      </font>
    </dxf>
    <dxf>
      <font>
        <color auto="1"/>
        <name val="Cambria"/>
        <scheme val="none"/>
      </font>
    </dxf>
    <dxf>
      <font>
        <color auto="1"/>
        <name val="Cambria"/>
        <scheme val="none"/>
      </font>
    </dxf>
    <dxf>
      <fill>
        <gradientFill degree="90">
          <stop position="0">
            <color rgb="FFFF9999"/>
          </stop>
          <stop position="0.5">
            <color theme="0"/>
          </stop>
          <stop position="1">
            <color rgb="FFFF9999"/>
          </stop>
        </gradientFill>
      </fill>
    </dxf>
    <dxf>
      <fill>
        <gradientFill type="path" left="0.5" right="0.5" top="0.5" bottom="0.5">
          <stop position="0">
            <color theme="0"/>
          </stop>
          <stop position="1">
            <color rgb="FF58F709"/>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8" tint="0.40000610370189521"/>
          </stop>
        </gradientFill>
      </fill>
    </dxf>
    <dxf>
      <font>
        <color auto="1"/>
        <name val="Cambria"/>
        <scheme val="none"/>
      </font>
    </dxf>
    <dxf>
      <font>
        <color theme="0"/>
      </font>
    </dxf>
    <dxf>
      <fill>
        <patternFill>
          <bgColor indexed="13"/>
        </patternFill>
      </fill>
    </dxf>
    <dxf>
      <font>
        <condense val="0"/>
        <extend val="0"/>
        <color indexed="9"/>
      </font>
      <fill>
        <patternFill>
          <bgColor indexed="10"/>
        </patternFill>
      </fill>
    </dxf>
    <dxf>
      <fill>
        <patternFill>
          <bgColor indexed="9"/>
        </patternFill>
      </fill>
    </dxf>
    <dxf>
      <font>
        <b/>
        <i val="0"/>
        <condense val="0"/>
        <extend val="0"/>
        <color auto="1"/>
      </font>
      <fill>
        <patternFill>
          <bgColor indexed="13"/>
        </patternFill>
      </fill>
    </dxf>
    <dxf>
      <font>
        <condense val="0"/>
        <extend val="0"/>
        <color indexed="9"/>
      </font>
      <fill>
        <patternFill>
          <bgColor indexed="10"/>
        </patternFill>
      </fill>
    </dxf>
    <dxf>
      <fill>
        <patternFill>
          <bgColor indexed="9"/>
        </patternFill>
      </fill>
    </dxf>
    <dxf>
      <font>
        <condense val="0"/>
        <extend val="0"/>
        <color indexed="9"/>
      </font>
      <fill>
        <patternFill>
          <bgColor indexed="10"/>
        </patternFill>
      </fill>
    </dxf>
    <dxf>
      <fill>
        <patternFill>
          <bgColor indexed="13"/>
        </patternFill>
      </fill>
    </dxf>
    <dxf>
      <font>
        <condense val="0"/>
        <extend val="0"/>
        <color indexed="9"/>
      </font>
      <fill>
        <patternFill>
          <bgColor indexed="10"/>
        </patternFill>
      </fill>
    </dxf>
    <dxf>
      <fill>
        <patternFill>
          <bgColor indexed="9"/>
        </patternFill>
      </fill>
    </dxf>
    <dxf>
      <font>
        <color auto="1"/>
        <name val="Cambria"/>
        <scheme val="none"/>
      </font>
    </dxf>
    <dxf>
      <fill>
        <gradientFill type="path" left="0.5" right="0.5" top="0.5" bottom="0.5">
          <stop position="0">
            <color theme="0"/>
          </stop>
          <stop position="1">
            <color theme="8" tint="0.40000610370189521"/>
          </stop>
        </gradientFill>
      </fill>
    </dxf>
    <dxf>
      <fill>
        <gradientFill degree="90">
          <stop position="0">
            <color rgb="FFFF9999"/>
          </stop>
          <stop position="0.5">
            <color theme="0"/>
          </stop>
          <stop position="1">
            <color rgb="FFFF9999"/>
          </stop>
        </gradientFill>
      </fill>
    </dxf>
    <dxf>
      <fill>
        <gradientFill type="path" left="0.5" right="0.5" top="0.5" bottom="0.5">
          <stop position="0">
            <color theme="0"/>
          </stop>
          <stop position="1">
            <color rgb="FF58F709"/>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8" tint="0.40000610370189521"/>
          </stop>
        </gradientFill>
      </fill>
    </dxf>
    <dxf>
      <font>
        <color auto="1"/>
        <name val="Cambria"/>
        <scheme val="none"/>
      </font>
    </dxf>
    <dxf>
      <font>
        <color theme="0"/>
      </font>
    </dxf>
    <dxf>
      <fill>
        <patternFill>
          <bgColor indexed="13"/>
        </patternFill>
      </fill>
    </dxf>
    <dxf>
      <font>
        <condense val="0"/>
        <extend val="0"/>
        <color indexed="9"/>
      </font>
      <fill>
        <patternFill>
          <bgColor indexed="10"/>
        </patternFill>
      </fill>
    </dxf>
    <dxf>
      <fill>
        <patternFill>
          <bgColor indexed="9"/>
        </patternFill>
      </fill>
    </dxf>
    <dxf>
      <font>
        <b/>
        <i val="0"/>
        <condense val="0"/>
        <extend val="0"/>
        <color auto="1"/>
      </font>
      <fill>
        <patternFill>
          <bgColor indexed="13"/>
        </patternFill>
      </fill>
    </dxf>
    <dxf>
      <font>
        <condense val="0"/>
        <extend val="0"/>
        <color indexed="9"/>
      </font>
      <fill>
        <patternFill>
          <bgColor indexed="10"/>
        </patternFill>
      </fill>
    </dxf>
    <dxf>
      <fill>
        <patternFill>
          <bgColor indexed="9"/>
        </patternFill>
      </fill>
    </dxf>
    <dxf>
      <font>
        <condense val="0"/>
        <extend val="0"/>
        <color indexed="9"/>
      </font>
      <fill>
        <patternFill>
          <bgColor indexed="10"/>
        </patternFill>
      </fill>
    </dxf>
    <dxf>
      <fill>
        <patternFill>
          <bgColor indexed="13"/>
        </patternFill>
      </fill>
    </dxf>
    <dxf>
      <font>
        <condense val="0"/>
        <extend val="0"/>
        <color indexed="9"/>
      </font>
      <fill>
        <patternFill>
          <bgColor indexed="10"/>
        </patternFill>
      </fill>
    </dxf>
    <dxf>
      <fill>
        <patternFill>
          <bgColor indexed="9"/>
        </patternFill>
      </fill>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ill>
        <gradientFill type="path" left="0.5" right="0.5" top="0.5" bottom="0.5">
          <stop position="0">
            <color theme="0"/>
          </stop>
          <stop position="1">
            <color theme="8" tint="0.40000610370189521"/>
          </stop>
        </gradientFill>
      </fill>
    </dxf>
    <dxf>
      <font>
        <color auto="1"/>
        <name val="Cambria"/>
        <scheme val="none"/>
      </font>
    </dxf>
    <dxf>
      <font>
        <color auto="1"/>
        <name val="Cambria"/>
        <scheme val="none"/>
      </font>
    </dxf>
    <dxf>
      <font>
        <color auto="1"/>
        <name val="Cambria"/>
        <scheme val="none"/>
      </font>
    </dxf>
    <dxf>
      <font>
        <color auto="1"/>
        <name val="Cambria"/>
        <scheme val="none"/>
      </font>
    </dxf>
    <dxf>
      <fill>
        <gradientFill degree="90">
          <stop position="0">
            <color rgb="FFFF9999"/>
          </stop>
          <stop position="0.5">
            <color theme="0"/>
          </stop>
          <stop position="1">
            <color rgb="FFFF9999"/>
          </stop>
        </gradientFill>
      </fill>
    </dxf>
    <dxf>
      <fill>
        <gradientFill type="path" left="0.5" right="0.5" top="0.5" bottom="0.5">
          <stop position="0">
            <color theme="0"/>
          </stop>
          <stop position="1">
            <color rgb="FF58F709"/>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8" tint="0.40000610370189521"/>
          </stop>
        </gradientFill>
      </fill>
    </dxf>
    <dxf>
      <font>
        <color auto="1"/>
        <name val="Cambria"/>
        <scheme val="none"/>
      </font>
    </dxf>
    <dxf>
      <font>
        <color theme="0"/>
      </font>
    </dxf>
    <dxf>
      <fill>
        <patternFill>
          <bgColor indexed="13"/>
        </patternFill>
      </fill>
    </dxf>
    <dxf>
      <font>
        <condense val="0"/>
        <extend val="0"/>
        <color indexed="9"/>
      </font>
      <fill>
        <patternFill>
          <bgColor indexed="10"/>
        </patternFill>
      </fill>
    </dxf>
    <dxf>
      <fill>
        <patternFill>
          <bgColor indexed="9"/>
        </patternFill>
      </fill>
    </dxf>
    <dxf>
      <font>
        <b/>
        <i val="0"/>
        <condense val="0"/>
        <extend val="0"/>
        <color auto="1"/>
      </font>
      <fill>
        <patternFill>
          <bgColor indexed="13"/>
        </patternFill>
      </fill>
    </dxf>
    <dxf>
      <font>
        <condense val="0"/>
        <extend val="0"/>
        <color indexed="9"/>
      </font>
      <fill>
        <patternFill>
          <bgColor indexed="10"/>
        </patternFill>
      </fill>
    </dxf>
    <dxf>
      <fill>
        <patternFill>
          <bgColor indexed="9"/>
        </patternFill>
      </fill>
    </dxf>
    <dxf>
      <font>
        <condense val="0"/>
        <extend val="0"/>
        <color indexed="9"/>
      </font>
      <fill>
        <patternFill>
          <bgColor indexed="10"/>
        </patternFill>
      </fill>
    </dxf>
    <dxf>
      <fill>
        <patternFill>
          <bgColor indexed="13"/>
        </patternFill>
      </fill>
    </dxf>
    <dxf>
      <font>
        <condense val="0"/>
        <extend val="0"/>
        <color indexed="9"/>
      </font>
      <fill>
        <patternFill>
          <bgColor indexed="10"/>
        </patternFill>
      </fill>
    </dxf>
    <dxf>
      <fill>
        <patternFill>
          <bgColor indexed="9"/>
        </patternFill>
      </fill>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ill>
        <gradientFill type="path" left="0.5" right="0.5" top="0.5" bottom="0.5">
          <stop position="0">
            <color theme="0"/>
          </stop>
          <stop position="1">
            <color theme="8" tint="0.40000610370189521"/>
          </stop>
        </gradientFill>
      </fill>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ill>
        <gradientFill degree="90">
          <stop position="0">
            <color rgb="FFFF9999"/>
          </stop>
          <stop position="0.5">
            <color theme="0"/>
          </stop>
          <stop position="1">
            <color rgb="FFFF9999"/>
          </stop>
        </gradientFill>
      </fill>
    </dxf>
    <dxf>
      <fill>
        <gradientFill type="path" left="0.5" right="0.5" top="0.5" bottom="0.5">
          <stop position="0">
            <color theme="0"/>
          </stop>
          <stop position="1">
            <color rgb="FF58F709"/>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8" tint="0.40000610370189521"/>
          </stop>
        </gradientFill>
      </fill>
    </dxf>
    <dxf>
      <font>
        <color theme="0"/>
      </font>
    </dxf>
    <dxf>
      <font>
        <color theme="0"/>
      </font>
    </dxf>
    <dxf>
      <font>
        <color theme="0"/>
      </font>
    </dxf>
    <dxf>
      <fill>
        <patternFill>
          <bgColor indexed="13"/>
        </patternFill>
      </fill>
    </dxf>
    <dxf>
      <font>
        <condense val="0"/>
        <extend val="0"/>
        <color indexed="9"/>
      </font>
      <fill>
        <patternFill>
          <bgColor indexed="10"/>
        </patternFill>
      </fill>
    </dxf>
    <dxf>
      <fill>
        <patternFill>
          <bgColor indexed="9"/>
        </patternFill>
      </fill>
    </dxf>
    <dxf>
      <font>
        <b/>
        <i val="0"/>
        <condense val="0"/>
        <extend val="0"/>
        <color auto="1"/>
      </font>
      <fill>
        <patternFill>
          <bgColor indexed="13"/>
        </patternFill>
      </fill>
    </dxf>
    <dxf>
      <font>
        <condense val="0"/>
        <extend val="0"/>
        <color indexed="9"/>
      </font>
      <fill>
        <patternFill>
          <bgColor indexed="10"/>
        </patternFill>
      </fill>
    </dxf>
    <dxf>
      <fill>
        <patternFill>
          <bgColor indexed="9"/>
        </patternFill>
      </fill>
    </dxf>
    <dxf>
      <font>
        <condense val="0"/>
        <extend val="0"/>
        <color indexed="9"/>
      </font>
      <fill>
        <patternFill>
          <bgColor indexed="10"/>
        </patternFill>
      </fill>
    </dxf>
    <dxf>
      <fill>
        <patternFill>
          <bgColor indexed="13"/>
        </patternFill>
      </fill>
    </dxf>
    <dxf>
      <font>
        <condense val="0"/>
        <extend val="0"/>
        <color indexed="9"/>
      </font>
      <fill>
        <patternFill>
          <bgColor indexed="10"/>
        </patternFill>
      </fill>
    </dxf>
    <dxf>
      <fill>
        <patternFill>
          <bgColor indexed="9"/>
        </patternFill>
      </fill>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ill>
        <gradientFill type="path" left="0.5" right="0.5" top="0.5" bottom="0.5">
          <stop position="0">
            <color theme="0"/>
          </stop>
          <stop position="1">
            <color theme="8" tint="0.40000610370189521"/>
          </stop>
        </gradientFill>
      </fill>
    </dxf>
    <dxf>
      <fill>
        <gradientFill degree="90">
          <stop position="0">
            <color rgb="FFFF9999"/>
          </stop>
          <stop position="0.5">
            <color theme="0"/>
          </stop>
          <stop position="1">
            <color rgb="FFFF9999"/>
          </stop>
        </gradientFill>
      </fill>
    </dxf>
    <dxf>
      <fill>
        <gradientFill type="path" left="0.5" right="0.5" top="0.5" bottom="0.5">
          <stop position="0">
            <color theme="0"/>
          </stop>
          <stop position="1">
            <color rgb="FF58F709"/>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8" tint="0.40000610370189521"/>
          </stop>
        </gradientFill>
      </fill>
    </dxf>
    <dxf>
      <font>
        <color theme="0"/>
      </font>
    </dxf>
    <dxf>
      <font>
        <color theme="0"/>
      </font>
    </dxf>
    <dxf>
      <font>
        <b/>
        <i val="0"/>
        <condense val="0"/>
        <extend val="0"/>
        <color auto="1"/>
      </font>
      <fill>
        <patternFill>
          <bgColor indexed="13"/>
        </patternFill>
      </fill>
    </dxf>
    <dxf>
      <font>
        <color theme="0"/>
        <name val="Cambria"/>
        <scheme val="none"/>
      </font>
      <fill>
        <patternFill>
          <bgColor rgb="FFFF0000"/>
        </patternFill>
      </fill>
    </dxf>
    <dxf>
      <fill>
        <patternFill>
          <bgColor indexed="9"/>
        </patternFill>
      </fill>
    </dxf>
    <dxf>
      <font>
        <condense val="0"/>
        <extend val="0"/>
        <color indexed="9"/>
      </font>
      <fill>
        <patternFill>
          <bgColor indexed="10"/>
        </patternFill>
      </fill>
    </dxf>
    <dxf>
      <fill>
        <patternFill>
          <bgColor indexed="13"/>
        </patternFill>
      </fill>
    </dxf>
    <dxf>
      <font>
        <condense val="0"/>
        <extend val="0"/>
        <color indexed="9"/>
      </font>
      <fill>
        <patternFill>
          <bgColor indexed="10"/>
        </patternFill>
      </fill>
    </dxf>
    <dxf>
      <fill>
        <patternFill>
          <bgColor indexed="9"/>
        </patternFill>
      </fill>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theme="3" tint="0.59999389629810485"/>
          </stop>
        </gradientFill>
      </fill>
    </dxf>
    <dxf>
      <fill>
        <patternFill>
          <bgColor rgb="FFFF0000"/>
        </patternFill>
      </fill>
    </dxf>
    <dxf>
      <fill>
        <patternFill>
          <bgColor rgb="FFFF0000"/>
        </patternFill>
      </fill>
    </dxf>
    <dxf>
      <font>
        <color theme="0"/>
      </font>
    </dxf>
    <dxf>
      <fill>
        <patternFill>
          <bgColor rgb="FFFF0000"/>
        </patternFill>
      </fill>
    </dxf>
    <dxf>
      <font>
        <color theme="0"/>
      </font>
    </dxf>
    <dxf>
      <fill>
        <patternFill>
          <bgColor rgb="FFFF0000"/>
        </patternFill>
      </fill>
    </dxf>
    <dxf>
      <font>
        <color theme="0"/>
      </font>
    </dxf>
    <dxf>
      <fill>
        <patternFill>
          <bgColor rgb="FFFF0000"/>
        </patternFill>
      </fill>
    </dxf>
    <dxf>
      <fill>
        <gradientFill type="path" left="0.5" right="0.5" top="0.5" bottom="0.5">
          <stop position="0">
            <color theme="3" tint="0.59999389629810485"/>
          </stop>
          <stop position="1">
            <color theme="0"/>
          </stop>
        </gradientFill>
      </fill>
    </dxf>
    <dxf>
      <fill>
        <patternFill>
          <bgColor rgb="FF76FA8C"/>
        </patternFill>
      </fill>
    </dxf>
    <dxf>
      <fill>
        <patternFill>
          <bgColor theme="8" tint="0.59996337778862885"/>
        </patternFill>
      </fill>
    </dxf>
    <dxf>
      <font>
        <color theme="0"/>
      </font>
    </dxf>
    <dxf>
      <font>
        <color theme="0"/>
      </font>
    </dxf>
    <dxf>
      <font>
        <color theme="0"/>
      </font>
    </dxf>
    <dxf>
      <fill>
        <patternFill>
          <bgColor theme="0"/>
        </patternFill>
      </fill>
    </dxf>
    <dxf>
      <fill>
        <patternFill>
          <bgColor rgb="FFFFC000"/>
        </patternFill>
      </fill>
    </dxf>
    <dxf>
      <font>
        <color theme="0"/>
      </font>
      <fill>
        <patternFill>
          <bgColor theme="0" tint="-0.34998626667073579"/>
        </patternFill>
      </fill>
    </dxf>
    <dxf>
      <font>
        <color auto="1"/>
      </font>
      <fill>
        <patternFill>
          <bgColor theme="9" tint="-0.499984740745262"/>
        </patternFill>
      </fill>
    </dxf>
    <dxf>
      <fill>
        <patternFill>
          <bgColor theme="0"/>
        </patternFill>
      </fill>
    </dxf>
    <dxf>
      <fill>
        <patternFill>
          <bgColor rgb="FFFFC000"/>
        </patternFill>
      </fill>
    </dxf>
    <dxf>
      <font>
        <color theme="0"/>
      </font>
      <fill>
        <patternFill>
          <bgColor theme="0" tint="-0.34998626667073579"/>
        </patternFill>
      </fill>
    </dxf>
    <dxf>
      <font>
        <color auto="1"/>
      </font>
      <fill>
        <patternFill>
          <bgColor theme="9" tint="-0.499984740745262"/>
        </patternFill>
      </fill>
    </dxf>
    <dxf>
      <fill>
        <patternFill>
          <bgColor theme="0"/>
        </patternFill>
      </fill>
    </dxf>
    <dxf>
      <fill>
        <patternFill>
          <bgColor rgb="FFFFC000"/>
        </patternFill>
      </fill>
    </dxf>
    <dxf>
      <font>
        <color theme="0"/>
      </font>
      <fill>
        <patternFill>
          <bgColor theme="0" tint="-0.34998626667073579"/>
        </patternFill>
      </fill>
    </dxf>
    <dxf>
      <font>
        <color auto="1"/>
      </font>
      <fill>
        <patternFill>
          <bgColor theme="9" tint="-0.499984740745262"/>
        </patternFill>
      </fill>
    </dxf>
    <dxf>
      <fill>
        <patternFill>
          <bgColor theme="0"/>
        </patternFill>
      </fill>
    </dxf>
    <dxf>
      <fill>
        <patternFill>
          <bgColor rgb="FFFFC000"/>
        </patternFill>
      </fill>
    </dxf>
    <dxf>
      <font>
        <color theme="0"/>
      </font>
      <fill>
        <patternFill>
          <bgColor theme="0" tint="-0.34998626667073579"/>
        </patternFill>
      </fill>
    </dxf>
    <dxf>
      <font>
        <color auto="1"/>
      </font>
      <fill>
        <patternFill>
          <bgColor theme="9" tint="-0.499984740745262"/>
        </patternFill>
      </fill>
    </dxf>
    <dxf>
      <fill>
        <patternFill>
          <bgColor rgb="FFFFC000"/>
        </patternFill>
      </fill>
    </dxf>
    <dxf>
      <font>
        <color theme="0"/>
      </font>
      <fill>
        <patternFill>
          <bgColor theme="0" tint="-0.34998626667073579"/>
        </patternFill>
      </fill>
    </dxf>
    <dxf>
      <font>
        <color auto="1"/>
      </font>
      <fill>
        <patternFill>
          <bgColor theme="9" tint="-0.499984740745262"/>
        </patternFill>
      </fill>
    </dxf>
    <dxf>
      <fill>
        <patternFill>
          <bgColor theme="0"/>
        </patternFill>
      </fill>
    </dxf>
    <dxf>
      <fill>
        <patternFill>
          <bgColor theme="0"/>
        </patternFill>
      </fill>
    </dxf>
    <dxf>
      <fill>
        <patternFill>
          <bgColor rgb="FFFFC000"/>
        </patternFill>
      </fill>
    </dxf>
    <dxf>
      <font>
        <color theme="0"/>
      </font>
      <fill>
        <patternFill>
          <bgColor theme="0" tint="-0.34998626667073579"/>
        </patternFill>
      </fill>
    </dxf>
    <dxf>
      <font>
        <color auto="1"/>
      </font>
      <fill>
        <patternFill>
          <bgColor theme="9" tint="-0.499984740745262"/>
        </patternFill>
      </fill>
    </dxf>
    <dxf>
      <fill>
        <patternFill>
          <bgColor theme="0"/>
        </patternFill>
      </fill>
    </dxf>
    <dxf>
      <fill>
        <gradientFill type="path" left="0.5" right="0.5" top="0.5" bottom="0.5">
          <stop position="0">
            <color theme="0"/>
          </stop>
          <stop position="1">
            <color rgb="FFF70314"/>
          </stop>
        </gradientFill>
      </fill>
    </dxf>
    <dxf>
      <fill>
        <patternFill>
          <bgColor theme="0"/>
        </patternFill>
      </fill>
    </dxf>
    <dxf>
      <fill>
        <patternFill>
          <bgColor theme="0"/>
        </patternFill>
      </fill>
    </dxf>
    <dxf>
      <fill>
        <patternFill>
          <bgColor theme="0"/>
        </patternFill>
      </fill>
    </dxf>
    <dxf>
      <fill>
        <gradientFill type="path" left="0.5" right="0.5" top="0.5" bottom="0.5">
          <stop position="0">
            <color theme="3" tint="0.59999389629810485"/>
          </stop>
          <stop position="1">
            <color theme="0"/>
          </stop>
        </gradientFill>
      </fill>
    </dxf>
    <dxf>
      <font>
        <color theme="0"/>
      </font>
    </dxf>
    <dxf>
      <font>
        <color theme="0"/>
      </font>
    </dxf>
    <dxf>
      <fill>
        <patternFill>
          <bgColor rgb="FFFFC000"/>
        </patternFill>
      </fill>
    </dxf>
    <dxf>
      <font>
        <color theme="0"/>
      </font>
      <fill>
        <patternFill>
          <bgColor theme="0" tint="-0.34998626667073579"/>
        </patternFill>
      </fill>
    </dxf>
    <dxf>
      <font>
        <color auto="1"/>
      </font>
      <fill>
        <patternFill>
          <bgColor theme="9" tint="-0.499984740745262"/>
        </patternFill>
      </fill>
    </dxf>
    <dxf>
      <fill>
        <patternFill>
          <bgColor rgb="FFFFC000"/>
        </patternFill>
      </fill>
    </dxf>
    <dxf>
      <font>
        <color theme="0"/>
      </font>
      <fill>
        <patternFill>
          <bgColor theme="0" tint="-0.34998626667073579"/>
        </patternFill>
      </fill>
    </dxf>
    <dxf>
      <font>
        <color auto="1"/>
      </font>
      <fill>
        <patternFill>
          <bgColor theme="9" tint="-0.499984740745262"/>
        </patternFill>
      </fill>
    </dxf>
    <dxf>
      <fill>
        <patternFill>
          <bgColor rgb="FFFFC000"/>
        </pattern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3" tint="0.59999389629810485"/>
          </stop>
        </gradientFill>
      </fill>
    </dxf>
    <dxf>
      <fill>
        <patternFill>
          <bgColor rgb="FFFFC000"/>
        </patternFill>
      </fill>
    </dxf>
    <dxf>
      <font>
        <color theme="0"/>
      </font>
      <fill>
        <patternFill>
          <bgColor theme="0" tint="-0.34998626667073579"/>
        </patternFill>
      </fill>
    </dxf>
    <dxf>
      <font>
        <color auto="1"/>
      </font>
      <fill>
        <patternFill>
          <bgColor theme="9" tint="-0.499984740745262"/>
        </patternFill>
      </fill>
    </dxf>
    <dxf>
      <fill>
        <gradientFill type="path" left="0.5" right="0.5" top="0.5" bottom="0.5">
          <stop position="0">
            <color theme="0"/>
          </stop>
          <stop position="1">
            <color rgb="FFFFC000"/>
          </stop>
        </gradientFill>
      </fill>
    </dxf>
    <dxf>
      <font>
        <color auto="1"/>
      </font>
      <fill>
        <gradientFill type="path" left="0.5" right="0.5" top="0.5" bottom="0.5">
          <stop position="0">
            <color theme="0"/>
          </stop>
          <stop position="1">
            <color theme="0" tint="-0.49803155613879818"/>
          </stop>
        </gradientFill>
      </fill>
    </dxf>
    <dxf>
      <font>
        <color auto="1"/>
      </font>
      <fill>
        <gradientFill type="path" left="0.5" right="0.5" top="0.5" bottom="0.5">
          <stop position="0">
            <color theme="9" tint="0.40000610370189521"/>
          </stop>
          <stop position="1">
            <color theme="9" tint="-0.49803155613879818"/>
          </stop>
        </gradientFill>
      </fill>
    </dxf>
    <dxf>
      <fill>
        <patternFill>
          <bgColor rgb="FFFFC000"/>
        </patternFill>
      </fill>
    </dxf>
    <dxf>
      <font>
        <color theme="0"/>
      </font>
      <fill>
        <patternFill>
          <bgColor theme="0" tint="-0.34998626667073579"/>
        </patternFill>
      </fill>
    </dxf>
    <dxf>
      <font>
        <color auto="1"/>
      </font>
      <fill>
        <patternFill>
          <bgColor theme="9" tint="-0.499984740745262"/>
        </patternFill>
      </fill>
    </dxf>
    <dxf>
      <fill>
        <patternFill>
          <bgColor rgb="FFFFC000"/>
        </patternFill>
      </fill>
    </dxf>
    <dxf>
      <font>
        <color theme="0"/>
      </font>
      <fill>
        <patternFill>
          <bgColor theme="0" tint="-0.34998626667073579"/>
        </patternFill>
      </fill>
    </dxf>
    <dxf>
      <font>
        <color auto="1"/>
      </font>
      <fill>
        <patternFill>
          <bgColor theme="9" tint="-0.499984740745262"/>
        </patternFill>
      </fill>
    </dxf>
    <dxf>
      <fill>
        <patternFill>
          <bgColor rgb="FF76FA8C"/>
        </patternFill>
      </fill>
    </dxf>
    <dxf>
      <fill>
        <patternFill>
          <bgColor rgb="FFFFC000"/>
        </patternFill>
      </fill>
    </dxf>
    <dxf>
      <font>
        <color theme="0"/>
      </font>
      <fill>
        <patternFill>
          <bgColor theme="0" tint="-0.499984740745262"/>
        </patternFill>
      </fill>
    </dxf>
    <dxf>
      <fill>
        <patternFill>
          <bgColor theme="9" tint="-0.499984740745262"/>
        </patternFill>
      </fill>
    </dxf>
    <dxf>
      <fill>
        <patternFill>
          <bgColor theme="8" tint="0.59996337778862885"/>
        </patternFill>
      </fill>
    </dxf>
    <dxf>
      <fill>
        <gradientFill type="path" left="0.5" right="0.5" top="0.5" bottom="0.5">
          <stop position="0">
            <color theme="0"/>
          </stop>
          <stop position="1">
            <color theme="3" tint="0.40000610370189521"/>
          </stop>
        </gradientFill>
      </fill>
    </dxf>
    <dxf>
      <fill>
        <gradientFill type="path" left="0.5" right="0.5" top="0.5" bottom="0.5">
          <stop position="0">
            <color theme="3" tint="0.40000610370189521"/>
          </stop>
          <stop position="1">
            <color theme="0"/>
          </stop>
        </gradientFill>
      </fill>
    </dxf>
    <dxf>
      <font>
        <color theme="0"/>
      </font>
    </dxf>
    <dxf>
      <font>
        <color theme="0" tint="-0.14996795556505021"/>
      </font>
      <fill>
        <patternFill>
          <bgColor theme="0" tint="-0.14996795556505021"/>
        </patternFill>
      </fill>
    </dxf>
    <dxf>
      <fill>
        <gradientFill type="path" left="0.5" right="0.5" top="0.5" bottom="0.5">
          <stop position="0">
            <color theme="0"/>
          </stop>
          <stop position="1">
            <color theme="4"/>
          </stop>
        </gradientFill>
      </fill>
    </dxf>
    <dxf>
      <fill>
        <gradientFill type="path" left="0.5" right="0.5" top="0.5" bottom="0.5">
          <stop position="0">
            <color theme="0"/>
          </stop>
          <stop position="1">
            <color theme="4"/>
          </stop>
        </gradientFill>
      </fill>
    </dxf>
    <dxf>
      <fill>
        <gradientFill type="path" left="0.5" right="0.5" top="0.5" bottom="0.5">
          <stop position="0">
            <color theme="3" tint="0.40000610370189521"/>
          </stop>
          <stop position="1">
            <color theme="0"/>
          </stop>
        </gradientFill>
      </fill>
    </dxf>
    <dxf>
      <font>
        <color theme="0"/>
      </font>
    </dxf>
    <dxf>
      <font>
        <color theme="4" tint="0.79998168889431442"/>
      </font>
    </dxf>
    <dxf>
      <font>
        <color theme="4" tint="0.79998168889431442"/>
      </font>
    </dxf>
    <dxf>
      <font>
        <color theme="0"/>
      </font>
    </dxf>
    <dxf>
      <font>
        <color theme="0"/>
      </font>
    </dxf>
    <dxf>
      <font>
        <color theme="0"/>
      </font>
    </dxf>
    <dxf>
      <fill>
        <gradientFill type="path" left="0.5" right="0.5" top="0.5" bottom="0.5">
          <stop position="0">
            <color theme="0"/>
          </stop>
          <stop position="1">
            <color theme="8" tint="0.40000610370189521"/>
          </stop>
        </gradientFill>
      </fill>
    </dxf>
    <dxf>
      <fill>
        <gradientFill type="path" left="0.5" right="0.5" top="0.5" bottom="0.5">
          <stop position="0">
            <color theme="0"/>
          </stop>
          <stop position="1">
            <color theme="8" tint="0.40000610370189521"/>
          </stop>
        </gradientFill>
      </fill>
    </dxf>
    <dxf>
      <fill>
        <gradientFill type="path" left="0.5" right="0.5" top="0.5" bottom="0.5">
          <stop position="0">
            <color theme="0"/>
          </stop>
          <stop position="1">
            <color theme="4" tint="0.40000610370189521"/>
          </stop>
        </gradientFill>
      </fill>
    </dxf>
    <dxf>
      <fill>
        <gradientFill type="path" left="0.5" right="0.5" top="0.5" bottom="0.5">
          <stop position="0">
            <color theme="0"/>
          </stop>
          <stop position="1">
            <color theme="4" tint="0.40000610370189521"/>
          </stop>
        </gradientFill>
      </fill>
    </dxf>
    <dxf>
      <fill>
        <gradientFill type="path" left="0.5" right="0.5" top="0.5" bottom="0.5">
          <stop position="0">
            <color theme="0"/>
          </stop>
          <stop position="1">
            <color theme="4" tint="0.40000610370189521"/>
          </stop>
        </gradientFill>
      </fill>
    </dxf>
    <dxf>
      <fill>
        <gradientFill type="path" left="0.5" right="0.5" top="0.5" bottom="0.5">
          <stop position="0">
            <color theme="0"/>
          </stop>
          <stop position="1">
            <color theme="4" tint="0.40000610370189521"/>
          </stop>
        </gradientFill>
      </fill>
    </dxf>
    <dxf>
      <fill>
        <gradientFill type="path" left="0.5" right="0.5" top="0.5" bottom="0.5">
          <stop position="0">
            <color theme="0"/>
          </stop>
          <stop position="1">
            <color theme="4" tint="0.40000610370189521"/>
          </stop>
        </gradientFill>
      </fill>
    </dxf>
    <dxf>
      <fill>
        <gradientFill type="path" left="0.5" right="0.5" top="0.5" bottom="0.5">
          <stop position="0">
            <color theme="0"/>
          </stop>
          <stop position="1">
            <color theme="4" tint="0.40000610370189521"/>
          </stop>
        </gradientFill>
      </fill>
    </dxf>
    <dxf>
      <fill>
        <gradientFill type="path" left="0.5" right="0.5" top="0.5" bottom="0.5">
          <stop position="0">
            <color theme="0"/>
          </stop>
          <stop position="1">
            <color theme="4" tint="0.40000610370189521"/>
          </stop>
        </gradientFill>
      </fill>
    </dxf>
    <dxf>
      <fill>
        <gradientFill type="path" left="0.5" right="0.5" top="0.5" bottom="0.5">
          <stop position="0">
            <color theme="0"/>
          </stop>
          <stop position="1">
            <color theme="4" tint="0.40000610370189521"/>
          </stop>
        </gradientFill>
      </fill>
    </dxf>
    <dxf>
      <fill>
        <gradientFill type="path" left="0.5" right="0.5" top="0.5" bottom="0.5">
          <stop position="0">
            <color theme="0"/>
          </stop>
          <stop position="1">
            <color theme="4" tint="0.40000610370189521"/>
          </stop>
        </gradientFill>
      </fill>
    </dxf>
    <dxf>
      <font>
        <color theme="0"/>
      </font>
    </dxf>
    <dxf>
      <font>
        <color theme="8" tint="0.59996337778862885"/>
      </font>
      <fill>
        <patternFill>
          <bgColor theme="8" tint="0.59996337778862885"/>
        </patternFill>
      </fill>
    </dxf>
    <dxf>
      <fill>
        <gradientFill>
          <stop position="0">
            <color theme="0"/>
          </stop>
          <stop position="0.5">
            <color theme="4" tint="0.59999389629810485"/>
          </stop>
          <stop position="1">
            <color theme="0"/>
          </stop>
        </gradientFill>
      </fill>
    </dxf>
    <dxf>
      <font>
        <color theme="0"/>
      </font>
    </dxf>
    <dxf>
      <fill>
        <gradientFill type="path" left="0.5" right="0.5" top="0.5" bottom="0.5">
          <stop position="0">
            <color theme="0"/>
          </stop>
          <stop position="1">
            <color rgb="FFF4FD81"/>
          </stop>
        </gradientFill>
      </fill>
    </dxf>
    <dxf>
      <fill>
        <gradientFill type="path" left="0.5" right="0.5" top="0.5" bottom="0.5">
          <stop position="0">
            <color theme="0"/>
          </stop>
          <stop position="1">
            <color theme="4"/>
          </stop>
        </gradientFill>
      </fill>
    </dxf>
    <dxf>
      <fill>
        <gradientFill type="path" left="0.5" right="0.5" top="0.5" bottom="0.5">
          <stop position="0">
            <color theme="0"/>
          </stop>
          <stop position="1">
            <color rgb="FFFFC000"/>
          </stop>
        </gradientFill>
      </fill>
    </dxf>
    <dxf>
      <font>
        <color theme="0"/>
      </font>
    </dxf>
    <dxf>
      <fill>
        <gradientFill type="path" left="0.5" right="0.5" top="0.5" bottom="0.5">
          <stop position="0">
            <color theme="0"/>
          </stop>
          <stop position="1">
            <color rgb="FF0033CC"/>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rgb="FFFFC000"/>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3" tint="0.40000610370189521"/>
          </stop>
          <stop position="1">
            <color theme="0"/>
          </stop>
        </gradientFill>
      </fill>
    </dxf>
    <dxf>
      <fill>
        <gradientFill type="path" left="0.5" right="0.5" top="0.5" bottom="0.5">
          <stop position="0">
            <color theme="0"/>
          </stop>
          <stop position="1">
            <color theme="8" tint="0.40000610370189521"/>
          </stop>
        </gradientFill>
      </fill>
    </dxf>
    <dxf>
      <fill>
        <gradientFill type="path" left="0.5" right="0.5" top="0.5" bottom="0.5">
          <stop position="0">
            <color theme="3" tint="0.40000610370189521"/>
          </stop>
          <stop position="1">
            <color theme="0"/>
          </stop>
        </gradientFill>
      </fill>
    </dxf>
    <dxf>
      <font>
        <color theme="0"/>
      </font>
    </dxf>
    <dxf>
      <font>
        <color theme="0"/>
      </font>
    </dxf>
    <dxf>
      <font>
        <color theme="0"/>
      </font>
    </dxf>
    <dxf>
      <font>
        <color theme="8" tint="0.79998168889431442"/>
      </font>
    </dxf>
    <dxf>
      <font>
        <color theme="8" tint="0.79998168889431442"/>
      </font>
    </dxf>
    <dxf>
      <font>
        <color rgb="FFF4FD81"/>
      </font>
    </dxf>
    <dxf>
      <font>
        <color rgb="FFF4FD81"/>
      </font>
    </dxf>
    <dxf>
      <font>
        <color rgb="FFF4FD81"/>
      </font>
    </dxf>
    <dxf>
      <font>
        <color rgb="FFF4FD81"/>
      </font>
    </dxf>
    <dxf>
      <font>
        <color theme="8" tint="0.79998168889431442"/>
      </font>
    </dxf>
    <dxf>
      <font>
        <color theme="8" tint="0.79998168889431442"/>
      </font>
    </dxf>
    <dxf>
      <font>
        <color theme="8" tint="0.79998168889431442"/>
      </font>
    </dxf>
    <dxf>
      <font>
        <color theme="8" tint="0.79998168889431442"/>
      </font>
    </dxf>
    <dxf>
      <font>
        <color theme="8" tint="0.79998168889431442"/>
      </font>
    </dxf>
    <dxf>
      <font>
        <color theme="8" tint="0.79998168889431442"/>
      </font>
    </dxf>
    <dxf>
      <font>
        <color theme="8" tint="0.79998168889431442"/>
      </font>
    </dxf>
    <dxf>
      <font>
        <color theme="8" tint="0.79998168889431442"/>
      </font>
    </dxf>
    <dxf>
      <font>
        <color theme="8" tint="0.79998168889431442"/>
      </font>
    </dxf>
    <dxf>
      <font>
        <color theme="8" tint="0.79998168889431442"/>
      </font>
    </dxf>
    <dxf>
      <font>
        <color theme="8" tint="0.79998168889431442"/>
      </font>
    </dxf>
    <dxf>
      <font>
        <color theme="8" tint="0.79998168889431442"/>
      </font>
    </dxf>
    <dxf>
      <font>
        <color theme="8" tint="0.79998168889431442"/>
      </font>
    </dxf>
    <dxf>
      <font>
        <color theme="8" tint="0.79998168889431442"/>
      </font>
    </dxf>
    <dxf>
      <font>
        <color rgb="FFF4FD81"/>
      </font>
    </dxf>
    <dxf>
      <font>
        <color rgb="FFF4FD81"/>
      </font>
    </dxf>
    <dxf>
      <font>
        <color rgb="FFF4FD81"/>
      </font>
    </dxf>
    <dxf>
      <font>
        <color rgb="FFF4FD81"/>
      </font>
    </dxf>
    <dxf>
      <font>
        <color rgb="FFF4FD81"/>
      </font>
    </dxf>
    <dxf>
      <font>
        <color rgb="FFF4FD81"/>
      </font>
    </dxf>
    <dxf>
      <font>
        <color rgb="FFF4FD81"/>
      </font>
    </dxf>
    <dxf>
      <font>
        <color rgb="FFF4FD81"/>
      </font>
    </dxf>
    <dxf>
      <font>
        <color rgb="FFF4FD81"/>
      </font>
    </dxf>
    <dxf>
      <font>
        <color rgb="FFF4FD81"/>
      </font>
    </dxf>
    <dxf>
      <font>
        <color rgb="FFF4FD81"/>
      </font>
    </dxf>
    <dxf>
      <font>
        <color rgb="FFF4FD81"/>
      </font>
    </dxf>
    <dxf>
      <font>
        <color rgb="FFF4FD81"/>
      </font>
    </dxf>
    <dxf>
      <font>
        <color theme="8" tint="0.79998168889431442"/>
      </font>
    </dxf>
    <dxf>
      <font>
        <color theme="8" tint="0.79998168889431442"/>
      </font>
    </dxf>
    <dxf>
      <font>
        <color rgb="FFF4FD81"/>
      </font>
    </dxf>
    <dxf>
      <font>
        <color rgb="FFF4FD81"/>
      </font>
    </dxf>
    <dxf>
      <font>
        <color theme="8" tint="0.79998168889431442"/>
      </font>
    </dxf>
    <dxf>
      <font>
        <color rgb="FFF4FD81"/>
      </font>
    </dxf>
    <dxf>
      <font>
        <color theme="8" tint="0.79998168889431442"/>
      </font>
    </dxf>
    <dxf>
      <font>
        <color theme="8" tint="0.79998168889431442"/>
      </font>
    </dxf>
    <dxf>
      <font>
        <color rgb="FFF4FD81"/>
      </font>
    </dxf>
    <dxf>
      <font>
        <color theme="8" tint="0.79998168889431442"/>
      </font>
    </dxf>
    <dxf>
      <font>
        <color rgb="FFF4FD81"/>
      </font>
    </dxf>
    <dxf>
      <font>
        <color theme="8" tint="0.79998168889431442"/>
      </font>
    </dxf>
    <dxf>
      <font>
        <color rgb="FFF4FD81"/>
      </font>
    </dxf>
    <dxf>
      <font>
        <color rgb="FFF4FD81"/>
      </font>
    </dxf>
    <dxf>
      <font>
        <color theme="8" tint="0.79998168889431442"/>
      </font>
    </dxf>
    <dxf>
      <font>
        <color rgb="FFF4FD81"/>
      </font>
    </dxf>
    <dxf>
      <font>
        <color theme="8" tint="0.79998168889431442"/>
      </font>
    </dxf>
    <dxf>
      <font>
        <color theme="0"/>
      </font>
    </dxf>
    <dxf>
      <font>
        <color theme="0"/>
      </font>
    </dxf>
    <dxf>
      <font>
        <color theme="0"/>
      </font>
    </dxf>
    <dxf>
      <font>
        <color theme="0"/>
      </font>
    </dxf>
    <dxf>
      <font>
        <color theme="0"/>
      </font>
    </dxf>
    <dxf>
      <font>
        <color theme="3" tint="0.59996337778862885"/>
      </font>
    </dxf>
    <dxf>
      <font>
        <color rgb="FFFFFFCC"/>
      </font>
    </dxf>
    <dxf>
      <font>
        <color rgb="FFFFFFCC"/>
      </font>
    </dxf>
    <dxf>
      <font>
        <color rgb="FFFFFFCC"/>
      </font>
    </dxf>
    <dxf>
      <font>
        <color rgb="FFFFFFCC"/>
      </font>
    </dxf>
    <dxf>
      <font>
        <color rgb="FFFFFFCC"/>
      </font>
    </dxf>
    <dxf>
      <font>
        <color rgb="FFFFFFCC"/>
      </font>
    </dxf>
    <dxf>
      <font>
        <color rgb="FFFFFFCC"/>
      </font>
    </dxf>
    <dxf>
      <font>
        <color rgb="FFFFFFCC"/>
      </font>
    </dxf>
    <dxf>
      <font>
        <color rgb="FFFFFFCC"/>
      </font>
    </dxf>
    <dxf>
      <font>
        <color theme="9" tint="0.79998168889431442"/>
      </font>
    </dxf>
    <dxf>
      <font>
        <color rgb="FFF4FD81"/>
      </font>
    </dxf>
    <dxf>
      <font>
        <color theme="8" tint="0.79998168889431442"/>
      </font>
    </dxf>
    <dxf>
      <font>
        <color auto="1"/>
      </font>
      <fill>
        <gradientFill type="path" left="0.5" right="0.5" top="0.5" bottom="0.5">
          <stop position="0">
            <color rgb="FFFFC000"/>
          </stop>
          <stop position="1">
            <color theme="0"/>
          </stop>
        </gradientFill>
      </fill>
    </dxf>
    <dxf>
      <font>
        <color theme="0"/>
      </font>
      <fill>
        <patternFill>
          <bgColor theme="0"/>
        </patternFill>
      </fill>
    </dxf>
    <dxf>
      <font>
        <color theme="1"/>
      </font>
    </dxf>
    <dxf>
      <fill>
        <gradientFill type="path" left="0.5" right="0.5" top="0.5" bottom="0.5">
          <stop position="0">
            <color theme="0" tint="-0.49803155613879818"/>
          </stop>
          <stop position="1">
            <color theme="0"/>
          </stop>
        </gradientFill>
      </fill>
    </dxf>
    <dxf>
      <fill>
        <gradientFill type="path" left="0.5" right="0.5" top="0.5" bottom="0.5">
          <stop position="0">
            <color theme="9" tint="-0.25098422193060094"/>
          </stop>
          <stop position="1">
            <color theme="9" tint="0.80001220740379042"/>
          </stop>
        </gradientFill>
      </fill>
    </dxf>
    <dxf>
      <font>
        <color theme="0"/>
      </font>
    </dxf>
    <dxf>
      <font>
        <color rgb="FFFFFFCC"/>
      </font>
      <fill>
        <patternFill>
          <bgColor rgb="FFFFFFCC"/>
        </patternFill>
      </fill>
    </dxf>
    <dxf>
      <font>
        <color theme="8" tint="0.79998168889431442"/>
      </font>
    </dxf>
    <dxf>
      <font>
        <color theme="0"/>
      </font>
      <fill>
        <patternFill>
          <bgColor theme="0"/>
        </patternFill>
      </fill>
    </dxf>
    <dxf>
      <font>
        <color theme="0"/>
      </font>
    </dxf>
    <dxf>
      <font>
        <color theme="0"/>
      </font>
    </dxf>
    <dxf>
      <font>
        <color auto="1"/>
        <name val="Cambria"/>
        <scheme val="none"/>
      </font>
    </dxf>
    <dxf>
      <font>
        <color theme="0"/>
      </font>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font>
    </dxf>
    <dxf>
      <fill>
        <gradientFill type="path" left="0.5" right="0.5" top="0.5" bottom="0.5">
          <stop position="0">
            <color theme="0"/>
          </stop>
          <stop position="1">
            <color rgb="FFFFC000"/>
          </stop>
        </gradientFill>
      </fill>
    </dxf>
    <dxf>
      <font>
        <color auto="1"/>
      </font>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theme="8" tint="0.59999389629810485"/>
          </stop>
        </gradientFill>
      </fill>
    </dxf>
    <dxf>
      <font>
        <color theme="0"/>
      </font>
    </dxf>
    <dxf>
      <font>
        <color theme="0" tint="-0.14996795556505021"/>
      </font>
      <fill>
        <patternFill>
          <bgColor theme="0" tint="-0.14996795556505021"/>
        </patternFill>
      </fill>
    </dxf>
    <dxf>
      <fill>
        <gradientFill type="path" left="0.5" right="0.5" top="0.5" bottom="0.5">
          <stop position="0">
            <color theme="0"/>
          </stop>
          <stop position="1">
            <color rgb="FFFF0101"/>
          </stop>
        </gradientFill>
      </fill>
    </dxf>
    <dxf>
      <fill>
        <gradientFill type="path" left="0.5" right="0.5" top="0.5" bottom="0.5">
          <stop position="0">
            <color theme="0"/>
          </stop>
          <stop position="1">
            <color rgb="FFF70314"/>
          </stop>
        </gradientFill>
      </fill>
    </dxf>
    <dxf>
      <font>
        <color theme="0"/>
      </font>
    </dxf>
    <dxf>
      <fill>
        <patternFill>
          <bgColor rgb="FFFF0000"/>
        </patternFill>
      </fill>
    </dxf>
    <dxf>
      <fill>
        <gradientFill type="path" left="0.5" right="0.5" top="0.5" bottom="0.5">
          <stop position="0">
            <color theme="8" tint="0.59999389629810485"/>
          </stop>
          <stop position="1">
            <color theme="0"/>
          </stop>
        </gradientFill>
      </fill>
    </dxf>
    <dxf>
      <fill>
        <patternFill>
          <bgColor rgb="FFFF0000"/>
        </patternFill>
      </fill>
    </dxf>
    <dxf>
      <fill>
        <gradientFill type="path" left="0.5" right="0.5" top="0.5" bottom="0.5">
          <stop position="0">
            <color theme="0"/>
          </stop>
          <stop position="1">
            <color theme="4"/>
          </stop>
        </gradientFill>
      </fill>
    </dxf>
    <dxf>
      <fill>
        <gradientFill type="path" left="0.5" right="0.5" top="0.5" bottom="0.5">
          <stop position="0">
            <color theme="0"/>
          </stop>
          <stop position="1">
            <color rgb="FFFF0000"/>
          </stop>
        </gradientFill>
      </fill>
    </dxf>
    <dxf>
      <fill>
        <gradientFill type="path" left="0.5" right="0.5" top="0.5" bottom="0.5">
          <stop position="0">
            <color theme="3" tint="0.40000610370189521"/>
          </stop>
          <stop position="1">
            <color theme="0"/>
          </stop>
        </gradientFill>
      </fill>
    </dxf>
    <dxf>
      <fill>
        <gradientFill type="path" left="0.5" right="0.5" top="0.5" bottom="0.5">
          <stop position="0">
            <color theme="0"/>
          </stop>
          <stop position="1">
            <color rgb="FFFFC000"/>
          </stop>
        </gradientFill>
      </fill>
    </dxf>
    <dxf>
      <fill>
        <gradientFill type="path" left="0.5" right="0.5" top="0.5" bottom="0.5">
          <stop position="0">
            <color theme="8" tint="0.59999389629810485"/>
          </stop>
          <stop position="1">
            <color theme="0"/>
          </stop>
        </gradientFill>
      </fill>
    </dxf>
    <dxf>
      <fill>
        <gradientFill type="path" left="0.5" right="0.5" top="0.5" bottom="0.5">
          <stop position="0">
            <color theme="0"/>
          </stop>
          <stop position="1">
            <color theme="3" tint="0.40000610370189521"/>
          </stop>
        </gradientFill>
      </fill>
    </dxf>
    <dxf>
      <fill>
        <gradientFill>
          <stop position="0">
            <color theme="0"/>
          </stop>
          <stop position="1">
            <color theme="4"/>
          </stop>
        </gradientFill>
      </fill>
    </dxf>
    <dxf>
      <fill>
        <gradientFill degree="180">
          <stop position="0">
            <color theme="0"/>
          </stop>
          <stop position="1">
            <color theme="4"/>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rgb="FFFFC000"/>
          </stop>
        </gradientFill>
      </fill>
    </dxf>
    <dxf>
      <fill>
        <gradientFill type="path">
          <stop position="0">
            <color theme="0"/>
          </stop>
          <stop position="1">
            <color theme="4"/>
          </stop>
        </gradientFill>
      </fill>
    </dxf>
    <dxf>
      <fill>
        <gradientFill type="path" left="1" right="1">
          <stop position="0">
            <color theme="0"/>
          </stop>
          <stop position="1">
            <color theme="4"/>
          </stop>
        </gradientFill>
      </fill>
    </dxf>
    <dxf>
      <fill>
        <gradientFill degree="90">
          <stop position="0">
            <color theme="0"/>
          </stop>
          <stop position="1">
            <color theme="4"/>
          </stop>
        </gradientFill>
      </fill>
    </dxf>
    <dxf>
      <fill>
        <gradientFill type="path" left="0.5" right="0.5" top="0.5" bottom="0.5">
          <stop position="0">
            <color theme="3" tint="0.40000610370189521"/>
          </stop>
          <stop position="1">
            <color theme="0"/>
          </stop>
        </gradientFill>
      </fill>
    </dxf>
    <dxf>
      <fill>
        <gradientFill type="path" left="0.5" right="0.5" top="0.5" bottom="0.5">
          <stop position="0">
            <color theme="3" tint="0.40000610370189521"/>
          </stop>
          <stop position="1">
            <color theme="0"/>
          </stop>
        </gradientFill>
      </fill>
    </dxf>
    <dxf>
      <fill>
        <gradientFill type="path" left="0.5" right="0.5" top="0.5" bottom="0.5">
          <stop position="0">
            <color theme="4" tint="0.40000610370189521"/>
          </stop>
          <stop position="1">
            <color theme="0"/>
          </stop>
        </gradientFill>
      </fill>
    </dxf>
    <dxf>
      <fill>
        <gradientFill type="path" left="0.5" right="0.5" top="0.5" bottom="0.5">
          <stop position="0">
            <color theme="3" tint="0.40000610370189521"/>
          </stop>
          <stop position="1">
            <color theme="0"/>
          </stop>
        </gradientFill>
      </fill>
    </dxf>
    <dxf>
      <fill>
        <patternFill>
          <bgColor rgb="FFFF0000"/>
        </patternFill>
      </fill>
    </dxf>
    <dxf>
      <fill>
        <patternFill>
          <bgColor theme="0"/>
        </patternFill>
      </fill>
    </dxf>
    <dxf>
      <font>
        <color auto="1"/>
      </font>
    </dxf>
    <dxf>
      <font>
        <b/>
        <i val="0"/>
        <color auto="1"/>
        <name val="Cambria"/>
        <scheme val="none"/>
      </font>
      <fill>
        <patternFill>
          <bgColor rgb="FFFFFF00"/>
        </patternFill>
      </fill>
    </dxf>
    <dxf>
      <font>
        <color theme="0"/>
      </font>
      <fill>
        <patternFill>
          <bgColor rgb="FFFF0000"/>
        </patternFill>
      </fill>
    </dxf>
    <dxf>
      <font>
        <color theme="0"/>
      </font>
      <fill>
        <patternFill>
          <bgColor rgb="FF0070C0"/>
        </patternFill>
      </fill>
    </dxf>
    <dxf>
      <font>
        <b/>
        <i val="0"/>
        <condense val="0"/>
        <extend val="0"/>
      </font>
      <fill>
        <patternFill>
          <bgColor theme="9" tint="0.3999450666829432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70314"/>
      <color rgb="FFFF0101"/>
      <color rgb="FFF4FD81"/>
      <color rgb="FF0000FF"/>
      <color rgb="FFFF5050"/>
      <color rgb="FFFF9999"/>
      <color rgb="FF70DA46"/>
      <color rgb="FF58F709"/>
      <color rgb="FFE7FA72"/>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16</xdr:col>
      <xdr:colOff>781050</xdr:colOff>
      <xdr:row>1</xdr:row>
      <xdr:rowOff>3810</xdr:rowOff>
    </xdr:from>
    <xdr:to>
      <xdr:col>25</xdr:col>
      <xdr:colOff>11430</xdr:colOff>
      <xdr:row>2</xdr:row>
      <xdr:rowOff>293370</xdr:rowOff>
    </xdr:to>
    <xdr:pic>
      <xdr:nvPicPr>
        <xdr:cNvPr id="4" name="Picture 3" descr="C:\Users\brian\AppData\Local\Microsoft\Windows\INetCacheContent.Word\NASL Horiz.jpg">
          <a:extLst>
            <a:ext uri="{FF2B5EF4-FFF2-40B4-BE49-F238E27FC236}">
              <a16:creationId xmlns:a16="http://schemas.microsoft.com/office/drawing/2014/main" id="{F7DEE6A2-51F7-4C91-B59B-A6A958909B9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16440" y="3810"/>
          <a:ext cx="2499360" cy="769620"/>
        </a:xfrm>
        <a:prstGeom prst="rect">
          <a:avLst/>
        </a:prstGeom>
        <a:noFill/>
        <a:ln>
          <a:noFill/>
        </a:ln>
      </xdr:spPr>
    </xdr:pic>
    <xdr:clientData/>
  </xdr:twoCellAnchor>
  <xdr:twoCellAnchor>
    <xdr:from>
      <xdr:col>9</xdr:col>
      <xdr:colOff>415290</xdr:colOff>
      <xdr:row>0</xdr:row>
      <xdr:rowOff>137160</xdr:rowOff>
    </xdr:from>
    <xdr:to>
      <xdr:col>9</xdr:col>
      <xdr:colOff>1393698</xdr:colOff>
      <xdr:row>0</xdr:row>
      <xdr:rowOff>621792</xdr:rowOff>
    </xdr:to>
    <xdr:sp macro="" textlink="">
      <xdr:nvSpPr>
        <xdr:cNvPr id="2" name="Arrow: Right 1">
          <a:extLst>
            <a:ext uri="{FF2B5EF4-FFF2-40B4-BE49-F238E27FC236}">
              <a16:creationId xmlns:a16="http://schemas.microsoft.com/office/drawing/2014/main" id="{76C4500F-298B-4C61-AE8E-494AE19CAF65}"/>
            </a:ext>
          </a:extLst>
        </xdr:cNvPr>
        <xdr:cNvSpPr/>
      </xdr:nvSpPr>
      <xdr:spPr>
        <a:xfrm>
          <a:off x="4088130" y="137160"/>
          <a:ext cx="978408" cy="48463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8</xdr:col>
      <xdr:colOff>148590</xdr:colOff>
      <xdr:row>0</xdr:row>
      <xdr:rowOff>140970</xdr:rowOff>
    </xdr:from>
    <xdr:to>
      <xdr:col>9</xdr:col>
      <xdr:colOff>86868</xdr:colOff>
      <xdr:row>0</xdr:row>
      <xdr:rowOff>625602</xdr:rowOff>
    </xdr:to>
    <xdr:sp macro="" textlink="">
      <xdr:nvSpPr>
        <xdr:cNvPr id="6" name="Arrow: Right 5">
          <a:extLst>
            <a:ext uri="{FF2B5EF4-FFF2-40B4-BE49-F238E27FC236}">
              <a16:creationId xmlns:a16="http://schemas.microsoft.com/office/drawing/2014/main" id="{8E85EAD3-9B60-440D-BC14-D8BDA1BD19D9}"/>
            </a:ext>
          </a:extLst>
        </xdr:cNvPr>
        <xdr:cNvSpPr/>
      </xdr:nvSpPr>
      <xdr:spPr>
        <a:xfrm>
          <a:off x="2781300" y="140970"/>
          <a:ext cx="978408" cy="48463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300990</xdr:colOff>
      <xdr:row>0</xdr:row>
      <xdr:rowOff>156210</xdr:rowOff>
    </xdr:from>
    <xdr:to>
      <xdr:col>7</xdr:col>
      <xdr:colOff>1279398</xdr:colOff>
      <xdr:row>0</xdr:row>
      <xdr:rowOff>640842</xdr:rowOff>
    </xdr:to>
    <xdr:sp macro="" textlink="">
      <xdr:nvSpPr>
        <xdr:cNvPr id="8" name="Arrow: Right 7">
          <a:extLst>
            <a:ext uri="{FF2B5EF4-FFF2-40B4-BE49-F238E27FC236}">
              <a16:creationId xmlns:a16="http://schemas.microsoft.com/office/drawing/2014/main" id="{1A6E435A-8BAD-42B0-BB7B-D27609F470B8}"/>
            </a:ext>
          </a:extLst>
        </xdr:cNvPr>
        <xdr:cNvSpPr/>
      </xdr:nvSpPr>
      <xdr:spPr>
        <a:xfrm>
          <a:off x="1386840" y="156210"/>
          <a:ext cx="978408" cy="48463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102870</xdr:colOff>
      <xdr:row>0</xdr:row>
      <xdr:rowOff>152400</xdr:rowOff>
    </xdr:from>
    <xdr:to>
      <xdr:col>6</xdr:col>
      <xdr:colOff>925068</xdr:colOff>
      <xdr:row>0</xdr:row>
      <xdr:rowOff>637032</xdr:rowOff>
    </xdr:to>
    <xdr:sp macro="" textlink="">
      <xdr:nvSpPr>
        <xdr:cNvPr id="10" name="Arrow: Right 9">
          <a:extLst>
            <a:ext uri="{FF2B5EF4-FFF2-40B4-BE49-F238E27FC236}">
              <a16:creationId xmlns:a16="http://schemas.microsoft.com/office/drawing/2014/main" id="{54E7EEBD-ADB3-4543-A3FA-905266E8BBA7}"/>
            </a:ext>
          </a:extLst>
        </xdr:cNvPr>
        <xdr:cNvSpPr/>
      </xdr:nvSpPr>
      <xdr:spPr>
        <a:xfrm>
          <a:off x="102870" y="152400"/>
          <a:ext cx="978408" cy="48463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3</xdr:col>
      <xdr:colOff>22860</xdr:colOff>
      <xdr:row>0</xdr:row>
      <xdr:rowOff>929640</xdr:rowOff>
    </xdr:to>
    <xdr:pic>
      <xdr:nvPicPr>
        <xdr:cNvPr id="3" name="Picture 2" descr="C:\Users\brian\AppData\Local\Microsoft\Windows\INetCacheContent.Word\NASL Horiz.jpg">
          <a:extLst>
            <a:ext uri="{FF2B5EF4-FFF2-40B4-BE49-F238E27FC236}">
              <a16:creationId xmlns:a16="http://schemas.microsoft.com/office/drawing/2014/main" id="{6211259A-EFFC-4DFA-9780-B5CB6C5E06E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57150"/>
          <a:ext cx="2674620" cy="87249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210038</xdr:colOff>
      <xdr:row>0</xdr:row>
      <xdr:rowOff>48847</xdr:rowOff>
    </xdr:from>
    <xdr:to>
      <xdr:col>17</xdr:col>
      <xdr:colOff>708268</xdr:colOff>
      <xdr:row>2</xdr:row>
      <xdr:rowOff>327270</xdr:rowOff>
    </xdr:to>
    <xdr:pic>
      <xdr:nvPicPr>
        <xdr:cNvPr id="17" name="Picture 16" descr="C:\Users\brian\AppData\Local\Microsoft\Windows\INetCacheContent.Word\NASL Horiz.jpg">
          <a:extLst>
            <a:ext uri="{FF2B5EF4-FFF2-40B4-BE49-F238E27FC236}">
              <a16:creationId xmlns:a16="http://schemas.microsoft.com/office/drawing/2014/main" id="{D170F2B1-3EF4-4765-9A36-00DE3240888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39192" y="48847"/>
          <a:ext cx="3658576" cy="1059961"/>
        </a:xfrm>
        <a:prstGeom prst="rect">
          <a:avLst/>
        </a:prstGeom>
        <a:noFill/>
        <a:ln>
          <a:noFill/>
        </a:ln>
      </xdr:spPr>
    </xdr:pic>
    <xdr:clientData/>
  </xdr:twoCellAnchor>
  <xdr:twoCellAnchor editAs="oneCell">
    <xdr:from>
      <xdr:col>13</xdr:col>
      <xdr:colOff>196361</xdr:colOff>
      <xdr:row>44</xdr:row>
      <xdr:rowOff>16748</xdr:rowOff>
    </xdr:from>
    <xdr:to>
      <xdr:col>17</xdr:col>
      <xdr:colOff>694591</xdr:colOff>
      <xdr:row>48</xdr:row>
      <xdr:rowOff>26518</xdr:rowOff>
    </xdr:to>
    <xdr:pic>
      <xdr:nvPicPr>
        <xdr:cNvPr id="12" name="Picture 11" descr="C:\Users\brian\AppData\Local\Microsoft\Windows\INetCacheContent.Word\NASL Horiz.jpg">
          <a:extLst>
            <a:ext uri="{FF2B5EF4-FFF2-40B4-BE49-F238E27FC236}">
              <a16:creationId xmlns:a16="http://schemas.microsoft.com/office/drawing/2014/main" id="{CD86C4E7-3DB8-489E-B9CB-20DCA6CA926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25515" y="9214479"/>
          <a:ext cx="3658576" cy="1138115"/>
        </a:xfrm>
        <a:prstGeom prst="rect">
          <a:avLst/>
        </a:prstGeom>
        <a:noFill/>
        <a:ln>
          <a:noFill/>
        </a:ln>
      </xdr:spPr>
    </xdr:pic>
    <xdr:clientData/>
  </xdr:twoCellAnchor>
  <xdr:twoCellAnchor editAs="oneCell">
    <xdr:from>
      <xdr:col>14</xdr:col>
      <xdr:colOff>19539</xdr:colOff>
      <xdr:row>63</xdr:row>
      <xdr:rowOff>48847</xdr:rowOff>
    </xdr:from>
    <xdr:to>
      <xdr:col>17</xdr:col>
      <xdr:colOff>732692</xdr:colOff>
      <xdr:row>67</xdr:row>
      <xdr:rowOff>0</xdr:rowOff>
    </xdr:to>
    <xdr:pic>
      <xdr:nvPicPr>
        <xdr:cNvPr id="19" name="Picture 18" descr="C:\Users\brian\AppData\Local\Microsoft\Windows\INetCacheContent.Word\NASL Horiz.jpg">
          <a:extLst>
            <a:ext uri="{FF2B5EF4-FFF2-40B4-BE49-F238E27FC236}">
              <a16:creationId xmlns:a16="http://schemas.microsoft.com/office/drawing/2014/main" id="{B5483AF9-3E70-4B09-87DC-9A98BDDF556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63616" y="14854116"/>
          <a:ext cx="3658576" cy="1138115"/>
        </a:xfrm>
        <a:prstGeom prst="rect">
          <a:avLst/>
        </a:prstGeom>
        <a:noFill/>
        <a:ln>
          <a:noFill/>
        </a:ln>
      </xdr:spPr>
    </xdr:pic>
    <xdr:clientData/>
  </xdr:twoCellAnchor>
  <xdr:twoCellAnchor editAs="oneCell">
    <xdr:from>
      <xdr:col>14</xdr:col>
      <xdr:colOff>0</xdr:colOff>
      <xdr:row>83</xdr:row>
      <xdr:rowOff>0</xdr:rowOff>
    </xdr:from>
    <xdr:to>
      <xdr:col>17</xdr:col>
      <xdr:colOff>713153</xdr:colOff>
      <xdr:row>86</xdr:row>
      <xdr:rowOff>180730</xdr:rowOff>
    </xdr:to>
    <xdr:pic>
      <xdr:nvPicPr>
        <xdr:cNvPr id="21" name="Picture 20" descr="C:\Users\brian\AppData\Local\Microsoft\Windows\INetCacheContent.Word\NASL Horiz.jpg">
          <a:extLst>
            <a:ext uri="{FF2B5EF4-FFF2-40B4-BE49-F238E27FC236}">
              <a16:creationId xmlns:a16="http://schemas.microsoft.com/office/drawing/2014/main" id="{285886EF-6959-426B-A053-90E8428FEA6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44077" y="20740077"/>
          <a:ext cx="3658576" cy="1138115"/>
        </a:xfrm>
        <a:prstGeom prst="rect">
          <a:avLst/>
        </a:prstGeom>
        <a:noFill/>
        <a:ln>
          <a:noFill/>
        </a:ln>
      </xdr:spPr>
    </xdr:pic>
    <xdr:clientData/>
  </xdr:twoCellAnchor>
  <xdr:twoCellAnchor editAs="oneCell">
    <xdr:from>
      <xdr:col>14</xdr:col>
      <xdr:colOff>14654</xdr:colOff>
      <xdr:row>103</xdr:row>
      <xdr:rowOff>14654</xdr:rowOff>
    </xdr:from>
    <xdr:to>
      <xdr:col>17</xdr:col>
      <xdr:colOff>727807</xdr:colOff>
      <xdr:row>106</xdr:row>
      <xdr:rowOff>195384</xdr:rowOff>
    </xdr:to>
    <xdr:pic>
      <xdr:nvPicPr>
        <xdr:cNvPr id="22" name="Picture 21" descr="C:\Users\brian\AppData\Local\Microsoft\Windows\INetCacheContent.Word\NASL Horiz.jpg">
          <a:extLst>
            <a:ext uri="{FF2B5EF4-FFF2-40B4-BE49-F238E27FC236}">
              <a16:creationId xmlns:a16="http://schemas.microsoft.com/office/drawing/2014/main" id="{65A50D70-9D68-4028-88FA-744E8B29080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58731" y="26689539"/>
          <a:ext cx="3658576" cy="1138115"/>
        </a:xfrm>
        <a:prstGeom prst="rect">
          <a:avLst/>
        </a:prstGeom>
        <a:noFill/>
        <a:ln>
          <a:noFill/>
        </a:ln>
      </xdr:spPr>
    </xdr:pic>
    <xdr:clientData/>
  </xdr:twoCellAnchor>
  <xdr:twoCellAnchor editAs="oneCell">
    <xdr:from>
      <xdr:col>14</xdr:col>
      <xdr:colOff>0</xdr:colOff>
      <xdr:row>123</xdr:row>
      <xdr:rowOff>0</xdr:rowOff>
    </xdr:from>
    <xdr:to>
      <xdr:col>17</xdr:col>
      <xdr:colOff>713153</xdr:colOff>
      <xdr:row>126</xdr:row>
      <xdr:rowOff>180731</xdr:rowOff>
    </xdr:to>
    <xdr:pic>
      <xdr:nvPicPr>
        <xdr:cNvPr id="24" name="Picture 23" descr="C:\Users\brian\AppData\Local\Microsoft\Windows\INetCacheContent.Word\NASL Horiz.jpg">
          <a:extLst>
            <a:ext uri="{FF2B5EF4-FFF2-40B4-BE49-F238E27FC236}">
              <a16:creationId xmlns:a16="http://schemas.microsoft.com/office/drawing/2014/main" id="{AB15FBEB-13DA-4424-8832-6858C76AD7C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44077" y="32609692"/>
          <a:ext cx="3658576" cy="1138115"/>
        </a:xfrm>
        <a:prstGeom prst="rect">
          <a:avLst/>
        </a:prstGeom>
        <a:noFill/>
        <a:ln>
          <a:noFill/>
        </a:ln>
      </xdr:spPr>
    </xdr:pic>
    <xdr:clientData/>
  </xdr:twoCellAnchor>
  <xdr:twoCellAnchor editAs="oneCell">
    <xdr:from>
      <xdr:col>14</xdr:col>
      <xdr:colOff>0</xdr:colOff>
      <xdr:row>143</xdr:row>
      <xdr:rowOff>0</xdr:rowOff>
    </xdr:from>
    <xdr:to>
      <xdr:col>17</xdr:col>
      <xdr:colOff>713153</xdr:colOff>
      <xdr:row>146</xdr:row>
      <xdr:rowOff>180730</xdr:rowOff>
    </xdr:to>
    <xdr:pic>
      <xdr:nvPicPr>
        <xdr:cNvPr id="25" name="Picture 24" descr="C:\Users\brian\AppData\Local\Microsoft\Windows\INetCacheContent.Word\NASL Horiz.jpg">
          <a:extLst>
            <a:ext uri="{FF2B5EF4-FFF2-40B4-BE49-F238E27FC236}">
              <a16:creationId xmlns:a16="http://schemas.microsoft.com/office/drawing/2014/main" id="{D4878511-B5A3-4808-9209-7244425ACEE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44077" y="38544500"/>
          <a:ext cx="3658576" cy="1138115"/>
        </a:xfrm>
        <a:prstGeom prst="rect">
          <a:avLst/>
        </a:prstGeom>
        <a:noFill/>
        <a:ln>
          <a:noFill/>
        </a:ln>
      </xdr:spPr>
    </xdr:pic>
    <xdr:clientData/>
  </xdr:twoCellAnchor>
  <xdr:twoCellAnchor editAs="oneCell">
    <xdr:from>
      <xdr:col>14</xdr:col>
      <xdr:colOff>0</xdr:colOff>
      <xdr:row>163</xdr:row>
      <xdr:rowOff>0</xdr:rowOff>
    </xdr:from>
    <xdr:to>
      <xdr:col>17</xdr:col>
      <xdr:colOff>713153</xdr:colOff>
      <xdr:row>166</xdr:row>
      <xdr:rowOff>180731</xdr:rowOff>
    </xdr:to>
    <xdr:pic>
      <xdr:nvPicPr>
        <xdr:cNvPr id="26" name="Picture 25" descr="C:\Users\brian\AppData\Local\Microsoft\Windows\INetCacheContent.Word\NASL Horiz.jpg">
          <a:extLst>
            <a:ext uri="{FF2B5EF4-FFF2-40B4-BE49-F238E27FC236}">
              <a16:creationId xmlns:a16="http://schemas.microsoft.com/office/drawing/2014/main" id="{8EBA7A69-1251-4306-BC38-20D652679DA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44077" y="44479308"/>
          <a:ext cx="3658576" cy="1138115"/>
        </a:xfrm>
        <a:prstGeom prst="rect">
          <a:avLst/>
        </a:prstGeom>
        <a:noFill/>
        <a:ln>
          <a:noFill/>
        </a:ln>
      </xdr:spPr>
    </xdr:pic>
    <xdr:clientData/>
  </xdr:twoCellAnchor>
  <xdr:twoCellAnchor editAs="oneCell">
    <xdr:from>
      <xdr:col>14</xdr:col>
      <xdr:colOff>0</xdr:colOff>
      <xdr:row>183</xdr:row>
      <xdr:rowOff>0</xdr:rowOff>
    </xdr:from>
    <xdr:to>
      <xdr:col>17</xdr:col>
      <xdr:colOff>713153</xdr:colOff>
      <xdr:row>186</xdr:row>
      <xdr:rowOff>180730</xdr:rowOff>
    </xdr:to>
    <xdr:pic>
      <xdr:nvPicPr>
        <xdr:cNvPr id="28" name="Picture 27" descr="C:\Users\brian\AppData\Local\Microsoft\Windows\INetCacheContent.Word\NASL Horiz.jpg">
          <a:extLst>
            <a:ext uri="{FF2B5EF4-FFF2-40B4-BE49-F238E27FC236}">
              <a16:creationId xmlns:a16="http://schemas.microsoft.com/office/drawing/2014/main" id="{238FE641-1E78-40C2-ADC1-7F6771D9CE6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44077" y="50414115"/>
          <a:ext cx="3658576" cy="1138115"/>
        </a:xfrm>
        <a:prstGeom prst="rect">
          <a:avLst/>
        </a:prstGeom>
        <a:noFill/>
        <a:ln>
          <a:noFill/>
        </a:ln>
      </xdr:spPr>
    </xdr:pic>
    <xdr:clientData/>
  </xdr:twoCellAnchor>
  <xdr:twoCellAnchor editAs="oneCell">
    <xdr:from>
      <xdr:col>14</xdr:col>
      <xdr:colOff>0</xdr:colOff>
      <xdr:row>202</xdr:row>
      <xdr:rowOff>0</xdr:rowOff>
    </xdr:from>
    <xdr:to>
      <xdr:col>17</xdr:col>
      <xdr:colOff>713153</xdr:colOff>
      <xdr:row>206</xdr:row>
      <xdr:rowOff>9769</xdr:rowOff>
    </xdr:to>
    <xdr:pic>
      <xdr:nvPicPr>
        <xdr:cNvPr id="29" name="Picture 28" descr="C:\Users\brian\AppData\Local\Microsoft\Windows\INetCacheContent.Word\NASL Horiz.jpg">
          <a:extLst>
            <a:ext uri="{FF2B5EF4-FFF2-40B4-BE49-F238E27FC236}">
              <a16:creationId xmlns:a16="http://schemas.microsoft.com/office/drawing/2014/main" id="{BF2EDF7B-3397-4053-AAB2-A09EB016ACB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44077" y="56153538"/>
          <a:ext cx="3658576" cy="113811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29632</xdr:colOff>
      <xdr:row>0</xdr:row>
      <xdr:rowOff>46566</xdr:rowOff>
    </xdr:from>
    <xdr:to>
      <xdr:col>2</xdr:col>
      <xdr:colOff>1926166</xdr:colOff>
      <xdr:row>0</xdr:row>
      <xdr:rowOff>762000</xdr:rowOff>
    </xdr:to>
    <xdr:pic>
      <xdr:nvPicPr>
        <xdr:cNvPr id="3" name="Picture 2" descr="C:\Users\brian\AppData\Local\Microsoft\Windows\INetCacheContent.Word\NASL Horiz.jpg">
          <a:extLst>
            <a:ext uri="{FF2B5EF4-FFF2-40B4-BE49-F238E27FC236}">
              <a16:creationId xmlns:a16="http://schemas.microsoft.com/office/drawing/2014/main" id="{8B751F6C-16C2-43D8-8F6B-B0208A0D5F9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8599" y="46566"/>
          <a:ext cx="2611967" cy="715434"/>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28575</xdr:colOff>
      <xdr:row>0</xdr:row>
      <xdr:rowOff>128588</xdr:rowOff>
    </xdr:from>
    <xdr:to>
      <xdr:col>2</xdr:col>
      <xdr:colOff>2633662</xdr:colOff>
      <xdr:row>3</xdr:row>
      <xdr:rowOff>214313</xdr:rowOff>
    </xdr:to>
    <xdr:pic>
      <xdr:nvPicPr>
        <xdr:cNvPr id="4" name="Picture 3" descr="C:\Users\brian\AppData\Local\Microsoft\Windows\INetCacheContent.Word\NASL Horiz.jpg">
          <a:extLst>
            <a:ext uri="{FF2B5EF4-FFF2-40B4-BE49-F238E27FC236}">
              <a16:creationId xmlns:a16="http://schemas.microsoft.com/office/drawing/2014/main" id="{42E0F270-5B0C-44B6-8979-2BAA176E857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3363" y="128588"/>
          <a:ext cx="2900362" cy="112395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22</xdr:col>
      <xdr:colOff>678505</xdr:colOff>
      <xdr:row>0</xdr:row>
      <xdr:rowOff>0</xdr:rowOff>
    </xdr:from>
    <xdr:to>
      <xdr:col>66</xdr:col>
      <xdr:colOff>69273</xdr:colOff>
      <xdr:row>0</xdr:row>
      <xdr:rowOff>704850</xdr:rowOff>
    </xdr:to>
    <xdr:pic>
      <xdr:nvPicPr>
        <xdr:cNvPr id="3" name="Picture 2" descr="C:\Users\brian\AppData\Local\Microsoft\Windows\INetCacheContent.Word\NASL Horiz.jpg">
          <a:extLst>
            <a:ext uri="{FF2B5EF4-FFF2-40B4-BE49-F238E27FC236}">
              <a16:creationId xmlns:a16="http://schemas.microsoft.com/office/drawing/2014/main" id="{5C4188A4-9C6D-42F9-95D0-6B516637720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38202" y="0"/>
          <a:ext cx="2746647" cy="7048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63500</xdr:colOff>
      <xdr:row>2</xdr:row>
      <xdr:rowOff>76200</xdr:rowOff>
    </xdr:from>
    <xdr:to>
      <xdr:col>4</xdr:col>
      <xdr:colOff>2457450</xdr:colOff>
      <xdr:row>5</xdr:row>
      <xdr:rowOff>241300</xdr:rowOff>
    </xdr:to>
    <xdr:pic>
      <xdr:nvPicPr>
        <xdr:cNvPr id="4" name="Picture 3" descr="C:\Users\brian\AppData\Local\Microsoft\Windows\INetCacheContent.Word\NASL Horiz.jpg">
          <a:extLst>
            <a:ext uri="{FF2B5EF4-FFF2-40B4-BE49-F238E27FC236}">
              <a16:creationId xmlns:a16="http://schemas.microsoft.com/office/drawing/2014/main" id="{9A0123E0-5E2E-454E-B85C-7F7AFBECD38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500" y="1625600"/>
          <a:ext cx="4095750" cy="130810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57150</xdr:colOff>
      <xdr:row>2</xdr:row>
      <xdr:rowOff>133350</xdr:rowOff>
    </xdr:from>
    <xdr:to>
      <xdr:col>4</xdr:col>
      <xdr:colOff>2724150</xdr:colOff>
      <xdr:row>5</xdr:row>
      <xdr:rowOff>215900</xdr:rowOff>
    </xdr:to>
    <xdr:pic>
      <xdr:nvPicPr>
        <xdr:cNvPr id="3" name="Picture 2" descr="C:\Users\brian\AppData\Local\Microsoft\Windows\INetCacheContent.Word\NASL Horiz.jpg">
          <a:extLst>
            <a:ext uri="{FF2B5EF4-FFF2-40B4-BE49-F238E27FC236}">
              <a16:creationId xmlns:a16="http://schemas.microsoft.com/office/drawing/2014/main" id="{6B35F52E-B9DD-4664-BCD1-B527731C05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695450"/>
          <a:ext cx="4495800" cy="1225550"/>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1</xdr:row>
      <xdr:rowOff>571500</xdr:rowOff>
    </xdr:from>
    <xdr:to>
      <xdr:col>4</xdr:col>
      <xdr:colOff>2766060</xdr:colOff>
      <xdr:row>5</xdr:row>
      <xdr:rowOff>358140</xdr:rowOff>
    </xdr:to>
    <xdr:pic>
      <xdr:nvPicPr>
        <xdr:cNvPr id="3" name="Picture 2" descr="C:\Users\brian\AppData\Local\Microsoft\Windows\INetCacheContent.Word\NASL Horiz.jpg">
          <a:extLst>
            <a:ext uri="{FF2B5EF4-FFF2-40B4-BE49-F238E27FC236}">
              <a16:creationId xmlns:a16="http://schemas.microsoft.com/office/drawing/2014/main" id="{6EF098F6-C02B-42D7-B015-C0325A2DC06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554480"/>
          <a:ext cx="4671060" cy="150876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mailto:briansmithbsc@gmail.com" TargetMode="External"/><Relationship Id="rId1" Type="http://schemas.openxmlformats.org/officeDocument/2006/relationships/hyperlink" Target="mailto:ian.macsirs@ntlworld.com" TargetMode="Externa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mailto:briansmithbsc@gmail.com" TargetMode="External"/><Relationship Id="rId1" Type="http://schemas.openxmlformats.org/officeDocument/2006/relationships/hyperlink" Target="mailto:ian.macsirs@ntlworld.com" TargetMode="Externa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3" tint="0.59999389629810485"/>
    <pageSetUpPr fitToPage="1"/>
  </sheetPr>
  <dimension ref="A1:AN21"/>
  <sheetViews>
    <sheetView showGridLines="0" showRowColHeaders="0" topLeftCell="H3" zoomScaleNormal="100" workbookViewId="0">
      <selection activeCell="N15" sqref="N15:X18"/>
    </sheetView>
  </sheetViews>
  <sheetFormatPr defaultColWidth="8.85546875" defaultRowHeight="12.75" x14ac:dyDescent="0.2"/>
  <cols>
    <col min="1" max="1" width="30" style="1062" hidden="1" customWidth="1"/>
    <col min="2" max="2" width="22.7109375" style="1062" hidden="1" customWidth="1"/>
    <col min="3" max="3" width="14.42578125" style="1062" hidden="1" customWidth="1"/>
    <col min="4" max="4" width="10.42578125" style="1062" hidden="1" customWidth="1"/>
    <col min="5" max="5" width="9.28515625" style="1062" hidden="1" customWidth="1"/>
    <col min="6" max="6" width="2.28515625" style="1062" customWidth="1"/>
    <col min="7" max="7" width="13.5703125" style="1062" customWidth="1"/>
    <col min="8" max="8" width="22.5703125" style="1062" customWidth="1"/>
    <col min="9" max="9" width="15.140625" style="1062" customWidth="1"/>
    <col min="10" max="10" width="21" style="1062" customWidth="1"/>
    <col min="11" max="11" width="5" style="1062" customWidth="1"/>
    <col min="12" max="12" width="10.28515625" style="1062" customWidth="1"/>
    <col min="13" max="13" width="7.7109375" style="1062" hidden="1" customWidth="1"/>
    <col min="14" max="14" width="9.7109375" style="1062" customWidth="1"/>
    <col min="15" max="15" width="0.28515625" style="1062" hidden="1" customWidth="1"/>
    <col min="16" max="16" width="29.28515625" style="1062" customWidth="1"/>
    <col min="17" max="17" width="11.5703125" style="1166" customWidth="1"/>
    <col min="18" max="18" width="0.28515625" style="1062" hidden="1" customWidth="1"/>
    <col min="19" max="22" width="4.28515625" style="1062" customWidth="1"/>
    <col min="23" max="23" width="3" style="1062" customWidth="1"/>
    <col min="24" max="25" width="8" style="1062" customWidth="1"/>
    <col min="26" max="26" width="3.140625" style="1062" customWidth="1"/>
    <col min="27" max="28" width="8.85546875" style="1062" customWidth="1"/>
    <col min="29" max="29" width="54.42578125" style="1062" customWidth="1"/>
    <col min="30" max="33" width="20.7109375" style="1062" customWidth="1"/>
    <col min="34" max="34" width="8.5703125" style="1062" customWidth="1"/>
    <col min="35" max="35" width="30.5703125" style="1062" customWidth="1"/>
    <col min="36" max="36" width="30.7109375" style="1062" hidden="1" customWidth="1"/>
    <col min="37" max="37" width="11.28515625" style="1062" hidden="1" customWidth="1"/>
    <col min="38" max="40" width="4.140625" style="1062" customWidth="1"/>
    <col min="41" max="44" width="8.85546875" style="1062" customWidth="1"/>
    <col min="45" max="16384" width="8.85546875" style="1062"/>
  </cols>
  <sheetData>
    <row r="1" spans="1:40" ht="56.1" customHeight="1" thickBot="1" x14ac:dyDescent="0.45">
      <c r="A1" s="1056"/>
      <c r="B1" s="1057"/>
      <c r="C1" s="1057"/>
      <c r="D1" s="1057"/>
      <c r="E1" s="1057"/>
      <c r="F1" s="1057"/>
      <c r="G1" s="1058"/>
      <c r="H1" s="1184" t="s">
        <v>3255</v>
      </c>
      <c r="I1" s="1185" t="s">
        <v>3254</v>
      </c>
      <c r="J1" s="1186"/>
      <c r="K1" s="1313" t="s">
        <v>3256</v>
      </c>
      <c r="L1" s="1313"/>
      <c r="M1" s="1313"/>
      <c r="N1" s="1313"/>
      <c r="O1" s="1313"/>
      <c r="P1" s="1313"/>
      <c r="Q1" s="1313"/>
      <c r="R1" s="1313"/>
      <c r="S1" s="1313"/>
      <c r="T1" s="1313"/>
      <c r="U1" s="1313"/>
      <c r="V1" s="1313"/>
      <c r="W1" s="1313"/>
      <c r="X1" s="1313"/>
      <c r="Y1" s="1313"/>
      <c r="Z1" s="1059"/>
      <c r="AA1" s="1059"/>
      <c r="AB1" s="1059"/>
      <c r="AC1" s="1059"/>
      <c r="AD1" s="1059"/>
      <c r="AE1" s="1059"/>
      <c r="AF1" s="1059"/>
      <c r="AG1" s="1059"/>
      <c r="AH1" s="1058"/>
      <c r="AI1" s="1060"/>
      <c r="AJ1" s="1061"/>
      <c r="AK1" s="1059"/>
      <c r="AL1" s="1059"/>
      <c r="AM1" s="1059"/>
      <c r="AN1" s="1059"/>
    </row>
    <row r="2" spans="1:40" ht="37.700000000000003" customHeight="1" thickBot="1" x14ac:dyDescent="0.3">
      <c r="A2" s="1063"/>
      <c r="B2" s="1064"/>
      <c r="C2" s="1064"/>
      <c r="D2" s="1065">
        <f>'Gala Setup'!J7</f>
        <v>0</v>
      </c>
      <c r="E2" s="1064"/>
      <c r="F2" s="1064"/>
      <c r="G2" s="1346">
        <f ca="1">DATE(YEAR(NOW()),12,31)</f>
        <v>43465</v>
      </c>
      <c r="H2" s="1271" t="s">
        <v>238</v>
      </c>
      <c r="I2" s="1271"/>
      <c r="J2" s="1272"/>
      <c r="K2" s="1325"/>
      <c r="L2" s="1319" t="s">
        <v>3180</v>
      </c>
      <c r="M2" s="1066"/>
      <c r="N2" s="1338" t="s">
        <v>3252</v>
      </c>
      <c r="O2" s="1067"/>
      <c r="P2" s="1265" t="s">
        <v>3236</v>
      </c>
      <c r="Q2" s="1267" t="s">
        <v>3240</v>
      </c>
      <c r="R2" s="1068"/>
      <c r="S2" s="1321"/>
      <c r="T2" s="1321"/>
      <c r="U2" s="1321"/>
      <c r="V2" s="1321"/>
      <c r="W2" s="1321"/>
      <c r="X2" s="1321"/>
      <c r="Y2" s="1321"/>
      <c r="Z2" s="1069"/>
      <c r="AA2" s="1070"/>
      <c r="AB2" s="1070"/>
      <c r="AC2" s="1070"/>
      <c r="AD2" s="1229" t="str">
        <f>H2</f>
        <v>National Arena Swimming League</v>
      </c>
      <c r="AE2" s="1230"/>
      <c r="AF2" s="1230"/>
      <c r="AG2" s="1071" t="str">
        <f>S4</f>
        <v>NASL.2018</v>
      </c>
      <c r="AH2" s="1072" t="s">
        <v>109</v>
      </c>
      <c r="AI2" s="1226" t="s">
        <v>129</v>
      </c>
      <c r="AJ2" s="1227"/>
      <c r="AK2" s="1227"/>
      <c r="AL2" s="1227"/>
      <c r="AM2" s="1227"/>
      <c r="AN2" s="1228"/>
    </row>
    <row r="3" spans="1:40" ht="24.6" customHeight="1" thickBot="1" x14ac:dyDescent="0.25">
      <c r="A3" s="1063"/>
      <c r="B3" s="1064"/>
      <c r="C3" s="1064"/>
      <c r="D3" s="1064"/>
      <c r="E3" s="1064"/>
      <c r="F3" s="1064"/>
      <c r="G3" s="1347"/>
      <c r="H3" s="1269" t="s">
        <v>3237</v>
      </c>
      <c r="I3" s="1269"/>
      <c r="J3" s="1270"/>
      <c r="K3" s="1326"/>
      <c r="L3" s="1320"/>
      <c r="M3" s="1073"/>
      <c r="N3" s="1339"/>
      <c r="O3" s="1074"/>
      <c r="P3" s="1266"/>
      <c r="Q3" s="1268"/>
      <c r="R3" s="1074"/>
      <c r="S3" s="1322"/>
      <c r="T3" s="1322"/>
      <c r="U3" s="1322"/>
      <c r="V3" s="1322"/>
      <c r="W3" s="1322"/>
      <c r="X3" s="1322"/>
      <c r="Y3" s="1322"/>
      <c r="Z3" s="1075"/>
      <c r="AA3" s="1070"/>
      <c r="AB3" s="1070"/>
      <c r="AC3" s="1070"/>
      <c r="AD3" s="1076"/>
      <c r="AE3" s="1077"/>
      <c r="AF3" s="1077"/>
      <c r="AG3" s="1078"/>
      <c r="AH3" s="1072"/>
      <c r="AI3" s="1079"/>
      <c r="AJ3" s="1079"/>
      <c r="AK3" s="1079"/>
      <c r="AL3" s="1080"/>
      <c r="AM3" s="1080"/>
      <c r="AN3" s="1080"/>
    </row>
    <row r="4" spans="1:40" ht="28.9" customHeight="1" thickTop="1" thickBot="1" x14ac:dyDescent="0.25">
      <c r="A4" s="1063"/>
      <c r="B4" s="1063" t="str">
        <f>H2</f>
        <v>National Arena Swimming League</v>
      </c>
      <c r="C4" s="1063" t="str">
        <f>H6</f>
        <v>Peterborough</v>
      </c>
      <c r="D4" s="1063" t="str">
        <f>H6</f>
        <v>Peterborough</v>
      </c>
      <c r="E4" s="1081">
        <f>H7</f>
        <v>43386</v>
      </c>
      <c r="F4" s="1063">
        <f>IF(J8=25,31,IF(J8=50,11))</f>
        <v>31</v>
      </c>
      <c r="G4" s="1082" t="s">
        <v>114</v>
      </c>
      <c r="H4" s="1187" t="s">
        <v>3325</v>
      </c>
      <c r="I4" s="1084" t="s">
        <v>135</v>
      </c>
      <c r="J4" s="1188" t="s">
        <v>3326</v>
      </c>
      <c r="K4" s="1326"/>
      <c r="L4" s="1086" t="s">
        <v>2714</v>
      </c>
      <c r="M4" s="1087"/>
      <c r="N4" s="1088">
        <v>1</v>
      </c>
      <c r="O4" s="1089">
        <f t="shared" ref="O4:O13" si="0">IF(P4=0,"No Team Sheet",IF(M4=0,0,IF(M4=P4,"OK","ERROR")))</f>
        <v>0</v>
      </c>
      <c r="P4" s="1090" t="str">
        <f>IF('Team 1'!E1=0,"The team in the lowest numbered lane must show here",'Team 1'!E1)</f>
        <v>Norwich Swans</v>
      </c>
      <c r="Q4" s="1181" t="s">
        <v>1890</v>
      </c>
      <c r="R4" s="1092"/>
      <c r="S4" s="1273" t="s">
        <v>3257</v>
      </c>
      <c r="T4" s="1273"/>
      <c r="U4" s="1273"/>
      <c r="V4" s="1273"/>
      <c r="W4" s="1273"/>
      <c r="X4" s="1273"/>
      <c r="Y4" s="1274"/>
      <c r="Z4" s="1075"/>
      <c r="AA4" s="1070"/>
      <c r="AB4" s="1070"/>
      <c r="AC4" s="1070"/>
      <c r="AD4" s="1093" t="s">
        <v>114</v>
      </c>
      <c r="AE4" s="1094" t="str">
        <f>H4</f>
        <v>East Midlands</v>
      </c>
      <c r="AF4" s="1095" t="s">
        <v>108</v>
      </c>
      <c r="AG4" s="1096" t="str">
        <f>J4</f>
        <v>Premier</v>
      </c>
      <c r="AH4" s="1097" t="s">
        <v>119</v>
      </c>
      <c r="AI4" s="1098" t="str">
        <f t="shared" ref="AI4:AI13" si="1">P4</f>
        <v>Norwich Swans</v>
      </c>
      <c r="AJ4" s="1099">
        <f>M4</f>
        <v>0</v>
      </c>
      <c r="AK4" s="1100" t="str">
        <f t="shared" ref="AK4:AK13" si="2">IF(AJ4=0,"No Team Sheet",IF(AI4=0,0,IF(AI4=AJ4,"OK","ERROR")))</f>
        <v>No Team Sheet</v>
      </c>
      <c r="AL4" s="1236" t="s">
        <v>111</v>
      </c>
      <c r="AM4" s="1253" t="s">
        <v>112</v>
      </c>
      <c r="AN4" s="1234" t="s">
        <v>113</v>
      </c>
    </row>
    <row r="5" spans="1:40" ht="28.9" customHeight="1" thickTop="1" thickBot="1" x14ac:dyDescent="0.25">
      <c r="A5" s="1063"/>
      <c r="B5" s="1063"/>
      <c r="C5" s="1063"/>
      <c r="D5" s="1063"/>
      <c r="E5" s="1063" t="str">
        <f>TEXT(E4,"DD/MM/YY")</f>
        <v>13/10/18</v>
      </c>
      <c r="F5" s="1063"/>
      <c r="G5" s="1082" t="s">
        <v>132</v>
      </c>
      <c r="H5" s="1083">
        <v>1</v>
      </c>
      <c r="I5" s="1101" t="s">
        <v>134</v>
      </c>
      <c r="J5" s="1085">
        <v>1</v>
      </c>
      <c r="K5" s="1326"/>
      <c r="L5" s="1102" t="s">
        <v>2715</v>
      </c>
      <c r="M5" s="1087"/>
      <c r="N5" s="1211">
        <v>2</v>
      </c>
      <c r="O5" s="1089">
        <f t="shared" si="0"/>
        <v>0</v>
      </c>
      <c r="P5" s="1103" t="str">
        <f>'Team 2'!E$1</f>
        <v>Northampton B</v>
      </c>
      <c r="Q5" s="1181" t="s">
        <v>378</v>
      </c>
      <c r="R5" s="1092"/>
      <c r="S5" s="1223" t="s">
        <v>3241</v>
      </c>
      <c r="T5" s="1223"/>
      <c r="U5" s="1223"/>
      <c r="V5" s="1223"/>
      <c r="W5" s="1223"/>
      <c r="X5" s="1223"/>
      <c r="Y5" s="1224"/>
      <c r="Z5" s="1289"/>
      <c r="AA5" s="1070"/>
      <c r="AB5" s="1070"/>
      <c r="AC5" s="1070"/>
      <c r="AD5" s="1104" t="s">
        <v>132</v>
      </c>
      <c r="AE5" s="1105">
        <f>H5</f>
        <v>1</v>
      </c>
      <c r="AF5" s="1106" t="s">
        <v>134</v>
      </c>
      <c r="AG5" s="1105">
        <f>J5</f>
        <v>1</v>
      </c>
      <c r="AH5" s="1107" t="s">
        <v>120</v>
      </c>
      <c r="AI5" s="1098" t="str">
        <f t="shared" si="1"/>
        <v>Northampton B</v>
      </c>
      <c r="AJ5" s="1099">
        <f t="shared" ref="AJ5:AJ13" si="3">M5</f>
        <v>0</v>
      </c>
      <c r="AK5" s="1100" t="str">
        <f t="shared" si="2"/>
        <v>No Team Sheet</v>
      </c>
      <c r="AL5" s="1237"/>
      <c r="AM5" s="1254"/>
      <c r="AN5" s="1235"/>
    </row>
    <row r="6" spans="1:40" ht="28.9" customHeight="1" thickTop="1" thickBot="1" x14ac:dyDescent="0.25">
      <c r="A6" s="1063"/>
      <c r="B6" s="1063"/>
      <c r="C6" s="1063"/>
      <c r="D6" s="1063"/>
      <c r="E6" s="1108" t="str">
        <f>LEFT(E5,2)&amp;MID(E5,4,2)&amp;RIGHT(E5,2)</f>
        <v>131018</v>
      </c>
      <c r="F6" s="1063"/>
      <c r="G6" s="1109" t="s">
        <v>133</v>
      </c>
      <c r="H6" s="1323" t="s">
        <v>3327</v>
      </c>
      <c r="I6" s="1324"/>
      <c r="J6" s="1324"/>
      <c r="K6" s="1326"/>
      <c r="L6" s="1086" t="s">
        <v>2716</v>
      </c>
      <c r="M6" s="1087"/>
      <c r="N6" s="1088">
        <v>3</v>
      </c>
      <c r="O6" s="1089">
        <f t="shared" si="0"/>
        <v>0</v>
      </c>
      <c r="P6" s="1103" t="str">
        <f>'Team 3'!E$1</f>
        <v>City of Peterborough A</v>
      </c>
      <c r="Q6" s="1181" t="s">
        <v>1784</v>
      </c>
      <c r="R6" s="1092"/>
      <c r="S6" s="1223"/>
      <c r="T6" s="1223"/>
      <c r="U6" s="1223"/>
      <c r="V6" s="1223"/>
      <c r="W6" s="1223"/>
      <c r="X6" s="1223"/>
      <c r="Y6" s="1224"/>
      <c r="Z6" s="1289"/>
      <c r="AA6" s="1070"/>
      <c r="AB6" s="1070"/>
      <c r="AC6" s="1070"/>
      <c r="AD6" s="1093" t="s">
        <v>115</v>
      </c>
      <c r="AE6" s="1231" t="str">
        <f>H6</f>
        <v>Peterborough</v>
      </c>
      <c r="AF6" s="1232"/>
      <c r="AG6" s="1233"/>
      <c r="AH6" s="1107" t="s">
        <v>121</v>
      </c>
      <c r="AI6" s="1098" t="str">
        <f t="shared" si="1"/>
        <v>City of Peterborough A</v>
      </c>
      <c r="AJ6" s="1099">
        <f t="shared" si="3"/>
        <v>0</v>
      </c>
      <c r="AK6" s="1100" t="str">
        <f t="shared" si="2"/>
        <v>No Team Sheet</v>
      </c>
      <c r="AL6" s="1237"/>
      <c r="AM6" s="1254"/>
      <c r="AN6" s="1235"/>
    </row>
    <row r="7" spans="1:40" ht="28.9" customHeight="1" thickTop="1" thickBot="1" x14ac:dyDescent="0.25">
      <c r="A7" s="1063"/>
      <c r="B7" s="1063"/>
      <c r="C7" s="1063"/>
      <c r="D7" s="1063"/>
      <c r="E7" s="1063"/>
      <c r="F7" s="1063"/>
      <c r="G7" s="1082" t="s">
        <v>116</v>
      </c>
      <c r="H7" s="1110">
        <v>43386</v>
      </c>
      <c r="I7" s="1111" t="s">
        <v>2844</v>
      </c>
      <c r="J7" s="1182"/>
      <c r="K7" s="1326"/>
      <c r="L7" s="1086" t="s">
        <v>2717</v>
      </c>
      <c r="M7" s="1087"/>
      <c r="N7" s="1088">
        <v>4</v>
      </c>
      <c r="O7" s="1089">
        <f t="shared" si="0"/>
        <v>0</v>
      </c>
      <c r="P7" s="1103" t="str">
        <f>'Team 4'!E$1</f>
        <v xml:space="preserve">City of Milton Keynes </v>
      </c>
      <c r="Q7" s="1181" t="s">
        <v>1458</v>
      </c>
      <c r="R7" s="1092"/>
      <c r="S7" s="1223"/>
      <c r="T7" s="1223"/>
      <c r="U7" s="1223"/>
      <c r="V7" s="1223"/>
      <c r="W7" s="1223"/>
      <c r="X7" s="1223"/>
      <c r="Y7" s="1224"/>
      <c r="Z7" s="1289"/>
      <c r="AA7" s="1112"/>
      <c r="AB7" s="1112"/>
      <c r="AC7" s="1113"/>
      <c r="AD7" s="1093" t="s">
        <v>116</v>
      </c>
      <c r="AE7" s="1262">
        <f>H7</f>
        <v>43386</v>
      </c>
      <c r="AF7" s="1263"/>
      <c r="AG7" s="1264"/>
      <c r="AH7" s="1107" t="s">
        <v>122</v>
      </c>
      <c r="AI7" s="1098" t="str">
        <f t="shared" si="1"/>
        <v xml:space="preserve">City of Milton Keynes </v>
      </c>
      <c r="AJ7" s="1099">
        <f t="shared" si="3"/>
        <v>0</v>
      </c>
      <c r="AK7" s="1100" t="str">
        <f t="shared" si="2"/>
        <v>No Team Sheet</v>
      </c>
      <c r="AL7" s="1237"/>
      <c r="AM7" s="1254"/>
      <c r="AN7" s="1235"/>
    </row>
    <row r="8" spans="1:40" ht="28.9" customHeight="1" thickTop="1" thickBot="1" x14ac:dyDescent="0.25">
      <c r="A8" s="1063"/>
      <c r="B8" s="1063"/>
      <c r="C8" s="1063"/>
      <c r="D8" s="1063"/>
      <c r="E8" s="1063"/>
      <c r="F8" s="1063"/>
      <c r="G8" s="1291" t="s">
        <v>3238</v>
      </c>
      <c r="H8" s="1292"/>
      <c r="I8" s="1293"/>
      <c r="J8" s="1114">
        <v>25</v>
      </c>
      <c r="K8" s="1326"/>
      <c r="L8" s="1086" t="s">
        <v>2718</v>
      </c>
      <c r="M8" s="1087"/>
      <c r="N8" s="1088">
        <v>5</v>
      </c>
      <c r="O8" s="1089">
        <f t="shared" si="0"/>
        <v>0</v>
      </c>
      <c r="P8" s="1115" t="str">
        <f>'Team 5'!E$1</f>
        <v>Nottingham Leander</v>
      </c>
      <c r="Q8" s="1181" t="s">
        <v>383</v>
      </c>
      <c r="R8" s="1092"/>
      <c r="S8" s="1329" t="s">
        <v>2756</v>
      </c>
      <c r="T8" s="1330"/>
      <c r="U8" s="1330"/>
      <c r="V8" s="1331"/>
      <c r="W8" s="1225"/>
      <c r="X8" s="1343" t="s">
        <v>2734</v>
      </c>
      <c r="Y8" s="1344"/>
      <c r="Z8" s="1289"/>
      <c r="AA8" s="1116"/>
      <c r="AB8" s="1116"/>
      <c r="AC8" s="1113"/>
      <c r="AD8" s="1245" t="s">
        <v>231</v>
      </c>
      <c r="AE8" s="1246"/>
      <c r="AF8" s="1255">
        <f>J8</f>
        <v>25</v>
      </c>
      <c r="AG8" s="1117"/>
      <c r="AH8" s="1107" t="s">
        <v>123</v>
      </c>
      <c r="AI8" s="1098" t="str">
        <f t="shared" si="1"/>
        <v>Nottingham Leander</v>
      </c>
      <c r="AJ8" s="1099">
        <f t="shared" si="3"/>
        <v>0</v>
      </c>
      <c r="AK8" s="1100" t="str">
        <f t="shared" si="2"/>
        <v>No Team Sheet</v>
      </c>
      <c r="AL8" s="1237"/>
      <c r="AM8" s="1254"/>
      <c r="AN8" s="1235"/>
    </row>
    <row r="9" spans="1:40" ht="28.9" customHeight="1" thickTop="1" thickBot="1" x14ac:dyDescent="0.25">
      <c r="A9" s="1118"/>
      <c r="B9" s="1118"/>
      <c r="C9" s="1118"/>
      <c r="D9" s="1118"/>
      <c r="E9" s="1118"/>
      <c r="F9" s="1118"/>
      <c r="G9" s="1291" t="s">
        <v>3239</v>
      </c>
      <c r="H9" s="1292"/>
      <c r="I9" s="1293"/>
      <c r="J9" s="1183" t="s">
        <v>3536</v>
      </c>
      <c r="K9" s="1326"/>
      <c r="L9" s="1086" t="s">
        <v>2719</v>
      </c>
      <c r="M9" s="1087"/>
      <c r="N9" s="1088">
        <v>6</v>
      </c>
      <c r="O9" s="1089">
        <f t="shared" si="0"/>
        <v>0</v>
      </c>
      <c r="P9" s="1115" t="str">
        <f>'Team 6'!E$1</f>
        <v>Moderians</v>
      </c>
      <c r="Q9" s="1181" t="s">
        <v>1881</v>
      </c>
      <c r="R9" s="1092"/>
      <c r="S9" s="1340" t="s">
        <v>2840</v>
      </c>
      <c r="T9" s="1341"/>
      <c r="U9" s="1341"/>
      <c r="V9" s="1342"/>
      <c r="W9" s="1225"/>
      <c r="X9" s="1345" t="s">
        <v>2706</v>
      </c>
      <c r="Y9" s="1342"/>
      <c r="Z9" s="1289"/>
      <c r="AA9" s="1116"/>
      <c r="AB9" s="1116"/>
      <c r="AC9" s="1119"/>
      <c r="AD9" s="1247"/>
      <c r="AE9" s="1248"/>
      <c r="AF9" s="1256"/>
      <c r="AG9" s="1120" t="s">
        <v>232</v>
      </c>
      <c r="AH9" s="1121" t="s">
        <v>124</v>
      </c>
      <c r="AI9" s="1122" t="str">
        <f t="shared" si="1"/>
        <v>Moderians</v>
      </c>
      <c r="AJ9" s="1123">
        <f t="shared" si="3"/>
        <v>0</v>
      </c>
      <c r="AK9" s="1124" t="str">
        <f t="shared" si="2"/>
        <v>No Team Sheet</v>
      </c>
      <c r="AL9" s="1238"/>
      <c r="AM9" s="1254"/>
      <c r="AN9" s="1235"/>
    </row>
    <row r="10" spans="1:40" ht="28.9" customHeight="1" thickTop="1" thickBot="1" x14ac:dyDescent="0.25">
      <c r="A10" s="1125"/>
      <c r="B10" s="1125"/>
      <c r="C10" s="1125"/>
      <c r="D10" s="1125"/>
      <c r="E10" s="1125"/>
      <c r="F10" s="1125"/>
      <c r="G10" s="1303" t="s">
        <v>3057</v>
      </c>
      <c r="H10" s="1304"/>
      <c r="I10" s="1304"/>
      <c r="J10" s="1304"/>
      <c r="K10" s="1326"/>
      <c r="L10" s="1086" t="s">
        <v>2720</v>
      </c>
      <c r="M10" s="1126"/>
      <c r="N10" s="1088"/>
      <c r="O10" s="1089" t="str">
        <f t="shared" si="0"/>
        <v>No Team Sheet</v>
      </c>
      <c r="P10" s="1115">
        <f>'Team 7'!E1</f>
        <v>0</v>
      </c>
      <c r="Q10" s="1091"/>
      <c r="R10" s="1310" t="s">
        <v>2837</v>
      </c>
      <c r="S10" s="1311"/>
      <c r="T10" s="1311"/>
      <c r="U10" s="1311"/>
      <c r="V10" s="1311"/>
      <c r="W10" s="1311"/>
      <c r="X10" s="1311"/>
      <c r="Y10" s="1312"/>
      <c r="Z10" s="1289"/>
      <c r="AA10" s="1116"/>
      <c r="AB10" s="1116"/>
      <c r="AC10" s="1127"/>
      <c r="AD10" s="1249"/>
      <c r="AE10" s="1250"/>
      <c r="AF10" s="1257"/>
      <c r="AG10" s="1128"/>
      <c r="AH10" s="1129" t="s">
        <v>125</v>
      </c>
      <c r="AI10" s="1098">
        <f t="shared" si="1"/>
        <v>0</v>
      </c>
      <c r="AJ10" s="1099">
        <f t="shared" si="3"/>
        <v>0</v>
      </c>
      <c r="AK10" s="1100" t="str">
        <f t="shared" si="2"/>
        <v>No Team Sheet</v>
      </c>
      <c r="AL10" s="1130"/>
      <c r="AM10" s="1131"/>
      <c r="AN10" s="1235"/>
    </row>
    <row r="11" spans="1:40" ht="28.9" customHeight="1" thickTop="1" thickBot="1" x14ac:dyDescent="0.25">
      <c r="A11" s="1125"/>
      <c r="B11" s="1125"/>
      <c r="C11" s="1125"/>
      <c r="D11" s="1125"/>
      <c r="E11" s="1125"/>
      <c r="F11" s="1125"/>
      <c r="G11" s="1279" t="s">
        <v>3181</v>
      </c>
      <c r="H11" s="1280"/>
      <c r="I11" s="1280"/>
      <c r="J11" s="1281"/>
      <c r="K11" s="1327"/>
      <c r="L11" s="1086" t="s">
        <v>2721</v>
      </c>
      <c r="M11" s="1087"/>
      <c r="N11" s="1088"/>
      <c r="O11" s="1089" t="str">
        <f t="shared" si="0"/>
        <v>No Team Sheet</v>
      </c>
      <c r="P11" s="1115">
        <f>'Team 8'!E1</f>
        <v>0</v>
      </c>
      <c r="Q11" s="1091"/>
      <c r="R11" s="1348" t="s">
        <v>2838</v>
      </c>
      <c r="S11" s="1349"/>
      <c r="T11" s="1349"/>
      <c r="U11" s="1349"/>
      <c r="V11" s="1349"/>
      <c r="W11" s="1349"/>
      <c r="X11" s="1349"/>
      <c r="Y11" s="1350"/>
      <c r="Z11" s="1289"/>
      <c r="AA11" s="1116"/>
      <c r="AB11" s="1116"/>
      <c r="AC11" s="1116"/>
      <c r="AD11" s="1258" t="s">
        <v>230</v>
      </c>
      <c r="AE11" s="1259"/>
      <c r="AF11" s="1239" t="str">
        <f>J9</f>
        <v>200M</v>
      </c>
      <c r="AG11" s="1240"/>
      <c r="AH11" s="1132" t="s">
        <v>128</v>
      </c>
      <c r="AI11" s="1098">
        <f t="shared" si="1"/>
        <v>0</v>
      </c>
      <c r="AJ11" s="1099">
        <f t="shared" si="3"/>
        <v>0</v>
      </c>
      <c r="AK11" s="1100" t="str">
        <f t="shared" si="2"/>
        <v>No Team Sheet</v>
      </c>
      <c r="AL11" s="1130"/>
      <c r="AM11" s="1131"/>
      <c r="AN11" s="1235"/>
    </row>
    <row r="12" spans="1:40" ht="28.9" customHeight="1" thickTop="1" thickBot="1" x14ac:dyDescent="0.25">
      <c r="A12" s="1125"/>
      <c r="B12" s="1125"/>
      <c r="C12" s="1125"/>
      <c r="D12" s="1125"/>
      <c r="E12" s="1125"/>
      <c r="F12" s="1125"/>
      <c r="G12" s="1282"/>
      <c r="H12" s="1283"/>
      <c r="I12" s="1283"/>
      <c r="J12" s="1284"/>
      <c r="K12" s="1327"/>
      <c r="L12" s="1133" t="s">
        <v>2722</v>
      </c>
      <c r="M12" s="1087"/>
      <c r="N12" s="1088"/>
      <c r="O12" s="1089" t="str">
        <f t="shared" si="0"/>
        <v>No Team Sheet</v>
      </c>
      <c r="P12" s="1115">
        <f>'Team 9'!E1</f>
        <v>0</v>
      </c>
      <c r="Q12" s="1091"/>
      <c r="R12" s="1134"/>
      <c r="S12" s="1306" t="s">
        <v>2839</v>
      </c>
      <c r="T12" s="1306"/>
      <c r="U12" s="1306"/>
      <c r="V12" s="1306"/>
      <c r="W12" s="1306"/>
      <c r="X12" s="1306"/>
      <c r="Y12" s="1307"/>
      <c r="Z12" s="1289"/>
      <c r="AA12" s="1135"/>
      <c r="AB12" s="1135"/>
      <c r="AC12" s="1127"/>
      <c r="AD12" s="1247"/>
      <c r="AE12" s="1248"/>
      <c r="AF12" s="1241"/>
      <c r="AG12" s="1242"/>
      <c r="AH12" s="1107" t="s">
        <v>126</v>
      </c>
      <c r="AI12" s="1136">
        <f t="shared" si="1"/>
        <v>0</v>
      </c>
      <c r="AJ12" s="1137">
        <f t="shared" si="3"/>
        <v>0</v>
      </c>
      <c r="AK12" s="1138" t="str">
        <f t="shared" si="2"/>
        <v>No Team Sheet</v>
      </c>
      <c r="AL12" s="1251"/>
      <c r="AM12" s="1251"/>
      <c r="AN12" s="1139"/>
    </row>
    <row r="13" spans="1:40" ht="28.9" customHeight="1" thickTop="1" thickBot="1" x14ac:dyDescent="0.25">
      <c r="A13" s="1125"/>
      <c r="B13" s="1125"/>
      <c r="C13" s="1125"/>
      <c r="D13" s="1125"/>
      <c r="E13" s="1125"/>
      <c r="F13" s="1125"/>
      <c r="G13" s="1294" t="s">
        <v>3182</v>
      </c>
      <c r="H13" s="1295"/>
      <c r="I13" s="1295"/>
      <c r="J13" s="1296"/>
      <c r="K13" s="1327"/>
      <c r="L13" s="1086" t="s">
        <v>2723</v>
      </c>
      <c r="M13" s="1140"/>
      <c r="N13" s="1141"/>
      <c r="O13" s="1142" t="str">
        <f t="shared" si="0"/>
        <v>No Team Sheet</v>
      </c>
      <c r="P13" s="1143">
        <f>'Team 10'!E1</f>
        <v>0</v>
      </c>
      <c r="Q13" s="1091"/>
      <c r="R13" s="1144"/>
      <c r="S13" s="1301" t="s">
        <v>2776</v>
      </c>
      <c r="T13" s="1301"/>
      <c r="U13" s="1301"/>
      <c r="V13" s="1302"/>
      <c r="W13" s="1145"/>
      <c r="X13" s="1308" t="s">
        <v>2777</v>
      </c>
      <c r="Y13" s="1309"/>
      <c r="Z13" s="1290"/>
      <c r="AA13" s="1135"/>
      <c r="AB13" s="1135"/>
      <c r="AC13" s="1127"/>
      <c r="AD13" s="1260"/>
      <c r="AE13" s="1261"/>
      <c r="AF13" s="1243"/>
      <c r="AG13" s="1244"/>
      <c r="AH13" s="1121" t="s">
        <v>127</v>
      </c>
      <c r="AI13" s="1122">
        <f t="shared" si="1"/>
        <v>0</v>
      </c>
      <c r="AJ13" s="1123">
        <f t="shared" si="3"/>
        <v>0</v>
      </c>
      <c r="AK13" s="1124" t="str">
        <f t="shared" si="2"/>
        <v>No Team Sheet</v>
      </c>
      <c r="AL13" s="1252"/>
      <c r="AM13" s="1252"/>
      <c r="AN13" s="1146"/>
    </row>
    <row r="14" spans="1:40" ht="27.6" customHeight="1" thickTop="1" thickBot="1" x14ac:dyDescent="0.25">
      <c r="A14" s="1125"/>
      <c r="B14" s="1125"/>
      <c r="C14" s="1125"/>
      <c r="D14" s="1125"/>
      <c r="E14" s="1125"/>
      <c r="F14" s="1125"/>
      <c r="G14" s="1316" t="s">
        <v>3183</v>
      </c>
      <c r="H14" s="1317"/>
      <c r="I14" s="1317"/>
      <c r="J14" s="1318"/>
      <c r="K14" s="1328"/>
      <c r="L14" s="1147"/>
      <c r="M14" s="1148"/>
      <c r="N14" s="1149" t="s">
        <v>2827</v>
      </c>
      <c r="O14" s="1150"/>
      <c r="P14" s="1305" t="s">
        <v>2832</v>
      </c>
      <c r="Q14" s="1305"/>
      <c r="R14" s="1305"/>
      <c r="S14" s="1305"/>
      <c r="T14" s="1305"/>
      <c r="U14" s="1305"/>
      <c r="V14" s="1305"/>
      <c r="W14" s="1305"/>
      <c r="X14" s="1151" t="s">
        <v>2828</v>
      </c>
      <c r="Y14" s="1152"/>
      <c r="Z14" s="1153"/>
      <c r="AA14" s="1127"/>
      <c r="AB14" s="1127"/>
      <c r="AC14" s="1127"/>
      <c r="AD14" s="1154"/>
      <c r="AE14" s="1154"/>
      <c r="AF14" s="1154"/>
      <c r="AG14" s="1155"/>
      <c r="AH14" s="1156"/>
      <c r="AI14" s="1112"/>
      <c r="AJ14" s="1156"/>
      <c r="AK14" s="1156"/>
      <c r="AL14" s="1127"/>
      <c r="AM14" s="1127"/>
      <c r="AN14" s="1127"/>
    </row>
    <row r="15" spans="1:40" ht="34.700000000000003" customHeight="1" thickTop="1" x14ac:dyDescent="0.2">
      <c r="A15" s="1125"/>
      <c r="B15" s="1125"/>
      <c r="C15" s="1125"/>
      <c r="D15" s="1125"/>
      <c r="E15" s="1125"/>
      <c r="F15" s="1125"/>
      <c r="G15" s="1316"/>
      <c r="H15" s="1317"/>
      <c r="I15" s="1317"/>
      <c r="J15" s="1318"/>
      <c r="K15" s="1327"/>
      <c r="L15" s="1297" t="s">
        <v>2827</v>
      </c>
      <c r="M15" s="1157"/>
      <c r="N15" s="1332" t="s">
        <v>2833</v>
      </c>
      <c r="O15" s="1332"/>
      <c r="P15" s="1332"/>
      <c r="Q15" s="1332"/>
      <c r="R15" s="1332"/>
      <c r="S15" s="1332"/>
      <c r="T15" s="1332"/>
      <c r="U15" s="1332"/>
      <c r="V15" s="1332"/>
      <c r="W15" s="1332"/>
      <c r="X15" s="1333"/>
      <c r="Y15" s="1299" t="s">
        <v>2828</v>
      </c>
      <c r="Z15" s="1158"/>
      <c r="AA15" s="1127"/>
      <c r="AB15" s="1127"/>
      <c r="AC15" s="1127"/>
      <c r="AD15" s="1127"/>
      <c r="AE15" s="1159"/>
      <c r="AF15" s="1159"/>
      <c r="AG15" s="1159"/>
      <c r="AH15" s="1159"/>
      <c r="AI15" s="1159"/>
      <c r="AJ15" s="1159"/>
      <c r="AK15" s="1159"/>
      <c r="AL15" s="1159"/>
      <c r="AM15" s="1159"/>
      <c r="AN15" s="1159"/>
    </row>
    <row r="16" spans="1:40" ht="0.6" customHeight="1" x14ac:dyDescent="0.25">
      <c r="A16" s="1125"/>
      <c r="B16" s="1125"/>
      <c r="C16" s="1125"/>
      <c r="D16" s="1125"/>
      <c r="E16" s="1125"/>
      <c r="F16" s="1125"/>
      <c r="G16" s="1316"/>
      <c r="H16" s="1317"/>
      <c r="I16" s="1317"/>
      <c r="J16" s="1318"/>
      <c r="K16" s="1327"/>
      <c r="L16" s="1298"/>
      <c r="M16" s="1160"/>
      <c r="N16" s="1334"/>
      <c r="O16" s="1334"/>
      <c r="P16" s="1334"/>
      <c r="Q16" s="1334"/>
      <c r="R16" s="1334"/>
      <c r="S16" s="1334"/>
      <c r="T16" s="1334"/>
      <c r="U16" s="1334"/>
      <c r="V16" s="1334"/>
      <c r="W16" s="1334"/>
      <c r="X16" s="1335"/>
      <c r="Y16" s="1300"/>
      <c r="Z16" s="1275"/>
      <c r="AA16" s="1127"/>
      <c r="AB16" s="1127"/>
      <c r="AC16" s="1127"/>
      <c r="AD16" s="1154"/>
      <c r="AE16" s="1154"/>
      <c r="AF16" s="1154"/>
      <c r="AG16" s="1155"/>
      <c r="AH16" s="1161"/>
      <c r="AI16" s="1112"/>
      <c r="AJ16" s="1155"/>
      <c r="AK16" s="1127"/>
      <c r="AL16" s="1127"/>
      <c r="AM16" s="1127"/>
      <c r="AN16" s="1127"/>
    </row>
    <row r="17" spans="1:40" ht="27" customHeight="1" thickBot="1" x14ac:dyDescent="0.3">
      <c r="A17" s="1125"/>
      <c r="B17" s="1125"/>
      <c r="C17" s="1125"/>
      <c r="D17" s="1125"/>
      <c r="E17" s="1125"/>
      <c r="F17" s="1125"/>
      <c r="G17" s="1285" t="s">
        <v>3184</v>
      </c>
      <c r="H17" s="1286"/>
      <c r="I17" s="1286"/>
      <c r="J17" s="1287"/>
      <c r="K17" s="1327"/>
      <c r="L17" s="1298"/>
      <c r="M17" s="1160"/>
      <c r="N17" s="1334"/>
      <c r="O17" s="1334"/>
      <c r="P17" s="1334"/>
      <c r="Q17" s="1334"/>
      <c r="R17" s="1334"/>
      <c r="S17" s="1334"/>
      <c r="T17" s="1334"/>
      <c r="U17" s="1334"/>
      <c r="V17" s="1334"/>
      <c r="W17" s="1334"/>
      <c r="X17" s="1335"/>
      <c r="Y17" s="1300"/>
      <c r="Z17" s="1275"/>
      <c r="AA17" s="1127"/>
      <c r="AB17" s="1127"/>
      <c r="AC17" s="1127"/>
      <c r="AD17" s="1154"/>
      <c r="AE17" s="1154"/>
      <c r="AF17" s="1154"/>
      <c r="AG17" s="1155"/>
      <c r="AH17" s="1161"/>
      <c r="AI17" s="1112"/>
      <c r="AJ17" s="1155"/>
      <c r="AK17" s="1127"/>
      <c r="AL17" s="1127"/>
      <c r="AM17" s="1127"/>
      <c r="AN17" s="1127"/>
    </row>
    <row r="18" spans="1:40" ht="13.15" hidden="1" customHeight="1" thickBot="1" x14ac:dyDescent="0.3">
      <c r="A18" s="1125"/>
      <c r="B18" s="1125"/>
      <c r="C18" s="1125"/>
      <c r="D18" s="1125"/>
      <c r="E18" s="1125"/>
      <c r="F18" s="1125"/>
      <c r="G18" s="1285"/>
      <c r="H18" s="1286"/>
      <c r="I18" s="1286"/>
      <c r="J18" s="1287"/>
      <c r="K18" s="1327"/>
      <c r="L18" s="1298"/>
      <c r="M18" s="1160"/>
      <c r="N18" s="1336"/>
      <c r="O18" s="1336"/>
      <c r="P18" s="1336"/>
      <c r="Q18" s="1336"/>
      <c r="R18" s="1336"/>
      <c r="S18" s="1336"/>
      <c r="T18" s="1336"/>
      <c r="U18" s="1336"/>
      <c r="V18" s="1336"/>
      <c r="W18" s="1336"/>
      <c r="X18" s="1337"/>
      <c r="Y18" s="1300"/>
      <c r="Z18" s="1275"/>
      <c r="AA18" s="1127"/>
      <c r="AB18" s="1127"/>
      <c r="AC18" s="1127"/>
      <c r="AD18" s="1154"/>
      <c r="AE18" s="1154"/>
      <c r="AF18" s="1154"/>
      <c r="AG18" s="1155"/>
      <c r="AH18" s="1161"/>
      <c r="AI18" s="1112"/>
      <c r="AJ18" s="1155"/>
      <c r="AK18" s="1127"/>
      <c r="AL18" s="1127"/>
      <c r="AM18" s="1127"/>
      <c r="AN18" s="1127"/>
    </row>
    <row r="19" spans="1:40" ht="30.6" customHeight="1" thickTop="1" thickBot="1" x14ac:dyDescent="0.3">
      <c r="A19" s="1125"/>
      <c r="B19" s="1125"/>
      <c r="C19" s="1125"/>
      <c r="D19" s="1125"/>
      <c r="E19" s="1125"/>
      <c r="F19" s="1125"/>
      <c r="G19" s="1276" t="s">
        <v>3185</v>
      </c>
      <c r="H19" s="1277"/>
      <c r="I19" s="1277"/>
      <c r="J19" s="1278"/>
      <c r="K19" s="1327"/>
      <c r="L19" s="1162" t="s">
        <v>224</v>
      </c>
      <c r="M19" s="1160"/>
      <c r="N19" s="1288"/>
      <c r="O19" s="1288"/>
      <c r="P19" s="1288"/>
      <c r="Q19" s="1288"/>
      <c r="R19" s="1288"/>
      <c r="S19" s="1288"/>
      <c r="T19" s="1288"/>
      <c r="U19" s="1288"/>
      <c r="V19" s="1288"/>
      <c r="W19" s="1288"/>
      <c r="X19" s="1288"/>
      <c r="Y19" s="1163" t="s">
        <v>225</v>
      </c>
      <c r="Z19" s="1275"/>
      <c r="AA19" s="1127"/>
      <c r="AB19" s="1127"/>
      <c r="AC19" s="1127"/>
      <c r="AD19" s="1154"/>
      <c r="AE19" s="1154"/>
      <c r="AF19" s="1154"/>
      <c r="AG19" s="1155"/>
      <c r="AH19" s="1161"/>
      <c r="AI19" s="1113"/>
      <c r="AJ19" s="1155"/>
      <c r="AK19" s="1127"/>
      <c r="AL19" s="1127"/>
      <c r="AM19" s="1127"/>
      <c r="AN19" s="1127"/>
    </row>
    <row r="20" spans="1:40" ht="24.6" customHeight="1" thickTop="1" x14ac:dyDescent="0.2">
      <c r="A20" s="1063"/>
      <c r="B20" s="1063"/>
      <c r="C20" s="1063"/>
      <c r="D20" s="1063"/>
      <c r="E20" s="1063"/>
      <c r="F20" s="1063"/>
      <c r="G20" s="1314" t="s">
        <v>3056</v>
      </c>
      <c r="H20" s="1314"/>
      <c r="I20" s="1314"/>
      <c r="J20" s="1314"/>
      <c r="K20" s="1315"/>
      <c r="L20" s="1315"/>
      <c r="M20" s="1315"/>
      <c r="N20" s="1315"/>
      <c r="O20" s="1315"/>
      <c r="P20" s="1315"/>
      <c r="Q20" s="1315"/>
      <c r="R20" s="1315"/>
      <c r="S20" s="1315"/>
      <c r="T20" s="1315"/>
      <c r="U20" s="1315"/>
      <c r="V20" s="1315"/>
      <c r="W20" s="1315"/>
      <c r="X20" s="1315"/>
      <c r="Y20" s="1315"/>
      <c r="Z20" s="1063"/>
      <c r="AA20" s="1113"/>
      <c r="AB20" s="1113"/>
      <c r="AC20" s="1113"/>
      <c r="AD20" s="1113"/>
      <c r="AE20" s="1113"/>
      <c r="AF20" s="1113"/>
      <c r="AG20" s="1113"/>
      <c r="AH20" s="1164"/>
      <c r="AI20" s="1165"/>
      <c r="AJ20" s="1112"/>
      <c r="AK20" s="1113"/>
      <c r="AL20" s="1113"/>
      <c r="AM20" s="1113"/>
      <c r="AN20" s="1113"/>
    </row>
    <row r="21" spans="1:40" ht="283.14999999999998" customHeight="1" x14ac:dyDescent="0.2">
      <c r="A21" s="1056"/>
      <c r="B21" s="1113"/>
      <c r="C21" s="1113"/>
      <c r="D21" s="1113"/>
      <c r="E21" s="1113"/>
      <c r="F21" s="1113"/>
      <c r="G21" s="1164"/>
      <c r="H21" s="1164"/>
      <c r="I21" s="1113"/>
      <c r="J21" s="1113"/>
      <c r="K21" s="1113"/>
      <c r="L21" s="1164"/>
      <c r="M21" s="1165"/>
      <c r="N21" s="1112"/>
      <c r="O21" s="1113"/>
      <c r="P21" s="1113"/>
      <c r="Q21" s="1164"/>
      <c r="R21" s="1113"/>
      <c r="S21" s="1113"/>
      <c r="T21" s="1113"/>
      <c r="U21" s="1113"/>
      <c r="V21" s="1113"/>
      <c r="W21" s="1113"/>
      <c r="X21" s="1113"/>
      <c r="Y21" s="1113"/>
      <c r="Z21" s="1113"/>
      <c r="AA21" s="1113"/>
      <c r="AB21" s="1113"/>
      <c r="AC21" s="1113"/>
      <c r="AD21" s="1113"/>
      <c r="AE21" s="1113"/>
      <c r="AF21" s="1113"/>
      <c r="AG21" s="1113"/>
      <c r="AH21" s="1164"/>
      <c r="AI21" s="1165"/>
      <c r="AJ21" s="1112"/>
      <c r="AK21" s="1113"/>
      <c r="AL21" s="1113"/>
      <c r="AM21" s="1113"/>
      <c r="AN21" s="1113"/>
    </row>
  </sheetData>
  <sheetProtection algorithmName="SHA-512" hashValue="5tG5B2RO2M8P6NlESrku5/KwmYb7G6r/4j7LlzSEMo4UhTz2vWasNiVOWs0R7qKfiM8P7CfJpiLOi87XHjgJxQ==" saltValue="vp3uyTCp5voYKd7cVyxv+Q==" spinCount="100000" sheet="1" objects="1" scenarios="1"/>
  <mergeCells count="51">
    <mergeCell ref="K1:Y1"/>
    <mergeCell ref="G20:Y20"/>
    <mergeCell ref="G14:J16"/>
    <mergeCell ref="L2:L3"/>
    <mergeCell ref="S2:Y3"/>
    <mergeCell ref="H6:J6"/>
    <mergeCell ref="K2:K19"/>
    <mergeCell ref="G9:I9"/>
    <mergeCell ref="S8:V8"/>
    <mergeCell ref="N15:X18"/>
    <mergeCell ref="N2:N3"/>
    <mergeCell ref="S9:V9"/>
    <mergeCell ref="X8:Y8"/>
    <mergeCell ref="X9:Y9"/>
    <mergeCell ref="G2:G3"/>
    <mergeCell ref="R11:Y11"/>
    <mergeCell ref="Z16:Z19"/>
    <mergeCell ref="G19:J19"/>
    <mergeCell ref="G11:J12"/>
    <mergeCell ref="G17:J18"/>
    <mergeCell ref="N19:X19"/>
    <mergeCell ref="Z5:Z13"/>
    <mergeCell ref="G8:I8"/>
    <mergeCell ref="G13:J13"/>
    <mergeCell ref="L15:L18"/>
    <mergeCell ref="Y15:Y18"/>
    <mergeCell ref="S13:V13"/>
    <mergeCell ref="G10:J10"/>
    <mergeCell ref="P14:W14"/>
    <mergeCell ref="S12:Y12"/>
    <mergeCell ref="X13:Y13"/>
    <mergeCell ref="R10:Y10"/>
    <mergeCell ref="P2:P3"/>
    <mergeCell ref="Q2:Q3"/>
    <mergeCell ref="H3:J3"/>
    <mergeCell ref="H2:J2"/>
    <mergeCell ref="S4:Y4"/>
    <mergeCell ref="S5:Y7"/>
    <mergeCell ref="W8:W9"/>
    <mergeCell ref="AI2:AN2"/>
    <mergeCell ref="AD2:AF2"/>
    <mergeCell ref="AE6:AG6"/>
    <mergeCell ref="AN4:AN11"/>
    <mergeCell ref="AL4:AL9"/>
    <mergeCell ref="AF11:AG13"/>
    <mergeCell ref="AD8:AE10"/>
    <mergeCell ref="AL12:AM13"/>
    <mergeCell ref="AM4:AM9"/>
    <mergeCell ref="AF8:AF10"/>
    <mergeCell ref="AD11:AE13"/>
    <mergeCell ref="AE7:AG7"/>
  </mergeCells>
  <phoneticPr fontId="40" type="noConversion"/>
  <conditionalFormatting sqref="O10:O11">
    <cfRule type="cellIs" dxfId="1174" priority="57" stopIfTrue="1" operator="equal">
      <formula>"OK"</formula>
    </cfRule>
  </conditionalFormatting>
  <conditionalFormatting sqref="O4:O9">
    <cfRule type="cellIs" dxfId="1173" priority="51" stopIfTrue="1" operator="equal">
      <formula>"ok"</formula>
    </cfRule>
  </conditionalFormatting>
  <conditionalFormatting sqref="O12:O13">
    <cfRule type="cellIs" dxfId="1172" priority="50" stopIfTrue="1" operator="equal">
      <formula>"ok"</formula>
    </cfRule>
  </conditionalFormatting>
  <conditionalFormatting sqref="O4:O13">
    <cfRule type="cellIs" dxfId="1171" priority="58" stopIfTrue="1" operator="equal">
      <formula>"ERROR"</formula>
    </cfRule>
  </conditionalFormatting>
  <conditionalFormatting sqref="L4:M13 O4:O13">
    <cfRule type="cellIs" dxfId="1170" priority="42" operator="equal">
      <formula>0</formula>
    </cfRule>
  </conditionalFormatting>
  <conditionalFormatting sqref="N4:N13">
    <cfRule type="cellIs" dxfId="1169" priority="34" operator="greaterThan">
      <formula>0</formula>
    </cfRule>
    <cfRule type="cellIs" dxfId="1168" priority="41" operator="lessThan">
      <formula>0</formula>
    </cfRule>
  </conditionalFormatting>
  <conditionalFormatting sqref="H2 K2">
    <cfRule type="cellIs" dxfId="1167" priority="38" operator="greaterThan">
      <formula>0</formula>
    </cfRule>
  </conditionalFormatting>
  <conditionalFormatting sqref="G10:J10">
    <cfRule type="cellIs" dxfId="1166" priority="39" operator="greaterThan">
      <formula>0</formula>
    </cfRule>
  </conditionalFormatting>
  <conditionalFormatting sqref="G4:G7 G8:I9 I4:I5">
    <cfRule type="cellIs" dxfId="1165" priority="36" operator="greaterThan">
      <formula>0</formula>
    </cfRule>
  </conditionalFormatting>
  <conditionalFormatting sqref="M2:M3">
    <cfRule type="cellIs" dxfId="1164" priority="33" operator="greaterThan">
      <formula>0</formula>
    </cfRule>
  </conditionalFormatting>
  <conditionalFormatting sqref="N19:X19">
    <cfRule type="cellIs" dxfId="1163" priority="31" operator="equal">
      <formula>0</formula>
    </cfRule>
  </conditionalFormatting>
  <conditionalFormatting sqref="L19">
    <cfRule type="cellIs" dxfId="1162" priority="27" operator="greaterThan">
      <formula>0</formula>
    </cfRule>
  </conditionalFormatting>
  <conditionalFormatting sqref="Y19">
    <cfRule type="cellIs" dxfId="1161" priority="24" operator="greaterThan">
      <formula>0</formula>
    </cfRule>
  </conditionalFormatting>
  <conditionalFormatting sqref="L4:L13">
    <cfRule type="cellIs" dxfId="1160" priority="22" operator="greaterThan">
      <formula>0</formula>
    </cfRule>
  </conditionalFormatting>
  <conditionalFormatting sqref="S12 R10:R11">
    <cfRule type="cellIs" dxfId="1159" priority="21" operator="greaterThan">
      <formula>0</formula>
    </cfRule>
  </conditionalFormatting>
  <conditionalFormatting sqref="S8:V9 X8:X9">
    <cfRule type="cellIs" dxfId="1158" priority="20" operator="greaterThan">
      <formula>0</formula>
    </cfRule>
  </conditionalFormatting>
  <conditionalFormatting sqref="S13 X13">
    <cfRule type="cellIs" dxfId="1157" priority="19" operator="greaterThan">
      <formula>0</formula>
    </cfRule>
  </conditionalFormatting>
  <conditionalFormatting sqref="L15:L18">
    <cfRule type="cellIs" dxfId="1156" priority="18" operator="greaterThan">
      <formula>0</formula>
    </cfRule>
  </conditionalFormatting>
  <conditionalFormatting sqref="Y15:Y18">
    <cfRule type="cellIs" dxfId="1155" priority="17" operator="greaterThan">
      <formula>0</formula>
    </cfRule>
  </conditionalFormatting>
  <conditionalFormatting sqref="N15:X18">
    <cfRule type="cellIs" dxfId="1154" priority="16" operator="greaterThan">
      <formula>0</formula>
    </cfRule>
  </conditionalFormatting>
  <conditionalFormatting sqref="L2:O3">
    <cfRule type="cellIs" dxfId="1153" priority="13" operator="greaterThanOrEqual">
      <formula>0</formula>
    </cfRule>
  </conditionalFormatting>
  <conditionalFormatting sqref="X14 M14:P14">
    <cfRule type="cellIs" dxfId="1152" priority="11" operator="greaterThan">
      <formula>0</formula>
    </cfRule>
  </conditionalFormatting>
  <conditionalFormatting sqref="I7">
    <cfRule type="cellIs" dxfId="1151" priority="9" operator="greaterThan">
      <formula>0</formula>
    </cfRule>
  </conditionalFormatting>
  <conditionalFormatting sqref="G20:Y20">
    <cfRule type="cellIs" dxfId="1150" priority="8" operator="greaterThan">
      <formula>0</formula>
    </cfRule>
  </conditionalFormatting>
  <conditionalFormatting sqref="G2:G3">
    <cfRule type="cellIs" dxfId="1149" priority="7" operator="greaterThan">
      <formula>0</formula>
    </cfRule>
  </conditionalFormatting>
  <conditionalFormatting sqref="Q4:Q13">
    <cfRule type="cellIs" dxfId="1148" priority="6" operator="equal">
      <formula>0</formula>
    </cfRule>
  </conditionalFormatting>
  <conditionalFormatting sqref="Q2:Q3">
    <cfRule type="cellIs" dxfId="1147" priority="5" operator="greaterThanOrEqual">
      <formula>0</formula>
    </cfRule>
  </conditionalFormatting>
  <conditionalFormatting sqref="H4:H5 J4:J5 H6:J6 J7:J9 H7">
    <cfRule type="cellIs" dxfId="1146" priority="4" operator="equal">
      <formula>0</formula>
    </cfRule>
  </conditionalFormatting>
  <conditionalFormatting sqref="P5:P13">
    <cfRule type="cellIs" dxfId="1145" priority="3" operator="equal">
      <formula>0</formula>
    </cfRule>
  </conditionalFormatting>
  <conditionalFormatting sqref="P7">
    <cfRule type="cellIs" dxfId="1144" priority="2" operator="equal">
      <formula>"The team in the lowest numbered lane must show here"</formula>
    </cfRule>
  </conditionalFormatting>
  <conditionalFormatting sqref="P4">
    <cfRule type="cellIs" dxfId="1143" priority="1" operator="equal">
      <formula>"The team in the lowest numbered lane must show here"</formula>
    </cfRule>
  </conditionalFormatting>
  <dataValidations xWindow="295" yWindow="380" count="10">
    <dataValidation type="whole" allowBlank="1" showInputMessage="1" showErrorMessage="1" errorTitle="DAT INPUT ERROR" error="YOU MAY ONLY ENTER 25 or 50" promptTitle="Pool length" prompt="Please enter 25 or 50" sqref="J8" xr:uid="{00000000-0002-0000-0000-000000000000}">
      <formula1>25</formula1>
      <formula2>50</formula2>
    </dataValidation>
    <dataValidation type="date" operator="greaterThan" allowBlank="1" showInputMessage="1" showErrorMessage="1" error="Date format is dd/mm/yyyy  _x000a_ie 11/12/2013" sqref="H7" xr:uid="{00000000-0002-0000-0000-000001000000}">
      <formula1>36892</formula1>
    </dataValidation>
    <dataValidation allowBlank="1" showInputMessage="1" showErrorMessage="1" promptTitle="IF GALA IS LICENSED" prompt="Only enter a single name eg WOKING _x000a_--Pool in the park, Woking is too long for rankings--_x000a__x000a_" sqref="H6:J6" xr:uid="{00000000-0002-0000-0000-000002000000}"/>
    <dataValidation allowBlank="1" showInputMessage="1" showErrorMessage="1" promptTitle="League name" prompt="This should be your league._x000a_ie  North, South etc" sqref="H4" xr:uid="{00000000-0002-0000-0000-000003000000}"/>
    <dataValidation type="list" allowBlank="1" showInputMessage="1" showErrorMessage="1" promptTitle="IM distance" prompt="Enter a value from the list. Either 100M or 200M" sqref="J9" xr:uid="{00000000-0002-0000-0000-000004000000}">
      <formula1>$H$1:$I$1</formula1>
    </dataValidation>
    <dataValidation allowBlank="1" showInputMessage="1" showErrorMessage="1" promptTitle="Lane number" prompt="This must be the lowest number lane being used." sqref="N4" xr:uid="{00000000-0002-0000-0000-000005000000}"/>
    <dataValidation allowBlank="1" showInputMessage="1" showErrorMessage="1" promptTitle="PLEASE CHECK" prompt="This must be the 2nd lowest numbered lane" sqref="N5" xr:uid="{00000000-0002-0000-0000-000006000000}"/>
    <dataValidation allowBlank="1" showInputMessage="1" showErrorMessage="1" promptTitle="PLEASE CHECK" prompt="This must be the 3rd lowest numbered lane." sqref="N6" xr:uid="{00000000-0002-0000-0000-000007000000}"/>
    <dataValidation allowBlank="1" showInputMessage="1" showErrorMessage="1" prompt="4th lowest numbered lane" sqref="N7" xr:uid="{00000000-0002-0000-0000-000008000000}"/>
    <dataValidation allowBlank="1" showInputMessage="1" showErrorMessage="1" prompt="5th lowest numbered lane" sqref="N8" xr:uid="{00000000-0002-0000-0000-000009000000}"/>
  </dataValidations>
  <hyperlinks>
    <hyperlink ref="S9:T9" location="Eligibility!E3" tooltip="Is the swimmer eligible" display="Eligibility!E3" xr:uid="{00000000-0004-0000-0000-000000000000}"/>
    <hyperlink ref="L4" location="'Team 1'!A1" tooltip="Go to the Team 1 Team Sheet" display="TEAM 1" xr:uid="{00000000-0004-0000-0000-000001000000}"/>
    <hyperlink ref="L5" location="'Team 2'!A1" tooltip="Go to the Team 2 Team Sheet" display="TEAM 2" xr:uid="{00000000-0004-0000-0000-000002000000}"/>
    <hyperlink ref="L6" location="'Team 3'!A1" tooltip="Go to the Team 3 Team Sheet" display="TEAM 3" xr:uid="{00000000-0004-0000-0000-000003000000}"/>
    <hyperlink ref="L7" location="'Team 4'!A1" tooltip="Go to the Team 4 Team Sheet" display="TEAM 4" xr:uid="{00000000-0004-0000-0000-000004000000}"/>
    <hyperlink ref="L8" location="'Team 5'!A1" tooltip="Go to the Team 5 Team Sheet" display="TEAM 5" xr:uid="{00000000-0004-0000-0000-000005000000}"/>
    <hyperlink ref="L9" location="'Team 6'!A1" tooltip="Go to the Team 6 Team Sheet" display="TEAM 6" xr:uid="{00000000-0004-0000-0000-000006000000}"/>
    <hyperlink ref="L10" location="'Team 7'!A1" tooltip="Go to the Team 7 Team Sheet" display="TEAM 7" xr:uid="{00000000-0004-0000-0000-000007000000}"/>
    <hyperlink ref="L11" location="'Team 8'!A1" tooltip="Go to the Team 8 Team Sheet" display="TEAM 8" xr:uid="{00000000-0004-0000-0000-000008000000}"/>
    <hyperlink ref="L12" location="'Team 9'!A1" tooltip="Go to the Team 9 Team Sheet" display="TEAM 9" xr:uid="{00000000-0004-0000-0000-000009000000}"/>
    <hyperlink ref="L13" location="'Team 10'!A1" tooltip="Go to the Team 10 Team Sheet" display="TEAM 10" xr:uid="{00000000-0004-0000-0000-00000A000000}"/>
    <hyperlink ref="S8:T8" location="'Final result'!C8" tooltip="Go to Final Result page" display="Final Gala Results" xr:uid="{00000000-0004-0000-0000-00000B000000}"/>
    <hyperlink ref="N15:X18" location="Recording!C32" tooltip="Go to the Gala Recording Sheet" display="Run the Gala from Here" xr:uid="{00000000-0004-0000-0000-00000C000000}"/>
    <hyperlink ref="R11:S11" location="'Print 8 Lane'!F1" tooltip="8 Lane Print out" display="'Print 8 Lane'!F1" xr:uid="{00000000-0004-0000-0000-00000D000000}"/>
    <hyperlink ref="S12:T12" location="'print 10 lane'!F1" tooltip="10 Lane Print out" display="'print 10 lane'!F1" xr:uid="{00000000-0004-0000-0000-00000E000000}"/>
    <hyperlink ref="P14:W14" location="'Lane Timer sheets'!A1" tooltip="Print the lane Timer sheets from here" display="Print Lane timer sheets here" xr:uid="{00000000-0004-0000-0000-00000F000000}"/>
    <hyperlink ref="X13:Y13" location="MRF!R1" tooltip="Rankings" display="MRF!R1" xr:uid="{00000000-0004-0000-0000-000010000000}"/>
    <hyperlink ref="S13:V13" location="HDR!H3" tooltip="Rankings" display="HDR!H3" xr:uid="{00000000-0004-0000-0000-000011000000}"/>
    <hyperlink ref="R10:Y10" location="'Print 6 Lane'!F12" tooltip="6 lane results" display="Results Printout 6 Lane " xr:uid="{00000000-0004-0000-0000-000012000000}"/>
    <hyperlink ref="X8:Y8" location="'Quick Check'!F1" tooltip="quick check on a result" display="Check a Result" xr:uid="{00000000-0004-0000-0000-000013000000}"/>
    <hyperlink ref="X9:Y9" location="'Club Names &amp; Codes'!A1" tooltip="Club codes" display="Club Codes" xr:uid="{00000000-0004-0000-0000-000014000000}"/>
  </hyperlinks>
  <printOptions horizontalCentered="1" verticalCentered="1"/>
  <pageMargins left="0.74803149606299213" right="0.74803149606299213" top="0.98425196850393704" bottom="0.98425196850393704" header="0.51181102362204722" footer="0.51181102362204722"/>
  <pageSetup paperSize="9" scale="98" orientation="landscape" horizontalDpi="4294967293" r:id="rId1"/>
  <headerFooter alignWithMargins="0"/>
  <drawing r:id="rId2"/>
  <extLst>
    <ext xmlns:x14="http://schemas.microsoft.com/office/spreadsheetml/2009/9/main" uri="{CCE6A557-97BC-4b89-ADB6-D9C93CAAB3DF}">
      <x14:dataValidations xmlns:xm="http://schemas.microsoft.com/office/excel/2006/main" xWindow="295" yWindow="380" count="1">
        <x14:dataValidation type="list" operator="equal" allowBlank="1" showInputMessage="1" showErrorMessage="1" errorTitle="Error" error="That code does not match an ASA allocated code " promptTitle="ENTER ASA CLUB CODE" prompt="If unsure of the code then please refer to the full list of &quot;Club names &amp; codes&quot;." xr:uid="{00000000-0002-0000-0000-00000A000000}">
          <x14:formula1>
            <xm:f>'Club Names &amp; Codes'!$B$3:$B$1386</xm:f>
          </x14:formula1>
          <xm:sqref>Q4:Q13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FFC000"/>
  </sheetPr>
  <dimension ref="A1:BT95"/>
  <sheetViews>
    <sheetView showRowColHeaders="0" topLeftCell="A2" zoomScaleNormal="100" workbookViewId="0">
      <selection activeCell="I4" sqref="I4"/>
    </sheetView>
  </sheetViews>
  <sheetFormatPr defaultRowHeight="12.75" x14ac:dyDescent="0.2"/>
  <cols>
    <col min="1" max="3" width="12.85546875" customWidth="1"/>
    <col min="4" max="8" width="14.7109375" customWidth="1"/>
    <col min="9" max="9" width="10.7109375" customWidth="1"/>
    <col min="10" max="10" width="255.28515625" customWidth="1"/>
    <col min="11" max="11" width="4.28515625" customWidth="1"/>
    <col min="12" max="12" width="29.28515625" customWidth="1"/>
    <col min="13" max="13" width="22.7109375" hidden="1" customWidth="1"/>
    <col min="14" max="14" width="17.7109375" hidden="1" customWidth="1"/>
    <col min="15" max="15" width="30.5703125" customWidth="1"/>
    <col min="16" max="16" width="30.42578125" customWidth="1"/>
    <col min="17" max="17" width="10.7109375" hidden="1" customWidth="1"/>
    <col min="18" max="18" width="13.7109375" hidden="1" customWidth="1"/>
    <col min="19" max="19" width="4.28515625" customWidth="1"/>
    <col min="20" max="20" width="29.28515625" customWidth="1"/>
    <col min="21" max="21" width="30.5703125" customWidth="1"/>
    <col min="22" max="22" width="30.42578125" customWidth="1"/>
    <col min="23" max="23" width="11.7109375" hidden="1" customWidth="1"/>
    <col min="24" max="24" width="16.85546875" hidden="1" customWidth="1"/>
    <col min="25" max="25" width="4.28515625" customWidth="1"/>
    <col min="26" max="26" width="29.28515625" customWidth="1"/>
    <col min="27" max="27" width="30.7109375" customWidth="1"/>
    <col min="28" max="28" width="30.42578125" customWidth="1"/>
    <col min="29" max="29" width="16.7109375" hidden="1" customWidth="1"/>
    <col min="30" max="30" width="8.85546875" hidden="1" customWidth="1"/>
    <col min="31" max="31" width="4.28515625" customWidth="1"/>
    <col min="32" max="32" width="29.28515625" customWidth="1"/>
    <col min="33" max="33" width="30.7109375" customWidth="1"/>
    <col min="34" max="34" width="30.42578125" customWidth="1"/>
    <col min="35" max="36" width="8.85546875" hidden="1" customWidth="1"/>
    <col min="37" max="37" width="4.28515625" customWidth="1"/>
    <col min="38" max="38" width="29.28515625" customWidth="1"/>
    <col min="39" max="39" width="30.7109375" customWidth="1"/>
    <col min="40" max="40" width="30.42578125" customWidth="1"/>
    <col min="41" max="42" width="8.85546875" hidden="1" customWidth="1"/>
    <col min="43" max="43" width="4.28515625" customWidth="1"/>
    <col min="44" max="44" width="29.28515625" customWidth="1"/>
    <col min="45" max="45" width="30.7109375" customWidth="1"/>
    <col min="46" max="46" width="30.42578125" customWidth="1"/>
    <col min="47" max="48" width="8.85546875" hidden="1" customWidth="1"/>
    <col min="49" max="49" width="4.28515625" customWidth="1"/>
    <col min="50" max="50" width="29.28515625" customWidth="1"/>
    <col min="51" max="51" width="30.7109375" customWidth="1"/>
    <col min="52" max="52" width="36.7109375" customWidth="1"/>
    <col min="53" max="53" width="20.28515625" hidden="1" customWidth="1"/>
    <col min="54" max="54" width="18.85546875" hidden="1" customWidth="1"/>
    <col min="55" max="55" width="4.28515625" customWidth="1"/>
    <col min="56" max="56" width="29.28515625" customWidth="1"/>
    <col min="57" max="57" width="30.7109375" customWidth="1"/>
    <col min="58" max="58" width="30.42578125" customWidth="1"/>
    <col min="59" max="60" width="8.85546875" hidden="1" customWidth="1"/>
    <col min="61" max="61" width="4.28515625" customWidth="1"/>
    <col min="62" max="62" width="29.28515625" customWidth="1"/>
    <col min="63" max="63" width="30.7109375" customWidth="1"/>
    <col min="64" max="64" width="30.42578125" customWidth="1"/>
    <col min="65" max="66" width="8.85546875" hidden="1" customWidth="1"/>
    <col min="67" max="67" width="4.28515625" customWidth="1"/>
    <col min="68" max="68" width="29.28515625" customWidth="1"/>
    <col min="69" max="69" width="30.7109375" customWidth="1"/>
    <col min="70" max="70" width="30.42578125" customWidth="1"/>
    <col min="71" max="71" width="0.42578125" customWidth="1"/>
    <col min="72" max="72" width="105" hidden="1" customWidth="1"/>
  </cols>
  <sheetData>
    <row r="1" spans="1:72" ht="76.150000000000006" customHeight="1" thickBot="1" x14ac:dyDescent="0.25">
      <c r="D1" s="559" t="s">
        <v>2753</v>
      </c>
      <c r="E1" s="560" t="s">
        <v>2754</v>
      </c>
      <c r="F1" s="558" t="s">
        <v>2734</v>
      </c>
      <c r="G1" s="561" t="s">
        <v>2826</v>
      </c>
      <c r="H1" s="562" t="s">
        <v>2780</v>
      </c>
      <c r="I1" s="577" t="s">
        <v>2830</v>
      </c>
      <c r="J1" s="254"/>
      <c r="K1" s="626"/>
      <c r="L1" s="627"/>
      <c r="M1" s="627"/>
      <c r="N1" s="627"/>
      <c r="O1" s="627"/>
      <c r="P1" s="628"/>
      <c r="S1" s="626"/>
      <c r="T1" s="627"/>
      <c r="U1" s="627"/>
      <c r="V1" s="627"/>
      <c r="W1" s="627"/>
      <c r="X1" s="628"/>
    </row>
    <row r="2" spans="1:72" s="568" customFormat="1" ht="21" customHeight="1" thickBot="1" x14ac:dyDescent="0.35">
      <c r="A2" s="1369" t="s">
        <v>3253</v>
      </c>
      <c r="B2" s="1369"/>
      <c r="C2" s="1369"/>
      <c r="D2" s="1369"/>
      <c r="E2" s="1369"/>
      <c r="F2" s="1369"/>
      <c r="G2" s="1369"/>
      <c r="H2" s="1369"/>
      <c r="I2" s="576" t="s">
        <v>2714</v>
      </c>
      <c r="J2" s="571"/>
      <c r="K2" s="1384">
        <f>'Gala Setup'!$H7</f>
        <v>43386</v>
      </c>
      <c r="L2" s="1382"/>
      <c r="M2" s="573"/>
      <c r="N2" s="573"/>
      <c r="O2" s="574" t="str">
        <f>'Gala Setup'!$H4</f>
        <v>East Midlands</v>
      </c>
      <c r="P2" s="629" t="str">
        <f>'Gala Setup'!$J4</f>
        <v>Premier</v>
      </c>
      <c r="Q2" s="639"/>
      <c r="R2" s="622"/>
      <c r="S2" s="1384">
        <f>'Gala Setup'!$H7</f>
        <v>43386</v>
      </c>
      <c r="T2" s="1382"/>
      <c r="U2" s="618" t="str">
        <f>'Gala Setup'!H4</f>
        <v>East Midlands</v>
      </c>
      <c r="V2" s="618" t="str">
        <f>'Gala Setup'!J4</f>
        <v>Premier</v>
      </c>
      <c r="W2" s="574" t="str">
        <f>'Gala Setup'!$H4</f>
        <v>East Midlands</v>
      </c>
      <c r="X2" s="629" t="str">
        <f>'Gala Setup'!$J4</f>
        <v>Premier</v>
      </c>
      <c r="Y2" s="1387">
        <f>'Gala Setup'!$H7</f>
        <v>43386</v>
      </c>
      <c r="Z2" s="1382"/>
      <c r="AA2" s="574" t="str">
        <f>'Gala Setup'!$H4</f>
        <v>East Midlands</v>
      </c>
      <c r="AB2" s="575" t="str">
        <f>'Gala Setup'!$J4</f>
        <v>Premier</v>
      </c>
      <c r="AC2" s="574" t="str">
        <f>'Gala Setup'!$H4</f>
        <v>East Midlands</v>
      </c>
      <c r="AD2" s="575" t="str">
        <f>'Gala Setup'!$J4</f>
        <v>Premier</v>
      </c>
      <c r="AE2" s="1382">
        <f>'Gala Setup'!$H7</f>
        <v>43386</v>
      </c>
      <c r="AF2" s="1382"/>
      <c r="AG2" s="574" t="str">
        <f>'Gala Setup'!$H4</f>
        <v>East Midlands</v>
      </c>
      <c r="AH2" s="575" t="str">
        <f>'Gala Setup'!$J4</f>
        <v>Premier</v>
      </c>
      <c r="AI2" s="574" t="str">
        <f>'Gala Setup'!$H4</f>
        <v>East Midlands</v>
      </c>
      <c r="AJ2" s="575" t="str">
        <f>'Gala Setup'!$J4</f>
        <v>Premier</v>
      </c>
      <c r="AK2" s="1382">
        <f>'Gala Setup'!$H7</f>
        <v>43386</v>
      </c>
      <c r="AL2" s="1382"/>
      <c r="AM2" s="574" t="str">
        <f>'Gala Setup'!$H4</f>
        <v>East Midlands</v>
      </c>
      <c r="AN2" s="575" t="str">
        <f>'Gala Setup'!$J4</f>
        <v>Premier</v>
      </c>
      <c r="AO2" s="574" t="str">
        <f>'Gala Setup'!$H4</f>
        <v>East Midlands</v>
      </c>
      <c r="AP2" s="575" t="str">
        <f>'Gala Setup'!$J4</f>
        <v>Premier</v>
      </c>
      <c r="AQ2" s="1382">
        <f>'Gala Setup'!$H7</f>
        <v>43386</v>
      </c>
      <c r="AR2" s="1382"/>
      <c r="AS2" s="574" t="str">
        <f>'Gala Setup'!$H4</f>
        <v>East Midlands</v>
      </c>
      <c r="AT2" s="575" t="str">
        <f>'Gala Setup'!$J4</f>
        <v>Premier</v>
      </c>
      <c r="AU2" s="574" t="str">
        <f>'Gala Setup'!$H4</f>
        <v>East Midlands</v>
      </c>
      <c r="AV2" s="575" t="str">
        <f>'Gala Setup'!$J4</f>
        <v>Premier</v>
      </c>
      <c r="AW2" s="1382">
        <f>'Gala Setup'!$H7</f>
        <v>43386</v>
      </c>
      <c r="AX2" s="1382"/>
      <c r="AY2" s="574" t="str">
        <f>'Gala Setup'!$H4</f>
        <v>East Midlands</v>
      </c>
      <c r="AZ2" s="575" t="str">
        <f>'Gala Setup'!$J4</f>
        <v>Premier</v>
      </c>
      <c r="BA2" s="574" t="str">
        <f>'Gala Setup'!$H4</f>
        <v>East Midlands</v>
      </c>
      <c r="BB2" s="575" t="str">
        <f>'Gala Setup'!$J4</f>
        <v>Premier</v>
      </c>
      <c r="BC2" s="1382">
        <f>'Gala Setup'!$H7</f>
        <v>43386</v>
      </c>
      <c r="BD2" s="1382"/>
      <c r="BE2" s="574" t="str">
        <f>'Gala Setup'!$H4</f>
        <v>East Midlands</v>
      </c>
      <c r="BF2" s="575" t="str">
        <f>'Gala Setup'!$J4</f>
        <v>Premier</v>
      </c>
      <c r="BG2" s="574" t="str">
        <f>'Gala Setup'!$H4</f>
        <v>East Midlands</v>
      </c>
      <c r="BH2" s="575" t="str">
        <f>'Gala Setup'!$J4</f>
        <v>Premier</v>
      </c>
      <c r="BI2" s="1382">
        <f>'Gala Setup'!$H7</f>
        <v>43386</v>
      </c>
      <c r="BJ2" s="1382"/>
      <c r="BK2" s="574" t="str">
        <f>'Gala Setup'!$H4</f>
        <v>East Midlands</v>
      </c>
      <c r="BL2" s="575" t="str">
        <f>'Gala Setup'!$J4</f>
        <v>Premier</v>
      </c>
      <c r="BM2" s="574" t="str">
        <f>'Gala Setup'!$H4</f>
        <v>East Midlands</v>
      </c>
      <c r="BN2" s="575" t="str">
        <f>'Gala Setup'!$J4</f>
        <v>Premier</v>
      </c>
      <c r="BO2" s="1382">
        <f>'Gala Setup'!$H7</f>
        <v>43386</v>
      </c>
      <c r="BP2" s="1382"/>
      <c r="BQ2" s="574" t="str">
        <f>'Gala Setup'!$H4</f>
        <v>East Midlands</v>
      </c>
      <c r="BR2" s="575" t="str">
        <f>'Gala Setup'!$J4</f>
        <v>Premier</v>
      </c>
      <c r="BS2" s="566"/>
      <c r="BT2" s="567"/>
    </row>
    <row r="3" spans="1:72" s="568" customFormat="1" ht="21" customHeight="1" thickTop="1" thickBot="1" x14ac:dyDescent="0.35">
      <c r="A3" s="1369"/>
      <c r="B3" s="1369"/>
      <c r="C3" s="1369"/>
      <c r="D3" s="1369"/>
      <c r="E3" s="1369"/>
      <c r="F3" s="1369"/>
      <c r="G3" s="1369"/>
      <c r="H3" s="1369"/>
      <c r="I3" s="564" t="s">
        <v>2715</v>
      </c>
      <c r="J3" s="569"/>
      <c r="K3" s="1385" t="str">
        <f>'Gala Setup'!$H6</f>
        <v>Peterborough</v>
      </c>
      <c r="L3" s="1383"/>
      <c r="M3" s="1383"/>
      <c r="N3" s="1383"/>
      <c r="O3" s="1383"/>
      <c r="P3" s="1386"/>
      <c r="Q3" s="686"/>
      <c r="R3" s="687"/>
      <c r="S3" s="1385" t="str">
        <f>'Gala Setup'!$H6</f>
        <v>Peterborough</v>
      </c>
      <c r="T3" s="1383"/>
      <c r="U3" s="1383"/>
      <c r="V3" s="1383"/>
      <c r="W3" s="1383"/>
      <c r="X3" s="1386"/>
      <c r="Y3" s="1388" t="str">
        <f>'Gala Setup'!$H6</f>
        <v>Peterborough</v>
      </c>
      <c r="Z3" s="1383"/>
      <c r="AA3" s="1383"/>
      <c r="AB3" s="1383"/>
      <c r="AC3" s="1383"/>
      <c r="AD3" s="1383"/>
      <c r="AE3" s="1383" t="str">
        <f>'Gala Setup'!$H6</f>
        <v>Peterborough</v>
      </c>
      <c r="AF3" s="1383"/>
      <c r="AG3" s="1383"/>
      <c r="AH3" s="1383"/>
      <c r="AI3" s="1383"/>
      <c r="AJ3" s="1383"/>
      <c r="AK3" s="1383" t="str">
        <f>'Gala Setup'!$H6</f>
        <v>Peterborough</v>
      </c>
      <c r="AL3" s="1383"/>
      <c r="AM3" s="1383"/>
      <c r="AN3" s="1383"/>
      <c r="AO3" s="1383"/>
      <c r="AP3" s="1383"/>
      <c r="AQ3" s="1383" t="str">
        <f>'Gala Setup'!$H6</f>
        <v>Peterborough</v>
      </c>
      <c r="AR3" s="1383"/>
      <c r="AS3" s="1383"/>
      <c r="AT3" s="1383"/>
      <c r="AU3" s="1383"/>
      <c r="AV3" s="1383"/>
      <c r="AW3" s="1383" t="str">
        <f>'Gala Setup'!$H6</f>
        <v>Peterborough</v>
      </c>
      <c r="AX3" s="1383"/>
      <c r="AY3" s="1383"/>
      <c r="AZ3" s="1383"/>
      <c r="BA3" s="1383"/>
      <c r="BB3" s="1383"/>
      <c r="BC3" s="1383" t="str">
        <f>'Gala Setup'!$H6</f>
        <v>Peterborough</v>
      </c>
      <c r="BD3" s="1383"/>
      <c r="BE3" s="1383"/>
      <c r="BF3" s="1383"/>
      <c r="BG3" s="1383"/>
      <c r="BH3" s="1383"/>
      <c r="BI3" s="1383" t="str">
        <f>'Gala Setup'!$H6</f>
        <v>Peterborough</v>
      </c>
      <c r="BJ3" s="1383"/>
      <c r="BK3" s="1383"/>
      <c r="BL3" s="1383"/>
      <c r="BM3" s="1383"/>
      <c r="BN3" s="1383"/>
      <c r="BO3" s="1389" t="str">
        <f>'Gala Setup'!H6</f>
        <v>Peterborough</v>
      </c>
      <c r="BP3" s="1389"/>
      <c r="BQ3" s="1389"/>
      <c r="BR3" s="1389"/>
      <c r="BS3" s="570"/>
      <c r="BT3" s="567"/>
    </row>
    <row r="4" spans="1:72" s="597" customFormat="1" ht="21" customHeight="1" thickTop="1" thickBot="1" x14ac:dyDescent="0.25">
      <c r="A4" s="1369"/>
      <c r="B4" s="1369"/>
      <c r="C4" s="1369"/>
      <c r="D4" s="1369"/>
      <c r="E4" s="1369"/>
      <c r="F4" s="1369"/>
      <c r="G4" s="1369"/>
      <c r="H4" s="1369"/>
      <c r="I4" s="593" t="s">
        <v>2716</v>
      </c>
      <c r="J4" s="594"/>
      <c r="K4" s="1373" t="s">
        <v>2824</v>
      </c>
      <c r="L4" s="1374"/>
      <c r="M4" s="673"/>
      <c r="N4" s="675"/>
      <c r="O4" s="677" t="str">
        <f>'Gala Setup'!P4</f>
        <v>Norwich Swans</v>
      </c>
      <c r="P4" s="1379" t="s">
        <v>2825</v>
      </c>
      <c r="Q4" s="673"/>
      <c r="R4" s="675"/>
      <c r="S4" s="1373" t="s">
        <v>2824</v>
      </c>
      <c r="T4" s="1374"/>
      <c r="U4" s="677" t="str">
        <f>'Gala Setup'!P5</f>
        <v>Northampton B</v>
      </c>
      <c r="V4" s="1379" t="s">
        <v>2825</v>
      </c>
      <c r="W4" s="692"/>
      <c r="X4" s="693"/>
      <c r="Y4" s="1373" t="s">
        <v>2824</v>
      </c>
      <c r="Z4" s="1374"/>
      <c r="AA4" s="681" t="str">
        <f>'Gala Setup'!P6</f>
        <v>City of Peterborough A</v>
      </c>
      <c r="AB4" s="1379" t="s">
        <v>2825</v>
      </c>
      <c r="AC4" s="680"/>
      <c r="AD4" s="694"/>
      <c r="AE4" s="1373" t="s">
        <v>2824</v>
      </c>
      <c r="AF4" s="1374"/>
      <c r="AG4" s="681" t="str">
        <f>'Gala Setup'!P7</f>
        <v xml:space="preserve">City of Milton Keynes </v>
      </c>
      <c r="AH4" s="1379" t="s">
        <v>2825</v>
      </c>
      <c r="AI4" s="695"/>
      <c r="AJ4" s="696"/>
      <c r="AK4" s="1373" t="s">
        <v>2824</v>
      </c>
      <c r="AL4" s="1374"/>
      <c r="AM4" s="681" t="str">
        <f>'Gala Setup'!P8</f>
        <v>Nottingham Leander</v>
      </c>
      <c r="AN4" s="1379" t="s">
        <v>2825</v>
      </c>
      <c r="AO4" s="680"/>
      <c r="AP4" s="694"/>
      <c r="AQ4" s="1373" t="s">
        <v>2824</v>
      </c>
      <c r="AR4" s="1374"/>
      <c r="AS4" s="681" t="str">
        <f>'Gala Setup'!P9</f>
        <v>Moderians</v>
      </c>
      <c r="AT4" s="1379" t="s">
        <v>2825</v>
      </c>
      <c r="AU4" s="695"/>
      <c r="AV4" s="696"/>
      <c r="AW4" s="1373" t="s">
        <v>2824</v>
      </c>
      <c r="AX4" s="1374"/>
      <c r="AY4" s="681">
        <f>'Gala Setup'!P10</f>
        <v>0</v>
      </c>
      <c r="AZ4" s="1379" t="s">
        <v>2825</v>
      </c>
      <c r="BA4" s="680"/>
      <c r="BB4" s="694"/>
      <c r="BC4" s="1373" t="s">
        <v>2824</v>
      </c>
      <c r="BD4" s="1374"/>
      <c r="BE4" s="681">
        <f>'Gala Setup'!P11</f>
        <v>0</v>
      </c>
      <c r="BF4" s="1379" t="s">
        <v>2825</v>
      </c>
      <c r="BG4" s="680"/>
      <c r="BH4" s="694"/>
      <c r="BI4" s="1373" t="s">
        <v>2824</v>
      </c>
      <c r="BJ4" s="1374"/>
      <c r="BK4" s="681">
        <f>'Gala Setup'!P12</f>
        <v>0</v>
      </c>
      <c r="BL4" s="1379" t="s">
        <v>2825</v>
      </c>
      <c r="BM4" s="680"/>
      <c r="BN4" s="694"/>
      <c r="BO4" s="1373" t="s">
        <v>2824</v>
      </c>
      <c r="BP4" s="1374"/>
      <c r="BQ4" s="681">
        <f>'Gala Setup'!P13</f>
        <v>0</v>
      </c>
      <c r="BR4" s="1379" t="s">
        <v>2825</v>
      </c>
      <c r="BS4" s="595"/>
      <c r="BT4" s="596"/>
    </row>
    <row r="5" spans="1:72" ht="21" customHeight="1" thickTop="1" thickBot="1" x14ac:dyDescent="0.25">
      <c r="A5" s="1369"/>
      <c r="B5" s="1369"/>
      <c r="C5" s="1369"/>
      <c r="D5" s="1369"/>
      <c r="E5" s="1369"/>
      <c r="F5" s="1369"/>
      <c r="G5" s="1369"/>
      <c r="H5" s="1369"/>
      <c r="I5" s="564" t="s">
        <v>2717</v>
      </c>
      <c r="J5" s="572"/>
      <c r="K5" s="1375"/>
      <c r="L5" s="1376"/>
      <c r="M5" s="667"/>
      <c r="N5" s="670"/>
      <c r="O5" s="678" t="s">
        <v>109</v>
      </c>
      <c r="P5" s="1380"/>
      <c r="Q5" s="640"/>
      <c r="R5" s="623"/>
      <c r="S5" s="1375"/>
      <c r="T5" s="1376"/>
      <c r="U5" s="678" t="s">
        <v>12</v>
      </c>
      <c r="V5" s="1380"/>
      <c r="W5" s="667" t="s">
        <v>12</v>
      </c>
      <c r="X5" s="630" t="s">
        <v>12</v>
      </c>
      <c r="Y5" s="1375"/>
      <c r="Z5" s="1376"/>
      <c r="AA5" s="678" t="s">
        <v>12</v>
      </c>
      <c r="AB5" s="1380"/>
      <c r="AC5" s="667" t="s">
        <v>12</v>
      </c>
      <c r="AD5" s="670" t="s">
        <v>12</v>
      </c>
      <c r="AE5" s="1375"/>
      <c r="AF5" s="1376"/>
      <c r="AG5" s="678" t="s">
        <v>12</v>
      </c>
      <c r="AH5" s="1380"/>
      <c r="AI5" s="667" t="s">
        <v>12</v>
      </c>
      <c r="AJ5" s="670" t="s">
        <v>12</v>
      </c>
      <c r="AK5" s="1375"/>
      <c r="AL5" s="1376"/>
      <c r="AM5" s="678" t="s">
        <v>12</v>
      </c>
      <c r="AN5" s="1380"/>
      <c r="AO5" s="667" t="s">
        <v>12</v>
      </c>
      <c r="AP5" s="670" t="s">
        <v>12</v>
      </c>
      <c r="AQ5" s="1375"/>
      <c r="AR5" s="1376"/>
      <c r="AS5" s="678" t="s">
        <v>12</v>
      </c>
      <c r="AT5" s="1380"/>
      <c r="AU5" s="667" t="s">
        <v>12</v>
      </c>
      <c r="AV5" s="670" t="s">
        <v>12</v>
      </c>
      <c r="AW5" s="1375"/>
      <c r="AX5" s="1376"/>
      <c r="AY5" s="678" t="s">
        <v>12</v>
      </c>
      <c r="AZ5" s="1380"/>
      <c r="BA5" s="667" t="s">
        <v>12</v>
      </c>
      <c r="BB5" s="670" t="s">
        <v>12</v>
      </c>
      <c r="BC5" s="1375"/>
      <c r="BD5" s="1376"/>
      <c r="BE5" s="678" t="s">
        <v>12</v>
      </c>
      <c r="BF5" s="1380"/>
      <c r="BG5" s="667" t="s">
        <v>12</v>
      </c>
      <c r="BH5" s="670" t="s">
        <v>12</v>
      </c>
      <c r="BI5" s="1375"/>
      <c r="BJ5" s="1376"/>
      <c r="BK5" s="678" t="s">
        <v>12</v>
      </c>
      <c r="BL5" s="1380"/>
      <c r="BM5" s="667" t="s">
        <v>12</v>
      </c>
      <c r="BN5" s="670" t="s">
        <v>12</v>
      </c>
      <c r="BO5" s="1375"/>
      <c r="BP5" s="1376"/>
      <c r="BQ5" s="678" t="s">
        <v>12</v>
      </c>
      <c r="BR5" s="1380"/>
      <c r="BS5" s="468"/>
      <c r="BT5" s="547"/>
    </row>
    <row r="6" spans="1:72" ht="21" customHeight="1" thickTop="1" thickBot="1" x14ac:dyDescent="0.25">
      <c r="A6" s="1369"/>
      <c r="B6" s="1369"/>
      <c r="C6" s="1369"/>
      <c r="D6" s="1369"/>
      <c r="E6" s="1369"/>
      <c r="F6" s="1369"/>
      <c r="G6" s="1369"/>
      <c r="H6" s="1369"/>
      <c r="I6" s="564" t="s">
        <v>2718</v>
      </c>
      <c r="J6" s="572"/>
      <c r="K6" s="1377"/>
      <c r="L6" s="1378"/>
      <c r="M6" s="674"/>
      <c r="N6" s="676"/>
      <c r="O6" s="679">
        <f>'Gala Setup'!N4</f>
        <v>1</v>
      </c>
      <c r="P6" s="1381"/>
      <c r="Q6" s="674" t="s">
        <v>141</v>
      </c>
      <c r="R6" s="676" t="s">
        <v>142</v>
      </c>
      <c r="S6" s="1377"/>
      <c r="T6" s="1378"/>
      <c r="U6" s="679">
        <f>'Gala Setup'!N5</f>
        <v>2</v>
      </c>
      <c r="V6" s="1381"/>
      <c r="W6" s="674">
        <f>'Gala Setup'!N6</f>
        <v>3</v>
      </c>
      <c r="X6" s="697" t="e">
        <f>'Gala Setup'!#REF!</f>
        <v>#REF!</v>
      </c>
      <c r="Y6" s="1377"/>
      <c r="Z6" s="1378"/>
      <c r="AA6" s="679">
        <f>'Gala Setup'!N6</f>
        <v>3</v>
      </c>
      <c r="AB6" s="1381"/>
      <c r="AC6" s="674">
        <f>'Gala Setup'!V4</f>
        <v>0</v>
      </c>
      <c r="AD6" s="676">
        <f>'Gala Setup'!X4</f>
        <v>0</v>
      </c>
      <c r="AE6" s="1377"/>
      <c r="AF6" s="1378"/>
      <c r="AG6" s="679">
        <f>'Gala Setup'!N7</f>
        <v>4</v>
      </c>
      <c r="AH6" s="1381"/>
      <c r="AI6" s="674">
        <f>'Gala Setup'!Z4</f>
        <v>0</v>
      </c>
      <c r="AJ6" s="676">
        <f>'Gala Setup'!AA4</f>
        <v>0</v>
      </c>
      <c r="AK6" s="1377"/>
      <c r="AL6" s="1378"/>
      <c r="AM6" s="679">
        <f>'Gala Setup'!N8</f>
        <v>5</v>
      </c>
      <c r="AN6" s="1381"/>
      <c r="AO6" s="674">
        <f>'Gala Setup'!AC4</f>
        <v>0</v>
      </c>
      <c r="AP6" s="676" t="str">
        <f>'Gala Setup'!AD4</f>
        <v>League</v>
      </c>
      <c r="AQ6" s="1377"/>
      <c r="AR6" s="1378"/>
      <c r="AS6" s="679">
        <f>'Gala Setup'!N9</f>
        <v>6</v>
      </c>
      <c r="AT6" s="1381"/>
      <c r="AU6" s="674" t="str">
        <f>'Gala Setup'!AF4</f>
        <v>DIVISION</v>
      </c>
      <c r="AV6" s="676" t="str">
        <f>'Gala Setup'!AG4</f>
        <v>Premier</v>
      </c>
      <c r="AW6" s="1377"/>
      <c r="AX6" s="1378"/>
      <c r="AY6" s="679">
        <f>'Gala Setup'!N10</f>
        <v>0</v>
      </c>
      <c r="AZ6" s="1381"/>
      <c r="BA6" s="674" t="str">
        <f>'Gala Setup'!AI4</f>
        <v>Norwich Swans</v>
      </c>
      <c r="BB6" s="676">
        <f>'Gala Setup'!AJ4</f>
        <v>0</v>
      </c>
      <c r="BC6" s="1377"/>
      <c r="BD6" s="1378"/>
      <c r="BE6" s="679">
        <f>'Gala Setup'!N11</f>
        <v>0</v>
      </c>
      <c r="BF6" s="1381"/>
      <c r="BG6" s="674" t="str">
        <f>'Gala Setup'!AL4</f>
        <v>6 LANES</v>
      </c>
      <c r="BH6" s="676" t="str">
        <f>'Gala Setup'!AM4</f>
        <v>8 LANES</v>
      </c>
      <c r="BI6" s="1377"/>
      <c r="BJ6" s="1378"/>
      <c r="BK6" s="679">
        <f>'Gala Setup'!N12</f>
        <v>0</v>
      </c>
      <c r="BL6" s="1381"/>
      <c r="BM6" s="674">
        <f>'Gala Setup'!AO4</f>
        <v>0</v>
      </c>
      <c r="BN6" s="676">
        <f>'Gala Setup'!AP4</f>
        <v>0</v>
      </c>
      <c r="BO6" s="1377"/>
      <c r="BP6" s="1378"/>
      <c r="BQ6" s="679">
        <f>'Gala Setup'!N13</f>
        <v>0</v>
      </c>
      <c r="BR6" s="1381"/>
      <c r="BS6" s="489"/>
      <c r="BT6" s="547"/>
    </row>
    <row r="7" spans="1:72" ht="21" customHeight="1" thickTop="1" thickBot="1" x14ac:dyDescent="0.25">
      <c r="A7" s="1369"/>
      <c r="B7" s="1369"/>
      <c r="C7" s="1369"/>
      <c r="D7" s="1369"/>
      <c r="E7" s="1369"/>
      <c r="F7" s="1369"/>
      <c r="G7" s="1369"/>
      <c r="H7" s="1369"/>
      <c r="I7" s="564" t="s">
        <v>2719</v>
      </c>
      <c r="J7" s="572"/>
      <c r="K7" s="662">
        <v>1</v>
      </c>
      <c r="L7" s="663" t="s">
        <v>70</v>
      </c>
      <c r="M7" s="664" t="str">
        <f>'Team 1'!F4</f>
        <v xml:space="preserve">India </v>
      </c>
      <c r="N7" s="664">
        <f>'Team 1'!G4</f>
        <v>0</v>
      </c>
      <c r="O7" s="665" t="str">
        <f t="shared" ref="O7:O40" si="0">CONCATENATE(M7, " ",N7)</f>
        <v>India  0</v>
      </c>
      <c r="P7" s="666"/>
      <c r="Q7" s="688" t="str">
        <f>'Team 2'!F4</f>
        <v>Katie</v>
      </c>
      <c r="R7" s="689">
        <f>'Team 2'!G4</f>
        <v>0</v>
      </c>
      <c r="S7" s="662">
        <v>1</v>
      </c>
      <c r="T7" s="663" t="s">
        <v>70</v>
      </c>
      <c r="U7" s="665" t="str">
        <f>CONCATENATE(Q7, " ",R7)</f>
        <v>Katie 0</v>
      </c>
      <c r="V7" s="668"/>
      <c r="W7" s="690" t="str">
        <f>'Team 3'!F4</f>
        <v>Amelia</v>
      </c>
      <c r="X7" s="691">
        <f>'Team 3'!G4</f>
        <v>0</v>
      </c>
      <c r="Y7" s="669">
        <v>1</v>
      </c>
      <c r="Z7" s="663" t="s">
        <v>70</v>
      </c>
      <c r="AA7" s="665" t="str">
        <f t="shared" ref="AA7:AA40" si="1">CONCATENATE(W7, " ",X7)</f>
        <v>Amelia 0</v>
      </c>
      <c r="AB7" s="668"/>
      <c r="AC7" s="690" t="str">
        <f>'Team 4'!F4</f>
        <v>Aiyana</v>
      </c>
      <c r="AD7" s="690">
        <f>'Team 4'!G4</f>
        <v>0</v>
      </c>
      <c r="AE7" s="671">
        <v>1</v>
      </c>
      <c r="AF7" s="663" t="s">
        <v>70</v>
      </c>
      <c r="AG7" s="665" t="str">
        <f>CONCATENATE(AC7, " ",AD7)</f>
        <v>Aiyana 0</v>
      </c>
      <c r="AH7" s="668"/>
      <c r="AI7" s="672" t="str">
        <f>'Team 5'!F4</f>
        <v>Lauren</v>
      </c>
      <c r="AJ7" s="672">
        <f>'Team 5'!G4</f>
        <v>0</v>
      </c>
      <c r="AK7" s="671">
        <v>1</v>
      </c>
      <c r="AL7" s="663" t="s">
        <v>70</v>
      </c>
      <c r="AM7" s="665" t="str">
        <f>CONCATENATE(AI7, " ",AJ7)</f>
        <v>Lauren 0</v>
      </c>
      <c r="AN7" s="668"/>
      <c r="AO7" s="672" t="str">
        <f>'Team 6'!F4</f>
        <v>Orla</v>
      </c>
      <c r="AP7" s="672">
        <f>'Team 6'!G4</f>
        <v>0</v>
      </c>
      <c r="AQ7" s="671">
        <v>1</v>
      </c>
      <c r="AR7" s="663" t="s">
        <v>70</v>
      </c>
      <c r="AS7" s="665" t="str">
        <f>CONCATENATE(AO7, " ",AP7)</f>
        <v>Orla 0</v>
      </c>
      <c r="AT7" s="668"/>
      <c r="AU7" s="672">
        <f>'Team 7'!F4</f>
        <v>0</v>
      </c>
      <c r="AV7" s="672">
        <f>'Team 7'!G4</f>
        <v>0</v>
      </c>
      <c r="AW7" s="671">
        <v>1</v>
      </c>
      <c r="AX7" s="663" t="s">
        <v>70</v>
      </c>
      <c r="AY7" s="665" t="str">
        <f>CONCATENATE(AU7, " ",AV7)</f>
        <v>0 0</v>
      </c>
      <c r="AZ7" s="668"/>
      <c r="BA7" s="672">
        <f>'Team 8'!F4</f>
        <v>0</v>
      </c>
      <c r="BB7" s="672">
        <f>'Team 8'!G4</f>
        <v>0</v>
      </c>
      <c r="BC7" s="671">
        <v>1</v>
      </c>
      <c r="BD7" s="663" t="s">
        <v>70</v>
      </c>
      <c r="BE7" s="665" t="str">
        <f>CONCATENATE(BA7, " ",BB7)</f>
        <v>0 0</v>
      </c>
      <c r="BF7" s="668"/>
      <c r="BG7" s="672">
        <f>'Team 9'!F4</f>
        <v>0</v>
      </c>
      <c r="BH7" s="672">
        <f>'Team 9'!G4</f>
        <v>0</v>
      </c>
      <c r="BI7" s="671">
        <v>1</v>
      </c>
      <c r="BJ7" s="663" t="s">
        <v>70</v>
      </c>
      <c r="BK7" s="665" t="str">
        <f>CONCATENATE(BG7, " ",BH7)</f>
        <v>0 0</v>
      </c>
      <c r="BL7" s="668"/>
      <c r="BM7" s="672">
        <f>'Team 10'!F4</f>
        <v>0</v>
      </c>
      <c r="BN7" s="672">
        <f>'Team 10'!G4</f>
        <v>0</v>
      </c>
      <c r="BO7" s="671">
        <v>1</v>
      </c>
      <c r="BP7" s="663" t="s">
        <v>70</v>
      </c>
      <c r="BQ7" s="665" t="str">
        <f>CONCATENATE(BM7, " ",BN7)</f>
        <v>0 0</v>
      </c>
      <c r="BR7" s="666"/>
      <c r="BS7" s="470"/>
      <c r="BT7" s="547"/>
    </row>
    <row r="8" spans="1:72" ht="21" customHeight="1" thickTop="1" thickBot="1" x14ac:dyDescent="0.25">
      <c r="A8" s="1369"/>
      <c r="B8" s="1369"/>
      <c r="C8" s="1369"/>
      <c r="D8" s="1369"/>
      <c r="E8" s="1369"/>
      <c r="F8" s="1369"/>
      <c r="G8" s="1369"/>
      <c r="H8" s="1369"/>
      <c r="I8" s="564" t="s">
        <v>2720</v>
      </c>
      <c r="J8" s="572"/>
      <c r="K8" s="631">
        <v>2</v>
      </c>
      <c r="L8" s="621" t="s">
        <v>71</v>
      </c>
      <c r="M8" s="551" t="str">
        <f>'Team 1'!F5</f>
        <v>Tom</v>
      </c>
      <c r="N8" s="551">
        <f>'Team 1'!G5</f>
        <v>0</v>
      </c>
      <c r="O8" s="619" t="str">
        <f t="shared" si="0"/>
        <v>Tom 0</v>
      </c>
      <c r="P8" s="642"/>
      <c r="Q8" s="641" t="str">
        <f>'Team 2'!F5</f>
        <v>Samuel</v>
      </c>
      <c r="R8" s="624">
        <f>'Team 2'!G5</f>
        <v>0</v>
      </c>
      <c r="S8" s="631">
        <v>2</v>
      </c>
      <c r="T8" s="621" t="s">
        <v>71</v>
      </c>
      <c r="U8" s="619" t="str">
        <f t="shared" ref="U8:U40" si="2">CONCATENATE(Q8, " ",R8)</f>
        <v>Samuel 0</v>
      </c>
      <c r="V8" s="553"/>
      <c r="W8" s="552" t="str">
        <f>'Team 3'!F5</f>
        <v>Jamie</v>
      </c>
      <c r="X8" s="632">
        <f>'Team 3'!G5</f>
        <v>0</v>
      </c>
      <c r="Y8" s="625">
        <v>2</v>
      </c>
      <c r="Z8" s="621" t="s">
        <v>71</v>
      </c>
      <c r="AA8" s="619" t="str">
        <f t="shared" si="1"/>
        <v>Jamie 0</v>
      </c>
      <c r="AB8" s="553"/>
      <c r="AC8" s="552" t="str">
        <f>'Team 4'!F5</f>
        <v>Miles</v>
      </c>
      <c r="AD8" s="552">
        <f>'Team 4'!G5</f>
        <v>0</v>
      </c>
      <c r="AE8" s="548">
        <v>2</v>
      </c>
      <c r="AF8" s="621" t="s">
        <v>71</v>
      </c>
      <c r="AG8" s="619" t="str">
        <f t="shared" ref="AG8:AG40" si="3">CONCATENATE(AC8, " ",AD8)</f>
        <v>Miles 0</v>
      </c>
      <c r="AH8" s="553"/>
      <c r="AI8" s="554" t="str">
        <f>'Team 5'!F5</f>
        <v>Kris</v>
      </c>
      <c r="AJ8" s="554">
        <f>'Team 5'!G5</f>
        <v>0</v>
      </c>
      <c r="AK8" s="548">
        <v>2</v>
      </c>
      <c r="AL8" s="621" t="s">
        <v>71</v>
      </c>
      <c r="AM8" s="619" t="str">
        <f t="shared" ref="AM8:AM40" si="4">CONCATENATE(AI8, " ",AJ8)</f>
        <v>Kris 0</v>
      </c>
      <c r="AN8" s="553"/>
      <c r="AO8" s="554" t="str">
        <f>'Team 6'!F5</f>
        <v>Jack</v>
      </c>
      <c r="AP8" s="554">
        <f>'Team 6'!G5</f>
        <v>0</v>
      </c>
      <c r="AQ8" s="548">
        <v>2</v>
      </c>
      <c r="AR8" s="621" t="s">
        <v>71</v>
      </c>
      <c r="AS8" s="619" t="str">
        <f t="shared" ref="AS8:AS40" si="5">CONCATENATE(AO8, " ",AP8)</f>
        <v>Jack 0</v>
      </c>
      <c r="AT8" s="553"/>
      <c r="AU8" s="554">
        <f>'Team 7'!F5</f>
        <v>0</v>
      </c>
      <c r="AV8" s="554">
        <f>'Team 7'!G5</f>
        <v>0</v>
      </c>
      <c r="AW8" s="548">
        <v>2</v>
      </c>
      <c r="AX8" s="621" t="s">
        <v>71</v>
      </c>
      <c r="AY8" s="619" t="str">
        <f t="shared" ref="AY8:AY40" si="6">CONCATENATE(AU8, " ",AV8)</f>
        <v>0 0</v>
      </c>
      <c r="AZ8" s="553"/>
      <c r="BA8" s="554">
        <f>'Team 8'!F5</f>
        <v>0</v>
      </c>
      <c r="BB8" s="554">
        <f>'Team 8'!G5</f>
        <v>0</v>
      </c>
      <c r="BC8" s="548">
        <v>2</v>
      </c>
      <c r="BD8" s="621" t="s">
        <v>71</v>
      </c>
      <c r="BE8" s="619" t="str">
        <f t="shared" ref="BE8:BE40" si="7">CONCATENATE(BA8, " ",BB8)</f>
        <v>0 0</v>
      </c>
      <c r="BF8" s="553"/>
      <c r="BG8" s="554">
        <f>'Team 9'!F5</f>
        <v>0</v>
      </c>
      <c r="BH8" s="554">
        <f>'Team 9'!G5</f>
        <v>0</v>
      </c>
      <c r="BI8" s="548">
        <v>2</v>
      </c>
      <c r="BJ8" s="621" t="s">
        <v>71</v>
      </c>
      <c r="BK8" s="619" t="str">
        <f t="shared" ref="BK8:BK40" si="8">CONCATENATE(BG8, " ",BH8)</f>
        <v>0 0</v>
      </c>
      <c r="BL8" s="553"/>
      <c r="BM8" s="554">
        <f>'Team 10'!F5</f>
        <v>0</v>
      </c>
      <c r="BN8" s="554">
        <f>'Team 10'!G5</f>
        <v>0</v>
      </c>
      <c r="BO8" s="548">
        <v>2</v>
      </c>
      <c r="BP8" s="621" t="s">
        <v>71</v>
      </c>
      <c r="BQ8" s="619" t="str">
        <f t="shared" ref="BQ8:BQ40" si="9">CONCATENATE(BM8, " ",BN8)</f>
        <v>0 0</v>
      </c>
      <c r="BR8" s="642"/>
      <c r="BS8" s="470"/>
      <c r="BT8" s="547"/>
    </row>
    <row r="9" spans="1:72" ht="21" customHeight="1" thickTop="1" thickBot="1" x14ac:dyDescent="0.25">
      <c r="A9" s="1369"/>
      <c r="B9" s="1369"/>
      <c r="C9" s="1369"/>
      <c r="D9" s="1369"/>
      <c r="E9" s="1369"/>
      <c r="F9" s="1369"/>
      <c r="G9" s="1369"/>
      <c r="H9" s="1369"/>
      <c r="I9" s="564" t="s">
        <v>2721</v>
      </c>
      <c r="J9" s="572"/>
      <c r="K9" s="631">
        <v>11</v>
      </c>
      <c r="L9" s="620" t="s">
        <v>2849</v>
      </c>
      <c r="M9" s="551" t="str">
        <f>'Team 1'!F38</f>
        <v xml:space="preserve">Charlotte </v>
      </c>
      <c r="N9" s="551">
        <f>'Team 1'!G38</f>
        <v>0</v>
      </c>
      <c r="O9" s="619" t="str">
        <f t="shared" si="0"/>
        <v>Charlotte  0</v>
      </c>
      <c r="P9" s="642"/>
      <c r="Q9" s="641" t="str">
        <f>'Team 2'!F38</f>
        <v>Elyse</v>
      </c>
      <c r="R9" s="624">
        <f>'Team 2'!G38</f>
        <v>0</v>
      </c>
      <c r="S9" s="631">
        <v>11</v>
      </c>
      <c r="T9" s="620" t="s">
        <v>2849</v>
      </c>
      <c r="U9" s="619" t="str">
        <f t="shared" si="2"/>
        <v>Elyse 0</v>
      </c>
      <c r="V9" s="553"/>
      <c r="W9" s="552" t="str">
        <f>'Team 3'!F38</f>
        <v xml:space="preserve">Leah </v>
      </c>
      <c r="X9" s="632">
        <f>'Team 3'!G38</f>
        <v>0</v>
      </c>
      <c r="Y9" s="625">
        <v>11</v>
      </c>
      <c r="Z9" s="620" t="s">
        <v>2849</v>
      </c>
      <c r="AA9" s="619" t="str">
        <f t="shared" si="1"/>
        <v>Leah  0</v>
      </c>
      <c r="AB9" s="553"/>
      <c r="AC9" s="552" t="str">
        <f>'Team 4'!F38</f>
        <v>Emma</v>
      </c>
      <c r="AD9" s="552">
        <f>'Team 4'!G38</f>
        <v>0</v>
      </c>
      <c r="AE9" s="548">
        <v>11</v>
      </c>
      <c r="AF9" s="620" t="s">
        <v>2849</v>
      </c>
      <c r="AG9" s="619" t="str">
        <f t="shared" si="3"/>
        <v>Emma 0</v>
      </c>
      <c r="AH9" s="553"/>
      <c r="AI9" s="554" t="str">
        <f>'Team 5'!F38</f>
        <v xml:space="preserve">Amy </v>
      </c>
      <c r="AJ9" s="554">
        <f>'Team 5'!G38</f>
        <v>0</v>
      </c>
      <c r="AK9" s="548">
        <v>11</v>
      </c>
      <c r="AL9" s="620" t="s">
        <v>2849</v>
      </c>
      <c r="AM9" s="619" t="str">
        <f t="shared" si="4"/>
        <v>Amy  0</v>
      </c>
      <c r="AN9" s="553"/>
      <c r="AO9" s="554" t="str">
        <f>'Team 6'!F38</f>
        <v>Eloise</v>
      </c>
      <c r="AP9" s="554">
        <f>'Team 6'!G38</f>
        <v>0</v>
      </c>
      <c r="AQ9" s="548">
        <v>11</v>
      </c>
      <c r="AR9" s="620" t="s">
        <v>2849</v>
      </c>
      <c r="AS9" s="619" t="str">
        <f t="shared" si="5"/>
        <v>Eloise 0</v>
      </c>
      <c r="AT9" s="553"/>
      <c r="AU9" s="554">
        <f>'Team 7'!F38</f>
        <v>0</v>
      </c>
      <c r="AV9" s="554">
        <f>'Team 7'!G38</f>
        <v>0</v>
      </c>
      <c r="AW9" s="548">
        <v>11</v>
      </c>
      <c r="AX9" s="620" t="s">
        <v>2849</v>
      </c>
      <c r="AY9" s="619" t="str">
        <f t="shared" si="6"/>
        <v>0 0</v>
      </c>
      <c r="AZ9" s="553"/>
      <c r="BA9" s="554">
        <f>'Team 8'!F38</f>
        <v>0</v>
      </c>
      <c r="BB9" s="554">
        <f>'Team 8'!G38</f>
        <v>0</v>
      </c>
      <c r="BC9" s="548">
        <v>11</v>
      </c>
      <c r="BD9" s="620" t="s">
        <v>2849</v>
      </c>
      <c r="BE9" s="619" t="str">
        <f t="shared" si="7"/>
        <v>0 0</v>
      </c>
      <c r="BF9" s="553"/>
      <c r="BG9" s="554">
        <f>'Team 9'!F38</f>
        <v>0</v>
      </c>
      <c r="BH9" s="554">
        <f>'Team 9'!G38</f>
        <v>0</v>
      </c>
      <c r="BI9" s="548">
        <v>11</v>
      </c>
      <c r="BJ9" s="620" t="s">
        <v>2849</v>
      </c>
      <c r="BK9" s="619" t="str">
        <f t="shared" si="8"/>
        <v>0 0</v>
      </c>
      <c r="BL9" s="553"/>
      <c r="BM9" s="554">
        <f>'Team 10'!F38</f>
        <v>0</v>
      </c>
      <c r="BN9" s="554">
        <f>'Team 10'!G38</f>
        <v>0</v>
      </c>
      <c r="BO9" s="548">
        <v>11</v>
      </c>
      <c r="BP9" s="620" t="s">
        <v>2849</v>
      </c>
      <c r="BQ9" s="619" t="str">
        <f t="shared" si="9"/>
        <v>0 0</v>
      </c>
      <c r="BR9" s="642"/>
      <c r="BS9" s="470"/>
      <c r="BT9" s="547"/>
    </row>
    <row r="10" spans="1:72" ht="21" customHeight="1" thickTop="1" thickBot="1" x14ac:dyDescent="0.25">
      <c r="A10" s="1369"/>
      <c r="B10" s="1369"/>
      <c r="C10" s="1369"/>
      <c r="D10" s="1369"/>
      <c r="E10" s="1369"/>
      <c r="F10" s="1369"/>
      <c r="G10" s="1369"/>
      <c r="H10" s="1369"/>
      <c r="I10" s="564" t="s">
        <v>2722</v>
      </c>
      <c r="J10" s="572"/>
      <c r="K10" s="631">
        <v>12</v>
      </c>
      <c r="L10" s="620" t="s">
        <v>2850</v>
      </c>
      <c r="M10" s="551" t="str">
        <f>'Team 1'!F39</f>
        <v xml:space="preserve">James </v>
      </c>
      <c r="N10" s="551">
        <f>'Team 1'!G39</f>
        <v>0</v>
      </c>
      <c r="O10" s="619" t="str">
        <f t="shared" si="0"/>
        <v>James  0</v>
      </c>
      <c r="P10" s="642"/>
      <c r="Q10" s="641" t="str">
        <f>'Team 2'!F39</f>
        <v>Max</v>
      </c>
      <c r="R10" s="624">
        <f>'Team 2'!G39</f>
        <v>0</v>
      </c>
      <c r="S10" s="631">
        <v>12</v>
      </c>
      <c r="T10" s="620" t="s">
        <v>2850</v>
      </c>
      <c r="U10" s="619" t="str">
        <f t="shared" si="2"/>
        <v>Max 0</v>
      </c>
      <c r="V10" s="553"/>
      <c r="W10" s="552" t="str">
        <f>'Team 3'!F39</f>
        <v>Orlando</v>
      </c>
      <c r="X10" s="632">
        <f>'Team 3'!G39</f>
        <v>0</v>
      </c>
      <c r="Y10" s="625">
        <v>12</v>
      </c>
      <c r="Z10" s="620" t="s">
        <v>2850</v>
      </c>
      <c r="AA10" s="619" t="str">
        <f t="shared" si="1"/>
        <v>Orlando 0</v>
      </c>
      <c r="AB10" s="553"/>
      <c r="AC10" s="552" t="str">
        <f>'Team 4'!F39</f>
        <v>Benjamin</v>
      </c>
      <c r="AD10" s="552">
        <f>'Team 4'!G39</f>
        <v>0</v>
      </c>
      <c r="AE10" s="548">
        <v>12</v>
      </c>
      <c r="AF10" s="620" t="s">
        <v>2850</v>
      </c>
      <c r="AG10" s="619" t="str">
        <f t="shared" si="3"/>
        <v>Benjamin 0</v>
      </c>
      <c r="AH10" s="553"/>
      <c r="AI10" s="554" t="str">
        <f>'Team 5'!F39</f>
        <v>Findley</v>
      </c>
      <c r="AJ10" s="554">
        <f>'Team 5'!G39</f>
        <v>0</v>
      </c>
      <c r="AK10" s="548">
        <v>12</v>
      </c>
      <c r="AL10" s="620" t="s">
        <v>2850</v>
      </c>
      <c r="AM10" s="619" t="str">
        <f t="shared" si="4"/>
        <v>Findley 0</v>
      </c>
      <c r="AN10" s="553"/>
      <c r="AO10" s="554" t="str">
        <f>'Team 6'!F39</f>
        <v>Daniel</v>
      </c>
      <c r="AP10" s="554">
        <f>'Team 6'!G39</f>
        <v>0</v>
      </c>
      <c r="AQ10" s="548">
        <v>12</v>
      </c>
      <c r="AR10" s="620" t="s">
        <v>2850</v>
      </c>
      <c r="AS10" s="619" t="str">
        <f t="shared" si="5"/>
        <v>Daniel 0</v>
      </c>
      <c r="AT10" s="553"/>
      <c r="AU10" s="554">
        <f>'Team 7'!F39</f>
        <v>0</v>
      </c>
      <c r="AV10" s="554">
        <f>'Team 7'!G39</f>
        <v>0</v>
      </c>
      <c r="AW10" s="548">
        <v>12</v>
      </c>
      <c r="AX10" s="620" t="s">
        <v>2850</v>
      </c>
      <c r="AY10" s="619" t="str">
        <f t="shared" si="6"/>
        <v>0 0</v>
      </c>
      <c r="AZ10" s="553"/>
      <c r="BA10" s="554">
        <f>'Team 8'!F39</f>
        <v>0</v>
      </c>
      <c r="BB10" s="554">
        <f>'Team 8'!G39</f>
        <v>0</v>
      </c>
      <c r="BC10" s="548">
        <v>12</v>
      </c>
      <c r="BD10" s="620" t="s">
        <v>2850</v>
      </c>
      <c r="BE10" s="619" t="str">
        <f t="shared" si="7"/>
        <v>0 0</v>
      </c>
      <c r="BF10" s="553"/>
      <c r="BG10" s="554">
        <f>'Team 9'!F39</f>
        <v>0</v>
      </c>
      <c r="BH10" s="554">
        <f>'Team 9'!G39</f>
        <v>0</v>
      </c>
      <c r="BI10" s="548">
        <v>12</v>
      </c>
      <c r="BJ10" s="620" t="s">
        <v>2850</v>
      </c>
      <c r="BK10" s="619" t="str">
        <f t="shared" si="8"/>
        <v>0 0</v>
      </c>
      <c r="BL10" s="553"/>
      <c r="BM10" s="554">
        <f>'Team 10'!F39</f>
        <v>0</v>
      </c>
      <c r="BN10" s="554">
        <f>'Team 10'!G39</f>
        <v>0</v>
      </c>
      <c r="BO10" s="548">
        <v>12</v>
      </c>
      <c r="BP10" s="620" t="s">
        <v>2850</v>
      </c>
      <c r="BQ10" s="619" t="str">
        <f t="shared" si="9"/>
        <v>0 0</v>
      </c>
      <c r="BR10" s="642"/>
      <c r="BS10" s="470"/>
      <c r="BT10" s="547"/>
    </row>
    <row r="11" spans="1:72" ht="21" customHeight="1" thickTop="1" thickBot="1" x14ac:dyDescent="0.25">
      <c r="A11" s="1369"/>
      <c r="B11" s="1369"/>
      <c r="C11" s="1369"/>
      <c r="D11" s="1369"/>
      <c r="E11" s="1369"/>
      <c r="F11" s="1369"/>
      <c r="G11" s="1369"/>
      <c r="H11" s="1369"/>
      <c r="I11" s="565" t="s">
        <v>2723</v>
      </c>
      <c r="J11" s="572"/>
      <c r="K11" s="631">
        <v>13</v>
      </c>
      <c r="L11" s="620" t="s">
        <v>2851</v>
      </c>
      <c r="M11" s="551" t="str">
        <f>'Team 1'!F40</f>
        <v>Sophie</v>
      </c>
      <c r="N11" s="551">
        <f>'Team 1'!G40</f>
        <v>0</v>
      </c>
      <c r="O11" s="619" t="str">
        <f t="shared" si="0"/>
        <v>Sophie 0</v>
      </c>
      <c r="P11" s="642"/>
      <c r="Q11" s="641" t="str">
        <f>'Team 2'!F40</f>
        <v>Talia-Jay</v>
      </c>
      <c r="R11" s="624">
        <f>'Team 2'!G40</f>
        <v>0</v>
      </c>
      <c r="S11" s="631">
        <v>13</v>
      </c>
      <c r="T11" s="620" t="s">
        <v>2851</v>
      </c>
      <c r="U11" s="619" t="str">
        <f t="shared" si="2"/>
        <v>Talia-Jay 0</v>
      </c>
      <c r="V11" s="553"/>
      <c r="W11" s="552" t="str">
        <f>'Team 3'!F40</f>
        <v>Jess</v>
      </c>
      <c r="X11" s="632">
        <f>'Team 3'!G40</f>
        <v>0</v>
      </c>
      <c r="Y11" s="625">
        <v>13</v>
      </c>
      <c r="Z11" s="620" t="s">
        <v>2851</v>
      </c>
      <c r="AA11" s="619" t="str">
        <f t="shared" si="1"/>
        <v>Jess 0</v>
      </c>
      <c r="AB11" s="553"/>
      <c r="AC11" s="552" t="str">
        <f>'Team 4'!F40</f>
        <v>Abby</v>
      </c>
      <c r="AD11" s="552">
        <f>'Team 4'!G40</f>
        <v>0</v>
      </c>
      <c r="AE11" s="548">
        <v>13</v>
      </c>
      <c r="AF11" s="620" t="s">
        <v>2851</v>
      </c>
      <c r="AG11" s="619" t="str">
        <f t="shared" si="3"/>
        <v>Abby 0</v>
      </c>
      <c r="AH11" s="553"/>
      <c r="AI11" s="554" t="str">
        <f>'Team 5'!F40</f>
        <v xml:space="preserve">Samantha </v>
      </c>
      <c r="AJ11" s="554">
        <f>'Team 5'!G40</f>
        <v>0</v>
      </c>
      <c r="AK11" s="548">
        <v>13</v>
      </c>
      <c r="AL11" s="620" t="s">
        <v>2851</v>
      </c>
      <c r="AM11" s="619" t="str">
        <f t="shared" si="4"/>
        <v>Samantha  0</v>
      </c>
      <c r="AN11" s="553"/>
      <c r="AO11" s="554" t="str">
        <f>'Team 6'!F40</f>
        <v>Jessica</v>
      </c>
      <c r="AP11" s="554">
        <f>'Team 6'!G40</f>
        <v>0</v>
      </c>
      <c r="AQ11" s="548">
        <v>13</v>
      </c>
      <c r="AR11" s="620" t="s">
        <v>2851</v>
      </c>
      <c r="AS11" s="619" t="str">
        <f t="shared" si="5"/>
        <v>Jessica 0</v>
      </c>
      <c r="AT11" s="553"/>
      <c r="AU11" s="554">
        <f>'Team 7'!F40</f>
        <v>0</v>
      </c>
      <c r="AV11" s="554">
        <f>'Team 7'!G40</f>
        <v>0</v>
      </c>
      <c r="AW11" s="548">
        <v>13</v>
      </c>
      <c r="AX11" s="620" t="s">
        <v>2851</v>
      </c>
      <c r="AY11" s="619" t="str">
        <f t="shared" si="6"/>
        <v>0 0</v>
      </c>
      <c r="AZ11" s="553"/>
      <c r="BA11" s="554">
        <f>'Team 8'!F40</f>
        <v>0</v>
      </c>
      <c r="BB11" s="554">
        <f>'Team 8'!G40</f>
        <v>0</v>
      </c>
      <c r="BC11" s="548">
        <v>13</v>
      </c>
      <c r="BD11" s="620" t="s">
        <v>2851</v>
      </c>
      <c r="BE11" s="619" t="str">
        <f t="shared" si="7"/>
        <v>0 0</v>
      </c>
      <c r="BF11" s="553"/>
      <c r="BG11" s="554">
        <f>'Team 9'!F40</f>
        <v>0</v>
      </c>
      <c r="BH11" s="554">
        <f>'Team 9'!G40</f>
        <v>0</v>
      </c>
      <c r="BI11" s="548">
        <v>13</v>
      </c>
      <c r="BJ11" s="620" t="s">
        <v>2851</v>
      </c>
      <c r="BK11" s="619" t="str">
        <f t="shared" si="8"/>
        <v>0 0</v>
      </c>
      <c r="BL11" s="553"/>
      <c r="BM11" s="554">
        <f>'Team 10'!F40</f>
        <v>0</v>
      </c>
      <c r="BN11" s="554">
        <f>'Team 10'!G40</f>
        <v>0</v>
      </c>
      <c r="BO11" s="548">
        <v>13</v>
      </c>
      <c r="BP11" s="620" t="s">
        <v>2851</v>
      </c>
      <c r="BQ11" s="619" t="str">
        <f t="shared" si="9"/>
        <v>0 0</v>
      </c>
      <c r="BR11" s="642"/>
      <c r="BS11" s="470"/>
      <c r="BT11" s="547"/>
    </row>
    <row r="12" spans="1:72" ht="21" customHeight="1" x14ac:dyDescent="0.2">
      <c r="A12" s="1369"/>
      <c r="B12" s="1369"/>
      <c r="C12" s="1369"/>
      <c r="D12" s="1369"/>
      <c r="E12" s="1369"/>
      <c r="F12" s="1369"/>
      <c r="G12" s="1369"/>
      <c r="H12" s="1369"/>
      <c r="I12" s="1370" t="s">
        <v>2829</v>
      </c>
      <c r="J12" s="555"/>
      <c r="K12" s="631">
        <v>14</v>
      </c>
      <c r="L12" s="620" t="s">
        <v>2852</v>
      </c>
      <c r="M12" s="551" t="str">
        <f>'Team 1'!F41</f>
        <v>Henri</v>
      </c>
      <c r="N12" s="551">
        <f>'Team 1'!G41</f>
        <v>0</v>
      </c>
      <c r="O12" s="619" t="str">
        <f t="shared" si="0"/>
        <v>Henri 0</v>
      </c>
      <c r="P12" s="642"/>
      <c r="Q12" s="641" t="str">
        <f>'Team 2'!F41</f>
        <v>Omar</v>
      </c>
      <c r="R12" s="624">
        <f>'Team 2'!G41</f>
        <v>0</v>
      </c>
      <c r="S12" s="631">
        <v>14</v>
      </c>
      <c r="T12" s="620" t="s">
        <v>2852</v>
      </c>
      <c r="U12" s="619" t="str">
        <f t="shared" si="2"/>
        <v>Omar 0</v>
      </c>
      <c r="V12" s="553"/>
      <c r="W12" s="552" t="str">
        <f>'Team 3'!F41</f>
        <v xml:space="preserve">Josh </v>
      </c>
      <c r="X12" s="632">
        <f>'Team 3'!G41</f>
        <v>0</v>
      </c>
      <c r="Y12" s="625">
        <v>14</v>
      </c>
      <c r="Z12" s="620" t="s">
        <v>2852</v>
      </c>
      <c r="AA12" s="619" t="str">
        <f t="shared" si="1"/>
        <v>Josh  0</v>
      </c>
      <c r="AB12" s="553"/>
      <c r="AC12" s="552" t="str">
        <f>'Team 4'!F41</f>
        <v>Matus</v>
      </c>
      <c r="AD12" s="552">
        <f>'Team 4'!G41</f>
        <v>0</v>
      </c>
      <c r="AE12" s="548">
        <v>14</v>
      </c>
      <c r="AF12" s="620" t="s">
        <v>2852</v>
      </c>
      <c r="AG12" s="619" t="str">
        <f t="shared" si="3"/>
        <v>Matus 0</v>
      </c>
      <c r="AH12" s="553"/>
      <c r="AI12" s="554" t="str">
        <f>'Team 5'!F41</f>
        <v xml:space="preserve">James </v>
      </c>
      <c r="AJ12" s="554">
        <f>'Team 5'!G41</f>
        <v>0</v>
      </c>
      <c r="AK12" s="548">
        <v>14</v>
      </c>
      <c r="AL12" s="620" t="s">
        <v>2852</v>
      </c>
      <c r="AM12" s="619" t="str">
        <f t="shared" si="4"/>
        <v>James  0</v>
      </c>
      <c r="AN12" s="553"/>
      <c r="AO12" s="554" t="str">
        <f>'Team 6'!F41</f>
        <v xml:space="preserve">Benjamin </v>
      </c>
      <c r="AP12" s="554">
        <f>'Team 6'!G41</f>
        <v>0</v>
      </c>
      <c r="AQ12" s="548">
        <v>14</v>
      </c>
      <c r="AR12" s="620" t="s">
        <v>2852</v>
      </c>
      <c r="AS12" s="619" t="str">
        <f t="shared" si="5"/>
        <v>Benjamin  0</v>
      </c>
      <c r="AT12" s="553"/>
      <c r="AU12" s="554">
        <f>'Team 7'!F41</f>
        <v>0</v>
      </c>
      <c r="AV12" s="554">
        <f>'Team 7'!G41</f>
        <v>0</v>
      </c>
      <c r="AW12" s="548">
        <v>14</v>
      </c>
      <c r="AX12" s="620" t="s">
        <v>2852</v>
      </c>
      <c r="AY12" s="619" t="str">
        <f t="shared" si="6"/>
        <v>0 0</v>
      </c>
      <c r="AZ12" s="553"/>
      <c r="BA12" s="554">
        <f>'Team 8'!F41</f>
        <v>0</v>
      </c>
      <c r="BB12" s="554">
        <f>'Team 8'!G41</f>
        <v>0</v>
      </c>
      <c r="BC12" s="548">
        <v>14</v>
      </c>
      <c r="BD12" s="620" t="s">
        <v>2852</v>
      </c>
      <c r="BE12" s="619" t="str">
        <f t="shared" si="7"/>
        <v>0 0</v>
      </c>
      <c r="BF12" s="553"/>
      <c r="BG12" s="554">
        <f>'Team 9'!F41</f>
        <v>0</v>
      </c>
      <c r="BH12" s="554">
        <f>'Team 9'!G41</f>
        <v>0</v>
      </c>
      <c r="BI12" s="548">
        <v>14</v>
      </c>
      <c r="BJ12" s="620" t="s">
        <v>2852</v>
      </c>
      <c r="BK12" s="619" t="str">
        <f t="shared" si="8"/>
        <v>0 0</v>
      </c>
      <c r="BL12" s="553"/>
      <c r="BM12" s="554">
        <f>'Team 10'!F41</f>
        <v>0</v>
      </c>
      <c r="BN12" s="554">
        <f>'Team 10'!G41</f>
        <v>0</v>
      </c>
      <c r="BO12" s="548">
        <v>14</v>
      </c>
      <c r="BP12" s="620" t="s">
        <v>2852</v>
      </c>
      <c r="BQ12" s="619" t="str">
        <f t="shared" si="9"/>
        <v>0 0</v>
      </c>
      <c r="BR12" s="642"/>
      <c r="BS12" s="470"/>
      <c r="BT12" s="547"/>
    </row>
    <row r="13" spans="1:72" ht="21" customHeight="1" x14ac:dyDescent="0.2">
      <c r="A13" s="1369"/>
      <c r="B13" s="1369"/>
      <c r="C13" s="1369"/>
      <c r="D13" s="1369"/>
      <c r="E13" s="1369"/>
      <c r="F13" s="1369"/>
      <c r="G13" s="1369"/>
      <c r="H13" s="1369"/>
      <c r="I13" s="1371"/>
      <c r="J13" s="555"/>
      <c r="K13" s="631">
        <v>15</v>
      </c>
      <c r="L13" s="620" t="s">
        <v>2853</v>
      </c>
      <c r="M13" s="551" t="str">
        <f>'Team 1'!F42</f>
        <v>Katie</v>
      </c>
      <c r="N13" s="551">
        <f>'Team 1'!G42</f>
        <v>0</v>
      </c>
      <c r="O13" s="619" t="str">
        <f t="shared" si="0"/>
        <v>Katie 0</v>
      </c>
      <c r="P13" s="642"/>
      <c r="Q13" s="641" t="str">
        <f>'Team 2'!F42</f>
        <v>Rebecca</v>
      </c>
      <c r="R13" s="624">
        <f>'Team 2'!G42</f>
        <v>0</v>
      </c>
      <c r="S13" s="631">
        <v>15</v>
      </c>
      <c r="T13" s="620" t="s">
        <v>2853</v>
      </c>
      <c r="U13" s="619" t="str">
        <f t="shared" si="2"/>
        <v>Rebecca 0</v>
      </c>
      <c r="V13" s="553"/>
      <c r="W13" s="552" t="str">
        <f>'Team 3'!F42</f>
        <v>Eve</v>
      </c>
      <c r="X13" s="632">
        <f>'Team 3'!G42</f>
        <v>0</v>
      </c>
      <c r="Y13" s="625">
        <v>15</v>
      </c>
      <c r="Z13" s="620" t="s">
        <v>2853</v>
      </c>
      <c r="AA13" s="619" t="str">
        <f t="shared" si="1"/>
        <v>Eve 0</v>
      </c>
      <c r="AB13" s="553"/>
      <c r="AC13" s="552" t="str">
        <f>'Team 4'!F42</f>
        <v>Lottie</v>
      </c>
      <c r="AD13" s="552">
        <f>'Team 4'!G42</f>
        <v>0</v>
      </c>
      <c r="AE13" s="548">
        <v>15</v>
      </c>
      <c r="AF13" s="620" t="s">
        <v>2853</v>
      </c>
      <c r="AG13" s="619" t="str">
        <f t="shared" si="3"/>
        <v>Lottie 0</v>
      </c>
      <c r="AH13" s="553"/>
      <c r="AI13" s="554" t="str">
        <f>'Team 5'!F42</f>
        <v xml:space="preserve">Emma </v>
      </c>
      <c r="AJ13" s="554">
        <f>'Team 5'!G42</f>
        <v>0</v>
      </c>
      <c r="AK13" s="548">
        <v>15</v>
      </c>
      <c r="AL13" s="620" t="s">
        <v>2853</v>
      </c>
      <c r="AM13" s="619" t="str">
        <f t="shared" si="4"/>
        <v>Emma  0</v>
      </c>
      <c r="AN13" s="553"/>
      <c r="AO13" s="554" t="str">
        <f>'Team 6'!F42</f>
        <v xml:space="preserve">Georgina </v>
      </c>
      <c r="AP13" s="554">
        <f>'Team 6'!G42</f>
        <v>0</v>
      </c>
      <c r="AQ13" s="548">
        <v>15</v>
      </c>
      <c r="AR13" s="620" t="s">
        <v>2853</v>
      </c>
      <c r="AS13" s="619" t="str">
        <f t="shared" si="5"/>
        <v>Georgina  0</v>
      </c>
      <c r="AT13" s="553"/>
      <c r="AU13" s="554">
        <f>'Team 7'!F42</f>
        <v>0</v>
      </c>
      <c r="AV13" s="554">
        <f>'Team 7'!G42</f>
        <v>0</v>
      </c>
      <c r="AW13" s="548">
        <v>15</v>
      </c>
      <c r="AX13" s="620" t="s">
        <v>2853</v>
      </c>
      <c r="AY13" s="619" t="str">
        <f t="shared" si="6"/>
        <v>0 0</v>
      </c>
      <c r="AZ13" s="553"/>
      <c r="BA13" s="554">
        <f>'Team 8'!F42</f>
        <v>0</v>
      </c>
      <c r="BB13" s="554">
        <f>'Team 8'!G42</f>
        <v>0</v>
      </c>
      <c r="BC13" s="548">
        <v>15</v>
      </c>
      <c r="BD13" s="620" t="s">
        <v>2853</v>
      </c>
      <c r="BE13" s="619" t="str">
        <f t="shared" si="7"/>
        <v>0 0</v>
      </c>
      <c r="BF13" s="553"/>
      <c r="BG13" s="554">
        <f>'Team 9'!F42</f>
        <v>0</v>
      </c>
      <c r="BH13" s="554">
        <f>'Team 9'!G42</f>
        <v>0</v>
      </c>
      <c r="BI13" s="548">
        <v>15</v>
      </c>
      <c r="BJ13" s="620" t="s">
        <v>2853</v>
      </c>
      <c r="BK13" s="619" t="str">
        <f t="shared" si="8"/>
        <v>0 0</v>
      </c>
      <c r="BL13" s="553"/>
      <c r="BM13" s="554">
        <f>'Team 10'!F42</f>
        <v>0</v>
      </c>
      <c r="BN13" s="554">
        <f>'Team 10'!G42</f>
        <v>0</v>
      </c>
      <c r="BO13" s="548">
        <v>15</v>
      </c>
      <c r="BP13" s="620" t="s">
        <v>2853</v>
      </c>
      <c r="BQ13" s="619" t="str">
        <f t="shared" si="9"/>
        <v>0 0</v>
      </c>
      <c r="BR13" s="642"/>
      <c r="BS13" s="470"/>
      <c r="BT13" s="547"/>
    </row>
    <row r="14" spans="1:72" ht="21" customHeight="1" thickBot="1" x14ac:dyDescent="0.25">
      <c r="A14" s="1369"/>
      <c r="B14" s="1369"/>
      <c r="C14" s="1369"/>
      <c r="D14" s="1369"/>
      <c r="E14" s="1369"/>
      <c r="F14" s="1369"/>
      <c r="G14" s="1369"/>
      <c r="H14" s="1369"/>
      <c r="I14" s="1372"/>
      <c r="J14" s="555"/>
      <c r="K14" s="631">
        <v>16</v>
      </c>
      <c r="L14" s="620" t="s">
        <v>2854</v>
      </c>
      <c r="M14" s="551" t="str">
        <f>'Team 1'!F43</f>
        <v>Ben</v>
      </c>
      <c r="N14" s="551">
        <f>'Team 1'!G43</f>
        <v>0</v>
      </c>
      <c r="O14" s="619" t="str">
        <f t="shared" si="0"/>
        <v>Ben 0</v>
      </c>
      <c r="P14" s="642"/>
      <c r="Q14" s="641" t="str">
        <f>'Team 2'!F43</f>
        <v>Thomas</v>
      </c>
      <c r="R14" s="624">
        <f>'Team 2'!G43</f>
        <v>0</v>
      </c>
      <c r="S14" s="631">
        <v>16</v>
      </c>
      <c r="T14" s="620" t="s">
        <v>2854</v>
      </c>
      <c r="U14" s="619" t="str">
        <f t="shared" si="2"/>
        <v>Thomas 0</v>
      </c>
      <c r="V14" s="553"/>
      <c r="W14" s="552" t="str">
        <f>'Team 3'!F43</f>
        <v>Fabian</v>
      </c>
      <c r="X14" s="632">
        <f>'Team 3'!G43</f>
        <v>0</v>
      </c>
      <c r="Y14" s="625">
        <v>16</v>
      </c>
      <c r="Z14" s="620" t="s">
        <v>2854</v>
      </c>
      <c r="AA14" s="619" t="str">
        <f t="shared" si="1"/>
        <v>Fabian 0</v>
      </c>
      <c r="AB14" s="553"/>
      <c r="AC14" s="552" t="str">
        <f>'Team 4'!F43</f>
        <v>Joshua</v>
      </c>
      <c r="AD14" s="552">
        <f>'Team 4'!G43</f>
        <v>0</v>
      </c>
      <c r="AE14" s="548">
        <v>16</v>
      </c>
      <c r="AF14" s="620" t="s">
        <v>2854</v>
      </c>
      <c r="AG14" s="619" t="str">
        <f t="shared" si="3"/>
        <v>Joshua 0</v>
      </c>
      <c r="AH14" s="553"/>
      <c r="AI14" s="554" t="str">
        <f>'Team 5'!F43</f>
        <v xml:space="preserve">Andrew </v>
      </c>
      <c r="AJ14" s="554">
        <f>'Team 5'!G43</f>
        <v>0</v>
      </c>
      <c r="AK14" s="548">
        <v>16</v>
      </c>
      <c r="AL14" s="620" t="s">
        <v>2854</v>
      </c>
      <c r="AM14" s="619" t="str">
        <f t="shared" si="4"/>
        <v>Andrew  0</v>
      </c>
      <c r="AN14" s="553"/>
      <c r="AO14" s="554" t="str">
        <f>'Team 6'!F43</f>
        <v>Thomas</v>
      </c>
      <c r="AP14" s="554">
        <f>'Team 6'!G43</f>
        <v>0</v>
      </c>
      <c r="AQ14" s="548">
        <v>16</v>
      </c>
      <c r="AR14" s="620" t="s">
        <v>2854</v>
      </c>
      <c r="AS14" s="619" t="str">
        <f t="shared" si="5"/>
        <v>Thomas 0</v>
      </c>
      <c r="AT14" s="553"/>
      <c r="AU14" s="554">
        <f>'Team 7'!F43</f>
        <v>0</v>
      </c>
      <c r="AV14" s="554">
        <f>'Team 7'!G43</f>
        <v>0</v>
      </c>
      <c r="AW14" s="548">
        <v>16</v>
      </c>
      <c r="AX14" s="620" t="s">
        <v>2854</v>
      </c>
      <c r="AY14" s="619" t="str">
        <f t="shared" si="6"/>
        <v>0 0</v>
      </c>
      <c r="AZ14" s="553"/>
      <c r="BA14" s="554">
        <f>'Team 8'!F43</f>
        <v>0</v>
      </c>
      <c r="BB14" s="554">
        <f>'Team 8'!G43</f>
        <v>0</v>
      </c>
      <c r="BC14" s="548">
        <v>16</v>
      </c>
      <c r="BD14" s="620" t="s">
        <v>2854</v>
      </c>
      <c r="BE14" s="619" t="str">
        <f t="shared" si="7"/>
        <v>0 0</v>
      </c>
      <c r="BF14" s="553"/>
      <c r="BG14" s="554">
        <f>'Team 9'!F43</f>
        <v>0</v>
      </c>
      <c r="BH14" s="554">
        <f>'Team 9'!G43</f>
        <v>0</v>
      </c>
      <c r="BI14" s="548">
        <v>16</v>
      </c>
      <c r="BJ14" s="620" t="s">
        <v>2854</v>
      </c>
      <c r="BK14" s="619" t="str">
        <f t="shared" si="8"/>
        <v>0 0</v>
      </c>
      <c r="BL14" s="553"/>
      <c r="BM14" s="554">
        <f>'Team 10'!F43</f>
        <v>0</v>
      </c>
      <c r="BN14" s="554">
        <f>'Team 10'!G43</f>
        <v>0</v>
      </c>
      <c r="BO14" s="548">
        <v>16</v>
      </c>
      <c r="BP14" s="620" t="s">
        <v>2854</v>
      </c>
      <c r="BQ14" s="619" t="str">
        <f t="shared" si="9"/>
        <v>0 0</v>
      </c>
      <c r="BR14" s="642"/>
      <c r="BS14" s="470"/>
      <c r="BT14" s="547"/>
    </row>
    <row r="15" spans="1:72" ht="23.1" customHeight="1" x14ac:dyDescent="0.2">
      <c r="A15" s="557"/>
      <c r="B15" s="557"/>
      <c r="C15" s="557"/>
      <c r="D15" s="1351" t="str">
        <f>'Gala Setup'!S4</f>
        <v>NASL.2018</v>
      </c>
      <c r="E15" s="1351"/>
      <c r="F15" s="1351"/>
      <c r="G15" s="557"/>
      <c r="H15" s="557"/>
      <c r="I15" s="557"/>
      <c r="J15" s="555"/>
      <c r="K15" s="631">
        <v>17</v>
      </c>
      <c r="L15" s="620" t="s">
        <v>2855</v>
      </c>
      <c r="M15" s="551" t="str">
        <f>'Team 1'!F44</f>
        <v>Rebecca</v>
      </c>
      <c r="N15" s="551">
        <f>'Team 1'!G44</f>
        <v>0</v>
      </c>
      <c r="O15" s="619" t="str">
        <f t="shared" si="0"/>
        <v>Rebecca 0</v>
      </c>
      <c r="P15" s="642"/>
      <c r="Q15" s="641" t="str">
        <f>'Team 2'!F44</f>
        <v>Freya</v>
      </c>
      <c r="R15" s="624">
        <f>'Team 2'!G44</f>
        <v>0</v>
      </c>
      <c r="S15" s="631">
        <v>17</v>
      </c>
      <c r="T15" s="620" t="s">
        <v>2855</v>
      </c>
      <c r="U15" s="619" t="str">
        <f t="shared" si="2"/>
        <v>Freya 0</v>
      </c>
      <c r="V15" s="553"/>
      <c r="W15" s="552" t="str">
        <f>'Team 3'!F44</f>
        <v>Mia</v>
      </c>
      <c r="X15" s="632">
        <f>'Team 3'!G44</f>
        <v>0</v>
      </c>
      <c r="Y15" s="625">
        <v>17</v>
      </c>
      <c r="Z15" s="620" t="s">
        <v>2855</v>
      </c>
      <c r="AA15" s="619" t="str">
        <f t="shared" si="1"/>
        <v>Mia 0</v>
      </c>
      <c r="AB15" s="553"/>
      <c r="AC15" s="552" t="str">
        <f>'Team 4'!F44</f>
        <v>Kaelah</v>
      </c>
      <c r="AD15" s="552">
        <f>'Team 4'!G44</f>
        <v>0</v>
      </c>
      <c r="AE15" s="548">
        <v>17</v>
      </c>
      <c r="AF15" s="620" t="s">
        <v>2855</v>
      </c>
      <c r="AG15" s="619" t="str">
        <f t="shared" si="3"/>
        <v>Kaelah 0</v>
      </c>
      <c r="AH15" s="553"/>
      <c r="AI15" s="554" t="str">
        <f>'Team 5'!F44</f>
        <v>Lauren</v>
      </c>
      <c r="AJ15" s="554">
        <f>'Team 5'!G44</f>
        <v>0</v>
      </c>
      <c r="AK15" s="548">
        <v>17</v>
      </c>
      <c r="AL15" s="620" t="s">
        <v>2855</v>
      </c>
      <c r="AM15" s="619" t="str">
        <f t="shared" si="4"/>
        <v>Lauren 0</v>
      </c>
      <c r="AN15" s="553"/>
      <c r="AO15" s="554" t="str">
        <f>'Team 6'!F44</f>
        <v>Emily</v>
      </c>
      <c r="AP15" s="554">
        <f>'Team 6'!G44</f>
        <v>0</v>
      </c>
      <c r="AQ15" s="548">
        <v>17</v>
      </c>
      <c r="AR15" s="620" t="s">
        <v>2855</v>
      </c>
      <c r="AS15" s="619" t="str">
        <f t="shared" si="5"/>
        <v>Emily 0</v>
      </c>
      <c r="AT15" s="553"/>
      <c r="AU15" s="554">
        <f>'Team 7'!F44</f>
        <v>0</v>
      </c>
      <c r="AV15" s="554">
        <f>'Team 7'!G44</f>
        <v>0</v>
      </c>
      <c r="AW15" s="548">
        <v>17</v>
      </c>
      <c r="AX15" s="620" t="s">
        <v>2855</v>
      </c>
      <c r="AY15" s="619" t="str">
        <f t="shared" si="6"/>
        <v>0 0</v>
      </c>
      <c r="AZ15" s="553"/>
      <c r="BA15" s="554">
        <f>'Team 8'!F44</f>
        <v>0</v>
      </c>
      <c r="BB15" s="554">
        <f>'Team 8'!G44</f>
        <v>0</v>
      </c>
      <c r="BC15" s="548">
        <v>17</v>
      </c>
      <c r="BD15" s="620" t="s">
        <v>2855</v>
      </c>
      <c r="BE15" s="619" t="str">
        <f t="shared" si="7"/>
        <v>0 0</v>
      </c>
      <c r="BF15" s="553"/>
      <c r="BG15" s="554">
        <f>'Team 9'!F44</f>
        <v>0</v>
      </c>
      <c r="BH15" s="554">
        <f>'Team 9'!G44</f>
        <v>0</v>
      </c>
      <c r="BI15" s="548">
        <v>17</v>
      </c>
      <c r="BJ15" s="620" t="s">
        <v>2855</v>
      </c>
      <c r="BK15" s="619" t="str">
        <f t="shared" si="8"/>
        <v>0 0</v>
      </c>
      <c r="BL15" s="553"/>
      <c r="BM15" s="554">
        <f>'Team 10'!F44</f>
        <v>0</v>
      </c>
      <c r="BN15" s="554">
        <f>'Team 10'!G44</f>
        <v>0</v>
      </c>
      <c r="BO15" s="548">
        <v>17</v>
      </c>
      <c r="BP15" s="620" t="s">
        <v>2855</v>
      </c>
      <c r="BQ15" s="619" t="str">
        <f t="shared" si="9"/>
        <v>0 0</v>
      </c>
      <c r="BR15" s="642"/>
      <c r="BS15" s="470"/>
      <c r="BT15" s="547"/>
    </row>
    <row r="16" spans="1:72" ht="21" customHeight="1" x14ac:dyDescent="0.2">
      <c r="A16" s="254"/>
      <c r="B16" s="563"/>
      <c r="C16" s="563"/>
      <c r="D16" s="555"/>
      <c r="E16" s="555"/>
      <c r="F16" s="555"/>
      <c r="G16" s="555"/>
      <c r="H16" s="555"/>
      <c r="I16" s="555"/>
      <c r="J16" s="555"/>
      <c r="K16" s="631">
        <v>18</v>
      </c>
      <c r="L16" s="620" t="s">
        <v>2856</v>
      </c>
      <c r="M16" s="551" t="str">
        <f>'Team 1'!F45</f>
        <v>Harry</v>
      </c>
      <c r="N16" s="551">
        <f>'Team 1'!G45</f>
        <v>0</v>
      </c>
      <c r="O16" s="619" t="str">
        <f t="shared" si="0"/>
        <v>Harry 0</v>
      </c>
      <c r="P16" s="642"/>
      <c r="Q16" s="641" t="str">
        <f>'Team 2'!F45</f>
        <v>Liam</v>
      </c>
      <c r="R16" s="624">
        <f>'Team 2'!G45</f>
        <v>0</v>
      </c>
      <c r="S16" s="631">
        <v>18</v>
      </c>
      <c r="T16" s="620" t="s">
        <v>2856</v>
      </c>
      <c r="U16" s="619" t="str">
        <f t="shared" si="2"/>
        <v>Liam 0</v>
      </c>
      <c r="V16" s="553"/>
      <c r="W16" s="552" t="str">
        <f>'Team 3'!F45</f>
        <v>Harry</v>
      </c>
      <c r="X16" s="632">
        <f>'Team 3'!G45</f>
        <v>0</v>
      </c>
      <c r="Y16" s="625">
        <v>18</v>
      </c>
      <c r="Z16" s="620" t="s">
        <v>2856</v>
      </c>
      <c r="AA16" s="619" t="str">
        <f t="shared" si="1"/>
        <v>Harry 0</v>
      </c>
      <c r="AB16" s="553"/>
      <c r="AC16" s="552" t="str">
        <f>'Team 4'!F45</f>
        <v>Max</v>
      </c>
      <c r="AD16" s="552">
        <f>'Team 4'!G45</f>
        <v>0</v>
      </c>
      <c r="AE16" s="548">
        <v>18</v>
      </c>
      <c r="AF16" s="620" t="s">
        <v>2856</v>
      </c>
      <c r="AG16" s="619" t="str">
        <f t="shared" si="3"/>
        <v>Max 0</v>
      </c>
      <c r="AH16" s="553"/>
      <c r="AI16" s="554" t="str">
        <f>'Team 5'!F45</f>
        <v>Tobias</v>
      </c>
      <c r="AJ16" s="554">
        <f>'Team 5'!G45</f>
        <v>0</v>
      </c>
      <c r="AK16" s="548">
        <v>18</v>
      </c>
      <c r="AL16" s="620" t="s">
        <v>2856</v>
      </c>
      <c r="AM16" s="619" t="str">
        <f t="shared" si="4"/>
        <v>Tobias 0</v>
      </c>
      <c r="AN16" s="553"/>
      <c r="AO16" s="554" t="str">
        <f>'Team 6'!F45</f>
        <v>Max</v>
      </c>
      <c r="AP16" s="554">
        <f>'Team 6'!G45</f>
        <v>0</v>
      </c>
      <c r="AQ16" s="548">
        <v>18</v>
      </c>
      <c r="AR16" s="620" t="s">
        <v>2856</v>
      </c>
      <c r="AS16" s="619" t="str">
        <f t="shared" si="5"/>
        <v>Max 0</v>
      </c>
      <c r="AT16" s="553"/>
      <c r="AU16" s="554">
        <f>'Team 7'!F45</f>
        <v>0</v>
      </c>
      <c r="AV16" s="554">
        <f>'Team 7'!G45</f>
        <v>0</v>
      </c>
      <c r="AW16" s="548">
        <v>18</v>
      </c>
      <c r="AX16" s="620" t="s">
        <v>2856</v>
      </c>
      <c r="AY16" s="619" t="str">
        <f t="shared" si="6"/>
        <v>0 0</v>
      </c>
      <c r="AZ16" s="553"/>
      <c r="BA16" s="554">
        <f>'Team 8'!F45</f>
        <v>0</v>
      </c>
      <c r="BB16" s="554">
        <f>'Team 8'!G45</f>
        <v>0</v>
      </c>
      <c r="BC16" s="548">
        <v>18</v>
      </c>
      <c r="BD16" s="620" t="s">
        <v>2856</v>
      </c>
      <c r="BE16" s="619" t="str">
        <f t="shared" si="7"/>
        <v>0 0</v>
      </c>
      <c r="BF16" s="553"/>
      <c r="BG16" s="554">
        <f>'Team 9'!F45</f>
        <v>0</v>
      </c>
      <c r="BH16" s="554">
        <f>'Team 9'!G45</f>
        <v>0</v>
      </c>
      <c r="BI16" s="548">
        <v>18</v>
      </c>
      <c r="BJ16" s="620" t="s">
        <v>2856</v>
      </c>
      <c r="BK16" s="619" t="str">
        <f t="shared" si="8"/>
        <v>0 0</v>
      </c>
      <c r="BL16" s="553"/>
      <c r="BM16" s="554">
        <f>'Team 10'!F45</f>
        <v>0</v>
      </c>
      <c r="BN16" s="554">
        <f>'Team 10'!G45</f>
        <v>0</v>
      </c>
      <c r="BO16" s="548">
        <v>18</v>
      </c>
      <c r="BP16" s="620" t="s">
        <v>2856</v>
      </c>
      <c r="BQ16" s="619" t="str">
        <f t="shared" si="9"/>
        <v>0 0</v>
      </c>
      <c r="BR16" s="642"/>
      <c r="BS16" s="470"/>
      <c r="BT16" s="547"/>
    </row>
    <row r="17" spans="1:72" ht="21" customHeight="1" x14ac:dyDescent="0.2">
      <c r="A17" s="254"/>
      <c r="B17" s="254"/>
      <c r="C17" s="254"/>
      <c r="D17" s="555"/>
      <c r="E17" s="555"/>
      <c r="F17" s="555"/>
      <c r="G17" s="555"/>
      <c r="H17" s="555"/>
      <c r="I17" s="555"/>
      <c r="J17" s="555"/>
      <c r="K17" s="631">
        <v>19</v>
      </c>
      <c r="L17" s="620" t="s">
        <v>2857</v>
      </c>
      <c r="M17" s="551" t="str">
        <f>'Team 1'!F46</f>
        <v xml:space="preserve">Charlotte </v>
      </c>
      <c r="N17" s="551">
        <f>'Team 1'!G46</f>
        <v>0</v>
      </c>
      <c r="O17" s="619" t="str">
        <f t="shared" si="0"/>
        <v>Charlotte  0</v>
      </c>
      <c r="P17" s="642"/>
      <c r="Q17" s="641" t="str">
        <f>'Team 2'!F46</f>
        <v xml:space="preserve">Milly </v>
      </c>
      <c r="R17" s="624">
        <f>'Team 2'!G46</f>
        <v>0</v>
      </c>
      <c r="S17" s="631">
        <v>19</v>
      </c>
      <c r="T17" s="620" t="s">
        <v>2857</v>
      </c>
      <c r="U17" s="619" t="str">
        <f t="shared" si="2"/>
        <v>Milly  0</v>
      </c>
      <c r="V17" s="553"/>
      <c r="W17" s="552" t="str">
        <f>'Team 3'!F46</f>
        <v>Megan</v>
      </c>
      <c r="X17" s="632">
        <f>'Team 3'!G46</f>
        <v>0</v>
      </c>
      <c r="Y17" s="625">
        <v>19</v>
      </c>
      <c r="Z17" s="620" t="s">
        <v>2857</v>
      </c>
      <c r="AA17" s="619" t="str">
        <f t="shared" si="1"/>
        <v>Megan 0</v>
      </c>
      <c r="AB17" s="553"/>
      <c r="AC17" s="552" t="str">
        <f>'Team 4'!F46</f>
        <v>Despoina</v>
      </c>
      <c r="AD17" s="552">
        <f>'Team 4'!G46</f>
        <v>0</v>
      </c>
      <c r="AE17" s="548">
        <v>19</v>
      </c>
      <c r="AF17" s="620" t="s">
        <v>2857</v>
      </c>
      <c r="AG17" s="619" t="str">
        <f t="shared" si="3"/>
        <v>Despoina 0</v>
      </c>
      <c r="AH17" s="553"/>
      <c r="AI17" s="554" t="str">
        <f>'Team 5'!F46</f>
        <v xml:space="preserve">Emma </v>
      </c>
      <c r="AJ17" s="554">
        <f>'Team 5'!G46</f>
        <v>0</v>
      </c>
      <c r="AK17" s="548">
        <v>19</v>
      </c>
      <c r="AL17" s="620" t="s">
        <v>2857</v>
      </c>
      <c r="AM17" s="619" t="str">
        <f t="shared" si="4"/>
        <v>Emma  0</v>
      </c>
      <c r="AN17" s="553"/>
      <c r="AO17" s="554" t="str">
        <f>'Team 6'!F46</f>
        <v>Fleur</v>
      </c>
      <c r="AP17" s="554">
        <f>'Team 6'!G46</f>
        <v>0</v>
      </c>
      <c r="AQ17" s="548">
        <v>19</v>
      </c>
      <c r="AR17" s="620" t="s">
        <v>2857</v>
      </c>
      <c r="AS17" s="619" t="str">
        <f t="shared" si="5"/>
        <v>Fleur 0</v>
      </c>
      <c r="AT17" s="553"/>
      <c r="AU17" s="554">
        <f>'Team 7'!F46</f>
        <v>0</v>
      </c>
      <c r="AV17" s="554">
        <f>'Team 7'!G46</f>
        <v>0</v>
      </c>
      <c r="AW17" s="548">
        <v>19</v>
      </c>
      <c r="AX17" s="620" t="s">
        <v>2857</v>
      </c>
      <c r="AY17" s="619" t="str">
        <f t="shared" si="6"/>
        <v>0 0</v>
      </c>
      <c r="AZ17" s="553"/>
      <c r="BA17" s="554">
        <f>'Team 8'!F46</f>
        <v>0</v>
      </c>
      <c r="BB17" s="554">
        <f>'Team 8'!G46</f>
        <v>0</v>
      </c>
      <c r="BC17" s="548">
        <v>19</v>
      </c>
      <c r="BD17" s="620" t="s">
        <v>2857</v>
      </c>
      <c r="BE17" s="619" t="str">
        <f t="shared" si="7"/>
        <v>0 0</v>
      </c>
      <c r="BF17" s="553"/>
      <c r="BG17" s="554">
        <f>'Team 9'!F46</f>
        <v>0</v>
      </c>
      <c r="BH17" s="554">
        <f>'Team 9'!G46</f>
        <v>0</v>
      </c>
      <c r="BI17" s="548">
        <v>19</v>
      </c>
      <c r="BJ17" s="620" t="s">
        <v>2857</v>
      </c>
      <c r="BK17" s="619" t="str">
        <f t="shared" si="8"/>
        <v>0 0</v>
      </c>
      <c r="BL17" s="553"/>
      <c r="BM17" s="554">
        <f>'Team 10'!F46</f>
        <v>0</v>
      </c>
      <c r="BN17" s="554">
        <f>'Team 10'!G46</f>
        <v>0</v>
      </c>
      <c r="BO17" s="548">
        <v>19</v>
      </c>
      <c r="BP17" s="620" t="s">
        <v>2857</v>
      </c>
      <c r="BQ17" s="619" t="str">
        <f t="shared" si="9"/>
        <v>0 0</v>
      </c>
      <c r="BR17" s="642"/>
      <c r="BS17" s="470"/>
      <c r="BT17" s="547"/>
    </row>
    <row r="18" spans="1:72" ht="21" customHeight="1" x14ac:dyDescent="0.2">
      <c r="A18" s="556"/>
      <c r="B18" s="254"/>
      <c r="C18" s="254"/>
      <c r="D18" s="555"/>
      <c r="E18" s="555"/>
      <c r="F18" s="555"/>
      <c r="G18" s="555"/>
      <c r="H18" s="555"/>
      <c r="I18" s="555"/>
      <c r="J18" s="555"/>
      <c r="K18" s="631">
        <v>20</v>
      </c>
      <c r="L18" s="620" t="s">
        <v>2858</v>
      </c>
      <c r="M18" s="551" t="str">
        <f>'Team 1'!F47</f>
        <v xml:space="preserve">Finlay </v>
      </c>
      <c r="N18" s="551">
        <f>'Team 1'!G47</f>
        <v>0</v>
      </c>
      <c r="O18" s="619" t="str">
        <f t="shared" si="0"/>
        <v>Finlay  0</v>
      </c>
      <c r="P18" s="642"/>
      <c r="Q18" s="641" t="str">
        <f>'Team 2'!F47</f>
        <v xml:space="preserve">Max </v>
      </c>
      <c r="R18" s="624">
        <f>'Team 2'!G47</f>
        <v>0</v>
      </c>
      <c r="S18" s="631">
        <v>20</v>
      </c>
      <c r="T18" s="620" t="s">
        <v>2858</v>
      </c>
      <c r="U18" s="619" t="str">
        <f t="shared" si="2"/>
        <v>Max  0</v>
      </c>
      <c r="V18" s="553"/>
      <c r="W18" s="552" t="str">
        <f>'Team 3'!F47</f>
        <v xml:space="preserve">Mark </v>
      </c>
      <c r="X18" s="632">
        <f>'Team 3'!G47</f>
        <v>0</v>
      </c>
      <c r="Y18" s="625">
        <v>20</v>
      </c>
      <c r="Z18" s="620" t="s">
        <v>2858</v>
      </c>
      <c r="AA18" s="619" t="str">
        <f t="shared" si="1"/>
        <v>Mark  0</v>
      </c>
      <c r="AB18" s="553"/>
      <c r="AC18" s="552" t="str">
        <f>'Team 4'!F47</f>
        <v>Michael</v>
      </c>
      <c r="AD18" s="552">
        <f>'Team 4'!G47</f>
        <v>0</v>
      </c>
      <c r="AE18" s="548">
        <v>20</v>
      </c>
      <c r="AF18" s="620" t="s">
        <v>2858</v>
      </c>
      <c r="AG18" s="619" t="str">
        <f t="shared" si="3"/>
        <v>Michael 0</v>
      </c>
      <c r="AH18" s="553"/>
      <c r="AI18" s="554" t="str">
        <f>'Team 5'!F47</f>
        <v>Findley</v>
      </c>
      <c r="AJ18" s="554">
        <f>'Team 5'!G47</f>
        <v>0</v>
      </c>
      <c r="AK18" s="548">
        <v>20</v>
      </c>
      <c r="AL18" s="620" t="s">
        <v>2858</v>
      </c>
      <c r="AM18" s="619" t="str">
        <f t="shared" si="4"/>
        <v>Findley 0</v>
      </c>
      <c r="AN18" s="553"/>
      <c r="AO18" s="554" t="str">
        <f>'Team 6'!F47</f>
        <v>Daniel</v>
      </c>
      <c r="AP18" s="554">
        <f>'Team 6'!G47</f>
        <v>0</v>
      </c>
      <c r="AQ18" s="548">
        <v>20</v>
      </c>
      <c r="AR18" s="620" t="s">
        <v>2858</v>
      </c>
      <c r="AS18" s="619" t="str">
        <f t="shared" si="5"/>
        <v>Daniel 0</v>
      </c>
      <c r="AT18" s="553"/>
      <c r="AU18" s="554">
        <f>'Team 7'!F47</f>
        <v>0</v>
      </c>
      <c r="AV18" s="554">
        <f>'Team 7'!G47</f>
        <v>0</v>
      </c>
      <c r="AW18" s="548">
        <v>20</v>
      </c>
      <c r="AX18" s="620" t="s">
        <v>2858</v>
      </c>
      <c r="AY18" s="619" t="str">
        <f t="shared" si="6"/>
        <v>0 0</v>
      </c>
      <c r="AZ18" s="553"/>
      <c r="BA18" s="554">
        <f>'Team 8'!F47</f>
        <v>0</v>
      </c>
      <c r="BB18" s="554">
        <f>'Team 8'!G47</f>
        <v>0</v>
      </c>
      <c r="BC18" s="548">
        <v>20</v>
      </c>
      <c r="BD18" s="620" t="s">
        <v>2858</v>
      </c>
      <c r="BE18" s="619" t="str">
        <f t="shared" si="7"/>
        <v>0 0</v>
      </c>
      <c r="BF18" s="553"/>
      <c r="BG18" s="554">
        <f>'Team 9'!F47</f>
        <v>0</v>
      </c>
      <c r="BH18" s="554">
        <f>'Team 9'!G47</f>
        <v>0</v>
      </c>
      <c r="BI18" s="548">
        <v>20</v>
      </c>
      <c r="BJ18" s="620" t="s">
        <v>2858</v>
      </c>
      <c r="BK18" s="619" t="str">
        <f t="shared" si="8"/>
        <v>0 0</v>
      </c>
      <c r="BL18" s="553"/>
      <c r="BM18" s="554">
        <f>'Team 10'!F47</f>
        <v>0</v>
      </c>
      <c r="BN18" s="554">
        <f>'Team 10'!G47</f>
        <v>0</v>
      </c>
      <c r="BO18" s="548">
        <v>20</v>
      </c>
      <c r="BP18" s="620" t="s">
        <v>2858</v>
      </c>
      <c r="BQ18" s="619" t="str">
        <f t="shared" si="9"/>
        <v>0 0</v>
      </c>
      <c r="BR18" s="642"/>
      <c r="BS18" s="470"/>
      <c r="BT18" s="547"/>
    </row>
    <row r="19" spans="1:72" ht="21" customHeight="1" x14ac:dyDescent="0.2">
      <c r="A19" s="556"/>
      <c r="B19" s="254"/>
      <c r="C19" s="254"/>
      <c r="D19" s="555"/>
      <c r="E19" s="555"/>
      <c r="F19" s="555"/>
      <c r="G19" s="555"/>
      <c r="H19" s="555"/>
      <c r="I19" s="555"/>
      <c r="J19" s="555"/>
      <c r="K19" s="631">
        <v>21</v>
      </c>
      <c r="L19" s="620" t="s">
        <v>2859</v>
      </c>
      <c r="M19" s="551" t="str">
        <f>'Team 1'!F48</f>
        <v>Faith</v>
      </c>
      <c r="N19" s="551">
        <f>'Team 1'!G48</f>
        <v>0</v>
      </c>
      <c r="O19" s="619" t="str">
        <f t="shared" si="0"/>
        <v>Faith 0</v>
      </c>
      <c r="P19" s="642"/>
      <c r="Q19" s="641" t="str">
        <f>'Team 2'!F48</f>
        <v>Anna</v>
      </c>
      <c r="R19" s="624">
        <f>'Team 2'!G48</f>
        <v>0</v>
      </c>
      <c r="S19" s="631">
        <v>21</v>
      </c>
      <c r="T19" s="620" t="s">
        <v>2859</v>
      </c>
      <c r="U19" s="619" t="str">
        <f t="shared" si="2"/>
        <v>Anna 0</v>
      </c>
      <c r="V19" s="553"/>
      <c r="W19" s="552" t="str">
        <f>'Team 3'!F48</f>
        <v>Hannah</v>
      </c>
      <c r="X19" s="632">
        <f>'Team 3'!G48</f>
        <v>0</v>
      </c>
      <c r="Y19" s="625">
        <v>21</v>
      </c>
      <c r="Z19" s="620" t="s">
        <v>2859</v>
      </c>
      <c r="AA19" s="619" t="str">
        <f t="shared" si="1"/>
        <v>Hannah 0</v>
      </c>
      <c r="AB19" s="553"/>
      <c r="AC19" s="552" t="str">
        <f>'Team 4'!F48</f>
        <v>Sophie</v>
      </c>
      <c r="AD19" s="552">
        <f>'Team 4'!G48</f>
        <v>0</v>
      </c>
      <c r="AE19" s="548">
        <v>21</v>
      </c>
      <c r="AF19" s="620" t="s">
        <v>2859</v>
      </c>
      <c r="AG19" s="619" t="str">
        <f t="shared" si="3"/>
        <v>Sophie 0</v>
      </c>
      <c r="AH19" s="553"/>
      <c r="AI19" s="554" t="str">
        <f>'Team 5'!F48</f>
        <v xml:space="preserve">Jessica </v>
      </c>
      <c r="AJ19" s="554">
        <f>'Team 5'!G48</f>
        <v>0</v>
      </c>
      <c r="AK19" s="548">
        <v>21</v>
      </c>
      <c r="AL19" s="620" t="s">
        <v>2859</v>
      </c>
      <c r="AM19" s="619" t="str">
        <f t="shared" si="4"/>
        <v>Jessica  0</v>
      </c>
      <c r="AN19" s="553"/>
      <c r="AO19" s="554" t="str">
        <f>'Team 6'!F48</f>
        <v>Salma</v>
      </c>
      <c r="AP19" s="554">
        <f>'Team 6'!G48</f>
        <v>0</v>
      </c>
      <c r="AQ19" s="548">
        <v>21</v>
      </c>
      <c r="AR19" s="620" t="s">
        <v>2859</v>
      </c>
      <c r="AS19" s="619" t="str">
        <f t="shared" si="5"/>
        <v>Salma 0</v>
      </c>
      <c r="AT19" s="553"/>
      <c r="AU19" s="554">
        <f>'Team 7'!F48</f>
        <v>0</v>
      </c>
      <c r="AV19" s="554">
        <f>'Team 7'!G48</f>
        <v>0</v>
      </c>
      <c r="AW19" s="548">
        <v>21</v>
      </c>
      <c r="AX19" s="620" t="s">
        <v>2859</v>
      </c>
      <c r="AY19" s="619" t="str">
        <f t="shared" si="6"/>
        <v>0 0</v>
      </c>
      <c r="AZ19" s="553"/>
      <c r="BA19" s="554">
        <f>'Team 8'!F48</f>
        <v>0</v>
      </c>
      <c r="BB19" s="554">
        <f>'Team 8'!G48</f>
        <v>0</v>
      </c>
      <c r="BC19" s="548">
        <v>21</v>
      </c>
      <c r="BD19" s="620" t="s">
        <v>2859</v>
      </c>
      <c r="BE19" s="619" t="str">
        <f t="shared" si="7"/>
        <v>0 0</v>
      </c>
      <c r="BF19" s="553"/>
      <c r="BG19" s="554">
        <f>'Team 9'!F48</f>
        <v>0</v>
      </c>
      <c r="BH19" s="554">
        <f>'Team 9'!G48</f>
        <v>0</v>
      </c>
      <c r="BI19" s="548">
        <v>21</v>
      </c>
      <c r="BJ19" s="620" t="s">
        <v>2859</v>
      </c>
      <c r="BK19" s="619" t="str">
        <f t="shared" si="8"/>
        <v>0 0</v>
      </c>
      <c r="BL19" s="553"/>
      <c r="BM19" s="554">
        <f>'Team 10'!F48</f>
        <v>0</v>
      </c>
      <c r="BN19" s="554">
        <f>'Team 10'!G48</f>
        <v>0</v>
      </c>
      <c r="BO19" s="548">
        <v>21</v>
      </c>
      <c r="BP19" s="620" t="s">
        <v>2859</v>
      </c>
      <c r="BQ19" s="619" t="str">
        <f t="shared" si="9"/>
        <v>0 0</v>
      </c>
      <c r="BR19" s="642"/>
      <c r="BS19" s="470"/>
      <c r="BT19" s="547"/>
    </row>
    <row r="20" spans="1:72" ht="21" customHeight="1" x14ac:dyDescent="0.2">
      <c r="A20" s="556"/>
      <c r="B20" s="254"/>
      <c r="C20" s="254"/>
      <c r="D20" s="555"/>
      <c r="E20" s="555"/>
      <c r="F20" s="555"/>
      <c r="G20" s="555"/>
      <c r="H20" s="555"/>
      <c r="I20" s="555"/>
      <c r="J20" s="555"/>
      <c r="K20" s="631">
        <v>22</v>
      </c>
      <c r="L20" s="620" t="s">
        <v>2860</v>
      </c>
      <c r="M20" s="551" t="str">
        <f>'Team 1'!F49</f>
        <v>Finley</v>
      </c>
      <c r="N20" s="551">
        <f>'Team 1'!G49</f>
        <v>0</v>
      </c>
      <c r="O20" s="619" t="str">
        <f t="shared" si="0"/>
        <v>Finley 0</v>
      </c>
      <c r="P20" s="642"/>
      <c r="Q20" s="641" t="str">
        <f>'Team 2'!F49</f>
        <v>Matthew</v>
      </c>
      <c r="R20" s="624">
        <f>'Team 2'!G49</f>
        <v>0</v>
      </c>
      <c r="S20" s="631">
        <v>22</v>
      </c>
      <c r="T20" s="620" t="s">
        <v>2860</v>
      </c>
      <c r="U20" s="619" t="str">
        <f t="shared" si="2"/>
        <v>Matthew 0</v>
      </c>
      <c r="V20" s="553"/>
      <c r="W20" s="552" t="str">
        <f>'Team 3'!F49</f>
        <v xml:space="preserve">Josh </v>
      </c>
      <c r="X20" s="632">
        <f>'Team 3'!G49</f>
        <v>0</v>
      </c>
      <c r="Y20" s="625">
        <v>22</v>
      </c>
      <c r="Z20" s="620" t="s">
        <v>2860</v>
      </c>
      <c r="AA20" s="619" t="str">
        <f t="shared" si="1"/>
        <v>Josh  0</v>
      </c>
      <c r="AB20" s="553"/>
      <c r="AC20" s="552" t="str">
        <f>'Team 4'!F49</f>
        <v>Harry</v>
      </c>
      <c r="AD20" s="552">
        <f>'Team 4'!G49</f>
        <v>0</v>
      </c>
      <c r="AE20" s="548">
        <v>22</v>
      </c>
      <c r="AF20" s="620" t="s">
        <v>2860</v>
      </c>
      <c r="AG20" s="619" t="str">
        <f t="shared" si="3"/>
        <v>Harry 0</v>
      </c>
      <c r="AH20" s="553"/>
      <c r="AI20" s="554" t="str">
        <f>'Team 5'!F49</f>
        <v xml:space="preserve">Finley </v>
      </c>
      <c r="AJ20" s="554">
        <f>'Team 5'!G49</f>
        <v>0</v>
      </c>
      <c r="AK20" s="548">
        <v>22</v>
      </c>
      <c r="AL20" s="620" t="s">
        <v>2860</v>
      </c>
      <c r="AM20" s="619" t="str">
        <f t="shared" si="4"/>
        <v>Finley  0</v>
      </c>
      <c r="AN20" s="553"/>
      <c r="AO20" s="554" t="str">
        <f>'Team 6'!F49</f>
        <v xml:space="preserve">Benjamin </v>
      </c>
      <c r="AP20" s="554">
        <f>'Team 6'!G49</f>
        <v>0</v>
      </c>
      <c r="AQ20" s="548">
        <v>22</v>
      </c>
      <c r="AR20" s="620" t="s">
        <v>2860</v>
      </c>
      <c r="AS20" s="619" t="str">
        <f t="shared" si="5"/>
        <v>Benjamin  0</v>
      </c>
      <c r="AT20" s="553"/>
      <c r="AU20" s="554">
        <f>'Team 7'!F49</f>
        <v>0</v>
      </c>
      <c r="AV20" s="554">
        <f>'Team 7'!G49</f>
        <v>0</v>
      </c>
      <c r="AW20" s="548">
        <v>22</v>
      </c>
      <c r="AX20" s="620" t="s">
        <v>2860</v>
      </c>
      <c r="AY20" s="619" t="str">
        <f t="shared" si="6"/>
        <v>0 0</v>
      </c>
      <c r="AZ20" s="553"/>
      <c r="BA20" s="554">
        <f>'Team 8'!F49</f>
        <v>0</v>
      </c>
      <c r="BB20" s="554">
        <f>'Team 8'!G49</f>
        <v>0</v>
      </c>
      <c r="BC20" s="548">
        <v>22</v>
      </c>
      <c r="BD20" s="620" t="s">
        <v>2860</v>
      </c>
      <c r="BE20" s="619" t="str">
        <f t="shared" si="7"/>
        <v>0 0</v>
      </c>
      <c r="BF20" s="553"/>
      <c r="BG20" s="554">
        <f>'Team 9'!F49</f>
        <v>0</v>
      </c>
      <c r="BH20" s="554">
        <f>'Team 9'!G49</f>
        <v>0</v>
      </c>
      <c r="BI20" s="548">
        <v>22</v>
      </c>
      <c r="BJ20" s="620" t="s">
        <v>2860</v>
      </c>
      <c r="BK20" s="619" t="str">
        <f t="shared" si="8"/>
        <v>0 0</v>
      </c>
      <c r="BL20" s="553"/>
      <c r="BM20" s="554">
        <f>'Team 10'!F49</f>
        <v>0</v>
      </c>
      <c r="BN20" s="554">
        <f>'Team 10'!G49</f>
        <v>0</v>
      </c>
      <c r="BO20" s="548">
        <v>22</v>
      </c>
      <c r="BP20" s="620" t="s">
        <v>2860</v>
      </c>
      <c r="BQ20" s="619" t="str">
        <f t="shared" si="9"/>
        <v>0 0</v>
      </c>
      <c r="BR20" s="642"/>
      <c r="BS20" s="470"/>
      <c r="BT20" s="547"/>
    </row>
    <row r="21" spans="1:72" ht="21" customHeight="1" x14ac:dyDescent="0.2">
      <c r="A21" s="556"/>
      <c r="B21" s="254"/>
      <c r="C21" s="254"/>
      <c r="D21" s="555"/>
      <c r="E21" s="555"/>
      <c r="F21" s="555"/>
      <c r="G21" s="555"/>
      <c r="H21" s="555"/>
      <c r="I21" s="555"/>
      <c r="J21" s="555"/>
      <c r="K21" s="631">
        <v>23</v>
      </c>
      <c r="L21" s="620" t="s">
        <v>2861</v>
      </c>
      <c r="M21" s="551" t="str">
        <f>'Team 1'!F50</f>
        <v>Rebecca</v>
      </c>
      <c r="N21" s="551">
        <f>'Team 1'!G50</f>
        <v>0</v>
      </c>
      <c r="O21" s="619" t="str">
        <f t="shared" si="0"/>
        <v>Rebecca 0</v>
      </c>
      <c r="P21" s="642"/>
      <c r="Q21" s="641" t="str">
        <f>'Team 2'!F50</f>
        <v>Ella</v>
      </c>
      <c r="R21" s="624">
        <f>'Team 2'!G50</f>
        <v>0</v>
      </c>
      <c r="S21" s="631">
        <v>23</v>
      </c>
      <c r="T21" s="620" t="s">
        <v>2861</v>
      </c>
      <c r="U21" s="619" t="str">
        <f t="shared" si="2"/>
        <v>Ella 0</v>
      </c>
      <c r="V21" s="553"/>
      <c r="W21" s="552" t="str">
        <f>'Team 3'!F50</f>
        <v>Iona</v>
      </c>
      <c r="X21" s="632">
        <f>'Team 3'!G50</f>
        <v>0</v>
      </c>
      <c r="Y21" s="625">
        <v>23</v>
      </c>
      <c r="Z21" s="620" t="s">
        <v>2861</v>
      </c>
      <c r="AA21" s="619" t="str">
        <f t="shared" si="1"/>
        <v>Iona 0</v>
      </c>
      <c r="AB21" s="553"/>
      <c r="AC21" s="552" t="str">
        <f>'Team 4'!F50</f>
        <v>Lottie</v>
      </c>
      <c r="AD21" s="552">
        <f>'Team 4'!G50</f>
        <v>0</v>
      </c>
      <c r="AE21" s="548">
        <v>23</v>
      </c>
      <c r="AF21" s="620" t="s">
        <v>2861</v>
      </c>
      <c r="AG21" s="619" t="str">
        <f t="shared" si="3"/>
        <v>Lottie 0</v>
      </c>
      <c r="AH21" s="553"/>
      <c r="AI21" s="554" t="str">
        <f>'Team 5'!F50</f>
        <v xml:space="preserve">Emma </v>
      </c>
      <c r="AJ21" s="554">
        <f>'Team 5'!G50</f>
        <v>0</v>
      </c>
      <c r="AK21" s="548">
        <v>23</v>
      </c>
      <c r="AL21" s="620" t="s">
        <v>2861</v>
      </c>
      <c r="AM21" s="619" t="str">
        <f t="shared" si="4"/>
        <v>Emma  0</v>
      </c>
      <c r="AN21" s="553"/>
      <c r="AO21" s="554" t="str">
        <f>'Team 6'!F50</f>
        <v>Orla</v>
      </c>
      <c r="AP21" s="554">
        <f>'Team 6'!G50</f>
        <v>0</v>
      </c>
      <c r="AQ21" s="548">
        <v>23</v>
      </c>
      <c r="AR21" s="620" t="s">
        <v>2861</v>
      </c>
      <c r="AS21" s="619" t="str">
        <f t="shared" si="5"/>
        <v>Orla 0</v>
      </c>
      <c r="AT21" s="553"/>
      <c r="AU21" s="554">
        <f>'Team 7'!F50</f>
        <v>0</v>
      </c>
      <c r="AV21" s="554">
        <f>'Team 7'!G50</f>
        <v>0</v>
      </c>
      <c r="AW21" s="548">
        <v>23</v>
      </c>
      <c r="AX21" s="620" t="s">
        <v>2861</v>
      </c>
      <c r="AY21" s="619" t="str">
        <f t="shared" si="6"/>
        <v>0 0</v>
      </c>
      <c r="AZ21" s="553"/>
      <c r="BA21" s="554">
        <f>'Team 8'!F50</f>
        <v>0</v>
      </c>
      <c r="BB21" s="554">
        <f>'Team 8'!G50</f>
        <v>0</v>
      </c>
      <c r="BC21" s="548">
        <v>23</v>
      </c>
      <c r="BD21" s="620" t="s">
        <v>2861</v>
      </c>
      <c r="BE21" s="619" t="str">
        <f t="shared" si="7"/>
        <v>0 0</v>
      </c>
      <c r="BF21" s="553"/>
      <c r="BG21" s="554">
        <f>'Team 9'!F50</f>
        <v>0</v>
      </c>
      <c r="BH21" s="554">
        <f>'Team 9'!G50</f>
        <v>0</v>
      </c>
      <c r="BI21" s="548">
        <v>23</v>
      </c>
      <c r="BJ21" s="620" t="s">
        <v>2861</v>
      </c>
      <c r="BK21" s="619" t="str">
        <f t="shared" si="8"/>
        <v>0 0</v>
      </c>
      <c r="BL21" s="553"/>
      <c r="BM21" s="554">
        <f>'Team 10'!F50</f>
        <v>0</v>
      </c>
      <c r="BN21" s="554">
        <f>'Team 10'!G50</f>
        <v>0</v>
      </c>
      <c r="BO21" s="548">
        <v>23</v>
      </c>
      <c r="BP21" s="620" t="s">
        <v>2861</v>
      </c>
      <c r="BQ21" s="619" t="str">
        <f t="shared" si="9"/>
        <v>0 0</v>
      </c>
      <c r="BR21" s="642"/>
      <c r="BS21" s="470"/>
      <c r="BT21" s="547"/>
    </row>
    <row r="22" spans="1:72" ht="21" customHeight="1" x14ac:dyDescent="0.2">
      <c r="A22" s="556"/>
      <c r="B22" s="254"/>
      <c r="C22" s="254"/>
      <c r="D22" s="555"/>
      <c r="E22" s="555"/>
      <c r="F22" s="555"/>
      <c r="G22" s="555"/>
      <c r="H22" s="555"/>
      <c r="I22" s="555"/>
      <c r="J22" s="555"/>
      <c r="K22" s="631">
        <v>24</v>
      </c>
      <c r="L22" s="620" t="s">
        <v>2862</v>
      </c>
      <c r="M22" s="551" t="str">
        <f>'Team 1'!F51</f>
        <v>Ben</v>
      </c>
      <c r="N22" s="551">
        <f>'Team 1'!G51</f>
        <v>0</v>
      </c>
      <c r="O22" s="619" t="str">
        <f t="shared" si="0"/>
        <v>Ben 0</v>
      </c>
      <c r="P22" s="642"/>
      <c r="Q22" s="641" t="str">
        <f>'Team 2'!F51</f>
        <v>Patrick</v>
      </c>
      <c r="R22" s="624">
        <f>'Team 2'!G51</f>
        <v>0</v>
      </c>
      <c r="S22" s="631">
        <v>24</v>
      </c>
      <c r="T22" s="620" t="s">
        <v>2862</v>
      </c>
      <c r="U22" s="619" t="str">
        <f t="shared" si="2"/>
        <v>Patrick 0</v>
      </c>
      <c r="V22" s="553"/>
      <c r="W22" s="552" t="str">
        <f>'Team 3'!F51</f>
        <v>Connor</v>
      </c>
      <c r="X22" s="632">
        <f>'Team 3'!G51</f>
        <v>0</v>
      </c>
      <c r="Y22" s="625">
        <v>24</v>
      </c>
      <c r="Z22" s="620" t="s">
        <v>2862</v>
      </c>
      <c r="AA22" s="619" t="str">
        <f t="shared" si="1"/>
        <v>Connor 0</v>
      </c>
      <c r="AB22" s="553"/>
      <c r="AC22" s="552" t="str">
        <f>'Team 4'!F51</f>
        <v>Tyler</v>
      </c>
      <c r="AD22" s="552">
        <f>'Team 4'!G51</f>
        <v>0</v>
      </c>
      <c r="AE22" s="548">
        <v>24</v>
      </c>
      <c r="AF22" s="620" t="s">
        <v>2862</v>
      </c>
      <c r="AG22" s="619" t="str">
        <f t="shared" si="3"/>
        <v>Tyler 0</v>
      </c>
      <c r="AH22" s="553"/>
      <c r="AI22" s="554" t="str">
        <f>'Team 5'!F51</f>
        <v xml:space="preserve">Andrew </v>
      </c>
      <c r="AJ22" s="554">
        <f>'Team 5'!G51</f>
        <v>0</v>
      </c>
      <c r="AK22" s="548">
        <v>24</v>
      </c>
      <c r="AL22" s="620" t="s">
        <v>2862</v>
      </c>
      <c r="AM22" s="619" t="str">
        <f t="shared" si="4"/>
        <v>Andrew  0</v>
      </c>
      <c r="AN22" s="553"/>
      <c r="AO22" s="554" t="str">
        <f>'Team 6'!F51</f>
        <v>Thomas</v>
      </c>
      <c r="AP22" s="554">
        <f>'Team 6'!G51</f>
        <v>0</v>
      </c>
      <c r="AQ22" s="548">
        <v>24</v>
      </c>
      <c r="AR22" s="620" t="s">
        <v>2862</v>
      </c>
      <c r="AS22" s="619" t="str">
        <f t="shared" si="5"/>
        <v>Thomas 0</v>
      </c>
      <c r="AT22" s="553"/>
      <c r="AU22" s="554">
        <f>'Team 7'!F51</f>
        <v>0</v>
      </c>
      <c r="AV22" s="554">
        <f>'Team 7'!G51</f>
        <v>0</v>
      </c>
      <c r="AW22" s="548">
        <v>24</v>
      </c>
      <c r="AX22" s="620" t="s">
        <v>2862</v>
      </c>
      <c r="AY22" s="619" t="str">
        <f t="shared" si="6"/>
        <v>0 0</v>
      </c>
      <c r="AZ22" s="553"/>
      <c r="BA22" s="554">
        <f>'Team 8'!F51</f>
        <v>0</v>
      </c>
      <c r="BB22" s="554">
        <f>'Team 8'!G51</f>
        <v>0</v>
      </c>
      <c r="BC22" s="548">
        <v>24</v>
      </c>
      <c r="BD22" s="620" t="s">
        <v>2862</v>
      </c>
      <c r="BE22" s="619" t="str">
        <f t="shared" si="7"/>
        <v>0 0</v>
      </c>
      <c r="BF22" s="553"/>
      <c r="BG22" s="554">
        <f>'Team 9'!F51</f>
        <v>0</v>
      </c>
      <c r="BH22" s="554">
        <f>'Team 9'!G51</f>
        <v>0</v>
      </c>
      <c r="BI22" s="548">
        <v>24</v>
      </c>
      <c r="BJ22" s="620" t="s">
        <v>2862</v>
      </c>
      <c r="BK22" s="619" t="str">
        <f t="shared" si="8"/>
        <v>0 0</v>
      </c>
      <c r="BL22" s="553"/>
      <c r="BM22" s="554">
        <f>'Team 10'!F51</f>
        <v>0</v>
      </c>
      <c r="BN22" s="554">
        <f>'Team 10'!G51</f>
        <v>0</v>
      </c>
      <c r="BO22" s="548">
        <v>24</v>
      </c>
      <c r="BP22" s="620" t="s">
        <v>2862</v>
      </c>
      <c r="BQ22" s="619" t="str">
        <f t="shared" si="9"/>
        <v>0 0</v>
      </c>
      <c r="BR22" s="642"/>
      <c r="BS22" s="470"/>
      <c r="BT22" s="547"/>
    </row>
    <row r="23" spans="1:72" ht="21" customHeight="1" x14ac:dyDescent="0.2">
      <c r="A23" s="556"/>
      <c r="B23" s="254"/>
      <c r="C23" s="254"/>
      <c r="D23" s="555"/>
      <c r="E23" s="555"/>
      <c r="F23" s="555"/>
      <c r="G23" s="555"/>
      <c r="H23" s="555"/>
      <c r="I23" s="555"/>
      <c r="J23" s="555"/>
      <c r="K23" s="631">
        <v>25</v>
      </c>
      <c r="L23" s="620" t="s">
        <v>2863</v>
      </c>
      <c r="M23" s="551" t="str">
        <f>'Team 1'!F52</f>
        <v xml:space="preserve">India </v>
      </c>
      <c r="N23" s="551">
        <f>'Team 1'!G52</f>
        <v>0</v>
      </c>
      <c r="O23" s="619" t="str">
        <f t="shared" si="0"/>
        <v>India  0</v>
      </c>
      <c r="P23" s="642"/>
      <c r="Q23" s="641" t="str">
        <f>'Team 2'!F52</f>
        <v>Ella</v>
      </c>
      <c r="R23" s="624">
        <f>'Team 2'!G52</f>
        <v>0</v>
      </c>
      <c r="S23" s="631">
        <v>25</v>
      </c>
      <c r="T23" s="620" t="s">
        <v>2863</v>
      </c>
      <c r="U23" s="619" t="str">
        <f t="shared" si="2"/>
        <v>Ella 0</v>
      </c>
      <c r="V23" s="553"/>
      <c r="W23" s="552" t="str">
        <f>'Team 3'!F52</f>
        <v xml:space="preserve">Mollie </v>
      </c>
      <c r="X23" s="632">
        <f>'Team 3'!G52</f>
        <v>0</v>
      </c>
      <c r="Y23" s="625">
        <v>25</v>
      </c>
      <c r="Z23" s="620" t="s">
        <v>2863</v>
      </c>
      <c r="AA23" s="619" t="str">
        <f t="shared" si="1"/>
        <v>Mollie  0</v>
      </c>
      <c r="AB23" s="553"/>
      <c r="AC23" s="552" t="str">
        <f>'Team 4'!F52</f>
        <v>Grace</v>
      </c>
      <c r="AD23" s="552">
        <f>'Team 4'!G52</f>
        <v>0</v>
      </c>
      <c r="AE23" s="548">
        <v>25</v>
      </c>
      <c r="AF23" s="620" t="s">
        <v>2863</v>
      </c>
      <c r="AG23" s="619" t="str">
        <f t="shared" si="3"/>
        <v>Grace 0</v>
      </c>
      <c r="AH23" s="553"/>
      <c r="AI23" s="554" t="str">
        <f>'Team 5'!F52</f>
        <v>Jessica</v>
      </c>
      <c r="AJ23" s="554">
        <f>'Team 5'!G52</f>
        <v>0</v>
      </c>
      <c r="AK23" s="548">
        <v>25</v>
      </c>
      <c r="AL23" s="620" t="s">
        <v>2863</v>
      </c>
      <c r="AM23" s="619" t="str">
        <f t="shared" si="4"/>
        <v>Jessica 0</v>
      </c>
      <c r="AN23" s="553"/>
      <c r="AO23" s="554" t="str">
        <f>'Team 6'!F52</f>
        <v>Emma</v>
      </c>
      <c r="AP23" s="554">
        <f>'Team 6'!G52</f>
        <v>0</v>
      </c>
      <c r="AQ23" s="548">
        <v>25</v>
      </c>
      <c r="AR23" s="620" t="s">
        <v>2863</v>
      </c>
      <c r="AS23" s="619" t="str">
        <f t="shared" si="5"/>
        <v>Emma 0</v>
      </c>
      <c r="AT23" s="553"/>
      <c r="AU23" s="554">
        <f>'Team 7'!F52</f>
        <v>0</v>
      </c>
      <c r="AV23" s="554">
        <f>'Team 7'!G52</f>
        <v>0</v>
      </c>
      <c r="AW23" s="548">
        <v>25</v>
      </c>
      <c r="AX23" s="620" t="s">
        <v>2863</v>
      </c>
      <c r="AY23" s="619" t="str">
        <f t="shared" si="6"/>
        <v>0 0</v>
      </c>
      <c r="AZ23" s="553"/>
      <c r="BA23" s="554">
        <f>'Team 8'!F52</f>
        <v>0</v>
      </c>
      <c r="BB23" s="554">
        <f>'Team 8'!G52</f>
        <v>0</v>
      </c>
      <c r="BC23" s="548">
        <v>25</v>
      </c>
      <c r="BD23" s="620" t="s">
        <v>2863</v>
      </c>
      <c r="BE23" s="619" t="str">
        <f t="shared" si="7"/>
        <v>0 0</v>
      </c>
      <c r="BF23" s="553"/>
      <c r="BG23" s="554">
        <f>'Team 9'!F52</f>
        <v>0</v>
      </c>
      <c r="BH23" s="554">
        <f>'Team 9'!G52</f>
        <v>0</v>
      </c>
      <c r="BI23" s="548">
        <v>25</v>
      </c>
      <c r="BJ23" s="620" t="s">
        <v>2863</v>
      </c>
      <c r="BK23" s="619" t="str">
        <f t="shared" si="8"/>
        <v>0 0</v>
      </c>
      <c r="BL23" s="553"/>
      <c r="BM23" s="554">
        <f>'Team 10'!F52</f>
        <v>0</v>
      </c>
      <c r="BN23" s="554">
        <f>'Team 10'!G52</f>
        <v>0</v>
      </c>
      <c r="BO23" s="548">
        <v>25</v>
      </c>
      <c r="BP23" s="620" t="s">
        <v>2863</v>
      </c>
      <c r="BQ23" s="619" t="str">
        <f t="shared" si="9"/>
        <v>0 0</v>
      </c>
      <c r="BR23" s="642"/>
      <c r="BS23" s="470"/>
      <c r="BT23" s="547"/>
    </row>
    <row r="24" spans="1:72" ht="21" customHeight="1" x14ac:dyDescent="0.2">
      <c r="A24" s="556"/>
      <c r="B24" s="254"/>
      <c r="C24" s="254"/>
      <c r="D24" s="555"/>
      <c r="E24" s="555"/>
      <c r="F24" s="555"/>
      <c r="G24" s="555"/>
      <c r="H24" s="555"/>
      <c r="I24" s="555"/>
      <c r="J24" s="555"/>
      <c r="K24" s="631">
        <v>26</v>
      </c>
      <c r="L24" s="620" t="s">
        <v>2864</v>
      </c>
      <c r="M24" s="551" t="str">
        <f>'Team 1'!F53</f>
        <v>Tom</v>
      </c>
      <c r="N24" s="551">
        <f>'Team 1'!G53</f>
        <v>0</v>
      </c>
      <c r="O24" s="619" t="str">
        <f t="shared" si="0"/>
        <v>Tom 0</v>
      </c>
      <c r="P24" s="642"/>
      <c r="Q24" s="641" t="str">
        <f>'Team 2'!F53</f>
        <v>Samuel</v>
      </c>
      <c r="R24" s="624">
        <f>'Team 2'!G53</f>
        <v>0</v>
      </c>
      <c r="S24" s="631">
        <v>26</v>
      </c>
      <c r="T24" s="620" t="s">
        <v>2864</v>
      </c>
      <c r="U24" s="619" t="str">
        <f t="shared" si="2"/>
        <v>Samuel 0</v>
      </c>
      <c r="V24" s="553"/>
      <c r="W24" s="552" t="str">
        <f>'Team 3'!F53</f>
        <v>Jamie</v>
      </c>
      <c r="X24" s="632">
        <f>'Team 3'!G53</f>
        <v>0</v>
      </c>
      <c r="Y24" s="625">
        <v>26</v>
      </c>
      <c r="Z24" s="620" t="s">
        <v>2864</v>
      </c>
      <c r="AA24" s="619" t="str">
        <f t="shared" si="1"/>
        <v>Jamie 0</v>
      </c>
      <c r="AB24" s="553"/>
      <c r="AC24" s="552" t="str">
        <f>'Team 4'!F53</f>
        <v>Marcus</v>
      </c>
      <c r="AD24" s="552">
        <f>'Team 4'!G53</f>
        <v>0</v>
      </c>
      <c r="AE24" s="548">
        <v>26</v>
      </c>
      <c r="AF24" s="620" t="s">
        <v>2864</v>
      </c>
      <c r="AG24" s="619" t="str">
        <f t="shared" si="3"/>
        <v>Marcus 0</v>
      </c>
      <c r="AH24" s="553"/>
      <c r="AI24" s="554" t="str">
        <f>'Team 5'!F53</f>
        <v xml:space="preserve">Christopher </v>
      </c>
      <c r="AJ24" s="554">
        <f>'Team 5'!G53</f>
        <v>0</v>
      </c>
      <c r="AK24" s="548">
        <v>26</v>
      </c>
      <c r="AL24" s="620" t="s">
        <v>2864</v>
      </c>
      <c r="AM24" s="619" t="str">
        <f t="shared" si="4"/>
        <v>Christopher  0</v>
      </c>
      <c r="AN24" s="553"/>
      <c r="AO24" s="554" t="str">
        <f>'Team 6'!F53</f>
        <v>Jack</v>
      </c>
      <c r="AP24" s="554">
        <f>'Team 6'!G53</f>
        <v>0</v>
      </c>
      <c r="AQ24" s="548">
        <v>26</v>
      </c>
      <c r="AR24" s="620" t="s">
        <v>2864</v>
      </c>
      <c r="AS24" s="619" t="str">
        <f t="shared" si="5"/>
        <v>Jack 0</v>
      </c>
      <c r="AT24" s="553"/>
      <c r="AU24" s="554">
        <f>'Team 7'!F53</f>
        <v>0</v>
      </c>
      <c r="AV24" s="554">
        <f>'Team 7'!G53</f>
        <v>0</v>
      </c>
      <c r="AW24" s="548">
        <v>26</v>
      </c>
      <c r="AX24" s="620" t="s">
        <v>2864</v>
      </c>
      <c r="AY24" s="619" t="str">
        <f t="shared" si="6"/>
        <v>0 0</v>
      </c>
      <c r="AZ24" s="553"/>
      <c r="BA24" s="554">
        <f>'Team 8'!F53</f>
        <v>0</v>
      </c>
      <c r="BB24" s="554">
        <f>'Team 8'!G53</f>
        <v>0</v>
      </c>
      <c r="BC24" s="548">
        <v>26</v>
      </c>
      <c r="BD24" s="620" t="s">
        <v>2864</v>
      </c>
      <c r="BE24" s="619" t="str">
        <f t="shared" si="7"/>
        <v>0 0</v>
      </c>
      <c r="BF24" s="553"/>
      <c r="BG24" s="554">
        <f>'Team 9'!F53</f>
        <v>0</v>
      </c>
      <c r="BH24" s="554">
        <f>'Team 9'!G53</f>
        <v>0</v>
      </c>
      <c r="BI24" s="548">
        <v>26</v>
      </c>
      <c r="BJ24" s="620" t="s">
        <v>2864</v>
      </c>
      <c r="BK24" s="619" t="str">
        <f t="shared" si="8"/>
        <v>0 0</v>
      </c>
      <c r="BL24" s="553"/>
      <c r="BM24" s="554">
        <f>'Team 10'!F53</f>
        <v>0</v>
      </c>
      <c r="BN24" s="554">
        <f>'Team 10'!G53</f>
        <v>0</v>
      </c>
      <c r="BO24" s="548">
        <v>26</v>
      </c>
      <c r="BP24" s="620" t="s">
        <v>2864</v>
      </c>
      <c r="BQ24" s="619" t="str">
        <f t="shared" si="9"/>
        <v>0 0</v>
      </c>
      <c r="BR24" s="642"/>
      <c r="BS24" s="470"/>
      <c r="BT24" s="547"/>
    </row>
    <row r="25" spans="1:72" ht="21" customHeight="1" x14ac:dyDescent="0.2">
      <c r="A25" s="556"/>
      <c r="B25" s="254"/>
      <c r="C25" s="254"/>
      <c r="D25" s="555"/>
      <c r="E25" s="555"/>
      <c r="F25" s="555"/>
      <c r="G25" s="555"/>
      <c r="H25" s="555"/>
      <c r="I25" s="555"/>
      <c r="J25" s="555"/>
      <c r="K25" s="631">
        <v>27</v>
      </c>
      <c r="L25" s="620" t="s">
        <v>2865</v>
      </c>
      <c r="M25" s="551" t="str">
        <f>'Team 1'!F54</f>
        <v>Ellie Rose</v>
      </c>
      <c r="N25" s="551">
        <f>'Team 1'!G54</f>
        <v>0</v>
      </c>
      <c r="O25" s="619" t="str">
        <f t="shared" si="0"/>
        <v>Ellie Rose 0</v>
      </c>
      <c r="P25" s="642"/>
      <c r="Q25" s="641" t="str">
        <f>'Team 2'!F54</f>
        <v>Sophie</v>
      </c>
      <c r="R25" s="624">
        <f>'Team 2'!G54</f>
        <v>0</v>
      </c>
      <c r="S25" s="631">
        <v>27</v>
      </c>
      <c r="T25" s="620" t="s">
        <v>2865</v>
      </c>
      <c r="U25" s="619" t="str">
        <f t="shared" si="2"/>
        <v>Sophie 0</v>
      </c>
      <c r="V25" s="553"/>
      <c r="W25" s="552" t="str">
        <f>'Team 3'!F54</f>
        <v>Charlotte</v>
      </c>
      <c r="X25" s="632">
        <f>'Team 3'!G54</f>
        <v>0</v>
      </c>
      <c r="Y25" s="625">
        <v>27</v>
      </c>
      <c r="Z25" s="620" t="s">
        <v>2865</v>
      </c>
      <c r="AA25" s="619" t="str">
        <f t="shared" si="1"/>
        <v>Charlotte 0</v>
      </c>
      <c r="AB25" s="553"/>
      <c r="AC25" s="552" t="str">
        <f>'Team 4'!F54</f>
        <v>Danielle</v>
      </c>
      <c r="AD25" s="552">
        <f>'Team 4'!G54</f>
        <v>0</v>
      </c>
      <c r="AE25" s="548">
        <v>27</v>
      </c>
      <c r="AF25" s="620" t="s">
        <v>2865</v>
      </c>
      <c r="AG25" s="619" t="str">
        <f t="shared" si="3"/>
        <v>Danielle 0</v>
      </c>
      <c r="AH25" s="553"/>
      <c r="AI25" s="554" t="str">
        <f>'Team 5'!F54</f>
        <v xml:space="preserve">Amy </v>
      </c>
      <c r="AJ25" s="554">
        <f>'Team 5'!G54</f>
        <v>0</v>
      </c>
      <c r="AK25" s="548">
        <v>27</v>
      </c>
      <c r="AL25" s="620" t="s">
        <v>2865</v>
      </c>
      <c r="AM25" s="619" t="str">
        <f t="shared" si="4"/>
        <v>Amy  0</v>
      </c>
      <c r="AN25" s="553"/>
      <c r="AO25" s="554" t="str">
        <f>'Team 6'!F54</f>
        <v>Fleur</v>
      </c>
      <c r="AP25" s="554">
        <f>'Team 6'!G54</f>
        <v>0</v>
      </c>
      <c r="AQ25" s="548">
        <v>27</v>
      </c>
      <c r="AR25" s="620" t="s">
        <v>2865</v>
      </c>
      <c r="AS25" s="619" t="str">
        <f t="shared" si="5"/>
        <v>Fleur 0</v>
      </c>
      <c r="AT25" s="553"/>
      <c r="AU25" s="554">
        <f>'Team 7'!F54</f>
        <v>0</v>
      </c>
      <c r="AV25" s="554">
        <f>'Team 7'!G54</f>
        <v>0</v>
      </c>
      <c r="AW25" s="548">
        <v>27</v>
      </c>
      <c r="AX25" s="620" t="s">
        <v>2865</v>
      </c>
      <c r="AY25" s="619" t="str">
        <f t="shared" si="6"/>
        <v>0 0</v>
      </c>
      <c r="AZ25" s="553"/>
      <c r="BA25" s="554">
        <f>'Team 8'!F54</f>
        <v>0</v>
      </c>
      <c r="BB25" s="554">
        <f>'Team 8'!G54</f>
        <v>0</v>
      </c>
      <c r="BC25" s="548">
        <v>27</v>
      </c>
      <c r="BD25" s="620" t="s">
        <v>2865</v>
      </c>
      <c r="BE25" s="619" t="str">
        <f t="shared" si="7"/>
        <v>0 0</v>
      </c>
      <c r="BF25" s="553"/>
      <c r="BG25" s="554">
        <f>'Team 9'!F54</f>
        <v>0</v>
      </c>
      <c r="BH25" s="554">
        <f>'Team 9'!G54</f>
        <v>0</v>
      </c>
      <c r="BI25" s="548">
        <v>27</v>
      </c>
      <c r="BJ25" s="620" t="s">
        <v>2865</v>
      </c>
      <c r="BK25" s="619" t="str">
        <f t="shared" si="8"/>
        <v>0 0</v>
      </c>
      <c r="BL25" s="553"/>
      <c r="BM25" s="554">
        <f>'Team 10'!F54</f>
        <v>0</v>
      </c>
      <c r="BN25" s="554">
        <f>'Team 10'!G54</f>
        <v>0</v>
      </c>
      <c r="BO25" s="548">
        <v>27</v>
      </c>
      <c r="BP25" s="620" t="s">
        <v>2865</v>
      </c>
      <c r="BQ25" s="619" t="str">
        <f t="shared" si="9"/>
        <v>0 0</v>
      </c>
      <c r="BR25" s="642"/>
      <c r="BS25" s="470"/>
      <c r="BT25" s="547"/>
    </row>
    <row r="26" spans="1:72" ht="21" customHeight="1" x14ac:dyDescent="0.2">
      <c r="A26" s="556"/>
      <c r="B26" s="254"/>
      <c r="C26" s="254"/>
      <c r="D26" s="555"/>
      <c r="E26" s="555"/>
      <c r="F26" s="555"/>
      <c r="G26" s="555"/>
      <c r="H26" s="555"/>
      <c r="I26" s="555"/>
      <c r="J26" s="555"/>
      <c r="K26" s="631">
        <v>28</v>
      </c>
      <c r="L26" s="620" t="s">
        <v>2866</v>
      </c>
      <c r="M26" s="551" t="str">
        <f>'Team 1'!F55</f>
        <v>Juneau</v>
      </c>
      <c r="N26" s="551">
        <f>'Team 1'!G55</f>
        <v>0</v>
      </c>
      <c r="O26" s="619" t="str">
        <f t="shared" si="0"/>
        <v>Juneau 0</v>
      </c>
      <c r="P26" s="642"/>
      <c r="Q26" s="641" t="str">
        <f>'Team 2'!F55</f>
        <v>Jasper</v>
      </c>
      <c r="R26" s="624">
        <f>'Team 2'!G55</f>
        <v>0</v>
      </c>
      <c r="S26" s="631">
        <v>28</v>
      </c>
      <c r="T26" s="620" t="s">
        <v>2866</v>
      </c>
      <c r="U26" s="619" t="str">
        <f t="shared" si="2"/>
        <v>Jasper 0</v>
      </c>
      <c r="V26" s="553"/>
      <c r="W26" s="552" t="str">
        <f>'Team 3'!F55</f>
        <v>Isaac</v>
      </c>
      <c r="X26" s="632">
        <f>'Team 3'!G55</f>
        <v>0</v>
      </c>
      <c r="Y26" s="625">
        <v>28</v>
      </c>
      <c r="Z26" s="620" t="s">
        <v>2866</v>
      </c>
      <c r="AA26" s="619" t="str">
        <f t="shared" si="1"/>
        <v>Isaac 0</v>
      </c>
      <c r="AB26" s="553"/>
      <c r="AC26" s="552" t="str">
        <f>'Team 4'!F55</f>
        <v>Benjamin</v>
      </c>
      <c r="AD26" s="552">
        <f>'Team 4'!G55</f>
        <v>0</v>
      </c>
      <c r="AE26" s="548">
        <v>28</v>
      </c>
      <c r="AF26" s="620" t="s">
        <v>2866</v>
      </c>
      <c r="AG26" s="619" t="str">
        <f t="shared" si="3"/>
        <v>Benjamin 0</v>
      </c>
      <c r="AH26" s="553"/>
      <c r="AI26" s="554" t="str">
        <f>'Team 5'!F55</f>
        <v xml:space="preserve">George </v>
      </c>
      <c r="AJ26" s="554">
        <f>'Team 5'!G55</f>
        <v>0</v>
      </c>
      <c r="AK26" s="548">
        <v>28</v>
      </c>
      <c r="AL26" s="620" t="s">
        <v>2866</v>
      </c>
      <c r="AM26" s="619" t="str">
        <f t="shared" si="4"/>
        <v>George  0</v>
      </c>
      <c r="AN26" s="553"/>
      <c r="AO26" s="554" t="str">
        <f>'Team 6'!F55</f>
        <v>Harvey</v>
      </c>
      <c r="AP26" s="554">
        <f>'Team 6'!G55</f>
        <v>0</v>
      </c>
      <c r="AQ26" s="548">
        <v>28</v>
      </c>
      <c r="AR26" s="620" t="s">
        <v>2866</v>
      </c>
      <c r="AS26" s="619" t="str">
        <f t="shared" si="5"/>
        <v>Harvey 0</v>
      </c>
      <c r="AT26" s="553"/>
      <c r="AU26" s="554">
        <f>'Team 7'!F55</f>
        <v>0</v>
      </c>
      <c r="AV26" s="554">
        <f>'Team 7'!G55</f>
        <v>0</v>
      </c>
      <c r="AW26" s="548">
        <v>28</v>
      </c>
      <c r="AX26" s="620" t="s">
        <v>2866</v>
      </c>
      <c r="AY26" s="619" t="str">
        <f t="shared" si="6"/>
        <v>0 0</v>
      </c>
      <c r="AZ26" s="553"/>
      <c r="BA26" s="554">
        <f>'Team 8'!F55</f>
        <v>0</v>
      </c>
      <c r="BB26" s="554">
        <f>'Team 8'!G55</f>
        <v>0</v>
      </c>
      <c r="BC26" s="548">
        <v>28</v>
      </c>
      <c r="BD26" s="620" t="s">
        <v>2866</v>
      </c>
      <c r="BE26" s="619" t="str">
        <f t="shared" si="7"/>
        <v>0 0</v>
      </c>
      <c r="BF26" s="553"/>
      <c r="BG26" s="554">
        <f>'Team 9'!F55</f>
        <v>0</v>
      </c>
      <c r="BH26" s="554">
        <f>'Team 9'!G55</f>
        <v>0</v>
      </c>
      <c r="BI26" s="548">
        <v>28</v>
      </c>
      <c r="BJ26" s="620" t="s">
        <v>2866</v>
      </c>
      <c r="BK26" s="619" t="str">
        <f t="shared" si="8"/>
        <v>0 0</v>
      </c>
      <c r="BL26" s="553"/>
      <c r="BM26" s="554">
        <f>'Team 10'!F55</f>
        <v>0</v>
      </c>
      <c r="BN26" s="554">
        <f>'Team 10'!G55</f>
        <v>0</v>
      </c>
      <c r="BO26" s="548">
        <v>28</v>
      </c>
      <c r="BP26" s="620" t="s">
        <v>2866</v>
      </c>
      <c r="BQ26" s="619" t="str">
        <f t="shared" si="9"/>
        <v>0 0</v>
      </c>
      <c r="BR26" s="642"/>
      <c r="BS26" s="470"/>
      <c r="BT26" s="547"/>
    </row>
    <row r="27" spans="1:72" ht="21" customHeight="1" x14ac:dyDescent="0.2">
      <c r="A27" s="556"/>
      <c r="B27" s="254"/>
      <c r="C27" s="254"/>
      <c r="D27" s="555"/>
      <c r="E27" s="555"/>
      <c r="F27" s="555"/>
      <c r="G27" s="555"/>
      <c r="H27" s="555"/>
      <c r="I27" s="555"/>
      <c r="J27" s="555"/>
      <c r="K27" s="631">
        <v>29</v>
      </c>
      <c r="L27" s="620" t="s">
        <v>2867</v>
      </c>
      <c r="M27" s="551" t="str">
        <f>'Team 1'!F56</f>
        <v>Lorne</v>
      </c>
      <c r="N27" s="551">
        <f>'Team 1'!G56</f>
        <v>0</v>
      </c>
      <c r="O27" s="619" t="str">
        <f t="shared" si="0"/>
        <v>Lorne 0</v>
      </c>
      <c r="P27" s="642"/>
      <c r="Q27" s="641" t="str">
        <f>'Team 2'!F56</f>
        <v>Emmie</v>
      </c>
      <c r="R27" s="624">
        <f>'Team 2'!G56</f>
        <v>0</v>
      </c>
      <c r="S27" s="631">
        <v>29</v>
      </c>
      <c r="T27" s="620" t="s">
        <v>2867</v>
      </c>
      <c r="U27" s="619" t="str">
        <f t="shared" si="2"/>
        <v>Emmie 0</v>
      </c>
      <c r="V27" s="553"/>
      <c r="W27" s="552" t="str">
        <f>'Team 3'!F56</f>
        <v>Jess</v>
      </c>
      <c r="X27" s="632">
        <f>'Team 3'!G56</f>
        <v>0</v>
      </c>
      <c r="Y27" s="625">
        <v>29</v>
      </c>
      <c r="Z27" s="620" t="s">
        <v>2867</v>
      </c>
      <c r="AA27" s="619" t="str">
        <f t="shared" si="1"/>
        <v>Jess 0</v>
      </c>
      <c r="AB27" s="553"/>
      <c r="AC27" s="552" t="str">
        <f>'Team 4'!F56</f>
        <v>Sophie</v>
      </c>
      <c r="AD27" s="552">
        <f>'Team 4'!G56</f>
        <v>0</v>
      </c>
      <c r="AE27" s="548">
        <v>29</v>
      </c>
      <c r="AF27" s="620" t="s">
        <v>2867</v>
      </c>
      <c r="AG27" s="619" t="str">
        <f t="shared" si="3"/>
        <v>Sophie 0</v>
      </c>
      <c r="AH27" s="553"/>
      <c r="AI27" s="554" t="str">
        <f>'Team 5'!F56</f>
        <v xml:space="preserve">Rose </v>
      </c>
      <c r="AJ27" s="554">
        <f>'Team 5'!G56</f>
        <v>0</v>
      </c>
      <c r="AK27" s="548">
        <v>29</v>
      </c>
      <c r="AL27" s="620" t="s">
        <v>2867</v>
      </c>
      <c r="AM27" s="619" t="str">
        <f t="shared" si="4"/>
        <v>Rose  0</v>
      </c>
      <c r="AN27" s="553"/>
      <c r="AO27" s="554" t="str">
        <f>'Team 6'!F56</f>
        <v xml:space="preserve">Lucy </v>
      </c>
      <c r="AP27" s="554">
        <f>'Team 6'!G56</f>
        <v>0</v>
      </c>
      <c r="AQ27" s="548">
        <v>29</v>
      </c>
      <c r="AR27" s="620" t="s">
        <v>2867</v>
      </c>
      <c r="AS27" s="619" t="str">
        <f t="shared" si="5"/>
        <v>Lucy  0</v>
      </c>
      <c r="AT27" s="553"/>
      <c r="AU27" s="554">
        <f>'Team 7'!F56</f>
        <v>0</v>
      </c>
      <c r="AV27" s="554">
        <f>'Team 7'!G56</f>
        <v>0</v>
      </c>
      <c r="AW27" s="548">
        <v>29</v>
      </c>
      <c r="AX27" s="620" t="s">
        <v>2867</v>
      </c>
      <c r="AY27" s="619" t="str">
        <f t="shared" si="6"/>
        <v>0 0</v>
      </c>
      <c r="AZ27" s="553"/>
      <c r="BA27" s="554">
        <f>'Team 8'!F56</f>
        <v>0</v>
      </c>
      <c r="BB27" s="554">
        <f>'Team 8'!G56</f>
        <v>0</v>
      </c>
      <c r="BC27" s="548">
        <v>29</v>
      </c>
      <c r="BD27" s="620" t="s">
        <v>2867</v>
      </c>
      <c r="BE27" s="619" t="str">
        <f t="shared" si="7"/>
        <v>0 0</v>
      </c>
      <c r="BF27" s="553"/>
      <c r="BG27" s="554">
        <f>'Team 9'!F56</f>
        <v>0</v>
      </c>
      <c r="BH27" s="554">
        <f>'Team 9'!G56</f>
        <v>0</v>
      </c>
      <c r="BI27" s="548">
        <v>29</v>
      </c>
      <c r="BJ27" s="620" t="s">
        <v>2867</v>
      </c>
      <c r="BK27" s="619" t="str">
        <f t="shared" si="8"/>
        <v>0 0</v>
      </c>
      <c r="BL27" s="553"/>
      <c r="BM27" s="554">
        <f>'Team 10'!F56</f>
        <v>0</v>
      </c>
      <c r="BN27" s="554">
        <f>'Team 10'!G56</f>
        <v>0</v>
      </c>
      <c r="BO27" s="548">
        <v>29</v>
      </c>
      <c r="BP27" s="620" t="s">
        <v>2867</v>
      </c>
      <c r="BQ27" s="619" t="str">
        <f t="shared" si="9"/>
        <v>0 0</v>
      </c>
      <c r="BR27" s="642"/>
      <c r="BS27" s="470"/>
      <c r="BT27" s="547"/>
    </row>
    <row r="28" spans="1:72" ht="21" customHeight="1" x14ac:dyDescent="0.2">
      <c r="A28" s="556"/>
      <c r="B28" s="254"/>
      <c r="C28" s="254"/>
      <c r="D28" s="555"/>
      <c r="E28" s="555"/>
      <c r="F28" s="555"/>
      <c r="G28" s="555"/>
      <c r="H28" s="555"/>
      <c r="I28" s="555"/>
      <c r="J28" s="555"/>
      <c r="K28" s="631">
        <v>30</v>
      </c>
      <c r="L28" s="620" t="s">
        <v>2868</v>
      </c>
      <c r="M28" s="551" t="str">
        <f>'Team 1'!F57</f>
        <v>Menuka</v>
      </c>
      <c r="N28" s="551">
        <f>'Team 1'!G57</f>
        <v>0</v>
      </c>
      <c r="O28" s="619" t="str">
        <f t="shared" si="0"/>
        <v>Menuka 0</v>
      </c>
      <c r="P28" s="642"/>
      <c r="Q28" s="641" t="str">
        <f>'Team 2'!F57</f>
        <v>Masoud</v>
      </c>
      <c r="R28" s="624">
        <f>'Team 2'!G57</f>
        <v>0</v>
      </c>
      <c r="S28" s="631">
        <v>30</v>
      </c>
      <c r="T28" s="620" t="s">
        <v>2868</v>
      </c>
      <c r="U28" s="619" t="str">
        <f t="shared" si="2"/>
        <v>Masoud 0</v>
      </c>
      <c r="V28" s="553"/>
      <c r="W28" s="552" t="str">
        <f>'Team 3'!F57</f>
        <v xml:space="preserve">Josh </v>
      </c>
      <c r="X28" s="632">
        <f>'Team 3'!G57</f>
        <v>0</v>
      </c>
      <c r="Y28" s="625">
        <v>30</v>
      </c>
      <c r="Z28" s="620" t="s">
        <v>2868</v>
      </c>
      <c r="AA28" s="619" t="str">
        <f t="shared" si="1"/>
        <v>Josh  0</v>
      </c>
      <c r="AB28" s="553"/>
      <c r="AC28" s="552" t="str">
        <f>'Team 4'!F57</f>
        <v>Max</v>
      </c>
      <c r="AD28" s="552">
        <f>'Team 4'!G57</f>
        <v>0</v>
      </c>
      <c r="AE28" s="548">
        <v>30</v>
      </c>
      <c r="AF28" s="620" t="s">
        <v>2868</v>
      </c>
      <c r="AG28" s="619" t="str">
        <f t="shared" si="3"/>
        <v>Max 0</v>
      </c>
      <c r="AH28" s="553"/>
      <c r="AI28" s="554" t="str">
        <f>'Team 5'!F57</f>
        <v>Connor</v>
      </c>
      <c r="AJ28" s="554">
        <f>'Team 5'!G57</f>
        <v>0</v>
      </c>
      <c r="AK28" s="548">
        <v>30</v>
      </c>
      <c r="AL28" s="620" t="s">
        <v>2868</v>
      </c>
      <c r="AM28" s="619" t="str">
        <f t="shared" si="4"/>
        <v>Connor 0</v>
      </c>
      <c r="AN28" s="553"/>
      <c r="AO28" s="554" t="str">
        <f>'Team 6'!F57</f>
        <v>Henry</v>
      </c>
      <c r="AP28" s="554">
        <f>'Team 6'!G57</f>
        <v>0</v>
      </c>
      <c r="AQ28" s="548">
        <v>30</v>
      </c>
      <c r="AR28" s="620" t="s">
        <v>2868</v>
      </c>
      <c r="AS28" s="619" t="str">
        <f t="shared" si="5"/>
        <v>Henry 0</v>
      </c>
      <c r="AT28" s="553"/>
      <c r="AU28" s="554">
        <f>'Team 7'!F57</f>
        <v>0</v>
      </c>
      <c r="AV28" s="554">
        <f>'Team 7'!G57</f>
        <v>0</v>
      </c>
      <c r="AW28" s="548">
        <v>30</v>
      </c>
      <c r="AX28" s="620" t="s">
        <v>2868</v>
      </c>
      <c r="AY28" s="619" t="str">
        <f t="shared" si="6"/>
        <v>0 0</v>
      </c>
      <c r="AZ28" s="553"/>
      <c r="BA28" s="554">
        <f>'Team 8'!F57</f>
        <v>0</v>
      </c>
      <c r="BB28" s="554">
        <f>'Team 8'!G57</f>
        <v>0</v>
      </c>
      <c r="BC28" s="548">
        <v>30</v>
      </c>
      <c r="BD28" s="620" t="s">
        <v>2868</v>
      </c>
      <c r="BE28" s="619" t="str">
        <f t="shared" si="7"/>
        <v>0 0</v>
      </c>
      <c r="BF28" s="553"/>
      <c r="BG28" s="554">
        <f>'Team 9'!F57</f>
        <v>0</v>
      </c>
      <c r="BH28" s="554">
        <f>'Team 9'!G57</f>
        <v>0</v>
      </c>
      <c r="BI28" s="548">
        <v>30</v>
      </c>
      <c r="BJ28" s="620" t="s">
        <v>2868</v>
      </c>
      <c r="BK28" s="619" t="str">
        <f t="shared" si="8"/>
        <v>0 0</v>
      </c>
      <c r="BL28" s="553"/>
      <c r="BM28" s="554">
        <f>'Team 10'!F57</f>
        <v>0</v>
      </c>
      <c r="BN28" s="554">
        <f>'Team 10'!G57</f>
        <v>0</v>
      </c>
      <c r="BO28" s="548">
        <v>30</v>
      </c>
      <c r="BP28" s="620" t="s">
        <v>2868</v>
      </c>
      <c r="BQ28" s="619" t="str">
        <f t="shared" si="9"/>
        <v>0 0</v>
      </c>
      <c r="BR28" s="642"/>
      <c r="BS28" s="470"/>
      <c r="BT28" s="547"/>
    </row>
    <row r="29" spans="1:72" ht="21" customHeight="1" x14ac:dyDescent="0.2">
      <c r="A29" s="556"/>
      <c r="B29" s="254"/>
      <c r="C29" s="254"/>
      <c r="D29" s="555"/>
      <c r="E29" s="555"/>
      <c r="F29" s="555"/>
      <c r="G29" s="555"/>
      <c r="H29" s="555"/>
      <c r="I29" s="555"/>
      <c r="J29" s="555"/>
      <c r="K29" s="631">
        <v>31</v>
      </c>
      <c r="L29" s="620" t="s">
        <v>2869</v>
      </c>
      <c r="M29" s="551" t="str">
        <f>'Team 1'!F58</f>
        <v>Julianna</v>
      </c>
      <c r="N29" s="551">
        <f>'Team 1'!G58</f>
        <v>0</v>
      </c>
      <c r="O29" s="619" t="str">
        <f t="shared" si="0"/>
        <v>Julianna 0</v>
      </c>
      <c r="P29" s="642"/>
      <c r="Q29" s="641" t="str">
        <f>'Team 2'!F58</f>
        <v>Jessica-May</v>
      </c>
      <c r="R29" s="624">
        <f>'Team 2'!G58</f>
        <v>0</v>
      </c>
      <c r="S29" s="631">
        <v>31</v>
      </c>
      <c r="T29" s="620" t="s">
        <v>2869</v>
      </c>
      <c r="U29" s="619" t="str">
        <f t="shared" si="2"/>
        <v>Jessica-May 0</v>
      </c>
      <c r="V29" s="553"/>
      <c r="W29" s="552" t="str">
        <f>'Team 3'!F58</f>
        <v>Kiara</v>
      </c>
      <c r="X29" s="632">
        <f>'Team 3'!G58</f>
        <v>0</v>
      </c>
      <c r="Y29" s="625">
        <v>31</v>
      </c>
      <c r="Z29" s="620" t="s">
        <v>2869</v>
      </c>
      <c r="AA29" s="619" t="str">
        <f t="shared" si="1"/>
        <v>Kiara 0</v>
      </c>
      <c r="AB29" s="553"/>
      <c r="AC29" s="552" t="str">
        <f>'Team 4'!F58</f>
        <v>Lottie</v>
      </c>
      <c r="AD29" s="552">
        <f>'Team 4'!G58</f>
        <v>0</v>
      </c>
      <c r="AE29" s="548">
        <v>31</v>
      </c>
      <c r="AF29" s="620" t="s">
        <v>2869</v>
      </c>
      <c r="AG29" s="619" t="str">
        <f t="shared" si="3"/>
        <v>Lottie 0</v>
      </c>
      <c r="AH29" s="553"/>
      <c r="AI29" s="554" t="str">
        <f>'Team 5'!F58</f>
        <v>Holly</v>
      </c>
      <c r="AJ29" s="554">
        <f>'Team 5'!G58</f>
        <v>0</v>
      </c>
      <c r="AK29" s="548">
        <v>31</v>
      </c>
      <c r="AL29" s="620" t="s">
        <v>2869</v>
      </c>
      <c r="AM29" s="619" t="str">
        <f t="shared" si="4"/>
        <v>Holly 0</v>
      </c>
      <c r="AN29" s="553"/>
      <c r="AO29" s="554" t="str">
        <f>'Team 6'!F58</f>
        <v>Isabel</v>
      </c>
      <c r="AP29" s="554">
        <f>'Team 6'!G58</f>
        <v>0</v>
      </c>
      <c r="AQ29" s="548">
        <v>31</v>
      </c>
      <c r="AR29" s="620" t="s">
        <v>2869</v>
      </c>
      <c r="AS29" s="619" t="str">
        <f t="shared" si="5"/>
        <v>Isabel 0</v>
      </c>
      <c r="AT29" s="553"/>
      <c r="AU29" s="554">
        <f>'Team 7'!F58</f>
        <v>0</v>
      </c>
      <c r="AV29" s="554">
        <f>'Team 7'!G58</f>
        <v>0</v>
      </c>
      <c r="AW29" s="548">
        <v>31</v>
      </c>
      <c r="AX29" s="620" t="s">
        <v>2869</v>
      </c>
      <c r="AY29" s="619" t="str">
        <f t="shared" si="6"/>
        <v>0 0</v>
      </c>
      <c r="AZ29" s="553"/>
      <c r="BA29" s="554">
        <f>'Team 8'!F58</f>
        <v>0</v>
      </c>
      <c r="BB29" s="554">
        <f>'Team 8'!G58</f>
        <v>0</v>
      </c>
      <c r="BC29" s="548">
        <v>31</v>
      </c>
      <c r="BD29" s="620" t="s">
        <v>2869</v>
      </c>
      <c r="BE29" s="619" t="str">
        <f t="shared" si="7"/>
        <v>0 0</v>
      </c>
      <c r="BF29" s="553"/>
      <c r="BG29" s="554">
        <f>'Team 9'!F58</f>
        <v>0</v>
      </c>
      <c r="BH29" s="554">
        <f>'Team 9'!G58</f>
        <v>0</v>
      </c>
      <c r="BI29" s="548">
        <v>31</v>
      </c>
      <c r="BJ29" s="620" t="s">
        <v>2869</v>
      </c>
      <c r="BK29" s="619" t="str">
        <f t="shared" si="8"/>
        <v>0 0</v>
      </c>
      <c r="BL29" s="553"/>
      <c r="BM29" s="554">
        <f>'Team 10'!F58</f>
        <v>0</v>
      </c>
      <c r="BN29" s="554">
        <f>'Team 10'!G58</f>
        <v>0</v>
      </c>
      <c r="BO29" s="548">
        <v>31</v>
      </c>
      <c r="BP29" s="620" t="s">
        <v>2869</v>
      </c>
      <c r="BQ29" s="619" t="str">
        <f t="shared" si="9"/>
        <v>0 0</v>
      </c>
      <c r="BR29" s="642"/>
      <c r="BS29" s="470"/>
      <c r="BT29" s="547"/>
    </row>
    <row r="30" spans="1:72" ht="21" customHeight="1" x14ac:dyDescent="0.2">
      <c r="A30" s="556"/>
      <c r="B30" s="254"/>
      <c r="C30" s="254"/>
      <c r="D30" s="555"/>
      <c r="E30" s="555"/>
      <c r="F30" s="555"/>
      <c r="G30" s="555"/>
      <c r="H30" s="555"/>
      <c r="I30" s="555"/>
      <c r="J30" s="555"/>
      <c r="K30" s="631">
        <v>32</v>
      </c>
      <c r="L30" s="620" t="s">
        <v>2870</v>
      </c>
      <c r="M30" s="551" t="str">
        <f>'Team 1'!F59</f>
        <v xml:space="preserve">Isaac </v>
      </c>
      <c r="N30" s="551">
        <f>'Team 1'!G59</f>
        <v>0</v>
      </c>
      <c r="O30" s="619" t="str">
        <f t="shared" si="0"/>
        <v>Isaac  0</v>
      </c>
      <c r="P30" s="642"/>
      <c r="Q30" s="641" t="str">
        <f>'Team 2'!F59</f>
        <v>Jevon</v>
      </c>
      <c r="R30" s="624">
        <f>'Team 2'!G59</f>
        <v>0</v>
      </c>
      <c r="S30" s="631">
        <v>32</v>
      </c>
      <c r="T30" s="620" t="s">
        <v>2870</v>
      </c>
      <c r="U30" s="619" t="str">
        <f t="shared" si="2"/>
        <v>Jevon 0</v>
      </c>
      <c r="V30" s="553"/>
      <c r="W30" s="552" t="str">
        <f>'Team 3'!F59</f>
        <v>Fabian</v>
      </c>
      <c r="X30" s="632">
        <f>'Team 3'!G59</f>
        <v>0</v>
      </c>
      <c r="Y30" s="625">
        <v>32</v>
      </c>
      <c r="Z30" s="620" t="s">
        <v>2870</v>
      </c>
      <c r="AA30" s="619" t="str">
        <f t="shared" si="1"/>
        <v>Fabian 0</v>
      </c>
      <c r="AB30" s="553"/>
      <c r="AC30" s="552" t="str">
        <f>'Team 4'!F59</f>
        <v>Jamie</v>
      </c>
      <c r="AD30" s="552">
        <f>'Team 4'!G59</f>
        <v>0</v>
      </c>
      <c r="AE30" s="548">
        <v>32</v>
      </c>
      <c r="AF30" s="620" t="s">
        <v>2870</v>
      </c>
      <c r="AG30" s="619" t="str">
        <f t="shared" si="3"/>
        <v>Jamie 0</v>
      </c>
      <c r="AH30" s="553"/>
      <c r="AI30" s="554" t="str">
        <f>'Team 5'!F59</f>
        <v>Gabriel</v>
      </c>
      <c r="AJ30" s="554">
        <f>'Team 5'!G59</f>
        <v>0</v>
      </c>
      <c r="AK30" s="548">
        <v>32</v>
      </c>
      <c r="AL30" s="620" t="s">
        <v>2870</v>
      </c>
      <c r="AM30" s="619" t="str">
        <f t="shared" si="4"/>
        <v>Gabriel 0</v>
      </c>
      <c r="AN30" s="553"/>
      <c r="AO30" s="554" t="str">
        <f>'Team 6'!F59</f>
        <v>Ethan</v>
      </c>
      <c r="AP30" s="554">
        <f>'Team 6'!G59</f>
        <v>0</v>
      </c>
      <c r="AQ30" s="548">
        <v>32</v>
      </c>
      <c r="AR30" s="620" t="s">
        <v>2870</v>
      </c>
      <c r="AS30" s="619" t="str">
        <f t="shared" si="5"/>
        <v>Ethan 0</v>
      </c>
      <c r="AT30" s="553"/>
      <c r="AU30" s="554">
        <f>'Team 7'!F59</f>
        <v>0</v>
      </c>
      <c r="AV30" s="554">
        <f>'Team 7'!G59</f>
        <v>0</v>
      </c>
      <c r="AW30" s="548">
        <v>32</v>
      </c>
      <c r="AX30" s="620" t="s">
        <v>2870</v>
      </c>
      <c r="AY30" s="619" t="str">
        <f t="shared" si="6"/>
        <v>0 0</v>
      </c>
      <c r="AZ30" s="553"/>
      <c r="BA30" s="554">
        <f>'Team 8'!F59</f>
        <v>0</v>
      </c>
      <c r="BB30" s="554">
        <f>'Team 8'!G59</f>
        <v>0</v>
      </c>
      <c r="BC30" s="548">
        <v>32</v>
      </c>
      <c r="BD30" s="620" t="s">
        <v>2870</v>
      </c>
      <c r="BE30" s="619" t="str">
        <f t="shared" si="7"/>
        <v>0 0</v>
      </c>
      <c r="BF30" s="553"/>
      <c r="BG30" s="554">
        <f>'Team 9'!F59</f>
        <v>0</v>
      </c>
      <c r="BH30" s="554">
        <f>'Team 9'!G59</f>
        <v>0</v>
      </c>
      <c r="BI30" s="548">
        <v>32</v>
      </c>
      <c r="BJ30" s="620" t="s">
        <v>2870</v>
      </c>
      <c r="BK30" s="619" t="str">
        <f t="shared" si="8"/>
        <v>0 0</v>
      </c>
      <c r="BL30" s="553"/>
      <c r="BM30" s="554">
        <f>'Team 10'!F59</f>
        <v>0</v>
      </c>
      <c r="BN30" s="554">
        <f>'Team 10'!G59</f>
        <v>0</v>
      </c>
      <c r="BO30" s="548">
        <v>32</v>
      </c>
      <c r="BP30" s="620" t="s">
        <v>2870</v>
      </c>
      <c r="BQ30" s="619" t="str">
        <f t="shared" si="9"/>
        <v>0 0</v>
      </c>
      <c r="BR30" s="642"/>
      <c r="BS30" s="470"/>
      <c r="BT30" s="547"/>
    </row>
    <row r="31" spans="1:72" ht="21" customHeight="1" x14ac:dyDescent="0.2">
      <c r="A31" s="556"/>
      <c r="B31" s="254"/>
      <c r="C31" s="254"/>
      <c r="D31" s="555"/>
      <c r="E31" s="555"/>
      <c r="F31" s="555"/>
      <c r="G31" s="555"/>
      <c r="H31" s="555"/>
      <c r="I31" s="555"/>
      <c r="J31" s="555"/>
      <c r="K31" s="631">
        <v>33</v>
      </c>
      <c r="L31" s="621" t="s">
        <v>2871</v>
      </c>
      <c r="M31" s="551" t="str">
        <f>'Team 1'!F60</f>
        <v>Rebecca</v>
      </c>
      <c r="N31" s="551">
        <f>'Team 1'!G60</f>
        <v>0</v>
      </c>
      <c r="O31" s="619" t="str">
        <f t="shared" si="0"/>
        <v>Rebecca 0</v>
      </c>
      <c r="P31" s="642"/>
      <c r="Q31" s="641" t="str">
        <f>'Team 2'!F60</f>
        <v>Katie</v>
      </c>
      <c r="R31" s="624">
        <f>'Team 2'!G60</f>
        <v>0</v>
      </c>
      <c r="S31" s="631">
        <v>33</v>
      </c>
      <c r="T31" s="621" t="s">
        <v>2871</v>
      </c>
      <c r="U31" s="619" t="str">
        <f t="shared" si="2"/>
        <v>Katie 0</v>
      </c>
      <c r="V31" s="553"/>
      <c r="W31" s="552" t="str">
        <f>'Team 3'!F60</f>
        <v>Amelia</v>
      </c>
      <c r="X31" s="632">
        <f>'Team 3'!G60</f>
        <v>0</v>
      </c>
      <c r="Y31" s="625">
        <v>33</v>
      </c>
      <c r="Z31" s="621" t="s">
        <v>2871</v>
      </c>
      <c r="AA31" s="619" t="str">
        <f t="shared" si="1"/>
        <v>Amelia 0</v>
      </c>
      <c r="AB31" s="553"/>
      <c r="AC31" s="552" t="str">
        <f>'Team 4'!F60</f>
        <v>Aiyana</v>
      </c>
      <c r="AD31" s="552">
        <f>'Team 4'!G60</f>
        <v>0</v>
      </c>
      <c r="AE31" s="548">
        <v>33</v>
      </c>
      <c r="AF31" s="621" t="s">
        <v>2871</v>
      </c>
      <c r="AG31" s="619" t="str">
        <f t="shared" si="3"/>
        <v>Aiyana 0</v>
      </c>
      <c r="AH31" s="553"/>
      <c r="AI31" s="554" t="str">
        <f>'Team 5'!F60</f>
        <v>Amy</v>
      </c>
      <c r="AJ31" s="554">
        <f>'Team 5'!G60</f>
        <v>0</v>
      </c>
      <c r="AK31" s="548">
        <v>33</v>
      </c>
      <c r="AL31" s="621" t="s">
        <v>2871</v>
      </c>
      <c r="AM31" s="619" t="str">
        <f t="shared" si="4"/>
        <v>Amy 0</v>
      </c>
      <c r="AN31" s="553"/>
      <c r="AO31" s="554" t="str">
        <f>'Team 6'!F60</f>
        <v xml:space="preserve">Emily </v>
      </c>
      <c r="AP31" s="554">
        <f>'Team 6'!G60</f>
        <v>0</v>
      </c>
      <c r="AQ31" s="548">
        <v>33</v>
      </c>
      <c r="AR31" s="621" t="s">
        <v>2871</v>
      </c>
      <c r="AS31" s="619" t="str">
        <f t="shared" si="5"/>
        <v>Emily  0</v>
      </c>
      <c r="AT31" s="553"/>
      <c r="AU31" s="554">
        <f>'Team 7'!F60</f>
        <v>0</v>
      </c>
      <c r="AV31" s="554">
        <f>'Team 7'!G60</f>
        <v>0</v>
      </c>
      <c r="AW31" s="548">
        <v>33</v>
      </c>
      <c r="AX31" s="621" t="s">
        <v>2871</v>
      </c>
      <c r="AY31" s="619" t="str">
        <f t="shared" si="6"/>
        <v>0 0</v>
      </c>
      <c r="AZ31" s="553"/>
      <c r="BA31" s="554">
        <f>'Team 8'!F60</f>
        <v>0</v>
      </c>
      <c r="BB31" s="554">
        <f>'Team 8'!G60</f>
        <v>0</v>
      </c>
      <c r="BC31" s="548">
        <v>33</v>
      </c>
      <c r="BD31" s="621" t="s">
        <v>2871</v>
      </c>
      <c r="BE31" s="619" t="str">
        <f t="shared" si="7"/>
        <v>0 0</v>
      </c>
      <c r="BF31" s="553"/>
      <c r="BG31" s="554">
        <f>'Team 9'!F60</f>
        <v>0</v>
      </c>
      <c r="BH31" s="554">
        <f>'Team 9'!G60</f>
        <v>0</v>
      </c>
      <c r="BI31" s="548">
        <v>33</v>
      </c>
      <c r="BJ31" s="621" t="s">
        <v>2871</v>
      </c>
      <c r="BK31" s="619" t="str">
        <f t="shared" si="8"/>
        <v>0 0</v>
      </c>
      <c r="BL31" s="553"/>
      <c r="BM31" s="554">
        <f>'Team 10'!F60</f>
        <v>0</v>
      </c>
      <c r="BN31" s="554">
        <f>'Team 10'!G60</f>
        <v>0</v>
      </c>
      <c r="BO31" s="548">
        <v>33</v>
      </c>
      <c r="BP31" s="621" t="s">
        <v>2871</v>
      </c>
      <c r="BQ31" s="619" t="str">
        <f t="shared" si="9"/>
        <v>0 0</v>
      </c>
      <c r="BR31" s="642"/>
      <c r="BS31" s="470"/>
      <c r="BT31" s="547"/>
    </row>
    <row r="32" spans="1:72" ht="21" customHeight="1" x14ac:dyDescent="0.2">
      <c r="A32" s="556"/>
      <c r="B32" s="254"/>
      <c r="C32" s="254"/>
      <c r="D32" s="555"/>
      <c r="E32" s="555"/>
      <c r="F32" s="555"/>
      <c r="G32" s="555"/>
      <c r="H32" s="555"/>
      <c r="I32" s="555"/>
      <c r="J32" s="555"/>
      <c r="K32" s="631">
        <v>34</v>
      </c>
      <c r="L32" s="621" t="s">
        <v>2872</v>
      </c>
      <c r="M32" s="551" t="str">
        <f>'Team 1'!F61</f>
        <v xml:space="preserve">James </v>
      </c>
      <c r="N32" s="551">
        <f>'Team 1'!G61</f>
        <v>0</v>
      </c>
      <c r="O32" s="619" t="str">
        <f t="shared" si="0"/>
        <v>James  0</v>
      </c>
      <c r="P32" s="642"/>
      <c r="Q32" s="641" t="str">
        <f>'Team 2'!F61</f>
        <v>Jack</v>
      </c>
      <c r="R32" s="624">
        <f>'Team 2'!G61</f>
        <v>0</v>
      </c>
      <c r="S32" s="631">
        <v>34</v>
      </c>
      <c r="T32" s="621" t="s">
        <v>2872</v>
      </c>
      <c r="U32" s="619" t="str">
        <f t="shared" si="2"/>
        <v>Jack 0</v>
      </c>
      <c r="V32" s="553"/>
      <c r="W32" s="552" t="str">
        <f>'Team 3'!F61</f>
        <v>Tom</v>
      </c>
      <c r="X32" s="632">
        <f>'Team 3'!G61</f>
        <v>0</v>
      </c>
      <c r="Y32" s="625">
        <v>34</v>
      </c>
      <c r="Z32" s="621" t="s">
        <v>2872</v>
      </c>
      <c r="AA32" s="619" t="str">
        <f t="shared" si="1"/>
        <v>Tom 0</v>
      </c>
      <c r="AB32" s="553"/>
      <c r="AC32" s="552" t="str">
        <f>'Team 4'!F61</f>
        <v>Miles</v>
      </c>
      <c r="AD32" s="552">
        <f>'Team 4'!G61</f>
        <v>0</v>
      </c>
      <c r="AE32" s="548">
        <v>34</v>
      </c>
      <c r="AF32" s="621" t="s">
        <v>2872</v>
      </c>
      <c r="AG32" s="619" t="str">
        <f t="shared" si="3"/>
        <v>Miles 0</v>
      </c>
      <c r="AH32" s="553"/>
      <c r="AI32" s="554" t="str">
        <f>'Team 5'!F61</f>
        <v xml:space="preserve">Luke </v>
      </c>
      <c r="AJ32" s="554">
        <f>'Team 5'!G61</f>
        <v>0</v>
      </c>
      <c r="AK32" s="548">
        <v>34</v>
      </c>
      <c r="AL32" s="621" t="s">
        <v>2872</v>
      </c>
      <c r="AM32" s="619" t="str">
        <f t="shared" si="4"/>
        <v>Luke  0</v>
      </c>
      <c r="AN32" s="553"/>
      <c r="AO32" s="554" t="str">
        <f>'Team 6'!F61</f>
        <v>Joshua</v>
      </c>
      <c r="AP32" s="554">
        <f>'Team 6'!G61</f>
        <v>0</v>
      </c>
      <c r="AQ32" s="548">
        <v>34</v>
      </c>
      <c r="AR32" s="621" t="s">
        <v>2872</v>
      </c>
      <c r="AS32" s="619" t="str">
        <f t="shared" si="5"/>
        <v>Joshua 0</v>
      </c>
      <c r="AT32" s="553"/>
      <c r="AU32" s="554">
        <f>'Team 7'!F61</f>
        <v>0</v>
      </c>
      <c r="AV32" s="554">
        <f>'Team 7'!G61</f>
        <v>0</v>
      </c>
      <c r="AW32" s="548">
        <v>34</v>
      </c>
      <c r="AX32" s="621" t="s">
        <v>2872</v>
      </c>
      <c r="AY32" s="619" t="str">
        <f t="shared" si="6"/>
        <v>0 0</v>
      </c>
      <c r="AZ32" s="553"/>
      <c r="BA32" s="554">
        <f>'Team 8'!F61</f>
        <v>0</v>
      </c>
      <c r="BB32" s="554">
        <f>'Team 8'!G61</f>
        <v>0</v>
      </c>
      <c r="BC32" s="548">
        <v>34</v>
      </c>
      <c r="BD32" s="621" t="s">
        <v>2872</v>
      </c>
      <c r="BE32" s="619" t="str">
        <f t="shared" si="7"/>
        <v>0 0</v>
      </c>
      <c r="BF32" s="553"/>
      <c r="BG32" s="554">
        <f>'Team 9'!F61</f>
        <v>0</v>
      </c>
      <c r="BH32" s="554">
        <f>'Team 9'!G61</f>
        <v>0</v>
      </c>
      <c r="BI32" s="548">
        <v>34</v>
      </c>
      <c r="BJ32" s="621" t="s">
        <v>2872</v>
      </c>
      <c r="BK32" s="619" t="str">
        <f t="shared" si="8"/>
        <v>0 0</v>
      </c>
      <c r="BL32" s="553"/>
      <c r="BM32" s="554">
        <f>'Team 10'!F61</f>
        <v>0</v>
      </c>
      <c r="BN32" s="554">
        <f>'Team 10'!G61</f>
        <v>0</v>
      </c>
      <c r="BO32" s="548">
        <v>34</v>
      </c>
      <c r="BP32" s="621" t="s">
        <v>2872</v>
      </c>
      <c r="BQ32" s="619" t="str">
        <f t="shared" si="9"/>
        <v>0 0</v>
      </c>
      <c r="BR32" s="642"/>
      <c r="BS32" s="470"/>
      <c r="BT32" s="547"/>
    </row>
    <row r="33" spans="1:72" ht="21" customHeight="1" x14ac:dyDescent="0.2">
      <c r="A33" s="556"/>
      <c r="B33" s="254"/>
      <c r="C33" s="254"/>
      <c r="D33" s="555"/>
      <c r="E33" s="555"/>
      <c r="F33" s="555"/>
      <c r="G33" s="555"/>
      <c r="H33" s="555"/>
      <c r="I33" s="555"/>
      <c r="J33" s="555"/>
      <c r="K33" s="631">
        <v>35</v>
      </c>
      <c r="L33" s="620" t="s">
        <v>2875</v>
      </c>
      <c r="M33" s="551" t="str">
        <f>'Team 1'!F62</f>
        <v>Ellie Rose</v>
      </c>
      <c r="N33" s="551">
        <f>'Team 1'!G62</f>
        <v>0</v>
      </c>
      <c r="O33" s="619" t="str">
        <f t="shared" si="0"/>
        <v>Ellie Rose 0</v>
      </c>
      <c r="P33" s="642"/>
      <c r="Q33" s="641" t="str">
        <f>'Team 2'!F62</f>
        <v xml:space="preserve">Milly </v>
      </c>
      <c r="R33" s="624">
        <f>'Team 2'!G62</f>
        <v>0</v>
      </c>
      <c r="S33" s="631">
        <v>35</v>
      </c>
      <c r="T33" s="620" t="s">
        <v>2875</v>
      </c>
      <c r="U33" s="619" t="str">
        <f t="shared" si="2"/>
        <v>Milly  0</v>
      </c>
      <c r="V33" s="553"/>
      <c r="W33" s="552" t="str">
        <f>'Team 3'!F62</f>
        <v>Charlotte</v>
      </c>
      <c r="X33" s="632">
        <f>'Team 3'!G62</f>
        <v>0</v>
      </c>
      <c r="Y33" s="625">
        <v>35</v>
      </c>
      <c r="Z33" s="620" t="s">
        <v>2875</v>
      </c>
      <c r="AA33" s="619" t="str">
        <f t="shared" si="1"/>
        <v>Charlotte 0</v>
      </c>
      <c r="AB33" s="553"/>
      <c r="AC33" s="552" t="str">
        <f>'Team 4'!F62</f>
        <v>Despoina</v>
      </c>
      <c r="AD33" s="552">
        <f>'Team 4'!G62</f>
        <v>0</v>
      </c>
      <c r="AE33" s="548">
        <v>35</v>
      </c>
      <c r="AF33" s="620" t="s">
        <v>2875</v>
      </c>
      <c r="AG33" s="619" t="str">
        <f t="shared" si="3"/>
        <v>Despoina 0</v>
      </c>
      <c r="AH33" s="553"/>
      <c r="AI33" s="554" t="str">
        <f>'Team 5'!F62</f>
        <v xml:space="preserve">Emma </v>
      </c>
      <c r="AJ33" s="554">
        <f>'Team 5'!G62</f>
        <v>0</v>
      </c>
      <c r="AK33" s="548">
        <v>35</v>
      </c>
      <c r="AL33" s="620" t="s">
        <v>2875</v>
      </c>
      <c r="AM33" s="619" t="str">
        <f t="shared" si="4"/>
        <v>Emma  0</v>
      </c>
      <c r="AN33" s="553"/>
      <c r="AO33" s="554" t="str">
        <f>'Team 6'!F62</f>
        <v>Eloise</v>
      </c>
      <c r="AP33" s="554">
        <f>'Team 6'!G62</f>
        <v>0</v>
      </c>
      <c r="AQ33" s="548">
        <v>35</v>
      </c>
      <c r="AR33" s="620" t="s">
        <v>2875</v>
      </c>
      <c r="AS33" s="619" t="str">
        <f t="shared" si="5"/>
        <v>Eloise 0</v>
      </c>
      <c r="AT33" s="553"/>
      <c r="AU33" s="554">
        <f>'Team 7'!F62</f>
        <v>0</v>
      </c>
      <c r="AV33" s="554">
        <f>'Team 7'!G62</f>
        <v>0</v>
      </c>
      <c r="AW33" s="548">
        <v>35</v>
      </c>
      <c r="AX33" s="620" t="s">
        <v>2875</v>
      </c>
      <c r="AY33" s="619" t="str">
        <f t="shared" si="6"/>
        <v>0 0</v>
      </c>
      <c r="AZ33" s="553"/>
      <c r="BA33" s="554">
        <f>'Team 8'!F62</f>
        <v>0</v>
      </c>
      <c r="BB33" s="554">
        <f>'Team 8'!G62</f>
        <v>0</v>
      </c>
      <c r="BC33" s="548">
        <v>35</v>
      </c>
      <c r="BD33" s="620" t="s">
        <v>2875</v>
      </c>
      <c r="BE33" s="619" t="str">
        <f t="shared" si="7"/>
        <v>0 0</v>
      </c>
      <c r="BF33" s="553"/>
      <c r="BG33" s="554">
        <f>'Team 9'!F62</f>
        <v>0</v>
      </c>
      <c r="BH33" s="554">
        <f>'Team 9'!G62</f>
        <v>0</v>
      </c>
      <c r="BI33" s="548">
        <v>35</v>
      </c>
      <c r="BJ33" s="620" t="s">
        <v>2875</v>
      </c>
      <c r="BK33" s="619" t="str">
        <f t="shared" si="8"/>
        <v>0 0</v>
      </c>
      <c r="BL33" s="553"/>
      <c r="BM33" s="554">
        <f>'Team 10'!F62</f>
        <v>0</v>
      </c>
      <c r="BN33" s="554">
        <f>'Team 10'!G62</f>
        <v>0</v>
      </c>
      <c r="BO33" s="548">
        <v>35</v>
      </c>
      <c r="BP33" s="620" t="s">
        <v>2875</v>
      </c>
      <c r="BQ33" s="619" t="str">
        <f t="shared" si="9"/>
        <v>0 0</v>
      </c>
      <c r="BR33" s="642"/>
      <c r="BS33" s="470"/>
      <c r="BT33" s="547"/>
    </row>
    <row r="34" spans="1:72" ht="21" customHeight="1" x14ac:dyDescent="0.2">
      <c r="A34" s="556"/>
      <c r="B34" s="254"/>
      <c r="C34" s="254"/>
      <c r="D34" s="555"/>
      <c r="E34" s="555"/>
      <c r="F34" s="555"/>
      <c r="G34" s="555"/>
      <c r="H34" s="555"/>
      <c r="I34" s="555"/>
      <c r="J34" s="555"/>
      <c r="K34" s="631">
        <v>36</v>
      </c>
      <c r="L34" s="620" t="s">
        <v>2876</v>
      </c>
      <c r="M34" s="551" t="str">
        <f>'Team 1'!F63</f>
        <v xml:space="preserve">Finlay </v>
      </c>
      <c r="N34" s="551">
        <f>'Team 1'!G63</f>
        <v>0</v>
      </c>
      <c r="O34" s="619" t="str">
        <f t="shared" si="0"/>
        <v>Finlay  0</v>
      </c>
      <c r="P34" s="642"/>
      <c r="Q34" s="641" t="str">
        <f>'Team 2'!F63</f>
        <v>Maximillan</v>
      </c>
      <c r="R34" s="624">
        <f>'Team 2'!G63</f>
        <v>0</v>
      </c>
      <c r="S34" s="631">
        <v>36</v>
      </c>
      <c r="T34" s="620" t="s">
        <v>2876</v>
      </c>
      <c r="U34" s="619" t="str">
        <f t="shared" si="2"/>
        <v>Maximillan 0</v>
      </c>
      <c r="V34" s="553"/>
      <c r="W34" s="552" t="str">
        <f>'Team 3'!F63</f>
        <v xml:space="preserve">Mark </v>
      </c>
      <c r="X34" s="632">
        <f>'Team 3'!G63</f>
        <v>0</v>
      </c>
      <c r="Y34" s="625">
        <v>36</v>
      </c>
      <c r="Z34" s="620" t="s">
        <v>2876</v>
      </c>
      <c r="AA34" s="619" t="str">
        <f t="shared" si="1"/>
        <v>Mark  0</v>
      </c>
      <c r="AB34" s="553"/>
      <c r="AC34" s="552" t="str">
        <f>'Team 4'!F63</f>
        <v>Michael</v>
      </c>
      <c r="AD34" s="552">
        <f>'Team 4'!G63</f>
        <v>0</v>
      </c>
      <c r="AE34" s="548">
        <v>36</v>
      </c>
      <c r="AF34" s="620" t="s">
        <v>2876</v>
      </c>
      <c r="AG34" s="619" t="str">
        <f t="shared" si="3"/>
        <v>Michael 0</v>
      </c>
      <c r="AH34" s="553"/>
      <c r="AI34" s="554" t="str">
        <f>'Team 5'!F63</f>
        <v xml:space="preserve">George </v>
      </c>
      <c r="AJ34" s="554">
        <f>'Team 5'!G63</f>
        <v>0</v>
      </c>
      <c r="AK34" s="548">
        <v>36</v>
      </c>
      <c r="AL34" s="620" t="s">
        <v>2876</v>
      </c>
      <c r="AM34" s="619" t="str">
        <f t="shared" si="4"/>
        <v>George  0</v>
      </c>
      <c r="AN34" s="553"/>
      <c r="AO34" s="554" t="str">
        <f>'Team 6'!F63</f>
        <v>Harvey</v>
      </c>
      <c r="AP34" s="554">
        <f>'Team 6'!G63</f>
        <v>0</v>
      </c>
      <c r="AQ34" s="548">
        <v>36</v>
      </c>
      <c r="AR34" s="620" t="s">
        <v>2876</v>
      </c>
      <c r="AS34" s="619" t="str">
        <f t="shared" si="5"/>
        <v>Harvey 0</v>
      </c>
      <c r="AT34" s="553"/>
      <c r="AU34" s="554">
        <f>'Team 7'!F63</f>
        <v>0</v>
      </c>
      <c r="AV34" s="554">
        <f>'Team 7'!G63</f>
        <v>0</v>
      </c>
      <c r="AW34" s="548">
        <v>36</v>
      </c>
      <c r="AX34" s="620" t="s">
        <v>2876</v>
      </c>
      <c r="AY34" s="619" t="str">
        <f t="shared" si="6"/>
        <v>0 0</v>
      </c>
      <c r="AZ34" s="553"/>
      <c r="BA34" s="554">
        <f>'Team 8'!F63</f>
        <v>0</v>
      </c>
      <c r="BB34" s="554">
        <f>'Team 8'!G63</f>
        <v>0</v>
      </c>
      <c r="BC34" s="548">
        <v>36</v>
      </c>
      <c r="BD34" s="620" t="s">
        <v>2876</v>
      </c>
      <c r="BE34" s="619" t="str">
        <f t="shared" si="7"/>
        <v>0 0</v>
      </c>
      <c r="BF34" s="553"/>
      <c r="BG34" s="554">
        <f>'Team 9'!F63</f>
        <v>0</v>
      </c>
      <c r="BH34" s="554">
        <f>'Team 9'!G63</f>
        <v>0</v>
      </c>
      <c r="BI34" s="548">
        <v>36</v>
      </c>
      <c r="BJ34" s="620" t="s">
        <v>2876</v>
      </c>
      <c r="BK34" s="619" t="str">
        <f t="shared" si="8"/>
        <v>0 0</v>
      </c>
      <c r="BL34" s="553"/>
      <c r="BM34" s="554">
        <f>'Team 10'!F63</f>
        <v>0</v>
      </c>
      <c r="BN34" s="554">
        <f>'Team 10'!G63</f>
        <v>0</v>
      </c>
      <c r="BO34" s="548">
        <v>36</v>
      </c>
      <c r="BP34" s="620" t="s">
        <v>2876</v>
      </c>
      <c r="BQ34" s="619" t="str">
        <f t="shared" si="9"/>
        <v>0 0</v>
      </c>
      <c r="BR34" s="642"/>
      <c r="BS34" s="470"/>
      <c r="BT34" s="547"/>
    </row>
    <row r="35" spans="1:72" ht="21" customHeight="1" x14ac:dyDescent="0.2">
      <c r="A35" s="556"/>
      <c r="B35" s="254"/>
      <c r="C35" s="254"/>
      <c r="D35" s="555"/>
      <c r="E35" s="555"/>
      <c r="F35" s="555"/>
      <c r="G35" s="555"/>
      <c r="H35" s="555"/>
      <c r="I35" s="555"/>
      <c r="J35" s="555"/>
      <c r="K35" s="631">
        <v>37</v>
      </c>
      <c r="L35" s="620" t="s">
        <v>2873</v>
      </c>
      <c r="M35" s="551" t="str">
        <f>'Team 1'!F64</f>
        <v>Francesca</v>
      </c>
      <c r="N35" s="551">
        <f>'Team 1'!G64</f>
        <v>0</v>
      </c>
      <c r="O35" s="619" t="str">
        <f t="shared" si="0"/>
        <v>Francesca 0</v>
      </c>
      <c r="P35" s="642"/>
      <c r="Q35" s="641" t="str">
        <f>'Team 2'!F64</f>
        <v>Chloe</v>
      </c>
      <c r="R35" s="624">
        <f>'Team 2'!G64</f>
        <v>0</v>
      </c>
      <c r="S35" s="631">
        <v>37</v>
      </c>
      <c r="T35" s="620" t="s">
        <v>2873</v>
      </c>
      <c r="U35" s="619" t="str">
        <f t="shared" si="2"/>
        <v>Chloe 0</v>
      </c>
      <c r="V35" s="553"/>
      <c r="W35" s="552" t="str">
        <f>'Team 3'!F64</f>
        <v>Jess</v>
      </c>
      <c r="X35" s="632">
        <f>'Team 3'!G64</f>
        <v>0</v>
      </c>
      <c r="Y35" s="625">
        <v>37</v>
      </c>
      <c r="Z35" s="620" t="s">
        <v>2873</v>
      </c>
      <c r="AA35" s="619" t="str">
        <f t="shared" si="1"/>
        <v>Jess 0</v>
      </c>
      <c r="AB35" s="553"/>
      <c r="AC35" s="552" t="str">
        <f>'Team 4'!F64</f>
        <v>Holly</v>
      </c>
      <c r="AD35" s="552">
        <f>'Team 4'!G64</f>
        <v>0</v>
      </c>
      <c r="AE35" s="548">
        <v>37</v>
      </c>
      <c r="AF35" s="620" t="s">
        <v>2873</v>
      </c>
      <c r="AG35" s="619" t="str">
        <f t="shared" si="3"/>
        <v>Holly 0</v>
      </c>
      <c r="AH35" s="553"/>
      <c r="AI35" s="554" t="str">
        <f>'Team 5'!F64</f>
        <v xml:space="preserve">Jessica </v>
      </c>
      <c r="AJ35" s="554">
        <f>'Team 5'!G64</f>
        <v>0</v>
      </c>
      <c r="AK35" s="548">
        <v>37</v>
      </c>
      <c r="AL35" s="620" t="s">
        <v>2873</v>
      </c>
      <c r="AM35" s="619" t="str">
        <f t="shared" si="4"/>
        <v>Jessica  0</v>
      </c>
      <c r="AN35" s="553"/>
      <c r="AO35" s="554" t="str">
        <f>'Team 6'!F64</f>
        <v xml:space="preserve">Lucy </v>
      </c>
      <c r="AP35" s="554">
        <f>'Team 6'!G64</f>
        <v>0</v>
      </c>
      <c r="AQ35" s="548">
        <v>37</v>
      </c>
      <c r="AR35" s="620" t="s">
        <v>2873</v>
      </c>
      <c r="AS35" s="619" t="str">
        <f t="shared" si="5"/>
        <v>Lucy  0</v>
      </c>
      <c r="AT35" s="553"/>
      <c r="AU35" s="554">
        <f>'Team 7'!F64</f>
        <v>0</v>
      </c>
      <c r="AV35" s="554">
        <f>'Team 7'!G64</f>
        <v>0</v>
      </c>
      <c r="AW35" s="548">
        <v>37</v>
      </c>
      <c r="AX35" s="620" t="s">
        <v>2873</v>
      </c>
      <c r="AY35" s="619" t="str">
        <f t="shared" si="6"/>
        <v>0 0</v>
      </c>
      <c r="AZ35" s="553"/>
      <c r="BA35" s="554">
        <f>'Team 8'!F64</f>
        <v>0</v>
      </c>
      <c r="BB35" s="554">
        <f>'Team 8'!G64</f>
        <v>0</v>
      </c>
      <c r="BC35" s="548">
        <v>37</v>
      </c>
      <c r="BD35" s="620" t="s">
        <v>2873</v>
      </c>
      <c r="BE35" s="619" t="str">
        <f t="shared" si="7"/>
        <v>0 0</v>
      </c>
      <c r="BF35" s="553"/>
      <c r="BG35" s="554">
        <f>'Team 9'!F64</f>
        <v>0</v>
      </c>
      <c r="BH35" s="554">
        <f>'Team 9'!G64</f>
        <v>0</v>
      </c>
      <c r="BI35" s="548">
        <v>37</v>
      </c>
      <c r="BJ35" s="620" t="s">
        <v>2873</v>
      </c>
      <c r="BK35" s="619" t="str">
        <f t="shared" si="8"/>
        <v>0 0</v>
      </c>
      <c r="BL35" s="553"/>
      <c r="BM35" s="554">
        <f>'Team 10'!F64</f>
        <v>0</v>
      </c>
      <c r="BN35" s="554">
        <f>'Team 10'!G64</f>
        <v>0</v>
      </c>
      <c r="BO35" s="548">
        <v>37</v>
      </c>
      <c r="BP35" s="620" t="s">
        <v>2873</v>
      </c>
      <c r="BQ35" s="619" t="str">
        <f t="shared" si="9"/>
        <v>0 0</v>
      </c>
      <c r="BR35" s="642"/>
      <c r="BS35" s="470"/>
      <c r="BT35" s="547"/>
    </row>
    <row r="36" spans="1:72" ht="20.45" customHeight="1" thickBot="1" x14ac:dyDescent="0.25">
      <c r="A36" s="556"/>
      <c r="B36" s="254"/>
      <c r="C36" s="254"/>
      <c r="D36" s="555"/>
      <c r="E36" s="555"/>
      <c r="F36" s="555"/>
      <c r="G36" s="555"/>
      <c r="H36" s="555"/>
      <c r="I36" s="555"/>
      <c r="J36" s="555"/>
      <c r="K36" s="631">
        <v>38</v>
      </c>
      <c r="L36" s="620" t="s">
        <v>2874</v>
      </c>
      <c r="M36" s="551" t="str">
        <f>'Team 1'!F65</f>
        <v>Finley</v>
      </c>
      <c r="N36" s="551">
        <f>'Team 1'!G65</f>
        <v>0</v>
      </c>
      <c r="O36" s="619" t="str">
        <f t="shared" si="0"/>
        <v>Finley 0</v>
      </c>
      <c r="P36" s="642"/>
      <c r="Q36" s="641" t="str">
        <f>'Team 2'!F65</f>
        <v>Omar</v>
      </c>
      <c r="R36" s="624">
        <f>'Team 2'!G65</f>
        <v>0</v>
      </c>
      <c r="S36" s="631">
        <v>38</v>
      </c>
      <c r="T36" s="620" t="s">
        <v>2874</v>
      </c>
      <c r="U36" s="619" t="str">
        <f t="shared" si="2"/>
        <v>Omar 0</v>
      </c>
      <c r="V36" s="553"/>
      <c r="W36" s="552" t="str">
        <f>'Team 3'!F65</f>
        <v>Michael</v>
      </c>
      <c r="X36" s="632">
        <f>'Team 3'!G65</f>
        <v>0</v>
      </c>
      <c r="Y36" s="625">
        <v>38</v>
      </c>
      <c r="Z36" s="620" t="s">
        <v>2874</v>
      </c>
      <c r="AA36" s="619" t="str">
        <f t="shared" si="1"/>
        <v>Michael 0</v>
      </c>
      <c r="AB36" s="553"/>
      <c r="AC36" s="552" t="str">
        <f>'Team 4'!F65</f>
        <v>Harry</v>
      </c>
      <c r="AD36" s="552">
        <f>'Team 4'!G65</f>
        <v>0</v>
      </c>
      <c r="AE36" s="548">
        <v>38</v>
      </c>
      <c r="AF36" s="620" t="s">
        <v>2874</v>
      </c>
      <c r="AG36" s="619" t="str">
        <f t="shared" si="3"/>
        <v>Harry 0</v>
      </c>
      <c r="AH36" s="553"/>
      <c r="AI36" s="554" t="str">
        <f>'Team 5'!F65</f>
        <v>Connor</v>
      </c>
      <c r="AJ36" s="554">
        <f>'Team 5'!G65</f>
        <v>0</v>
      </c>
      <c r="AK36" s="548">
        <v>38</v>
      </c>
      <c r="AL36" s="620" t="s">
        <v>2874</v>
      </c>
      <c r="AM36" s="619" t="str">
        <f t="shared" si="4"/>
        <v>Connor 0</v>
      </c>
      <c r="AN36" s="553"/>
      <c r="AO36" s="554" t="str">
        <f>'Team 6'!F65</f>
        <v xml:space="preserve">Harrison </v>
      </c>
      <c r="AP36" s="554">
        <f>'Team 6'!G65</f>
        <v>0</v>
      </c>
      <c r="AQ36" s="548">
        <v>38</v>
      </c>
      <c r="AR36" s="620" t="s">
        <v>2874</v>
      </c>
      <c r="AS36" s="619" t="str">
        <f t="shared" si="5"/>
        <v>Harrison  0</v>
      </c>
      <c r="AT36" s="553"/>
      <c r="AU36" s="554">
        <f>'Team 7'!F65</f>
        <v>0</v>
      </c>
      <c r="AV36" s="554">
        <f>'Team 7'!G65</f>
        <v>0</v>
      </c>
      <c r="AW36" s="548">
        <v>38</v>
      </c>
      <c r="AX36" s="620" t="s">
        <v>2874</v>
      </c>
      <c r="AY36" s="619" t="str">
        <f t="shared" si="6"/>
        <v>0 0</v>
      </c>
      <c r="AZ36" s="553"/>
      <c r="BA36" s="554">
        <f>'Team 8'!F65</f>
        <v>0</v>
      </c>
      <c r="BB36" s="554">
        <f>'Team 8'!G65</f>
        <v>0</v>
      </c>
      <c r="BC36" s="548">
        <v>38</v>
      </c>
      <c r="BD36" s="620" t="s">
        <v>2874</v>
      </c>
      <c r="BE36" s="619" t="str">
        <f t="shared" si="7"/>
        <v>0 0</v>
      </c>
      <c r="BF36" s="553"/>
      <c r="BG36" s="554">
        <f>'Team 9'!F65</f>
        <v>0</v>
      </c>
      <c r="BH36" s="554">
        <f>'Team 9'!G65</f>
        <v>0</v>
      </c>
      <c r="BI36" s="548">
        <v>38</v>
      </c>
      <c r="BJ36" s="620" t="s">
        <v>2874</v>
      </c>
      <c r="BK36" s="619" t="str">
        <f t="shared" si="8"/>
        <v>0 0</v>
      </c>
      <c r="BL36" s="553"/>
      <c r="BM36" s="554">
        <f>'Team 10'!F65</f>
        <v>0</v>
      </c>
      <c r="BN36" s="554">
        <f>'Team 10'!G65</f>
        <v>0</v>
      </c>
      <c r="BO36" s="548">
        <v>38</v>
      </c>
      <c r="BP36" s="620" t="s">
        <v>2874</v>
      </c>
      <c r="BQ36" s="619" t="str">
        <f t="shared" si="9"/>
        <v>0 0</v>
      </c>
      <c r="BR36" s="642"/>
      <c r="BS36" s="470"/>
      <c r="BT36" s="547"/>
    </row>
    <row r="37" spans="1:72" ht="21" customHeight="1" x14ac:dyDescent="0.2">
      <c r="A37" s="556"/>
      <c r="B37" s="254"/>
      <c r="C37" s="254"/>
      <c r="D37" s="555"/>
      <c r="E37" s="555"/>
      <c r="F37" s="555"/>
      <c r="G37" s="555"/>
      <c r="H37" s="555"/>
      <c r="I37" s="555"/>
      <c r="J37" s="555"/>
      <c r="K37" s="631">
        <v>39</v>
      </c>
      <c r="L37" s="620" t="s">
        <v>2877</v>
      </c>
      <c r="M37" s="551" t="str">
        <f>'Team 1'!F66</f>
        <v>Jessica</v>
      </c>
      <c r="N37" s="551">
        <f>'Team 1'!G66</f>
        <v>0</v>
      </c>
      <c r="O37" s="619" t="str">
        <f t="shared" si="0"/>
        <v>Jessica 0</v>
      </c>
      <c r="P37" s="642"/>
      <c r="Q37" s="641" t="str">
        <f>'Team 2'!F66</f>
        <v>Chloe</v>
      </c>
      <c r="R37" s="624">
        <f>'Team 2'!G66</f>
        <v>0</v>
      </c>
      <c r="S37" s="631">
        <v>39</v>
      </c>
      <c r="T37" s="620" t="s">
        <v>2877</v>
      </c>
      <c r="U37" s="619" t="str">
        <f t="shared" si="2"/>
        <v>Chloe 0</v>
      </c>
      <c r="V37" s="553"/>
      <c r="W37" s="552" t="str">
        <f>'Team 3'!F66</f>
        <v>Olivia</v>
      </c>
      <c r="X37" s="632">
        <f>'Team 3'!G66</f>
        <v>0</v>
      </c>
      <c r="Y37" s="625">
        <v>39</v>
      </c>
      <c r="Z37" s="620" t="s">
        <v>2877</v>
      </c>
      <c r="AA37" s="619" t="str">
        <f t="shared" si="1"/>
        <v>Olivia 0</v>
      </c>
      <c r="AB37" s="553"/>
      <c r="AC37" s="552" t="str">
        <f>'Team 4'!F66</f>
        <v>Abby</v>
      </c>
      <c r="AD37" s="552">
        <f>'Team 4'!G66</f>
        <v>0</v>
      </c>
      <c r="AE37" s="548">
        <v>39</v>
      </c>
      <c r="AF37" s="620" t="s">
        <v>2877</v>
      </c>
      <c r="AG37" s="619" t="str">
        <f t="shared" si="3"/>
        <v>Abby 0</v>
      </c>
      <c r="AH37" s="553"/>
      <c r="AI37" s="554" t="str">
        <f>'Team 5'!F66</f>
        <v>Merewyn</v>
      </c>
      <c r="AJ37" s="554">
        <f>'Team 5'!G66</f>
        <v>0</v>
      </c>
      <c r="AK37" s="548">
        <v>39</v>
      </c>
      <c r="AL37" s="620" t="s">
        <v>2877</v>
      </c>
      <c r="AM37" s="619" t="str">
        <f t="shared" si="4"/>
        <v>Merewyn 0</v>
      </c>
      <c r="AN37" s="553"/>
      <c r="AO37" s="554" t="str">
        <f>'Team 6'!F66</f>
        <v>Jessica</v>
      </c>
      <c r="AP37" s="554">
        <f>'Team 6'!G66</f>
        <v>0</v>
      </c>
      <c r="AQ37" s="548">
        <v>39</v>
      </c>
      <c r="AR37" s="620" t="s">
        <v>2877</v>
      </c>
      <c r="AS37" s="619" t="str">
        <f t="shared" si="5"/>
        <v>Jessica 0</v>
      </c>
      <c r="AT37" s="553"/>
      <c r="AU37" s="554">
        <f>'Team 7'!F66</f>
        <v>0</v>
      </c>
      <c r="AV37" s="554">
        <f>'Team 7'!G66</f>
        <v>0</v>
      </c>
      <c r="AW37" s="548">
        <v>39</v>
      </c>
      <c r="AX37" s="620" t="s">
        <v>2877</v>
      </c>
      <c r="AY37" s="619" t="str">
        <f t="shared" si="6"/>
        <v>0 0</v>
      </c>
      <c r="AZ37" s="553"/>
      <c r="BA37" s="554">
        <f>'Team 8'!F66</f>
        <v>0</v>
      </c>
      <c r="BB37" s="554">
        <f>'Team 8'!G66</f>
        <v>0</v>
      </c>
      <c r="BC37" s="548">
        <v>39</v>
      </c>
      <c r="BD37" s="620" t="s">
        <v>2877</v>
      </c>
      <c r="BE37" s="619" t="str">
        <f t="shared" si="7"/>
        <v>0 0</v>
      </c>
      <c r="BF37" s="553"/>
      <c r="BG37" s="554">
        <f>'Team 9'!F66</f>
        <v>0</v>
      </c>
      <c r="BH37" s="554">
        <f>'Team 9'!G66</f>
        <v>0</v>
      </c>
      <c r="BI37" s="548">
        <v>39</v>
      </c>
      <c r="BJ37" s="620" t="s">
        <v>2877</v>
      </c>
      <c r="BK37" s="619" t="str">
        <f t="shared" si="8"/>
        <v>0 0</v>
      </c>
      <c r="BL37" s="553"/>
      <c r="BM37" s="554">
        <f>'Team 10'!F66</f>
        <v>0</v>
      </c>
      <c r="BN37" s="554">
        <f>'Team 10'!G66</f>
        <v>0</v>
      </c>
      <c r="BO37" s="548">
        <v>39</v>
      </c>
      <c r="BP37" s="620" t="s">
        <v>2877</v>
      </c>
      <c r="BQ37" s="619" t="str">
        <f t="shared" si="9"/>
        <v>0 0</v>
      </c>
      <c r="BR37" s="642"/>
      <c r="BS37" s="549"/>
      <c r="BT37" s="547"/>
    </row>
    <row r="38" spans="1:72" ht="21" customHeight="1" x14ac:dyDescent="0.2">
      <c r="A38" s="556"/>
      <c r="B38" s="254"/>
      <c r="C38" s="254"/>
      <c r="D38" s="555"/>
      <c r="E38" s="555"/>
      <c r="F38" s="555"/>
      <c r="G38" s="555"/>
      <c r="H38" s="555"/>
      <c r="I38" s="555"/>
      <c r="J38" s="555"/>
      <c r="K38" s="631">
        <v>40</v>
      </c>
      <c r="L38" s="620" t="s">
        <v>2878</v>
      </c>
      <c r="M38" s="551" t="str">
        <f>'Team 1'!F67</f>
        <v>Henri</v>
      </c>
      <c r="N38" s="551">
        <f>'Team 1'!G67</f>
        <v>0</v>
      </c>
      <c r="O38" s="619" t="str">
        <f t="shared" si="0"/>
        <v>Henri 0</v>
      </c>
      <c r="P38" s="642"/>
      <c r="Q38" s="641" t="str">
        <f>'Team 2'!F67</f>
        <v>Cameron</v>
      </c>
      <c r="R38" s="624">
        <f>'Team 2'!G67</f>
        <v>0</v>
      </c>
      <c r="S38" s="631">
        <v>40</v>
      </c>
      <c r="T38" s="620" t="s">
        <v>2878</v>
      </c>
      <c r="U38" s="619" t="str">
        <f t="shared" si="2"/>
        <v>Cameron 0</v>
      </c>
      <c r="V38" s="553"/>
      <c r="W38" s="552" t="str">
        <f>'Team 3'!F67</f>
        <v>James</v>
      </c>
      <c r="X38" s="632">
        <f>'Team 3'!G67</f>
        <v>0</v>
      </c>
      <c r="Y38" s="625">
        <v>40</v>
      </c>
      <c r="Z38" s="620" t="s">
        <v>2878</v>
      </c>
      <c r="AA38" s="619" t="str">
        <f t="shared" si="1"/>
        <v>James 0</v>
      </c>
      <c r="AB38" s="553"/>
      <c r="AC38" s="552" t="str">
        <f>'Team 4'!F67</f>
        <v>Joshua</v>
      </c>
      <c r="AD38" s="552">
        <f>'Team 4'!G67</f>
        <v>0</v>
      </c>
      <c r="AE38" s="548">
        <v>40</v>
      </c>
      <c r="AF38" s="620" t="s">
        <v>2878</v>
      </c>
      <c r="AG38" s="619" t="str">
        <f t="shared" si="3"/>
        <v>Joshua 0</v>
      </c>
      <c r="AH38" s="553"/>
      <c r="AI38" s="554" t="str">
        <f>'Team 5'!F67</f>
        <v>Luke</v>
      </c>
      <c r="AJ38" s="554">
        <f>'Team 5'!G67</f>
        <v>0</v>
      </c>
      <c r="AK38" s="548">
        <v>40</v>
      </c>
      <c r="AL38" s="620" t="s">
        <v>2878</v>
      </c>
      <c r="AM38" s="619" t="str">
        <f t="shared" si="4"/>
        <v>Luke 0</v>
      </c>
      <c r="AN38" s="553"/>
      <c r="AO38" s="554" t="str">
        <f>'Team 6'!F67</f>
        <v>Owen</v>
      </c>
      <c r="AP38" s="554">
        <f>'Team 6'!G67</f>
        <v>0</v>
      </c>
      <c r="AQ38" s="548">
        <v>40</v>
      </c>
      <c r="AR38" s="620" t="s">
        <v>2878</v>
      </c>
      <c r="AS38" s="619" t="str">
        <f t="shared" si="5"/>
        <v>Owen 0</v>
      </c>
      <c r="AT38" s="553"/>
      <c r="AU38" s="554">
        <f>'Team 7'!F67</f>
        <v>0</v>
      </c>
      <c r="AV38" s="554">
        <f>'Team 7'!G67</f>
        <v>0</v>
      </c>
      <c r="AW38" s="548">
        <v>40</v>
      </c>
      <c r="AX38" s="620" t="s">
        <v>2878</v>
      </c>
      <c r="AY38" s="619" t="str">
        <f t="shared" si="6"/>
        <v>0 0</v>
      </c>
      <c r="AZ38" s="553"/>
      <c r="BA38" s="554">
        <f>'Team 8'!F67</f>
        <v>0</v>
      </c>
      <c r="BB38" s="554">
        <f>'Team 8'!G67</f>
        <v>0</v>
      </c>
      <c r="BC38" s="548">
        <v>40</v>
      </c>
      <c r="BD38" s="620" t="s">
        <v>2878</v>
      </c>
      <c r="BE38" s="619" t="str">
        <f t="shared" si="7"/>
        <v>0 0</v>
      </c>
      <c r="BF38" s="553"/>
      <c r="BG38" s="554">
        <f>'Team 9'!F67</f>
        <v>0</v>
      </c>
      <c r="BH38" s="554">
        <f>'Team 9'!G67</f>
        <v>0</v>
      </c>
      <c r="BI38" s="548">
        <v>40</v>
      </c>
      <c r="BJ38" s="620" t="s">
        <v>2878</v>
      </c>
      <c r="BK38" s="619" t="str">
        <f t="shared" si="8"/>
        <v>0 0</v>
      </c>
      <c r="BL38" s="553"/>
      <c r="BM38" s="554">
        <f>'Team 10'!F67</f>
        <v>0</v>
      </c>
      <c r="BN38" s="554">
        <f>'Team 10'!G67</f>
        <v>0</v>
      </c>
      <c r="BO38" s="548">
        <v>40</v>
      </c>
      <c r="BP38" s="620" t="s">
        <v>2878</v>
      </c>
      <c r="BQ38" s="619" t="str">
        <f t="shared" si="9"/>
        <v>0 0</v>
      </c>
      <c r="BR38" s="642"/>
      <c r="BS38" s="550"/>
      <c r="BT38" s="547"/>
    </row>
    <row r="39" spans="1:72" ht="21" customHeight="1" x14ac:dyDescent="0.2">
      <c r="A39" s="556"/>
      <c r="B39" s="254"/>
      <c r="C39" s="254"/>
      <c r="D39" s="555"/>
      <c r="E39" s="555"/>
      <c r="F39" s="555"/>
      <c r="G39" s="555"/>
      <c r="H39" s="555"/>
      <c r="I39" s="555"/>
      <c r="J39" s="555"/>
      <c r="K39" s="631">
        <v>41</v>
      </c>
      <c r="L39" s="620" t="s">
        <v>2879</v>
      </c>
      <c r="M39" s="551" t="str">
        <f>'Team 1'!F68</f>
        <v>Hannah</v>
      </c>
      <c r="N39" s="551">
        <f>'Team 1'!G68</f>
        <v>0</v>
      </c>
      <c r="O39" s="619" t="str">
        <f t="shared" si="0"/>
        <v>Hannah 0</v>
      </c>
      <c r="P39" s="642"/>
      <c r="Q39" s="641" t="str">
        <f>'Team 2'!F68</f>
        <v>Freya</v>
      </c>
      <c r="R39" s="624">
        <f>'Team 2'!G68</f>
        <v>0</v>
      </c>
      <c r="S39" s="631">
        <v>41</v>
      </c>
      <c r="T39" s="620" t="s">
        <v>2879</v>
      </c>
      <c r="U39" s="619" t="str">
        <f t="shared" si="2"/>
        <v>Freya 0</v>
      </c>
      <c r="V39" s="553"/>
      <c r="W39" s="552" t="str">
        <f>'Team 3'!F68</f>
        <v>Kenzie</v>
      </c>
      <c r="X39" s="632">
        <f>'Team 3'!G68</f>
        <v>0</v>
      </c>
      <c r="Y39" s="625">
        <v>41</v>
      </c>
      <c r="Z39" s="620" t="s">
        <v>2879</v>
      </c>
      <c r="AA39" s="619" t="str">
        <f t="shared" si="1"/>
        <v>Kenzie 0</v>
      </c>
      <c r="AB39" s="553"/>
      <c r="AC39" s="552" t="str">
        <f>'Team 4'!F68</f>
        <v>Rhiannon</v>
      </c>
      <c r="AD39" s="552">
        <f>'Team 4'!G68</f>
        <v>0</v>
      </c>
      <c r="AE39" s="548">
        <v>41</v>
      </c>
      <c r="AF39" s="620" t="s">
        <v>2879</v>
      </c>
      <c r="AG39" s="619" t="str">
        <f t="shared" si="3"/>
        <v>Rhiannon 0</v>
      </c>
      <c r="AH39" s="553"/>
      <c r="AI39" s="554" t="str">
        <f>'Team 5'!F68</f>
        <v>Jessica</v>
      </c>
      <c r="AJ39" s="554">
        <f>'Team 5'!G68</f>
        <v>0</v>
      </c>
      <c r="AK39" s="548">
        <v>41</v>
      </c>
      <c r="AL39" s="620" t="s">
        <v>2879</v>
      </c>
      <c r="AM39" s="619" t="str">
        <f t="shared" si="4"/>
        <v>Jessica 0</v>
      </c>
      <c r="AN39" s="553"/>
      <c r="AO39" s="554" t="str">
        <f>'Team 6'!F68</f>
        <v>Tia</v>
      </c>
      <c r="AP39" s="554">
        <f>'Team 6'!G68</f>
        <v>0</v>
      </c>
      <c r="AQ39" s="548">
        <v>41</v>
      </c>
      <c r="AR39" s="620" t="s">
        <v>2879</v>
      </c>
      <c r="AS39" s="619" t="str">
        <f t="shared" si="5"/>
        <v>Tia 0</v>
      </c>
      <c r="AT39" s="553"/>
      <c r="AU39" s="554">
        <f>'Team 7'!F68</f>
        <v>0</v>
      </c>
      <c r="AV39" s="554">
        <f>'Team 7'!G68</f>
        <v>0</v>
      </c>
      <c r="AW39" s="548">
        <v>41</v>
      </c>
      <c r="AX39" s="620" t="s">
        <v>2879</v>
      </c>
      <c r="AY39" s="619" t="str">
        <f t="shared" si="6"/>
        <v>0 0</v>
      </c>
      <c r="AZ39" s="553"/>
      <c r="BA39" s="554">
        <f>'Team 8'!F68</f>
        <v>0</v>
      </c>
      <c r="BB39" s="554">
        <f>'Team 8'!G68</f>
        <v>0</v>
      </c>
      <c r="BC39" s="548">
        <v>41</v>
      </c>
      <c r="BD39" s="620" t="s">
        <v>2879</v>
      </c>
      <c r="BE39" s="619" t="str">
        <f t="shared" si="7"/>
        <v>0 0</v>
      </c>
      <c r="BF39" s="553"/>
      <c r="BG39" s="554">
        <f>'Team 9'!F68</f>
        <v>0</v>
      </c>
      <c r="BH39" s="554">
        <f>'Team 9'!G68</f>
        <v>0</v>
      </c>
      <c r="BI39" s="548">
        <v>41</v>
      </c>
      <c r="BJ39" s="620" t="s">
        <v>2879</v>
      </c>
      <c r="BK39" s="619" t="str">
        <f t="shared" si="8"/>
        <v>0 0</v>
      </c>
      <c r="BL39" s="553"/>
      <c r="BM39" s="554">
        <f>'Team 10'!F68</f>
        <v>0</v>
      </c>
      <c r="BN39" s="554">
        <f>'Team 10'!G68</f>
        <v>0</v>
      </c>
      <c r="BO39" s="548">
        <v>41</v>
      </c>
      <c r="BP39" s="620" t="s">
        <v>2879</v>
      </c>
      <c r="BQ39" s="619" t="str">
        <f t="shared" si="9"/>
        <v>0 0</v>
      </c>
      <c r="BR39" s="642"/>
      <c r="BS39" s="550"/>
      <c r="BT39" s="547"/>
    </row>
    <row r="40" spans="1:72" ht="21" customHeight="1" thickBot="1" x14ac:dyDescent="0.25">
      <c r="A40" s="556"/>
      <c r="B40" s="254"/>
      <c r="C40" s="254"/>
      <c r="D40" s="555"/>
      <c r="E40" s="555"/>
      <c r="F40" s="555"/>
      <c r="G40" s="555"/>
      <c r="H40" s="555"/>
      <c r="I40" s="555"/>
      <c r="J40" s="555"/>
      <c r="K40" s="633">
        <v>42</v>
      </c>
      <c r="L40" s="634" t="s">
        <v>2880</v>
      </c>
      <c r="M40" s="643" t="str">
        <f>'Team 1'!F69</f>
        <v xml:space="preserve">Bradley </v>
      </c>
      <c r="N40" s="643">
        <f>'Team 1'!G69</f>
        <v>0</v>
      </c>
      <c r="O40" s="635" t="str">
        <f t="shared" si="0"/>
        <v>Bradley  0</v>
      </c>
      <c r="P40" s="644"/>
      <c r="Q40" s="705" t="str">
        <f>'Team 2'!F69</f>
        <v>Liam</v>
      </c>
      <c r="R40" s="706">
        <f>'Team 2'!G69</f>
        <v>0</v>
      </c>
      <c r="S40" s="633">
        <v>42</v>
      </c>
      <c r="T40" s="634" t="s">
        <v>2880</v>
      </c>
      <c r="U40" s="635" t="str">
        <f t="shared" si="2"/>
        <v>Liam 0</v>
      </c>
      <c r="V40" s="636"/>
      <c r="W40" s="637" t="str">
        <f>'Team 3'!F69</f>
        <v>Myles</v>
      </c>
      <c r="X40" s="638">
        <f>'Team 3'!G69</f>
        <v>0</v>
      </c>
      <c r="Y40" s="707">
        <v>42</v>
      </c>
      <c r="Z40" s="634" t="s">
        <v>2880</v>
      </c>
      <c r="AA40" s="635" t="str">
        <f t="shared" si="1"/>
        <v>Myles 0</v>
      </c>
      <c r="AB40" s="636"/>
      <c r="AC40" s="637" t="str">
        <f>'Team 4'!F69</f>
        <v>Max</v>
      </c>
      <c r="AD40" s="637">
        <f>'Team 4'!G69</f>
        <v>0</v>
      </c>
      <c r="AE40" s="708">
        <v>42</v>
      </c>
      <c r="AF40" s="634" t="s">
        <v>2880</v>
      </c>
      <c r="AG40" s="635" t="str">
        <f t="shared" si="3"/>
        <v>Max 0</v>
      </c>
      <c r="AH40" s="636"/>
      <c r="AI40" s="709" t="str">
        <f>'Team 5'!F69</f>
        <v>Kris</v>
      </c>
      <c r="AJ40" s="709">
        <f>'Team 5'!G69</f>
        <v>0</v>
      </c>
      <c r="AK40" s="708">
        <v>42</v>
      </c>
      <c r="AL40" s="634" t="s">
        <v>2880</v>
      </c>
      <c r="AM40" s="635" t="str">
        <f t="shared" si="4"/>
        <v>Kris 0</v>
      </c>
      <c r="AN40" s="636"/>
      <c r="AO40" s="709" t="str">
        <f>'Team 6'!F69</f>
        <v>Joshua</v>
      </c>
      <c r="AP40" s="709">
        <f>'Team 6'!G69</f>
        <v>0</v>
      </c>
      <c r="AQ40" s="708">
        <v>42</v>
      </c>
      <c r="AR40" s="634" t="s">
        <v>2880</v>
      </c>
      <c r="AS40" s="635" t="str">
        <f t="shared" si="5"/>
        <v>Joshua 0</v>
      </c>
      <c r="AT40" s="636"/>
      <c r="AU40" s="709">
        <f>'Team 7'!F69</f>
        <v>0</v>
      </c>
      <c r="AV40" s="709">
        <f>'Team 7'!G69</f>
        <v>0</v>
      </c>
      <c r="AW40" s="708">
        <v>42</v>
      </c>
      <c r="AX40" s="634" t="s">
        <v>2880</v>
      </c>
      <c r="AY40" s="635" t="str">
        <f t="shared" si="6"/>
        <v>0 0</v>
      </c>
      <c r="AZ40" s="636"/>
      <c r="BA40" s="709">
        <f>'Team 8'!F69</f>
        <v>0</v>
      </c>
      <c r="BB40" s="709">
        <f>'Team 8'!G69</f>
        <v>0</v>
      </c>
      <c r="BC40" s="708">
        <v>42</v>
      </c>
      <c r="BD40" s="634" t="s">
        <v>2880</v>
      </c>
      <c r="BE40" s="635" t="str">
        <f t="shared" si="7"/>
        <v>0 0</v>
      </c>
      <c r="BF40" s="636"/>
      <c r="BG40" s="709">
        <f>'Team 9'!F69</f>
        <v>0</v>
      </c>
      <c r="BH40" s="709">
        <f>'Team 9'!G69</f>
        <v>0</v>
      </c>
      <c r="BI40" s="708">
        <v>42</v>
      </c>
      <c r="BJ40" s="634" t="s">
        <v>2880</v>
      </c>
      <c r="BK40" s="635" t="str">
        <f t="shared" si="8"/>
        <v>0 0</v>
      </c>
      <c r="BL40" s="636"/>
      <c r="BM40" s="709">
        <f>'Team 10'!F69</f>
        <v>0</v>
      </c>
      <c r="BN40" s="709">
        <f>'Team 10'!G69</f>
        <v>0</v>
      </c>
      <c r="BO40" s="708">
        <v>42</v>
      </c>
      <c r="BP40" s="634" t="s">
        <v>2880</v>
      </c>
      <c r="BQ40" s="635" t="str">
        <f t="shared" si="9"/>
        <v>0 0</v>
      </c>
      <c r="BR40" s="644"/>
      <c r="BS40" s="550"/>
      <c r="BT40" s="547"/>
    </row>
    <row r="41" spans="1:72" s="685" customFormat="1" ht="63" customHeight="1" x14ac:dyDescent="0.2">
      <c r="A41" s="614"/>
      <c r="B41" s="614"/>
      <c r="C41" s="614"/>
      <c r="D41" s="614"/>
      <c r="E41" s="614"/>
      <c r="F41" s="614"/>
      <c r="G41" s="614"/>
      <c r="H41" s="614"/>
      <c r="I41" s="614"/>
      <c r="J41" s="614"/>
      <c r="K41" s="1364" t="s">
        <v>2886</v>
      </c>
      <c r="L41" s="1364"/>
      <c r="M41" s="1364"/>
      <c r="N41" s="1364"/>
      <c r="O41" s="1364"/>
      <c r="P41" s="1364"/>
      <c r="Q41" s="614"/>
      <c r="R41" s="614"/>
      <c r="S41" s="1364" t="s">
        <v>2886</v>
      </c>
      <c r="T41" s="1364"/>
      <c r="U41" s="1364"/>
      <c r="V41" s="1364"/>
      <c r="W41" s="1364"/>
      <c r="X41" s="1364"/>
      <c r="Y41" s="1364" t="s">
        <v>2886</v>
      </c>
      <c r="Z41" s="1364"/>
      <c r="AA41" s="1364"/>
      <c r="AB41" s="1364"/>
      <c r="AC41" s="1364"/>
      <c r="AD41" s="1364"/>
      <c r="AE41" s="1364" t="s">
        <v>2886</v>
      </c>
      <c r="AF41" s="1364"/>
      <c r="AG41" s="1364"/>
      <c r="AH41" s="1364"/>
      <c r="AI41" s="1364"/>
      <c r="AJ41" s="1364"/>
      <c r="AK41" s="1364" t="s">
        <v>2886</v>
      </c>
      <c r="AL41" s="1364"/>
      <c r="AM41" s="1364"/>
      <c r="AN41" s="1364"/>
      <c r="AO41" s="1364"/>
      <c r="AP41" s="1364"/>
      <c r="AQ41" s="1364" t="s">
        <v>2886</v>
      </c>
      <c r="AR41" s="1364"/>
      <c r="AS41" s="1364"/>
      <c r="AT41" s="1364"/>
      <c r="AU41" s="1364"/>
      <c r="AV41" s="1364"/>
      <c r="AW41" s="1364" t="s">
        <v>2886</v>
      </c>
      <c r="AX41" s="1364"/>
      <c r="AY41" s="1364"/>
      <c r="AZ41" s="1364"/>
      <c r="BA41" s="1364"/>
      <c r="BB41" s="1364"/>
      <c r="BC41" s="1364" t="s">
        <v>2886</v>
      </c>
      <c r="BD41" s="1364"/>
      <c r="BE41" s="1364"/>
      <c r="BF41" s="1364"/>
      <c r="BG41" s="1364"/>
      <c r="BH41" s="1364"/>
      <c r="BI41" s="1364" t="s">
        <v>2886</v>
      </c>
      <c r="BJ41" s="1364"/>
      <c r="BK41" s="1364"/>
      <c r="BL41" s="1364"/>
      <c r="BM41" s="1364"/>
      <c r="BN41" s="1364"/>
      <c r="BO41" s="1364" t="s">
        <v>2886</v>
      </c>
      <c r="BP41" s="1364"/>
      <c r="BQ41" s="1364"/>
      <c r="BR41" s="1364"/>
      <c r="BS41" s="684"/>
      <c r="BT41" s="684"/>
    </row>
    <row r="42" spans="1:72" s="685" customFormat="1" ht="83.45" customHeight="1" thickBot="1" x14ac:dyDescent="0.25">
      <c r="A42" s="614"/>
      <c r="B42" s="614"/>
      <c r="C42" s="614"/>
      <c r="D42" s="614"/>
      <c r="E42" s="614"/>
      <c r="F42" s="614"/>
      <c r="G42" s="614"/>
      <c r="H42" s="614"/>
      <c r="I42" s="614"/>
      <c r="J42" s="614"/>
      <c r="K42" s="1368" t="s">
        <v>2900</v>
      </c>
      <c r="L42" s="1368"/>
      <c r="M42" s="1368"/>
      <c r="N42" s="1368"/>
      <c r="O42" s="1368"/>
      <c r="P42" s="1368"/>
      <c r="Q42" s="614"/>
      <c r="R42" s="614"/>
      <c r="S42" s="1368" t="s">
        <v>2885</v>
      </c>
      <c r="T42" s="1368"/>
      <c r="U42" s="1368"/>
      <c r="V42" s="1368"/>
      <c r="W42" s="1368"/>
      <c r="X42" s="1368"/>
      <c r="Y42" s="1368" t="s">
        <v>2885</v>
      </c>
      <c r="Z42" s="1368"/>
      <c r="AA42" s="1368"/>
      <c r="AB42" s="1368"/>
      <c r="AC42" s="1368"/>
      <c r="AD42" s="1368"/>
      <c r="AE42" s="1368" t="s">
        <v>2885</v>
      </c>
      <c r="AF42" s="1368"/>
      <c r="AG42" s="1368"/>
      <c r="AH42" s="1368"/>
      <c r="AI42" s="1368"/>
      <c r="AJ42" s="1368"/>
      <c r="AK42" s="1368" t="s">
        <v>2885</v>
      </c>
      <c r="AL42" s="1368"/>
      <c r="AM42" s="1368"/>
      <c r="AN42" s="1368"/>
      <c r="AO42" s="1368"/>
      <c r="AP42" s="1368"/>
      <c r="AQ42" s="1368" t="s">
        <v>2885</v>
      </c>
      <c r="AR42" s="1368"/>
      <c r="AS42" s="1368"/>
      <c r="AT42" s="1368"/>
      <c r="AU42" s="1368"/>
      <c r="AV42" s="1368"/>
      <c r="AW42" s="1368" t="s">
        <v>2885</v>
      </c>
      <c r="AX42" s="1368"/>
      <c r="AY42" s="1368"/>
      <c r="AZ42" s="1368"/>
      <c r="BA42" s="1368"/>
      <c r="BB42" s="1368"/>
      <c r="BC42" s="1368" t="s">
        <v>2885</v>
      </c>
      <c r="BD42" s="1368"/>
      <c r="BE42" s="1368"/>
      <c r="BF42" s="1368"/>
      <c r="BG42" s="1368"/>
      <c r="BH42" s="1368"/>
      <c r="BI42" s="1368" t="s">
        <v>2885</v>
      </c>
      <c r="BJ42" s="1368"/>
      <c r="BK42" s="1368"/>
      <c r="BL42" s="1368"/>
      <c r="BM42" s="1368"/>
      <c r="BN42" s="1368"/>
      <c r="BO42" s="1368" t="s">
        <v>2885</v>
      </c>
      <c r="BP42" s="1368"/>
      <c r="BQ42" s="1368"/>
      <c r="BR42" s="1368"/>
      <c r="BS42" s="1368"/>
      <c r="BT42" s="1368"/>
    </row>
    <row r="43" spans="1:72" s="649" customFormat="1" ht="21" customHeight="1" x14ac:dyDescent="0.2">
      <c r="A43" s="682"/>
      <c r="B43" s="682"/>
      <c r="C43" s="682"/>
      <c r="D43" s="682"/>
      <c r="E43" s="682"/>
      <c r="F43" s="682"/>
      <c r="G43" s="682"/>
      <c r="H43" s="682"/>
      <c r="I43" s="682"/>
      <c r="J43" s="683"/>
      <c r="K43" s="1359">
        <v>3</v>
      </c>
      <c r="L43" s="698" t="s">
        <v>2888</v>
      </c>
      <c r="M43" s="698"/>
      <c r="N43" s="698"/>
      <c r="O43" s="699" t="str">
        <f>CONCATENATE('Team 1'!$F6, " ",'Team 1'!$G6)</f>
        <v xml:space="preserve">Charlotte  </v>
      </c>
      <c r="P43" s="700" t="str">
        <f>CONCATENATE('Team 1'!$F7, " ",'Team 1'!$G7)</f>
        <v xml:space="preserve">Isla </v>
      </c>
      <c r="Q43" s="701"/>
      <c r="R43" s="702"/>
      <c r="S43" s="1359">
        <v>3</v>
      </c>
      <c r="T43" s="698" t="s">
        <v>2888</v>
      </c>
      <c r="U43" s="699" t="str">
        <f>CONCATENATE('Team 2'!$F6, " ",'Team 2'!$G6)</f>
        <v xml:space="preserve">Elyse </v>
      </c>
      <c r="V43" s="700" t="str">
        <f>CONCATENATE('Team 2'!$F7, " ",'Team 2'!$G7)</f>
        <v xml:space="preserve">Milly  </v>
      </c>
      <c r="W43" s="699" t="str">
        <f>CONCATENATE('Team 1'!$F6, " ",'Team 1'!$G6)</f>
        <v xml:space="preserve">Charlotte  </v>
      </c>
      <c r="X43" s="700" t="str">
        <f>CONCATENATE('Team 1'!$F7, " ",'Team 1'!$G7)</f>
        <v xml:space="preserve">Isla </v>
      </c>
      <c r="Y43" s="1359">
        <v>3</v>
      </c>
      <c r="Z43" s="698" t="s">
        <v>2888</v>
      </c>
      <c r="AA43" s="699" t="str">
        <f>CONCATENATE('Team 3'!$F6, " ",'Team 3'!$G6)</f>
        <v xml:space="preserve">Lily  </v>
      </c>
      <c r="AB43" s="700" t="str">
        <f>CONCATENATE('Team 3'!$F7, " ",'Team 3'!$G7)</f>
        <v xml:space="preserve">Charlotte </v>
      </c>
      <c r="AC43" s="699" t="str">
        <f>CONCATENATE('Team 1'!$F6, " ",'Team 1'!$G6)</f>
        <v xml:space="preserve">Charlotte  </v>
      </c>
      <c r="AD43" s="700" t="str">
        <f>CONCATENATE('Team 1'!$F7, " ",'Team 1'!$G7)</f>
        <v xml:space="preserve">Isla </v>
      </c>
      <c r="AE43" s="1359">
        <v>3</v>
      </c>
      <c r="AF43" s="698" t="s">
        <v>2888</v>
      </c>
      <c r="AG43" s="699" t="str">
        <f>CONCATENATE('Team 4'!$F6, " ",'Team 4'!$G6)</f>
        <v xml:space="preserve">Emma </v>
      </c>
      <c r="AH43" s="700" t="str">
        <f>CONCATENATE('Team 4'!$F7, " ",'Team 4'!$G7)</f>
        <v xml:space="preserve">Danielle </v>
      </c>
      <c r="AI43" s="699" t="str">
        <f>CONCATENATE('Team 1'!$F6, " ",'Team 1'!$G6)</f>
        <v xml:space="preserve">Charlotte  </v>
      </c>
      <c r="AJ43" s="700" t="str">
        <f>CONCATENATE('Team 1'!$F7, " ",'Team 1'!$G7)</f>
        <v xml:space="preserve">Isla </v>
      </c>
      <c r="AK43" s="1359">
        <v>3</v>
      </c>
      <c r="AL43" s="698" t="s">
        <v>2888</v>
      </c>
      <c r="AM43" s="699" t="str">
        <f>CONCATENATE('Team 5'!$F6, " ",'Team 5'!$G6)</f>
        <v xml:space="preserve">Evie </v>
      </c>
      <c r="AN43" s="700" t="str">
        <f>CONCATENATE('Team 5'!$F7, " ",'Team 5'!$G7)</f>
        <v xml:space="preserve">Amy  </v>
      </c>
      <c r="AO43" s="699" t="str">
        <f>CONCATENATE('Team 1'!$F6, " ",'Team 1'!$G6)</f>
        <v xml:space="preserve">Charlotte  </v>
      </c>
      <c r="AP43" s="700" t="str">
        <f>CONCATENATE('Team 1'!$F7, " ",'Team 1'!$G7)</f>
        <v xml:space="preserve">Isla </v>
      </c>
      <c r="AQ43" s="1359">
        <v>3</v>
      </c>
      <c r="AR43" s="698" t="s">
        <v>2888</v>
      </c>
      <c r="AS43" s="699" t="str">
        <f>CONCATENATE('Team 6'!$F6, " ",'Team 6'!$G6)</f>
        <v xml:space="preserve">Fleur </v>
      </c>
      <c r="AT43" s="700" t="str">
        <f>CONCATENATE('Team 6'!$F7, " ",'Team 6'!$G7)</f>
        <v xml:space="preserve">Eleanor  </v>
      </c>
      <c r="AU43" s="699" t="str">
        <f>CONCATENATE('Team 1'!$F6, " ",'Team 1'!$G6)</f>
        <v xml:space="preserve">Charlotte  </v>
      </c>
      <c r="AV43" s="700" t="str">
        <f>CONCATENATE('Team 1'!$F7, " ",'Team 1'!$G7)</f>
        <v xml:space="preserve">Isla </v>
      </c>
      <c r="AW43" s="1359">
        <v>3</v>
      </c>
      <c r="AX43" s="698" t="s">
        <v>2888</v>
      </c>
      <c r="AY43" s="699" t="str">
        <f>CONCATENATE('Team 7'!$F6, " ",'Team 7'!$G6)</f>
        <v xml:space="preserve"> </v>
      </c>
      <c r="AZ43" s="700" t="str">
        <f>CONCATENATE('Team 7'!$F7, " ",'Team 7'!$G7)</f>
        <v xml:space="preserve"> </v>
      </c>
      <c r="BA43" s="699" t="str">
        <f>CONCATENATE('Team 1'!$F6, " ",'Team 1'!$G6)</f>
        <v xml:space="preserve">Charlotte  </v>
      </c>
      <c r="BB43" s="700" t="str">
        <f>CONCATENATE('Team 1'!$F7, " ",'Team 1'!$G7)</f>
        <v xml:space="preserve">Isla </v>
      </c>
      <c r="BC43" s="1359">
        <v>3</v>
      </c>
      <c r="BD43" s="698" t="s">
        <v>2888</v>
      </c>
      <c r="BE43" s="699" t="str">
        <f>CONCATENATE('Team 8'!$F6, " ",'Team 8'!$G6)</f>
        <v xml:space="preserve"> </v>
      </c>
      <c r="BF43" s="700" t="str">
        <f>CONCATENATE('Team 8'!$F7, " ",'Team 8'!$G7)</f>
        <v xml:space="preserve"> </v>
      </c>
      <c r="BG43" s="699" t="str">
        <f>CONCATENATE('Team 1'!$F6, " ",'Team 1'!$G6)</f>
        <v xml:space="preserve">Charlotte  </v>
      </c>
      <c r="BH43" s="700" t="str">
        <f>CONCATENATE('Team 1'!$F7, " ",'Team 1'!$G7)</f>
        <v xml:space="preserve">Isla </v>
      </c>
      <c r="BI43" s="1359">
        <v>3</v>
      </c>
      <c r="BJ43" s="698" t="s">
        <v>2888</v>
      </c>
      <c r="BK43" s="699" t="str">
        <f>CONCATENATE('Team 9'!$F6, " ",'Team 9'!$G6)</f>
        <v xml:space="preserve"> </v>
      </c>
      <c r="BL43" s="700" t="str">
        <f>CONCATENATE('Team 9'!$F7, " ",'Team 9'!$G7)</f>
        <v xml:space="preserve"> </v>
      </c>
      <c r="BM43" s="699" t="str">
        <f>CONCATENATE('Team 1'!$F6, " ",'Team 1'!$G6)</f>
        <v xml:space="preserve">Charlotte  </v>
      </c>
      <c r="BN43" s="700" t="str">
        <f>CONCATENATE('Team 1'!$F7, " ",'Team 1'!$G7)</f>
        <v xml:space="preserve">Isla </v>
      </c>
      <c r="BO43" s="1359">
        <v>3</v>
      </c>
      <c r="BP43" s="698" t="s">
        <v>2888</v>
      </c>
      <c r="BQ43" s="699" t="str">
        <f>CONCATENATE('Team 10'!$F6, " ",'Team 10'!$G6)</f>
        <v xml:space="preserve"> </v>
      </c>
      <c r="BR43" s="700" t="str">
        <f>CONCATENATE('Team 10'!$F7, " ",'Team 10'!$G7)</f>
        <v xml:space="preserve"> </v>
      </c>
      <c r="BS43" s="699" t="str">
        <f>CONCATENATE('Team 1'!$F6, " ",'Team 1'!$G6)</f>
        <v xml:space="preserve">Charlotte  </v>
      </c>
      <c r="BT43" s="700" t="str">
        <f>CONCATENATE('Team 1'!$F7, " ",'Team 1'!$G7)</f>
        <v xml:space="preserve">Isla </v>
      </c>
    </row>
    <row r="44" spans="1:72" s="610" customFormat="1" ht="21" customHeight="1" x14ac:dyDescent="0.2">
      <c r="A44" s="609"/>
      <c r="B44" s="609"/>
      <c r="C44" s="609"/>
      <c r="D44" s="609"/>
      <c r="E44" s="609"/>
      <c r="F44" s="609"/>
      <c r="G44" s="609"/>
      <c r="H44" s="609"/>
      <c r="I44" s="609"/>
      <c r="J44" s="645"/>
      <c r="K44" s="1360"/>
      <c r="L44" s="612"/>
      <c r="M44" s="612"/>
      <c r="N44" s="612"/>
      <c r="O44" s="617" t="str">
        <f>CONCATENATE('Team 1'!$F8, " ",'Team 1'!$G8)</f>
        <v xml:space="preserve">Ellie Rose </v>
      </c>
      <c r="P44" s="650" t="str">
        <f>CONCATENATE('Team 1'!$F9, " ",'Team 1'!$G9)</f>
        <v xml:space="preserve">Sienna </v>
      </c>
      <c r="Q44" s="647"/>
      <c r="R44" s="609"/>
      <c r="S44" s="1360"/>
      <c r="T44" s="612"/>
      <c r="U44" s="617" t="str">
        <f>CONCATENATE('Team 2'!$F8, " ",'Team 2'!$G8)</f>
        <v xml:space="preserve">Olivia </v>
      </c>
      <c r="V44" s="650" t="str">
        <f>CONCATENATE('Team 2'!$F9, " ",'Team 2'!$G9)</f>
        <v xml:space="preserve">Sophie </v>
      </c>
      <c r="W44" s="617" t="str">
        <f>CONCATENATE('Team 1'!$F8, " ",'Team 1'!$G8)</f>
        <v xml:space="preserve">Ellie Rose </v>
      </c>
      <c r="X44" s="650" t="str">
        <f>CONCATENATE('Team 1'!$F9, " ",'Team 1'!$G9)</f>
        <v xml:space="preserve">Sienna </v>
      </c>
      <c r="Y44" s="1360"/>
      <c r="Z44" s="612"/>
      <c r="AA44" s="617" t="str">
        <f>CONCATENATE('Team 3'!$F8, " ",'Team 3'!$G8)</f>
        <v xml:space="preserve">Megan </v>
      </c>
      <c r="AB44" s="650" t="str">
        <f>CONCATENATE('Team 3'!$F9, " ",'Team 3'!$G9)</f>
        <v xml:space="preserve">Leah  </v>
      </c>
      <c r="AC44" s="617" t="str">
        <f>CONCATENATE('Team 1'!$F8, " ",'Team 1'!$G8)</f>
        <v xml:space="preserve">Ellie Rose </v>
      </c>
      <c r="AD44" s="650" t="str">
        <f>CONCATENATE('Team 1'!$F9, " ",'Team 1'!$G9)</f>
        <v xml:space="preserve">Sienna </v>
      </c>
      <c r="AE44" s="1360"/>
      <c r="AF44" s="612"/>
      <c r="AG44" s="617" t="str">
        <f>CONCATENATE('Team 4'!$F8, " ",'Team 4'!$G8)</f>
        <v xml:space="preserve">Despoina </v>
      </c>
      <c r="AH44" s="650" t="str">
        <f>CONCATENATE('Team 4'!$F9, " ",'Team 4'!$G9)</f>
        <v xml:space="preserve">Grace </v>
      </c>
      <c r="AI44" s="617" t="str">
        <f>CONCATENATE('Team 1'!$F8, " ",'Team 1'!$G8)</f>
        <v xml:space="preserve">Ellie Rose </v>
      </c>
      <c r="AJ44" s="650" t="str">
        <f>CONCATENATE('Team 1'!$F9, " ",'Team 1'!$G9)</f>
        <v xml:space="preserve">Sienna </v>
      </c>
      <c r="AK44" s="1360"/>
      <c r="AL44" s="612"/>
      <c r="AM44" s="617" t="str">
        <f>CONCATENATE('Team 5'!$F8, " ",'Team 5'!$G8)</f>
        <v xml:space="preserve">Emma  </v>
      </c>
      <c r="AN44" s="650" t="str">
        <f>CONCATENATE('Team 5'!$F9, " ",'Team 5'!$G9)</f>
        <v xml:space="preserve">Marissa  </v>
      </c>
      <c r="AO44" s="617" t="str">
        <f>CONCATENATE('Team 1'!$F8, " ",'Team 1'!$G8)</f>
        <v xml:space="preserve">Ellie Rose </v>
      </c>
      <c r="AP44" s="650" t="str">
        <f>CONCATENATE('Team 1'!$F9, " ",'Team 1'!$G9)</f>
        <v xml:space="preserve">Sienna </v>
      </c>
      <c r="AQ44" s="1360"/>
      <c r="AR44" s="612"/>
      <c r="AS44" s="617" t="str">
        <f>CONCATENATE('Team 6'!$F8, " ",'Team 6'!$G8)</f>
        <v xml:space="preserve">Amelie  </v>
      </c>
      <c r="AT44" s="650" t="str">
        <f>CONCATENATE('Team 6'!$F9, " ",'Team 6'!$G9)</f>
        <v xml:space="preserve">Eloise </v>
      </c>
      <c r="AU44" s="617" t="str">
        <f>CONCATENATE('Team 1'!$F8, " ",'Team 1'!$G8)</f>
        <v xml:space="preserve">Ellie Rose </v>
      </c>
      <c r="AV44" s="650" t="str">
        <f>CONCATENATE('Team 1'!$F9, " ",'Team 1'!$G9)</f>
        <v xml:space="preserve">Sienna </v>
      </c>
      <c r="AW44" s="1360"/>
      <c r="AX44" s="612"/>
      <c r="AY44" s="617" t="str">
        <f>CONCATENATE('Team 7'!$F8, " ",'Team 7'!$G8)</f>
        <v xml:space="preserve"> </v>
      </c>
      <c r="AZ44" s="650" t="str">
        <f>CONCATENATE('Team 7'!$F9, " ",'Team 7'!$G9)</f>
        <v xml:space="preserve"> </v>
      </c>
      <c r="BA44" s="617" t="str">
        <f>CONCATENATE('Team 1'!$F8, " ",'Team 1'!$G8)</f>
        <v xml:space="preserve">Ellie Rose </v>
      </c>
      <c r="BB44" s="650" t="str">
        <f>CONCATENATE('Team 1'!$F9, " ",'Team 1'!$G9)</f>
        <v xml:space="preserve">Sienna </v>
      </c>
      <c r="BC44" s="1360"/>
      <c r="BD44" s="612"/>
      <c r="BE44" s="617" t="str">
        <f>CONCATENATE('Team 8'!$F8, " ",'Team 8'!$G8)</f>
        <v xml:space="preserve"> </v>
      </c>
      <c r="BF44" s="650" t="str">
        <f>CONCATENATE('Team 8'!$F9, " ",'Team 8'!$G9)</f>
        <v xml:space="preserve"> </v>
      </c>
      <c r="BG44" s="617" t="str">
        <f>CONCATENATE('Team 1'!$F8, " ",'Team 1'!$G8)</f>
        <v xml:space="preserve">Ellie Rose </v>
      </c>
      <c r="BH44" s="650" t="str">
        <f>CONCATENATE('Team 1'!$F9, " ",'Team 1'!$G9)</f>
        <v xml:space="preserve">Sienna </v>
      </c>
      <c r="BI44" s="1360"/>
      <c r="BJ44" s="612"/>
      <c r="BK44" s="617" t="str">
        <f>CONCATENATE('Team 9'!$F8, " ",'Team 9'!$G8)</f>
        <v xml:space="preserve"> </v>
      </c>
      <c r="BL44" s="650" t="str">
        <f>CONCATENATE('Team 9'!$F9, " ",'Team 9'!$G9)</f>
        <v xml:space="preserve"> </v>
      </c>
      <c r="BM44" s="617" t="str">
        <f>CONCATENATE('Team 1'!$F8, " ",'Team 1'!$G8)</f>
        <v xml:space="preserve">Ellie Rose </v>
      </c>
      <c r="BN44" s="650" t="str">
        <f>CONCATENATE('Team 1'!$F9, " ",'Team 1'!$G9)</f>
        <v xml:space="preserve">Sienna </v>
      </c>
      <c r="BO44" s="1360"/>
      <c r="BP44" s="612"/>
      <c r="BQ44" s="617" t="str">
        <f>CONCATENATE('Team 10'!$F8, " ",'Team 10'!$G8)</f>
        <v xml:space="preserve"> </v>
      </c>
      <c r="BR44" s="650" t="str">
        <f>CONCATENATE('Team 10'!$F9, " ",'Team 10'!$G9)</f>
        <v xml:space="preserve"> </v>
      </c>
      <c r="BS44" s="617" t="str">
        <f>CONCATENATE('Team 1'!$F8, " ",'Team 1'!$G8)</f>
        <v xml:space="preserve">Ellie Rose </v>
      </c>
      <c r="BT44" s="650" t="str">
        <f>CONCATENATE('Team 1'!$F9, " ",'Team 1'!$G9)</f>
        <v xml:space="preserve">Sienna </v>
      </c>
    </row>
    <row r="45" spans="1:72" s="610" customFormat="1" ht="21" customHeight="1" x14ac:dyDescent="0.2">
      <c r="J45" s="646"/>
      <c r="K45" s="1361">
        <v>4</v>
      </c>
      <c r="L45" s="612" t="s">
        <v>2889</v>
      </c>
      <c r="M45" s="613"/>
      <c r="N45" s="613"/>
      <c r="O45" s="617" t="str">
        <f>CONCATENATE('Team 1'!$F10, " ",'Team 1'!$G10)</f>
        <v xml:space="preserve">Finlay  </v>
      </c>
      <c r="P45" s="650" t="str">
        <f>CONCATENATE('Team 1'!$F11, " ",'Team 1'!$G11)</f>
        <v xml:space="preserve">James  </v>
      </c>
      <c r="Q45" s="648"/>
      <c r="S45" s="1361">
        <v>4</v>
      </c>
      <c r="T45" s="612" t="s">
        <v>2889</v>
      </c>
      <c r="U45" s="617" t="str">
        <f>CONCATENATE('Team 2'!$F10, " ",'Team 2'!$G10)</f>
        <v xml:space="preserve">Aston </v>
      </c>
      <c r="V45" s="650" t="str">
        <f>CONCATENATE('Team 2'!$F11, " ",'Team 2'!$G11)</f>
        <v xml:space="preserve">Jasper </v>
      </c>
      <c r="W45" s="617" t="str">
        <f>CONCATENATE('Team 1'!$F10, " ",'Team 1'!$G10)</f>
        <v xml:space="preserve">Finlay  </v>
      </c>
      <c r="X45" s="650" t="str">
        <f>CONCATENATE('Team 1'!$F11, " ",'Team 1'!$G11)</f>
        <v xml:space="preserve">James  </v>
      </c>
      <c r="Y45" s="1361">
        <v>4</v>
      </c>
      <c r="Z45" s="612" t="s">
        <v>2889</v>
      </c>
      <c r="AA45" s="617" t="str">
        <f>CONCATENATE('Team 3'!$F10, " ",'Team 3'!$G10)</f>
        <v xml:space="preserve">Mark  </v>
      </c>
      <c r="AB45" s="650" t="str">
        <f>CONCATENATE('Team 3'!$F11, " ",'Team 3'!$G11)</f>
        <v xml:space="preserve">Isaac </v>
      </c>
      <c r="AC45" s="617" t="str">
        <f>CONCATENATE('Team 1'!$F10, " ",'Team 1'!$G10)</f>
        <v xml:space="preserve">Finlay  </v>
      </c>
      <c r="AD45" s="650" t="str">
        <f>CONCATENATE('Team 1'!$F11, " ",'Team 1'!$G11)</f>
        <v xml:space="preserve">James  </v>
      </c>
      <c r="AE45" s="1361">
        <v>4</v>
      </c>
      <c r="AF45" s="612" t="s">
        <v>2889</v>
      </c>
      <c r="AG45" s="617" t="str">
        <f>CONCATENATE('Team 4'!$F10, " ",'Team 4'!$G10)</f>
        <v xml:space="preserve">Benjamin </v>
      </c>
      <c r="AH45" s="650" t="str">
        <f>CONCATENATE('Team 4'!$F11, " ",'Team 4'!$G11)</f>
        <v xml:space="preserve">Michael </v>
      </c>
      <c r="AI45" s="617" t="str">
        <f>CONCATENATE('Team 1'!$F10, " ",'Team 1'!$G10)</f>
        <v xml:space="preserve">Finlay  </v>
      </c>
      <c r="AJ45" s="650" t="str">
        <f>CONCATENATE('Team 1'!$F11, " ",'Team 1'!$G11)</f>
        <v xml:space="preserve">James  </v>
      </c>
      <c r="AK45" s="1361">
        <v>4</v>
      </c>
      <c r="AL45" s="612" t="s">
        <v>2889</v>
      </c>
      <c r="AM45" s="617" t="str">
        <f>CONCATENATE('Team 5'!$F10, " ",'Team 5'!$G10)</f>
        <v xml:space="preserve">Oliver  </v>
      </c>
      <c r="AN45" s="650" t="str">
        <f>CONCATENATE('Team 5'!$F11, " ",'Team 5'!$G11)</f>
        <v xml:space="preserve">George  </v>
      </c>
      <c r="AO45" s="617" t="str">
        <f>CONCATENATE('Team 1'!$F10, " ",'Team 1'!$G10)</f>
        <v xml:space="preserve">Finlay  </v>
      </c>
      <c r="AP45" s="650" t="str">
        <f>CONCATENATE('Team 1'!$F11, " ",'Team 1'!$G11)</f>
        <v xml:space="preserve">James  </v>
      </c>
      <c r="AQ45" s="1361">
        <v>4</v>
      </c>
      <c r="AR45" s="612" t="s">
        <v>2889</v>
      </c>
      <c r="AS45" s="617" t="str">
        <f>CONCATENATE('Team 6'!$F10, " ",'Team 6'!$G10)</f>
        <v xml:space="preserve">Harvey </v>
      </c>
      <c r="AT45" s="650" t="str">
        <f>CONCATENATE('Team 6'!$F11, " ",'Team 6'!$G11)</f>
        <v xml:space="preserve">Adam </v>
      </c>
      <c r="AU45" s="617" t="str">
        <f>CONCATENATE('Team 1'!$F10, " ",'Team 1'!$G10)</f>
        <v xml:space="preserve">Finlay  </v>
      </c>
      <c r="AV45" s="650" t="str">
        <f>CONCATENATE('Team 1'!$F11, " ",'Team 1'!$G11)</f>
        <v xml:space="preserve">James  </v>
      </c>
      <c r="AW45" s="1361">
        <v>4</v>
      </c>
      <c r="AX45" s="612" t="s">
        <v>2889</v>
      </c>
      <c r="AY45" s="617" t="str">
        <f>CONCATENATE('Team 7'!$F10, " ",'Team 7'!$G10)</f>
        <v xml:space="preserve"> </v>
      </c>
      <c r="AZ45" s="650" t="str">
        <f>CONCATENATE('Team 7'!$F11, " ",'Team 7'!$G11)</f>
        <v xml:space="preserve"> </v>
      </c>
      <c r="BA45" s="617" t="str">
        <f>CONCATENATE('Team 1'!$F10, " ",'Team 1'!$G10)</f>
        <v xml:space="preserve">Finlay  </v>
      </c>
      <c r="BB45" s="650" t="str">
        <f>CONCATENATE('Team 1'!$F11, " ",'Team 1'!$G11)</f>
        <v xml:space="preserve">James  </v>
      </c>
      <c r="BC45" s="1361">
        <v>4</v>
      </c>
      <c r="BD45" s="612" t="s">
        <v>2889</v>
      </c>
      <c r="BE45" s="617" t="str">
        <f>CONCATENATE('Team 8'!$F10, " ",'Team 8'!$G10)</f>
        <v xml:space="preserve"> </v>
      </c>
      <c r="BF45" s="650" t="str">
        <f>CONCATENATE('Team 8'!$F11, " ",'Team 8'!$G11)</f>
        <v xml:space="preserve"> </v>
      </c>
      <c r="BG45" s="617" t="str">
        <f>CONCATENATE('Team 1'!$F10, " ",'Team 1'!$G10)</f>
        <v xml:space="preserve">Finlay  </v>
      </c>
      <c r="BH45" s="650" t="str">
        <f>CONCATENATE('Team 1'!$F11, " ",'Team 1'!$G11)</f>
        <v xml:space="preserve">James  </v>
      </c>
      <c r="BI45" s="1361">
        <v>4</v>
      </c>
      <c r="BJ45" s="612" t="s">
        <v>2889</v>
      </c>
      <c r="BK45" s="617" t="str">
        <f>CONCATENATE('Team 9'!$F10, " ",'Team 9'!$G10)</f>
        <v xml:space="preserve"> </v>
      </c>
      <c r="BL45" s="650" t="str">
        <f>CONCATENATE('Team 9'!$F11, " ",'Team 9'!$G11)</f>
        <v xml:space="preserve"> </v>
      </c>
      <c r="BM45" s="617" t="str">
        <f>CONCATENATE('Team 1'!$F10, " ",'Team 1'!$G10)</f>
        <v xml:space="preserve">Finlay  </v>
      </c>
      <c r="BN45" s="650" t="str">
        <f>CONCATENATE('Team 1'!$F11, " ",'Team 1'!$G11)</f>
        <v xml:space="preserve">James  </v>
      </c>
      <c r="BO45" s="1361">
        <v>4</v>
      </c>
      <c r="BP45" s="612" t="s">
        <v>2889</v>
      </c>
      <c r="BQ45" s="617" t="str">
        <f>CONCATENATE('Team 10'!$F10, " ",'Team 10'!$G10)</f>
        <v xml:space="preserve"> </v>
      </c>
      <c r="BR45" s="650" t="str">
        <f>CONCATENATE('Team 10'!$F11, " ",'Team 10'!$G11)</f>
        <v xml:space="preserve"> </v>
      </c>
      <c r="BS45" s="617" t="str">
        <f>CONCATENATE('Team 1'!$F10, " ",'Team 1'!$G10)</f>
        <v xml:space="preserve">Finlay  </v>
      </c>
      <c r="BT45" s="650" t="str">
        <f>CONCATENATE('Team 1'!$F11, " ",'Team 1'!$G11)</f>
        <v xml:space="preserve">James  </v>
      </c>
    </row>
    <row r="46" spans="1:72" s="610" customFormat="1" ht="21" customHeight="1" x14ac:dyDescent="0.2">
      <c r="J46" s="646"/>
      <c r="K46" s="1360"/>
      <c r="L46" s="612"/>
      <c r="M46" s="613"/>
      <c r="N46" s="613"/>
      <c r="O46" s="617" t="str">
        <f>CONCATENATE('Team 1'!$F12, " ",'Team 1'!$G12)</f>
        <v xml:space="preserve">Miller </v>
      </c>
      <c r="P46" s="650" t="str">
        <f>CONCATENATE('Team 1'!$F13, " ",'Team 1'!$G13)</f>
        <v xml:space="preserve">Austin </v>
      </c>
      <c r="Q46" s="648"/>
      <c r="S46" s="1360"/>
      <c r="T46" s="612"/>
      <c r="U46" s="617" t="str">
        <f>CONCATENATE('Team 2'!$F12, " ",'Team 2'!$G12)</f>
        <v xml:space="preserve">Max </v>
      </c>
      <c r="V46" s="650" t="str">
        <f>CONCATENATE('Team 2'!$F13, " ",'Team 2'!$G13)</f>
        <v xml:space="preserve">Maximillan </v>
      </c>
      <c r="W46" s="617" t="str">
        <f>CONCATENATE('Team 1'!$F12, " ",'Team 1'!$G12)</f>
        <v xml:space="preserve">Miller </v>
      </c>
      <c r="X46" s="650" t="str">
        <f>CONCATENATE('Team 1'!$F13, " ",'Team 1'!$G13)</f>
        <v xml:space="preserve">Austin </v>
      </c>
      <c r="Y46" s="1360"/>
      <c r="Z46" s="612"/>
      <c r="AA46" s="617" t="str">
        <f>CONCATENATE('Team 3'!$F12, " ",'Team 3'!$G12)</f>
        <v xml:space="preserve">Jack </v>
      </c>
      <c r="AB46" s="650" t="str">
        <f>CONCATENATE('Team 3'!$F13, " ",'Team 3'!$G13)</f>
        <v xml:space="preserve">Orlando </v>
      </c>
      <c r="AC46" s="617" t="str">
        <f>CONCATENATE('Team 1'!$F12, " ",'Team 1'!$G12)</f>
        <v xml:space="preserve">Miller </v>
      </c>
      <c r="AD46" s="650" t="str">
        <f>CONCATENATE('Team 1'!$F13, " ",'Team 1'!$G13)</f>
        <v xml:space="preserve">Austin </v>
      </c>
      <c r="AE46" s="1360"/>
      <c r="AF46" s="612"/>
      <c r="AG46" s="617" t="str">
        <f>CONCATENATE('Team 4'!$F12, " ",'Team 4'!$G12)</f>
        <v xml:space="preserve">Harry </v>
      </c>
      <c r="AH46" s="650" t="str">
        <f>CONCATENATE('Team 4'!$F13, " ",'Team 4'!$G13)</f>
        <v xml:space="preserve">Jonathan </v>
      </c>
      <c r="AI46" s="617" t="str">
        <f>CONCATENATE('Team 1'!$F12, " ",'Team 1'!$G12)</f>
        <v xml:space="preserve">Miller </v>
      </c>
      <c r="AJ46" s="650" t="str">
        <f>CONCATENATE('Team 1'!$F13, " ",'Team 1'!$G13)</f>
        <v xml:space="preserve">Austin </v>
      </c>
      <c r="AK46" s="1360"/>
      <c r="AL46" s="612"/>
      <c r="AM46" s="617" t="str">
        <f>CONCATENATE('Team 5'!$F12, " ",'Team 5'!$G12)</f>
        <v xml:space="preserve">Findley </v>
      </c>
      <c r="AN46" s="650" t="str">
        <f>CONCATENATE('Team 5'!$F13, " ",'Team 5'!$G13)</f>
        <v xml:space="preserve">Charlie </v>
      </c>
      <c r="AO46" s="617" t="str">
        <f>CONCATENATE('Team 1'!$F12, " ",'Team 1'!$G12)</f>
        <v xml:space="preserve">Miller </v>
      </c>
      <c r="AP46" s="650" t="str">
        <f>CONCATENATE('Team 1'!$F13, " ",'Team 1'!$G13)</f>
        <v xml:space="preserve">Austin </v>
      </c>
      <c r="AQ46" s="1360"/>
      <c r="AR46" s="612"/>
      <c r="AS46" s="617" t="str">
        <f>CONCATENATE('Team 6'!$F12, " ",'Team 6'!$G12)</f>
        <v xml:space="preserve">Euan </v>
      </c>
      <c r="AT46" s="650" t="str">
        <f>CONCATENATE('Team 6'!$F13, " ",'Team 6'!$G13)</f>
        <v xml:space="preserve">Daniel </v>
      </c>
      <c r="AU46" s="617" t="str">
        <f>CONCATENATE('Team 1'!$F12, " ",'Team 1'!$G12)</f>
        <v xml:space="preserve">Miller </v>
      </c>
      <c r="AV46" s="650" t="str">
        <f>CONCATENATE('Team 1'!$F13, " ",'Team 1'!$G13)</f>
        <v xml:space="preserve">Austin </v>
      </c>
      <c r="AW46" s="1360"/>
      <c r="AX46" s="612"/>
      <c r="AY46" s="617" t="str">
        <f>CONCATENATE('Team 7'!$F12, " ",'Team 7'!$G12)</f>
        <v xml:space="preserve"> </v>
      </c>
      <c r="AZ46" s="650" t="str">
        <f>CONCATENATE('Team 7'!$F13, " ",'Team 7'!$G13)</f>
        <v xml:space="preserve"> </v>
      </c>
      <c r="BA46" s="617" t="str">
        <f>CONCATENATE('Team 1'!$F12, " ",'Team 1'!$G12)</f>
        <v xml:space="preserve">Miller </v>
      </c>
      <c r="BB46" s="650" t="str">
        <f>CONCATENATE('Team 1'!$F13, " ",'Team 1'!$G13)</f>
        <v xml:space="preserve">Austin </v>
      </c>
      <c r="BC46" s="1360"/>
      <c r="BD46" s="612"/>
      <c r="BE46" s="617" t="str">
        <f>CONCATENATE('Team 8'!$F12, " ",'Team 8'!$G12)</f>
        <v xml:space="preserve"> </v>
      </c>
      <c r="BF46" s="650" t="str">
        <f>CONCATENATE('Team 8'!$F13, " ",'Team 8'!$G13)</f>
        <v xml:space="preserve"> </v>
      </c>
      <c r="BG46" s="617" t="str">
        <f>CONCATENATE('Team 1'!$F12, " ",'Team 1'!$G12)</f>
        <v xml:space="preserve">Miller </v>
      </c>
      <c r="BH46" s="650" t="str">
        <f>CONCATENATE('Team 1'!$F13, " ",'Team 1'!$G13)</f>
        <v xml:space="preserve">Austin </v>
      </c>
      <c r="BI46" s="1360"/>
      <c r="BJ46" s="612"/>
      <c r="BK46" s="617" t="str">
        <f>CONCATENATE('Team 9'!$F12, " ",'Team 9'!$G12)</f>
        <v xml:space="preserve"> </v>
      </c>
      <c r="BL46" s="650" t="str">
        <f>CONCATENATE('Team 9'!$F13, " ",'Team 9'!$G13)</f>
        <v xml:space="preserve"> </v>
      </c>
      <c r="BM46" s="617" t="str">
        <f>CONCATENATE('Team 1'!$F12, " ",'Team 1'!$G12)</f>
        <v xml:space="preserve">Miller </v>
      </c>
      <c r="BN46" s="650" t="str">
        <f>CONCATENATE('Team 1'!$F13, " ",'Team 1'!$G13)</f>
        <v xml:space="preserve">Austin </v>
      </c>
      <c r="BO46" s="1360"/>
      <c r="BP46" s="612"/>
      <c r="BQ46" s="617" t="str">
        <f>CONCATENATE('Team 10'!$F12, " ",'Team 10'!$G12)</f>
        <v xml:space="preserve"> </v>
      </c>
      <c r="BR46" s="650" t="str">
        <f>CONCATENATE('Team 10'!$F13, " ",'Team 10'!$G13)</f>
        <v xml:space="preserve"> </v>
      </c>
      <c r="BS46" s="617" t="str">
        <f>CONCATENATE('Team 1'!$F12, " ",'Team 1'!$G12)</f>
        <v xml:space="preserve">Miller </v>
      </c>
      <c r="BT46" s="650" t="str">
        <f>CONCATENATE('Team 1'!$F13, " ",'Team 1'!$G13)</f>
        <v xml:space="preserve">Austin </v>
      </c>
    </row>
    <row r="47" spans="1:72" s="610" customFormat="1" ht="21" customHeight="1" x14ac:dyDescent="0.2">
      <c r="J47" s="646"/>
      <c r="K47" s="1361">
        <v>5</v>
      </c>
      <c r="L47" s="612" t="s">
        <v>2890</v>
      </c>
      <c r="M47" s="613"/>
      <c r="N47" s="613"/>
      <c r="O47" s="617" t="str">
        <f>CONCATENATE('Team 1'!$F14, " ",'Team 1'!$G14)</f>
        <v xml:space="preserve">Faith </v>
      </c>
      <c r="P47" s="650" t="str">
        <f>CONCATENATE('Team 1'!$F15, " ",'Team 1'!$G15)</f>
        <v xml:space="preserve">Sophie </v>
      </c>
      <c r="Q47" s="648"/>
      <c r="S47" s="1361">
        <v>5</v>
      </c>
      <c r="T47" s="612" t="s">
        <v>2890</v>
      </c>
      <c r="U47" s="617" t="str">
        <f>CONCATENATE('Team 2'!$F14, " ",'Team 2'!$G14)</f>
        <v xml:space="preserve">Anna </v>
      </c>
      <c r="V47" s="650" t="str">
        <f>CONCATENATE('Team 2'!$F15, " ",'Team 2'!$G15)</f>
        <v xml:space="preserve">Talia-Jay </v>
      </c>
      <c r="W47" s="617" t="str">
        <f>CONCATENATE('Team 1'!$F14, " ",'Team 1'!$G14)</f>
        <v xml:space="preserve">Faith </v>
      </c>
      <c r="X47" s="650" t="str">
        <f>CONCATENATE('Team 1'!$F15, " ",'Team 1'!$G15)</f>
        <v xml:space="preserve">Sophie </v>
      </c>
      <c r="Y47" s="1361">
        <v>5</v>
      </c>
      <c r="Z47" s="612" t="s">
        <v>2890</v>
      </c>
      <c r="AA47" s="617" t="str">
        <f>CONCATENATE('Team 3'!$F14, " ",'Team 3'!$G14)</f>
        <v xml:space="preserve">Hannah </v>
      </c>
      <c r="AB47" s="650" t="str">
        <f>CONCATENATE('Team 3'!$F15, " ",'Team 3'!$G15)</f>
        <v xml:space="preserve">Jess </v>
      </c>
      <c r="AC47" s="617" t="str">
        <f>CONCATENATE('Team 1'!$F14, " ",'Team 1'!$G14)</f>
        <v xml:space="preserve">Faith </v>
      </c>
      <c r="AD47" s="650" t="str">
        <f>CONCATENATE('Team 1'!$F15, " ",'Team 1'!$G15)</f>
        <v xml:space="preserve">Sophie </v>
      </c>
      <c r="AE47" s="1361">
        <v>5</v>
      </c>
      <c r="AF47" s="612" t="s">
        <v>2890</v>
      </c>
      <c r="AG47" s="617" t="str">
        <f>CONCATENATE('Team 4'!$F14, " ",'Team 4'!$G14)</f>
        <v xml:space="preserve">Sophie </v>
      </c>
      <c r="AH47" s="650" t="str">
        <f>CONCATENATE('Team 4'!$F15, " ",'Team 4'!$G15)</f>
        <v xml:space="preserve">Abby </v>
      </c>
      <c r="AI47" s="617" t="str">
        <f>CONCATENATE('Team 1'!$F14, " ",'Team 1'!$G14)</f>
        <v xml:space="preserve">Faith </v>
      </c>
      <c r="AJ47" s="650" t="str">
        <f>CONCATENATE('Team 1'!$F15, " ",'Team 1'!$G15)</f>
        <v xml:space="preserve">Sophie </v>
      </c>
      <c r="AK47" s="1361">
        <v>5</v>
      </c>
      <c r="AL47" s="612" t="s">
        <v>2890</v>
      </c>
      <c r="AM47" s="617" t="str">
        <f>CONCATENATE('Team 5'!$F14, " ",'Team 5'!$G14)</f>
        <v xml:space="preserve">Jessica  </v>
      </c>
      <c r="AN47" s="650" t="str">
        <f>CONCATENATE('Team 5'!$F15, " ",'Team 5'!$G15)</f>
        <v xml:space="preserve">Samantha  </v>
      </c>
      <c r="AO47" s="617" t="str">
        <f>CONCATENATE('Team 1'!$F14, " ",'Team 1'!$G14)</f>
        <v xml:space="preserve">Faith </v>
      </c>
      <c r="AP47" s="650" t="str">
        <f>CONCATENATE('Team 1'!$F15, " ",'Team 1'!$G15)</f>
        <v xml:space="preserve">Sophie </v>
      </c>
      <c r="AQ47" s="1361">
        <v>5</v>
      </c>
      <c r="AR47" s="612" t="s">
        <v>2890</v>
      </c>
      <c r="AS47" s="617" t="str">
        <f>CONCATENATE('Team 6'!$F14, " ",'Team 6'!$G14)</f>
        <v xml:space="preserve">Salma </v>
      </c>
      <c r="AT47" s="650" t="str">
        <f>CONCATENATE('Team 6'!$F15, " ",'Team 6'!$G15)</f>
        <v xml:space="preserve">Jessica </v>
      </c>
      <c r="AU47" s="617" t="str">
        <f>CONCATENATE('Team 1'!$F14, " ",'Team 1'!$G14)</f>
        <v xml:space="preserve">Faith </v>
      </c>
      <c r="AV47" s="650" t="str">
        <f>CONCATENATE('Team 1'!$F15, " ",'Team 1'!$G15)</f>
        <v xml:space="preserve">Sophie </v>
      </c>
      <c r="AW47" s="1361">
        <v>5</v>
      </c>
      <c r="AX47" s="612" t="s">
        <v>2890</v>
      </c>
      <c r="AY47" s="617" t="str">
        <f>CONCATENATE('Team 7'!$F14, " ",'Team 7'!$G14)</f>
        <v xml:space="preserve"> </v>
      </c>
      <c r="AZ47" s="650" t="str">
        <f>CONCATENATE('Team 7'!$F15, " ",'Team 7'!$G15)</f>
        <v xml:space="preserve"> </v>
      </c>
      <c r="BA47" s="617" t="str">
        <f>CONCATENATE('Team 1'!$F14, " ",'Team 1'!$G14)</f>
        <v xml:space="preserve">Faith </v>
      </c>
      <c r="BB47" s="650" t="str">
        <f>CONCATENATE('Team 1'!$F15, " ",'Team 1'!$G15)</f>
        <v xml:space="preserve">Sophie </v>
      </c>
      <c r="BC47" s="1361">
        <v>5</v>
      </c>
      <c r="BD47" s="612" t="s">
        <v>2890</v>
      </c>
      <c r="BE47" s="617" t="str">
        <f>CONCATENATE('Team 8'!$F14, " ",'Team 8'!$G14)</f>
        <v xml:space="preserve"> </v>
      </c>
      <c r="BF47" s="650" t="str">
        <f>CONCATENATE('Team 8'!$F15, " ",'Team 8'!$G15)</f>
        <v xml:space="preserve"> </v>
      </c>
      <c r="BG47" s="617" t="str">
        <f>CONCATENATE('Team 1'!$F14, " ",'Team 1'!$G14)</f>
        <v xml:space="preserve">Faith </v>
      </c>
      <c r="BH47" s="650" t="str">
        <f>CONCATENATE('Team 1'!$F15, " ",'Team 1'!$G15)</f>
        <v xml:space="preserve">Sophie </v>
      </c>
      <c r="BI47" s="1361">
        <v>5</v>
      </c>
      <c r="BJ47" s="612" t="s">
        <v>2890</v>
      </c>
      <c r="BK47" s="617" t="str">
        <f>CONCATENATE('Team 9'!$F14, " ",'Team 9'!$G14)</f>
        <v xml:space="preserve"> </v>
      </c>
      <c r="BL47" s="650" t="str">
        <f>CONCATENATE('Team 9'!$F15, " ",'Team 9'!$G15)</f>
        <v xml:space="preserve"> </v>
      </c>
      <c r="BM47" s="617" t="str">
        <f>CONCATENATE('Team 1'!$F14, " ",'Team 1'!$G14)</f>
        <v xml:space="preserve">Faith </v>
      </c>
      <c r="BN47" s="650" t="str">
        <f>CONCATENATE('Team 1'!$F15, " ",'Team 1'!$G15)</f>
        <v xml:space="preserve">Sophie </v>
      </c>
      <c r="BO47" s="1361">
        <v>5</v>
      </c>
      <c r="BP47" s="612" t="s">
        <v>2890</v>
      </c>
      <c r="BQ47" s="617" t="str">
        <f>CONCATENATE('Team 10'!$F14, " ",'Team 10'!$G14)</f>
        <v xml:space="preserve"> </v>
      </c>
      <c r="BR47" s="650" t="str">
        <f>CONCATENATE('Team 10'!$F15, " ",'Team 10'!$G15)</f>
        <v xml:space="preserve"> </v>
      </c>
      <c r="BS47" s="617" t="str">
        <f>CONCATENATE('Team 1'!$F14, " ",'Team 1'!$G14)</f>
        <v xml:space="preserve">Faith </v>
      </c>
      <c r="BT47" s="650" t="str">
        <f>CONCATENATE('Team 1'!$F15, " ",'Team 1'!$G15)</f>
        <v xml:space="preserve">Sophie </v>
      </c>
    </row>
    <row r="48" spans="1:72" s="610" customFormat="1" ht="21" customHeight="1" x14ac:dyDescent="0.2">
      <c r="J48" s="646"/>
      <c r="K48" s="1360"/>
      <c r="L48" s="612"/>
      <c r="M48" s="613"/>
      <c r="N48" s="613"/>
      <c r="O48" s="617" t="str">
        <f>CONCATENATE('Team 1'!$F16, " ",'Team 1'!$G16)</f>
        <v xml:space="preserve">Lorne </v>
      </c>
      <c r="P48" s="650" t="str">
        <f>CONCATENATE('Team 1'!$F17, " ",'Team 1'!$G17)</f>
        <v xml:space="preserve">Lily </v>
      </c>
      <c r="Q48" s="648"/>
      <c r="S48" s="1360"/>
      <c r="T48" s="612"/>
      <c r="U48" s="617" t="str">
        <f>CONCATENATE('Team 2'!$F16, " ",'Team 2'!$G16)</f>
        <v xml:space="preserve">Emmie </v>
      </c>
      <c r="V48" s="650" t="str">
        <f>CONCATENATE('Team 2'!$F17, " ",'Team 2'!$G17)</f>
        <v xml:space="preserve">Chloe </v>
      </c>
      <c r="W48" s="617" t="str">
        <f>CONCATENATE('Team 1'!$F16, " ",'Team 1'!$G16)</f>
        <v xml:space="preserve">Lorne </v>
      </c>
      <c r="X48" s="650" t="str">
        <f>CONCATENATE('Team 1'!$F17, " ",'Team 1'!$G17)</f>
        <v xml:space="preserve">Lily </v>
      </c>
      <c r="Y48" s="1360"/>
      <c r="Z48" s="612"/>
      <c r="AA48" s="617" t="str">
        <f>CONCATENATE('Team 3'!$F16, " ",'Team 3'!$G16)</f>
        <v xml:space="preserve">Jess </v>
      </c>
      <c r="AB48" s="650" t="str">
        <f>CONCATENATE('Team 3'!$F17, " ",'Team 3'!$G17)</f>
        <v xml:space="preserve">Lily  </v>
      </c>
      <c r="AC48" s="617" t="str">
        <f>CONCATENATE('Team 1'!$F16, " ",'Team 1'!$G16)</f>
        <v xml:space="preserve">Lorne </v>
      </c>
      <c r="AD48" s="650" t="str">
        <f>CONCATENATE('Team 1'!$F17, " ",'Team 1'!$G17)</f>
        <v xml:space="preserve">Lily </v>
      </c>
      <c r="AE48" s="1360"/>
      <c r="AF48" s="612"/>
      <c r="AG48" s="617" t="str">
        <f>CONCATENATE('Team 4'!$F16, " ",'Team 4'!$G16)</f>
        <v xml:space="preserve">Holly </v>
      </c>
      <c r="AH48" s="650" t="str">
        <f>CONCATENATE('Team 4'!$F17, " ",'Team 4'!$G17)</f>
        <v xml:space="preserve">Fern </v>
      </c>
      <c r="AI48" s="617" t="str">
        <f>CONCATENATE('Team 1'!$F16, " ",'Team 1'!$G16)</f>
        <v xml:space="preserve">Lorne </v>
      </c>
      <c r="AJ48" s="650" t="str">
        <f>CONCATENATE('Team 1'!$F17, " ",'Team 1'!$G17)</f>
        <v xml:space="preserve">Lily </v>
      </c>
      <c r="AK48" s="1360"/>
      <c r="AL48" s="612"/>
      <c r="AM48" s="617" t="str">
        <f>CONCATENATE('Team 5'!$F16, " ",'Team 5'!$G16)</f>
        <v xml:space="preserve">Rose  </v>
      </c>
      <c r="AN48" s="650" t="str">
        <f>CONCATENATE('Team 5'!$F17, " ",'Team 5'!$G17)</f>
        <v xml:space="preserve">Heaven </v>
      </c>
      <c r="AO48" s="617" t="str">
        <f>CONCATENATE('Team 1'!$F16, " ",'Team 1'!$G16)</f>
        <v xml:space="preserve">Lorne </v>
      </c>
      <c r="AP48" s="650" t="str">
        <f>CONCATENATE('Team 1'!$F17, " ",'Team 1'!$G17)</f>
        <v xml:space="preserve">Lily </v>
      </c>
      <c r="AQ48" s="1360"/>
      <c r="AR48" s="612"/>
      <c r="AS48" s="617" t="str">
        <f>CONCATENATE('Team 6'!$F16, " ",'Team 6'!$G16)</f>
        <v xml:space="preserve">Louise </v>
      </c>
      <c r="AT48" s="650" t="str">
        <f>CONCATENATE('Team 6'!$F17, " ",'Team 6'!$G17)</f>
        <v xml:space="preserve">Arabella </v>
      </c>
      <c r="AU48" s="617" t="str">
        <f>CONCATENATE('Team 1'!$F16, " ",'Team 1'!$G16)</f>
        <v xml:space="preserve">Lorne </v>
      </c>
      <c r="AV48" s="650" t="str">
        <f>CONCATENATE('Team 1'!$F17, " ",'Team 1'!$G17)</f>
        <v xml:space="preserve">Lily </v>
      </c>
      <c r="AW48" s="1360"/>
      <c r="AX48" s="612"/>
      <c r="AY48" s="617" t="str">
        <f>CONCATENATE('Team 7'!$F16, " ",'Team 7'!$G16)</f>
        <v xml:space="preserve"> </v>
      </c>
      <c r="AZ48" s="650" t="str">
        <f>CONCATENATE('Team 7'!$F17, " ",'Team 7'!$G17)</f>
        <v xml:space="preserve"> </v>
      </c>
      <c r="BA48" s="617" t="str">
        <f>CONCATENATE('Team 1'!$F16, " ",'Team 1'!$G16)</f>
        <v xml:space="preserve">Lorne </v>
      </c>
      <c r="BB48" s="650" t="str">
        <f>CONCATENATE('Team 1'!$F17, " ",'Team 1'!$G17)</f>
        <v xml:space="preserve">Lily </v>
      </c>
      <c r="BC48" s="1360"/>
      <c r="BD48" s="612"/>
      <c r="BE48" s="617" t="str">
        <f>CONCATENATE('Team 8'!$F16, " ",'Team 8'!$G16)</f>
        <v xml:space="preserve"> </v>
      </c>
      <c r="BF48" s="650" t="str">
        <f>CONCATENATE('Team 8'!$F17, " ",'Team 8'!$G17)</f>
        <v xml:space="preserve"> </v>
      </c>
      <c r="BG48" s="617" t="str">
        <f>CONCATENATE('Team 1'!$F16, " ",'Team 1'!$G16)</f>
        <v xml:space="preserve">Lorne </v>
      </c>
      <c r="BH48" s="650" t="str">
        <f>CONCATENATE('Team 1'!$F17, " ",'Team 1'!$G17)</f>
        <v xml:space="preserve">Lily </v>
      </c>
      <c r="BI48" s="1360"/>
      <c r="BJ48" s="612"/>
      <c r="BK48" s="617" t="str">
        <f>CONCATENATE('Team 9'!$F16, " ",'Team 9'!$G16)</f>
        <v xml:space="preserve"> </v>
      </c>
      <c r="BL48" s="650" t="str">
        <f>CONCATENATE('Team 9'!$F17, " ",'Team 9'!$G17)</f>
        <v xml:space="preserve"> </v>
      </c>
      <c r="BM48" s="617" t="str">
        <f>CONCATENATE('Team 1'!$F16, " ",'Team 1'!$G16)</f>
        <v xml:space="preserve">Lorne </v>
      </c>
      <c r="BN48" s="650" t="str">
        <f>CONCATENATE('Team 1'!$F17, " ",'Team 1'!$G17)</f>
        <v xml:space="preserve">Lily </v>
      </c>
      <c r="BO48" s="1360"/>
      <c r="BP48" s="612"/>
      <c r="BQ48" s="617" t="str">
        <f>CONCATENATE('Team 10'!$F16, " ",'Team 10'!$G16)</f>
        <v xml:space="preserve"> </v>
      </c>
      <c r="BR48" s="650" t="str">
        <f>CONCATENATE('Team 10'!$F17, " ",'Team 10'!$G17)</f>
        <v xml:space="preserve"> </v>
      </c>
      <c r="BS48" s="617" t="str">
        <f>CONCATENATE('Team 1'!$F16, " ",'Team 1'!$G16)</f>
        <v xml:space="preserve">Lorne </v>
      </c>
      <c r="BT48" s="650" t="str">
        <f>CONCATENATE('Team 1'!$F17, " ",'Team 1'!$G17)</f>
        <v xml:space="preserve">Lily </v>
      </c>
    </row>
    <row r="49" spans="10:72" s="610" customFormat="1" ht="21" customHeight="1" x14ac:dyDescent="0.2">
      <c r="J49" s="646"/>
      <c r="K49" s="1361">
        <v>6</v>
      </c>
      <c r="L49" s="612" t="s">
        <v>2891</v>
      </c>
      <c r="M49" s="613"/>
      <c r="N49" s="613"/>
      <c r="O49" s="617" t="str">
        <f>CONCATENATE('Team 1'!$F18, " ",'Team 1'!$G18)</f>
        <v xml:space="preserve">Finley </v>
      </c>
      <c r="P49" s="650" t="str">
        <f>CONCATENATE('Team 1'!$F19, " ",'Team 1'!$G19)</f>
        <v xml:space="preserve">Henri </v>
      </c>
      <c r="Q49" s="648"/>
      <c r="S49" s="1361">
        <v>6</v>
      </c>
      <c r="T49" s="612" t="s">
        <v>2891</v>
      </c>
      <c r="U49" s="617" t="str">
        <f>CONCATENATE('Team 2'!$F18, " ",'Team 2'!$G18)</f>
        <v xml:space="preserve">Matthew </v>
      </c>
      <c r="V49" s="650" t="str">
        <f>CONCATENATE('Team 2'!$F19, " ",'Team 2'!$G19)</f>
        <v xml:space="preserve">Omar </v>
      </c>
      <c r="W49" s="617" t="str">
        <f>CONCATENATE('Team 1'!$F18, " ",'Team 1'!$G18)</f>
        <v xml:space="preserve">Finley </v>
      </c>
      <c r="X49" s="650" t="str">
        <f>CONCATENATE('Team 1'!$F19, " ",'Team 1'!$G19)</f>
        <v xml:space="preserve">Henri </v>
      </c>
      <c r="Y49" s="1361">
        <v>6</v>
      </c>
      <c r="Z49" s="612" t="s">
        <v>2891</v>
      </c>
      <c r="AA49" s="617" t="str">
        <f>CONCATENATE('Team 3'!$F18, " ",'Team 3'!$G18)</f>
        <v xml:space="preserve">Josh  </v>
      </c>
      <c r="AB49" s="650" t="str">
        <f>CONCATENATE('Team 3'!$F19, " ",'Team 3'!$G19)</f>
        <v xml:space="preserve">Josh  </v>
      </c>
      <c r="AC49" s="617" t="str">
        <f>CONCATENATE('Team 1'!$F18, " ",'Team 1'!$G18)</f>
        <v xml:space="preserve">Finley </v>
      </c>
      <c r="AD49" s="650" t="str">
        <f>CONCATENATE('Team 1'!$F19, " ",'Team 1'!$G19)</f>
        <v xml:space="preserve">Henri </v>
      </c>
      <c r="AE49" s="1361">
        <v>6</v>
      </c>
      <c r="AF49" s="612" t="s">
        <v>2891</v>
      </c>
      <c r="AG49" s="617" t="str">
        <f>CONCATENATE('Team 4'!$F18, " ",'Team 4'!$G18)</f>
        <v xml:space="preserve">Harry </v>
      </c>
      <c r="AH49" s="650" t="str">
        <f>CONCATENATE('Team 4'!$F19, " ",'Team 4'!$G19)</f>
        <v xml:space="preserve">Leo </v>
      </c>
      <c r="AI49" s="617" t="str">
        <f>CONCATENATE('Team 1'!$F18, " ",'Team 1'!$G18)</f>
        <v xml:space="preserve">Finley </v>
      </c>
      <c r="AJ49" s="650" t="str">
        <f>CONCATENATE('Team 1'!$F19, " ",'Team 1'!$G19)</f>
        <v xml:space="preserve">Henri </v>
      </c>
      <c r="AK49" s="1361">
        <v>6</v>
      </c>
      <c r="AL49" s="612" t="s">
        <v>2891</v>
      </c>
      <c r="AM49" s="617" t="str">
        <f>CONCATENATE('Team 5'!$F18, " ",'Team 5'!$G18)</f>
        <v xml:space="preserve">Finley  </v>
      </c>
      <c r="AN49" s="650" t="str">
        <f>CONCATENATE('Team 5'!$F19, " ",'Team 5'!$G19)</f>
        <v xml:space="preserve">James  </v>
      </c>
      <c r="AO49" s="617" t="str">
        <f>CONCATENATE('Team 1'!$F18, " ",'Team 1'!$G18)</f>
        <v xml:space="preserve">Finley </v>
      </c>
      <c r="AP49" s="650" t="str">
        <f>CONCATENATE('Team 1'!$F19, " ",'Team 1'!$G19)</f>
        <v xml:space="preserve">Henri </v>
      </c>
      <c r="AQ49" s="1361">
        <v>6</v>
      </c>
      <c r="AR49" s="612" t="s">
        <v>2891</v>
      </c>
      <c r="AS49" s="617" t="str">
        <f>CONCATENATE('Team 6'!$F18, " ",'Team 6'!$G18)</f>
        <v xml:space="preserve">Oliver </v>
      </c>
      <c r="AT49" s="650" t="str">
        <f>CONCATENATE('Team 6'!$F19, " ",'Team 6'!$G19)</f>
        <v xml:space="preserve">Benjamin  </v>
      </c>
      <c r="AU49" s="617" t="str">
        <f>CONCATENATE('Team 1'!$F18, " ",'Team 1'!$G18)</f>
        <v xml:space="preserve">Finley </v>
      </c>
      <c r="AV49" s="650" t="str">
        <f>CONCATENATE('Team 1'!$F19, " ",'Team 1'!$G19)</f>
        <v xml:space="preserve">Henri </v>
      </c>
      <c r="AW49" s="1361">
        <v>6</v>
      </c>
      <c r="AX49" s="612" t="s">
        <v>2891</v>
      </c>
      <c r="AY49" s="617" t="str">
        <f>CONCATENATE('Team 7'!$F18, " ",'Team 7'!$G18)</f>
        <v xml:space="preserve"> </v>
      </c>
      <c r="AZ49" s="650" t="str">
        <f>CONCATENATE('Team 7'!$F19, " ",'Team 7'!$G19)</f>
        <v xml:space="preserve"> </v>
      </c>
      <c r="BA49" s="617" t="str">
        <f>CONCATENATE('Team 1'!$F18, " ",'Team 1'!$G18)</f>
        <v xml:space="preserve">Finley </v>
      </c>
      <c r="BB49" s="650" t="str">
        <f>CONCATENATE('Team 1'!$F19, " ",'Team 1'!$G19)</f>
        <v xml:space="preserve">Henri </v>
      </c>
      <c r="BC49" s="1361">
        <v>6</v>
      </c>
      <c r="BD49" s="612" t="s">
        <v>2891</v>
      </c>
      <c r="BE49" s="617" t="str">
        <f>CONCATENATE('Team 8'!$F18, " ",'Team 8'!$G18)</f>
        <v xml:space="preserve"> </v>
      </c>
      <c r="BF49" s="650" t="str">
        <f>CONCATENATE('Team 8'!$F19, " ",'Team 8'!$G19)</f>
        <v xml:space="preserve"> </v>
      </c>
      <c r="BG49" s="617" t="str">
        <f>CONCATENATE('Team 1'!$F18, " ",'Team 1'!$G18)</f>
        <v xml:space="preserve">Finley </v>
      </c>
      <c r="BH49" s="650" t="str">
        <f>CONCATENATE('Team 1'!$F19, " ",'Team 1'!$G19)</f>
        <v xml:space="preserve">Henri </v>
      </c>
      <c r="BI49" s="1361">
        <v>6</v>
      </c>
      <c r="BJ49" s="612" t="s">
        <v>2891</v>
      </c>
      <c r="BK49" s="617" t="str">
        <f>CONCATENATE('Team 9'!$F18, " ",'Team 9'!$G18)</f>
        <v xml:space="preserve"> </v>
      </c>
      <c r="BL49" s="650" t="str">
        <f>CONCATENATE('Team 9'!$F19, " ",'Team 9'!$G19)</f>
        <v xml:space="preserve"> </v>
      </c>
      <c r="BM49" s="617" t="str">
        <f>CONCATENATE('Team 1'!$F18, " ",'Team 1'!$G18)</f>
        <v xml:space="preserve">Finley </v>
      </c>
      <c r="BN49" s="650" t="str">
        <f>CONCATENATE('Team 1'!$F19, " ",'Team 1'!$G19)</f>
        <v xml:space="preserve">Henri </v>
      </c>
      <c r="BO49" s="1361">
        <v>6</v>
      </c>
      <c r="BP49" s="612" t="s">
        <v>2891</v>
      </c>
      <c r="BQ49" s="617" t="str">
        <f>CONCATENATE('Team 10'!$F18, " ",'Team 10'!$G18)</f>
        <v xml:space="preserve"> </v>
      </c>
      <c r="BR49" s="650" t="str">
        <f>CONCATENATE('Team 10'!$F19, " ",'Team 10'!$G19)</f>
        <v xml:space="preserve"> </v>
      </c>
      <c r="BS49" s="617" t="str">
        <f>CONCATENATE('Team 1'!$F18, " ",'Team 1'!$G18)</f>
        <v xml:space="preserve">Finley </v>
      </c>
      <c r="BT49" s="650" t="str">
        <f>CONCATENATE('Team 1'!$F19, " ",'Team 1'!$G19)</f>
        <v xml:space="preserve">Henri </v>
      </c>
    </row>
    <row r="50" spans="10:72" s="610" customFormat="1" ht="21" customHeight="1" x14ac:dyDescent="0.2">
      <c r="J50" s="646"/>
      <c r="K50" s="1360"/>
      <c r="L50" s="612"/>
      <c r="M50" s="613"/>
      <c r="N50" s="613"/>
      <c r="O50" s="617" t="str">
        <f>CONCATENATE('Team 1'!$F20, " ",'Team 1'!$G20)</f>
        <v xml:space="preserve">Menuka </v>
      </c>
      <c r="P50" s="650" t="str">
        <f>CONCATENATE('Team 1'!$F21, " ",'Team 1'!$G21)</f>
        <v xml:space="preserve">James  </v>
      </c>
      <c r="Q50" s="648"/>
      <c r="S50" s="1360"/>
      <c r="T50" s="612"/>
      <c r="U50" s="617" t="str">
        <f>CONCATENATE('Team 2'!$F20, " ",'Team 2'!$G20)</f>
        <v xml:space="preserve">Masoud </v>
      </c>
      <c r="V50" s="650" t="str">
        <f>CONCATENATE('Team 2'!$F21, " ",'Team 2'!$G21)</f>
        <v xml:space="preserve">Ethan </v>
      </c>
      <c r="W50" s="617" t="str">
        <f>CONCATENATE('Team 1'!$F20, " ",'Team 1'!$G20)</f>
        <v xml:space="preserve">Menuka </v>
      </c>
      <c r="X50" s="650" t="str">
        <f>CONCATENATE('Team 1'!$F21, " ",'Team 1'!$G21)</f>
        <v xml:space="preserve">James  </v>
      </c>
      <c r="Y50" s="1360"/>
      <c r="Z50" s="612"/>
      <c r="AA50" s="617" t="str">
        <f>CONCATENATE('Team 3'!$F20, " ",'Team 3'!$G20)</f>
        <v xml:space="preserve">Michael </v>
      </c>
      <c r="AB50" s="650" t="str">
        <f>CONCATENATE('Team 3'!$F21, " ",'Team 3'!$G21)</f>
        <v xml:space="preserve">Max </v>
      </c>
      <c r="AC50" s="617" t="str">
        <f>CONCATENATE('Team 1'!$F20, " ",'Team 1'!$G20)</f>
        <v xml:space="preserve">Menuka </v>
      </c>
      <c r="AD50" s="650" t="str">
        <f>CONCATENATE('Team 1'!$F21, " ",'Team 1'!$G21)</f>
        <v xml:space="preserve">James  </v>
      </c>
      <c r="AE50" s="1360"/>
      <c r="AF50" s="612"/>
      <c r="AG50" s="617" t="str">
        <f>CONCATENATE('Team 4'!$F20, " ",'Team 4'!$G20)</f>
        <v xml:space="preserve">Max </v>
      </c>
      <c r="AH50" s="650" t="str">
        <f>CONCATENATE('Team 4'!$F21, " ",'Team 4'!$G21)</f>
        <v xml:space="preserve">Matus </v>
      </c>
      <c r="AI50" s="617" t="str">
        <f>CONCATENATE('Team 1'!$F20, " ",'Team 1'!$G20)</f>
        <v xml:space="preserve">Menuka </v>
      </c>
      <c r="AJ50" s="650" t="str">
        <f>CONCATENATE('Team 1'!$F21, " ",'Team 1'!$G21)</f>
        <v xml:space="preserve">James  </v>
      </c>
      <c r="AK50" s="1360"/>
      <c r="AL50" s="612"/>
      <c r="AM50" s="617" t="str">
        <f>CONCATENATE('Team 5'!$F20, " ",'Team 5'!$G20)</f>
        <v xml:space="preserve">Connor </v>
      </c>
      <c r="AN50" s="650" t="str">
        <f>CONCATENATE('Team 5'!$F21, " ",'Team 5'!$G21)</f>
        <v xml:space="preserve">McKenzie </v>
      </c>
      <c r="AO50" s="617" t="str">
        <f>CONCATENATE('Team 1'!$F20, " ",'Team 1'!$G20)</f>
        <v xml:space="preserve">Menuka </v>
      </c>
      <c r="AP50" s="650" t="str">
        <f>CONCATENATE('Team 1'!$F21, " ",'Team 1'!$G21)</f>
        <v xml:space="preserve">James  </v>
      </c>
      <c r="AQ50" s="1360"/>
      <c r="AR50" s="612"/>
      <c r="AS50" s="617" t="str">
        <f>CONCATENATE('Team 6'!$F20, " ",'Team 6'!$G20)</f>
        <v xml:space="preserve">Henry </v>
      </c>
      <c r="AT50" s="650" t="str">
        <f>CONCATENATE('Team 6'!$F21, " ",'Team 6'!$G21)</f>
        <v xml:space="preserve">Harrison  </v>
      </c>
      <c r="AU50" s="617" t="str">
        <f>CONCATENATE('Team 1'!$F20, " ",'Team 1'!$G20)</f>
        <v xml:space="preserve">Menuka </v>
      </c>
      <c r="AV50" s="650" t="str">
        <f>CONCATENATE('Team 1'!$F21, " ",'Team 1'!$G21)</f>
        <v xml:space="preserve">James  </v>
      </c>
      <c r="AW50" s="1360"/>
      <c r="AX50" s="612"/>
      <c r="AY50" s="617" t="str">
        <f>CONCATENATE('Team 7'!$F20, " ",'Team 7'!$G20)</f>
        <v xml:space="preserve"> </v>
      </c>
      <c r="AZ50" s="650" t="str">
        <f>CONCATENATE('Team 7'!$F21, " ",'Team 7'!$G21)</f>
        <v xml:space="preserve"> </v>
      </c>
      <c r="BA50" s="617" t="str">
        <f>CONCATENATE('Team 1'!$F20, " ",'Team 1'!$G20)</f>
        <v xml:space="preserve">Menuka </v>
      </c>
      <c r="BB50" s="650" t="str">
        <f>CONCATENATE('Team 1'!$F21, " ",'Team 1'!$G21)</f>
        <v xml:space="preserve">James  </v>
      </c>
      <c r="BC50" s="1360"/>
      <c r="BD50" s="612"/>
      <c r="BE50" s="617" t="str">
        <f>CONCATENATE('Team 8'!$F20, " ",'Team 8'!$G20)</f>
        <v xml:space="preserve"> </v>
      </c>
      <c r="BF50" s="650" t="str">
        <f>CONCATENATE('Team 8'!$F21, " ",'Team 8'!$G21)</f>
        <v xml:space="preserve"> </v>
      </c>
      <c r="BG50" s="617" t="str">
        <f>CONCATENATE('Team 1'!$F20, " ",'Team 1'!$G20)</f>
        <v xml:space="preserve">Menuka </v>
      </c>
      <c r="BH50" s="650" t="str">
        <f>CONCATENATE('Team 1'!$F21, " ",'Team 1'!$G21)</f>
        <v xml:space="preserve">James  </v>
      </c>
      <c r="BI50" s="1360"/>
      <c r="BJ50" s="612"/>
      <c r="BK50" s="617" t="str">
        <f>CONCATENATE('Team 9'!$F20, " ",'Team 9'!$G20)</f>
        <v xml:space="preserve"> </v>
      </c>
      <c r="BL50" s="650" t="str">
        <f>CONCATENATE('Team 9'!$F21, " ",'Team 9'!$G21)</f>
        <v xml:space="preserve"> </v>
      </c>
      <c r="BM50" s="617" t="str">
        <f>CONCATENATE('Team 1'!$F20, " ",'Team 1'!$G20)</f>
        <v xml:space="preserve">Menuka </v>
      </c>
      <c r="BN50" s="650" t="str">
        <f>CONCATENATE('Team 1'!$F21, " ",'Team 1'!$G21)</f>
        <v xml:space="preserve">James  </v>
      </c>
      <c r="BO50" s="1360"/>
      <c r="BP50" s="612"/>
      <c r="BQ50" s="617" t="str">
        <f>CONCATENATE('Team 10'!$F20, " ",'Team 10'!$G20)</f>
        <v xml:space="preserve"> </v>
      </c>
      <c r="BR50" s="650" t="str">
        <f>CONCATENATE('Team 10'!$F21, " ",'Team 10'!$G21)</f>
        <v xml:space="preserve"> </v>
      </c>
      <c r="BS50" s="617" t="str">
        <f>CONCATENATE('Team 1'!$F20, " ",'Team 1'!$G20)</f>
        <v xml:space="preserve">Menuka </v>
      </c>
      <c r="BT50" s="650" t="str">
        <f>CONCATENATE('Team 1'!$F21, " ",'Team 1'!$G21)</f>
        <v xml:space="preserve">James  </v>
      </c>
    </row>
    <row r="51" spans="10:72" s="610" customFormat="1" ht="21" customHeight="1" x14ac:dyDescent="0.2">
      <c r="J51" s="646"/>
      <c r="K51" s="1361">
        <v>7</v>
      </c>
      <c r="L51" s="612" t="s">
        <v>2892</v>
      </c>
      <c r="M51" s="613"/>
      <c r="N51" s="613"/>
      <c r="O51" s="617" t="str">
        <f>CONCATENATE('Team 1'!$F22, " ",'Team 1'!$G22)</f>
        <v xml:space="preserve">Julianna </v>
      </c>
      <c r="P51" s="650" t="str">
        <f>CONCATENATE('Team 1'!$F23, " ",'Team 1'!$G23)</f>
        <v xml:space="preserve">Isabel  </v>
      </c>
      <c r="Q51" s="648"/>
      <c r="S51" s="1361">
        <v>7</v>
      </c>
      <c r="T51" s="612" t="s">
        <v>2892</v>
      </c>
      <c r="U51" s="617" t="str">
        <f>CONCATENATE('Team 2'!$F22, " ",'Team 2'!$G22)</f>
        <v xml:space="preserve">Rebecca </v>
      </c>
      <c r="V51" s="650" t="str">
        <f>CONCATENATE('Team 2'!$F23, " ",'Team 2'!$G23)</f>
        <v xml:space="preserve">Chloe </v>
      </c>
      <c r="W51" s="617" t="str">
        <f>CONCATENATE('Team 1'!$F22, " ",'Team 1'!$G22)</f>
        <v xml:space="preserve">Julianna </v>
      </c>
      <c r="X51" s="650" t="str">
        <f>CONCATENATE('Team 1'!$F23, " ",'Team 1'!$G23)</f>
        <v xml:space="preserve">Isabel  </v>
      </c>
      <c r="Y51" s="1361">
        <v>7</v>
      </c>
      <c r="Z51" s="612" t="s">
        <v>2892</v>
      </c>
      <c r="AA51" s="617" t="str">
        <f>CONCATENATE('Team 3'!$F22, " ",'Team 3'!$G22)</f>
        <v xml:space="preserve">Kiara </v>
      </c>
      <c r="AB51" s="650" t="str">
        <f>CONCATENATE('Team 3'!$F23, " ",'Team 3'!$G23)</f>
        <v xml:space="preserve">Eve </v>
      </c>
      <c r="AC51" s="617" t="str">
        <f>CONCATENATE('Team 1'!$F22, " ",'Team 1'!$G22)</f>
        <v xml:space="preserve">Julianna </v>
      </c>
      <c r="AD51" s="650" t="str">
        <f>CONCATENATE('Team 1'!$F23, " ",'Team 1'!$G23)</f>
        <v xml:space="preserve">Isabel  </v>
      </c>
      <c r="AE51" s="1361">
        <v>7</v>
      </c>
      <c r="AF51" s="612" t="s">
        <v>2892</v>
      </c>
      <c r="AG51" s="617" t="str">
        <f>CONCATENATE('Team 4'!$F22, " ",'Team 4'!$G22)</f>
        <v xml:space="preserve">Lottie </v>
      </c>
      <c r="AH51" s="650" t="str">
        <f>CONCATENATE('Team 4'!$F23, " ",'Team 4'!$G23)</f>
        <v xml:space="preserve">Lottie </v>
      </c>
      <c r="AI51" s="617" t="str">
        <f>CONCATENATE('Team 1'!$F22, " ",'Team 1'!$G22)</f>
        <v xml:space="preserve">Julianna </v>
      </c>
      <c r="AJ51" s="650" t="str">
        <f>CONCATENATE('Team 1'!$F23, " ",'Team 1'!$G23)</f>
        <v xml:space="preserve">Isabel  </v>
      </c>
      <c r="AK51" s="1361">
        <v>7</v>
      </c>
      <c r="AL51" s="612" t="s">
        <v>2892</v>
      </c>
      <c r="AM51" s="617" t="str">
        <f>CONCATENATE('Team 5'!$F22, " ",'Team 5'!$G22)</f>
        <v xml:space="preserve">Holly </v>
      </c>
      <c r="AN51" s="650" t="str">
        <f>CONCATENATE('Team 5'!$F23, " ",'Team 5'!$G23)</f>
        <v xml:space="preserve">Emma  </v>
      </c>
      <c r="AO51" s="617" t="str">
        <f>CONCATENATE('Team 1'!$F22, " ",'Team 1'!$G22)</f>
        <v xml:space="preserve">Julianna </v>
      </c>
      <c r="AP51" s="650" t="str">
        <f>CONCATENATE('Team 1'!$F23, " ",'Team 1'!$G23)</f>
        <v xml:space="preserve">Isabel  </v>
      </c>
      <c r="AQ51" s="1361">
        <v>7</v>
      </c>
      <c r="AR51" s="612" t="s">
        <v>2892</v>
      </c>
      <c r="AS51" s="617" t="str">
        <f>CONCATENATE('Team 6'!$F22, " ",'Team 6'!$G22)</f>
        <v xml:space="preserve">Georgina  </v>
      </c>
      <c r="AT51" s="650" t="str">
        <f>CONCATENATE('Team 6'!$F23, " ",'Team 6'!$G23)</f>
        <v xml:space="preserve">Morgan </v>
      </c>
      <c r="AU51" s="617" t="str">
        <f>CONCATENATE('Team 1'!$F22, " ",'Team 1'!$G22)</f>
        <v xml:space="preserve">Julianna </v>
      </c>
      <c r="AV51" s="650" t="str">
        <f>CONCATENATE('Team 1'!$F23, " ",'Team 1'!$G23)</f>
        <v xml:space="preserve">Isabel  </v>
      </c>
      <c r="AW51" s="1361">
        <v>7</v>
      </c>
      <c r="AX51" s="612" t="s">
        <v>2892</v>
      </c>
      <c r="AY51" s="617" t="str">
        <f>CONCATENATE('Team 7'!$F22, " ",'Team 7'!$G22)</f>
        <v xml:space="preserve"> </v>
      </c>
      <c r="AZ51" s="650" t="str">
        <f>CONCATENATE('Team 7'!$F23, " ",'Team 7'!$G23)</f>
        <v xml:space="preserve"> </v>
      </c>
      <c r="BA51" s="617" t="str">
        <f>CONCATENATE('Team 1'!$F22, " ",'Team 1'!$G22)</f>
        <v xml:space="preserve">Julianna </v>
      </c>
      <c r="BB51" s="650" t="str">
        <f>CONCATENATE('Team 1'!$F23, " ",'Team 1'!$G23)</f>
        <v xml:space="preserve">Isabel  </v>
      </c>
      <c r="BC51" s="1361">
        <v>7</v>
      </c>
      <c r="BD51" s="612" t="s">
        <v>2892</v>
      </c>
      <c r="BE51" s="617" t="str">
        <f>CONCATENATE('Team 8'!$F22, " ",'Team 8'!$G22)</f>
        <v xml:space="preserve"> </v>
      </c>
      <c r="BF51" s="650" t="str">
        <f>CONCATENATE('Team 8'!$F23, " ",'Team 8'!$G23)</f>
        <v xml:space="preserve"> </v>
      </c>
      <c r="BG51" s="617" t="str">
        <f>CONCATENATE('Team 1'!$F22, " ",'Team 1'!$G22)</f>
        <v xml:space="preserve">Julianna </v>
      </c>
      <c r="BH51" s="650" t="str">
        <f>CONCATENATE('Team 1'!$F23, " ",'Team 1'!$G23)</f>
        <v xml:space="preserve">Isabel  </v>
      </c>
      <c r="BI51" s="1361">
        <v>7</v>
      </c>
      <c r="BJ51" s="612" t="s">
        <v>2892</v>
      </c>
      <c r="BK51" s="617" t="str">
        <f>CONCATENATE('Team 9'!$F22, " ",'Team 9'!$G22)</f>
        <v xml:space="preserve"> </v>
      </c>
      <c r="BL51" s="650" t="str">
        <f>CONCATENATE('Team 9'!$F23, " ",'Team 9'!$G23)</f>
        <v xml:space="preserve"> </v>
      </c>
      <c r="BM51" s="617" t="str">
        <f>CONCATENATE('Team 1'!$F22, " ",'Team 1'!$G22)</f>
        <v xml:space="preserve">Julianna </v>
      </c>
      <c r="BN51" s="650" t="str">
        <f>CONCATENATE('Team 1'!$F23, " ",'Team 1'!$G23)</f>
        <v xml:space="preserve">Isabel  </v>
      </c>
      <c r="BO51" s="1361">
        <v>7</v>
      </c>
      <c r="BP51" s="612" t="s">
        <v>2892</v>
      </c>
      <c r="BQ51" s="617" t="str">
        <f>CONCATENATE('Team 10'!$F22, " ",'Team 10'!$G22)</f>
        <v xml:space="preserve"> </v>
      </c>
      <c r="BR51" s="650" t="str">
        <f>CONCATENATE('Team 10'!$F23, " ",'Team 10'!$G23)</f>
        <v xml:space="preserve"> </v>
      </c>
      <c r="BS51" s="617" t="str">
        <f>CONCATENATE('Team 1'!$F22, " ",'Team 1'!$G22)</f>
        <v xml:space="preserve">Julianna </v>
      </c>
      <c r="BT51" s="650" t="str">
        <f>CONCATENATE('Team 1'!$F23, " ",'Team 1'!$G23)</f>
        <v xml:space="preserve">Isabel  </v>
      </c>
    </row>
    <row r="52" spans="10:72" s="610" customFormat="1" ht="21" customHeight="1" x14ac:dyDescent="0.2">
      <c r="J52" s="646"/>
      <c r="K52" s="1360"/>
      <c r="L52" s="612"/>
      <c r="M52" s="613"/>
      <c r="N52" s="613"/>
      <c r="O52" s="617" t="str">
        <f>CONCATENATE('Team 1'!$F24, " ",'Team 1'!$G24)</f>
        <v xml:space="preserve">Jessica </v>
      </c>
      <c r="P52" s="650" t="str">
        <f>CONCATENATE('Team 1'!$F25, " ",'Team 1'!$G25)</f>
        <v xml:space="preserve">Rebecca </v>
      </c>
      <c r="Q52" s="648"/>
      <c r="S52" s="1360"/>
      <c r="T52" s="612"/>
      <c r="U52" s="617" t="str">
        <f>CONCATENATE('Team 2'!$F24, " ",'Team 2'!$G24)</f>
        <v xml:space="preserve">Jessica-May </v>
      </c>
      <c r="V52" s="650" t="str">
        <f>CONCATENATE('Team 2'!$F25, " ",'Team 2'!$G25)</f>
        <v xml:space="preserve">Ella </v>
      </c>
      <c r="W52" s="617" t="str">
        <f>CONCATENATE('Team 1'!$F24, " ",'Team 1'!$G24)</f>
        <v xml:space="preserve">Jessica </v>
      </c>
      <c r="X52" s="650" t="str">
        <f>CONCATENATE('Team 1'!$F25, " ",'Team 1'!$G25)</f>
        <v xml:space="preserve">Rebecca </v>
      </c>
      <c r="Y52" s="1360"/>
      <c r="Z52" s="612"/>
      <c r="AA52" s="617" t="str">
        <f>CONCATENATE('Team 3'!$F24, " ",'Team 3'!$G24)</f>
        <v xml:space="preserve">Iona </v>
      </c>
      <c r="AB52" s="650" t="str">
        <f>CONCATENATE('Team 3'!$F25, " ",'Team 3'!$G25)</f>
        <v xml:space="preserve">Olivia </v>
      </c>
      <c r="AC52" s="617" t="str">
        <f>CONCATENATE('Team 1'!$F24, " ",'Team 1'!$G24)</f>
        <v xml:space="preserve">Jessica </v>
      </c>
      <c r="AD52" s="650" t="str">
        <f>CONCATENATE('Team 1'!$F25, " ",'Team 1'!$G25)</f>
        <v xml:space="preserve">Rebecca </v>
      </c>
      <c r="AE52" s="1360"/>
      <c r="AF52" s="612"/>
      <c r="AG52" s="617" t="str">
        <f>CONCATENATE('Team 4'!$F24, " ",'Team 4'!$G24)</f>
        <v xml:space="preserve">Edith </v>
      </c>
      <c r="AH52" s="650" t="str">
        <f>CONCATENATE('Team 4'!$F25, " ",'Team 4'!$G25)</f>
        <v xml:space="preserve">Ellie </v>
      </c>
      <c r="AI52" s="617" t="str">
        <f>CONCATENATE('Team 1'!$F24, " ",'Team 1'!$G24)</f>
        <v xml:space="preserve">Jessica </v>
      </c>
      <c r="AJ52" s="650" t="str">
        <f>CONCATENATE('Team 1'!$F25, " ",'Team 1'!$G25)</f>
        <v xml:space="preserve">Rebecca </v>
      </c>
      <c r="AK52" s="1360"/>
      <c r="AL52" s="612"/>
      <c r="AM52" s="617" t="str">
        <f>CONCATENATE('Team 5'!$F24, " ",'Team 5'!$G24)</f>
        <v xml:space="preserve">Merewyn </v>
      </c>
      <c r="AN52" s="650" t="str">
        <f>CONCATENATE('Team 5'!$F25, " ",'Team 5'!$G25)</f>
        <v xml:space="preserve">Rose  </v>
      </c>
      <c r="AO52" s="617" t="str">
        <f>CONCATENATE('Team 1'!$F24, " ",'Team 1'!$G24)</f>
        <v xml:space="preserve">Jessica </v>
      </c>
      <c r="AP52" s="650" t="str">
        <f>CONCATENATE('Team 1'!$F25, " ",'Team 1'!$G25)</f>
        <v xml:space="preserve">Rebecca </v>
      </c>
      <c r="AQ52" s="1360"/>
      <c r="AR52" s="612"/>
      <c r="AS52" s="617" t="str">
        <f>CONCATENATE('Team 6'!$F24, " ",'Team 6'!$G24)</f>
        <v xml:space="preserve">Orla </v>
      </c>
      <c r="AT52" s="650" t="str">
        <f>CONCATENATE('Team 6'!$F25, " ",'Team 6'!$G25)</f>
        <v xml:space="preserve">Isabel </v>
      </c>
      <c r="AU52" s="617" t="str">
        <f>CONCATENATE('Team 1'!$F24, " ",'Team 1'!$G24)</f>
        <v xml:space="preserve">Jessica </v>
      </c>
      <c r="AV52" s="650" t="str">
        <f>CONCATENATE('Team 1'!$F25, " ",'Team 1'!$G25)</f>
        <v xml:space="preserve">Rebecca </v>
      </c>
      <c r="AW52" s="1360"/>
      <c r="AX52" s="612"/>
      <c r="AY52" s="617" t="str">
        <f>CONCATENATE('Team 7'!$F24, " ",'Team 7'!$G24)</f>
        <v xml:space="preserve"> </v>
      </c>
      <c r="AZ52" s="650" t="str">
        <f>CONCATENATE('Team 7'!$F25, " ",'Team 7'!$G25)</f>
        <v xml:space="preserve"> </v>
      </c>
      <c r="BA52" s="617" t="str">
        <f>CONCATENATE('Team 1'!$F24, " ",'Team 1'!$G24)</f>
        <v xml:space="preserve">Jessica </v>
      </c>
      <c r="BB52" s="650" t="str">
        <f>CONCATENATE('Team 1'!$F25, " ",'Team 1'!$G25)</f>
        <v xml:space="preserve">Rebecca </v>
      </c>
      <c r="BC52" s="1360"/>
      <c r="BD52" s="612"/>
      <c r="BE52" s="617" t="str">
        <f>CONCATENATE('Team 8'!$F24, " ",'Team 8'!$G24)</f>
        <v xml:space="preserve"> </v>
      </c>
      <c r="BF52" s="650" t="str">
        <f>CONCATENATE('Team 8'!$F25, " ",'Team 8'!$G25)</f>
        <v xml:space="preserve"> </v>
      </c>
      <c r="BG52" s="617" t="str">
        <f>CONCATENATE('Team 1'!$F24, " ",'Team 1'!$G24)</f>
        <v xml:space="preserve">Jessica </v>
      </c>
      <c r="BH52" s="650" t="str">
        <f>CONCATENATE('Team 1'!$F25, " ",'Team 1'!$G25)</f>
        <v xml:space="preserve">Rebecca </v>
      </c>
      <c r="BI52" s="1360"/>
      <c r="BJ52" s="612"/>
      <c r="BK52" s="617" t="str">
        <f>CONCATENATE('Team 9'!$F24, " ",'Team 9'!$G24)</f>
        <v xml:space="preserve"> </v>
      </c>
      <c r="BL52" s="650" t="str">
        <f>CONCATENATE('Team 9'!$F25, " ",'Team 9'!$G25)</f>
        <v xml:space="preserve"> </v>
      </c>
      <c r="BM52" s="617" t="str">
        <f>CONCATENATE('Team 1'!$F24, " ",'Team 1'!$G24)</f>
        <v xml:space="preserve">Jessica </v>
      </c>
      <c r="BN52" s="650" t="str">
        <f>CONCATENATE('Team 1'!$F25, " ",'Team 1'!$G25)</f>
        <v xml:space="preserve">Rebecca </v>
      </c>
      <c r="BO52" s="1360"/>
      <c r="BP52" s="612"/>
      <c r="BQ52" s="617" t="str">
        <f>CONCATENATE('Team 10'!$F24, " ",'Team 10'!$G24)</f>
        <v xml:space="preserve"> </v>
      </c>
      <c r="BR52" s="650" t="str">
        <f>CONCATENATE('Team 10'!$F25, " ",'Team 10'!$G25)</f>
        <v xml:space="preserve"> </v>
      </c>
      <c r="BS52" s="617" t="str">
        <f>CONCATENATE('Team 1'!$F24, " ",'Team 1'!$G24)</f>
        <v xml:space="preserve">Jessica </v>
      </c>
      <c r="BT52" s="650" t="str">
        <f>CONCATENATE('Team 1'!$F25, " ",'Team 1'!$G25)</f>
        <v xml:space="preserve">Rebecca </v>
      </c>
    </row>
    <row r="53" spans="10:72" s="610" customFormat="1" ht="21" customHeight="1" x14ac:dyDescent="0.2">
      <c r="J53" s="646"/>
      <c r="K53" s="1361">
        <v>8</v>
      </c>
      <c r="L53" s="612" t="s">
        <v>2893</v>
      </c>
      <c r="M53" s="613"/>
      <c r="N53" s="613"/>
      <c r="O53" s="617" t="str">
        <f>CONCATENATE('Team 1'!$F26, " ",'Team 1'!$G26)</f>
        <v xml:space="preserve">Bradley  </v>
      </c>
      <c r="P53" s="650" t="str">
        <f>CONCATENATE('Team 1'!$F27, " ",'Team 1'!$G27)</f>
        <v xml:space="preserve">Ben </v>
      </c>
      <c r="Q53" s="648"/>
      <c r="S53" s="1361">
        <v>8</v>
      </c>
      <c r="T53" s="612" t="s">
        <v>2893</v>
      </c>
      <c r="U53" s="617" t="str">
        <f>CONCATENATE('Team 2'!$F26, " ",'Team 2'!$G26)</f>
        <v xml:space="preserve">Thomas </v>
      </c>
      <c r="V53" s="650" t="str">
        <f>CONCATENATE('Team 2'!$F27, " ",'Team 2'!$G27)</f>
        <v xml:space="preserve">Cameron </v>
      </c>
      <c r="W53" s="617" t="str">
        <f>CONCATENATE('Team 1'!$F26, " ",'Team 1'!$G26)</f>
        <v xml:space="preserve">Bradley  </v>
      </c>
      <c r="X53" s="650" t="str">
        <f>CONCATENATE('Team 1'!$F27, " ",'Team 1'!$G27)</f>
        <v xml:space="preserve">Ben </v>
      </c>
      <c r="Y53" s="1361">
        <v>8</v>
      </c>
      <c r="Z53" s="612" t="s">
        <v>2893</v>
      </c>
      <c r="AA53" s="617" t="str">
        <f>CONCATENATE('Team 3'!$F26, " ",'Team 3'!$G26)</f>
        <v xml:space="preserve">Fabian </v>
      </c>
      <c r="AB53" s="650" t="str">
        <f>CONCATENATE('Team 3'!$F27, " ",'Team 3'!$G27)</f>
        <v xml:space="preserve">Connor </v>
      </c>
      <c r="AC53" s="617" t="str">
        <f>CONCATENATE('Team 1'!$F26, " ",'Team 1'!$G26)</f>
        <v xml:space="preserve">Bradley  </v>
      </c>
      <c r="AD53" s="650" t="str">
        <f>CONCATENATE('Team 1'!$F27, " ",'Team 1'!$G27)</f>
        <v xml:space="preserve">Ben </v>
      </c>
      <c r="AE53" s="1361">
        <v>8</v>
      </c>
      <c r="AF53" s="612" t="s">
        <v>2893</v>
      </c>
      <c r="AG53" s="617" t="str">
        <f>CONCATENATE('Team 4'!$F26, " ",'Team 4'!$G26)</f>
        <v xml:space="preserve">Tyler </v>
      </c>
      <c r="AH53" s="650" t="str">
        <f>CONCATENATE('Team 4'!$F27, " ",'Team 4'!$G27)</f>
        <v xml:space="preserve">Simon </v>
      </c>
      <c r="AI53" s="617" t="str">
        <f>CONCATENATE('Team 1'!$F26, " ",'Team 1'!$G26)</f>
        <v xml:space="preserve">Bradley  </v>
      </c>
      <c r="AJ53" s="650" t="str">
        <f>CONCATENATE('Team 1'!$F27, " ",'Team 1'!$G27)</f>
        <v xml:space="preserve">Ben </v>
      </c>
      <c r="AK53" s="1361">
        <v>8</v>
      </c>
      <c r="AL53" s="612" t="s">
        <v>2893</v>
      </c>
      <c r="AM53" s="617" t="str">
        <f>CONCATENATE('Team 5'!$F26, " ",'Team 5'!$G26)</f>
        <v xml:space="preserve">William </v>
      </c>
      <c r="AN53" s="650" t="str">
        <f>CONCATENATE('Team 5'!$F27, " ",'Team 5'!$G27)</f>
        <v xml:space="preserve">Luke </v>
      </c>
      <c r="AO53" s="617" t="str">
        <f>CONCATENATE('Team 1'!$F26, " ",'Team 1'!$G26)</f>
        <v xml:space="preserve">Bradley  </v>
      </c>
      <c r="AP53" s="650" t="str">
        <f>CONCATENATE('Team 1'!$F27, " ",'Team 1'!$G27)</f>
        <v xml:space="preserve">Ben </v>
      </c>
      <c r="AQ53" s="1361">
        <v>8</v>
      </c>
      <c r="AR53" s="612" t="s">
        <v>2893</v>
      </c>
      <c r="AS53" s="617" t="str">
        <f>CONCATENATE('Team 6'!$F26, " ",'Team 6'!$G26)</f>
        <v xml:space="preserve">Thomas </v>
      </c>
      <c r="AT53" s="650" t="str">
        <f>CONCATENATE('Team 6'!$F27, " ",'Team 6'!$G27)</f>
        <v xml:space="preserve">Ethan </v>
      </c>
      <c r="AU53" s="617" t="str">
        <f>CONCATENATE('Team 1'!$F26, " ",'Team 1'!$G26)</f>
        <v xml:space="preserve">Bradley  </v>
      </c>
      <c r="AV53" s="650" t="str">
        <f>CONCATENATE('Team 1'!$F27, " ",'Team 1'!$G27)</f>
        <v xml:space="preserve">Ben </v>
      </c>
      <c r="AW53" s="1361">
        <v>8</v>
      </c>
      <c r="AX53" s="612" t="s">
        <v>2893</v>
      </c>
      <c r="AY53" s="617" t="str">
        <f>CONCATENATE('Team 7'!$F26, " ",'Team 7'!$G26)</f>
        <v xml:space="preserve"> </v>
      </c>
      <c r="AZ53" s="650" t="str">
        <f>CONCATENATE('Team 7'!$F27, " ",'Team 7'!$G27)</f>
        <v xml:space="preserve"> </v>
      </c>
      <c r="BA53" s="617" t="str">
        <f>CONCATENATE('Team 1'!$F26, " ",'Team 1'!$G26)</f>
        <v xml:space="preserve">Bradley  </v>
      </c>
      <c r="BB53" s="650" t="str">
        <f>CONCATENATE('Team 1'!$F27, " ",'Team 1'!$G27)</f>
        <v xml:space="preserve">Ben </v>
      </c>
      <c r="BC53" s="1361">
        <v>8</v>
      </c>
      <c r="BD53" s="612" t="s">
        <v>2893</v>
      </c>
      <c r="BE53" s="617" t="str">
        <f>CONCATENATE('Team 8'!$F26, " ",'Team 8'!$G26)</f>
        <v xml:space="preserve"> </v>
      </c>
      <c r="BF53" s="650" t="str">
        <f>CONCATENATE('Team 8'!$F27, " ",'Team 8'!$G27)</f>
        <v xml:space="preserve"> </v>
      </c>
      <c r="BG53" s="617" t="str">
        <f>CONCATENATE('Team 1'!$F26, " ",'Team 1'!$G26)</f>
        <v xml:space="preserve">Bradley  </v>
      </c>
      <c r="BH53" s="650" t="str">
        <f>CONCATENATE('Team 1'!$F27, " ",'Team 1'!$G27)</f>
        <v xml:space="preserve">Ben </v>
      </c>
      <c r="BI53" s="1361">
        <v>8</v>
      </c>
      <c r="BJ53" s="612" t="s">
        <v>2893</v>
      </c>
      <c r="BK53" s="617" t="str">
        <f>CONCATENATE('Team 9'!$F26, " ",'Team 9'!$G26)</f>
        <v xml:space="preserve"> </v>
      </c>
      <c r="BL53" s="650" t="str">
        <f>CONCATENATE('Team 9'!$F27, " ",'Team 9'!$G27)</f>
        <v xml:space="preserve"> </v>
      </c>
      <c r="BM53" s="617" t="str">
        <f>CONCATENATE('Team 1'!$F26, " ",'Team 1'!$G26)</f>
        <v xml:space="preserve">Bradley  </v>
      </c>
      <c r="BN53" s="650" t="str">
        <f>CONCATENATE('Team 1'!$F27, " ",'Team 1'!$G27)</f>
        <v xml:space="preserve">Ben </v>
      </c>
      <c r="BO53" s="1361">
        <v>8</v>
      </c>
      <c r="BP53" s="612" t="s">
        <v>2893</v>
      </c>
      <c r="BQ53" s="617" t="str">
        <f>CONCATENATE('Team 10'!$F26, " ",'Team 10'!$G26)</f>
        <v xml:space="preserve"> </v>
      </c>
      <c r="BR53" s="650" t="str">
        <f>CONCATENATE('Team 10'!$F27, " ",'Team 10'!$G27)</f>
        <v xml:space="preserve"> </v>
      </c>
      <c r="BS53" s="617" t="str">
        <f>CONCATENATE('Team 1'!$F26, " ",'Team 1'!$G26)</f>
        <v xml:space="preserve">Bradley  </v>
      </c>
      <c r="BT53" s="650" t="str">
        <f>CONCATENATE('Team 1'!$F27, " ",'Team 1'!$G27)</f>
        <v xml:space="preserve">Ben </v>
      </c>
    </row>
    <row r="54" spans="10:72" s="610" customFormat="1" ht="21" customHeight="1" x14ac:dyDescent="0.2">
      <c r="J54" s="646"/>
      <c r="K54" s="1360"/>
      <c r="L54" s="612"/>
      <c r="M54" s="613"/>
      <c r="N54" s="613"/>
      <c r="O54" s="617" t="str">
        <f>CONCATENATE('Team 1'!$F28, " ",'Team 1'!$G28)</f>
        <v xml:space="preserve">Isaac  </v>
      </c>
      <c r="P54" s="650" t="str">
        <f>CONCATENATE('Team 1'!$F29, " ",'Team 1'!$G29)</f>
        <v xml:space="preserve">Finley </v>
      </c>
      <c r="Q54" s="648"/>
      <c r="S54" s="1360"/>
      <c r="T54" s="612"/>
      <c r="U54" s="617" t="str">
        <f>CONCATENATE('Team 2'!$F28, " ",'Team 2'!$G28)</f>
        <v xml:space="preserve">Patrick </v>
      </c>
      <c r="V54" s="650" t="str">
        <f>CONCATENATE('Team 2'!$F29, " ",'Team 2'!$G29)</f>
        <v xml:space="preserve">Jevon </v>
      </c>
      <c r="W54" s="617" t="str">
        <f>CONCATENATE('Team 1'!$F28, " ",'Team 1'!$G28)</f>
        <v xml:space="preserve">Isaac  </v>
      </c>
      <c r="X54" s="650" t="str">
        <f>CONCATENATE('Team 1'!$F29, " ",'Team 1'!$G29)</f>
        <v xml:space="preserve">Finley </v>
      </c>
      <c r="Y54" s="1360"/>
      <c r="Z54" s="612"/>
      <c r="AA54" s="617" t="str">
        <f>CONCATENATE('Team 3'!$F28, " ",'Team 3'!$G28)</f>
        <v xml:space="preserve">Matthew </v>
      </c>
      <c r="AB54" s="650" t="str">
        <f>CONCATENATE('Team 3'!$F29, " ",'Team 3'!$G29)</f>
        <v xml:space="preserve">James </v>
      </c>
      <c r="AC54" s="617" t="str">
        <f>CONCATENATE('Team 1'!$F28, " ",'Team 1'!$G28)</f>
        <v xml:space="preserve">Isaac  </v>
      </c>
      <c r="AD54" s="650" t="str">
        <f>CONCATENATE('Team 1'!$F29, " ",'Team 1'!$G29)</f>
        <v xml:space="preserve">Finley </v>
      </c>
      <c r="AE54" s="1360"/>
      <c r="AF54" s="612"/>
      <c r="AG54" s="617" t="str">
        <f>CONCATENATE('Team 4'!$F28, " ",'Team 4'!$G28)</f>
        <v xml:space="preserve">Marcus </v>
      </c>
      <c r="AH54" s="650" t="str">
        <f>CONCATENATE('Team 4'!$F29, " ",'Team 4'!$G29)</f>
        <v xml:space="preserve">Jamie </v>
      </c>
      <c r="AI54" s="617" t="str">
        <f>CONCATENATE('Team 1'!$F28, " ",'Team 1'!$G28)</f>
        <v xml:space="preserve">Isaac  </v>
      </c>
      <c r="AJ54" s="650" t="str">
        <f>CONCATENATE('Team 1'!$F29, " ",'Team 1'!$G29)</f>
        <v xml:space="preserve">Finley </v>
      </c>
      <c r="AK54" s="1360"/>
      <c r="AL54" s="612"/>
      <c r="AM54" s="617" t="str">
        <f>CONCATENATE('Team 5'!$F28, " ",'Team 5'!$G28)</f>
        <v xml:space="preserve">Andrew  </v>
      </c>
      <c r="AN54" s="650" t="str">
        <f>CONCATENATE('Team 5'!$F29, " ",'Team 5'!$G29)</f>
        <v xml:space="preserve">Gabriel </v>
      </c>
      <c r="AO54" s="617" t="str">
        <f>CONCATENATE('Team 1'!$F28, " ",'Team 1'!$G28)</f>
        <v xml:space="preserve">Isaac  </v>
      </c>
      <c r="AP54" s="650" t="str">
        <f>CONCATENATE('Team 1'!$F29, " ",'Team 1'!$G29)</f>
        <v xml:space="preserve">Finley </v>
      </c>
      <c r="AQ54" s="1360"/>
      <c r="AR54" s="612"/>
      <c r="AS54" s="617" t="str">
        <f>CONCATENATE('Team 6'!$F28, " ",'Team 6'!$G28)</f>
        <v xml:space="preserve">Owen </v>
      </c>
      <c r="AT54" s="650" t="str">
        <f>CONCATENATE('Team 6'!$F29, " ",'Team 6'!$G29)</f>
        <v xml:space="preserve">Jamie  </v>
      </c>
      <c r="AU54" s="617" t="str">
        <f>CONCATENATE('Team 1'!$F28, " ",'Team 1'!$G28)</f>
        <v xml:space="preserve">Isaac  </v>
      </c>
      <c r="AV54" s="650" t="str">
        <f>CONCATENATE('Team 1'!$F29, " ",'Team 1'!$G29)</f>
        <v xml:space="preserve">Finley </v>
      </c>
      <c r="AW54" s="1360"/>
      <c r="AX54" s="612"/>
      <c r="AY54" s="617" t="str">
        <f>CONCATENATE('Team 7'!$F28, " ",'Team 7'!$G28)</f>
        <v xml:space="preserve"> </v>
      </c>
      <c r="AZ54" s="650" t="str">
        <f>CONCATENATE('Team 7'!$F29, " ",'Team 7'!$G29)</f>
        <v xml:space="preserve"> </v>
      </c>
      <c r="BA54" s="617" t="str">
        <f>CONCATENATE('Team 1'!$F28, " ",'Team 1'!$G28)</f>
        <v xml:space="preserve">Isaac  </v>
      </c>
      <c r="BB54" s="650" t="str">
        <f>CONCATENATE('Team 1'!$F29, " ",'Team 1'!$G29)</f>
        <v xml:space="preserve">Finley </v>
      </c>
      <c r="BC54" s="1360"/>
      <c r="BD54" s="612"/>
      <c r="BE54" s="617" t="str">
        <f>CONCATENATE('Team 8'!$F28, " ",'Team 8'!$G28)</f>
        <v xml:space="preserve"> </v>
      </c>
      <c r="BF54" s="650" t="str">
        <f>CONCATENATE('Team 8'!$F29, " ",'Team 8'!$G29)</f>
        <v xml:space="preserve"> </v>
      </c>
      <c r="BG54" s="617" t="str">
        <f>CONCATENATE('Team 1'!$F28, " ",'Team 1'!$G28)</f>
        <v xml:space="preserve">Isaac  </v>
      </c>
      <c r="BH54" s="650" t="str">
        <f>CONCATENATE('Team 1'!$F29, " ",'Team 1'!$G29)</f>
        <v xml:space="preserve">Finley </v>
      </c>
      <c r="BI54" s="1360"/>
      <c r="BJ54" s="612"/>
      <c r="BK54" s="617" t="str">
        <f>CONCATENATE('Team 9'!$F28, " ",'Team 9'!$G28)</f>
        <v xml:space="preserve"> </v>
      </c>
      <c r="BL54" s="650" t="str">
        <f>CONCATENATE('Team 9'!$F29, " ",'Team 9'!$G29)</f>
        <v xml:space="preserve"> </v>
      </c>
      <c r="BM54" s="617" t="str">
        <f>CONCATENATE('Team 1'!$F28, " ",'Team 1'!$G28)</f>
        <v xml:space="preserve">Isaac  </v>
      </c>
      <c r="BN54" s="650" t="str">
        <f>CONCATENATE('Team 1'!$F29, " ",'Team 1'!$G29)</f>
        <v xml:space="preserve">Finley </v>
      </c>
      <c r="BO54" s="1360"/>
      <c r="BP54" s="612"/>
      <c r="BQ54" s="617" t="str">
        <f>CONCATENATE('Team 10'!$F28, " ",'Team 10'!$G28)</f>
        <v xml:space="preserve"> </v>
      </c>
      <c r="BR54" s="650" t="str">
        <f>CONCATENATE('Team 10'!$F29, " ",'Team 10'!$G29)</f>
        <v xml:space="preserve"> </v>
      </c>
      <c r="BS54" s="617" t="str">
        <f>CONCATENATE('Team 1'!$F28, " ",'Team 1'!$G28)</f>
        <v xml:space="preserve">Isaac  </v>
      </c>
      <c r="BT54" s="650" t="str">
        <f>CONCATENATE('Team 1'!$F29, " ",'Team 1'!$G29)</f>
        <v xml:space="preserve">Finley </v>
      </c>
    </row>
    <row r="55" spans="10:72" s="610" customFormat="1" ht="21" customHeight="1" x14ac:dyDescent="0.2">
      <c r="J55" s="646"/>
      <c r="K55" s="1361">
        <v>9</v>
      </c>
      <c r="L55" s="612" t="s">
        <v>2881</v>
      </c>
      <c r="M55" s="613"/>
      <c r="N55" s="613"/>
      <c r="O55" s="617" t="str">
        <f>CONCATENATE('Team 1'!$F30, " ",'Team 1'!$G30)</f>
        <v xml:space="preserve">Isabella </v>
      </c>
      <c r="P55" s="650" t="str">
        <f>CONCATENATE('Team 1'!$F31, " ",'Team 1'!$G31)</f>
        <v xml:space="preserve">India  </v>
      </c>
      <c r="Q55" s="648"/>
      <c r="S55" s="1361">
        <v>9</v>
      </c>
      <c r="T55" s="612" t="s">
        <v>2881</v>
      </c>
      <c r="U55" s="617" t="str">
        <f>CONCATENATE('Team 2'!$F30, " ",'Team 2'!$G30)</f>
        <v xml:space="preserve">Rebecca </v>
      </c>
      <c r="V55" s="650" t="str">
        <f>CONCATENATE('Team 2'!$F31, " ",'Team 2'!$G31)</f>
        <v xml:space="preserve">Katie </v>
      </c>
      <c r="W55" s="617" t="str">
        <f>CONCATENATE('Team 1'!$F30, " ",'Team 1'!$G30)</f>
        <v xml:space="preserve">Isabella </v>
      </c>
      <c r="X55" s="650" t="str">
        <f>CONCATENATE('Team 1'!$F31, " ",'Team 1'!$G31)</f>
        <v xml:space="preserve">India  </v>
      </c>
      <c r="Y55" s="1361">
        <v>9</v>
      </c>
      <c r="Z55" s="612" t="s">
        <v>2881</v>
      </c>
      <c r="AA55" s="617" t="str">
        <f>CONCATENATE('Team 3'!$F30, " ",'Team 3'!$G30)</f>
        <v xml:space="preserve">Mollie  </v>
      </c>
      <c r="AB55" s="650" t="str">
        <f>CONCATENATE('Team 3'!$F31, " ",'Team 3'!$G31)</f>
        <v xml:space="preserve">Amelia </v>
      </c>
      <c r="AC55" s="617" t="str">
        <f>CONCATENATE('Team 1'!$F30, " ",'Team 1'!$G30)</f>
        <v xml:space="preserve">Isabella </v>
      </c>
      <c r="AD55" s="650" t="str">
        <f>CONCATENATE('Team 1'!$F31, " ",'Team 1'!$G31)</f>
        <v xml:space="preserve">India  </v>
      </c>
      <c r="AE55" s="1361">
        <v>9</v>
      </c>
      <c r="AF55" s="612" t="s">
        <v>2881</v>
      </c>
      <c r="AG55" s="617" t="str">
        <f>CONCATENATE('Team 4'!$F30, " ",'Team 4'!$G30)</f>
        <v xml:space="preserve">Grace </v>
      </c>
      <c r="AH55" s="650" t="str">
        <f>CONCATENATE('Team 4'!$F31, " ",'Team 4'!$G31)</f>
        <v xml:space="preserve">Aiyana </v>
      </c>
      <c r="AI55" s="617" t="str">
        <f>CONCATENATE('Team 1'!$F30, " ",'Team 1'!$G30)</f>
        <v xml:space="preserve">Isabella </v>
      </c>
      <c r="AJ55" s="650" t="str">
        <f>CONCATENATE('Team 1'!$F31, " ",'Team 1'!$G31)</f>
        <v xml:space="preserve">India  </v>
      </c>
      <c r="AK55" s="1361">
        <v>9</v>
      </c>
      <c r="AL55" s="612" t="s">
        <v>2881</v>
      </c>
      <c r="AM55" s="617" t="str">
        <f>CONCATENATE('Team 5'!$F30, " ",'Team 5'!$G30)</f>
        <v xml:space="preserve">Jessica </v>
      </c>
      <c r="AN55" s="650" t="str">
        <f>CONCATENATE('Team 5'!$F31, " ",'Team 5'!$G31)</f>
        <v xml:space="preserve">Amy </v>
      </c>
      <c r="AO55" s="617" t="str">
        <f>CONCATENATE('Team 1'!$F30, " ",'Team 1'!$G30)</f>
        <v xml:space="preserve">Isabella </v>
      </c>
      <c r="AP55" s="650" t="str">
        <f>CONCATENATE('Team 1'!$F31, " ",'Team 1'!$G31)</f>
        <v xml:space="preserve">India  </v>
      </c>
      <c r="AQ55" s="1361">
        <v>9</v>
      </c>
      <c r="AR55" s="612" t="s">
        <v>2881</v>
      </c>
      <c r="AS55" s="617" t="str">
        <f>CONCATENATE('Team 6'!$F30, " ",'Team 6'!$G30)</f>
        <v xml:space="preserve">Emma </v>
      </c>
      <c r="AT55" s="650" t="str">
        <f>CONCATENATE('Team 6'!$F31, " ",'Team 6'!$G31)</f>
        <v xml:space="preserve">Emily  </v>
      </c>
      <c r="AU55" s="617" t="str">
        <f>CONCATENATE('Team 1'!$F30, " ",'Team 1'!$G30)</f>
        <v xml:space="preserve">Isabella </v>
      </c>
      <c r="AV55" s="650" t="str">
        <f>CONCATENATE('Team 1'!$F31, " ",'Team 1'!$G31)</f>
        <v xml:space="preserve">India  </v>
      </c>
      <c r="AW55" s="1361">
        <v>9</v>
      </c>
      <c r="AX55" s="612" t="s">
        <v>2881</v>
      </c>
      <c r="AY55" s="617" t="str">
        <f>CONCATENATE('Team 7'!$F30, " ",'Team 7'!$G30)</f>
        <v xml:space="preserve"> </v>
      </c>
      <c r="AZ55" s="650" t="str">
        <f>CONCATENATE('Team 7'!$F31, " ",'Team 7'!$G31)</f>
        <v xml:space="preserve"> </v>
      </c>
      <c r="BA55" s="617" t="str">
        <f>CONCATENATE('Team 1'!$F30, " ",'Team 1'!$G30)</f>
        <v xml:space="preserve">Isabella </v>
      </c>
      <c r="BB55" s="650" t="str">
        <f>CONCATENATE('Team 1'!$F31, " ",'Team 1'!$G31)</f>
        <v xml:space="preserve">India  </v>
      </c>
      <c r="BC55" s="1361">
        <v>9</v>
      </c>
      <c r="BD55" s="612" t="s">
        <v>2881</v>
      </c>
      <c r="BE55" s="617" t="str">
        <f>CONCATENATE('Team 8'!$F30, " ",'Team 8'!$G30)</f>
        <v xml:space="preserve"> </v>
      </c>
      <c r="BF55" s="650" t="str">
        <f>CONCATENATE('Team 8'!$F31, " ",'Team 8'!$G31)</f>
        <v xml:space="preserve"> </v>
      </c>
      <c r="BG55" s="617" t="str">
        <f>CONCATENATE('Team 1'!$F30, " ",'Team 1'!$G30)</f>
        <v xml:space="preserve">Isabella </v>
      </c>
      <c r="BH55" s="650" t="str">
        <f>CONCATENATE('Team 1'!$F31, " ",'Team 1'!$G31)</f>
        <v xml:space="preserve">India  </v>
      </c>
      <c r="BI55" s="1361">
        <v>9</v>
      </c>
      <c r="BJ55" s="612" t="s">
        <v>2881</v>
      </c>
      <c r="BK55" s="617" t="str">
        <f>CONCATENATE('Team 9'!$F30, " ",'Team 9'!$G30)</f>
        <v xml:space="preserve"> </v>
      </c>
      <c r="BL55" s="650" t="str">
        <f>CONCATENATE('Team 9'!$F31, " ",'Team 9'!$G31)</f>
        <v xml:space="preserve"> </v>
      </c>
      <c r="BM55" s="617" t="str">
        <f>CONCATENATE('Team 1'!$F30, " ",'Team 1'!$G30)</f>
        <v xml:space="preserve">Isabella </v>
      </c>
      <c r="BN55" s="650" t="str">
        <f>CONCATENATE('Team 1'!$F31, " ",'Team 1'!$G31)</f>
        <v xml:space="preserve">India  </v>
      </c>
      <c r="BO55" s="1361">
        <v>9</v>
      </c>
      <c r="BP55" s="612" t="s">
        <v>2881</v>
      </c>
      <c r="BQ55" s="617" t="str">
        <f>CONCATENATE('Team 10'!$F30, " ",'Team 10'!$G30)</f>
        <v xml:space="preserve"> </v>
      </c>
      <c r="BR55" s="650" t="str">
        <f>CONCATENATE('Team 10'!$F31, " ",'Team 10'!$G31)</f>
        <v xml:space="preserve"> </v>
      </c>
      <c r="BS55" s="617" t="str">
        <f>CONCATENATE('Team 1'!$F30, " ",'Team 1'!$G30)</f>
        <v xml:space="preserve">Isabella </v>
      </c>
      <c r="BT55" s="650" t="str">
        <f>CONCATENATE('Team 1'!$F31, " ",'Team 1'!$G31)</f>
        <v xml:space="preserve">India  </v>
      </c>
    </row>
    <row r="56" spans="10:72" s="610" customFormat="1" ht="21" customHeight="1" x14ac:dyDescent="0.2">
      <c r="J56" s="646"/>
      <c r="K56" s="1360"/>
      <c r="L56" s="612"/>
      <c r="M56" s="613"/>
      <c r="N56" s="613"/>
      <c r="O56" s="617" t="str">
        <f>CONCATENATE('Team 1'!$F32, " ",'Team 1'!$G32)</f>
        <v xml:space="preserve">Rebecca </v>
      </c>
      <c r="P56" s="650" t="str">
        <f>CONCATENATE('Team 1'!$F33, " ",'Team 1'!$G33)</f>
        <v xml:space="preserve">Hannah </v>
      </c>
      <c r="Q56" s="648"/>
      <c r="S56" s="1360"/>
      <c r="T56" s="612"/>
      <c r="U56" s="617" t="str">
        <f>CONCATENATE('Team 2'!$F32, " ",'Team 2'!$G32)</f>
        <v xml:space="preserve">Ella </v>
      </c>
      <c r="V56" s="650" t="str">
        <f>CONCATENATE('Team 2'!$F33, " ",'Team 2'!$G33)</f>
        <v xml:space="preserve">Freya </v>
      </c>
      <c r="W56" s="617" t="str">
        <f>CONCATENATE('Team 1'!$F32, " ",'Team 1'!$G32)</f>
        <v xml:space="preserve">Rebecca </v>
      </c>
      <c r="X56" s="650" t="str">
        <f>CONCATENATE('Team 1'!$F33, " ",'Team 1'!$G33)</f>
        <v xml:space="preserve">Hannah </v>
      </c>
      <c r="Y56" s="1360"/>
      <c r="Z56" s="612"/>
      <c r="AA56" s="617" t="str">
        <f>CONCATENATE('Team 3'!$F32, " ",'Team 3'!$G32)</f>
        <v xml:space="preserve">Mia </v>
      </c>
      <c r="AB56" s="650" t="str">
        <f>CONCATENATE('Team 3'!$F33, " ",'Team 3'!$G33)</f>
        <v xml:space="preserve">Kenzie </v>
      </c>
      <c r="AC56" s="617" t="str">
        <f>CONCATENATE('Team 1'!$F32, " ",'Team 1'!$G32)</f>
        <v xml:space="preserve">Rebecca </v>
      </c>
      <c r="AD56" s="650" t="str">
        <f>CONCATENATE('Team 1'!$F33, " ",'Team 1'!$G33)</f>
        <v xml:space="preserve">Hannah </v>
      </c>
      <c r="AE56" s="1360"/>
      <c r="AF56" s="612"/>
      <c r="AG56" s="617" t="str">
        <f>CONCATENATE('Team 4'!$F32, " ",'Team 4'!$G32)</f>
        <v xml:space="preserve">Lottie </v>
      </c>
      <c r="AH56" s="650" t="str">
        <f>CONCATENATE('Team 4'!$F33, " ",'Team 4'!$G33)</f>
        <v xml:space="preserve">Kaitlyn </v>
      </c>
      <c r="AI56" s="617" t="str">
        <f>CONCATENATE('Team 1'!$F32, " ",'Team 1'!$G32)</f>
        <v xml:space="preserve">Rebecca </v>
      </c>
      <c r="AJ56" s="650" t="str">
        <f>CONCATENATE('Team 1'!$F33, " ",'Team 1'!$G33)</f>
        <v xml:space="preserve">Hannah </v>
      </c>
      <c r="AK56" s="1360"/>
      <c r="AL56" s="612"/>
      <c r="AM56" s="617" t="str">
        <f>CONCATENATE('Team 5'!$F32, " ",'Team 5'!$G32)</f>
        <v xml:space="preserve">Holly </v>
      </c>
      <c r="AN56" s="650" t="str">
        <f>CONCATENATE('Team 5'!$F33, " ",'Team 5'!$G33)</f>
        <v xml:space="preserve">Lauren </v>
      </c>
      <c r="AO56" s="617" t="str">
        <f>CONCATENATE('Team 1'!$F32, " ",'Team 1'!$G32)</f>
        <v xml:space="preserve">Rebecca </v>
      </c>
      <c r="AP56" s="650" t="str">
        <f>CONCATENATE('Team 1'!$F33, " ",'Team 1'!$G33)</f>
        <v xml:space="preserve">Hannah </v>
      </c>
      <c r="AQ56" s="1360"/>
      <c r="AR56" s="612"/>
      <c r="AS56" s="617" t="str">
        <f>CONCATENATE('Team 6'!$F32, " ",'Team 6'!$G32)</f>
        <v xml:space="preserve">Hannah </v>
      </c>
      <c r="AT56" s="650" t="str">
        <f>CONCATENATE('Team 6'!$F33, " ",'Team 6'!$G33)</f>
        <v xml:space="preserve">Emily </v>
      </c>
      <c r="AU56" s="617" t="str">
        <f>CONCATENATE('Team 1'!$F32, " ",'Team 1'!$G32)</f>
        <v xml:space="preserve">Rebecca </v>
      </c>
      <c r="AV56" s="650" t="str">
        <f>CONCATENATE('Team 1'!$F33, " ",'Team 1'!$G33)</f>
        <v xml:space="preserve">Hannah </v>
      </c>
      <c r="AW56" s="1360"/>
      <c r="AX56" s="612"/>
      <c r="AY56" s="617" t="str">
        <f>CONCATENATE('Team 7'!$F32, " ",'Team 7'!$G32)</f>
        <v xml:space="preserve"> </v>
      </c>
      <c r="AZ56" s="650" t="str">
        <f>CONCATENATE('Team 7'!$F33, " ",'Team 7'!$G33)</f>
        <v xml:space="preserve"> </v>
      </c>
      <c r="BA56" s="617" t="str">
        <f>CONCATENATE('Team 1'!$F32, " ",'Team 1'!$G32)</f>
        <v xml:space="preserve">Rebecca </v>
      </c>
      <c r="BB56" s="650" t="str">
        <f>CONCATENATE('Team 1'!$F33, " ",'Team 1'!$G33)</f>
        <v xml:space="preserve">Hannah </v>
      </c>
      <c r="BC56" s="1360"/>
      <c r="BD56" s="612"/>
      <c r="BE56" s="617" t="str">
        <f>CONCATENATE('Team 8'!$F32, " ",'Team 8'!$G32)</f>
        <v xml:space="preserve"> </v>
      </c>
      <c r="BF56" s="650" t="str">
        <f>CONCATENATE('Team 8'!$F33, " ",'Team 8'!$G33)</f>
        <v xml:space="preserve"> </v>
      </c>
      <c r="BG56" s="617" t="str">
        <f>CONCATENATE('Team 1'!$F32, " ",'Team 1'!$G32)</f>
        <v xml:space="preserve">Rebecca </v>
      </c>
      <c r="BH56" s="650" t="str">
        <f>CONCATENATE('Team 1'!$F33, " ",'Team 1'!$G33)</f>
        <v xml:space="preserve">Hannah </v>
      </c>
      <c r="BI56" s="1360"/>
      <c r="BJ56" s="612"/>
      <c r="BK56" s="617" t="str">
        <f>CONCATENATE('Team 9'!$F32, " ",'Team 9'!$G32)</f>
        <v xml:space="preserve"> </v>
      </c>
      <c r="BL56" s="650" t="str">
        <f>CONCATENATE('Team 9'!$F33, " ",'Team 9'!$G33)</f>
        <v xml:space="preserve"> </v>
      </c>
      <c r="BM56" s="617" t="str">
        <f>CONCATENATE('Team 1'!$F32, " ",'Team 1'!$G32)</f>
        <v xml:space="preserve">Rebecca </v>
      </c>
      <c r="BN56" s="650" t="str">
        <f>CONCATENATE('Team 1'!$F33, " ",'Team 1'!$G33)</f>
        <v xml:space="preserve">Hannah </v>
      </c>
      <c r="BO56" s="1360"/>
      <c r="BP56" s="612"/>
      <c r="BQ56" s="617" t="str">
        <f>CONCATENATE('Team 10'!$F32, " ",'Team 10'!$G32)</f>
        <v xml:space="preserve"> </v>
      </c>
      <c r="BR56" s="650" t="str">
        <f>CONCATENATE('Team 10'!$F33, " ",'Team 10'!$G33)</f>
        <v xml:space="preserve"> </v>
      </c>
      <c r="BS56" s="617" t="str">
        <f>CONCATENATE('Team 1'!$F32, " ",'Team 1'!$G32)</f>
        <v xml:space="preserve">Rebecca </v>
      </c>
      <c r="BT56" s="650" t="str">
        <f>CONCATENATE('Team 1'!$F33, " ",'Team 1'!$G33)</f>
        <v xml:space="preserve">Hannah </v>
      </c>
    </row>
    <row r="57" spans="10:72" s="610" customFormat="1" ht="21" customHeight="1" x14ac:dyDescent="0.2">
      <c r="J57" s="646"/>
      <c r="K57" s="1362">
        <v>10</v>
      </c>
      <c r="L57" s="612" t="s">
        <v>2882</v>
      </c>
      <c r="M57" s="613"/>
      <c r="N57" s="613"/>
      <c r="O57" s="617" t="str">
        <f>CONCATENATE('Team 1'!$F34, " ",'Team 1'!$G34)</f>
        <v xml:space="preserve">Tom </v>
      </c>
      <c r="P57" s="650" t="str">
        <f>CONCATENATE('Team 1'!$F35, " ",'Team 1'!$G35)</f>
        <v xml:space="preserve">Tom </v>
      </c>
      <c r="Q57" s="648"/>
      <c r="S57" s="1362">
        <v>10</v>
      </c>
      <c r="T57" s="612" t="s">
        <v>2882</v>
      </c>
      <c r="U57" s="617" t="str">
        <f>CONCATENATE('Team 2'!$F34, " ",'Team 2'!$G34)</f>
        <v xml:space="preserve">Matthew </v>
      </c>
      <c r="V57" s="650" t="str">
        <f>CONCATENATE('Team 2'!$F35, " ",'Team 2'!$G35)</f>
        <v xml:space="preserve">Jack </v>
      </c>
      <c r="W57" s="617" t="str">
        <f>CONCATENATE('Team 1'!$F34, " ",'Team 1'!$G34)</f>
        <v xml:space="preserve">Tom </v>
      </c>
      <c r="X57" s="650" t="str">
        <f>CONCATENATE('Team 1'!$F35, " ",'Team 1'!$G35)</f>
        <v xml:space="preserve">Tom </v>
      </c>
      <c r="Y57" s="1362">
        <v>10</v>
      </c>
      <c r="Z57" s="612" t="s">
        <v>2882</v>
      </c>
      <c r="AA57" s="617" t="str">
        <f>CONCATENATE('Team 3'!$F34, " ",'Team 3'!$G34)</f>
        <v xml:space="preserve">Jamie </v>
      </c>
      <c r="AB57" s="650" t="str">
        <f>CONCATENATE('Team 3'!$F35, " ",'Team 3'!$G35)</f>
        <v xml:space="preserve">Tom </v>
      </c>
      <c r="AC57" s="617" t="str">
        <f>CONCATENATE('Team 1'!$F34, " ",'Team 1'!$G34)</f>
        <v xml:space="preserve">Tom </v>
      </c>
      <c r="AD57" s="650" t="str">
        <f>CONCATENATE('Team 1'!$F35, " ",'Team 1'!$G35)</f>
        <v xml:space="preserve">Tom </v>
      </c>
      <c r="AE57" s="1362">
        <v>10</v>
      </c>
      <c r="AF57" s="612" t="s">
        <v>2882</v>
      </c>
      <c r="AG57" s="617" t="str">
        <f>CONCATENATE('Team 4'!$F34, " ",'Team 4'!$G34)</f>
        <v xml:space="preserve">Marcus </v>
      </c>
      <c r="AH57" s="650" t="str">
        <f>CONCATENATE('Team 4'!$F35, " ",'Team 4'!$G35)</f>
        <v xml:space="preserve">Miles </v>
      </c>
      <c r="AI57" s="617" t="str">
        <f>CONCATENATE('Team 1'!$F34, " ",'Team 1'!$G34)</f>
        <v xml:space="preserve">Tom </v>
      </c>
      <c r="AJ57" s="650" t="str">
        <f>CONCATENATE('Team 1'!$F35, " ",'Team 1'!$G35)</f>
        <v xml:space="preserve">Tom </v>
      </c>
      <c r="AK57" s="1362">
        <v>10</v>
      </c>
      <c r="AL57" s="612" t="s">
        <v>2882</v>
      </c>
      <c r="AM57" s="617" t="str">
        <f>CONCATENATE('Team 5'!$F36, " ",'Team 5'!$G36)</f>
        <v xml:space="preserve">Kris </v>
      </c>
      <c r="AN57" s="650" t="str">
        <f>CONCATENATE('Team 5'!$F35, " ",'Team 5'!$G35)</f>
        <v xml:space="preserve">Luke  </v>
      </c>
      <c r="AO57" s="617" t="str">
        <f>CONCATENATE('Team 1'!$F34, " ",'Team 1'!$G34)</f>
        <v xml:space="preserve">Tom </v>
      </c>
      <c r="AP57" s="650" t="str">
        <f>CONCATENATE('Team 1'!$F35, " ",'Team 1'!$G35)</f>
        <v xml:space="preserve">Tom </v>
      </c>
      <c r="AQ57" s="1362">
        <v>10</v>
      </c>
      <c r="AR57" s="612" t="s">
        <v>2882</v>
      </c>
      <c r="AS57" s="617" t="str">
        <f>CONCATENATE('Team 6'!$F34, " ",'Team 6'!$G34)</f>
        <v xml:space="preserve">Jack </v>
      </c>
      <c r="AT57" s="650" t="str">
        <f>CONCATENATE('Team 6'!$F35, " ",'Team 6'!$G35)</f>
        <v xml:space="preserve">Joshua </v>
      </c>
      <c r="AU57" s="617" t="str">
        <f>CONCATENATE('Team 1'!$F34, " ",'Team 1'!$G34)</f>
        <v xml:space="preserve">Tom </v>
      </c>
      <c r="AV57" s="650" t="str">
        <f>CONCATENATE('Team 1'!$F35, " ",'Team 1'!$G35)</f>
        <v xml:space="preserve">Tom </v>
      </c>
      <c r="AW57" s="1362">
        <v>10</v>
      </c>
      <c r="AX57" s="612" t="s">
        <v>2882</v>
      </c>
      <c r="AY57" s="617" t="str">
        <f>CONCATENATE('Team 7'!$F34, " ",'Team 7'!$G34)</f>
        <v xml:space="preserve"> </v>
      </c>
      <c r="AZ57" s="650" t="str">
        <f>CONCATENATE('Team 7'!$F35, " ",'Team 7'!$G35)</f>
        <v xml:space="preserve"> </v>
      </c>
      <c r="BA57" s="617" t="str">
        <f>CONCATENATE('Team 1'!$F34, " ",'Team 1'!$G34)</f>
        <v xml:space="preserve">Tom </v>
      </c>
      <c r="BB57" s="650" t="str">
        <f>CONCATENATE('Team 1'!$F35, " ",'Team 1'!$G35)</f>
        <v xml:space="preserve">Tom </v>
      </c>
      <c r="BC57" s="1362">
        <v>10</v>
      </c>
      <c r="BD57" s="612" t="s">
        <v>2882</v>
      </c>
      <c r="BE57" s="617" t="str">
        <f>CONCATENATE('Team 8'!$F34, " ",'Team 8'!$G34)</f>
        <v xml:space="preserve"> </v>
      </c>
      <c r="BF57" s="650" t="str">
        <f>CONCATENATE('Team 8'!$F35, " ",'Team 8'!$G35)</f>
        <v xml:space="preserve"> </v>
      </c>
      <c r="BG57" s="617" t="str">
        <f>CONCATENATE('Team 1'!$F34, " ",'Team 1'!$G34)</f>
        <v xml:space="preserve">Tom </v>
      </c>
      <c r="BH57" s="650" t="str">
        <f>CONCATENATE('Team 1'!$F35, " ",'Team 1'!$G35)</f>
        <v xml:space="preserve">Tom </v>
      </c>
      <c r="BI57" s="1362">
        <v>10</v>
      </c>
      <c r="BJ57" s="612" t="s">
        <v>2882</v>
      </c>
      <c r="BK57" s="617" t="str">
        <f>CONCATENATE('Team 9'!$F34, " ",'Team 9'!$G34)</f>
        <v xml:space="preserve"> </v>
      </c>
      <c r="BL57" s="650" t="str">
        <f>CONCATENATE('Team 9'!$F35, " ",'Team 9'!$G35)</f>
        <v xml:space="preserve"> </v>
      </c>
      <c r="BM57" s="617" t="str">
        <f>CONCATENATE('Team 1'!$F34, " ",'Team 1'!$G34)</f>
        <v xml:space="preserve">Tom </v>
      </c>
      <c r="BN57" s="650" t="str">
        <f>CONCATENATE('Team 1'!$F35, " ",'Team 1'!$G35)</f>
        <v xml:space="preserve">Tom </v>
      </c>
      <c r="BO57" s="1362">
        <v>10</v>
      </c>
      <c r="BP57" s="612" t="s">
        <v>2882</v>
      </c>
      <c r="BQ57" s="617" t="str">
        <f>CONCATENATE('Team 10'!$F34, " ",'Team 10'!$G34)</f>
        <v xml:space="preserve"> </v>
      </c>
      <c r="BR57" s="650" t="str">
        <f>CONCATENATE('Team 10'!$F35, " ",'Team 10'!$G35)</f>
        <v xml:space="preserve"> </v>
      </c>
      <c r="BS57" s="617" t="str">
        <f>CONCATENATE('Team 1'!$F34, " ",'Team 1'!$G34)</f>
        <v xml:space="preserve">Tom </v>
      </c>
      <c r="BT57" s="650" t="str">
        <f>CONCATENATE('Team 1'!$F35, " ",'Team 1'!$G35)</f>
        <v xml:space="preserve">Tom </v>
      </c>
    </row>
    <row r="58" spans="10:72" s="610" customFormat="1" ht="21" customHeight="1" x14ac:dyDescent="0.2">
      <c r="J58" s="646"/>
      <c r="K58" s="1363"/>
      <c r="L58" s="615"/>
      <c r="M58" s="616"/>
      <c r="N58" s="616"/>
      <c r="O58" s="617" t="str">
        <f>CONCATENATE('Team 1'!$F36, " ",'Team 1'!$G36)</f>
        <v xml:space="preserve">Harry </v>
      </c>
      <c r="P58" s="650" t="str">
        <f>CONCATENATE('Team 1'!$F37, " ",'Team 1'!$G37)</f>
        <v xml:space="preserve">Sam </v>
      </c>
      <c r="Q58" s="648"/>
      <c r="S58" s="1363"/>
      <c r="T58" s="615"/>
      <c r="U58" s="617" t="str">
        <f>CONCATENATE('Team 2'!$F36, " ",'Team 2'!$G36)</f>
        <v xml:space="preserve">Liam </v>
      </c>
      <c r="V58" s="650" t="str">
        <f>CONCATENATE('Team 2'!$F37, " ",'Team 2'!$G37)</f>
        <v xml:space="preserve">Aaron </v>
      </c>
      <c r="W58" s="617" t="str">
        <f>CONCATENATE('Team 1'!N36, " ",'Team 1'!O36)</f>
        <v xml:space="preserve"> </v>
      </c>
      <c r="X58" s="650" t="str">
        <f>CONCATENATE('Team 1'!$F37, " ",'Team 1'!$G37)</f>
        <v xml:space="preserve">Sam </v>
      </c>
      <c r="Y58" s="1363"/>
      <c r="Z58" s="615"/>
      <c r="AA58" s="617" t="str">
        <f>CONCATENATE('Team 3'!$F36, " ",'Team 3'!$G36)</f>
        <v xml:space="preserve">Harry </v>
      </c>
      <c r="AB58" s="650" t="str">
        <f>CONCATENATE('Team 3'!$F37, " ",'Team 3'!$G37)</f>
        <v xml:space="preserve">Stuart  </v>
      </c>
      <c r="AC58" s="617" t="str">
        <f>CONCATENATE('Team 1'!T36, " ",'Team 1'!U36)</f>
        <v xml:space="preserve"> </v>
      </c>
      <c r="AD58" s="650" t="str">
        <f>CONCATENATE('Team 1'!$F37, " ",'Team 1'!$G37)</f>
        <v xml:space="preserve">Sam </v>
      </c>
      <c r="AE58" s="1363"/>
      <c r="AF58" s="615"/>
      <c r="AG58" s="617" t="str">
        <f>CONCATENATE('Team 4'!$F36, " ",'Team 4'!$G36)</f>
        <v xml:space="preserve">Ryan </v>
      </c>
      <c r="AH58" s="650" t="str">
        <f>CONCATENATE('Team 4'!$F37, " ",'Team 4'!$G37)</f>
        <v xml:space="preserve">Matthew </v>
      </c>
      <c r="AI58" s="617" t="str">
        <f>CONCATENATE('Team 1'!Z36, " ",'Team 1'!AA36)</f>
        <v xml:space="preserve"> </v>
      </c>
      <c r="AJ58" s="650" t="str">
        <f>CONCATENATE('Team 1'!$F37, " ",'Team 1'!$G37)</f>
        <v xml:space="preserve">Sam </v>
      </c>
      <c r="AK58" s="1363"/>
      <c r="AL58" s="615"/>
      <c r="AM58" s="617" t="e">
        <f>CONCATENATE('Team 5'!#REF!, " ",'Team 5'!#REF!)</f>
        <v>#REF!</v>
      </c>
      <c r="AN58" s="650" t="str">
        <f>CONCATENATE('Team 5'!$F37, " ",'Team 5'!$G37)</f>
        <v xml:space="preserve">Christopher  </v>
      </c>
      <c r="AO58" s="617" t="str">
        <f>CONCATENATE('Team 1'!AF36, " ",'Team 1'!AG36)</f>
        <v xml:space="preserve"> </v>
      </c>
      <c r="AP58" s="650" t="str">
        <f>CONCATENATE('Team 1'!$F37, " ",'Team 1'!$G37)</f>
        <v xml:space="preserve">Sam </v>
      </c>
      <c r="AQ58" s="1363"/>
      <c r="AR58" s="615"/>
      <c r="AS58" s="617" t="str">
        <f>CONCATENATE('Team 6'!$F36, " ",'Team 6'!$G36)</f>
        <v xml:space="preserve">Max </v>
      </c>
      <c r="AT58" s="650" t="str">
        <f>CONCATENATE('Team 6'!$F37, " ",'Team 6'!$G37)</f>
        <v xml:space="preserve">Marcel </v>
      </c>
      <c r="AU58" s="617" t="str">
        <f>CONCATENATE('Team 1'!AL36, " ",'Team 1'!AM36)</f>
        <v xml:space="preserve"> </v>
      </c>
      <c r="AV58" s="650" t="str">
        <f>CONCATENATE('Team 1'!$F37, " ",'Team 1'!$G37)</f>
        <v xml:space="preserve">Sam </v>
      </c>
      <c r="AW58" s="1363"/>
      <c r="AX58" s="615"/>
      <c r="AY58" s="617" t="str">
        <f>CONCATENATE('Team 7'!$F36, " ",'Team 7'!$G36)</f>
        <v xml:space="preserve"> </v>
      </c>
      <c r="AZ58" s="650" t="str">
        <f>CONCATENATE('Team 7'!$F37, " ",'Team 7'!$G37)</f>
        <v xml:space="preserve"> </v>
      </c>
      <c r="BA58" s="617" t="str">
        <f>CONCATENATE('Team 1'!AR36, " ",'Team 1'!AS36)</f>
        <v xml:space="preserve"> </v>
      </c>
      <c r="BB58" s="650" t="str">
        <f>CONCATENATE('Team 1'!$F37, " ",'Team 1'!$G37)</f>
        <v xml:space="preserve">Sam </v>
      </c>
      <c r="BC58" s="1363"/>
      <c r="BD58" s="615"/>
      <c r="BE58" s="617" t="str">
        <f>CONCATENATE('Team 8'!$F36, " ",'Team 8'!$G36)</f>
        <v xml:space="preserve"> </v>
      </c>
      <c r="BF58" s="650" t="str">
        <f>CONCATENATE('Team 8'!$F37, " ",'Team 8'!$G37)</f>
        <v xml:space="preserve"> </v>
      </c>
      <c r="BG58" s="617" t="str">
        <f>CONCATENATE('Team 1'!AX36, " ",'Team 1'!AY36)</f>
        <v xml:space="preserve"> </v>
      </c>
      <c r="BH58" s="650" t="str">
        <f>CONCATENATE('Team 1'!$F37, " ",'Team 1'!$G37)</f>
        <v xml:space="preserve">Sam </v>
      </c>
      <c r="BI58" s="1363"/>
      <c r="BJ58" s="615"/>
      <c r="BK58" s="617" t="str">
        <f>CONCATENATE('Team 9'!$F36, " ",'Team 9'!$G36)</f>
        <v xml:space="preserve"> </v>
      </c>
      <c r="BL58" s="650" t="str">
        <f>CONCATENATE('Team 9'!$F37, " ",'Team 9'!$G37)</f>
        <v xml:space="preserve"> </v>
      </c>
      <c r="BM58" s="617" t="str">
        <f>CONCATENATE('Team 1'!BD36, " ",'Team 1'!BE36)</f>
        <v xml:space="preserve"> </v>
      </c>
      <c r="BN58" s="650" t="str">
        <f>CONCATENATE('Team 1'!$F37, " ",'Team 1'!$G37)</f>
        <v xml:space="preserve">Sam </v>
      </c>
      <c r="BO58" s="1363"/>
      <c r="BP58" s="615"/>
      <c r="BQ58" s="617" t="str">
        <f>CONCATENATE('Team 10'!$F36, " ",'Team 10'!$G36)</f>
        <v xml:space="preserve"> </v>
      </c>
      <c r="BR58" s="650" t="str">
        <f>CONCATENATE('Team 10'!$F37, " ",'Team 10'!$G37)</f>
        <v xml:space="preserve"> </v>
      </c>
      <c r="BS58" s="617" t="str">
        <f>CONCATENATE('Team 1'!BJ36, " ",'Team 1'!BK36)</f>
        <v xml:space="preserve"> </v>
      </c>
      <c r="BT58" s="650" t="str">
        <f>CONCATENATE('Team 1'!$F37, " ",'Team 1'!$G37)</f>
        <v xml:space="preserve">Sam </v>
      </c>
    </row>
    <row r="59" spans="10:72" s="610" customFormat="1" ht="30" customHeight="1" x14ac:dyDescent="0.2">
      <c r="J59" s="646"/>
      <c r="K59" s="659"/>
      <c r="L59" s="660"/>
      <c r="M59" s="660"/>
      <c r="N59" s="660"/>
      <c r="O59" s="660"/>
      <c r="P59" s="661"/>
      <c r="Q59" s="648"/>
      <c r="S59" s="659"/>
      <c r="T59" s="660"/>
      <c r="U59" s="660"/>
      <c r="V59" s="660"/>
      <c r="W59" s="660"/>
      <c r="X59" s="661"/>
      <c r="Y59" s="1365"/>
      <c r="Z59" s="1366"/>
      <c r="AA59" s="1366"/>
      <c r="AB59" s="1366"/>
      <c r="AC59" s="1366"/>
      <c r="AD59" s="1367"/>
      <c r="AE59" s="1365"/>
      <c r="AF59" s="1366"/>
      <c r="AG59" s="1366"/>
      <c r="AH59" s="1366"/>
      <c r="AI59" s="1366"/>
      <c r="AJ59" s="1367"/>
      <c r="AK59" s="1365"/>
      <c r="AL59" s="1366"/>
      <c r="AM59" s="1366"/>
      <c r="AN59" s="1366"/>
      <c r="AO59" s="1366"/>
      <c r="AP59" s="1367"/>
      <c r="AQ59" s="1365"/>
      <c r="AR59" s="1366"/>
      <c r="AS59" s="1366"/>
      <c r="AT59" s="1366"/>
      <c r="AU59" s="1366"/>
      <c r="AV59" s="1367"/>
      <c r="AW59" s="1365"/>
      <c r="AX59" s="1366"/>
      <c r="AY59" s="1366"/>
      <c r="AZ59" s="1366"/>
      <c r="BA59" s="1366"/>
      <c r="BB59" s="1367"/>
      <c r="BC59" s="1365"/>
      <c r="BD59" s="1366"/>
      <c r="BE59" s="1366"/>
      <c r="BF59" s="1366"/>
      <c r="BG59" s="1366"/>
      <c r="BH59" s="1367"/>
      <c r="BI59" s="1365"/>
      <c r="BJ59" s="1366"/>
      <c r="BK59" s="1366"/>
      <c r="BL59" s="1366"/>
      <c r="BM59" s="1366"/>
      <c r="BN59" s="1367"/>
      <c r="BO59" s="1365"/>
      <c r="BP59" s="1366"/>
      <c r="BQ59" s="1366"/>
      <c r="BR59" s="1366"/>
      <c r="BS59" s="1366"/>
      <c r="BT59" s="1367"/>
    </row>
    <row r="60" spans="10:72" s="610" customFormat="1" ht="21" customHeight="1" x14ac:dyDescent="0.2">
      <c r="J60" s="646"/>
      <c r="K60" s="1352">
        <v>43</v>
      </c>
      <c r="L60" s="612" t="s">
        <v>2894</v>
      </c>
      <c r="M60" s="613"/>
      <c r="N60" s="613"/>
      <c r="O60" s="617" t="str">
        <f>CONCATENATE('Team 1'!$F70, " ",'Team 1'!$G70)</f>
        <v xml:space="preserve">Isla </v>
      </c>
      <c r="P60" s="650" t="str">
        <f>CONCATENATE('Team 1'!$F71, " ",'Team 1'!$G71)</f>
        <v xml:space="preserve">Ellie Rose </v>
      </c>
      <c r="Q60" s="648"/>
      <c r="S60" s="1352">
        <v>43</v>
      </c>
      <c r="T60" s="612" t="s">
        <v>2894</v>
      </c>
      <c r="U60" s="617" t="str">
        <f>CONCATENATE('Team 2'!$F70, " ",'Team 2'!$G70)</f>
        <v xml:space="preserve">Elyse </v>
      </c>
      <c r="V60" s="650" t="str">
        <f>CONCATENATE('Team 2'!$F71, " ",'Team 2'!$G71)</f>
        <v xml:space="preserve">Sophie </v>
      </c>
      <c r="W60" s="617" t="str">
        <f>CONCATENATE('Team 1'!$F70, " ",'Team 1'!$G70)</f>
        <v xml:space="preserve">Isla </v>
      </c>
      <c r="X60" s="650" t="str">
        <f>CONCATENATE('Team 1'!$F71, " ",'Team 1'!$G71)</f>
        <v xml:space="preserve">Ellie Rose </v>
      </c>
      <c r="Y60" s="1352">
        <v>43</v>
      </c>
      <c r="Z60" s="612" t="s">
        <v>2894</v>
      </c>
      <c r="AA60" s="617" t="str">
        <f>CONCATENATE('Team 3'!$F70, " ",'Team 3'!$G70)</f>
        <v xml:space="preserve">Leah  </v>
      </c>
      <c r="AB60" s="650" t="str">
        <f>CONCATENATE('Team 3'!$F71, " ",'Team 3'!$G71)</f>
        <v xml:space="preserve">Charlotte </v>
      </c>
      <c r="AC60" s="617" t="str">
        <f>CONCATENATE('Team 1'!$F70, " ",'Team 1'!$G70)</f>
        <v xml:space="preserve">Isla </v>
      </c>
      <c r="AD60" s="650" t="str">
        <f>CONCATENATE('Team 1'!$F71, " ",'Team 1'!$G71)</f>
        <v xml:space="preserve">Ellie Rose </v>
      </c>
      <c r="AE60" s="1352">
        <v>43</v>
      </c>
      <c r="AF60" s="612" t="s">
        <v>2894</v>
      </c>
      <c r="AG60" s="617" t="str">
        <f>CONCATENATE('Team 4'!$F70, " ",'Team 4'!$G70)</f>
        <v xml:space="preserve">Emma </v>
      </c>
      <c r="AH60" s="650" t="str">
        <f>CONCATENATE('Team 4'!$F71, " ",'Team 4'!$G71)</f>
        <v xml:space="preserve">Danielle </v>
      </c>
      <c r="AI60" s="617" t="str">
        <f>CONCATENATE('Team 1'!$F70, " ",'Team 1'!$G70)</f>
        <v xml:space="preserve">Isla </v>
      </c>
      <c r="AJ60" s="650" t="str">
        <f>CONCATENATE('Team 1'!$F71, " ",'Team 1'!$G71)</f>
        <v xml:space="preserve">Ellie Rose </v>
      </c>
      <c r="AK60" s="1352">
        <v>43</v>
      </c>
      <c r="AL60" s="612" t="s">
        <v>2894</v>
      </c>
      <c r="AM60" s="617" t="str">
        <f>CONCATENATE('Team 5'!$F70, " ",'Team 5'!$G70)</f>
        <v xml:space="preserve">Evie </v>
      </c>
      <c r="AN60" s="650" t="str">
        <f>CONCATENATE('Team 5'!$F71, " ",'Team 5'!$G71)</f>
        <v xml:space="preserve">Amy  </v>
      </c>
      <c r="AO60" s="617" t="str">
        <f>CONCATENATE('Team 1'!$F70, " ",'Team 1'!$G70)</f>
        <v xml:space="preserve">Isla </v>
      </c>
      <c r="AP60" s="650" t="str">
        <f>CONCATENATE('Team 1'!$F71, " ",'Team 1'!$G71)</f>
        <v xml:space="preserve">Ellie Rose </v>
      </c>
      <c r="AQ60" s="1352">
        <v>43</v>
      </c>
      <c r="AR60" s="612" t="s">
        <v>2894</v>
      </c>
      <c r="AS60" s="617" t="str">
        <f>CONCATENATE('Team 6'!$F70, " ",'Team 6'!$G70)</f>
        <v xml:space="preserve">Eleanor  </v>
      </c>
      <c r="AT60" s="650" t="str">
        <f>CONCATENATE('Team 6'!$F71, " ",'Team 6'!$G71)</f>
        <v xml:space="preserve">Fleur </v>
      </c>
      <c r="AU60" s="617" t="str">
        <f>CONCATENATE('Team 1'!$F70, " ",'Team 1'!$G70)</f>
        <v xml:space="preserve">Isla </v>
      </c>
      <c r="AV60" s="650" t="str">
        <f>CONCATENATE('Team 1'!$F71, " ",'Team 1'!$G71)</f>
        <v xml:space="preserve">Ellie Rose </v>
      </c>
      <c r="AW60" s="1352">
        <v>43</v>
      </c>
      <c r="AX60" s="612" t="s">
        <v>2894</v>
      </c>
      <c r="AY60" s="617" t="str">
        <f>CONCATENATE('Team 7'!$F70, " ",'Team 7'!$G70)</f>
        <v xml:space="preserve"> </v>
      </c>
      <c r="AZ60" s="650" t="str">
        <f>CONCATENATE('Team 7'!$F71, " ",'Team 7'!$G71)</f>
        <v xml:space="preserve"> </v>
      </c>
      <c r="BA60" s="617" t="str">
        <f>CONCATENATE('Team 1'!$F70, " ",'Team 1'!$G70)</f>
        <v xml:space="preserve">Isla </v>
      </c>
      <c r="BB60" s="650" t="str">
        <f>CONCATENATE('Team 1'!$F71, " ",'Team 1'!$G71)</f>
        <v xml:space="preserve">Ellie Rose </v>
      </c>
      <c r="BC60" s="1352">
        <v>43</v>
      </c>
      <c r="BD60" s="612" t="s">
        <v>2894</v>
      </c>
      <c r="BE60" s="617" t="str">
        <f>CONCATENATE('Team 8'!$F70, " ",'Team 8'!$G70)</f>
        <v xml:space="preserve"> </v>
      </c>
      <c r="BF60" s="650" t="str">
        <f>CONCATENATE('Team 8'!$F71, " ",'Team 8'!$G71)</f>
        <v xml:space="preserve"> </v>
      </c>
      <c r="BG60" s="617" t="str">
        <f>CONCATENATE('Team 1'!$F70, " ",'Team 1'!$G70)</f>
        <v xml:space="preserve">Isla </v>
      </c>
      <c r="BH60" s="650" t="str">
        <f>CONCATENATE('Team 1'!$F71, " ",'Team 1'!$G71)</f>
        <v xml:space="preserve">Ellie Rose </v>
      </c>
      <c r="BI60" s="1352">
        <v>43</v>
      </c>
      <c r="BJ60" s="612" t="s">
        <v>2894</v>
      </c>
      <c r="BK60" s="617" t="str">
        <f>CONCATENATE('Team 9'!$F70, " ",'Team 9'!$G70)</f>
        <v xml:space="preserve"> </v>
      </c>
      <c r="BL60" s="650" t="str">
        <f>CONCATENATE('Team 9'!$F71, " ",'Team 9'!$G71)</f>
        <v xml:space="preserve"> </v>
      </c>
      <c r="BM60" s="617" t="str">
        <f>CONCATENATE('Team 1'!$F70, " ",'Team 1'!$G70)</f>
        <v xml:space="preserve">Isla </v>
      </c>
      <c r="BN60" s="650" t="str">
        <f>CONCATENATE('Team 1'!$F71, " ",'Team 1'!$G71)</f>
        <v xml:space="preserve">Ellie Rose </v>
      </c>
      <c r="BO60" s="1352">
        <v>43</v>
      </c>
      <c r="BP60" s="612" t="s">
        <v>2894</v>
      </c>
      <c r="BQ60" s="617" t="str">
        <f>CONCATENATE('Team 10'!$F70, " ",'Team 10'!$G70)</f>
        <v xml:space="preserve"> </v>
      </c>
      <c r="BR60" s="650" t="str">
        <f>CONCATENATE('Team 10'!$F71, " ",'Team 10'!$G71)</f>
        <v xml:space="preserve"> </v>
      </c>
      <c r="BS60" s="617" t="str">
        <f>CONCATENATE('Team 1'!$F70, " ",'Team 1'!$G70)</f>
        <v xml:space="preserve">Isla </v>
      </c>
      <c r="BT60" s="650" t="str">
        <f>CONCATENATE('Team 1'!$F71, " ",'Team 1'!$G71)</f>
        <v xml:space="preserve">Ellie Rose </v>
      </c>
    </row>
    <row r="61" spans="10:72" s="610" customFormat="1" ht="21" customHeight="1" x14ac:dyDescent="0.2">
      <c r="J61" s="646"/>
      <c r="K61" s="1353"/>
      <c r="L61" s="612"/>
      <c r="M61" s="613"/>
      <c r="N61" s="613"/>
      <c r="O61" s="617" t="str">
        <f>CONCATENATE('Team 1'!$F72, " ",'Team 1'!$G72)</f>
        <v xml:space="preserve">Charlotte  </v>
      </c>
      <c r="P61" s="650" t="str">
        <f>CONCATENATE('Team 1'!$F73, " ",'Team 1'!$G73)</f>
        <v xml:space="preserve">Sienna </v>
      </c>
      <c r="Q61" s="648"/>
      <c r="S61" s="1353"/>
      <c r="T61" s="612"/>
      <c r="U61" s="617" t="str">
        <f>CONCATENATE('Team 2'!$F72, " ",'Team 2'!$G72)</f>
        <v xml:space="preserve">Milly  </v>
      </c>
      <c r="V61" s="650" t="str">
        <f>CONCATENATE('Team 2'!$F73, " ",'Team 2'!$G73)</f>
        <v xml:space="preserve">Olivia </v>
      </c>
      <c r="W61" s="617" t="str">
        <f>CONCATENATE('Team 1'!$F72, " ",'Team 1'!$G72)</f>
        <v xml:space="preserve">Charlotte  </v>
      </c>
      <c r="X61" s="650" t="str">
        <f>CONCATENATE('Team 1'!$F73, " ",'Team 1'!$G73)</f>
        <v xml:space="preserve">Sienna </v>
      </c>
      <c r="Y61" s="1353"/>
      <c r="Z61" s="612"/>
      <c r="AA61" s="617" t="str">
        <f>CONCATENATE('Team 3'!$F72, " ",'Team 3'!$G72)</f>
        <v xml:space="preserve">Megan </v>
      </c>
      <c r="AB61" s="650" t="str">
        <f>CONCATENATE('Team 3'!$F73, " ",'Team 3'!$G73)</f>
        <v xml:space="preserve">Lily  </v>
      </c>
      <c r="AC61" s="617" t="str">
        <f>CONCATENATE('Team 1'!$F72, " ",'Team 1'!$G72)</f>
        <v xml:space="preserve">Charlotte  </v>
      </c>
      <c r="AD61" s="650" t="str">
        <f>CONCATENATE('Team 1'!$F73, " ",'Team 1'!$G73)</f>
        <v xml:space="preserve">Sienna </v>
      </c>
      <c r="AE61" s="1353"/>
      <c r="AF61" s="612"/>
      <c r="AG61" s="617" t="str">
        <f>CONCATENATE('Team 4'!$F72, " ",'Team 4'!$G72)</f>
        <v xml:space="preserve">Despoina </v>
      </c>
      <c r="AH61" s="650" t="str">
        <f>CONCATENATE('Team 4'!$F73, " ",'Team 4'!$G73)</f>
        <v xml:space="preserve">Amelie </v>
      </c>
      <c r="AI61" s="617" t="str">
        <f>CONCATENATE('Team 1'!$F72, " ",'Team 1'!$G72)</f>
        <v xml:space="preserve">Charlotte  </v>
      </c>
      <c r="AJ61" s="650" t="str">
        <f>CONCATENATE('Team 1'!$F73, " ",'Team 1'!$G73)</f>
        <v xml:space="preserve">Sienna </v>
      </c>
      <c r="AK61" s="1353"/>
      <c r="AL61" s="612"/>
      <c r="AM61" s="617" t="str">
        <f>CONCATENATE('Team 5'!$F72, " ",'Team 5'!$G72)</f>
        <v xml:space="preserve">Emma  </v>
      </c>
      <c r="AN61" s="650" t="str">
        <f>CONCATENATE('Team 5'!$F73, " ",'Team 5'!$G73)</f>
        <v xml:space="preserve">Marissa  </v>
      </c>
      <c r="AO61" s="617" t="str">
        <f>CONCATENATE('Team 1'!$F72, " ",'Team 1'!$G72)</f>
        <v xml:space="preserve">Charlotte  </v>
      </c>
      <c r="AP61" s="650" t="str">
        <f>CONCATENATE('Team 1'!$F73, " ",'Team 1'!$G73)</f>
        <v xml:space="preserve">Sienna </v>
      </c>
      <c r="AQ61" s="1353"/>
      <c r="AR61" s="612"/>
      <c r="AS61" s="617" t="str">
        <f>CONCATENATE('Team 6'!$F72, " ",'Team 6'!$G72)</f>
        <v xml:space="preserve">Eloise </v>
      </c>
      <c r="AT61" s="650" t="str">
        <f>CONCATENATE('Team 6'!$F73, " ",'Team 6'!$G73)</f>
        <v xml:space="preserve">Amelie  </v>
      </c>
      <c r="AU61" s="617" t="str">
        <f>CONCATENATE('Team 1'!$F72, " ",'Team 1'!$G72)</f>
        <v xml:space="preserve">Charlotte  </v>
      </c>
      <c r="AV61" s="650" t="str">
        <f>CONCATENATE('Team 1'!$F73, " ",'Team 1'!$G73)</f>
        <v xml:space="preserve">Sienna </v>
      </c>
      <c r="AW61" s="1353"/>
      <c r="AX61" s="612"/>
      <c r="AY61" s="617" t="str">
        <f>CONCATENATE('Team 7'!$F72, " ",'Team 7'!$G72)</f>
        <v xml:space="preserve"> </v>
      </c>
      <c r="AZ61" s="650" t="str">
        <f>CONCATENATE('Team 7'!$F73, " ",'Team 7'!$G73)</f>
        <v xml:space="preserve"> </v>
      </c>
      <c r="BA61" s="617" t="str">
        <f>CONCATENATE('Team 1'!$F72, " ",'Team 1'!$G72)</f>
        <v xml:space="preserve">Charlotte  </v>
      </c>
      <c r="BB61" s="650" t="str">
        <f>CONCATENATE('Team 1'!$F73, " ",'Team 1'!$G73)</f>
        <v xml:space="preserve">Sienna </v>
      </c>
      <c r="BC61" s="1353"/>
      <c r="BD61" s="612"/>
      <c r="BE61" s="617" t="str">
        <f>CONCATENATE('Team 8'!$F72, " ",'Team 8'!$G72)</f>
        <v xml:space="preserve"> </v>
      </c>
      <c r="BF61" s="650" t="str">
        <f>CONCATENATE('Team 8'!$F73, " ",'Team 8'!$G73)</f>
        <v xml:space="preserve"> </v>
      </c>
      <c r="BG61" s="617" t="str">
        <f>CONCATENATE('Team 1'!$F72, " ",'Team 1'!$G72)</f>
        <v xml:space="preserve">Charlotte  </v>
      </c>
      <c r="BH61" s="650" t="str">
        <f>CONCATENATE('Team 1'!$F73, " ",'Team 1'!$G73)</f>
        <v xml:space="preserve">Sienna </v>
      </c>
      <c r="BI61" s="1353"/>
      <c r="BJ61" s="612"/>
      <c r="BK61" s="617" t="str">
        <f>CONCATENATE('Team 9'!$F72, " ",'Team 9'!$G72)</f>
        <v xml:space="preserve"> </v>
      </c>
      <c r="BL61" s="650" t="str">
        <f>CONCATENATE('Team 9'!$F73, " ",'Team 9'!$G73)</f>
        <v xml:space="preserve"> </v>
      </c>
      <c r="BM61" s="617" t="str">
        <f>CONCATENATE('Team 1'!$F72, " ",'Team 1'!$G72)</f>
        <v xml:space="preserve">Charlotte  </v>
      </c>
      <c r="BN61" s="650" t="str">
        <f>CONCATENATE('Team 1'!$F73, " ",'Team 1'!$G73)</f>
        <v xml:space="preserve">Sienna </v>
      </c>
      <c r="BO61" s="1353"/>
      <c r="BP61" s="612"/>
      <c r="BQ61" s="617" t="str">
        <f>CONCATENATE('Team 10'!$F72, " ",'Team 10'!$G72)</f>
        <v xml:space="preserve"> </v>
      </c>
      <c r="BR61" s="650" t="str">
        <f>CONCATENATE('Team 10'!$F73, " ",'Team 10'!$G73)</f>
        <v xml:space="preserve"> </v>
      </c>
      <c r="BS61" s="617" t="str">
        <f>CONCATENATE('Team 1'!$F72, " ",'Team 1'!$G72)</f>
        <v xml:space="preserve">Charlotte  </v>
      </c>
      <c r="BT61" s="650" t="str">
        <f>CONCATENATE('Team 1'!$F73, " ",'Team 1'!$G73)</f>
        <v xml:space="preserve">Sienna </v>
      </c>
    </row>
    <row r="62" spans="10:72" s="610" customFormat="1" ht="21" customHeight="1" x14ac:dyDescent="0.2">
      <c r="J62" s="646"/>
      <c r="K62" s="654">
        <v>44</v>
      </c>
      <c r="L62" s="612" t="s">
        <v>2895</v>
      </c>
      <c r="M62" s="613"/>
      <c r="N62" s="613"/>
      <c r="O62" s="617" t="str">
        <f>CONCATENATE('Team 1'!$F74, " ",'Team 1'!$G74)</f>
        <v xml:space="preserve">James  </v>
      </c>
      <c r="P62" s="650" t="str">
        <f>CONCATENATE('Team 1'!$F75, " ",'Team 1'!$G75)</f>
        <v xml:space="preserve">Juneau </v>
      </c>
      <c r="Q62" s="648"/>
      <c r="S62" s="654">
        <v>44</v>
      </c>
      <c r="T62" s="612" t="s">
        <v>2895</v>
      </c>
      <c r="U62" s="617" t="str">
        <f>CONCATENATE('Team 2'!$F74, " ",'Team 2'!$G74)</f>
        <v xml:space="preserve">Aston </v>
      </c>
      <c r="V62" s="650" t="str">
        <f>CONCATENATE('Team 2'!$F75, " ",'Team 2'!$G75)</f>
        <v xml:space="preserve">Jasper </v>
      </c>
      <c r="W62" s="617" t="str">
        <f>CONCATENATE('Team 1'!$F74, " ",'Team 1'!$G74)</f>
        <v xml:space="preserve">James  </v>
      </c>
      <c r="X62" s="650" t="str">
        <f>CONCATENATE('Team 1'!$F75, " ",'Team 1'!$G75)</f>
        <v xml:space="preserve">Juneau </v>
      </c>
      <c r="Y62" s="1352">
        <v>44</v>
      </c>
      <c r="Z62" s="612" t="s">
        <v>2895</v>
      </c>
      <c r="AA62" s="617" t="str">
        <f>CONCATENATE('Team 3'!$F74, " ",'Team 3'!$G74)</f>
        <v xml:space="preserve">Jack </v>
      </c>
      <c r="AB62" s="650" t="str">
        <f>CONCATENATE('Team 3'!$F75, " ",'Team 3'!$G75)</f>
        <v xml:space="preserve">Isaac </v>
      </c>
      <c r="AC62" s="617" t="str">
        <f>CONCATENATE('Team 1'!$F74, " ",'Team 1'!$G74)</f>
        <v xml:space="preserve">James  </v>
      </c>
      <c r="AD62" s="650" t="str">
        <f>CONCATENATE('Team 1'!$F75, " ",'Team 1'!$G75)</f>
        <v xml:space="preserve">Juneau </v>
      </c>
      <c r="AE62" s="1352">
        <v>44</v>
      </c>
      <c r="AF62" s="612" t="s">
        <v>2895</v>
      </c>
      <c r="AG62" s="617" t="str">
        <f>CONCATENATE('Team 4'!$F74, " ",'Team 4'!$G74)</f>
        <v xml:space="preserve">Michael </v>
      </c>
      <c r="AH62" s="650" t="str">
        <f>CONCATENATE('Team 4'!$F75, " ",'Team 4'!$G75)</f>
        <v xml:space="preserve">Benjamin </v>
      </c>
      <c r="AI62" s="617" t="str">
        <f>CONCATENATE('Team 1'!$F74, " ",'Team 1'!$G74)</f>
        <v xml:space="preserve">James  </v>
      </c>
      <c r="AJ62" s="650" t="str">
        <f>CONCATENATE('Team 1'!$F75, " ",'Team 1'!$G75)</f>
        <v xml:space="preserve">Juneau </v>
      </c>
      <c r="AK62" s="1352">
        <v>44</v>
      </c>
      <c r="AL62" s="612" t="s">
        <v>2895</v>
      </c>
      <c r="AM62" s="617" t="str">
        <f>CONCATENATE('Team 5'!$F74, " ",'Team 5'!$G74)</f>
        <v xml:space="preserve">Oliver  </v>
      </c>
      <c r="AN62" s="650" t="str">
        <f>CONCATENATE('Team 5'!$F75, " ",'Team 5'!$G75)</f>
        <v xml:space="preserve">George  </v>
      </c>
      <c r="AO62" s="617" t="str">
        <f>CONCATENATE('Team 1'!$F74, " ",'Team 1'!$G74)</f>
        <v xml:space="preserve">James  </v>
      </c>
      <c r="AP62" s="650" t="str">
        <f>CONCATENATE('Team 1'!$F75, " ",'Team 1'!$G75)</f>
        <v xml:space="preserve">Juneau </v>
      </c>
      <c r="AQ62" s="1352">
        <v>44</v>
      </c>
      <c r="AR62" s="612" t="s">
        <v>2895</v>
      </c>
      <c r="AS62" s="617" t="str">
        <f>CONCATENATE('Team 6'!$F74, " ",'Team 6'!$G74)</f>
        <v xml:space="preserve">Harvey </v>
      </c>
      <c r="AT62" s="650" t="str">
        <f>CONCATENATE('Team 6'!$F75, " ",'Team 6'!$G75)</f>
        <v xml:space="preserve">Euan </v>
      </c>
      <c r="AU62" s="617" t="str">
        <f>CONCATENATE('Team 1'!$F74, " ",'Team 1'!$G74)</f>
        <v xml:space="preserve">James  </v>
      </c>
      <c r="AV62" s="650" t="str">
        <f>CONCATENATE('Team 1'!$F75, " ",'Team 1'!$G75)</f>
        <v xml:space="preserve">Juneau </v>
      </c>
      <c r="AW62" s="1352">
        <v>44</v>
      </c>
      <c r="AX62" s="612" t="s">
        <v>2895</v>
      </c>
      <c r="AY62" s="617" t="str">
        <f>CONCATENATE('Team 7'!$F74, " ",'Team 7'!$G74)</f>
        <v xml:space="preserve"> </v>
      </c>
      <c r="AZ62" s="650" t="str">
        <f>CONCATENATE('Team 7'!$F75, " ",'Team 7'!$G75)</f>
        <v xml:space="preserve"> </v>
      </c>
      <c r="BA62" s="617" t="str">
        <f>CONCATENATE('Team 1'!$F74, " ",'Team 1'!$G74)</f>
        <v xml:space="preserve">James  </v>
      </c>
      <c r="BB62" s="650" t="str">
        <f>CONCATENATE('Team 1'!$F75, " ",'Team 1'!$G75)</f>
        <v xml:space="preserve">Juneau </v>
      </c>
      <c r="BC62" s="1352">
        <v>44</v>
      </c>
      <c r="BD62" s="612" t="s">
        <v>2895</v>
      </c>
      <c r="BE62" s="617" t="str">
        <f>CONCATENATE('Team 8'!$F74, " ",'Team 8'!$G74)</f>
        <v xml:space="preserve"> </v>
      </c>
      <c r="BF62" s="650" t="str">
        <f>CONCATENATE('Team 8'!$F75, " ",'Team 8'!$G75)</f>
        <v xml:space="preserve"> </v>
      </c>
      <c r="BG62" s="617" t="str">
        <f>CONCATENATE('Team 1'!$F74, " ",'Team 1'!$G74)</f>
        <v xml:space="preserve">James  </v>
      </c>
      <c r="BH62" s="650" t="str">
        <f>CONCATENATE('Team 1'!$F75, " ",'Team 1'!$G75)</f>
        <v xml:space="preserve">Juneau </v>
      </c>
      <c r="BI62" s="1352">
        <v>44</v>
      </c>
      <c r="BJ62" s="612" t="s">
        <v>2895</v>
      </c>
      <c r="BK62" s="617" t="str">
        <f>CONCATENATE('Team 9'!$F74, " ",'Team 9'!$G74)</f>
        <v xml:space="preserve"> </v>
      </c>
      <c r="BL62" s="650" t="str">
        <f>CONCATENATE('Team 9'!$F75, " ",'Team 9'!$G75)</f>
        <v xml:space="preserve"> </v>
      </c>
      <c r="BM62" s="617" t="str">
        <f>CONCATENATE('Team 1'!$F74, " ",'Team 1'!$G74)</f>
        <v xml:space="preserve">James  </v>
      </c>
      <c r="BN62" s="650" t="str">
        <f>CONCATENATE('Team 1'!$F75, " ",'Team 1'!$G75)</f>
        <v xml:space="preserve">Juneau </v>
      </c>
      <c r="BO62" s="1352">
        <v>44</v>
      </c>
      <c r="BP62" s="612" t="s">
        <v>2895</v>
      </c>
      <c r="BQ62" s="617" t="str">
        <f>CONCATENATE('Team 10'!$F74, " ",'Team 10'!$G74)</f>
        <v xml:space="preserve"> </v>
      </c>
      <c r="BR62" s="650" t="str">
        <f>CONCATENATE('Team 10'!$F75, " ",'Team 10'!$G75)</f>
        <v xml:space="preserve"> </v>
      </c>
      <c r="BS62" s="617" t="str">
        <f>CONCATENATE('Team 1'!$F74, " ",'Team 1'!$G74)</f>
        <v xml:space="preserve">James  </v>
      </c>
      <c r="BT62" s="650" t="str">
        <f>CONCATENATE('Team 1'!$F75, " ",'Team 1'!$G75)</f>
        <v xml:space="preserve">Juneau </v>
      </c>
    </row>
    <row r="63" spans="10:72" s="610" customFormat="1" ht="21" customHeight="1" x14ac:dyDescent="0.2">
      <c r="J63" s="646"/>
      <c r="K63" s="655"/>
      <c r="L63" s="612"/>
      <c r="M63" s="613"/>
      <c r="N63" s="613"/>
      <c r="O63" s="617" t="str">
        <f>CONCATENATE('Team 1'!$F76, " ",'Team 1'!$G76)</f>
        <v xml:space="preserve">Finlay  </v>
      </c>
      <c r="P63" s="650" t="str">
        <f>CONCATENATE('Team 1'!$F77, " ",'Team 1'!$G77)</f>
        <v xml:space="preserve">Miller </v>
      </c>
      <c r="Q63" s="648"/>
      <c r="S63" s="655"/>
      <c r="T63" s="612"/>
      <c r="U63" s="617" t="str">
        <f>CONCATENATE('Team 2'!$F76, " ",'Team 2'!$G76)</f>
        <v xml:space="preserve">Max </v>
      </c>
      <c r="V63" s="650" t="str">
        <f>CONCATENATE('Team 2'!$F77, " ",'Team 2'!$G77)</f>
        <v xml:space="preserve">Maximillan </v>
      </c>
      <c r="W63" s="617" t="str">
        <f>CONCATENATE('Team 1'!$F76, " ",'Team 1'!$G76)</f>
        <v xml:space="preserve">Finlay  </v>
      </c>
      <c r="X63" s="650" t="str">
        <f>CONCATENATE('Team 1'!$F77, " ",'Team 1'!$G77)</f>
        <v xml:space="preserve">Miller </v>
      </c>
      <c r="Y63" s="1353"/>
      <c r="Z63" s="612"/>
      <c r="AA63" s="617" t="str">
        <f>CONCATENATE('Team 3'!$F76, " ",'Team 3'!$G76)</f>
        <v xml:space="preserve">Mark  </v>
      </c>
      <c r="AB63" s="650" t="str">
        <f>CONCATENATE('Team 3'!$F77, " ",'Team 3'!$G77)</f>
        <v xml:space="preserve">Orlando </v>
      </c>
      <c r="AC63" s="617" t="str">
        <f>CONCATENATE('Team 1'!$F76, " ",'Team 1'!$G76)</f>
        <v xml:space="preserve">Finlay  </v>
      </c>
      <c r="AD63" s="650" t="str">
        <f>CONCATENATE('Team 1'!$F77, " ",'Team 1'!$G77)</f>
        <v xml:space="preserve">Miller </v>
      </c>
      <c r="AE63" s="1353"/>
      <c r="AF63" s="612"/>
      <c r="AG63" s="617" t="str">
        <f>CONCATENATE('Team 4'!$F76, " ",'Team 4'!$G76)</f>
        <v xml:space="preserve">Harry </v>
      </c>
      <c r="AH63" s="650" t="str">
        <f>CONCATENATE('Team 4'!$F77, " ",'Team 4'!$G77)</f>
        <v xml:space="preserve">Mykhailo </v>
      </c>
      <c r="AI63" s="617" t="str">
        <f>CONCATENATE('Team 1'!$F76, " ",'Team 1'!$G76)</f>
        <v xml:space="preserve">Finlay  </v>
      </c>
      <c r="AJ63" s="650" t="str">
        <f>CONCATENATE('Team 1'!$F77, " ",'Team 1'!$G77)</f>
        <v xml:space="preserve">Miller </v>
      </c>
      <c r="AK63" s="1353"/>
      <c r="AL63" s="612"/>
      <c r="AM63" s="617" t="str">
        <f>CONCATENATE('Team 5'!$F76, " ",'Team 5'!$G76)</f>
        <v xml:space="preserve">Findley </v>
      </c>
      <c r="AN63" s="650" t="str">
        <f>CONCATENATE('Team 5'!$F77, " ",'Team 5'!$G77)</f>
        <v xml:space="preserve">Charlie </v>
      </c>
      <c r="AO63" s="617" t="str">
        <f>CONCATENATE('Team 1'!$F76, " ",'Team 1'!$G76)</f>
        <v xml:space="preserve">Finlay  </v>
      </c>
      <c r="AP63" s="650" t="str">
        <f>CONCATENATE('Team 1'!$F77, " ",'Team 1'!$G77)</f>
        <v xml:space="preserve">Miller </v>
      </c>
      <c r="AQ63" s="1353"/>
      <c r="AR63" s="612"/>
      <c r="AS63" s="617" t="str">
        <f>CONCATENATE('Team 6'!$F76, " ",'Team 6'!$G76)</f>
        <v xml:space="preserve">Daniel </v>
      </c>
      <c r="AT63" s="650" t="str">
        <f>CONCATENATE('Team 6'!$F77, " ",'Team 6'!$G77)</f>
        <v xml:space="preserve">Adam </v>
      </c>
      <c r="AU63" s="617" t="str">
        <f>CONCATENATE('Team 1'!$F76, " ",'Team 1'!$G76)</f>
        <v xml:space="preserve">Finlay  </v>
      </c>
      <c r="AV63" s="650" t="str">
        <f>CONCATENATE('Team 1'!$F77, " ",'Team 1'!$G77)</f>
        <v xml:space="preserve">Miller </v>
      </c>
      <c r="AW63" s="1353"/>
      <c r="AX63" s="612"/>
      <c r="AY63" s="617" t="str">
        <f>CONCATENATE('Team 7'!$F76, " ",'Team 7'!$G76)</f>
        <v xml:space="preserve"> </v>
      </c>
      <c r="AZ63" s="650" t="str">
        <f>CONCATENATE('Team 7'!$F77, " ",'Team 7'!$G77)</f>
        <v xml:space="preserve"> </v>
      </c>
      <c r="BA63" s="617" t="str">
        <f>CONCATENATE('Team 1'!$F76, " ",'Team 1'!$G76)</f>
        <v xml:space="preserve">Finlay  </v>
      </c>
      <c r="BB63" s="650" t="str">
        <f>CONCATENATE('Team 1'!$F77, " ",'Team 1'!$G77)</f>
        <v xml:space="preserve">Miller </v>
      </c>
      <c r="BC63" s="1353"/>
      <c r="BD63" s="612"/>
      <c r="BE63" s="617" t="str">
        <f>CONCATENATE('Team 8'!$F76, " ",'Team 8'!$G76)</f>
        <v xml:space="preserve"> </v>
      </c>
      <c r="BF63" s="650" t="str">
        <f>CONCATENATE('Team 8'!$F77, " ",'Team 8'!$G77)</f>
        <v xml:space="preserve"> </v>
      </c>
      <c r="BG63" s="617" t="str">
        <f>CONCATENATE('Team 1'!$F76, " ",'Team 1'!$G76)</f>
        <v xml:space="preserve">Finlay  </v>
      </c>
      <c r="BH63" s="650" t="str">
        <f>CONCATENATE('Team 1'!$F77, " ",'Team 1'!$G77)</f>
        <v xml:space="preserve">Miller </v>
      </c>
      <c r="BI63" s="1353"/>
      <c r="BJ63" s="612"/>
      <c r="BK63" s="617" t="str">
        <f>CONCATENATE('Team 9'!$F76, " ",'Team 9'!$G76)</f>
        <v xml:space="preserve"> </v>
      </c>
      <c r="BL63" s="650" t="str">
        <f>CONCATENATE('Team 9'!$F77, " ",'Team 9'!$G77)</f>
        <v xml:space="preserve"> </v>
      </c>
      <c r="BM63" s="617" t="str">
        <f>CONCATENATE('Team 1'!$F76, " ",'Team 1'!$G76)</f>
        <v xml:space="preserve">Finlay  </v>
      </c>
      <c r="BN63" s="650" t="str">
        <f>CONCATENATE('Team 1'!$F77, " ",'Team 1'!$G77)</f>
        <v xml:space="preserve">Miller </v>
      </c>
      <c r="BO63" s="1353"/>
      <c r="BP63" s="612"/>
      <c r="BQ63" s="617" t="str">
        <f>CONCATENATE('Team 10'!$F76, " ",'Team 10'!$G76)</f>
        <v xml:space="preserve"> </v>
      </c>
      <c r="BR63" s="650" t="str">
        <f>CONCATENATE('Team 10'!$F77, " ",'Team 10'!$G77)</f>
        <v xml:space="preserve"> </v>
      </c>
      <c r="BS63" s="617" t="str">
        <f>CONCATENATE('Team 1'!$F76, " ",'Team 1'!$G76)</f>
        <v xml:space="preserve">Finlay  </v>
      </c>
      <c r="BT63" s="650" t="str">
        <f>CONCATENATE('Team 1'!$F77, " ",'Team 1'!$G77)</f>
        <v xml:space="preserve">Miller </v>
      </c>
    </row>
    <row r="64" spans="10:72" s="610" customFormat="1" ht="21" customHeight="1" x14ac:dyDescent="0.2">
      <c r="J64" s="646"/>
      <c r="K64" s="654">
        <v>45</v>
      </c>
      <c r="L64" s="612" t="s">
        <v>2896</v>
      </c>
      <c r="M64" s="613"/>
      <c r="N64" s="613"/>
      <c r="O64" s="617" t="str">
        <f>CONCATENATE('Team 1'!$F78, " ",'Team 1'!$G78)</f>
        <v xml:space="preserve">Lily </v>
      </c>
      <c r="P64" s="650" t="str">
        <f>CONCATENATE('Team 1'!$F79, " ",'Team 1'!$G79)</f>
        <v xml:space="preserve">Lorne </v>
      </c>
      <c r="Q64" s="648"/>
      <c r="S64" s="654">
        <v>45</v>
      </c>
      <c r="T64" s="612" t="s">
        <v>2896</v>
      </c>
      <c r="U64" s="617" t="str">
        <f>CONCATENATE('Team 2'!$F78, " ",'Team 2'!$G78)</f>
        <v xml:space="preserve">Chloe </v>
      </c>
      <c r="V64" s="650" t="str">
        <f>CONCATENATE('Team 2'!$F79, " ",'Team 2'!$G79)</f>
        <v xml:space="preserve">Anna  </v>
      </c>
      <c r="W64" s="617" t="str">
        <f>CONCATENATE('Team 1'!$F78, " ",'Team 1'!$G78)</f>
        <v xml:space="preserve">Lily </v>
      </c>
      <c r="X64" s="650" t="str">
        <f>CONCATENATE('Team 1'!$F79, " ",'Team 1'!$G79)</f>
        <v xml:space="preserve">Lorne </v>
      </c>
      <c r="Y64" s="1352">
        <v>45</v>
      </c>
      <c r="Z64" s="612" t="s">
        <v>2896</v>
      </c>
      <c r="AA64" s="617" t="str">
        <f>CONCATENATE('Team 3'!$F78, " ",'Team 3'!$G78)</f>
        <v xml:space="preserve">Jess </v>
      </c>
      <c r="AB64" s="650" t="str">
        <f>CONCATENATE('Team 3'!$F79, " ",'Team 3'!$G79)</f>
        <v xml:space="preserve">Hannah </v>
      </c>
      <c r="AC64" s="617" t="str">
        <f>CONCATENATE('Team 1'!$F78, " ",'Team 1'!$G78)</f>
        <v xml:space="preserve">Lily </v>
      </c>
      <c r="AD64" s="650" t="str">
        <f>CONCATENATE('Team 1'!$F79, " ",'Team 1'!$G79)</f>
        <v xml:space="preserve">Lorne </v>
      </c>
      <c r="AE64" s="1352">
        <v>45</v>
      </c>
      <c r="AF64" s="612" t="s">
        <v>2896</v>
      </c>
      <c r="AG64" s="617" t="str">
        <f>CONCATENATE('Team 4'!$F78, " ",'Team 4'!$G78)</f>
        <v xml:space="preserve">Sophie </v>
      </c>
      <c r="AH64" s="650" t="str">
        <f>CONCATENATE('Team 4'!$F79, " ",'Team 4'!$G79)</f>
        <v xml:space="preserve">Fern </v>
      </c>
      <c r="AI64" s="617" t="str">
        <f>CONCATENATE('Team 1'!$F78, " ",'Team 1'!$G78)</f>
        <v xml:space="preserve">Lily </v>
      </c>
      <c r="AJ64" s="650" t="str">
        <f>CONCATENATE('Team 1'!$F79, " ",'Team 1'!$G79)</f>
        <v xml:space="preserve">Lorne </v>
      </c>
      <c r="AK64" s="1352">
        <v>45</v>
      </c>
      <c r="AL64" s="612" t="s">
        <v>2896</v>
      </c>
      <c r="AM64" s="617" t="str">
        <f>CONCATENATE('Team 5'!$F78, " ",'Team 5'!$G78)</f>
        <v xml:space="preserve">Jessica  </v>
      </c>
      <c r="AN64" s="650" t="str">
        <f>CONCATENATE('Team 5'!$F79, " ",'Team 5'!$G79)</f>
        <v xml:space="preserve">Samantha  </v>
      </c>
      <c r="AO64" s="617" t="str">
        <f>CONCATENATE('Team 1'!$F78, " ",'Team 1'!$G78)</f>
        <v xml:space="preserve">Lily </v>
      </c>
      <c r="AP64" s="650" t="str">
        <f>CONCATENATE('Team 1'!$F79, " ",'Team 1'!$G79)</f>
        <v xml:space="preserve">Lorne </v>
      </c>
      <c r="AQ64" s="1352">
        <v>45</v>
      </c>
      <c r="AR64" s="612" t="s">
        <v>2896</v>
      </c>
      <c r="AS64" s="617" t="str">
        <f>CONCATENATE('Team 6'!$F78, " ",'Team 6'!$G78)</f>
        <v xml:space="preserve">Salma </v>
      </c>
      <c r="AT64" s="650" t="str">
        <f>CONCATENATE('Team 6'!$F79, " ",'Team 6'!$G79)</f>
        <v xml:space="preserve">Arabella </v>
      </c>
      <c r="AU64" s="617" t="str">
        <f>CONCATENATE('Team 1'!$F78, " ",'Team 1'!$G78)</f>
        <v xml:space="preserve">Lily </v>
      </c>
      <c r="AV64" s="650" t="str">
        <f>CONCATENATE('Team 1'!$F79, " ",'Team 1'!$G79)</f>
        <v xml:space="preserve">Lorne </v>
      </c>
      <c r="AW64" s="1352">
        <v>45</v>
      </c>
      <c r="AX64" s="612" t="s">
        <v>2896</v>
      </c>
      <c r="AY64" s="617" t="str">
        <f>CONCATENATE('Team 7'!$F78, " ",'Team 7'!$G78)</f>
        <v xml:space="preserve"> </v>
      </c>
      <c r="AZ64" s="650" t="str">
        <f>CONCATENATE('Team 7'!$F79, " ",'Team 7'!$G79)</f>
        <v xml:space="preserve"> </v>
      </c>
      <c r="BA64" s="617" t="str">
        <f>CONCATENATE('Team 1'!$F78, " ",'Team 1'!$G78)</f>
        <v xml:space="preserve">Lily </v>
      </c>
      <c r="BB64" s="650" t="str">
        <f>CONCATENATE('Team 1'!$F79, " ",'Team 1'!$G79)</f>
        <v xml:space="preserve">Lorne </v>
      </c>
      <c r="BC64" s="1352">
        <v>45</v>
      </c>
      <c r="BD64" s="612" t="s">
        <v>2896</v>
      </c>
      <c r="BE64" s="617" t="str">
        <f>CONCATENATE('Team 8'!$F78, " ",'Team 8'!$G78)</f>
        <v xml:space="preserve"> </v>
      </c>
      <c r="BF64" s="650" t="str">
        <f>CONCATENATE('Team 8'!$F79, " ",'Team 8'!$G79)</f>
        <v xml:space="preserve"> </v>
      </c>
      <c r="BG64" s="617" t="str">
        <f>CONCATENATE('Team 1'!$F78, " ",'Team 1'!$G78)</f>
        <v xml:space="preserve">Lily </v>
      </c>
      <c r="BH64" s="650" t="str">
        <f>CONCATENATE('Team 1'!$F79, " ",'Team 1'!$G79)</f>
        <v xml:space="preserve">Lorne </v>
      </c>
      <c r="BI64" s="1352">
        <v>45</v>
      </c>
      <c r="BJ64" s="612" t="s">
        <v>2896</v>
      </c>
      <c r="BK64" s="617" t="str">
        <f>CONCATENATE('Team 9'!$F78, " ",'Team 9'!$G78)</f>
        <v xml:space="preserve"> </v>
      </c>
      <c r="BL64" s="650" t="str">
        <f>CONCATENATE('Team 9'!$F79, " ",'Team 9'!$G79)</f>
        <v xml:space="preserve"> </v>
      </c>
      <c r="BM64" s="617" t="str">
        <f>CONCATENATE('Team 1'!$F78, " ",'Team 1'!$G78)</f>
        <v xml:space="preserve">Lily </v>
      </c>
      <c r="BN64" s="650" t="str">
        <f>CONCATENATE('Team 1'!$F79, " ",'Team 1'!$G79)</f>
        <v xml:space="preserve">Lorne </v>
      </c>
      <c r="BO64" s="1352">
        <v>45</v>
      </c>
      <c r="BP64" s="612" t="s">
        <v>2896</v>
      </c>
      <c r="BQ64" s="617" t="str">
        <f>CONCATENATE('Team 10'!$F78, " ",'Team 10'!$G78)</f>
        <v xml:space="preserve"> </v>
      </c>
      <c r="BR64" s="650" t="str">
        <f>CONCATENATE('Team 10'!$F79, " ",'Team 10'!$G79)</f>
        <v xml:space="preserve"> </v>
      </c>
      <c r="BS64" s="617" t="str">
        <f>CONCATENATE('Team 1'!$F78, " ",'Team 1'!$G78)</f>
        <v xml:space="preserve">Lily </v>
      </c>
      <c r="BT64" s="650" t="str">
        <f>CONCATENATE('Team 1'!$F79, " ",'Team 1'!$G79)</f>
        <v xml:space="preserve">Lorne </v>
      </c>
    </row>
    <row r="65" spans="10:72" s="610" customFormat="1" ht="21" customHeight="1" x14ac:dyDescent="0.2">
      <c r="J65" s="646"/>
      <c r="K65" s="655"/>
      <c r="L65" s="612"/>
      <c r="M65" s="613"/>
      <c r="N65" s="613"/>
      <c r="O65" s="617" t="str">
        <f>CONCATENATE('Team 1'!$F80, " ",'Team 1'!$G80)</f>
        <v xml:space="preserve">Francesca </v>
      </c>
      <c r="P65" s="650" t="str">
        <f>CONCATENATE('Team 1'!$F81, " ",'Team 1'!$G81)</f>
        <v xml:space="preserve">Sophie </v>
      </c>
      <c r="Q65" s="648"/>
      <c r="S65" s="655"/>
      <c r="T65" s="612"/>
      <c r="U65" s="617" t="str">
        <f>CONCATENATE('Team 2'!$F80, " ",'Team 2'!$G80)</f>
        <v xml:space="preserve">Emmie </v>
      </c>
      <c r="V65" s="650" t="str">
        <f>CONCATENATE('Team 2'!$F81, " ",'Team 2'!$G81)</f>
        <v xml:space="preserve">Talia-Jay </v>
      </c>
      <c r="W65" s="617" t="str">
        <f>CONCATENATE('Team 1'!$F80, " ",'Team 1'!$G80)</f>
        <v xml:space="preserve">Francesca </v>
      </c>
      <c r="X65" s="650" t="str">
        <f>CONCATENATE('Team 1'!$F81, " ",'Team 1'!$G81)</f>
        <v xml:space="preserve">Sophie </v>
      </c>
      <c r="Y65" s="1353"/>
      <c r="Z65" s="612"/>
      <c r="AA65" s="617" t="str">
        <f>CONCATENATE('Team 3'!$F80, " ",'Team 3'!$G80)</f>
        <v xml:space="preserve">Jess </v>
      </c>
      <c r="AB65" s="650" t="str">
        <f>CONCATENATE('Team 3'!$F81, " ",'Team 3'!$G81)</f>
        <v xml:space="preserve">Lily  </v>
      </c>
      <c r="AC65" s="617" t="str">
        <f>CONCATENATE('Team 1'!$F80, " ",'Team 1'!$G80)</f>
        <v xml:space="preserve">Francesca </v>
      </c>
      <c r="AD65" s="650" t="str">
        <f>CONCATENATE('Team 1'!$F81, " ",'Team 1'!$G81)</f>
        <v xml:space="preserve">Sophie </v>
      </c>
      <c r="AE65" s="1353"/>
      <c r="AF65" s="612"/>
      <c r="AG65" s="617" t="str">
        <f>CONCATENATE('Team 4'!$F80, " ",'Team 4'!$G80)</f>
        <v xml:space="preserve">Sophie </v>
      </c>
      <c r="AH65" s="650" t="str">
        <f>CONCATENATE('Team 4'!$F81, " ",'Team 4'!$G81)</f>
        <v xml:space="preserve">Holly </v>
      </c>
      <c r="AI65" s="617" t="str">
        <f>CONCATENATE('Team 1'!$F80, " ",'Team 1'!$G80)</f>
        <v xml:space="preserve">Francesca </v>
      </c>
      <c r="AJ65" s="650" t="str">
        <f>CONCATENATE('Team 1'!$F81, " ",'Team 1'!$G81)</f>
        <v xml:space="preserve">Sophie </v>
      </c>
      <c r="AK65" s="1353"/>
      <c r="AL65" s="612"/>
      <c r="AM65" s="617" t="str">
        <f>CONCATENATE('Team 5'!$F80, " ",'Team 5'!$G80)</f>
        <v xml:space="preserve">Rose  </v>
      </c>
      <c r="AN65" s="650" t="str">
        <f>CONCATENATE('Team 5'!$F81, " ",'Team 5'!$G81)</f>
        <v xml:space="preserve">Heaven </v>
      </c>
      <c r="AO65" s="617" t="str">
        <f>CONCATENATE('Team 1'!$F80, " ",'Team 1'!$G80)</f>
        <v xml:space="preserve">Francesca </v>
      </c>
      <c r="AP65" s="650" t="str">
        <f>CONCATENATE('Team 1'!$F81, " ",'Team 1'!$G81)</f>
        <v xml:space="preserve">Sophie </v>
      </c>
      <c r="AQ65" s="1353"/>
      <c r="AR65" s="612"/>
      <c r="AS65" s="617" t="str">
        <f>CONCATENATE('Team 6'!$F80, " ",'Team 6'!$G80)</f>
        <v xml:space="preserve">Louise </v>
      </c>
      <c r="AT65" s="650" t="str">
        <f>CONCATENATE('Team 6'!$F81, " ",'Team 6'!$G81)</f>
        <v xml:space="preserve">Lucy  </v>
      </c>
      <c r="AU65" s="617" t="str">
        <f>CONCATENATE('Team 1'!$F80, " ",'Team 1'!$G80)</f>
        <v xml:space="preserve">Francesca </v>
      </c>
      <c r="AV65" s="650" t="str">
        <f>CONCATENATE('Team 1'!$F81, " ",'Team 1'!$G81)</f>
        <v xml:space="preserve">Sophie </v>
      </c>
      <c r="AW65" s="1353"/>
      <c r="AX65" s="612"/>
      <c r="AY65" s="617" t="str">
        <f>CONCATENATE('Team 7'!$F80, " ",'Team 7'!$G80)</f>
        <v xml:space="preserve"> </v>
      </c>
      <c r="AZ65" s="650" t="str">
        <f>CONCATENATE('Team 7'!$F81, " ",'Team 7'!$G81)</f>
        <v xml:space="preserve"> </v>
      </c>
      <c r="BA65" s="617" t="str">
        <f>CONCATENATE('Team 1'!$F80, " ",'Team 1'!$G80)</f>
        <v xml:space="preserve">Francesca </v>
      </c>
      <c r="BB65" s="650" t="str">
        <f>CONCATENATE('Team 1'!$F81, " ",'Team 1'!$G81)</f>
        <v xml:space="preserve">Sophie </v>
      </c>
      <c r="BC65" s="1353"/>
      <c r="BD65" s="612"/>
      <c r="BE65" s="617" t="str">
        <f>CONCATENATE('Team 8'!$F80, " ",'Team 8'!$G80)</f>
        <v xml:space="preserve"> </v>
      </c>
      <c r="BF65" s="650" t="str">
        <f>CONCATENATE('Team 8'!$F81, " ",'Team 8'!$G81)</f>
        <v xml:space="preserve"> </v>
      </c>
      <c r="BG65" s="617" t="str">
        <f>CONCATENATE('Team 1'!$F80, " ",'Team 1'!$G80)</f>
        <v xml:space="preserve">Francesca </v>
      </c>
      <c r="BH65" s="650" t="str">
        <f>CONCATENATE('Team 1'!$F81, " ",'Team 1'!$G81)</f>
        <v xml:space="preserve">Sophie </v>
      </c>
      <c r="BI65" s="1353"/>
      <c r="BJ65" s="612"/>
      <c r="BK65" s="617" t="str">
        <f>CONCATENATE('Team 9'!$F80, " ",'Team 9'!$G80)</f>
        <v xml:space="preserve"> </v>
      </c>
      <c r="BL65" s="650" t="str">
        <f>CONCATENATE('Team 9'!$F81, " ",'Team 9'!$G81)</f>
        <v xml:space="preserve"> </v>
      </c>
      <c r="BM65" s="617" t="str">
        <f>CONCATENATE('Team 1'!$F80, " ",'Team 1'!$G80)</f>
        <v xml:space="preserve">Francesca </v>
      </c>
      <c r="BN65" s="650" t="str">
        <f>CONCATENATE('Team 1'!$F81, " ",'Team 1'!$G81)</f>
        <v xml:space="preserve">Sophie </v>
      </c>
      <c r="BO65" s="1353"/>
      <c r="BP65" s="612"/>
      <c r="BQ65" s="617" t="str">
        <f>CONCATENATE('Team 10'!$F80, " ",'Team 10'!$G80)</f>
        <v xml:space="preserve"> </v>
      </c>
      <c r="BR65" s="650" t="str">
        <f>CONCATENATE('Team 10'!$F81, " ",'Team 10'!$G81)</f>
        <v xml:space="preserve"> </v>
      </c>
      <c r="BS65" s="617" t="str">
        <f>CONCATENATE('Team 1'!$F80, " ",'Team 1'!$G80)</f>
        <v xml:space="preserve">Francesca </v>
      </c>
      <c r="BT65" s="650" t="str">
        <f>CONCATENATE('Team 1'!$F81, " ",'Team 1'!$G81)</f>
        <v xml:space="preserve">Sophie </v>
      </c>
    </row>
    <row r="66" spans="10:72" s="610" customFormat="1" ht="21" customHeight="1" x14ac:dyDescent="0.2">
      <c r="J66" s="646"/>
      <c r="K66" s="654">
        <v>46</v>
      </c>
      <c r="L66" s="612" t="s">
        <v>2897</v>
      </c>
      <c r="M66" s="613"/>
      <c r="N66" s="613"/>
      <c r="O66" s="617" t="str">
        <f>CONCATENATE('Team 1'!$F82, " ",'Team 1'!$G82)</f>
        <v xml:space="preserve">Henri </v>
      </c>
      <c r="P66" s="650" t="str">
        <f>CONCATENATE('Team 1'!$F83, " ",'Team 1'!$G83)</f>
        <v xml:space="preserve">Sam </v>
      </c>
      <c r="Q66" s="648"/>
      <c r="S66" s="654">
        <v>46</v>
      </c>
      <c r="T66" s="612" t="s">
        <v>2897</v>
      </c>
      <c r="U66" s="617" t="str">
        <f>CONCATENATE('Team 2'!$F82, " ",'Team 2'!$G82)</f>
        <v xml:space="preserve">Omar </v>
      </c>
      <c r="V66" s="650" t="str">
        <f>CONCATENATE('Team 2'!$F83, " ",'Team 2'!$G83)</f>
        <v xml:space="preserve">Matthew </v>
      </c>
      <c r="W66" s="617" t="str">
        <f>CONCATENATE('Team 1'!$F82, " ",'Team 1'!$G82)</f>
        <v xml:space="preserve">Henri </v>
      </c>
      <c r="X66" s="650" t="str">
        <f>CONCATENATE('Team 1'!$F83, " ",'Team 1'!$G83)</f>
        <v xml:space="preserve">Sam </v>
      </c>
      <c r="Y66" s="1352">
        <v>46</v>
      </c>
      <c r="Z66" s="612" t="s">
        <v>2897</v>
      </c>
      <c r="AA66" s="617" t="str">
        <f>CONCATENATE('Team 3'!$F82, " ",'Team 3'!$G82)</f>
        <v xml:space="preserve">Michael </v>
      </c>
      <c r="AB66" s="650" t="str">
        <f>CONCATENATE('Team 3'!$F83, " ",'Team 3'!$G83)</f>
        <v xml:space="preserve">Josh  </v>
      </c>
      <c r="AC66" s="617" t="str">
        <f>CONCATENATE('Team 1'!$F82, " ",'Team 1'!$G82)</f>
        <v xml:space="preserve">Henri </v>
      </c>
      <c r="AD66" s="650" t="str">
        <f>CONCATENATE('Team 1'!$F83, " ",'Team 1'!$G83)</f>
        <v xml:space="preserve">Sam </v>
      </c>
      <c r="AE66" s="1352">
        <v>46</v>
      </c>
      <c r="AF66" s="612" t="s">
        <v>2897</v>
      </c>
      <c r="AG66" s="617" t="str">
        <f>CONCATENATE('Team 4'!$F82, " ",'Team 4'!$G82)</f>
        <v xml:space="preserve">Harry </v>
      </c>
      <c r="AH66" s="650" t="str">
        <f>CONCATENATE('Team 4'!$F83, " ",'Team 4'!$G83)</f>
        <v xml:space="preserve">Matus </v>
      </c>
      <c r="AI66" s="617" t="str">
        <f>CONCATENATE('Team 1'!$F82, " ",'Team 1'!$G82)</f>
        <v xml:space="preserve">Henri </v>
      </c>
      <c r="AJ66" s="650" t="str">
        <f>CONCATENATE('Team 1'!$F83, " ",'Team 1'!$G83)</f>
        <v xml:space="preserve">Sam </v>
      </c>
      <c r="AK66" s="1352">
        <v>46</v>
      </c>
      <c r="AL66" s="612" t="s">
        <v>2897</v>
      </c>
      <c r="AM66" s="617" t="str">
        <f>CONCATENATE('Team 5'!$F82, " ",'Team 5'!$G82)</f>
        <v xml:space="preserve">Finley  </v>
      </c>
      <c r="AN66" s="650" t="str">
        <f>CONCATENATE('Team 5'!$F83, " ",'Team 5'!$G83)</f>
        <v xml:space="preserve">James  </v>
      </c>
      <c r="AO66" s="617" t="str">
        <f>CONCATENATE('Team 1'!$F82, " ",'Team 1'!$G82)</f>
        <v xml:space="preserve">Henri </v>
      </c>
      <c r="AP66" s="650" t="str">
        <f>CONCATENATE('Team 1'!$F83, " ",'Team 1'!$G83)</f>
        <v xml:space="preserve">Sam </v>
      </c>
      <c r="AQ66" s="1352">
        <v>46</v>
      </c>
      <c r="AR66" s="612" t="s">
        <v>2897</v>
      </c>
      <c r="AS66" s="617" t="str">
        <f>CONCATENATE('Team 6'!$F82, " ",'Team 6'!$G82)</f>
        <v xml:space="preserve">Henry </v>
      </c>
      <c r="AT66" s="650" t="str">
        <f>CONCATENATE('Team 6'!$F83, " ",'Team 6'!$G83)</f>
        <v xml:space="preserve">Oliver </v>
      </c>
      <c r="AU66" s="617" t="str">
        <f>CONCATENATE('Team 1'!$F82, " ",'Team 1'!$G82)</f>
        <v xml:space="preserve">Henri </v>
      </c>
      <c r="AV66" s="650" t="str">
        <f>CONCATENATE('Team 1'!$F83, " ",'Team 1'!$G83)</f>
        <v xml:space="preserve">Sam </v>
      </c>
      <c r="AW66" s="1352">
        <v>46</v>
      </c>
      <c r="AX66" s="612" t="s">
        <v>2897</v>
      </c>
      <c r="AY66" s="617" t="str">
        <f>CONCATENATE('Team 7'!$F82, " ",'Team 7'!$G82)</f>
        <v xml:space="preserve"> </v>
      </c>
      <c r="AZ66" s="650" t="str">
        <f>CONCATENATE('Team 7'!$F83, " ",'Team 7'!$G83)</f>
        <v xml:space="preserve"> </v>
      </c>
      <c r="BA66" s="617" t="str">
        <f>CONCATENATE('Team 1'!$F82, " ",'Team 1'!$G82)</f>
        <v xml:space="preserve">Henri </v>
      </c>
      <c r="BB66" s="650" t="str">
        <f>CONCATENATE('Team 1'!$F83, " ",'Team 1'!$G83)</f>
        <v xml:space="preserve">Sam </v>
      </c>
      <c r="BC66" s="1352">
        <v>46</v>
      </c>
      <c r="BD66" s="612" t="s">
        <v>2897</v>
      </c>
      <c r="BE66" s="617" t="str">
        <f>CONCATENATE('Team 8'!$F82, " ",'Team 8'!$G82)</f>
        <v xml:space="preserve"> </v>
      </c>
      <c r="BF66" s="650" t="str">
        <f>CONCATENATE('Team 8'!$F83, " ",'Team 8'!$G83)</f>
        <v xml:space="preserve"> </v>
      </c>
      <c r="BG66" s="617" t="str">
        <f>CONCATENATE('Team 1'!$F82, " ",'Team 1'!$G82)</f>
        <v xml:space="preserve">Henri </v>
      </c>
      <c r="BH66" s="650" t="str">
        <f>CONCATENATE('Team 1'!$F83, " ",'Team 1'!$G83)</f>
        <v xml:space="preserve">Sam </v>
      </c>
      <c r="BI66" s="1352">
        <v>46</v>
      </c>
      <c r="BJ66" s="612" t="s">
        <v>2897</v>
      </c>
      <c r="BK66" s="617" t="str">
        <f>CONCATENATE('Team 9'!$F82, " ",'Team 9'!$G82)</f>
        <v xml:space="preserve"> </v>
      </c>
      <c r="BL66" s="650" t="str">
        <f>CONCATENATE('Team 9'!$F83, " ",'Team 9'!$G83)</f>
        <v xml:space="preserve"> </v>
      </c>
      <c r="BM66" s="617" t="str">
        <f>CONCATENATE('Team 1'!$F82, " ",'Team 1'!$G82)</f>
        <v xml:space="preserve">Henri </v>
      </c>
      <c r="BN66" s="650" t="str">
        <f>CONCATENATE('Team 1'!$F83, " ",'Team 1'!$G83)</f>
        <v xml:space="preserve">Sam </v>
      </c>
      <c r="BO66" s="1352">
        <v>46</v>
      </c>
      <c r="BP66" s="612" t="s">
        <v>2897</v>
      </c>
      <c r="BQ66" s="617" t="str">
        <f>CONCATENATE('Team 10'!$F82, " ",'Team 10'!$G82)</f>
        <v xml:space="preserve"> </v>
      </c>
      <c r="BR66" s="650" t="str">
        <f>CONCATENATE('Team 10'!$F83, " ",'Team 10'!$G83)</f>
        <v xml:space="preserve"> </v>
      </c>
      <c r="BS66" s="617" t="str">
        <f>CONCATENATE('Team 1'!$F82, " ",'Team 1'!$G82)</f>
        <v xml:space="preserve">Henri </v>
      </c>
      <c r="BT66" s="650" t="str">
        <f>CONCATENATE('Team 1'!$F83, " ",'Team 1'!$G83)</f>
        <v xml:space="preserve">Sam </v>
      </c>
    </row>
    <row r="67" spans="10:72" s="610" customFormat="1" ht="21" customHeight="1" x14ac:dyDescent="0.2">
      <c r="J67" s="646"/>
      <c r="K67" s="655"/>
      <c r="L67" s="612"/>
      <c r="M67" s="613"/>
      <c r="N67" s="613"/>
      <c r="O67" s="617" t="str">
        <f>CONCATENATE('Team 1'!$F84, " ",'Team 1'!$G84)</f>
        <v xml:space="preserve">James  </v>
      </c>
      <c r="P67" s="650" t="str">
        <f>CONCATENATE('Team 1'!$F85, " ",'Team 1'!$G85)</f>
        <v xml:space="preserve">Finley </v>
      </c>
      <c r="Q67" s="648"/>
      <c r="S67" s="655"/>
      <c r="T67" s="612"/>
      <c r="U67" s="617" t="str">
        <f>CONCATENATE('Team 2'!$F84, " ",'Team 2'!$G84)</f>
        <v xml:space="preserve">Masoud </v>
      </c>
      <c r="V67" s="650" t="str">
        <f>CONCATENATE('Team 2'!$F85, " ",'Team 2'!$G85)</f>
        <v xml:space="preserve">Ethan </v>
      </c>
      <c r="W67" s="617" t="str">
        <f>CONCATENATE('Team 1'!$F84, " ",'Team 1'!$G84)</f>
        <v xml:space="preserve">James  </v>
      </c>
      <c r="X67" s="650" t="str">
        <f>CONCATENATE('Team 1'!$F85, " ",'Team 1'!$G85)</f>
        <v xml:space="preserve">Finley </v>
      </c>
      <c r="Y67" s="1353"/>
      <c r="Z67" s="612"/>
      <c r="AA67" s="617" t="str">
        <f>CONCATENATE('Team 3'!$F84, " ",'Team 3'!$G84)</f>
        <v xml:space="preserve">Max </v>
      </c>
      <c r="AB67" s="650" t="str">
        <f>CONCATENATE('Team 3'!$F85, " ",'Team 3'!$G85)</f>
        <v xml:space="preserve">Josh  </v>
      </c>
      <c r="AC67" s="617" t="str">
        <f>CONCATENATE('Team 1'!$F84, " ",'Team 1'!$G84)</f>
        <v xml:space="preserve">James  </v>
      </c>
      <c r="AD67" s="650" t="str">
        <f>CONCATENATE('Team 1'!$F85, " ",'Team 1'!$G85)</f>
        <v xml:space="preserve">Finley </v>
      </c>
      <c r="AE67" s="1353"/>
      <c r="AF67" s="612"/>
      <c r="AG67" s="617" t="str">
        <f>CONCATENATE('Team 4'!$F84, " ",'Team 4'!$G84)</f>
        <v xml:space="preserve">Max </v>
      </c>
      <c r="AH67" s="650" t="str">
        <f>CONCATENATE('Team 4'!$F85, " ",'Team 4'!$G85)</f>
        <v xml:space="preserve">Leo </v>
      </c>
      <c r="AI67" s="617" t="str">
        <f>CONCATENATE('Team 1'!$F84, " ",'Team 1'!$G84)</f>
        <v xml:space="preserve">James  </v>
      </c>
      <c r="AJ67" s="650" t="str">
        <f>CONCATENATE('Team 1'!$F85, " ",'Team 1'!$G85)</f>
        <v xml:space="preserve">Finley </v>
      </c>
      <c r="AK67" s="1353"/>
      <c r="AL67" s="612"/>
      <c r="AM67" s="617" t="str">
        <f>CONCATENATE('Team 5'!$F84, " ",'Team 5'!$G84)</f>
        <v xml:space="preserve">Connor </v>
      </c>
      <c r="AN67" s="650" t="str">
        <f>CONCATENATE('Team 5'!$F85, " ",'Team 5'!$G85)</f>
        <v xml:space="preserve">McKenzie </v>
      </c>
      <c r="AO67" s="617" t="str">
        <f>CONCATENATE('Team 1'!$F84, " ",'Team 1'!$G84)</f>
        <v xml:space="preserve">James  </v>
      </c>
      <c r="AP67" s="650" t="str">
        <f>CONCATENATE('Team 1'!$F85, " ",'Team 1'!$G85)</f>
        <v xml:space="preserve">Finley </v>
      </c>
      <c r="AQ67" s="1353"/>
      <c r="AR67" s="612"/>
      <c r="AS67" s="617" t="str">
        <f>CONCATENATE('Team 6'!$F84, " ",'Team 6'!$G84)</f>
        <v xml:space="preserve">Harrison  </v>
      </c>
      <c r="AT67" s="650" t="str">
        <f>CONCATENATE('Team 6'!$F85, " ",'Team 6'!$G85)</f>
        <v xml:space="preserve">Benjamin  </v>
      </c>
      <c r="AU67" s="617" t="str">
        <f>CONCATENATE('Team 1'!$F84, " ",'Team 1'!$G84)</f>
        <v xml:space="preserve">James  </v>
      </c>
      <c r="AV67" s="650" t="str">
        <f>CONCATENATE('Team 1'!$F85, " ",'Team 1'!$G85)</f>
        <v xml:space="preserve">Finley </v>
      </c>
      <c r="AW67" s="1353"/>
      <c r="AX67" s="612"/>
      <c r="AY67" s="617" t="str">
        <f>CONCATENATE('Team 7'!$F84, " ",'Team 7'!$G84)</f>
        <v xml:space="preserve"> </v>
      </c>
      <c r="AZ67" s="650" t="str">
        <f>CONCATENATE('Team 7'!$F85, " ",'Team 7'!$G85)</f>
        <v xml:space="preserve"> </v>
      </c>
      <c r="BA67" s="617" t="str">
        <f>CONCATENATE('Team 1'!$F84, " ",'Team 1'!$G84)</f>
        <v xml:space="preserve">James  </v>
      </c>
      <c r="BB67" s="650" t="str">
        <f>CONCATENATE('Team 1'!$F85, " ",'Team 1'!$G85)</f>
        <v xml:space="preserve">Finley </v>
      </c>
      <c r="BC67" s="1353"/>
      <c r="BD67" s="612"/>
      <c r="BE67" s="617" t="str">
        <f>CONCATENATE('Team 8'!$F84, " ",'Team 8'!$G84)</f>
        <v xml:space="preserve"> </v>
      </c>
      <c r="BF67" s="650" t="str">
        <f>CONCATENATE('Team 8'!$F85, " ",'Team 8'!$G85)</f>
        <v xml:space="preserve"> </v>
      </c>
      <c r="BG67" s="617" t="str">
        <f>CONCATENATE('Team 1'!$F84, " ",'Team 1'!$G84)</f>
        <v xml:space="preserve">James  </v>
      </c>
      <c r="BH67" s="650" t="str">
        <f>CONCATENATE('Team 1'!$F85, " ",'Team 1'!$G85)</f>
        <v xml:space="preserve">Finley </v>
      </c>
      <c r="BI67" s="1353"/>
      <c r="BJ67" s="612"/>
      <c r="BK67" s="617" t="str">
        <f>CONCATENATE('Team 9'!$F84, " ",'Team 9'!$G84)</f>
        <v xml:space="preserve"> </v>
      </c>
      <c r="BL67" s="650" t="str">
        <f>CONCATENATE('Team 9'!$F85, " ",'Team 9'!$G85)</f>
        <v xml:space="preserve"> </v>
      </c>
      <c r="BM67" s="617" t="str">
        <f>CONCATENATE('Team 1'!$F84, " ",'Team 1'!$G84)</f>
        <v xml:space="preserve">James  </v>
      </c>
      <c r="BN67" s="650" t="str">
        <f>CONCATENATE('Team 1'!$F85, " ",'Team 1'!$G85)</f>
        <v xml:space="preserve">Finley </v>
      </c>
      <c r="BO67" s="1353"/>
      <c r="BP67" s="612"/>
      <c r="BQ67" s="617" t="str">
        <f>CONCATENATE('Team 10'!$F84, " ",'Team 10'!$G84)</f>
        <v xml:space="preserve"> </v>
      </c>
      <c r="BR67" s="650" t="str">
        <f>CONCATENATE('Team 10'!$F85, " ",'Team 10'!$G85)</f>
        <v xml:space="preserve"> </v>
      </c>
      <c r="BS67" s="617" t="str">
        <f>CONCATENATE('Team 1'!$F84, " ",'Team 1'!$G84)</f>
        <v xml:space="preserve">James  </v>
      </c>
      <c r="BT67" s="650" t="str">
        <f>CONCATENATE('Team 1'!$F85, " ",'Team 1'!$G85)</f>
        <v xml:space="preserve">Finley </v>
      </c>
    </row>
    <row r="68" spans="10:72" s="610" customFormat="1" ht="21" customHeight="1" x14ac:dyDescent="0.2">
      <c r="J68" s="646"/>
      <c r="K68" s="654">
        <v>47</v>
      </c>
      <c r="L68" s="612" t="s">
        <v>2898</v>
      </c>
      <c r="M68" s="613"/>
      <c r="N68" s="613"/>
      <c r="O68" s="617" t="str">
        <f>CONCATENATE('Team 1'!$F86, " ",'Team 1'!$G86)</f>
        <v xml:space="preserve">Isabella </v>
      </c>
      <c r="P68" s="650" t="str">
        <f>CONCATENATE('Team 1'!$F87, " ",'Team 1'!$G87)</f>
        <v xml:space="preserve">Jessica </v>
      </c>
      <c r="Q68" s="648"/>
      <c r="S68" s="654">
        <v>47</v>
      </c>
      <c r="T68" s="612" t="s">
        <v>2898</v>
      </c>
      <c r="U68" s="617" t="str">
        <f>CONCATENATE('Team 2'!$F86, " ",'Team 2'!$G86)</f>
        <v xml:space="preserve">Rebecca </v>
      </c>
      <c r="V68" s="650" t="str">
        <f>CONCATENATE('Team 2'!$F87, " ",'Team 2'!$G87)</f>
        <v xml:space="preserve">Chloe </v>
      </c>
      <c r="W68" s="617" t="str">
        <f>CONCATENATE('Team 1'!$F86, " ",'Team 1'!$G86)</f>
        <v xml:space="preserve">Isabella </v>
      </c>
      <c r="X68" s="650" t="str">
        <f>CONCATENATE('Team 1'!$F87, " ",'Team 1'!$G87)</f>
        <v xml:space="preserve">Jessica </v>
      </c>
      <c r="Y68" s="1352">
        <v>47</v>
      </c>
      <c r="Z68" s="612" t="s">
        <v>2898</v>
      </c>
      <c r="AA68" s="617" t="str">
        <f>CONCATENATE('Team 3'!$F86, " ",'Team 3'!$G86)</f>
        <v xml:space="preserve">Eve </v>
      </c>
      <c r="AB68" s="650" t="str">
        <f>CONCATENATE('Team 3'!$F87, " ",'Team 3'!$G87)</f>
        <v xml:space="preserve">Olivia </v>
      </c>
      <c r="AC68" s="617" t="str">
        <f>CONCATENATE('Team 1'!$F86, " ",'Team 1'!$G86)</f>
        <v xml:space="preserve">Isabella </v>
      </c>
      <c r="AD68" s="650" t="str">
        <f>CONCATENATE('Team 1'!$F87, " ",'Team 1'!$G87)</f>
        <v xml:space="preserve">Jessica </v>
      </c>
      <c r="AE68" s="1352">
        <v>47</v>
      </c>
      <c r="AF68" s="612" t="s">
        <v>2898</v>
      </c>
      <c r="AG68" s="617" t="str">
        <f>CONCATENATE('Team 4'!$F86, " ",'Team 4'!$G86)</f>
        <v xml:space="preserve">Ellie </v>
      </c>
      <c r="AH68" s="650" t="str">
        <f>CONCATENATE('Team 4'!$F87, " ",'Team 4'!$G87)</f>
        <v xml:space="preserve">Abbie </v>
      </c>
      <c r="AI68" s="617" t="str">
        <f>CONCATENATE('Team 1'!$F86, " ",'Team 1'!$G86)</f>
        <v xml:space="preserve">Isabella </v>
      </c>
      <c r="AJ68" s="650" t="str">
        <f>CONCATENATE('Team 1'!$F87, " ",'Team 1'!$G87)</f>
        <v xml:space="preserve">Jessica </v>
      </c>
      <c r="AK68" s="1352">
        <v>47</v>
      </c>
      <c r="AL68" s="612" t="s">
        <v>2898</v>
      </c>
      <c r="AM68" s="617" t="str">
        <f>CONCATENATE('Team 5'!$F86, " ",'Team 5'!$G86)</f>
        <v xml:space="preserve">Jessica  </v>
      </c>
      <c r="AN68" s="650" t="str">
        <f>CONCATENATE('Team 5'!$F87, " ",'Team 5'!$G87)</f>
        <v xml:space="preserve">Merewyn </v>
      </c>
      <c r="AO68" s="617" t="str">
        <f>CONCATENATE('Team 1'!$F86, " ",'Team 1'!$G86)</f>
        <v xml:space="preserve">Isabella </v>
      </c>
      <c r="AP68" s="650" t="str">
        <f>CONCATENATE('Team 1'!$F87, " ",'Team 1'!$G87)</f>
        <v xml:space="preserve">Jessica </v>
      </c>
      <c r="AQ68" s="1352">
        <v>47</v>
      </c>
      <c r="AR68" s="612" t="s">
        <v>2898</v>
      </c>
      <c r="AS68" s="617" t="str">
        <f>CONCATENATE('Team 6'!$F86, " ",'Team 6'!$G86)</f>
        <v xml:space="preserve">Morgan </v>
      </c>
      <c r="AT68" s="650" t="str">
        <f>CONCATENATE('Team 6'!$F87, " ",'Team 6'!$G87)</f>
        <v xml:space="preserve">Georgina  </v>
      </c>
      <c r="AU68" s="617" t="str">
        <f>CONCATENATE('Team 1'!$F86, " ",'Team 1'!$G86)</f>
        <v xml:space="preserve">Isabella </v>
      </c>
      <c r="AV68" s="650" t="str">
        <f>CONCATENATE('Team 1'!$F87, " ",'Team 1'!$G87)</f>
        <v xml:space="preserve">Jessica </v>
      </c>
      <c r="AW68" s="1352">
        <v>47</v>
      </c>
      <c r="AX68" s="612" t="s">
        <v>2898</v>
      </c>
      <c r="AY68" s="617" t="str">
        <f>CONCATENATE('Team 7'!$F86, " ",'Team 7'!$G86)</f>
        <v xml:space="preserve"> </v>
      </c>
      <c r="AZ68" s="650" t="str">
        <f>CONCATENATE('Team 7'!$F87, " ",'Team 7'!$G87)</f>
        <v xml:space="preserve"> </v>
      </c>
      <c r="BA68" s="617" t="str">
        <f>CONCATENATE('Team 1'!$F86, " ",'Team 1'!$G86)</f>
        <v xml:space="preserve">Isabella </v>
      </c>
      <c r="BB68" s="650" t="str">
        <f>CONCATENATE('Team 1'!$F87, " ",'Team 1'!$G87)</f>
        <v xml:space="preserve">Jessica </v>
      </c>
      <c r="BC68" s="1352">
        <v>47</v>
      </c>
      <c r="BD68" s="612" t="s">
        <v>2898</v>
      </c>
      <c r="BE68" s="617" t="str">
        <f>CONCATENATE('Team 8'!$F86, " ",'Team 8'!$G86)</f>
        <v xml:space="preserve"> </v>
      </c>
      <c r="BF68" s="650" t="str">
        <f>CONCATENATE('Team 8'!$F87, " ",'Team 8'!$G87)</f>
        <v xml:space="preserve"> </v>
      </c>
      <c r="BG68" s="617" t="str">
        <f>CONCATENATE('Team 1'!$F86, " ",'Team 1'!$G86)</f>
        <v xml:space="preserve">Isabella </v>
      </c>
      <c r="BH68" s="650" t="str">
        <f>CONCATENATE('Team 1'!$F87, " ",'Team 1'!$G87)</f>
        <v xml:space="preserve">Jessica </v>
      </c>
      <c r="BI68" s="1352">
        <v>47</v>
      </c>
      <c r="BJ68" s="612" t="s">
        <v>2898</v>
      </c>
      <c r="BK68" s="617" t="str">
        <f>CONCATENATE('Team 9'!$F86, " ",'Team 9'!$G86)</f>
        <v xml:space="preserve"> </v>
      </c>
      <c r="BL68" s="650" t="str">
        <f>CONCATENATE('Team 9'!$F87, " ",'Team 9'!$G87)</f>
        <v xml:space="preserve"> </v>
      </c>
      <c r="BM68" s="617" t="str">
        <f>CONCATENATE('Team 1'!$F86, " ",'Team 1'!$G86)</f>
        <v xml:space="preserve">Isabella </v>
      </c>
      <c r="BN68" s="650" t="str">
        <f>CONCATENATE('Team 1'!$F87, " ",'Team 1'!$G87)</f>
        <v xml:space="preserve">Jessica </v>
      </c>
      <c r="BO68" s="1352">
        <v>47</v>
      </c>
      <c r="BP68" s="612" t="s">
        <v>2898</v>
      </c>
      <c r="BQ68" s="617" t="str">
        <f>CONCATENATE('Team 10'!$F86, " ",'Team 10'!$G86)</f>
        <v xml:space="preserve"> </v>
      </c>
      <c r="BR68" s="650" t="str">
        <f>CONCATENATE('Team 10'!$F87, " ",'Team 10'!$G87)</f>
        <v xml:space="preserve"> </v>
      </c>
      <c r="BS68" s="617" t="str">
        <f>CONCATENATE('Team 1'!$F86, " ",'Team 1'!$G86)</f>
        <v xml:space="preserve">Isabella </v>
      </c>
      <c r="BT68" s="650" t="str">
        <f>CONCATENATE('Team 1'!$F87, " ",'Team 1'!$G87)</f>
        <v xml:space="preserve">Jessica </v>
      </c>
    </row>
    <row r="69" spans="10:72" s="610" customFormat="1" ht="21" customHeight="1" x14ac:dyDescent="0.2">
      <c r="J69" s="646"/>
      <c r="K69" s="655"/>
      <c r="L69" s="612"/>
      <c r="M69" s="613"/>
      <c r="N69" s="613"/>
      <c r="O69" s="617" t="str">
        <f>CONCATENATE('Team 1'!$F88, " ",'Team 1'!$G88)</f>
        <v xml:space="preserve">Rebecca </v>
      </c>
      <c r="P69" s="650" t="str">
        <f>CONCATENATE('Team 1'!$F89, " ",'Team 1'!$G89)</f>
        <v xml:space="preserve">Julianna </v>
      </c>
      <c r="Q69" s="648"/>
      <c r="S69" s="655"/>
      <c r="T69" s="612"/>
      <c r="U69" s="617" t="str">
        <f>CONCATENATE('Team 2'!$F88, " ",'Team 2'!$G88)</f>
        <v xml:space="preserve">Ella </v>
      </c>
      <c r="V69" s="650" t="str">
        <f>CONCATENATE('Team 2'!$F89, " ",'Team 2'!$G89)</f>
        <v xml:space="preserve">Jessica-May </v>
      </c>
      <c r="W69" s="617" t="str">
        <f>CONCATENATE('Team 1'!$F88, " ",'Team 1'!$G88)</f>
        <v xml:space="preserve">Rebecca </v>
      </c>
      <c r="X69" s="650" t="str">
        <f>CONCATENATE('Team 1'!$F89, " ",'Team 1'!$G89)</f>
        <v xml:space="preserve">Julianna </v>
      </c>
      <c r="Y69" s="1353"/>
      <c r="Z69" s="612"/>
      <c r="AA69" s="617" t="str">
        <f>CONCATENATE('Team 3'!$F88, " ",'Team 3'!$G88)</f>
        <v xml:space="preserve">Iona </v>
      </c>
      <c r="AB69" s="650" t="str">
        <f>CONCATENATE('Team 3'!$F89, " ",'Team 3'!$G89)</f>
        <v xml:space="preserve">Kiara </v>
      </c>
      <c r="AC69" s="617" t="str">
        <f>CONCATENATE('Team 1'!$F88, " ",'Team 1'!$G88)</f>
        <v xml:space="preserve">Rebecca </v>
      </c>
      <c r="AD69" s="650" t="str">
        <f>CONCATENATE('Team 1'!$F89, " ",'Team 1'!$G89)</f>
        <v xml:space="preserve">Julianna </v>
      </c>
      <c r="AE69" s="1353"/>
      <c r="AF69" s="612"/>
      <c r="AG69" s="617" t="str">
        <f>CONCATENATE('Team 4'!$F88, " ",'Team 4'!$G88)</f>
        <v xml:space="preserve">Lottie </v>
      </c>
      <c r="AH69" s="650" t="str">
        <f>CONCATENATE('Team 4'!$F89, " ",'Team 4'!$G89)</f>
        <v xml:space="preserve">Lottie </v>
      </c>
      <c r="AI69" s="617" t="str">
        <f>CONCATENATE('Team 1'!$F88, " ",'Team 1'!$G88)</f>
        <v xml:space="preserve">Rebecca </v>
      </c>
      <c r="AJ69" s="650" t="str">
        <f>CONCATENATE('Team 1'!$F89, " ",'Team 1'!$G89)</f>
        <v xml:space="preserve">Julianna </v>
      </c>
      <c r="AK69" s="1353"/>
      <c r="AL69" s="612"/>
      <c r="AM69" s="617" t="str">
        <f>CONCATENATE('Team 5'!$F88, " ",'Team 5'!$G88)</f>
        <v xml:space="preserve">Emma  </v>
      </c>
      <c r="AN69" s="650" t="str">
        <f>CONCATENATE('Team 5'!$F89, " ",'Team 5'!$G89)</f>
        <v xml:space="preserve">Holly </v>
      </c>
      <c r="AO69" s="617" t="str">
        <f>CONCATENATE('Team 1'!$F88, " ",'Team 1'!$G88)</f>
        <v xml:space="preserve">Rebecca </v>
      </c>
      <c r="AP69" s="650" t="str">
        <f>CONCATENATE('Team 1'!$F89, " ",'Team 1'!$G89)</f>
        <v xml:space="preserve">Julianna </v>
      </c>
      <c r="AQ69" s="1353"/>
      <c r="AR69" s="612"/>
      <c r="AS69" s="617" t="str">
        <f>CONCATENATE('Team 6'!$F88, " ",'Team 6'!$G88)</f>
        <v xml:space="preserve">Orla </v>
      </c>
      <c r="AT69" s="650" t="str">
        <f>CONCATENATE('Team 6'!$F89, " ",'Team 6'!$G89)</f>
        <v xml:space="preserve">Isabel </v>
      </c>
      <c r="AU69" s="617" t="str">
        <f>CONCATENATE('Team 1'!$F88, " ",'Team 1'!$G88)</f>
        <v xml:space="preserve">Rebecca </v>
      </c>
      <c r="AV69" s="650" t="str">
        <f>CONCATENATE('Team 1'!$F89, " ",'Team 1'!$G89)</f>
        <v xml:space="preserve">Julianna </v>
      </c>
      <c r="AW69" s="1353"/>
      <c r="AX69" s="612"/>
      <c r="AY69" s="617" t="str">
        <f>CONCATENATE('Team 7'!$F88, " ",'Team 7'!$G88)</f>
        <v xml:space="preserve"> </v>
      </c>
      <c r="AZ69" s="650" t="str">
        <f>CONCATENATE('Team 7'!$F89, " ",'Team 7'!$G89)</f>
        <v xml:space="preserve"> </v>
      </c>
      <c r="BA69" s="617" t="str">
        <f>CONCATENATE('Team 1'!$F88, " ",'Team 1'!$G88)</f>
        <v xml:space="preserve">Rebecca </v>
      </c>
      <c r="BB69" s="650" t="str">
        <f>CONCATENATE('Team 1'!$F89, " ",'Team 1'!$G89)</f>
        <v xml:space="preserve">Julianna </v>
      </c>
      <c r="BC69" s="1353"/>
      <c r="BD69" s="612"/>
      <c r="BE69" s="617" t="str">
        <f>CONCATENATE('Team 8'!$F88, " ",'Team 8'!$G88)</f>
        <v xml:space="preserve"> </v>
      </c>
      <c r="BF69" s="650" t="str">
        <f>CONCATENATE('Team 8'!$F89, " ",'Team 8'!$G89)</f>
        <v xml:space="preserve"> </v>
      </c>
      <c r="BG69" s="617" t="str">
        <f>CONCATENATE('Team 1'!$F88, " ",'Team 1'!$G88)</f>
        <v xml:space="preserve">Rebecca </v>
      </c>
      <c r="BH69" s="650" t="str">
        <f>CONCATENATE('Team 1'!$F89, " ",'Team 1'!$G89)</f>
        <v xml:space="preserve">Julianna </v>
      </c>
      <c r="BI69" s="1353"/>
      <c r="BJ69" s="612"/>
      <c r="BK69" s="617" t="str">
        <f>CONCATENATE('Team 9'!$F88, " ",'Team 9'!$G88)</f>
        <v xml:space="preserve"> </v>
      </c>
      <c r="BL69" s="650" t="str">
        <f>CONCATENATE('Team 9'!$F89, " ",'Team 9'!$G89)</f>
        <v xml:space="preserve"> </v>
      </c>
      <c r="BM69" s="617" t="str">
        <f>CONCATENATE('Team 1'!$F88, " ",'Team 1'!$G88)</f>
        <v xml:space="preserve">Rebecca </v>
      </c>
      <c r="BN69" s="650" t="str">
        <f>CONCATENATE('Team 1'!$F89, " ",'Team 1'!$G89)</f>
        <v xml:space="preserve">Julianna </v>
      </c>
      <c r="BO69" s="1353"/>
      <c r="BP69" s="612"/>
      <c r="BQ69" s="617" t="str">
        <f>CONCATENATE('Team 10'!$F88, " ",'Team 10'!$G88)</f>
        <v xml:space="preserve"> </v>
      </c>
      <c r="BR69" s="650" t="str">
        <f>CONCATENATE('Team 10'!$F89, " ",'Team 10'!$G89)</f>
        <v xml:space="preserve"> </v>
      </c>
      <c r="BS69" s="617" t="str">
        <f>CONCATENATE('Team 1'!$F88, " ",'Team 1'!$G88)</f>
        <v xml:space="preserve">Rebecca </v>
      </c>
      <c r="BT69" s="650" t="str">
        <f>CONCATENATE('Team 1'!$F89, " ",'Team 1'!$G89)</f>
        <v xml:space="preserve">Julianna </v>
      </c>
    </row>
    <row r="70" spans="10:72" s="610" customFormat="1" ht="21" customHeight="1" x14ac:dyDescent="0.2">
      <c r="J70" s="646"/>
      <c r="K70" s="654">
        <v>48</v>
      </c>
      <c r="L70" s="612" t="s">
        <v>2899</v>
      </c>
      <c r="M70" s="613"/>
      <c r="N70" s="613"/>
      <c r="O70" s="617" t="str">
        <f>CONCATENATE('Team 1'!$F90, " ",'Team 1'!$G90)</f>
        <v xml:space="preserve">Ben </v>
      </c>
      <c r="P70" s="650" t="str">
        <f>CONCATENATE('Team 1'!$F91, " ",'Team 1'!$G91)</f>
        <v xml:space="preserve">Henri </v>
      </c>
      <c r="Q70" s="648"/>
      <c r="S70" s="654">
        <v>48</v>
      </c>
      <c r="T70" s="612" t="s">
        <v>2899</v>
      </c>
      <c r="U70" s="617" t="str">
        <f>CONCATENATE('Team 2'!$F90, " ",'Team 2'!$G90)</f>
        <v xml:space="preserve">Thomas </v>
      </c>
      <c r="V70" s="650" t="str">
        <f>CONCATENATE('Team 2'!$F91, " ",'Team 2'!$G91)</f>
        <v xml:space="preserve">Cameron </v>
      </c>
      <c r="W70" s="617" t="str">
        <f>CONCATENATE('Team 1'!$F90, " ",'Team 1'!$G90)</f>
        <v xml:space="preserve">Ben </v>
      </c>
      <c r="X70" s="650" t="str">
        <f>CONCATENATE('Team 1'!$F91, " ",'Team 1'!$G91)</f>
        <v xml:space="preserve">Henri </v>
      </c>
      <c r="Y70" s="1352">
        <v>48</v>
      </c>
      <c r="Z70" s="612" t="s">
        <v>2899</v>
      </c>
      <c r="AA70" s="617" t="str">
        <f>CONCATENATE('Team 3'!$F90, " ",'Team 3'!$G90)</f>
        <v xml:space="preserve">Fabian </v>
      </c>
      <c r="AB70" s="650" t="str">
        <f>CONCATENATE('Team 3'!$F91, " ",'Team 3'!$G91)</f>
        <v xml:space="preserve">James </v>
      </c>
      <c r="AC70" s="617" t="str">
        <f>CONCATENATE('Team 1'!$F90, " ",'Team 1'!$G90)</f>
        <v xml:space="preserve">Ben </v>
      </c>
      <c r="AD70" s="650" t="str">
        <f>CONCATENATE('Team 1'!$F91, " ",'Team 1'!$G91)</f>
        <v xml:space="preserve">Henri </v>
      </c>
      <c r="AE70" s="1352">
        <v>48</v>
      </c>
      <c r="AF70" s="612" t="s">
        <v>2899</v>
      </c>
      <c r="AG70" s="617" t="str">
        <f>CONCATENATE('Team 4'!$F90, " ",'Team 4'!$G90)</f>
        <v xml:space="preserve">Marcus </v>
      </c>
      <c r="AH70" s="650" t="str">
        <f>CONCATENATE('Team 4'!$F91, " ",'Team 4'!$G91)</f>
        <v xml:space="preserve">Joshua </v>
      </c>
      <c r="AI70" s="617" t="str">
        <f>CONCATENATE('Team 1'!$F90, " ",'Team 1'!$G90)</f>
        <v xml:space="preserve">Ben </v>
      </c>
      <c r="AJ70" s="650" t="str">
        <f>CONCATENATE('Team 1'!$F91, " ",'Team 1'!$G91)</f>
        <v xml:space="preserve">Henri </v>
      </c>
      <c r="AK70" s="1352">
        <v>48</v>
      </c>
      <c r="AL70" s="612" t="s">
        <v>2899</v>
      </c>
      <c r="AM70" s="617" t="str">
        <f>CONCATENATE('Team 5'!$F90, " ",'Team 5'!$G90)</f>
        <v xml:space="preserve">William </v>
      </c>
      <c r="AN70" s="650" t="str">
        <f>CONCATENATE('Team 5'!$F91, " ",'Team 5'!$G91)</f>
        <v xml:space="preserve">Luke </v>
      </c>
      <c r="AO70" s="617" t="str">
        <f>CONCATENATE('Team 1'!$F90, " ",'Team 1'!$G90)</f>
        <v xml:space="preserve">Ben </v>
      </c>
      <c r="AP70" s="650" t="str">
        <f>CONCATENATE('Team 1'!$F91, " ",'Team 1'!$G91)</f>
        <v xml:space="preserve">Henri </v>
      </c>
      <c r="AQ70" s="1352">
        <v>48</v>
      </c>
      <c r="AR70" s="612" t="s">
        <v>2899</v>
      </c>
      <c r="AS70" s="617" t="str">
        <f>CONCATENATE('Team 6'!$F90, " ",'Team 6'!$G90)</f>
        <v xml:space="preserve">Ethan </v>
      </c>
      <c r="AT70" s="650" t="str">
        <f>CONCATENATE('Team 6'!$F91, " ",'Team 6'!$G91)</f>
        <v xml:space="preserve">Owen </v>
      </c>
      <c r="AU70" s="617" t="str">
        <f>CONCATENATE('Team 1'!$F90, " ",'Team 1'!$G90)</f>
        <v xml:space="preserve">Ben </v>
      </c>
      <c r="AV70" s="650" t="str">
        <f>CONCATENATE('Team 1'!$F91, " ",'Team 1'!$G91)</f>
        <v xml:space="preserve">Henri </v>
      </c>
      <c r="AW70" s="1352">
        <v>48</v>
      </c>
      <c r="AX70" s="612" t="s">
        <v>2899</v>
      </c>
      <c r="AY70" s="617" t="str">
        <f>CONCATENATE('Team 7'!$F90, " ",'Team 7'!$G90)</f>
        <v xml:space="preserve"> </v>
      </c>
      <c r="AZ70" s="650" t="str">
        <f>CONCATENATE('Team 7'!$F91, " ",'Team 7'!$G91)</f>
        <v xml:space="preserve"> </v>
      </c>
      <c r="BA70" s="617" t="str">
        <f>CONCATENATE('Team 1'!$F90, " ",'Team 1'!$G90)</f>
        <v xml:space="preserve">Ben </v>
      </c>
      <c r="BB70" s="650" t="str">
        <f>CONCATENATE('Team 1'!$F91, " ",'Team 1'!$G91)</f>
        <v xml:space="preserve">Henri </v>
      </c>
      <c r="BC70" s="1352">
        <v>48</v>
      </c>
      <c r="BD70" s="612" t="s">
        <v>2899</v>
      </c>
      <c r="BE70" s="617" t="str">
        <f>CONCATENATE('Team 8'!$F90, " ",'Team 8'!$G90)</f>
        <v xml:space="preserve"> </v>
      </c>
      <c r="BF70" s="650" t="str">
        <f>CONCATENATE('Team 8'!$F91, " ",'Team 8'!$G91)</f>
        <v xml:space="preserve"> </v>
      </c>
      <c r="BG70" s="617" t="str">
        <f>CONCATENATE('Team 1'!$F90, " ",'Team 1'!$G90)</f>
        <v xml:space="preserve">Ben </v>
      </c>
      <c r="BH70" s="650" t="str">
        <f>CONCATENATE('Team 1'!$F91, " ",'Team 1'!$G91)</f>
        <v xml:space="preserve">Henri </v>
      </c>
      <c r="BI70" s="1352">
        <v>48</v>
      </c>
      <c r="BJ70" s="612" t="s">
        <v>2899</v>
      </c>
      <c r="BK70" s="617" t="str">
        <f>CONCATENATE('Team 9'!$F90, " ",'Team 9'!$G90)</f>
        <v xml:space="preserve"> </v>
      </c>
      <c r="BL70" s="650" t="str">
        <f>CONCATENATE('Team 9'!$F91, " ",'Team 9'!$G91)</f>
        <v xml:space="preserve"> </v>
      </c>
      <c r="BM70" s="617" t="str">
        <f>CONCATENATE('Team 1'!$F90, " ",'Team 1'!$G90)</f>
        <v xml:space="preserve">Ben </v>
      </c>
      <c r="BN70" s="650" t="str">
        <f>CONCATENATE('Team 1'!$F91, " ",'Team 1'!$G91)</f>
        <v xml:space="preserve">Henri </v>
      </c>
      <c r="BO70" s="1352">
        <v>48</v>
      </c>
      <c r="BP70" s="612" t="s">
        <v>2899</v>
      </c>
      <c r="BQ70" s="617" t="str">
        <f>CONCATENATE('Team 10'!$F90, " ",'Team 10'!$G90)</f>
        <v xml:space="preserve"> </v>
      </c>
      <c r="BR70" s="650" t="str">
        <f>CONCATENATE('Team 10'!$F91, " ",'Team 10'!$G91)</f>
        <v xml:space="preserve"> </v>
      </c>
      <c r="BS70" s="617" t="str">
        <f>CONCATENATE('Team 1'!$F90, " ",'Team 1'!$G90)</f>
        <v xml:space="preserve">Ben </v>
      </c>
      <c r="BT70" s="650" t="str">
        <f>CONCATENATE('Team 1'!$F91, " ",'Team 1'!$G91)</f>
        <v xml:space="preserve">Henri </v>
      </c>
    </row>
    <row r="71" spans="10:72" s="610" customFormat="1" ht="21" customHeight="1" x14ac:dyDescent="0.2">
      <c r="J71" s="646"/>
      <c r="K71" s="655"/>
      <c r="L71" s="612"/>
      <c r="M71" s="613"/>
      <c r="N71" s="613"/>
      <c r="O71" s="617" t="str">
        <f>CONCATENATE('Team 1'!$F92, " ",'Team 1'!$G92)</f>
        <v xml:space="preserve">Bradley  </v>
      </c>
      <c r="P71" s="650" t="str">
        <f>CONCATENATE('Team 1'!$F93, " ",'Team 1'!$G93)</f>
        <v xml:space="preserve">Isaac  </v>
      </c>
      <c r="Q71" s="648"/>
      <c r="S71" s="655"/>
      <c r="T71" s="612"/>
      <c r="U71" s="617" t="str">
        <f>CONCATENATE('Team 2'!$F92, " ",'Team 2'!$G92)</f>
        <v xml:space="preserve">Patrick </v>
      </c>
      <c r="V71" s="650" t="str">
        <f>CONCATENATE('Team 2'!$F93, " ",'Team 2'!$G93)</f>
        <v xml:space="preserve">Jevon </v>
      </c>
      <c r="W71" s="617" t="str">
        <f>CONCATENATE('Team 1'!$F92, " ",'Team 1'!$G92)</f>
        <v xml:space="preserve">Bradley  </v>
      </c>
      <c r="X71" s="650" t="str">
        <f>CONCATENATE('Team 1'!$F93, " ",'Team 1'!$G93)</f>
        <v xml:space="preserve">Isaac  </v>
      </c>
      <c r="Y71" s="1353"/>
      <c r="Z71" s="612"/>
      <c r="AA71" s="617" t="str">
        <f>CONCATENATE('Team 3'!$F92, " ",'Team 3'!$G92)</f>
        <v xml:space="preserve">Connor </v>
      </c>
      <c r="AB71" s="650" t="str">
        <f>CONCATENATE('Team 3'!$F93, " ",'Team 3'!$G93)</f>
        <v xml:space="preserve">Matthew </v>
      </c>
      <c r="AC71" s="617" t="str">
        <f>CONCATENATE('Team 1'!$F92, " ",'Team 1'!$G92)</f>
        <v xml:space="preserve">Bradley  </v>
      </c>
      <c r="AD71" s="650" t="str">
        <f>CONCATENATE('Team 1'!$F93, " ",'Team 1'!$G93)</f>
        <v xml:space="preserve">Isaac  </v>
      </c>
      <c r="AE71" s="1353"/>
      <c r="AF71" s="612"/>
      <c r="AG71" s="617" t="str">
        <f>CONCATENATE('Team 4'!$F92, " ",'Team 4'!$G92)</f>
        <v xml:space="preserve">Tyler </v>
      </c>
      <c r="AH71" s="650" t="str">
        <f>CONCATENATE('Team 4'!$F93, " ",'Team 4'!$G93)</f>
        <v xml:space="preserve">Jamie </v>
      </c>
      <c r="AI71" s="617" t="str">
        <f>CONCATENATE('Team 1'!$F92, " ",'Team 1'!$G92)</f>
        <v xml:space="preserve">Bradley  </v>
      </c>
      <c r="AJ71" s="650" t="str">
        <f>CONCATENATE('Team 1'!$F93, " ",'Team 1'!$G93)</f>
        <v xml:space="preserve">Isaac  </v>
      </c>
      <c r="AK71" s="1353"/>
      <c r="AL71" s="612"/>
      <c r="AM71" s="617" t="str">
        <f>CONCATENATE('Team 5'!$F92, " ",'Team 5'!$G92)</f>
        <v xml:space="preserve">Andrew  </v>
      </c>
      <c r="AN71" s="650" t="str">
        <f>CONCATENATE('Team 5'!$F93, " ",'Team 5'!$G93)</f>
        <v xml:space="preserve">Gabriel </v>
      </c>
      <c r="AO71" s="617" t="str">
        <f>CONCATENATE('Team 1'!$F92, " ",'Team 1'!$G92)</f>
        <v xml:space="preserve">Bradley  </v>
      </c>
      <c r="AP71" s="650" t="str">
        <f>CONCATENATE('Team 1'!$F93, " ",'Team 1'!$G93)</f>
        <v xml:space="preserve">Isaac  </v>
      </c>
      <c r="AQ71" s="1353"/>
      <c r="AR71" s="612"/>
      <c r="AS71" s="617" t="str">
        <f>CONCATENATE('Team 6'!$F92, " ",'Team 6'!$G92)</f>
        <v xml:space="preserve">Thomas </v>
      </c>
      <c r="AT71" s="650" t="str">
        <f>CONCATENATE('Team 6'!$F93, " ",'Team 6'!$G93)</f>
        <v xml:space="preserve">Jamie  </v>
      </c>
      <c r="AU71" s="617" t="str">
        <f>CONCATENATE('Team 1'!$F92, " ",'Team 1'!$G92)</f>
        <v xml:space="preserve">Bradley  </v>
      </c>
      <c r="AV71" s="650" t="str">
        <f>CONCATENATE('Team 1'!$F93, " ",'Team 1'!$G93)</f>
        <v xml:space="preserve">Isaac  </v>
      </c>
      <c r="AW71" s="1353"/>
      <c r="AX71" s="612"/>
      <c r="AY71" s="617" t="str">
        <f>CONCATENATE('Team 7'!$F92, " ",'Team 7'!$G92)</f>
        <v xml:space="preserve"> </v>
      </c>
      <c r="AZ71" s="650" t="str">
        <f>CONCATENATE('Team 7'!$F93, " ",'Team 7'!$G93)</f>
        <v xml:space="preserve"> </v>
      </c>
      <c r="BA71" s="617" t="str">
        <f>CONCATENATE('Team 1'!$F92, " ",'Team 1'!$G92)</f>
        <v xml:space="preserve">Bradley  </v>
      </c>
      <c r="BB71" s="650" t="str">
        <f>CONCATENATE('Team 1'!$F93, " ",'Team 1'!$G93)</f>
        <v xml:space="preserve">Isaac  </v>
      </c>
      <c r="BC71" s="1353"/>
      <c r="BD71" s="612"/>
      <c r="BE71" s="617" t="str">
        <f>CONCATENATE('Team 8'!$F92, " ",'Team 8'!$G92)</f>
        <v xml:space="preserve"> </v>
      </c>
      <c r="BF71" s="650" t="str">
        <f>CONCATENATE('Team 8'!$F93, " ",'Team 8'!$G93)</f>
        <v xml:space="preserve"> </v>
      </c>
      <c r="BG71" s="617" t="str">
        <f>CONCATENATE('Team 1'!$F92, " ",'Team 1'!$G92)</f>
        <v xml:space="preserve">Bradley  </v>
      </c>
      <c r="BH71" s="650" t="str">
        <f>CONCATENATE('Team 1'!$F93, " ",'Team 1'!$G93)</f>
        <v xml:space="preserve">Isaac  </v>
      </c>
      <c r="BI71" s="1353"/>
      <c r="BJ71" s="612"/>
      <c r="BK71" s="617" t="str">
        <f>CONCATENATE('Team 9'!$F92, " ",'Team 9'!$G92)</f>
        <v xml:space="preserve"> </v>
      </c>
      <c r="BL71" s="650" t="str">
        <f>CONCATENATE('Team 9'!$F93, " ",'Team 9'!$G93)</f>
        <v xml:space="preserve"> </v>
      </c>
      <c r="BM71" s="617" t="str">
        <f>CONCATENATE('Team 1'!$F92, " ",'Team 1'!$G92)</f>
        <v xml:space="preserve">Bradley  </v>
      </c>
      <c r="BN71" s="650" t="str">
        <f>CONCATENATE('Team 1'!$F93, " ",'Team 1'!$G93)</f>
        <v xml:space="preserve">Isaac  </v>
      </c>
      <c r="BO71" s="1353"/>
      <c r="BP71" s="612"/>
      <c r="BQ71" s="617" t="str">
        <f>CONCATENATE('Team 10'!$F92, " ",'Team 10'!$G92)</f>
        <v xml:space="preserve"> </v>
      </c>
      <c r="BR71" s="650" t="str">
        <f>CONCATENATE('Team 10'!$F93, " ",'Team 10'!$G93)</f>
        <v xml:space="preserve"> </v>
      </c>
      <c r="BS71" s="617" t="str">
        <f>CONCATENATE('Team 1'!$F92, " ",'Team 1'!$G92)</f>
        <v xml:space="preserve">Bradley  </v>
      </c>
      <c r="BT71" s="650" t="str">
        <f>CONCATENATE('Team 1'!$F93, " ",'Team 1'!$G93)</f>
        <v xml:space="preserve">Isaac  </v>
      </c>
    </row>
    <row r="72" spans="10:72" s="610" customFormat="1" ht="21" customHeight="1" x14ac:dyDescent="0.2">
      <c r="J72" s="646"/>
      <c r="K72" s="1352">
        <v>49</v>
      </c>
      <c r="L72" s="612" t="s">
        <v>2883</v>
      </c>
      <c r="M72" s="613"/>
      <c r="N72" s="613"/>
      <c r="O72" s="617" t="str">
        <f>CONCATENATE('Team 1'!$F94, " ",'Team 1'!$G94)</f>
        <v xml:space="preserve">India  </v>
      </c>
      <c r="P72" s="650" t="str">
        <f>CONCATENATE('Team 1'!$F95, " ",'Team 1'!$G95)</f>
        <v xml:space="preserve">Jessica </v>
      </c>
      <c r="Q72" s="648"/>
      <c r="S72" s="1352">
        <v>49</v>
      </c>
      <c r="T72" s="612" t="s">
        <v>2883</v>
      </c>
      <c r="U72" s="617" t="str">
        <f>CONCATENATE('Team 2'!$F94, " ",'Team 2'!$G94)</f>
        <v xml:space="preserve">Ella </v>
      </c>
      <c r="V72" s="650" t="str">
        <f>CONCATENATE('Team 2'!$F95, " ",'Team 2'!$G95)</f>
        <v xml:space="preserve">Freya </v>
      </c>
      <c r="W72" s="617" t="str">
        <f>CONCATENATE('Team 1'!$F94, " ",'Team 1'!$G94)</f>
        <v xml:space="preserve">India  </v>
      </c>
      <c r="X72" s="650" t="str">
        <f>CONCATENATE('Team 1'!$F95, " ",'Team 1'!$G95)</f>
        <v xml:space="preserve">Jessica </v>
      </c>
      <c r="Y72" s="1352">
        <v>49</v>
      </c>
      <c r="Z72" s="612" t="s">
        <v>2883</v>
      </c>
      <c r="AA72" s="617" t="str">
        <f>CONCATENATE('Team 3'!$F94, " ",'Team 3'!$G94)</f>
        <v xml:space="preserve">Mollie  </v>
      </c>
      <c r="AB72" s="650" t="str">
        <f>CONCATENATE('Team 3'!$F95, " ",'Team 3'!$G95)</f>
        <v xml:space="preserve">Kenzie </v>
      </c>
      <c r="AC72" s="617" t="str">
        <f>CONCATENATE('Team 1'!$F94, " ",'Team 1'!$G94)</f>
        <v xml:space="preserve">India  </v>
      </c>
      <c r="AD72" s="650" t="str">
        <f>CONCATENATE('Team 1'!$F95, " ",'Team 1'!$G95)</f>
        <v xml:space="preserve">Jessica </v>
      </c>
      <c r="AE72" s="1352">
        <v>49</v>
      </c>
      <c r="AF72" s="612" t="s">
        <v>2883</v>
      </c>
      <c r="AG72" s="617" t="str">
        <f>CONCATENATE('Team 4'!$F94, " ",'Team 4'!$G94)</f>
        <v xml:space="preserve">Kaitlyn </v>
      </c>
      <c r="AH72" s="650" t="str">
        <f>CONCATENATE('Team 4'!$F95, " ",'Team 4'!$G95)</f>
        <v xml:space="preserve">Rhiannon </v>
      </c>
      <c r="AI72" s="617" t="str">
        <f>CONCATENATE('Team 1'!$F94, " ",'Team 1'!$G94)</f>
        <v xml:space="preserve">India  </v>
      </c>
      <c r="AJ72" s="650" t="str">
        <f>CONCATENATE('Team 1'!$F95, " ",'Team 1'!$G95)</f>
        <v xml:space="preserve">Jessica </v>
      </c>
      <c r="AK72" s="1352">
        <v>49</v>
      </c>
      <c r="AL72" s="612" t="s">
        <v>2883</v>
      </c>
      <c r="AM72" s="617" t="str">
        <f>CONCATENATE('Team 5'!$F94, " ",'Team 5'!$G94)</f>
        <v xml:space="preserve">Jessica </v>
      </c>
      <c r="AN72" s="650" t="str">
        <f>CONCATENATE('Team 5'!$F95, " ",'Team 5'!$G95)</f>
        <v xml:space="preserve">Amy </v>
      </c>
      <c r="AO72" s="617" t="str">
        <f>CONCATENATE('Team 1'!$F94, " ",'Team 1'!$G94)</f>
        <v xml:space="preserve">India  </v>
      </c>
      <c r="AP72" s="650" t="str">
        <f>CONCATENATE('Team 1'!$F95, " ",'Team 1'!$G95)</f>
        <v xml:space="preserve">Jessica </v>
      </c>
      <c r="AQ72" s="1352">
        <v>49</v>
      </c>
      <c r="AR72" s="612" t="s">
        <v>2883</v>
      </c>
      <c r="AS72" s="617" t="str">
        <f>CONCATENATE('Team 6'!$F94, " ",'Team 6'!$G94)</f>
        <v xml:space="preserve">Orla </v>
      </c>
      <c r="AT72" s="650" t="str">
        <f>CONCATENATE('Team 6'!$F95, " ",'Team 6'!$G95)</f>
        <v xml:space="preserve">Hannah </v>
      </c>
      <c r="AU72" s="617" t="str">
        <f>CONCATENATE('Team 1'!$F94, " ",'Team 1'!$G94)</f>
        <v xml:space="preserve">India  </v>
      </c>
      <c r="AV72" s="650" t="str">
        <f>CONCATENATE('Team 1'!$F95, " ",'Team 1'!$G95)</f>
        <v xml:space="preserve">Jessica </v>
      </c>
      <c r="AW72" s="1352">
        <v>49</v>
      </c>
      <c r="AX72" s="612" t="s">
        <v>2883</v>
      </c>
      <c r="AY72" s="617" t="str">
        <f>CONCATENATE('Team 7'!$F94, " ",'Team 7'!$G94)</f>
        <v xml:space="preserve"> </v>
      </c>
      <c r="AZ72" s="650" t="str">
        <f>CONCATENATE('Team 7'!$F95, " ",'Team 7'!$G95)</f>
        <v xml:space="preserve"> </v>
      </c>
      <c r="BA72" s="617" t="str">
        <f>CONCATENATE('Team 1'!$F94, " ",'Team 1'!$G94)</f>
        <v xml:space="preserve">India  </v>
      </c>
      <c r="BB72" s="650" t="str">
        <f>CONCATENATE('Team 1'!$F95, " ",'Team 1'!$G95)</f>
        <v xml:space="preserve">Jessica </v>
      </c>
      <c r="BC72" s="1352">
        <v>49</v>
      </c>
      <c r="BD72" s="612" t="s">
        <v>2883</v>
      </c>
      <c r="BE72" s="617" t="str">
        <f>CONCATENATE('Team 8'!$F94, " ",'Team 8'!$G94)</f>
        <v xml:space="preserve"> </v>
      </c>
      <c r="BF72" s="650" t="str">
        <f>CONCATENATE('Team 8'!$F95, " ",'Team 8'!$G95)</f>
        <v xml:space="preserve"> </v>
      </c>
      <c r="BG72" s="617" t="str">
        <f>CONCATENATE('Team 1'!$F94, " ",'Team 1'!$G94)</f>
        <v xml:space="preserve">India  </v>
      </c>
      <c r="BH72" s="650" t="str">
        <f>CONCATENATE('Team 1'!$F95, " ",'Team 1'!$G95)</f>
        <v xml:space="preserve">Jessica </v>
      </c>
      <c r="BI72" s="1352">
        <v>49</v>
      </c>
      <c r="BJ72" s="612" t="s">
        <v>2883</v>
      </c>
      <c r="BK72" s="617" t="str">
        <f>CONCATENATE('Team 9'!$F94, " ",'Team 9'!$G94)</f>
        <v xml:space="preserve"> </v>
      </c>
      <c r="BL72" s="650" t="str">
        <f>CONCATENATE('Team 9'!$F95, " ",'Team 9'!$G95)</f>
        <v xml:space="preserve"> </v>
      </c>
      <c r="BM72" s="617" t="str">
        <f>CONCATENATE('Team 1'!$F94, " ",'Team 1'!$G94)</f>
        <v xml:space="preserve">India  </v>
      </c>
      <c r="BN72" s="650" t="str">
        <f>CONCATENATE('Team 1'!$F95, " ",'Team 1'!$G95)</f>
        <v xml:space="preserve">Jessica </v>
      </c>
      <c r="BO72" s="1352">
        <v>49</v>
      </c>
      <c r="BP72" s="612" t="s">
        <v>2883</v>
      </c>
      <c r="BQ72" s="617" t="str">
        <f>CONCATENATE('Team 10'!$F94, " ",'Team 10'!$G94)</f>
        <v xml:space="preserve"> </v>
      </c>
      <c r="BR72" s="650" t="str">
        <f>CONCATENATE('Team 10'!$F95, " ",'Team 10'!$G95)</f>
        <v xml:space="preserve"> </v>
      </c>
      <c r="BS72" s="617" t="str">
        <f>CONCATENATE('Team 1'!$F94, " ",'Team 1'!$G94)</f>
        <v xml:space="preserve">India  </v>
      </c>
      <c r="BT72" s="650" t="str">
        <f>CONCATENATE('Team 1'!$F95, " ",'Team 1'!$G95)</f>
        <v xml:space="preserve">Jessica </v>
      </c>
    </row>
    <row r="73" spans="10:72" s="610" customFormat="1" ht="21" customHeight="1" x14ac:dyDescent="0.2">
      <c r="J73" s="646"/>
      <c r="K73" s="1354"/>
      <c r="L73" s="656"/>
      <c r="M73" s="613"/>
      <c r="N73" s="613"/>
      <c r="O73" s="617" t="str">
        <f>CONCATENATE('Team 1'!$F96, " ",'Team 1'!$G96)</f>
        <v xml:space="preserve">Rebecca </v>
      </c>
      <c r="P73" s="650" t="str">
        <f>CONCATENATE('Team 1'!$F97, " ",'Team 1'!$G97)</f>
        <v xml:space="preserve">Julianna </v>
      </c>
      <c r="Q73" s="648"/>
      <c r="S73" s="1354"/>
      <c r="T73" s="656"/>
      <c r="U73" s="617" t="str">
        <f>CONCATENATE('Team 2'!$F96, " ",'Team 2'!$G96)</f>
        <v xml:space="preserve">Chloe </v>
      </c>
      <c r="V73" s="650" t="str">
        <f>CONCATENATE('Team 2'!$F97, " ",'Team 2'!$G97)</f>
        <v xml:space="preserve">Katie </v>
      </c>
      <c r="W73" s="617" t="str">
        <f>CONCATENATE('Team 1'!$F96, " ",'Team 1'!$G96)</f>
        <v xml:space="preserve">Rebecca </v>
      </c>
      <c r="X73" s="650" t="str">
        <f>CONCATENATE('Team 1'!$F97, " ",'Team 1'!$G97)</f>
        <v xml:space="preserve">Julianna </v>
      </c>
      <c r="Y73" s="1354"/>
      <c r="Z73" s="1355"/>
      <c r="AA73" s="617" t="str">
        <f>CONCATENATE('Team 3'!$F96, " ",'Team 3'!$G96)</f>
        <v xml:space="preserve">Eve </v>
      </c>
      <c r="AB73" s="650" t="str">
        <f>CONCATENATE('Team 3'!$F97, " ",'Team 3'!$G97)</f>
        <v xml:space="preserve">Mia </v>
      </c>
      <c r="AC73" s="617" t="str">
        <f>CONCATENATE('Team 1'!$F96, " ",'Team 1'!$G96)</f>
        <v xml:space="preserve">Rebecca </v>
      </c>
      <c r="AD73" s="650" t="str">
        <f>CONCATENATE('Team 1'!$F97, " ",'Team 1'!$G97)</f>
        <v xml:space="preserve">Julianna </v>
      </c>
      <c r="AE73" s="1354"/>
      <c r="AF73" s="1355"/>
      <c r="AG73" s="617" t="str">
        <f>CONCATENATE('Team 4'!$F96, " ",'Team 4'!$G96)</f>
        <v xml:space="preserve">Aiyana </v>
      </c>
      <c r="AH73" s="650" t="str">
        <f>CONCATENATE('Team 4'!$F97, " ",'Team 4'!$G97)</f>
        <v xml:space="preserve">Grace </v>
      </c>
      <c r="AI73" s="617" t="str">
        <f>CONCATENATE('Team 1'!$F96, " ",'Team 1'!$G96)</f>
        <v xml:space="preserve">Rebecca </v>
      </c>
      <c r="AJ73" s="650" t="str">
        <f>CONCATENATE('Team 1'!$F97, " ",'Team 1'!$G97)</f>
        <v xml:space="preserve">Julianna </v>
      </c>
      <c r="AK73" s="1354"/>
      <c r="AL73" s="1355"/>
      <c r="AM73" s="617" t="str">
        <f>CONCATENATE('Team 5'!$F96, " ",'Team 5'!$G96)</f>
        <v xml:space="preserve">Lauren </v>
      </c>
      <c r="AN73" s="650" t="str">
        <f>CONCATENATE('Team 5'!$F97, " ",'Team 5'!$G97)</f>
        <v xml:space="preserve">Merewyn </v>
      </c>
      <c r="AO73" s="617" t="str">
        <f>CONCATENATE('Team 1'!$F96, " ",'Team 1'!$G96)</f>
        <v xml:space="preserve">Rebecca </v>
      </c>
      <c r="AP73" s="650" t="str">
        <f>CONCATENATE('Team 1'!$F97, " ",'Team 1'!$G97)</f>
        <v xml:space="preserve">Julianna </v>
      </c>
      <c r="AQ73" s="1354"/>
      <c r="AR73" s="1355"/>
      <c r="AS73" s="617" t="str">
        <f>CONCATENATE('Team 6'!$F96, " ",'Team 6'!$G96)</f>
        <v xml:space="preserve">Georgina  </v>
      </c>
      <c r="AT73" s="650" t="str">
        <f>CONCATENATE('Team 6'!$F97, " ",'Team 6'!$G97)</f>
        <v xml:space="preserve">Tia </v>
      </c>
      <c r="AU73" s="617" t="str">
        <f>CONCATENATE('Team 1'!$F96, " ",'Team 1'!$G96)</f>
        <v xml:space="preserve">Rebecca </v>
      </c>
      <c r="AV73" s="650" t="str">
        <f>CONCATENATE('Team 1'!$F97, " ",'Team 1'!$G97)</f>
        <v xml:space="preserve">Julianna </v>
      </c>
      <c r="AW73" s="1354"/>
      <c r="AX73" s="1355"/>
      <c r="AY73" s="617" t="str">
        <f>CONCATENATE('Team 7'!$F96, " ",'Team 7'!$G96)</f>
        <v xml:space="preserve"> </v>
      </c>
      <c r="AZ73" s="650" t="str">
        <f>CONCATENATE('Team 7'!$F97, " ",'Team 7'!$G97)</f>
        <v xml:space="preserve"> </v>
      </c>
      <c r="BA73" s="617" t="str">
        <f>CONCATENATE('Team 1'!$F96, " ",'Team 1'!$G96)</f>
        <v xml:space="preserve">Rebecca </v>
      </c>
      <c r="BB73" s="650" t="str">
        <f>CONCATENATE('Team 1'!$F97, " ",'Team 1'!$G97)</f>
        <v xml:space="preserve">Julianna </v>
      </c>
      <c r="BC73" s="1354"/>
      <c r="BD73" s="1355"/>
      <c r="BE73" s="617" t="str">
        <f>CONCATENATE('Team 8'!$F96, " ",'Team 8'!$G96)</f>
        <v xml:space="preserve"> </v>
      </c>
      <c r="BF73" s="650" t="str">
        <f>CONCATENATE('Team 8'!$F97, " ",'Team 8'!$G97)</f>
        <v xml:space="preserve"> </v>
      </c>
      <c r="BG73" s="617" t="str">
        <f>CONCATENATE('Team 1'!$F96, " ",'Team 1'!$G96)</f>
        <v xml:space="preserve">Rebecca </v>
      </c>
      <c r="BH73" s="650" t="str">
        <f>CONCATENATE('Team 1'!$F97, " ",'Team 1'!$G97)</f>
        <v xml:space="preserve">Julianna </v>
      </c>
      <c r="BI73" s="1354"/>
      <c r="BJ73" s="1355"/>
      <c r="BK73" s="617" t="str">
        <f>CONCATENATE('Team 9'!$F96, " ",'Team 9'!$G96)</f>
        <v xml:space="preserve"> </v>
      </c>
      <c r="BL73" s="650" t="str">
        <f>CONCATENATE('Team 9'!$F97, " ",'Team 9'!$G97)</f>
        <v xml:space="preserve"> </v>
      </c>
      <c r="BM73" s="617" t="str">
        <f>CONCATENATE('Team 1'!$F96, " ",'Team 1'!$G96)</f>
        <v xml:space="preserve">Rebecca </v>
      </c>
      <c r="BN73" s="650" t="str">
        <f>CONCATENATE('Team 1'!$F97, " ",'Team 1'!$G97)</f>
        <v xml:space="preserve">Julianna </v>
      </c>
      <c r="BO73" s="1354"/>
      <c r="BP73" s="1355"/>
      <c r="BQ73" s="617" t="str">
        <f>CONCATENATE('Team 10'!$F96, " ",'Team 10'!$G96)</f>
        <v xml:space="preserve"> </v>
      </c>
      <c r="BR73" s="650" t="str">
        <f>CONCATENATE('Team 10'!$F97, " ",'Team 10'!$G97)</f>
        <v xml:space="preserve"> </v>
      </c>
      <c r="BS73" s="617" t="str">
        <f>CONCATENATE('Team 1'!$F96, " ",'Team 1'!$G96)</f>
        <v xml:space="preserve">Rebecca </v>
      </c>
      <c r="BT73" s="650" t="str">
        <f>CONCATENATE('Team 1'!$F97, " ",'Team 1'!$G97)</f>
        <v xml:space="preserve">Julianna </v>
      </c>
    </row>
    <row r="74" spans="10:72" s="610" customFormat="1" ht="21" customHeight="1" x14ac:dyDescent="0.2">
      <c r="J74" s="646"/>
      <c r="K74" s="1353"/>
      <c r="L74" s="657"/>
      <c r="M74" s="613"/>
      <c r="N74" s="613"/>
      <c r="O74" s="617" t="str">
        <f>CONCATENATE('Team 1'!$F98, " ",'Team 1'!$G98)</f>
        <v xml:space="preserve">Rebecca </v>
      </c>
      <c r="P74" s="650" t="str">
        <f>CONCATENATE('Team 1'!$F99, " ",'Team 1'!$G99)</f>
        <v xml:space="preserve">Hannah </v>
      </c>
      <c r="Q74" s="648"/>
      <c r="S74" s="1353"/>
      <c r="T74" s="657"/>
      <c r="U74" s="617" t="str">
        <f>CONCATENATE('Team 2'!$F98, " ",'Team 2'!$G98)</f>
        <v xml:space="preserve">Jessica-May </v>
      </c>
      <c r="V74" s="650" t="str">
        <f>CONCATENATE('Team 2'!$F99, " ",'Team 2'!$G99)</f>
        <v xml:space="preserve">Rebecca </v>
      </c>
      <c r="W74" s="617" t="str">
        <f>CONCATENATE('Team 1'!$F98, " ",'Team 1'!$G98)</f>
        <v xml:space="preserve">Rebecca </v>
      </c>
      <c r="X74" s="650" t="str">
        <f>CONCATENATE('Team 1'!$F99, " ",'Team 1'!$G99)</f>
        <v xml:space="preserve">Hannah </v>
      </c>
      <c r="Y74" s="1353"/>
      <c r="Z74" s="1356"/>
      <c r="AA74" s="617" t="str">
        <f>CONCATENATE('Team 3'!$F98, " ",'Team 3'!$G98)</f>
        <v xml:space="preserve">Olivia </v>
      </c>
      <c r="AB74" s="650" t="str">
        <f>CONCATENATE('Team 3'!$F99, " ",'Team 3'!$G99)</f>
        <v xml:space="preserve">Amelia </v>
      </c>
      <c r="AC74" s="617" t="str">
        <f>CONCATENATE('Team 1'!$F98, " ",'Team 1'!$G98)</f>
        <v xml:space="preserve">Rebecca </v>
      </c>
      <c r="AD74" s="650" t="str">
        <f>CONCATENATE('Team 1'!$F99, " ",'Team 1'!$G99)</f>
        <v xml:space="preserve">Hannah </v>
      </c>
      <c r="AE74" s="1353"/>
      <c r="AF74" s="1356"/>
      <c r="AG74" s="617" t="str">
        <f>CONCATENATE('Team 4'!$F98, " ",'Team 4'!$G98)</f>
        <v xml:space="preserve">Charlotte </v>
      </c>
      <c r="AH74" s="650" t="str">
        <f>CONCATENATE('Team 4'!$F99, " ",'Team 4'!$G99)</f>
        <v xml:space="preserve">Kaelah </v>
      </c>
      <c r="AI74" s="617" t="str">
        <f>CONCATENATE('Team 1'!$F98, " ",'Team 1'!$G98)</f>
        <v xml:space="preserve">Rebecca </v>
      </c>
      <c r="AJ74" s="650" t="str">
        <f>CONCATENATE('Team 1'!$F99, " ",'Team 1'!$G99)</f>
        <v xml:space="preserve">Hannah </v>
      </c>
      <c r="AK74" s="1353"/>
      <c r="AL74" s="1356"/>
      <c r="AM74" s="617" t="str">
        <f>CONCATENATE('Team 5'!$F98, " ",'Team 5'!$G98)</f>
        <v xml:space="preserve">Emma  </v>
      </c>
      <c r="AN74" s="650" t="str">
        <f>CONCATENATE('Team 5'!$F99, " ",'Team 5'!$G99)</f>
        <v xml:space="preserve">Holly </v>
      </c>
      <c r="AO74" s="617" t="str">
        <f>CONCATENATE('Team 1'!$F98, " ",'Team 1'!$G98)</f>
        <v xml:space="preserve">Rebecca </v>
      </c>
      <c r="AP74" s="650" t="str">
        <f>CONCATENATE('Team 1'!$F99, " ",'Team 1'!$G99)</f>
        <v xml:space="preserve">Hannah </v>
      </c>
      <c r="AQ74" s="1353"/>
      <c r="AR74" s="1356"/>
      <c r="AS74" s="617" t="str">
        <f>CONCATENATE('Team 6'!$F98, " ",'Team 6'!$G98)</f>
        <v xml:space="preserve">Isabel </v>
      </c>
      <c r="AT74" s="650" t="str">
        <f>CONCATENATE('Team 6'!$F99, " ",'Team 6'!$G99)</f>
        <v xml:space="preserve">Emily </v>
      </c>
      <c r="AU74" s="617" t="str">
        <f>CONCATENATE('Team 1'!$F98, " ",'Team 1'!$G98)</f>
        <v xml:space="preserve">Rebecca </v>
      </c>
      <c r="AV74" s="650" t="str">
        <f>CONCATENATE('Team 1'!$F99, " ",'Team 1'!$G99)</f>
        <v xml:space="preserve">Hannah </v>
      </c>
      <c r="AW74" s="1353"/>
      <c r="AX74" s="1356"/>
      <c r="AY74" s="617" t="str">
        <f>CONCATENATE('Team 7'!$F98, " ",'Team 7'!$G98)</f>
        <v xml:space="preserve"> </v>
      </c>
      <c r="AZ74" s="650" t="str">
        <f>CONCATENATE('Team 7'!$F99, " ",'Team 7'!$G99)</f>
        <v xml:space="preserve"> </v>
      </c>
      <c r="BA74" s="617" t="str">
        <f>CONCATENATE('Team 1'!$F98, " ",'Team 1'!$G98)</f>
        <v xml:space="preserve">Rebecca </v>
      </c>
      <c r="BB74" s="650" t="str">
        <f>CONCATENATE('Team 1'!$F99, " ",'Team 1'!$G99)</f>
        <v xml:space="preserve">Hannah </v>
      </c>
      <c r="BC74" s="1353"/>
      <c r="BD74" s="1356"/>
      <c r="BE74" s="617" t="str">
        <f>CONCATENATE('Team 8'!$F98, " ",'Team 8'!$G98)</f>
        <v xml:space="preserve"> </v>
      </c>
      <c r="BF74" s="650" t="str">
        <f>CONCATENATE('Team 8'!$F99, " ",'Team 8'!$G99)</f>
        <v xml:space="preserve"> </v>
      </c>
      <c r="BG74" s="617" t="str">
        <f>CONCATENATE('Team 1'!$F98, " ",'Team 1'!$G98)</f>
        <v xml:space="preserve">Rebecca </v>
      </c>
      <c r="BH74" s="650" t="str">
        <f>CONCATENATE('Team 1'!$F99, " ",'Team 1'!$G99)</f>
        <v xml:space="preserve">Hannah </v>
      </c>
      <c r="BI74" s="1353"/>
      <c r="BJ74" s="1356"/>
      <c r="BK74" s="617" t="str">
        <f>CONCATENATE('Team 9'!$F98, " ",'Team 9'!$G98)</f>
        <v xml:space="preserve"> </v>
      </c>
      <c r="BL74" s="650" t="str">
        <f>CONCATENATE('Team 9'!$F99, " ",'Team 9'!$G99)</f>
        <v xml:space="preserve"> </v>
      </c>
      <c r="BM74" s="617" t="str">
        <f>CONCATENATE('Team 1'!$F98, " ",'Team 1'!$G98)</f>
        <v xml:space="preserve">Rebecca </v>
      </c>
      <c r="BN74" s="650" t="str">
        <f>CONCATENATE('Team 1'!$F99, " ",'Team 1'!$G99)</f>
        <v xml:space="preserve">Hannah </v>
      </c>
      <c r="BO74" s="1353"/>
      <c r="BP74" s="1356"/>
      <c r="BQ74" s="617" t="str">
        <f>CONCATENATE('Team 10'!$F98, " ",'Team 10'!$G98)</f>
        <v xml:space="preserve"> </v>
      </c>
      <c r="BR74" s="650" t="str">
        <f>CONCATENATE('Team 10'!$F99, " ",'Team 10'!$G99)</f>
        <v xml:space="preserve"> </v>
      </c>
      <c r="BS74" s="617" t="str">
        <f>CONCATENATE('Team 1'!$F98, " ",'Team 1'!$G98)</f>
        <v xml:space="preserve">Rebecca </v>
      </c>
      <c r="BT74" s="650" t="str">
        <f>CONCATENATE('Team 1'!$F99, " ",'Team 1'!$G99)</f>
        <v xml:space="preserve">Hannah </v>
      </c>
    </row>
    <row r="75" spans="10:72" s="610" customFormat="1" ht="21" customHeight="1" x14ac:dyDescent="0.2">
      <c r="J75" s="646"/>
      <c r="K75" s="1352">
        <v>50</v>
      </c>
      <c r="L75" s="612" t="s">
        <v>2884</v>
      </c>
      <c r="M75" s="613"/>
      <c r="N75" s="613"/>
      <c r="O75" s="617" t="str">
        <f>CONCATENATE('Team 1'!$F100, " ",'Team 1'!$G100)</f>
        <v xml:space="preserve">Harry </v>
      </c>
      <c r="P75" s="650" t="str">
        <f>CONCATENATE('Team 1'!$F101, " ",'Team 1'!$G101)</f>
        <v xml:space="preserve">James  </v>
      </c>
      <c r="Q75" s="648"/>
      <c r="S75" s="1352">
        <v>50</v>
      </c>
      <c r="T75" s="612" t="s">
        <v>2884</v>
      </c>
      <c r="U75" s="617" t="str">
        <f>CONCATENATE('Team 2'!$F100, " ",'Team 2'!$G100)</f>
        <v xml:space="preserve">Samuel </v>
      </c>
      <c r="V75" s="650" t="str">
        <f>CONCATENATE('Team 2'!$F101, " ",'Team 2'!$G101)</f>
        <v xml:space="preserve">Jack </v>
      </c>
      <c r="W75" s="617" t="str">
        <f>CONCATENATE('Team 1'!$F100, " ",'Team 1'!$G100)</f>
        <v xml:space="preserve">Harry </v>
      </c>
      <c r="X75" s="650" t="str">
        <f>CONCATENATE('Team 1'!$F101, " ",'Team 1'!$G101)</f>
        <v xml:space="preserve">James  </v>
      </c>
      <c r="Y75" s="1352">
        <v>50</v>
      </c>
      <c r="Z75" s="612" t="s">
        <v>2884</v>
      </c>
      <c r="AA75" s="617" t="str">
        <f>CONCATENATE('Team 3'!$F100, " ",'Team 3'!$G100)</f>
        <v xml:space="preserve">Myles </v>
      </c>
      <c r="AB75" s="650" t="str">
        <f>CONCATENATE('Team 3'!$F101, " ",'Team 3'!$G101)</f>
        <v xml:space="preserve">Tom </v>
      </c>
      <c r="AC75" s="617" t="str">
        <f>CONCATENATE('Team 1'!$F100, " ",'Team 1'!$G100)</f>
        <v xml:space="preserve">Harry </v>
      </c>
      <c r="AD75" s="650" t="str">
        <f>CONCATENATE('Team 1'!$F101, " ",'Team 1'!$G101)</f>
        <v xml:space="preserve">James  </v>
      </c>
      <c r="AE75" s="1352">
        <v>50</v>
      </c>
      <c r="AF75" s="612" t="s">
        <v>2884</v>
      </c>
      <c r="AG75" s="617" t="str">
        <f>CONCATENATE('Team 4'!$F100, " ",'Team 4'!$G100)</f>
        <v xml:space="preserve">Miles </v>
      </c>
      <c r="AH75" s="650" t="str">
        <f>CONCATENATE('Team 4'!$F101, " ",'Team 4'!$G101)</f>
        <v xml:space="preserve">Ryan </v>
      </c>
      <c r="AI75" s="617" t="str">
        <f>CONCATENATE('Team 1'!$F100, " ",'Team 1'!$G100)</f>
        <v xml:space="preserve">Harry </v>
      </c>
      <c r="AJ75" s="650" t="str">
        <f>CONCATENATE('Team 1'!$F101, " ",'Team 1'!$G101)</f>
        <v xml:space="preserve">James  </v>
      </c>
      <c r="AK75" s="1352">
        <v>50</v>
      </c>
      <c r="AL75" s="612" t="s">
        <v>2884</v>
      </c>
      <c r="AM75" s="617" t="str">
        <f>CONCATENATE('Team 5'!$F100, " ",'Team 5'!$G100)</f>
        <v xml:space="preserve">Christopher  </v>
      </c>
      <c r="AN75" s="650" t="str">
        <f>CONCATENATE('Team 5'!$F101, " ",'Team 5'!$G101)</f>
        <v xml:space="preserve">Kris </v>
      </c>
      <c r="AO75" s="617" t="str">
        <f>CONCATENATE('Team 1'!$F100, " ",'Team 1'!$G100)</f>
        <v xml:space="preserve">Harry </v>
      </c>
      <c r="AP75" s="650" t="str">
        <f>CONCATENATE('Team 1'!$F101, " ",'Team 1'!$G101)</f>
        <v xml:space="preserve">James  </v>
      </c>
      <c r="AQ75" s="1352">
        <v>50</v>
      </c>
      <c r="AR75" s="612" t="s">
        <v>2884</v>
      </c>
      <c r="AS75" s="617" t="str">
        <f>CONCATENATE('Team 6'!$F100, " ",'Team 6'!$G100)</f>
        <v xml:space="preserve">Jack </v>
      </c>
      <c r="AT75" s="650" t="str">
        <f>CONCATENATE('Team 6'!$F101, " ",'Team 6'!$G101)</f>
        <v xml:space="preserve">Thomas </v>
      </c>
      <c r="AU75" s="617" t="str">
        <f>CONCATENATE('Team 1'!$F100, " ",'Team 1'!$G100)</f>
        <v xml:space="preserve">Harry </v>
      </c>
      <c r="AV75" s="650" t="str">
        <f>CONCATENATE('Team 1'!$F101, " ",'Team 1'!$G101)</f>
        <v xml:space="preserve">James  </v>
      </c>
      <c r="AW75" s="1352">
        <v>50</v>
      </c>
      <c r="AX75" s="612" t="s">
        <v>2884</v>
      </c>
      <c r="AY75" s="617" t="str">
        <f>CONCATENATE('Team 7'!$F100, " ",'Team 7'!$G100)</f>
        <v xml:space="preserve"> </v>
      </c>
      <c r="AZ75" s="650" t="str">
        <f>CONCATENATE('Team 7'!$F101, " ",'Team 7'!$G101)</f>
        <v xml:space="preserve"> </v>
      </c>
      <c r="BA75" s="617" t="str">
        <f>CONCATENATE('Team 1'!$F100, " ",'Team 1'!$G100)</f>
        <v xml:space="preserve">Harry </v>
      </c>
      <c r="BB75" s="650" t="str">
        <f>CONCATENATE('Team 1'!$F101, " ",'Team 1'!$G101)</f>
        <v xml:space="preserve">James  </v>
      </c>
      <c r="BC75" s="1352">
        <v>50</v>
      </c>
      <c r="BD75" s="612" t="s">
        <v>2884</v>
      </c>
      <c r="BE75" s="617" t="str">
        <f>CONCATENATE('Team 8'!$F100, " ",'Team 8'!$G100)</f>
        <v xml:space="preserve"> </v>
      </c>
      <c r="BF75" s="650" t="str">
        <f>CONCATENATE('Team 8'!$F101, " ",'Team 8'!$G101)</f>
        <v xml:space="preserve"> </v>
      </c>
      <c r="BG75" s="617" t="str">
        <f>CONCATENATE('Team 1'!$F100, " ",'Team 1'!$G100)</f>
        <v xml:space="preserve">Harry </v>
      </c>
      <c r="BH75" s="650" t="str">
        <f>CONCATENATE('Team 1'!$F101, " ",'Team 1'!$G101)</f>
        <v xml:space="preserve">James  </v>
      </c>
      <c r="BI75" s="1352">
        <v>50</v>
      </c>
      <c r="BJ75" s="612" t="s">
        <v>2884</v>
      </c>
      <c r="BK75" s="617" t="str">
        <f>CONCATENATE('Team 9'!$F100, " ",'Team 9'!$G100)</f>
        <v xml:space="preserve"> </v>
      </c>
      <c r="BL75" s="650" t="str">
        <f>CONCATENATE('Team 9'!$F101, " ",'Team 9'!$G101)</f>
        <v xml:space="preserve"> </v>
      </c>
      <c r="BM75" s="617" t="str">
        <f>CONCATENATE('Team 1'!$F100, " ",'Team 1'!$G100)</f>
        <v xml:space="preserve">Harry </v>
      </c>
      <c r="BN75" s="650" t="str">
        <f>CONCATENATE('Team 1'!$F101, " ",'Team 1'!$G101)</f>
        <v xml:space="preserve">James  </v>
      </c>
      <c r="BO75" s="1352">
        <v>50</v>
      </c>
      <c r="BP75" s="612" t="s">
        <v>2884</v>
      </c>
      <c r="BQ75" s="617" t="str">
        <f>CONCATENATE('Team 10'!$F100, " ",'Team 10'!$G100)</f>
        <v xml:space="preserve"> </v>
      </c>
      <c r="BR75" s="650" t="str">
        <f>CONCATENATE('Team 10'!$F101, " ",'Team 10'!$G101)</f>
        <v xml:space="preserve"> </v>
      </c>
      <c r="BS75" s="617" t="str">
        <f>CONCATENATE('Team 1'!$F100, " ",'Team 1'!$G100)</f>
        <v xml:space="preserve">Harry </v>
      </c>
      <c r="BT75" s="650" t="str">
        <f>CONCATENATE('Team 1'!$F101, " ",'Team 1'!$G101)</f>
        <v xml:space="preserve">James  </v>
      </c>
    </row>
    <row r="76" spans="10:72" s="610" customFormat="1" ht="21" customHeight="1" x14ac:dyDescent="0.2">
      <c r="J76" s="646"/>
      <c r="K76" s="1354"/>
      <c r="L76" s="656"/>
      <c r="M76" s="613"/>
      <c r="N76" s="613"/>
      <c r="O76" s="617" t="str">
        <f>CONCATENATE('Team 1'!$F102, " ",'Team 1'!$G102)</f>
        <v xml:space="preserve">Sam </v>
      </c>
      <c r="P76" s="650" t="str">
        <f>CONCATENATE('Team 1'!$F103, " ",'Team 1'!$G103)</f>
        <v xml:space="preserve">Tom </v>
      </c>
      <c r="Q76" s="648"/>
      <c r="S76" s="1354"/>
      <c r="T76" s="656"/>
      <c r="U76" s="617" t="str">
        <f>CONCATENATE('Team 2'!$F102, " ",'Team 2'!$G102)</f>
        <v xml:space="preserve">Aaron </v>
      </c>
      <c r="V76" s="650" t="str">
        <f>CONCATENATE('Team 2'!$F103, " ",'Team 2'!$G103)</f>
        <v xml:space="preserve">Matthew </v>
      </c>
      <c r="W76" s="617" t="str">
        <f>CONCATENATE('Team 1'!$F102, " ",'Team 1'!$G102)</f>
        <v xml:space="preserve">Sam </v>
      </c>
      <c r="X76" s="650" t="str">
        <f>CONCATENATE('Team 1'!$F103, " ",'Team 1'!$G103)</f>
        <v xml:space="preserve">Tom </v>
      </c>
      <c r="Y76" s="1354"/>
      <c r="Z76" s="1355"/>
      <c r="AA76" s="617" t="str">
        <f>CONCATENATE('Team 3'!$F102, " ",'Team 3'!$G102)</f>
        <v xml:space="preserve">Jamie </v>
      </c>
      <c r="AB76" s="650" t="str">
        <f>CONCATENATE('Team 3'!$F103, " ",'Team 3'!$G103)</f>
        <v xml:space="preserve">Harry </v>
      </c>
      <c r="AC76" s="617" t="str">
        <f>CONCATENATE('Team 1'!$F102, " ",'Team 1'!$G102)</f>
        <v xml:space="preserve">Sam </v>
      </c>
      <c r="AD76" s="650" t="str">
        <f>CONCATENATE('Team 1'!$F103, " ",'Team 1'!$G103)</f>
        <v xml:space="preserve">Tom </v>
      </c>
      <c r="AE76" s="1354"/>
      <c r="AF76" s="1355"/>
      <c r="AG76" s="617" t="str">
        <f>CONCATENATE('Team 4'!$F102, " ",'Team 4'!$G102)</f>
        <v xml:space="preserve">Matthew </v>
      </c>
      <c r="AH76" s="650" t="str">
        <f>CONCATENATE('Team 4'!$F103, " ",'Team 4'!$G103)</f>
        <v xml:space="preserve">Marcus </v>
      </c>
      <c r="AI76" s="617" t="str">
        <f>CONCATENATE('Team 1'!$F102, " ",'Team 1'!$G102)</f>
        <v xml:space="preserve">Sam </v>
      </c>
      <c r="AJ76" s="650" t="str">
        <f>CONCATENATE('Team 1'!$F103, " ",'Team 1'!$G103)</f>
        <v xml:space="preserve">Tom </v>
      </c>
      <c r="AK76" s="1354"/>
      <c r="AL76" s="1355"/>
      <c r="AM76" s="617" t="str">
        <f>CONCATENATE('Team 5'!$F102, " ",'Team 5'!$G102)</f>
        <v xml:space="preserve">Luke  </v>
      </c>
      <c r="AN76" s="650" t="str">
        <f>CONCATENATE('Team 5'!$F103, " ",'Team 5'!$G103)</f>
        <v xml:space="preserve">Tobias </v>
      </c>
      <c r="AO76" s="617" t="str">
        <f>CONCATENATE('Team 1'!$F102, " ",'Team 1'!$G102)</f>
        <v xml:space="preserve">Sam </v>
      </c>
      <c r="AP76" s="650" t="str">
        <f>CONCATENATE('Team 1'!$F103, " ",'Team 1'!$G103)</f>
        <v xml:space="preserve">Tom </v>
      </c>
      <c r="AQ76" s="1354"/>
      <c r="AR76" s="1355"/>
      <c r="AS76" s="617" t="str">
        <f>CONCATENATE('Team 6'!$F102, " ",'Team 6'!$G102)</f>
        <v xml:space="preserve">Joe </v>
      </c>
      <c r="AT76" s="650" t="str">
        <f>CONCATENATE('Team 6'!$F103, " ",'Team 6'!$G103)</f>
        <v xml:space="preserve">Max </v>
      </c>
      <c r="AU76" s="617" t="str">
        <f>CONCATENATE('Team 1'!$F102, " ",'Team 1'!$G102)</f>
        <v xml:space="preserve">Sam </v>
      </c>
      <c r="AV76" s="650" t="str">
        <f>CONCATENATE('Team 1'!$F103, " ",'Team 1'!$G103)</f>
        <v xml:space="preserve">Tom </v>
      </c>
      <c r="AW76" s="1354"/>
      <c r="AX76" s="1355"/>
      <c r="AY76" s="617" t="str">
        <f>CONCATENATE('Team 7'!$F102, " ",'Team 7'!$G102)</f>
        <v xml:space="preserve"> </v>
      </c>
      <c r="AZ76" s="650" t="str">
        <f>CONCATENATE('Team 7'!$F103, " ",'Team 7'!$G103)</f>
        <v xml:space="preserve"> </v>
      </c>
      <c r="BA76" s="617" t="str">
        <f>CONCATENATE('Team 1'!$F102, " ",'Team 1'!$G102)</f>
        <v xml:space="preserve">Sam </v>
      </c>
      <c r="BB76" s="650" t="str">
        <f>CONCATENATE('Team 1'!$F103, " ",'Team 1'!$G103)</f>
        <v xml:space="preserve">Tom </v>
      </c>
      <c r="BC76" s="1354"/>
      <c r="BD76" s="1355"/>
      <c r="BE76" s="617" t="str">
        <f>CONCATENATE('Team 8'!$F102, " ",'Team 8'!$G102)</f>
        <v xml:space="preserve"> </v>
      </c>
      <c r="BF76" s="650" t="str">
        <f>CONCATENATE('Team 8'!$F103, " ",'Team 8'!$G103)</f>
        <v xml:space="preserve"> </v>
      </c>
      <c r="BG76" s="617" t="str">
        <f>CONCATENATE('Team 1'!$F102, " ",'Team 1'!$G102)</f>
        <v xml:space="preserve">Sam </v>
      </c>
      <c r="BH76" s="650" t="str">
        <f>CONCATENATE('Team 1'!$F103, " ",'Team 1'!$G103)</f>
        <v xml:space="preserve">Tom </v>
      </c>
      <c r="BI76" s="1354"/>
      <c r="BJ76" s="1355"/>
      <c r="BK76" s="617" t="str">
        <f>CONCATENATE('Team 9'!$F102, " ",'Team 9'!$G102)</f>
        <v xml:space="preserve"> </v>
      </c>
      <c r="BL76" s="650" t="str">
        <f>CONCATENATE('Team 9'!$F103, " ",'Team 9'!$G103)</f>
        <v xml:space="preserve"> </v>
      </c>
      <c r="BM76" s="617" t="str">
        <f>CONCATENATE('Team 1'!$F102, " ",'Team 1'!$G102)</f>
        <v xml:space="preserve">Sam </v>
      </c>
      <c r="BN76" s="650" t="str">
        <f>CONCATENATE('Team 1'!$F103, " ",'Team 1'!$G103)</f>
        <v xml:space="preserve">Tom </v>
      </c>
      <c r="BO76" s="1354"/>
      <c r="BP76" s="1355"/>
      <c r="BQ76" s="617" t="str">
        <f>CONCATENATE('Team 10'!$F102, " ",'Team 10'!$G102)</f>
        <v xml:space="preserve"> </v>
      </c>
      <c r="BR76" s="650" t="str">
        <f>CONCATENATE('Team 10'!$F103, " ",'Team 10'!$G103)</f>
        <v xml:space="preserve"> </v>
      </c>
      <c r="BS76" s="617" t="str">
        <f>CONCATENATE('Team 1'!$F102, " ",'Team 1'!$G102)</f>
        <v xml:space="preserve">Sam </v>
      </c>
      <c r="BT76" s="650" t="str">
        <f>CONCATENATE('Team 1'!$F103, " ",'Team 1'!$G103)</f>
        <v xml:space="preserve">Tom </v>
      </c>
    </row>
    <row r="77" spans="10:72" s="610" customFormat="1" ht="21" customHeight="1" thickBot="1" x14ac:dyDescent="0.25">
      <c r="J77" s="646"/>
      <c r="K77" s="1357"/>
      <c r="L77" s="658"/>
      <c r="M77" s="651"/>
      <c r="N77" s="651"/>
      <c r="O77" s="652" t="str">
        <f>CONCATENATE('Team 1'!$F104, " ",'Team 1'!$G104)</f>
        <v xml:space="preserve">Tom </v>
      </c>
      <c r="P77" s="653" t="str">
        <f>CONCATENATE('Team 1'!$F105, " ",'Team 1'!$G105)</f>
        <v xml:space="preserve">Bradley  </v>
      </c>
      <c r="Q77" s="703"/>
      <c r="R77" s="704"/>
      <c r="S77" s="1357"/>
      <c r="T77" s="658"/>
      <c r="U77" s="652" t="str">
        <f>CONCATENATE('Team 2'!$F104, " ",'Team 2'!$G104)</f>
        <v xml:space="preserve">Jevon </v>
      </c>
      <c r="V77" s="653" t="str">
        <f>CONCATENATE('Team 2'!$F105, " ",'Team 2'!$G105)</f>
        <v xml:space="preserve">Liam </v>
      </c>
      <c r="W77" s="652" t="str">
        <f>CONCATENATE('Team 1'!$F104, " ",'Team 1'!$G104)</f>
        <v xml:space="preserve">Tom </v>
      </c>
      <c r="X77" s="653" t="str">
        <f>CONCATENATE('Team 1'!$F105, " ",'Team 1'!$G105)</f>
        <v xml:space="preserve">Bradley  </v>
      </c>
      <c r="Y77" s="1357"/>
      <c r="Z77" s="1358"/>
      <c r="AA77" s="652" t="str">
        <f>CONCATENATE('Team 3'!$F104, " ",'Team 3'!$G104)</f>
        <v xml:space="preserve">Fabian </v>
      </c>
      <c r="AB77" s="653" t="str">
        <f>CONCATENATE('Team 3'!$F105, " ",'Team 3'!$G105)</f>
        <v xml:space="preserve">Stuart  </v>
      </c>
      <c r="AC77" s="652" t="str">
        <f>CONCATENATE('Team 1'!$F104, " ",'Team 1'!$G104)</f>
        <v xml:space="preserve">Tom </v>
      </c>
      <c r="AD77" s="653" t="str">
        <f>CONCATENATE('Team 1'!$F105, " ",'Team 1'!$G105)</f>
        <v xml:space="preserve">Bradley  </v>
      </c>
      <c r="AE77" s="1357"/>
      <c r="AF77" s="1358"/>
      <c r="AG77" s="652" t="str">
        <f>CONCATENATE('Team 4'!$F104, " ",'Team 4'!$G104)</f>
        <v xml:space="preserve">Owen </v>
      </c>
      <c r="AH77" s="653" t="str">
        <f>CONCATENATE('Team 4'!$F105, " ",'Team 4'!$G105)</f>
        <v xml:space="preserve">Elliot  </v>
      </c>
      <c r="AI77" s="652" t="str">
        <f>CONCATENATE('Team 1'!$F104, " ",'Team 1'!$G104)</f>
        <v xml:space="preserve">Tom </v>
      </c>
      <c r="AJ77" s="653" t="str">
        <f>CONCATENATE('Team 1'!$F105, " ",'Team 1'!$G105)</f>
        <v xml:space="preserve">Bradley  </v>
      </c>
      <c r="AK77" s="1357"/>
      <c r="AL77" s="1358"/>
      <c r="AM77" s="652" t="str">
        <f>CONCATENATE('Team 5'!$F104, " ",'Team 5'!$G104)</f>
        <v xml:space="preserve">Andrew  </v>
      </c>
      <c r="AN77" s="653" t="str">
        <f>CONCATENATE('Team 5'!$F105, " ",'Team 5'!$G105)</f>
        <v xml:space="preserve">Gabriel </v>
      </c>
      <c r="AO77" s="652" t="str">
        <f>CONCATENATE('Team 1'!$F104, " ",'Team 1'!$G104)</f>
        <v xml:space="preserve">Tom </v>
      </c>
      <c r="AP77" s="653" t="str">
        <f>CONCATENATE('Team 1'!$F105, " ",'Team 1'!$G105)</f>
        <v xml:space="preserve">Bradley  </v>
      </c>
      <c r="AQ77" s="1357"/>
      <c r="AR77" s="1358"/>
      <c r="AS77" s="652" t="str">
        <f>CONCATENATE('Team 6'!$F104, " ",'Team 6'!$G104)</f>
        <v xml:space="preserve">Marcel </v>
      </c>
      <c r="AT77" s="653" t="str">
        <f>CONCATENATE('Team 6'!$F105, " ",'Team 6'!$G105)</f>
        <v xml:space="preserve">Joshua </v>
      </c>
      <c r="AU77" s="652" t="str">
        <f>CONCATENATE('Team 1'!$F104, " ",'Team 1'!$G104)</f>
        <v xml:space="preserve">Tom </v>
      </c>
      <c r="AV77" s="653" t="str">
        <f>CONCATENATE('Team 1'!$F105, " ",'Team 1'!$G105)</f>
        <v xml:space="preserve">Bradley  </v>
      </c>
      <c r="AW77" s="1357"/>
      <c r="AX77" s="1358"/>
      <c r="AY77" s="652" t="str">
        <f>CONCATENATE('Team 7'!$F104, " ",'Team 7'!$G104)</f>
        <v xml:space="preserve"> </v>
      </c>
      <c r="AZ77" s="653" t="str">
        <f>CONCATENATE('Team 7'!$F105, " ",'Team 7'!$G105)</f>
        <v xml:space="preserve"> </v>
      </c>
      <c r="BA77" s="652" t="str">
        <f>CONCATENATE('Team 1'!$F104, " ",'Team 1'!$G104)</f>
        <v xml:space="preserve">Tom </v>
      </c>
      <c r="BB77" s="653" t="str">
        <f>CONCATENATE('Team 1'!$F105, " ",'Team 1'!$G105)</f>
        <v xml:space="preserve">Bradley  </v>
      </c>
      <c r="BC77" s="1357"/>
      <c r="BD77" s="1358"/>
      <c r="BE77" s="652" t="str">
        <f>CONCATENATE('Team 8'!$F104, " ",'Team 8'!$G104)</f>
        <v xml:space="preserve"> </v>
      </c>
      <c r="BF77" s="653" t="str">
        <f>CONCATENATE('Team 8'!$F105, " ",'Team 8'!$G105)</f>
        <v xml:space="preserve"> </v>
      </c>
      <c r="BG77" s="652" t="str">
        <f>CONCATENATE('Team 1'!$F104, " ",'Team 1'!$G104)</f>
        <v xml:space="preserve">Tom </v>
      </c>
      <c r="BH77" s="653" t="str">
        <f>CONCATENATE('Team 1'!$F105, " ",'Team 1'!$G105)</f>
        <v xml:space="preserve">Bradley  </v>
      </c>
      <c r="BI77" s="1357"/>
      <c r="BJ77" s="1358"/>
      <c r="BK77" s="652" t="str">
        <f>CONCATENATE('Team 9'!$F104, " ",'Team 9'!$G104)</f>
        <v xml:space="preserve"> </v>
      </c>
      <c r="BL77" s="653" t="str">
        <f>CONCATENATE('Team 9'!$F105, " ",'Team 9'!$G105)</f>
        <v xml:space="preserve"> </v>
      </c>
      <c r="BM77" s="652" t="str">
        <f>CONCATENATE('Team 1'!$F104, " ",'Team 1'!$G104)</f>
        <v xml:space="preserve">Tom </v>
      </c>
      <c r="BN77" s="653" t="str">
        <f>CONCATENATE('Team 1'!$F105, " ",'Team 1'!$G105)</f>
        <v xml:space="preserve">Bradley  </v>
      </c>
      <c r="BO77" s="1357"/>
      <c r="BP77" s="1358"/>
      <c r="BQ77" s="652" t="str">
        <f>CONCATENATE('Team 10'!$F104, " ",'Team 10'!$G104)</f>
        <v xml:space="preserve"> </v>
      </c>
      <c r="BR77" s="653" t="str">
        <f>CONCATENATE('Team 10'!$F105, " ",'Team 10'!$G105)</f>
        <v xml:space="preserve"> </v>
      </c>
      <c r="BS77" s="652" t="str">
        <f>CONCATENATE('Team 1'!$F104, " ",'Team 1'!$G104)</f>
        <v xml:space="preserve">Tom </v>
      </c>
      <c r="BT77" s="653" t="str">
        <f>CONCATENATE('Team 1'!$F105, " ",'Team 1'!$G105)</f>
        <v xml:space="preserve">Bradley  </v>
      </c>
    </row>
    <row r="78" spans="10:72" s="610" customFormat="1" ht="20.45" customHeight="1" x14ac:dyDescent="0.2">
      <c r="K78" s="649"/>
      <c r="L78" s="649"/>
      <c r="M78" s="649"/>
      <c r="N78" s="649"/>
      <c r="O78" s="649"/>
      <c r="P78" s="649"/>
      <c r="Q78" s="649"/>
      <c r="R78" s="649"/>
      <c r="S78" s="649"/>
      <c r="T78" s="649"/>
      <c r="U78" s="649"/>
      <c r="V78" s="649"/>
      <c r="W78" s="649"/>
      <c r="X78" s="649"/>
      <c r="Y78" s="649"/>
      <c r="Z78" s="649"/>
      <c r="AA78" s="649"/>
      <c r="AB78" s="649"/>
      <c r="AC78" s="649"/>
      <c r="AD78" s="649"/>
      <c r="AE78" s="649"/>
      <c r="AF78" s="649"/>
      <c r="AG78" s="649"/>
      <c r="AH78" s="649"/>
      <c r="AI78" s="649"/>
      <c r="AJ78" s="649"/>
      <c r="AK78" s="649"/>
      <c r="AL78" s="649"/>
      <c r="AM78" s="649"/>
      <c r="AN78" s="649"/>
      <c r="AO78" s="649"/>
      <c r="AP78" s="649"/>
      <c r="AQ78" s="649"/>
      <c r="AR78" s="649"/>
      <c r="AS78" s="649"/>
      <c r="AT78" s="649"/>
      <c r="AU78" s="649"/>
      <c r="AV78" s="649"/>
      <c r="AW78" s="649"/>
      <c r="AX78" s="649"/>
      <c r="AY78" s="649"/>
      <c r="AZ78" s="649"/>
      <c r="BA78" s="649"/>
      <c r="BB78" s="649"/>
      <c r="BC78" s="649"/>
      <c r="BD78" s="649"/>
      <c r="BE78" s="649"/>
      <c r="BF78" s="649"/>
      <c r="BG78" s="649"/>
      <c r="BH78" s="649"/>
      <c r="BI78" s="649"/>
      <c r="BJ78" s="649"/>
      <c r="BK78" s="649"/>
      <c r="BL78" s="649"/>
      <c r="BM78" s="649"/>
      <c r="BN78" s="649"/>
      <c r="BO78" s="649"/>
      <c r="BP78" s="649"/>
      <c r="BQ78" s="649"/>
      <c r="BR78" s="649"/>
      <c r="BS78" s="649"/>
      <c r="BT78" s="649"/>
    </row>
    <row r="79" spans="10:72" s="610" customFormat="1" ht="20.45" customHeight="1" x14ac:dyDescent="0.2"/>
    <row r="80" spans="10:72" s="610" customFormat="1" ht="20.45" customHeight="1" x14ac:dyDescent="0.2"/>
    <row r="81" s="610" customFormat="1" ht="20.45" customHeight="1" x14ac:dyDescent="0.2"/>
    <row r="82" s="610" customFormat="1" ht="20.45" customHeight="1" x14ac:dyDescent="0.2"/>
    <row r="83" s="610" customFormat="1" ht="20.45" customHeight="1" x14ac:dyDescent="0.2"/>
    <row r="84" s="610" customFormat="1" ht="20.45" customHeight="1" x14ac:dyDescent="0.2"/>
    <row r="85" s="610" customFormat="1" ht="20.45" customHeight="1" x14ac:dyDescent="0.2"/>
    <row r="86" s="611" customFormat="1" ht="20.45" customHeight="1" x14ac:dyDescent="0.2"/>
    <row r="87" s="611" customFormat="1" ht="20.45" customHeight="1" x14ac:dyDescent="0.2"/>
    <row r="88" s="611" customFormat="1" ht="20.45" customHeight="1" x14ac:dyDescent="0.2"/>
    <row r="89" s="611" customFormat="1" ht="20.45" customHeight="1" x14ac:dyDescent="0.2"/>
    <row r="90" s="611" customFormat="1" ht="20.45" customHeight="1" x14ac:dyDescent="0.2"/>
    <row r="91" s="611" customFormat="1" ht="20.45" customHeight="1" x14ac:dyDescent="0.2"/>
    <row r="92" s="611" customFormat="1" ht="20.45" customHeight="1" x14ac:dyDescent="0.2"/>
    <row r="93" s="611" customFormat="1" ht="20.45" customHeight="1" x14ac:dyDescent="0.2"/>
    <row r="94" s="611" customFormat="1" ht="20.45" customHeight="1" x14ac:dyDescent="0.2"/>
    <row r="95" s="611" customFormat="1" ht="20.45" customHeight="1" x14ac:dyDescent="0.2"/>
  </sheetData>
  <sheetProtection algorithmName="SHA-512" hashValue="Z8HjSPv/Gq944i9uQh68qQHfm0FoFuEaNxh8Y3/H85Cs7kLNPR9PyM1PxYOji24gbRLqveHs8sgIumtf+kRSXA==" saltValue="QGxKAypGftLnXi3m78raCw==" spinCount="100000" sheet="1" objects="1" scenarios="1"/>
  <mergeCells count="237">
    <mergeCell ref="BO2:BP2"/>
    <mergeCell ref="BO3:BR3"/>
    <mergeCell ref="BL4:BL6"/>
    <mergeCell ref="BO4:BP6"/>
    <mergeCell ref="BR4:BR6"/>
    <mergeCell ref="AW4:AX6"/>
    <mergeCell ref="AZ4:AZ6"/>
    <mergeCell ref="BC4:BD6"/>
    <mergeCell ref="BF4:BF6"/>
    <mergeCell ref="AH4:AH6"/>
    <mergeCell ref="S2:T2"/>
    <mergeCell ref="S3:X3"/>
    <mergeCell ref="Y2:Z2"/>
    <mergeCell ref="Y3:AD3"/>
    <mergeCell ref="AE2:AF2"/>
    <mergeCell ref="AE3:AJ3"/>
    <mergeCell ref="AK2:AL2"/>
    <mergeCell ref="AK3:AP3"/>
    <mergeCell ref="A2:H14"/>
    <mergeCell ref="I12:I14"/>
    <mergeCell ref="BI4:BJ6"/>
    <mergeCell ref="AK4:AL6"/>
    <mergeCell ref="AN4:AN6"/>
    <mergeCell ref="AQ4:AR6"/>
    <mergeCell ref="AT4:AT6"/>
    <mergeCell ref="K4:L6"/>
    <mergeCell ref="P4:P6"/>
    <mergeCell ref="S4:T6"/>
    <mergeCell ref="V4:V6"/>
    <mergeCell ref="Y4:Z6"/>
    <mergeCell ref="AB4:AB6"/>
    <mergeCell ref="AE4:AF6"/>
    <mergeCell ref="AQ2:AR2"/>
    <mergeCell ref="AQ3:AV3"/>
    <mergeCell ref="AW2:AX2"/>
    <mergeCell ref="AW3:BB3"/>
    <mergeCell ref="BC2:BD2"/>
    <mergeCell ref="BC3:BH3"/>
    <mergeCell ref="BI2:BJ2"/>
    <mergeCell ref="BI3:BN3"/>
    <mergeCell ref="K2:L2"/>
    <mergeCell ref="K3:P3"/>
    <mergeCell ref="K42:P42"/>
    <mergeCell ref="Y59:AD59"/>
    <mergeCell ref="AE59:AJ59"/>
    <mergeCell ref="K57:K58"/>
    <mergeCell ref="K55:K56"/>
    <mergeCell ref="K53:K54"/>
    <mergeCell ref="K51:K52"/>
    <mergeCell ref="K49:K50"/>
    <mergeCell ref="K47:K48"/>
    <mergeCell ref="K45:K46"/>
    <mergeCell ref="K43:K44"/>
    <mergeCell ref="S43:S44"/>
    <mergeCell ref="S45:S46"/>
    <mergeCell ref="S47:S48"/>
    <mergeCell ref="S49:S50"/>
    <mergeCell ref="S51:S52"/>
    <mergeCell ref="AW42:BB42"/>
    <mergeCell ref="BC42:BH42"/>
    <mergeCell ref="BI42:BN42"/>
    <mergeCell ref="BO42:BT42"/>
    <mergeCell ref="AK59:AP59"/>
    <mergeCell ref="AQ59:AV59"/>
    <mergeCell ref="AW59:BB59"/>
    <mergeCell ref="BC59:BH59"/>
    <mergeCell ref="BI59:BN59"/>
    <mergeCell ref="AQ55:AQ56"/>
    <mergeCell ref="AQ57:AQ58"/>
    <mergeCell ref="BC43:BC44"/>
    <mergeCell ref="BC45:BC46"/>
    <mergeCell ref="BC47:BC48"/>
    <mergeCell ref="BC49:BC50"/>
    <mergeCell ref="BC51:BC52"/>
    <mergeCell ref="BO43:BO44"/>
    <mergeCell ref="BO45:BO46"/>
    <mergeCell ref="BO47:BO48"/>
    <mergeCell ref="BO49:BO50"/>
    <mergeCell ref="BO51:BO52"/>
    <mergeCell ref="BO53:BO54"/>
    <mergeCell ref="BO55:BO56"/>
    <mergeCell ref="BO57:BO58"/>
    <mergeCell ref="K60:K61"/>
    <mergeCell ref="K75:K77"/>
    <mergeCell ref="K72:K74"/>
    <mergeCell ref="BO41:BR41"/>
    <mergeCell ref="AK41:AP41"/>
    <mergeCell ref="AQ41:AV41"/>
    <mergeCell ref="AW41:BB41"/>
    <mergeCell ref="BC41:BH41"/>
    <mergeCell ref="BI41:BN41"/>
    <mergeCell ref="K41:P41"/>
    <mergeCell ref="S41:X41"/>
    <mergeCell ref="Y41:AD41"/>
    <mergeCell ref="AE41:AJ41"/>
    <mergeCell ref="BO59:BT59"/>
    <mergeCell ref="S42:X42"/>
    <mergeCell ref="Y42:AD42"/>
    <mergeCell ref="AE42:AJ42"/>
    <mergeCell ref="AK42:AP42"/>
    <mergeCell ref="AQ42:AV42"/>
    <mergeCell ref="Y70:Y71"/>
    <mergeCell ref="Y72:Y74"/>
    <mergeCell ref="Z73:Z74"/>
    <mergeCell ref="Y75:Y77"/>
    <mergeCell ref="Z76:Z77"/>
    <mergeCell ref="S75:S77"/>
    <mergeCell ref="Y43:Y44"/>
    <mergeCell ref="Y45:Y46"/>
    <mergeCell ref="Y47:Y48"/>
    <mergeCell ref="Y49:Y50"/>
    <mergeCell ref="Y51:Y52"/>
    <mergeCell ref="Y53:Y54"/>
    <mergeCell ref="Y55:Y56"/>
    <mergeCell ref="Y57:Y58"/>
    <mergeCell ref="Y60:Y61"/>
    <mergeCell ref="Y62:Y63"/>
    <mergeCell ref="Y64:Y65"/>
    <mergeCell ref="Y66:Y67"/>
    <mergeCell ref="Y68:Y69"/>
    <mergeCell ref="S72:S74"/>
    <mergeCell ref="S53:S54"/>
    <mergeCell ref="S55:S56"/>
    <mergeCell ref="S57:S58"/>
    <mergeCell ref="S60:S61"/>
    <mergeCell ref="AE70:AE71"/>
    <mergeCell ref="AE72:AE74"/>
    <mergeCell ref="AE53:AE54"/>
    <mergeCell ref="AE55:AE56"/>
    <mergeCell ref="AE57:AE58"/>
    <mergeCell ref="AE60:AE61"/>
    <mergeCell ref="AE62:AE63"/>
    <mergeCell ref="AE43:AE44"/>
    <mergeCell ref="AE45:AE46"/>
    <mergeCell ref="AE47:AE48"/>
    <mergeCell ref="AE49:AE50"/>
    <mergeCell ref="AE51:AE52"/>
    <mergeCell ref="AK70:AK71"/>
    <mergeCell ref="AK72:AK74"/>
    <mergeCell ref="AL73:AL74"/>
    <mergeCell ref="AK75:AK77"/>
    <mergeCell ref="AL76:AL77"/>
    <mergeCell ref="AF73:AF74"/>
    <mergeCell ref="AE75:AE77"/>
    <mergeCell ref="AF76:AF77"/>
    <mergeCell ref="AK43:AK44"/>
    <mergeCell ref="AK45:AK46"/>
    <mergeCell ref="AK47:AK48"/>
    <mergeCell ref="AK49:AK50"/>
    <mergeCell ref="AK51:AK52"/>
    <mergeCell ref="AK53:AK54"/>
    <mergeCell ref="AK55:AK56"/>
    <mergeCell ref="AK57:AK58"/>
    <mergeCell ref="AK60:AK61"/>
    <mergeCell ref="AK62:AK63"/>
    <mergeCell ref="AK64:AK65"/>
    <mergeCell ref="AK66:AK67"/>
    <mergeCell ref="AK68:AK69"/>
    <mergeCell ref="AE64:AE65"/>
    <mergeCell ref="AE66:AE67"/>
    <mergeCell ref="AE68:AE69"/>
    <mergeCell ref="AQ43:AQ44"/>
    <mergeCell ref="AQ45:AQ46"/>
    <mergeCell ref="AQ47:AQ48"/>
    <mergeCell ref="AQ49:AQ50"/>
    <mergeCell ref="AQ51:AQ52"/>
    <mergeCell ref="AW75:AW77"/>
    <mergeCell ref="AX76:AX77"/>
    <mergeCell ref="AR73:AR74"/>
    <mergeCell ref="AQ75:AQ77"/>
    <mergeCell ref="AR76:AR77"/>
    <mergeCell ref="AW43:AW44"/>
    <mergeCell ref="AW45:AW46"/>
    <mergeCell ref="AW47:AW48"/>
    <mergeCell ref="AW49:AW50"/>
    <mergeCell ref="AW51:AW52"/>
    <mergeCell ref="AW53:AW54"/>
    <mergeCell ref="AW55:AW56"/>
    <mergeCell ref="AW57:AW58"/>
    <mergeCell ref="AW60:AW61"/>
    <mergeCell ref="AW62:AW63"/>
    <mergeCell ref="AW64:AW65"/>
    <mergeCell ref="AW66:AW67"/>
    <mergeCell ref="AW68:AW69"/>
    <mergeCell ref="AQ64:AQ65"/>
    <mergeCell ref="BC70:BC71"/>
    <mergeCell ref="BC72:BC74"/>
    <mergeCell ref="BC53:BC54"/>
    <mergeCell ref="BC55:BC56"/>
    <mergeCell ref="BC57:BC58"/>
    <mergeCell ref="AQ66:AQ67"/>
    <mergeCell ref="AQ68:AQ69"/>
    <mergeCell ref="AQ70:AQ71"/>
    <mergeCell ref="AQ72:AQ74"/>
    <mergeCell ref="AQ53:AQ54"/>
    <mergeCell ref="BC60:BC61"/>
    <mergeCell ref="BC62:BC63"/>
    <mergeCell ref="AW70:AW71"/>
    <mergeCell ref="AW72:AW74"/>
    <mergeCell ref="AX73:AX74"/>
    <mergeCell ref="AQ60:AQ61"/>
    <mergeCell ref="AQ62:AQ63"/>
    <mergeCell ref="BI53:BI54"/>
    <mergeCell ref="BI55:BI56"/>
    <mergeCell ref="BI57:BI58"/>
    <mergeCell ref="BI60:BI61"/>
    <mergeCell ref="BI62:BI63"/>
    <mergeCell ref="BI64:BI65"/>
    <mergeCell ref="BI66:BI67"/>
    <mergeCell ref="BI68:BI69"/>
    <mergeCell ref="BC64:BC65"/>
    <mergeCell ref="BC66:BC67"/>
    <mergeCell ref="BC68:BC69"/>
    <mergeCell ref="D15:F15"/>
    <mergeCell ref="BO60:BO61"/>
    <mergeCell ref="BO62:BO63"/>
    <mergeCell ref="BI70:BI71"/>
    <mergeCell ref="BI72:BI74"/>
    <mergeCell ref="BJ73:BJ74"/>
    <mergeCell ref="BI75:BI77"/>
    <mergeCell ref="BJ76:BJ77"/>
    <mergeCell ref="BP73:BP74"/>
    <mergeCell ref="BO75:BO77"/>
    <mergeCell ref="BP76:BP77"/>
    <mergeCell ref="BO64:BO65"/>
    <mergeCell ref="BO66:BO67"/>
    <mergeCell ref="BO68:BO69"/>
    <mergeCell ref="BO70:BO71"/>
    <mergeCell ref="BO72:BO74"/>
    <mergeCell ref="BD73:BD74"/>
    <mergeCell ref="BC75:BC77"/>
    <mergeCell ref="BD76:BD77"/>
    <mergeCell ref="BI43:BI44"/>
    <mergeCell ref="BI45:BI46"/>
    <mergeCell ref="BI47:BI48"/>
    <mergeCell ref="BI49:BI50"/>
    <mergeCell ref="BI51:BI52"/>
  </mergeCells>
  <conditionalFormatting sqref="O7:O40 Q7:R40 U7:U40 W7:X40 AA7:AA40 AC7:AD40 AG7:AG40 AI7:AJ40 AM7:AM40 AO7:AP40 AS7:AS40 AU7:AV40 AY7:AY40 BA7:BB40 BE7:BE40 BG7:BH40 BK7:BK40 BM7:BN40 BQ7:BQ40">
    <cfRule type="cellIs" dxfId="1142" priority="90" operator="between">
      <formula>0</formula>
      <formula>"0 0"</formula>
    </cfRule>
  </conditionalFormatting>
  <conditionalFormatting sqref="Q6:R6 U6 W6:X6 AA6 AC6:AD6 AG6 AI6:AJ6 AM6 AO6:AP6 AS6 AU6:AV6 AY6 BA6:BB6 BE6 BG6:BH6 BK6 BM6:BN6 BQ6">
    <cfRule type="cellIs" dxfId="1141" priority="89" operator="equal">
      <formula>0</formula>
    </cfRule>
  </conditionalFormatting>
  <conditionalFormatting sqref="A2 B16:C16">
    <cfRule type="cellIs" dxfId="1140" priority="76" operator="greaterThan">
      <formula>0</formula>
    </cfRule>
  </conditionalFormatting>
  <conditionalFormatting sqref="D1 G1:H1">
    <cfRule type="cellIs" dxfId="1139" priority="70" operator="greaterThan">
      <formula>0</formula>
    </cfRule>
  </conditionalFormatting>
  <conditionalFormatting sqref="E1">
    <cfRule type="cellIs" dxfId="1138" priority="69" operator="greaterThan">
      <formula>0</formula>
    </cfRule>
  </conditionalFormatting>
  <conditionalFormatting sqref="F1">
    <cfRule type="cellIs" dxfId="1137" priority="66" operator="greaterThan">
      <formula>0</formula>
    </cfRule>
  </conditionalFormatting>
  <conditionalFormatting sqref="I2:I11">
    <cfRule type="cellIs" dxfId="1136" priority="65" operator="equal">
      <formula>0</formula>
    </cfRule>
  </conditionalFormatting>
  <conditionalFormatting sqref="I2:I11">
    <cfRule type="cellIs" dxfId="1135" priority="64" operator="greaterThan">
      <formula>0</formula>
    </cfRule>
  </conditionalFormatting>
  <conditionalFormatting sqref="K2:BR3">
    <cfRule type="cellIs" dxfId="1134" priority="61" operator="equal">
      <formula>0</formula>
    </cfRule>
  </conditionalFormatting>
  <conditionalFormatting sqref="O43:P58">
    <cfRule type="cellIs" dxfId="1133" priority="60" operator="between">
      <formula>0</formula>
      <formula>"0 0"</formula>
    </cfRule>
  </conditionalFormatting>
  <conditionalFormatting sqref="O60:P77">
    <cfRule type="cellIs" dxfId="1132" priority="56" operator="between">
      <formula>0</formula>
      <formula>"0 0"</formula>
    </cfRule>
  </conditionalFormatting>
  <conditionalFormatting sqref="AC43:AD58">
    <cfRule type="cellIs" dxfId="1131" priority="53" operator="between">
      <formula>0</formula>
      <formula>"0 0"</formula>
    </cfRule>
  </conditionalFormatting>
  <conditionalFormatting sqref="AC60:AD77">
    <cfRule type="cellIs" dxfId="1130" priority="52" operator="between">
      <formula>0</formula>
      <formula>"0 0"</formula>
    </cfRule>
  </conditionalFormatting>
  <conditionalFormatting sqref="AI43:AJ58">
    <cfRule type="cellIs" dxfId="1129" priority="51" operator="between">
      <formula>0</formula>
      <formula>"0 0"</formula>
    </cfRule>
  </conditionalFormatting>
  <conditionalFormatting sqref="AI60:AJ77">
    <cfRule type="cellIs" dxfId="1128" priority="50" operator="between">
      <formula>0</formula>
      <formula>"0 0"</formula>
    </cfRule>
  </conditionalFormatting>
  <conditionalFormatting sqref="AO43:AP58">
    <cfRule type="cellIs" dxfId="1127" priority="49" operator="between">
      <formula>0</formula>
      <formula>"0 0"</formula>
    </cfRule>
  </conditionalFormatting>
  <conditionalFormatting sqref="AO60:AP77">
    <cfRule type="cellIs" dxfId="1126" priority="48" operator="between">
      <formula>0</formula>
      <formula>"0 0"</formula>
    </cfRule>
  </conditionalFormatting>
  <conditionalFormatting sqref="AU43:AV58">
    <cfRule type="cellIs" dxfId="1125" priority="47" operator="between">
      <formula>0</formula>
      <formula>"0 0"</formula>
    </cfRule>
  </conditionalFormatting>
  <conditionalFormatting sqref="AU60:AV77">
    <cfRule type="cellIs" dxfId="1124" priority="46" operator="between">
      <formula>0</formula>
      <formula>"0 0"</formula>
    </cfRule>
  </conditionalFormatting>
  <conditionalFormatting sqref="BA43:BB58">
    <cfRule type="cellIs" dxfId="1123" priority="45" operator="between">
      <formula>0</formula>
      <formula>"0 0"</formula>
    </cfRule>
  </conditionalFormatting>
  <conditionalFormatting sqref="BA60:BB77">
    <cfRule type="cellIs" dxfId="1122" priority="44" operator="between">
      <formula>0</formula>
      <formula>"0 0"</formula>
    </cfRule>
  </conditionalFormatting>
  <conditionalFormatting sqref="BG43:BH58">
    <cfRule type="cellIs" dxfId="1121" priority="43" operator="between">
      <formula>0</formula>
      <formula>"0 0"</formula>
    </cfRule>
  </conditionalFormatting>
  <conditionalFormatting sqref="BG60:BH77">
    <cfRule type="cellIs" dxfId="1120" priority="42" operator="between">
      <formula>0</formula>
      <formula>"0 0"</formula>
    </cfRule>
  </conditionalFormatting>
  <conditionalFormatting sqref="BM43:BN58">
    <cfRule type="cellIs" dxfId="1119" priority="41" operator="between">
      <formula>0</formula>
      <formula>"0 0"</formula>
    </cfRule>
  </conditionalFormatting>
  <conditionalFormatting sqref="BM60:BN77">
    <cfRule type="cellIs" dxfId="1118" priority="40" operator="between">
      <formula>0</formula>
      <formula>"0 0"</formula>
    </cfRule>
  </conditionalFormatting>
  <conditionalFormatting sqref="BS43:BT58">
    <cfRule type="cellIs" dxfId="1117" priority="39" operator="between">
      <formula>0</formula>
      <formula>"0 0"</formula>
    </cfRule>
  </conditionalFormatting>
  <conditionalFormatting sqref="BS60:BT77">
    <cfRule type="cellIs" dxfId="1116" priority="38" operator="between">
      <formula>0</formula>
      <formula>"0 0"</formula>
    </cfRule>
  </conditionalFormatting>
  <conditionalFormatting sqref="W43:X58">
    <cfRule type="cellIs" dxfId="1115" priority="34" operator="between">
      <formula>0</formula>
      <formula>"0 0"</formula>
    </cfRule>
  </conditionalFormatting>
  <conditionalFormatting sqref="W60:X77">
    <cfRule type="cellIs" dxfId="1114" priority="33" operator="between">
      <formula>0</formula>
      <formula>"0 0"</formula>
    </cfRule>
  </conditionalFormatting>
  <conditionalFormatting sqref="U43:V58">
    <cfRule type="cellIs" dxfId="1113" priority="32" operator="between">
      <formula>0</formula>
      <formula>"0 0"</formula>
    </cfRule>
  </conditionalFormatting>
  <conditionalFormatting sqref="U60:V77">
    <cfRule type="cellIs" dxfId="1112" priority="31" operator="between">
      <formula>0</formula>
      <formula>"0 0"</formula>
    </cfRule>
  </conditionalFormatting>
  <conditionalFormatting sqref="AA43:AB58">
    <cfRule type="cellIs" dxfId="1111" priority="30" operator="between">
      <formula>0</formula>
      <formula>"0 0"</formula>
    </cfRule>
  </conditionalFormatting>
  <conditionalFormatting sqref="AG43:AH58">
    <cfRule type="cellIs" dxfId="1110" priority="28" operator="between">
      <formula>0</formula>
      <formula>"0 0"</formula>
    </cfRule>
  </conditionalFormatting>
  <conditionalFormatting sqref="AG76:AH77">
    <cfRule type="cellIs" dxfId="1109" priority="25" operator="between">
      <formula>0</formula>
      <formula>"0 0"</formula>
    </cfRule>
  </conditionalFormatting>
  <conditionalFormatting sqref="AM43:AN58">
    <cfRule type="cellIs" dxfId="1108" priority="24" operator="between">
      <formula>0</formula>
      <formula>"0 0"</formula>
    </cfRule>
  </conditionalFormatting>
  <conditionalFormatting sqref="AM76:AN77">
    <cfRule type="cellIs" dxfId="1107" priority="22" operator="between">
      <formula>0</formula>
      <formula>"0 0"</formula>
    </cfRule>
  </conditionalFormatting>
  <conditionalFormatting sqref="AS43:AT58">
    <cfRule type="cellIs" dxfId="1106" priority="21" operator="between">
      <formula>0</formula>
      <formula>"0 0"</formula>
    </cfRule>
  </conditionalFormatting>
  <conditionalFormatting sqref="AS76:AT77">
    <cfRule type="cellIs" dxfId="1105" priority="19" operator="between">
      <formula>0</formula>
      <formula>"0 0"</formula>
    </cfRule>
  </conditionalFormatting>
  <conditionalFormatting sqref="AY43:AZ58">
    <cfRule type="cellIs" dxfId="1104" priority="18" operator="between">
      <formula>0</formula>
      <formula>"0 0"</formula>
    </cfRule>
  </conditionalFormatting>
  <conditionalFormatting sqref="AY76:AZ77">
    <cfRule type="cellIs" dxfId="1103" priority="16" operator="between">
      <formula>0</formula>
      <formula>"0 0"</formula>
    </cfRule>
  </conditionalFormatting>
  <conditionalFormatting sqref="BE43:BF58">
    <cfRule type="cellIs" dxfId="1102" priority="15" operator="between">
      <formula>0</formula>
      <formula>"0 0"</formula>
    </cfRule>
  </conditionalFormatting>
  <conditionalFormatting sqref="BE76:BF77">
    <cfRule type="cellIs" dxfId="1101" priority="13" operator="between">
      <formula>0</formula>
      <formula>"0 0"</formula>
    </cfRule>
  </conditionalFormatting>
  <conditionalFormatting sqref="AA60:AB77">
    <cfRule type="cellIs" dxfId="1100" priority="12" operator="between">
      <formula>0</formula>
      <formula>"0 0"</formula>
    </cfRule>
  </conditionalFormatting>
  <conditionalFormatting sqref="AG60:AH75">
    <cfRule type="cellIs" dxfId="1099" priority="11" operator="between">
      <formula>0</formula>
      <formula>"0 0"</formula>
    </cfRule>
  </conditionalFormatting>
  <conditionalFormatting sqref="AM60:AN75">
    <cfRule type="cellIs" dxfId="1098" priority="10" operator="between">
      <formula>0</formula>
      <formula>"0 0"</formula>
    </cfRule>
  </conditionalFormatting>
  <conditionalFormatting sqref="AS60:AT75">
    <cfRule type="cellIs" dxfId="1097" priority="9" operator="between">
      <formula>0</formula>
      <formula>"0 0"</formula>
    </cfRule>
  </conditionalFormatting>
  <conditionalFormatting sqref="AY60:AZ75">
    <cfRule type="cellIs" dxfId="1096" priority="8" operator="between">
      <formula>0</formula>
      <formula>"0 0"</formula>
    </cfRule>
  </conditionalFormatting>
  <conditionalFormatting sqref="BE60:BF75">
    <cfRule type="cellIs" dxfId="1095" priority="7" operator="between">
      <formula>0</formula>
      <formula>"0 0"</formula>
    </cfRule>
  </conditionalFormatting>
  <conditionalFormatting sqref="BK76:BL77">
    <cfRule type="cellIs" dxfId="1094" priority="6" operator="between">
      <formula>0</formula>
      <formula>"0 0"</formula>
    </cfRule>
  </conditionalFormatting>
  <conditionalFormatting sqref="BK60:BL75">
    <cfRule type="cellIs" dxfId="1093" priority="5" operator="between">
      <formula>0</formula>
      <formula>"0 0"</formula>
    </cfRule>
  </conditionalFormatting>
  <conditionalFormatting sqref="BK43:BL58">
    <cfRule type="cellIs" dxfId="1092" priority="4" operator="between">
      <formula>0</formula>
      <formula>"0 0"</formula>
    </cfRule>
  </conditionalFormatting>
  <conditionalFormatting sqref="BQ43:BR58">
    <cfRule type="cellIs" dxfId="1091" priority="3" operator="between">
      <formula>0</formula>
      <formula>"0 0"</formula>
    </cfRule>
  </conditionalFormatting>
  <conditionalFormatting sqref="BQ76:BR77">
    <cfRule type="cellIs" dxfId="1090" priority="2" operator="between">
      <formula>0</formula>
      <formula>"0 0"</formula>
    </cfRule>
  </conditionalFormatting>
  <conditionalFormatting sqref="BQ60:BR75">
    <cfRule type="cellIs" dxfId="1089" priority="1" operator="between">
      <formula>0</formula>
      <formula>"0 0"</formula>
    </cfRule>
  </conditionalFormatting>
  <hyperlinks>
    <hyperlink ref="D1" location="'Gala Setup'!H4" tooltip="Go to Gala setup" display="Gala Setup" xr:uid="{00000000-0004-0000-0100-000000000000}"/>
    <hyperlink ref="E1" location="Recording!D32" tooltip="Go to Gala Recording sheet" display="Gala Recording" xr:uid="{00000000-0004-0000-0100-000001000000}"/>
    <hyperlink ref="F1" location="'Quick Check'!F1" tooltip="Go to the quick check sheet" display="heck A Result" xr:uid="{00000000-0004-0000-0100-000002000000}"/>
    <hyperlink ref="H1" location="'Final result'!C4" tooltip="Go to Gala setup" display="'Final result'!C4" xr:uid="{00000000-0004-0000-0100-000003000000}"/>
    <hyperlink ref="G1" location="Eligibility!A1" tooltip="Ceck a swimmer's eligibility" display="Check a Swimmer" xr:uid="{00000000-0004-0000-0100-000004000000}"/>
    <hyperlink ref="I2" location="'Team 1'!A1" tooltip="Go to the Team 1 Team Sheet" display="TEAM 1" xr:uid="{00000000-0004-0000-0100-000005000000}"/>
    <hyperlink ref="I3" location="'Team 2'!A1" tooltip="Go to the Team 2 Team Sheet" display="TEAM 2" xr:uid="{00000000-0004-0000-0100-000006000000}"/>
    <hyperlink ref="I4" location="'Team 3'!A1" tooltip="Go to the Team 3 Team Sheet" display="TEAM 3" xr:uid="{00000000-0004-0000-0100-000007000000}"/>
    <hyperlink ref="I5" location="'Team 4'!A1" tooltip="Go to the Team 4 Team Sheet" display="TEAM 4" xr:uid="{00000000-0004-0000-0100-000008000000}"/>
    <hyperlink ref="I6" location="'Team 5'!A1" tooltip="Go to the Team 5 Team Sheet" display="TEAM 5" xr:uid="{00000000-0004-0000-0100-000009000000}"/>
    <hyperlink ref="I7" location="'Team 6'!A1" tooltip="Go to the Team 6 Team Sheet" display="TEAM 6" xr:uid="{00000000-0004-0000-0100-00000A000000}"/>
    <hyperlink ref="I8" location="'Team 7'!A1" tooltip="Go to the Team 7 Team Sheet" display="TEAM 7" xr:uid="{00000000-0004-0000-0100-00000B000000}"/>
    <hyperlink ref="I9" location="'Team 8'!A1" tooltip="Go to the Team 8 Team Sheet" display="TEAM 8" xr:uid="{00000000-0004-0000-0100-00000C000000}"/>
    <hyperlink ref="I10" location="'Team 9'!A1" tooltip="Go to the Team 9 Team Sheet" display="TEAM 9" xr:uid="{00000000-0004-0000-0100-00000D000000}"/>
    <hyperlink ref="I11" location="'Team 10'!A1" tooltip="Go to the Team 10 Team Sheet" display="TEAM 10" xr:uid="{00000000-0004-0000-0100-00000E000000}"/>
  </hyperlinks>
  <printOptions horizontalCentered="1" verticalCentered="1"/>
  <pageMargins left="0.70866141732283472" right="0.70866141732283472" top="0.74803149606299213" bottom="0.74803149606299213" header="0.31496062992125984" footer="0.31496062992125984"/>
  <pageSetup paperSize="9" scale="76" orientation="portrait" r:id="rId1"/>
  <headerFooter>
    <oddHeader>&amp;C&amp;"Arial,Bold"&amp;20National Arena Swimming League</oddHeader>
    <oddFooter>&amp;C&amp;"Arial,Bold"&amp;20Lane Timekeeper Sheet</oddFooter>
  </headerFooter>
  <rowBreaks count="1" manualBreakCount="1">
    <brk id="40" min="10" max="69" man="1"/>
  </rowBreaks>
  <colBreaks count="9" manualBreakCount="9">
    <brk id="18" min="3" max="77" man="1"/>
    <brk id="24" min="3" max="77" man="1"/>
    <brk id="30" min="3" max="77" man="1"/>
    <brk id="36" min="3" max="77" man="1"/>
    <brk id="42" min="3" max="77" man="1"/>
    <brk id="48" min="3" max="77" man="1"/>
    <brk id="54" min="3" max="77" man="1"/>
    <brk id="60" min="3" max="77" man="1"/>
    <brk id="66" min="3" max="77"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theme="3" tint="0.59999389629810485"/>
  </sheetPr>
  <dimension ref="A1:BJ244"/>
  <sheetViews>
    <sheetView showGridLines="0" showRowColHeaders="0" zoomScale="60" zoomScaleNormal="60" workbookViewId="0">
      <pane xSplit="3" ySplit="30" topLeftCell="D31" activePane="bottomRight" state="frozen"/>
      <selection activeCell="B2" sqref="B2:E2"/>
      <selection pane="topRight" activeCell="B2" sqref="B2:E2"/>
      <selection pane="bottomLeft" activeCell="B2" sqref="B2:E2"/>
      <selection pane="bottomRight" activeCell="J195" sqref="J195"/>
    </sheetView>
  </sheetViews>
  <sheetFormatPr defaultColWidth="8.85546875" defaultRowHeight="22.5" customHeight="1" x14ac:dyDescent="0.2"/>
  <cols>
    <col min="1" max="1" width="3.42578125" style="853" customWidth="1"/>
    <col min="2" max="2" width="17.85546875" style="853" customWidth="1"/>
    <col min="3" max="3" width="12.42578125" style="853" customWidth="1"/>
    <col min="4" max="13" width="17.7109375" style="853" customWidth="1"/>
    <col min="14" max="14" width="3.140625" style="853" customWidth="1"/>
    <col min="15" max="15" width="6.7109375" style="853" customWidth="1"/>
    <col min="16" max="16" width="29.28515625" style="853" customWidth="1"/>
    <col min="17" max="17" width="6.85546875" style="853" customWidth="1"/>
    <col min="18" max="18" width="11.28515625" style="853" customWidth="1"/>
    <col min="19" max="19" width="15" style="853" hidden="1" customWidth="1"/>
    <col min="20" max="26" width="8.85546875" style="853" hidden="1" customWidth="1"/>
    <col min="27" max="27" width="25.7109375" style="853" hidden="1" customWidth="1"/>
    <col min="28" max="28" width="23.42578125" style="853" hidden="1" customWidth="1"/>
    <col min="29" max="29" width="0.140625" style="853" hidden="1" customWidth="1"/>
    <col min="30" max="30" width="3.28515625" style="1036" customWidth="1"/>
    <col min="31" max="31" width="155.85546875" style="853" customWidth="1"/>
    <col min="32" max="36" width="7" style="853" hidden="1" customWidth="1"/>
    <col min="37" max="55" width="7" style="853" customWidth="1"/>
    <col min="56" max="61" width="8.85546875" style="853"/>
    <col min="62" max="62" width="97.42578125" style="853" customWidth="1"/>
    <col min="63" max="83" width="8.85546875" style="853"/>
    <col min="84" max="84" width="11.42578125" style="853" customWidth="1"/>
    <col min="85" max="86" width="8.85546875" style="853"/>
    <col min="87" max="87" width="19.140625" style="853" customWidth="1"/>
    <col min="88" max="88" width="7.28515625" style="853" customWidth="1"/>
    <col min="89" max="90" width="8.85546875" style="853"/>
    <col min="91" max="91" width="19.140625" style="853" customWidth="1"/>
    <col min="92" max="92" width="7.28515625" style="853" customWidth="1"/>
    <col min="93" max="94" width="8.85546875" style="853"/>
    <col min="95" max="95" width="7.28515625" style="853" customWidth="1"/>
    <col min="96" max="97" width="8.85546875" style="853"/>
    <col min="98" max="98" width="19.140625" style="853" customWidth="1"/>
    <col min="99" max="99" width="7.28515625" style="853" customWidth="1"/>
    <col min="100" max="101" width="8.85546875" style="853"/>
    <col min="102" max="102" width="19.140625" style="853" customWidth="1"/>
    <col min="103" max="103" width="7.28515625" style="853" customWidth="1"/>
    <col min="104" max="105" width="8.85546875" style="853"/>
    <col min="106" max="106" width="19.140625" style="853" customWidth="1"/>
    <col min="107" max="107" width="7.28515625" style="853" customWidth="1"/>
    <col min="108" max="109" width="8.85546875" style="853"/>
    <col min="110" max="110" width="19.140625" style="853" customWidth="1"/>
    <col min="111" max="111" width="7.28515625" style="853" customWidth="1"/>
    <col min="112" max="113" width="8.85546875" style="853"/>
    <col min="114" max="114" width="19.140625" style="853" customWidth="1"/>
    <col min="115" max="115" width="7.28515625" style="853" customWidth="1"/>
    <col min="116" max="117" width="8.85546875" style="853"/>
    <col min="118" max="118" width="19.140625" style="853" customWidth="1"/>
    <col min="119" max="119" width="7.28515625" style="853" customWidth="1"/>
    <col min="120" max="121" width="8.85546875" style="853"/>
    <col min="122" max="122" width="19.140625" style="853" customWidth="1"/>
    <col min="123" max="123" width="7.28515625" style="853" customWidth="1"/>
    <col min="124" max="125" width="8.85546875" style="853"/>
    <col min="126" max="126" width="19.140625" style="853" customWidth="1"/>
    <col min="127" max="127" width="7.28515625" style="853" customWidth="1"/>
    <col min="128" max="129" width="8.85546875" style="853"/>
    <col min="130" max="130" width="19.140625" style="853" customWidth="1"/>
    <col min="131" max="131" width="7.28515625" style="853" customWidth="1"/>
    <col min="132" max="133" width="8.85546875" style="853"/>
    <col min="134" max="134" width="19.140625" style="853" customWidth="1"/>
    <col min="135" max="135" width="7.28515625" style="853" customWidth="1"/>
    <col min="136" max="137" width="8.85546875" style="853"/>
    <col min="138" max="138" width="19.140625" style="853" customWidth="1"/>
    <col min="139" max="139" width="7.28515625" style="853" customWidth="1"/>
    <col min="140" max="141" width="8.85546875" style="853"/>
    <col min="142" max="142" width="19.140625" style="853" customWidth="1"/>
    <col min="143" max="143" width="7.28515625" style="853" customWidth="1"/>
    <col min="144" max="145" width="8.85546875" style="853"/>
    <col min="146" max="146" width="19.140625" style="853" customWidth="1"/>
    <col min="147" max="147" width="7.28515625" style="853" customWidth="1"/>
    <col min="148" max="149" width="8.85546875" style="853"/>
    <col min="150" max="150" width="19.140625" style="853" customWidth="1"/>
    <col min="151" max="151" width="7.28515625" style="853" customWidth="1"/>
    <col min="152" max="153" width="8.85546875" style="853"/>
    <col min="154" max="154" width="19.140625" style="853" customWidth="1"/>
    <col min="155" max="155" width="7.28515625" style="853" customWidth="1"/>
    <col min="156" max="157" width="8.85546875" style="853"/>
    <col min="158" max="158" width="19.140625" style="853" customWidth="1"/>
    <col min="159" max="159" width="7.28515625" style="853" customWidth="1"/>
    <col min="160" max="161" width="8.85546875" style="853"/>
    <col min="162" max="162" width="19.140625" style="853" customWidth="1"/>
    <col min="163" max="163" width="7.28515625" style="853" customWidth="1"/>
    <col min="164" max="165" width="8.85546875" style="853"/>
    <col min="166" max="166" width="19.140625" style="853" customWidth="1"/>
    <col min="167" max="167" width="7.28515625" style="853" customWidth="1"/>
    <col min="168" max="169" width="8.85546875" style="853"/>
    <col min="170" max="170" width="19.140625" style="853" customWidth="1"/>
    <col min="171" max="171" width="7.28515625" style="853" customWidth="1"/>
    <col min="172" max="173" width="8.85546875" style="853"/>
    <col min="174" max="174" width="19.140625" style="853" customWidth="1"/>
    <col min="175" max="175" width="7.28515625" style="853" customWidth="1"/>
    <col min="176" max="177" width="8.85546875" style="853"/>
    <col min="178" max="178" width="19.140625" style="853" customWidth="1"/>
    <col min="179" max="179" width="7.28515625" style="853" customWidth="1"/>
    <col min="180" max="181" width="8.85546875" style="853"/>
    <col min="182" max="182" width="19.140625" style="853" customWidth="1"/>
    <col min="183" max="183" width="7.28515625" style="853" customWidth="1"/>
    <col min="184" max="185" width="8.85546875" style="853"/>
    <col min="186" max="186" width="19.140625" style="853" customWidth="1"/>
    <col min="187" max="187" width="7.28515625" style="853" customWidth="1"/>
    <col min="188" max="189" width="8.85546875" style="853"/>
    <col min="190" max="190" width="19.140625" style="853" customWidth="1"/>
    <col min="191" max="191" width="7.28515625" style="853" customWidth="1"/>
    <col min="192" max="193" width="8.85546875" style="853"/>
    <col min="194" max="194" width="19.140625" style="853" customWidth="1"/>
    <col min="195" max="195" width="7.28515625" style="853" customWidth="1"/>
    <col min="196" max="197" width="8.85546875" style="853"/>
    <col min="198" max="198" width="19.140625" style="853" customWidth="1"/>
    <col min="199" max="199" width="7.28515625" style="853" customWidth="1"/>
    <col min="200" max="201" width="8.85546875" style="853"/>
    <col min="202" max="202" width="19.140625" style="853" customWidth="1"/>
    <col min="203" max="203" width="7.28515625" style="853" customWidth="1"/>
    <col min="204" max="205" width="8.85546875" style="853"/>
    <col min="206" max="206" width="19.140625" style="853" customWidth="1"/>
    <col min="207" max="207" width="7.28515625" style="853" customWidth="1"/>
    <col min="208" max="209" width="8.85546875" style="853"/>
    <col min="210" max="210" width="19.140625" style="853" customWidth="1"/>
    <col min="211" max="211" width="7.28515625" style="853" customWidth="1"/>
    <col min="212" max="213" width="8.85546875" style="853"/>
    <col min="214" max="214" width="19.140625" style="853" customWidth="1"/>
    <col min="215" max="215" width="7.28515625" style="853" customWidth="1"/>
    <col min="216" max="217" width="8.85546875" style="853"/>
    <col min="218" max="218" width="19.140625" style="853" customWidth="1"/>
    <col min="219" max="219" width="7.28515625" style="853" customWidth="1"/>
    <col min="220" max="221" width="8.85546875" style="853"/>
    <col min="222" max="222" width="19.140625" style="853" customWidth="1"/>
    <col min="223" max="223" width="7.28515625" style="853" customWidth="1"/>
    <col min="224" max="225" width="8.85546875" style="853"/>
    <col min="226" max="226" width="19.140625" style="853" customWidth="1"/>
    <col min="227" max="227" width="7.28515625" style="853" customWidth="1"/>
    <col min="228" max="229" width="8.85546875" style="853"/>
    <col min="230" max="230" width="19.140625" style="853" customWidth="1"/>
    <col min="231" max="231" width="7.28515625" style="853" customWidth="1"/>
    <col min="232" max="233" width="8.85546875" style="853"/>
    <col min="234" max="234" width="19.140625" style="853" customWidth="1"/>
    <col min="235" max="235" width="7.28515625" style="853" customWidth="1"/>
    <col min="236" max="237" width="8.85546875" style="853"/>
    <col min="238" max="238" width="19.140625" style="853" customWidth="1"/>
    <col min="239" max="239" width="7.28515625" style="853" customWidth="1"/>
    <col min="240" max="241" width="8.85546875" style="853"/>
    <col min="242" max="242" width="19.140625" style="853" customWidth="1"/>
    <col min="243" max="243" width="7.28515625" style="853" customWidth="1"/>
    <col min="244" max="244" width="9.140625" style="853" customWidth="1"/>
    <col min="245" max="246" width="8.85546875" style="853"/>
    <col min="247" max="247" width="19.140625" style="853" customWidth="1"/>
    <col min="248" max="248" width="7.28515625" style="853" customWidth="1"/>
    <col min="249" max="250" width="8.85546875" style="853"/>
    <col min="251" max="251" width="19.140625" style="853" customWidth="1"/>
    <col min="252" max="252" width="7.28515625" style="853" customWidth="1"/>
    <col min="253" max="254" width="8.85546875" style="853"/>
    <col min="255" max="255" width="19.140625" style="853" customWidth="1"/>
    <col min="256" max="256" width="7.28515625" style="853" customWidth="1"/>
    <col min="257" max="258" width="8.85546875" style="853"/>
    <col min="259" max="259" width="19.140625" style="853" customWidth="1"/>
    <col min="260" max="260" width="7.28515625" style="853" customWidth="1"/>
    <col min="261" max="262" width="8.85546875" style="853"/>
    <col min="263" max="263" width="19.140625" style="853" customWidth="1"/>
    <col min="264" max="264" width="7.28515625" style="853" customWidth="1"/>
    <col min="265" max="266" width="8.85546875" style="853"/>
    <col min="267" max="267" width="19.140625" style="853" customWidth="1"/>
    <col min="268" max="268" width="7.28515625" style="853" customWidth="1"/>
    <col min="269" max="270" width="8.85546875" style="853"/>
    <col min="271" max="271" width="19.140625" style="853" customWidth="1"/>
    <col min="272" max="272" width="7.28515625" style="853" customWidth="1"/>
    <col min="273" max="274" width="8.85546875" style="853"/>
    <col min="275" max="275" width="19.140625" style="853" customWidth="1"/>
    <col min="276" max="276" width="7.28515625" style="853" customWidth="1"/>
    <col min="277" max="278" width="8.85546875" style="853"/>
    <col min="279" max="279" width="19.140625" style="853" customWidth="1"/>
    <col min="280" max="280" width="7.28515625" style="853" customWidth="1"/>
    <col min="281" max="282" width="8.85546875" style="853"/>
    <col min="283" max="283" width="19.140625" style="853" customWidth="1"/>
    <col min="284" max="284" width="7.28515625" style="853" customWidth="1"/>
    <col min="285" max="286" width="8.85546875" style="853"/>
    <col min="287" max="287" width="19.140625" style="853" customWidth="1"/>
    <col min="288" max="288" width="7.28515625" style="853" customWidth="1"/>
    <col min="289" max="290" width="8.85546875" style="853"/>
    <col min="291" max="291" width="19.140625" style="853" customWidth="1"/>
    <col min="292" max="292" width="7.28515625" style="853" customWidth="1"/>
    <col min="293" max="294" width="8.85546875" style="853"/>
    <col min="295" max="295" width="19.140625" style="853" customWidth="1"/>
    <col min="296" max="296" width="7.28515625" style="853" customWidth="1"/>
    <col min="297" max="298" width="8.85546875" style="853"/>
    <col min="299" max="299" width="19.140625" style="853" customWidth="1"/>
    <col min="300" max="300" width="7.28515625" style="853" customWidth="1"/>
    <col min="301" max="302" width="8.85546875" style="853"/>
    <col min="303" max="303" width="19.140625" style="853" customWidth="1"/>
    <col min="304" max="304" width="7.28515625" style="853" customWidth="1"/>
    <col min="305" max="306" width="8.85546875" style="853"/>
    <col min="307" max="307" width="19.140625" style="853" customWidth="1"/>
    <col min="308" max="308" width="7.28515625" style="853" customWidth="1"/>
    <col min="309" max="16384" width="8.85546875" style="853"/>
  </cols>
  <sheetData>
    <row r="1" spans="1:62" ht="30.95" customHeight="1" thickBot="1" x14ac:dyDescent="0.25">
      <c r="A1" s="843"/>
      <c r="B1" s="1464" t="s">
        <v>235</v>
      </c>
      <c r="C1" s="1465"/>
      <c r="D1" s="844" t="s">
        <v>2845</v>
      </c>
      <c r="E1" s="1456" t="s">
        <v>2835</v>
      </c>
      <c r="F1" s="1457"/>
      <c r="G1" s="1457"/>
      <c r="H1" s="1457"/>
      <c r="I1" s="1457"/>
      <c r="J1" s="1457"/>
      <c r="K1" s="1457"/>
      <c r="L1" s="1460" t="str">
        <f>'Gala Setup'!S4</f>
        <v>NASL.2018</v>
      </c>
      <c r="M1" s="1461"/>
      <c r="N1" s="845"/>
      <c r="O1" s="846"/>
      <c r="P1" s="847"/>
      <c r="Q1" s="848"/>
      <c r="R1" s="849"/>
      <c r="S1" s="850"/>
      <c r="T1" s="850"/>
      <c r="U1" s="850"/>
      <c r="V1" s="850"/>
      <c r="W1" s="850"/>
      <c r="X1" s="850"/>
      <c r="Y1" s="851"/>
      <c r="Z1" s="851"/>
      <c r="AA1" s="851"/>
      <c r="AB1" s="851"/>
      <c r="AC1" s="851"/>
      <c r="AD1" s="1424"/>
      <c r="AE1" s="852"/>
      <c r="BJ1" s="854" t="s">
        <v>2887</v>
      </c>
    </row>
    <row r="2" spans="1:62" ht="30.95" customHeight="1" thickBot="1" x14ac:dyDescent="0.25">
      <c r="A2" s="843"/>
      <c r="B2" s="1445">
        <f ca="1">TODAY()</f>
        <v>43420</v>
      </c>
      <c r="C2" s="1446"/>
      <c r="D2" s="855">
        <f>'Gala Setup'!J7</f>
        <v>0</v>
      </c>
      <c r="E2" s="1458"/>
      <c r="F2" s="1459"/>
      <c r="G2" s="1459"/>
      <c r="H2" s="1459"/>
      <c r="I2" s="1459"/>
      <c r="J2" s="1459"/>
      <c r="K2" s="1459"/>
      <c r="L2" s="1462"/>
      <c r="M2" s="1463"/>
      <c r="N2" s="845"/>
      <c r="O2" s="846"/>
      <c r="P2" s="847"/>
      <c r="Q2" s="848"/>
      <c r="R2" s="856"/>
      <c r="S2" s="850"/>
      <c r="T2" s="850"/>
      <c r="U2" s="850"/>
      <c r="V2" s="850"/>
      <c r="W2" s="850"/>
      <c r="X2" s="850"/>
      <c r="Y2" s="851"/>
      <c r="Z2" s="851"/>
      <c r="AA2" s="851"/>
      <c r="AB2" s="851"/>
      <c r="AC2" s="851"/>
      <c r="AD2" s="1425"/>
      <c r="AE2" s="852"/>
    </row>
    <row r="3" spans="1:62" ht="26.45" customHeight="1" thickTop="1" thickBot="1" x14ac:dyDescent="0.25">
      <c r="A3" s="843"/>
      <c r="B3" s="1421" t="s">
        <v>2831</v>
      </c>
      <c r="C3" s="857" t="s">
        <v>2807</v>
      </c>
      <c r="D3" s="858" t="s">
        <v>2725</v>
      </c>
      <c r="E3" s="859" t="s">
        <v>2724</v>
      </c>
      <c r="F3" s="859" t="s">
        <v>2726</v>
      </c>
      <c r="G3" s="859" t="s">
        <v>2727</v>
      </c>
      <c r="H3" s="859" t="s">
        <v>2728</v>
      </c>
      <c r="I3" s="859" t="s">
        <v>2729</v>
      </c>
      <c r="J3" s="859" t="s">
        <v>2730</v>
      </c>
      <c r="K3" s="859" t="s">
        <v>2731</v>
      </c>
      <c r="L3" s="860" t="s">
        <v>2732</v>
      </c>
      <c r="M3" s="861" t="s">
        <v>2733</v>
      </c>
      <c r="N3" s="862"/>
      <c r="O3" s="863"/>
      <c r="P3" s="847"/>
      <c r="Q3" s="848"/>
      <c r="R3" s="864"/>
      <c r="S3" s="850"/>
      <c r="T3" s="850"/>
      <c r="U3" s="850"/>
      <c r="V3" s="850"/>
      <c r="W3" s="850"/>
      <c r="X3" s="850"/>
      <c r="Y3" s="851"/>
      <c r="Z3" s="851"/>
      <c r="AA3" s="851"/>
      <c r="AB3" s="851"/>
      <c r="AC3" s="851"/>
      <c r="AD3" s="1425"/>
      <c r="AE3" s="852"/>
    </row>
    <row r="4" spans="1:62" ht="26.45" customHeight="1" thickTop="1" thickBot="1" x14ac:dyDescent="0.25">
      <c r="A4" s="843"/>
      <c r="B4" s="1422"/>
      <c r="C4" s="865" t="s">
        <v>2807</v>
      </c>
      <c r="D4" s="866" t="s">
        <v>2752</v>
      </c>
      <c r="E4" s="867" t="s">
        <v>2734</v>
      </c>
      <c r="F4" s="868" t="s">
        <v>2772</v>
      </c>
      <c r="G4" s="869" t="s">
        <v>2755</v>
      </c>
      <c r="H4" s="869" t="s">
        <v>2773</v>
      </c>
      <c r="I4" s="869" t="s">
        <v>2774</v>
      </c>
      <c r="J4" s="870" t="s">
        <v>2775</v>
      </c>
      <c r="K4" s="871" t="s">
        <v>2706</v>
      </c>
      <c r="L4" s="872" t="s">
        <v>2740</v>
      </c>
      <c r="M4" s="873" t="s">
        <v>2741</v>
      </c>
      <c r="N4" s="874"/>
      <c r="O4" s="875" t="s">
        <v>233</v>
      </c>
      <c r="P4" s="1451" t="s">
        <v>143</v>
      </c>
      <c r="Q4" s="1451"/>
      <c r="R4" s="876" t="s">
        <v>234</v>
      </c>
      <c r="S4" s="877"/>
      <c r="T4" s="878"/>
      <c r="U4" s="878"/>
      <c r="V4" s="878"/>
      <c r="W4" s="877"/>
      <c r="X4" s="878"/>
      <c r="Y4" s="879"/>
      <c r="Z4" s="879"/>
      <c r="AA4" s="879"/>
      <c r="AB4" s="879"/>
      <c r="AC4" s="879"/>
      <c r="AD4" s="1425"/>
      <c r="AE4" s="852"/>
      <c r="AI4" s="1402" t="s">
        <v>2808</v>
      </c>
    </row>
    <row r="5" spans="1:62" ht="18.600000000000001" customHeight="1" thickTop="1" thickBot="1" x14ac:dyDescent="0.25">
      <c r="A5" s="843"/>
      <c r="B5" s="1479" t="s">
        <v>214</v>
      </c>
      <c r="C5" s="1480"/>
      <c r="D5" s="1484" t="str">
        <f>'Gala Setup'!P4</f>
        <v>Norwich Swans</v>
      </c>
      <c r="E5" s="1468" t="str">
        <f>'Gala Setup'!P5</f>
        <v>Northampton B</v>
      </c>
      <c r="F5" s="1470" t="str">
        <f>'Gala Setup'!P6</f>
        <v>City of Peterborough A</v>
      </c>
      <c r="G5" s="1470" t="str">
        <f>'Gala Setup'!P7</f>
        <v xml:space="preserve">City of Milton Keynes </v>
      </c>
      <c r="H5" s="1470" t="str">
        <f>'Gala Setup'!P8</f>
        <v>Nottingham Leander</v>
      </c>
      <c r="I5" s="1470" t="str">
        <f>'Gala Setup'!P9</f>
        <v>Moderians</v>
      </c>
      <c r="J5" s="1468">
        <f>'Gala Setup'!P10</f>
        <v>0</v>
      </c>
      <c r="K5" s="1438">
        <f>'Gala Setup'!P11</f>
        <v>0</v>
      </c>
      <c r="L5" s="1438">
        <f>'Gala Setup'!P12</f>
        <v>0</v>
      </c>
      <c r="M5" s="1476">
        <f>'Gala Setup'!P13</f>
        <v>0</v>
      </c>
      <c r="N5" s="880">
        <f>IF(D25&gt;0,1)</f>
        <v>1</v>
      </c>
      <c r="O5" s="881" t="str">
        <f>'Final result'!H17</f>
        <v>1st</v>
      </c>
      <c r="P5" s="1437" t="str">
        <f>IF(O5=0,0,'Final result'!G17)</f>
        <v xml:space="preserve">City of Milton Keynes </v>
      </c>
      <c r="Q5" s="1437"/>
      <c r="R5" s="882">
        <f>'Final result'!M17</f>
        <v>248</v>
      </c>
      <c r="S5" s="883"/>
      <c r="T5" s="884"/>
      <c r="U5" s="885"/>
      <c r="V5" s="850"/>
      <c r="W5" s="850"/>
      <c r="X5" s="1423"/>
      <c r="Y5" s="1423"/>
      <c r="Z5" s="851"/>
      <c r="AA5" s="851"/>
      <c r="AB5" s="851"/>
      <c r="AC5" s="851"/>
      <c r="AD5" s="1425"/>
      <c r="AE5" s="852"/>
      <c r="AF5" s="886" t="str">
        <f>IF(AH5=0,0,"1st")</f>
        <v>1st</v>
      </c>
      <c r="AG5" s="887" t="str">
        <f>IF(D$26="1st",D$24,IF(E$26="1st",E$24,IF(F$26="1st",F$24,IF(G$26="1st",G$24,IF(H$26="1st",H$24,IF(I$26="1st",I$24,IF(J$26="1st",J$24,IF(K$26="1st",K$24,IF(L$26="1st",L$24,IF(M$26="1st",M$24))))))))))</f>
        <v xml:space="preserve">City of Milton Keynes </v>
      </c>
      <c r="AH5" s="888">
        <f>IF(D$26="1st",D$25,IF(E$26="1st",E$25,IF(F$26="1st",F$25,IF(G$26="1st",G$25,IF(H$26="1st",H$25,IF(I$26="1st",I$25,IF(J$26="1st",J$25,IF(K$26="1st",K$25,IF(L$26="1st",L$25,IF(M$26="1st",M$25,))))))))))</f>
        <v>248</v>
      </c>
      <c r="AI5" s="1403"/>
    </row>
    <row r="6" spans="1:62" ht="27.75" hidden="1" customHeight="1" thickBot="1" x14ac:dyDescent="0.25">
      <c r="A6" s="843"/>
      <c r="B6" s="1481"/>
      <c r="C6" s="1480"/>
      <c r="D6" s="1485"/>
      <c r="E6" s="1468"/>
      <c r="F6" s="1468"/>
      <c r="G6" s="1468"/>
      <c r="H6" s="1468"/>
      <c r="I6" s="1468"/>
      <c r="J6" s="1468"/>
      <c r="K6" s="1439"/>
      <c r="L6" s="1439"/>
      <c r="M6" s="1477"/>
      <c r="N6" s="889"/>
      <c r="O6" s="881"/>
      <c r="P6" s="890"/>
      <c r="Q6" s="890"/>
      <c r="R6" s="882"/>
      <c r="S6" s="883"/>
      <c r="T6" s="884"/>
      <c r="U6" s="885"/>
      <c r="V6" s="850"/>
      <c r="W6" s="850"/>
      <c r="X6" s="891"/>
      <c r="Y6" s="892"/>
      <c r="Z6" s="851"/>
      <c r="AA6" s="851"/>
      <c r="AB6" s="851"/>
      <c r="AC6" s="851"/>
      <c r="AD6" s="1425"/>
      <c r="AE6" s="852"/>
      <c r="AF6" s="893"/>
      <c r="AG6" s="887" t="b">
        <f t="shared" ref="AG6:AG17" si="0">IF(D$26=1,D$24,IF(E$26=1,E$24,IF(F$26=1,F$24,IF(G$26=1,G$24,IF(H$26=1,H$24,IF(I$26=1,I$24,IF(J$26=1,J$24,IF(K$26=1,K$24,IF(L$26=1,L$24,IF(M$26=1,M$24))))))))))</f>
        <v>0</v>
      </c>
      <c r="AH6" s="894"/>
      <c r="AI6" s="1403"/>
    </row>
    <row r="7" spans="1:62" ht="27.75" hidden="1" customHeight="1" thickBot="1" x14ac:dyDescent="0.25">
      <c r="A7" s="843"/>
      <c r="B7" s="1481"/>
      <c r="C7" s="1480"/>
      <c r="D7" s="1485"/>
      <c r="E7" s="1468"/>
      <c r="F7" s="1468"/>
      <c r="G7" s="1468"/>
      <c r="H7" s="1468"/>
      <c r="I7" s="1468"/>
      <c r="J7" s="1468"/>
      <c r="K7" s="1439"/>
      <c r="L7" s="1439"/>
      <c r="M7" s="1477"/>
      <c r="N7" s="895"/>
      <c r="O7" s="881"/>
      <c r="P7" s="890"/>
      <c r="Q7" s="890"/>
      <c r="R7" s="882"/>
      <c r="S7" s="883"/>
      <c r="T7" s="884"/>
      <c r="U7" s="885"/>
      <c r="V7" s="850"/>
      <c r="W7" s="850"/>
      <c r="X7" s="891"/>
      <c r="Y7" s="892"/>
      <c r="Z7" s="851"/>
      <c r="AA7" s="851"/>
      <c r="AB7" s="851"/>
      <c r="AC7" s="851"/>
      <c r="AD7" s="1425"/>
      <c r="AE7" s="852"/>
      <c r="AF7" s="893"/>
      <c r="AG7" s="887" t="b">
        <f t="shared" si="0"/>
        <v>0</v>
      </c>
      <c r="AH7" s="894"/>
      <c r="AI7" s="1403"/>
    </row>
    <row r="8" spans="1:62" ht="27.75" hidden="1" customHeight="1" thickBot="1" x14ac:dyDescent="0.25">
      <c r="A8" s="843"/>
      <c r="B8" s="1481"/>
      <c r="C8" s="1480"/>
      <c r="D8" s="1485"/>
      <c r="E8" s="1468"/>
      <c r="F8" s="1468"/>
      <c r="G8" s="1468"/>
      <c r="H8" s="1468"/>
      <c r="I8" s="1468"/>
      <c r="J8" s="1468"/>
      <c r="K8" s="1439"/>
      <c r="L8" s="1439"/>
      <c r="M8" s="1477"/>
      <c r="N8" s="895"/>
      <c r="O8" s="881"/>
      <c r="P8" s="890"/>
      <c r="Q8" s="890"/>
      <c r="R8" s="882"/>
      <c r="S8" s="883"/>
      <c r="T8" s="884"/>
      <c r="U8" s="885"/>
      <c r="V8" s="850"/>
      <c r="W8" s="850"/>
      <c r="X8" s="891"/>
      <c r="Y8" s="892"/>
      <c r="Z8" s="851"/>
      <c r="AA8" s="851"/>
      <c r="AB8" s="851"/>
      <c r="AC8" s="851"/>
      <c r="AD8" s="1425"/>
      <c r="AE8" s="852"/>
      <c r="AF8" s="893"/>
      <c r="AG8" s="887" t="b">
        <f t="shared" si="0"/>
        <v>0</v>
      </c>
      <c r="AH8" s="894"/>
      <c r="AI8" s="1403"/>
    </row>
    <row r="9" spans="1:62" ht="27.75" hidden="1" customHeight="1" thickBot="1" x14ac:dyDescent="0.25">
      <c r="A9" s="843"/>
      <c r="B9" s="1481"/>
      <c r="C9" s="1480"/>
      <c r="D9" s="1485"/>
      <c r="E9" s="1468"/>
      <c r="F9" s="1468"/>
      <c r="G9" s="1468"/>
      <c r="H9" s="1468"/>
      <c r="I9" s="1468"/>
      <c r="J9" s="1468"/>
      <c r="K9" s="1439"/>
      <c r="L9" s="1439"/>
      <c r="M9" s="1477"/>
      <c r="N9" s="895"/>
      <c r="O9" s="881"/>
      <c r="P9" s="890"/>
      <c r="Q9" s="890"/>
      <c r="R9" s="882"/>
      <c r="S9" s="883"/>
      <c r="T9" s="884"/>
      <c r="U9" s="885"/>
      <c r="V9" s="850"/>
      <c r="W9" s="850"/>
      <c r="X9" s="891"/>
      <c r="Y9" s="892"/>
      <c r="Z9" s="851"/>
      <c r="AA9" s="851"/>
      <c r="AB9" s="851"/>
      <c r="AC9" s="851"/>
      <c r="AD9" s="1425"/>
      <c r="AE9" s="852"/>
      <c r="AF9" s="893"/>
      <c r="AG9" s="887" t="b">
        <f t="shared" si="0"/>
        <v>0</v>
      </c>
      <c r="AH9" s="894"/>
      <c r="AI9" s="1403"/>
    </row>
    <row r="10" spans="1:62" ht="27.75" hidden="1" customHeight="1" thickBot="1" x14ac:dyDescent="0.25">
      <c r="A10" s="843"/>
      <c r="B10" s="1481"/>
      <c r="C10" s="1480"/>
      <c r="D10" s="1485"/>
      <c r="E10" s="1468"/>
      <c r="F10" s="1468"/>
      <c r="G10" s="1468"/>
      <c r="H10" s="1468"/>
      <c r="I10" s="1468"/>
      <c r="J10" s="1468"/>
      <c r="K10" s="1439"/>
      <c r="L10" s="1439"/>
      <c r="M10" s="1477"/>
      <c r="N10" s="895"/>
      <c r="O10" s="881"/>
      <c r="P10" s="890"/>
      <c r="Q10" s="890"/>
      <c r="R10" s="882"/>
      <c r="S10" s="883"/>
      <c r="T10" s="884"/>
      <c r="U10" s="885"/>
      <c r="V10" s="850"/>
      <c r="W10" s="850"/>
      <c r="X10" s="891"/>
      <c r="Y10" s="892"/>
      <c r="Z10" s="851"/>
      <c r="AA10" s="851"/>
      <c r="AB10" s="851"/>
      <c r="AC10" s="851"/>
      <c r="AD10" s="1425"/>
      <c r="AE10" s="852"/>
      <c r="AF10" s="893"/>
      <c r="AG10" s="887" t="b">
        <f t="shared" si="0"/>
        <v>0</v>
      </c>
      <c r="AH10" s="894"/>
      <c r="AI10" s="1403"/>
    </row>
    <row r="11" spans="1:62" ht="27.75" hidden="1" customHeight="1" thickBot="1" x14ac:dyDescent="0.25">
      <c r="A11" s="843"/>
      <c r="B11" s="1481"/>
      <c r="C11" s="1480"/>
      <c r="D11" s="1485"/>
      <c r="E11" s="1468"/>
      <c r="F11" s="1468"/>
      <c r="G11" s="1468"/>
      <c r="H11" s="1468"/>
      <c r="I11" s="1468"/>
      <c r="J11" s="1468"/>
      <c r="K11" s="1439"/>
      <c r="L11" s="1439"/>
      <c r="M11" s="1477"/>
      <c r="N11" s="895"/>
      <c r="O11" s="881"/>
      <c r="P11" s="890"/>
      <c r="Q11" s="890"/>
      <c r="R11" s="882"/>
      <c r="S11" s="883"/>
      <c r="T11" s="884"/>
      <c r="U11" s="885"/>
      <c r="V11" s="850"/>
      <c r="W11" s="850"/>
      <c r="X11" s="891"/>
      <c r="Y11" s="892"/>
      <c r="Z11" s="851"/>
      <c r="AA11" s="851"/>
      <c r="AB11" s="851"/>
      <c r="AC11" s="851"/>
      <c r="AD11" s="1425"/>
      <c r="AE11" s="852"/>
      <c r="AF11" s="893"/>
      <c r="AG11" s="887" t="b">
        <f t="shared" si="0"/>
        <v>0</v>
      </c>
      <c r="AH11" s="894"/>
      <c r="AI11" s="1403"/>
    </row>
    <row r="12" spans="1:62" ht="27.75" hidden="1" customHeight="1" thickBot="1" x14ac:dyDescent="0.25">
      <c r="A12" s="843"/>
      <c r="B12" s="1481"/>
      <c r="C12" s="1480"/>
      <c r="D12" s="1485"/>
      <c r="E12" s="1468"/>
      <c r="F12" s="1468"/>
      <c r="G12" s="1468"/>
      <c r="H12" s="1468"/>
      <c r="I12" s="1468"/>
      <c r="J12" s="1468"/>
      <c r="K12" s="1439"/>
      <c r="L12" s="1439"/>
      <c r="M12" s="1477"/>
      <c r="N12" s="895"/>
      <c r="O12" s="881"/>
      <c r="P12" s="890"/>
      <c r="Q12" s="890"/>
      <c r="R12" s="882"/>
      <c r="S12" s="883"/>
      <c r="T12" s="884"/>
      <c r="U12" s="885"/>
      <c r="V12" s="850"/>
      <c r="W12" s="850"/>
      <c r="X12" s="891"/>
      <c r="Y12" s="892"/>
      <c r="Z12" s="851"/>
      <c r="AA12" s="851"/>
      <c r="AB12" s="851"/>
      <c r="AC12" s="851"/>
      <c r="AD12" s="1425"/>
      <c r="AE12" s="852"/>
      <c r="AF12" s="893"/>
      <c r="AG12" s="887" t="b">
        <f t="shared" si="0"/>
        <v>0</v>
      </c>
      <c r="AH12" s="894"/>
      <c r="AI12" s="1403"/>
    </row>
    <row r="13" spans="1:62" ht="27.75" hidden="1" customHeight="1" thickBot="1" x14ac:dyDescent="0.25">
      <c r="A13" s="843"/>
      <c r="B13" s="1481"/>
      <c r="C13" s="1480"/>
      <c r="D13" s="1485"/>
      <c r="E13" s="1468"/>
      <c r="F13" s="1468"/>
      <c r="G13" s="1468"/>
      <c r="H13" s="1468"/>
      <c r="I13" s="1468"/>
      <c r="J13" s="1468"/>
      <c r="K13" s="1439"/>
      <c r="L13" s="1439"/>
      <c r="M13" s="1477"/>
      <c r="N13" s="895"/>
      <c r="O13" s="881"/>
      <c r="P13" s="890"/>
      <c r="Q13" s="890"/>
      <c r="R13" s="882"/>
      <c r="S13" s="883"/>
      <c r="T13" s="884"/>
      <c r="U13" s="885"/>
      <c r="V13" s="850"/>
      <c r="W13" s="850"/>
      <c r="X13" s="891"/>
      <c r="Y13" s="892"/>
      <c r="Z13" s="851"/>
      <c r="AA13" s="851"/>
      <c r="AB13" s="851"/>
      <c r="AC13" s="851"/>
      <c r="AD13" s="1425"/>
      <c r="AE13" s="852"/>
      <c r="AF13" s="893"/>
      <c r="AG13" s="887" t="b">
        <f t="shared" si="0"/>
        <v>0</v>
      </c>
      <c r="AH13" s="894"/>
      <c r="AI13" s="1403"/>
    </row>
    <row r="14" spans="1:62" ht="27.75" hidden="1" customHeight="1" thickBot="1" x14ac:dyDescent="0.25">
      <c r="A14" s="843"/>
      <c r="B14" s="1481"/>
      <c r="C14" s="1480"/>
      <c r="D14" s="1485"/>
      <c r="E14" s="1468"/>
      <c r="F14" s="1468"/>
      <c r="G14" s="1468"/>
      <c r="H14" s="1468"/>
      <c r="I14" s="1468"/>
      <c r="J14" s="1468"/>
      <c r="K14" s="1439"/>
      <c r="L14" s="1439"/>
      <c r="M14" s="1477"/>
      <c r="N14" s="895"/>
      <c r="O14" s="881"/>
      <c r="P14" s="890"/>
      <c r="Q14" s="890"/>
      <c r="R14" s="882"/>
      <c r="S14" s="883"/>
      <c r="T14" s="884"/>
      <c r="U14" s="885"/>
      <c r="V14" s="850"/>
      <c r="W14" s="850"/>
      <c r="X14" s="891"/>
      <c r="Y14" s="892"/>
      <c r="Z14" s="851"/>
      <c r="AA14" s="851"/>
      <c r="AB14" s="851"/>
      <c r="AC14" s="851"/>
      <c r="AD14" s="1425"/>
      <c r="AE14" s="852"/>
      <c r="AF14" s="893"/>
      <c r="AG14" s="887" t="b">
        <f t="shared" si="0"/>
        <v>0</v>
      </c>
      <c r="AH14" s="894"/>
      <c r="AI14" s="1403"/>
    </row>
    <row r="15" spans="1:62" ht="27.75" hidden="1" customHeight="1" thickBot="1" x14ac:dyDescent="0.25">
      <c r="A15" s="843"/>
      <c r="B15" s="1481"/>
      <c r="C15" s="1480"/>
      <c r="D15" s="1485"/>
      <c r="E15" s="1468"/>
      <c r="F15" s="1468"/>
      <c r="G15" s="1468"/>
      <c r="H15" s="1468"/>
      <c r="I15" s="1468"/>
      <c r="J15" s="1468"/>
      <c r="K15" s="1439"/>
      <c r="L15" s="1439"/>
      <c r="M15" s="1477"/>
      <c r="N15" s="895"/>
      <c r="O15" s="881"/>
      <c r="P15" s="890"/>
      <c r="Q15" s="890"/>
      <c r="R15" s="882"/>
      <c r="S15" s="883"/>
      <c r="T15" s="884"/>
      <c r="U15" s="885"/>
      <c r="V15" s="850"/>
      <c r="W15" s="850"/>
      <c r="X15" s="891"/>
      <c r="Y15" s="892"/>
      <c r="Z15" s="851"/>
      <c r="AA15" s="851"/>
      <c r="AB15" s="851"/>
      <c r="AC15" s="851"/>
      <c r="AD15" s="1425"/>
      <c r="AE15" s="852"/>
      <c r="AF15" s="893"/>
      <c r="AG15" s="887" t="b">
        <f t="shared" si="0"/>
        <v>0</v>
      </c>
      <c r="AH15" s="894"/>
      <c r="AI15" s="1403"/>
    </row>
    <row r="16" spans="1:62" ht="27.75" hidden="1" customHeight="1" thickBot="1" x14ac:dyDescent="0.25">
      <c r="A16" s="843"/>
      <c r="B16" s="1481"/>
      <c r="C16" s="1480"/>
      <c r="D16" s="1485"/>
      <c r="E16" s="1468"/>
      <c r="F16" s="1468"/>
      <c r="G16" s="1468"/>
      <c r="H16" s="1468"/>
      <c r="I16" s="1468"/>
      <c r="J16" s="1468"/>
      <c r="K16" s="1439"/>
      <c r="L16" s="1439"/>
      <c r="M16" s="1477"/>
      <c r="N16" s="895"/>
      <c r="O16" s="881"/>
      <c r="P16" s="890"/>
      <c r="Q16" s="890"/>
      <c r="R16" s="882"/>
      <c r="S16" s="883"/>
      <c r="T16" s="884"/>
      <c r="U16" s="885"/>
      <c r="V16" s="850"/>
      <c r="W16" s="850"/>
      <c r="X16" s="891"/>
      <c r="Y16" s="892"/>
      <c r="Z16" s="851"/>
      <c r="AA16" s="851"/>
      <c r="AB16" s="851"/>
      <c r="AC16" s="851"/>
      <c r="AD16" s="1425"/>
      <c r="AE16" s="852"/>
      <c r="AF16" s="893"/>
      <c r="AG16" s="887" t="b">
        <f t="shared" si="0"/>
        <v>0</v>
      </c>
      <c r="AH16" s="894"/>
      <c r="AI16" s="1403"/>
    </row>
    <row r="17" spans="1:35" ht="27.75" hidden="1" customHeight="1" thickBot="1" x14ac:dyDescent="0.25">
      <c r="A17" s="843"/>
      <c r="B17" s="1481"/>
      <c r="C17" s="1480"/>
      <c r="D17" s="1485"/>
      <c r="E17" s="1468"/>
      <c r="F17" s="1468"/>
      <c r="G17" s="1468"/>
      <c r="H17" s="1468"/>
      <c r="I17" s="1468"/>
      <c r="J17" s="1468"/>
      <c r="K17" s="1439"/>
      <c r="L17" s="1439"/>
      <c r="M17" s="1477"/>
      <c r="N17" s="895"/>
      <c r="O17" s="881"/>
      <c r="P17" s="890"/>
      <c r="Q17" s="890"/>
      <c r="R17" s="882"/>
      <c r="S17" s="883"/>
      <c r="T17" s="884"/>
      <c r="U17" s="885"/>
      <c r="V17" s="850"/>
      <c r="W17" s="850"/>
      <c r="X17" s="891"/>
      <c r="Y17" s="892"/>
      <c r="Z17" s="851"/>
      <c r="AA17" s="851"/>
      <c r="AB17" s="851"/>
      <c r="AC17" s="851"/>
      <c r="AD17" s="1425"/>
      <c r="AE17" s="852"/>
      <c r="AF17" s="893"/>
      <c r="AG17" s="887" t="b">
        <f t="shared" si="0"/>
        <v>0</v>
      </c>
      <c r="AH17" s="894"/>
      <c r="AI17" s="1403"/>
    </row>
    <row r="18" spans="1:35" ht="18.600000000000001" customHeight="1" thickBot="1" x14ac:dyDescent="0.25">
      <c r="A18" s="843"/>
      <c r="B18" s="1482"/>
      <c r="C18" s="1483"/>
      <c r="D18" s="1486"/>
      <c r="E18" s="1469"/>
      <c r="F18" s="1469"/>
      <c r="G18" s="1469"/>
      <c r="H18" s="1469"/>
      <c r="I18" s="1469"/>
      <c r="J18" s="1469"/>
      <c r="K18" s="1440"/>
      <c r="L18" s="1440"/>
      <c r="M18" s="1478"/>
      <c r="N18" s="895">
        <f>IF(E25&gt;0,1)</f>
        <v>1</v>
      </c>
      <c r="O18" s="881" t="str">
        <f>'Final result'!H18</f>
        <v>2nd</v>
      </c>
      <c r="P18" s="1437" t="str">
        <f>IF(O18=0,0,'Final result'!G18)</f>
        <v>City of Peterborough A</v>
      </c>
      <c r="Q18" s="1437"/>
      <c r="R18" s="882">
        <f>'Final result'!M18</f>
        <v>214</v>
      </c>
      <c r="S18" s="883"/>
      <c r="T18" s="896">
        <v>3</v>
      </c>
      <c r="U18" s="897">
        <v>4</v>
      </c>
      <c r="V18" s="898">
        <v>5</v>
      </c>
      <c r="W18" s="898">
        <v>6</v>
      </c>
      <c r="X18" s="897">
        <v>7</v>
      </c>
      <c r="Y18" s="897">
        <v>8</v>
      </c>
      <c r="Z18" s="899">
        <v>9</v>
      </c>
      <c r="AA18" s="899">
        <v>10</v>
      </c>
      <c r="AB18" s="899">
        <v>11</v>
      </c>
      <c r="AC18" s="899">
        <v>12</v>
      </c>
      <c r="AD18" s="1425"/>
      <c r="AE18" s="852"/>
      <c r="AF18" s="886" t="str">
        <f>IF(N27&lt;2,0,IF(AF5=0,0,IF(AH18=AH5,"1st","2nd")))</f>
        <v>2nd</v>
      </c>
      <c r="AG18" s="887" t="str">
        <f>IF(N27&lt;2,0,IF(E5=0,0,IF(D$26="2nd",D$24,IF(E$26="2nd",E$24,IF(F$26="2nd",F$24,IF(G$26="2nd",G$24,IF(H$26="2nd",H$24,IF(I$26="2nd",I$24,IF(J$26="2nd",J$24,IF(K$26="2nd",K$24,IF(L$26="2nd",L$24,IF(M$26="2nd",M$24,IF(M$26="1st",M$24,IF(L$26="1st",L$24,IF(K$26="1st",K$24,IF(J$26="1st",J$24,IF(I$26="1st",I$24,IF(H$26="1st",H$24,IF(G$26="1st",G$24,IF(F$26="1st",F$24,IF(E$26="1st",E$24,IF(D$26="1st",D$24))))))))))))))))))))))</f>
        <v>City of Peterborough A</v>
      </c>
      <c r="AH18" s="888">
        <f>IF(AG18=0,0,IF(D$26="2nd",D$25,IF(E$26="2nd",E$25,IF(F$26="2nd",F$25,IF(G$26="2nd",G$25,IF(H$26="2nd",H$25,IF(I$26="2nd",I$25,IF(J$26="2nd",J$25,IF(K$26="2nd",K$25,IF(L$26="2nd",L$25,IF(M$26="2nd",M$25,IF(M$26="1st",M$25,IF(L$26="1st",L$25,IF(K$26="1st",K$25,IF(J$26="1st",J$25,IF(I$26="1st",I$25,IF(H$26="1st",H$25,IF(G$26="1st",G$25,IF(F$26="1st",F$25,IF(E$26="1st",E$25,IF(D$26="1st",D$25)))))))))))))))))))))</f>
        <v>214</v>
      </c>
      <c r="AI18" s="1403"/>
    </row>
    <row r="19" spans="1:35" ht="20.25" customHeight="1" thickTop="1" x14ac:dyDescent="0.25">
      <c r="A19" s="843"/>
      <c r="B19" s="1466" t="s">
        <v>209</v>
      </c>
      <c r="C19" s="1467"/>
      <c r="D19" s="900">
        <f>IF(D61="","",'print 10 lane'!I165)</f>
        <v>30</v>
      </c>
      <c r="E19" s="900">
        <f>IF(E61="","",'print 10 lane'!L165)</f>
        <v>27</v>
      </c>
      <c r="F19" s="901">
        <f>IF(F61="","",'print 10 lane'!O165)</f>
        <v>47</v>
      </c>
      <c r="G19" s="901">
        <f>IF(G61="","",'print 10 lane'!R165)</f>
        <v>49</v>
      </c>
      <c r="H19" s="901">
        <f>IF(H61="","",'print 10 lane'!U165)</f>
        <v>26</v>
      </c>
      <c r="I19" s="902">
        <f>IF(I61="","",'print 10 lane'!X165)</f>
        <v>31</v>
      </c>
      <c r="J19" s="902" t="str">
        <f>IF(J61="","",'print 10 lane'!AA165)</f>
        <v/>
      </c>
      <c r="K19" s="901" t="str">
        <f>IF(K61="","",'print 10 lane'!AD165)</f>
        <v/>
      </c>
      <c r="L19" s="901" t="str">
        <f>IF(L61="","",'print 10 lane'!AG165)</f>
        <v/>
      </c>
      <c r="M19" s="900" t="str">
        <f>IF(M61="","",'print 10 lane'!AJ165)</f>
        <v/>
      </c>
      <c r="N19" s="895">
        <f>IF(F25&gt;0,1)</f>
        <v>1</v>
      </c>
      <c r="O19" s="881" t="str">
        <f>'Final result'!H19</f>
        <v>3rd</v>
      </c>
      <c r="P19" s="1437" t="str">
        <f>IF(O19=0,0,'Final result'!G19)</f>
        <v>Moderians</v>
      </c>
      <c r="Q19" s="1437"/>
      <c r="R19" s="882">
        <f>'Final result'!M19</f>
        <v>161</v>
      </c>
      <c r="S19" s="903" t="str">
        <f ca="1">AC19</f>
        <v/>
      </c>
      <c r="T19" s="904">
        <f t="shared" ref="T19:AC27" ca="1" si="1">INDIRECT(ADDRESS(ROW(),T$18))</f>
        <v>0</v>
      </c>
      <c r="U19" s="904">
        <f t="shared" ca="1" si="1"/>
        <v>30</v>
      </c>
      <c r="V19" s="904">
        <f t="shared" ca="1" si="1"/>
        <v>27</v>
      </c>
      <c r="W19" s="904">
        <f t="shared" ca="1" si="1"/>
        <v>47</v>
      </c>
      <c r="X19" s="904">
        <f t="shared" ca="1" si="1"/>
        <v>49</v>
      </c>
      <c r="Y19" s="904">
        <f t="shared" ca="1" si="1"/>
        <v>26</v>
      </c>
      <c r="Z19" s="904">
        <f t="shared" ca="1" si="1"/>
        <v>31</v>
      </c>
      <c r="AA19" s="904" t="str">
        <f t="shared" ca="1" si="1"/>
        <v/>
      </c>
      <c r="AB19" s="904" t="str">
        <f t="shared" ca="1" si="1"/>
        <v/>
      </c>
      <c r="AC19" s="904" t="str">
        <f t="shared" ca="1" si="1"/>
        <v/>
      </c>
      <c r="AD19" s="1425"/>
      <c r="AE19" s="852"/>
      <c r="AF19" s="886" t="str">
        <f>IF(N27&lt;3,0,IF(AF5=0,0,IF(AH19=AH18,AF18,"3rd")))</f>
        <v>3rd</v>
      </c>
      <c r="AG19" s="887" t="str">
        <f>IF(N27&lt;3,0,IF(F5=0,0,IF(D$26="3rd",D$24,IF(E$26="3rd",E$24,IF(F$26="3rd",F$24,IF(G$26="3rd",G$24,IF(H$26="3rd",H$24,IF(I$26="3rd",I$24,IF(J$26="3rd",J$24,IF(K$26="3rd",K$24,IF(L$26="3rd",L$24,IF(M$26="3rd",M$24,IF(M$26="2nd",M$24,IF(L$26="2nd",L$24,IF(K$26="2nd",K$24,IF(J$26="2nd",J$24,IF(I$26="2nd",I$24,IF(H$26="2nd",H$24,IF(G$26="2nd",G$24,IF(F$26="2nd",F$24,IF(E$26="2nd",E$24,IF(D$26="2nd",D$24,IF(D$26="1st",D$24,IF(E$26="1st",E$24,IF(F$26="1st",F$24,IF(G$26="1st",G$24,IF(H$26="1st",H$24,IF(I$26="1st",I$24,IF(J$26="1st",J$24,IF(K$26="1st",K$24,IF(L$26="1st",L$24,IF(M$26="1st",M$24))))))))))))))))))))))))))))))))</f>
        <v>Moderians</v>
      </c>
      <c r="AH19" s="888">
        <f>IF(AG19=0,0,IF(D$26="3rd",D$25,IF(E$26="3rd",E$25,IF(F$26="3rd",F$25,IF(G$26="3rd",G$25,IF(H$26="3rd",H$25,IF(I$26="3rd",I$25,IF(J$26="3rd",J$25,IF(K$26="3rd",K$25,IF(L$26="3rd",L$25,IF(M$26="3rd",M$25,IF(M$26="2nd",M$25,IF(L$26="2nd",L$25,IF(K$26="2nd",K$25,IF(J$26="2nd",J$25,IF(I$26="2nd",I$25,IF(H$26="2nd",H$25,IF(G$26="2nd",G$25,IF(F$26="2nd",F$25,IF(E$26="2nd",E$25,IF(D$26="2nd",D$25,IF(M$26="1st",M$25,IF(L$26="1st",L$25,IF(K$26="1st",K$25,IF(J$26="1st",J$25,IF(I$26="1st",I$25,IF(H$26="1st",H$25,IF(G$26="1st",G$25,IF(F$26="1st",F$25,IF(E$26="1st",E$25,IF(D$26="1st",D$25)))))))))))))))))))))))))))))))</f>
        <v>161</v>
      </c>
      <c r="AI19" s="1403"/>
    </row>
    <row r="20" spans="1:35" ht="20.25" customHeight="1" x14ac:dyDescent="0.25">
      <c r="A20" s="843"/>
      <c r="B20" s="1413" t="s">
        <v>210</v>
      </c>
      <c r="C20" s="1414"/>
      <c r="D20" s="905">
        <f>IF(D92="","",'print 10 lane'!I169)</f>
        <v>55</v>
      </c>
      <c r="E20" s="905">
        <f>IF(E92="","",'print 10 lane'!L169)</f>
        <v>47</v>
      </c>
      <c r="F20" s="905">
        <f>IF(F92="","",'print 10 lane'!O169)</f>
        <v>78</v>
      </c>
      <c r="G20" s="906">
        <f>IF(G92="","",'print 10 lane'!R169)</f>
        <v>82</v>
      </c>
      <c r="H20" s="906">
        <f>IF(H92="","",'print 10 lane'!U169)</f>
        <v>55</v>
      </c>
      <c r="I20" s="906">
        <f>IF(I92="","",'print 10 lane'!X169)</f>
        <v>61</v>
      </c>
      <c r="J20" s="906" t="str">
        <f>IF(J92="","",'print 10 lane'!AA169)</f>
        <v/>
      </c>
      <c r="K20" s="906" t="str">
        <f>IF(K92="","",'print 10 lane'!AD169)</f>
        <v/>
      </c>
      <c r="L20" s="906" t="str">
        <f>IF(L92="","",'print 10 lane'!AG169)</f>
        <v/>
      </c>
      <c r="M20" s="905" t="str">
        <f>IF(M92="","",'print 10 lane'!AJ169)</f>
        <v/>
      </c>
      <c r="N20" s="862">
        <f>IF(G25&gt;0,1)</f>
        <v>1</v>
      </c>
      <c r="O20" s="881" t="str">
        <f>'Final result'!H20</f>
        <v>4th</v>
      </c>
      <c r="P20" s="1437" t="str">
        <f>IF(O20=0,0,'Final result'!G20)</f>
        <v>Nottingham Leander</v>
      </c>
      <c r="Q20" s="1437"/>
      <c r="R20" s="882">
        <f>'Final result'!M20</f>
        <v>160</v>
      </c>
      <c r="S20" s="903" t="str">
        <f t="shared" ref="S20:S105" ca="1" si="2">AC20</f>
        <v/>
      </c>
      <c r="T20" s="904">
        <f t="shared" ca="1" si="1"/>
        <v>0</v>
      </c>
      <c r="U20" s="904">
        <f t="shared" ca="1" si="1"/>
        <v>55</v>
      </c>
      <c r="V20" s="904">
        <f t="shared" ca="1" si="1"/>
        <v>47</v>
      </c>
      <c r="W20" s="904">
        <f t="shared" ca="1" si="1"/>
        <v>78</v>
      </c>
      <c r="X20" s="904">
        <f t="shared" ca="1" si="1"/>
        <v>82</v>
      </c>
      <c r="Y20" s="904">
        <f t="shared" ca="1" si="1"/>
        <v>55</v>
      </c>
      <c r="Z20" s="904">
        <f t="shared" ca="1" si="1"/>
        <v>61</v>
      </c>
      <c r="AA20" s="904" t="str">
        <f t="shared" ca="1" si="1"/>
        <v/>
      </c>
      <c r="AB20" s="904" t="str">
        <f t="shared" ca="1" si="1"/>
        <v/>
      </c>
      <c r="AC20" s="904" t="str">
        <f t="shared" ca="1" si="1"/>
        <v/>
      </c>
      <c r="AD20" s="1425"/>
      <c r="AE20" s="852"/>
      <c r="AF20" s="886" t="str">
        <f>IF(N27&lt;4,0,IF(AF5=0,0,IF(AH20=AH19,AF19,"4th")))</f>
        <v>4th</v>
      </c>
      <c r="AG20" s="887" t="str">
        <f>IF(N27&lt;4,0,IF(G5=0,0,IF(D$26="4th",D$24,IF(E$26="4th",E$24,IF(F$26="4th",F$24,IF(G$26="4th",G$24,IF(H$26="4th",H$24,IF(I$26="4th",I$24,IF(J$26="4th",J$24,IF(K$26="4th",K$24,IF(L$26="4th",L$24,IF(M$26="4th",M$24,IF(M$26="3rd",M$24,IF(L$26="3rd",L$24,IF(K$26="3rd",K$24,IF(J$26="3rd",J$24,IF(I$26="3rd",I$24,IF(H$26="3rd",H$24,IF(G$26="3rd",G$24,IF(F$26="3rd",F$24,IF(E$26="3rd",E$24,IF(D$26="3rd",D$24,IF(M$26="2nd",M$24,IF(L$26="2nd",L$24,IF(K$26="2nd",K$24,IF(J$26="2nd",J$24,IF(I$26="2nd",I$24,IF(H$26="2nd",H$24,IF(G$26="2nd",G$24,IF(F$26="2nd",F$24,IF(E$26="2nd",E$24,IF(D$26="2nd",D$24))))))))))))))))))))))))))))))))</f>
        <v>Nottingham Leander</v>
      </c>
      <c r="AH20" s="888">
        <f>IF(AG20=0,0,IF(D$26="4th",D$25,IF(E$26="4th",E$25,IF(F$26="4th",F$25,IF(G$26="4th",G$25,IF(H$26="4th",H$25,IF(I$26="4th",I$25,IF(J$26="4th",J$25,IF(K$26="4th",K$25,IF(L$26="4th",L$25,IF(M$26="4th",M$25,IF(M$26="3rd",M$25,IF(L$26="3rd",L$25,IF(K$26="3rd",K$25,IF(J$26="3rd",J$25,IF(I$26="3rd",I$25,IF(H$26="3rd",H$25,IF(G$26="3rd",G$25,IF(F$26="3rd",F$25,IF(E$26="3rd",E$25,IF(D$26="3rd",D$25,IF(M$26="2nd",M$25,IF(L$26="2nd",L$25,IF(K$26="2nd",K$25,IF(J$26="2nd",J$25,IF(I$26="2nd",I$25,IF(H$26="2nd",H$25,IF(G$26="2nd",G$25,IF(F$26="2nd",F$25,IF(E$26="2nd",E$25,IF(D$26="2nd",D$25)))))))))))))))))))))))))))))))</f>
        <v>160</v>
      </c>
      <c r="AI20" s="1403"/>
    </row>
    <row r="21" spans="1:35" ht="20.25" customHeight="1" x14ac:dyDescent="0.25">
      <c r="A21" s="843"/>
      <c r="B21" s="1413" t="s">
        <v>211</v>
      </c>
      <c r="C21" s="1414"/>
      <c r="D21" s="905">
        <f>IF(D124="","",'print 10 lane'!I173)</f>
        <v>79</v>
      </c>
      <c r="E21" s="905">
        <f>IF(E124="","",'print 10 lane'!L173)</f>
        <v>62</v>
      </c>
      <c r="F21" s="905">
        <f>IF(F124="","",'print 10 lane'!O173)</f>
        <v>112</v>
      </c>
      <c r="G21" s="906">
        <f>IF(G124="","",'print 10 lane'!R173)</f>
        <v>122</v>
      </c>
      <c r="H21" s="906">
        <f>IF(H124="","",'print 10 lane'!U173)</f>
        <v>85</v>
      </c>
      <c r="I21" s="906">
        <f>IF(I124="","",'print 10 lane'!X173)</f>
        <v>86</v>
      </c>
      <c r="J21" s="906" t="str">
        <f>IF(J124="","",'print 10 lane'!AA173)</f>
        <v/>
      </c>
      <c r="K21" s="906" t="str">
        <f>IF(K124="","",'print 10 lane'!AD173)</f>
        <v/>
      </c>
      <c r="L21" s="906" t="str">
        <f>IF(L124="","",'print 10 lane'!AG173)</f>
        <v/>
      </c>
      <c r="M21" s="907" t="str">
        <f>IF(M124="","",'print 10 lane'!AJ173)</f>
        <v/>
      </c>
      <c r="N21" s="862">
        <f>IF(H25&gt;0,1)</f>
        <v>1</v>
      </c>
      <c r="O21" s="881" t="str">
        <f>'Final result'!H21</f>
        <v>5th</v>
      </c>
      <c r="P21" s="1437" t="str">
        <f>IF(O21=0,0,'Final result'!G21)</f>
        <v>Norwich Swans</v>
      </c>
      <c r="Q21" s="1437"/>
      <c r="R21" s="882">
        <f>'Final result'!M21</f>
        <v>143</v>
      </c>
      <c r="S21" s="903" t="str">
        <f t="shared" ca="1" si="2"/>
        <v/>
      </c>
      <c r="T21" s="904">
        <f t="shared" ca="1" si="1"/>
        <v>0</v>
      </c>
      <c r="U21" s="904">
        <f t="shared" ca="1" si="1"/>
        <v>79</v>
      </c>
      <c r="V21" s="904">
        <f t="shared" ca="1" si="1"/>
        <v>62</v>
      </c>
      <c r="W21" s="904">
        <f t="shared" ca="1" si="1"/>
        <v>112</v>
      </c>
      <c r="X21" s="904">
        <f t="shared" ca="1" si="1"/>
        <v>122</v>
      </c>
      <c r="Y21" s="904">
        <f t="shared" ca="1" si="1"/>
        <v>85</v>
      </c>
      <c r="Z21" s="904">
        <f t="shared" ca="1" si="1"/>
        <v>86</v>
      </c>
      <c r="AA21" s="904" t="str">
        <f t="shared" ca="1" si="1"/>
        <v/>
      </c>
      <c r="AB21" s="904" t="str">
        <f t="shared" ca="1" si="1"/>
        <v/>
      </c>
      <c r="AC21" s="904" t="str">
        <f t="shared" ca="1" si="1"/>
        <v/>
      </c>
      <c r="AD21" s="1425"/>
      <c r="AE21" s="852"/>
      <c r="AF21" s="886" t="str">
        <f>IF(N27&lt;5,0,IF(AF5=0,0,IF(AH21=AH20,AF20,"5th")))</f>
        <v>5th</v>
      </c>
      <c r="AG21" s="887" t="str">
        <f>IF(N27&lt;5,0,IF(H5=0,0,IF(D$26="5th",D$24,IF(E$26="5th",E$24,IF(F$26="5th",F$24,IF(G$26="5th",G$24,IF(H$26="5th",H$24,IF(I$26="5th",I$24,IF(J$26="5th",J$24,IF(K$26="5th",K$24,IF(L$26="5th",L$24,IF(M$26="5th",M$24,IF(M$26="4th",M$24,IF(L$26="4th",L$24,IF(K$26="4th",K$24,IF(J$26="4th",J$24,IF(I$26="4th",I$24,IF(H$26="4th",H$24,IF(G$26="4th",G$24,IF(F$26="4th",F$24,IF(E$26="4th",E$24,IF(D$26="4th",D$24,IF(M$26="3rd",M$24,IF(L$26="3rd",L$24,IF(K$26="3rd",K$24,IF(J$26="3rd",J$24,IF(I$26="3rd",I$24,IF(H$26="3rd",H$24,IF(G$26="3rd",G$24,IF(F$26="3rd",F$24,IF(E$26="3rd",E$24,IF(D$26="3rd",D$24))))))))))))))))))))))))))))))))</f>
        <v>Norwich Swans</v>
      </c>
      <c r="AH21" s="888">
        <f>IF(AG21=0,0,IF(D$26="5th",D$25,IF(E$26="5th",E$25,IF(F$26="5th",F$25,IF(G$26="5th",G$25,IF(H$26="5th",H$25,IF(I$26="5th",I$25,IF(J$26="5th",J$25,IF(K$26="5th",K$25,IF(L$26="5th",L$25,IF(M$26="5th",M$25,IF(M$26="4th",M$25,IF(L$26="4th",L$25,IF(K$26="4th",K$25,IF(J$26="4th",J$25,IF(I$26="4th",I$25,IF(H$26="4th",H$25,IF(G$26="4th",G$25,IF(F$26="4th",F$25,IF(E$26="4th",E$25,IF(D$26="4th",D$25,IF(M$26="3rd",M$25,IF(L$26="3rd",L$25,IF(K$26="3rd",K$25,IF(J$26="3rd",J$25,IF(I$26="3rd",I$25,IF(H$26="3rd",H$25,IF(G$26="3rd",G$25,IF(F$26="3rd",F$25,IF(E$26="3rd",E$25,IF(D$26="3rd",D$25)))))))))))))))))))))))))))))))</f>
        <v>143</v>
      </c>
      <c r="AI21" s="1403"/>
    </row>
    <row r="22" spans="1:35" ht="20.25" customHeight="1" x14ac:dyDescent="0.25">
      <c r="A22" s="843"/>
      <c r="B22" s="1413" t="s">
        <v>212</v>
      </c>
      <c r="C22" s="1414"/>
      <c r="D22" s="905">
        <f>IF(D156="","",'print 10 lane'!I177)</f>
        <v>95</v>
      </c>
      <c r="E22" s="905">
        <f>IF(E156="","",'print 10 lane'!L177)</f>
        <v>87</v>
      </c>
      <c r="F22" s="905">
        <f>IF(F156="","",'print 10 lane'!O177)</f>
        <v>146</v>
      </c>
      <c r="G22" s="906">
        <f>IF(G156="","",'print 10 lane'!R177)</f>
        <v>168</v>
      </c>
      <c r="H22" s="908">
        <f>IF(H156="","",'print 10 lane'!U177)</f>
        <v>111</v>
      </c>
      <c r="I22" s="906">
        <f>IF(I156="","",'print 10 lane'!X177)</f>
        <v>107</v>
      </c>
      <c r="J22" s="906" t="str">
        <f>IF(J156="","",'print 10 lane'!AA177)</f>
        <v/>
      </c>
      <c r="K22" s="906" t="str">
        <f>IF(K156="","",'print 10 lane'!AD177)</f>
        <v/>
      </c>
      <c r="L22" s="907" t="str">
        <f>IF(L156="","",'print 10 lane'!AG177)</f>
        <v/>
      </c>
      <c r="M22" s="905" t="str">
        <f>IF(M156="","",'print 10 lane'!AJ177)</f>
        <v/>
      </c>
      <c r="N22" s="862">
        <f>IF(I25&gt;0,1)</f>
        <v>1</v>
      </c>
      <c r="O22" s="881" t="str">
        <f>'Final result'!H22</f>
        <v>6th</v>
      </c>
      <c r="P22" s="1437" t="str">
        <f>IF(O22=0,0,'Final result'!G22)</f>
        <v>Northampton B</v>
      </c>
      <c r="Q22" s="1437"/>
      <c r="R22" s="882">
        <f>'Final result'!M22</f>
        <v>122</v>
      </c>
      <c r="S22" s="903" t="str">
        <f t="shared" ca="1" si="2"/>
        <v/>
      </c>
      <c r="T22" s="904">
        <f t="shared" ca="1" si="1"/>
        <v>0</v>
      </c>
      <c r="U22" s="904">
        <f t="shared" ca="1" si="1"/>
        <v>95</v>
      </c>
      <c r="V22" s="904">
        <f t="shared" ca="1" si="1"/>
        <v>87</v>
      </c>
      <c r="W22" s="904">
        <f t="shared" ca="1" si="1"/>
        <v>146</v>
      </c>
      <c r="X22" s="904">
        <f t="shared" ca="1" si="1"/>
        <v>168</v>
      </c>
      <c r="Y22" s="904">
        <f t="shared" ca="1" si="1"/>
        <v>111</v>
      </c>
      <c r="Z22" s="904">
        <f t="shared" ca="1" si="1"/>
        <v>107</v>
      </c>
      <c r="AA22" s="904" t="str">
        <f t="shared" ca="1" si="1"/>
        <v/>
      </c>
      <c r="AB22" s="904" t="str">
        <f t="shared" ca="1" si="1"/>
        <v/>
      </c>
      <c r="AC22" s="904" t="str">
        <f t="shared" ca="1" si="1"/>
        <v/>
      </c>
      <c r="AD22" s="1425"/>
      <c r="AE22" s="852"/>
      <c r="AF22" s="886" t="str">
        <f>IF(N27&lt;6,0,IF(AF5=0,0,IF(AH22=AH21,AF21,"6th")))</f>
        <v>6th</v>
      </c>
      <c r="AG22" s="887" t="str">
        <f>IF(N27&lt;6,0,IF(I5=0,0,IF(D$26="6th",D$24,IF(E$26="6th",E$24,IF(F$26="6th",F$24,IF(G$26="6th",G$24,IF(H$26="6th",H$24,IF(I$26="6th",I$24,IF(J$26="6th",J$24,IF(K$26="6th",K$24,IF(L$26="6th",L$24,IF(M$26="6th",M$24,IF(M$26="5th",M$24,IF(L$26="5th",L$24,IF(K$26="5th",K$24,IF(J$26="5th",J$24,IF(I$26="5th",I$24,IF(H$26="5th",H$24,IF(G$26="5th",G$24,IF(F$26="5th",F$24,IF(E$26="5th",E$24,IF(D$26="5th",D$24,IF(M$26="4th",M$24,IF(L$26="4th",L$24,IF(K$26="4th",K$24,IF(J$26="4th",J$24,IF(I$26="4th",I$24,IF(H$26="4th",H$24,IF(G$26="4th",G$24,IF(F$26="4th",F$24,IF(E$26="4th",E$24,IF(D$26="4th",D24))))))))))))))))))))))))))))))))</f>
        <v>Northampton B</v>
      </c>
      <c r="AH22" s="888">
        <f>IF(AG22=0,0,IF(D$26="6th",D$25,IF(E$26="6th",E$25,IF(F$26="6th",F$25,IF(G$26="6th",G$25,IF(H$26="6th",H$25,IF(I$26="6th",I$25,IF(J$26="6th",J$25,IF(K$26="6th",K$25,IF(L$26="6th",L$25,IF(M$26="6th",M$25,IF(M$26="5th",M$25,IF(L$26="5th",L$25,IF(K$26="5th",K$25,IF(J$26="5th",J$25,IF(I$26="5th",I$25,IF(H$26="5th",H$25,IF(G$26="5th",G$25,IF(F$26="5th",F$25,IF(E$26="5th",E$25,IF(D$26="5th",D$25,IF(M$26="4th",M$25,IF(L$26="4th",L$25,IF(K$26="4th",K$25,IF(J$26="4th",J$25,IF(I$26="4th",I$25,IF(H$26="4th",H$25,IF(G$26="4th",G$25,IF(F$26="4th",F$25,IF(E$26="4th",E$25,IF(D$26="4th",D$25)))))))))))))))))))))))))))))))</f>
        <v>122</v>
      </c>
      <c r="AI22" s="1403"/>
    </row>
    <row r="23" spans="1:35" ht="20.25" customHeight="1" thickBot="1" x14ac:dyDescent="0.3">
      <c r="A23" s="843"/>
      <c r="B23" s="1415" t="s">
        <v>213</v>
      </c>
      <c r="C23" s="1416"/>
      <c r="D23" s="909">
        <f>IF(D188="","",'print 10 lane'!I180)</f>
        <v>121</v>
      </c>
      <c r="E23" s="909">
        <f>IF(E188="","",'print 10 lane'!L180)</f>
        <v>107</v>
      </c>
      <c r="F23" s="909">
        <f>IF(F188="","",'print 10 lane'!O180)</f>
        <v>179</v>
      </c>
      <c r="G23" s="910">
        <f>IF(G188="","",'print 10 lane'!R180)</f>
        <v>204</v>
      </c>
      <c r="H23" s="910">
        <f>IF(H188="","",'print 10 lane'!U180)</f>
        <v>138</v>
      </c>
      <c r="I23" s="910">
        <f>IF(I188="","",'print 10 lane'!X180)</f>
        <v>133</v>
      </c>
      <c r="J23" s="910" t="str">
        <f>IF(J188="","",'print 10 lane'!AA180)</f>
        <v/>
      </c>
      <c r="K23" s="910" t="str">
        <f>IF(K188="","",'print 10 lane'!AD180)</f>
        <v/>
      </c>
      <c r="L23" s="910" t="str">
        <f>IF(L188="","",'print 10 lane'!AG180)</f>
        <v/>
      </c>
      <c r="M23" s="909" t="str">
        <f>IF(M188="","",'print 10 lane'!AJ180)</f>
        <v/>
      </c>
      <c r="N23" s="862" t="b">
        <f>IF(J25&gt;0,1)</f>
        <v>0</v>
      </c>
      <c r="O23" s="881">
        <f>'Final result'!H23</f>
        <v>0</v>
      </c>
      <c r="P23" s="1437">
        <f>IF(O23=0,0,'Final result'!G23)</f>
        <v>0</v>
      </c>
      <c r="Q23" s="1437"/>
      <c r="R23" s="882" t="b">
        <f>'Final result'!M23</f>
        <v>0</v>
      </c>
      <c r="S23" s="903" t="str">
        <f t="shared" ca="1" si="2"/>
        <v/>
      </c>
      <c r="T23" s="904">
        <f t="shared" ca="1" si="1"/>
        <v>0</v>
      </c>
      <c r="U23" s="904">
        <f t="shared" ca="1" si="1"/>
        <v>121</v>
      </c>
      <c r="V23" s="904">
        <f t="shared" ca="1" si="1"/>
        <v>107</v>
      </c>
      <c r="W23" s="904">
        <f t="shared" ca="1" si="1"/>
        <v>179</v>
      </c>
      <c r="X23" s="904">
        <f t="shared" ca="1" si="1"/>
        <v>204</v>
      </c>
      <c r="Y23" s="904">
        <f t="shared" ca="1" si="1"/>
        <v>138</v>
      </c>
      <c r="Z23" s="904">
        <f t="shared" ca="1" si="1"/>
        <v>133</v>
      </c>
      <c r="AA23" s="904" t="str">
        <f t="shared" ca="1" si="1"/>
        <v/>
      </c>
      <c r="AB23" s="904" t="str">
        <f t="shared" ca="1" si="1"/>
        <v/>
      </c>
      <c r="AC23" s="904" t="str">
        <f t="shared" ca="1" si="1"/>
        <v/>
      </c>
      <c r="AD23" s="1425"/>
      <c r="AE23" s="852"/>
      <c r="AF23" s="886">
        <f>IF(N27&lt;7,0,IF(AF5=0,0,IF(AH23=AH22,AF22,"7th")))</f>
        <v>0</v>
      </c>
      <c r="AG23" s="887">
        <f>IF(N27&lt;7,0,IF(J5=0,0,IF(D$26="7th",D$24,IF(E$26="7th",E$24,IF(F$26="7th",F$24,IF(G$26="7th",G$24,IF(H$26="7th",H$24,IF(I$26="7th",I$24,IF(J$26="7th",J$24,IF(K$26="7th",K$24,IF(L$26="7th",L$24,IF(M$26="7th",M$24,IF(M$26="6th",M$24,IF(L$26="6th",L$24,IF(K$26="6th",K$24,IF(J$26="6th",J$24,IF(I$26="6th",I$24,IF(H$26="6th",H$24,IF(G$26="6th",G$24,IF(F$26="6th",F$24,IF(E$26="6th",E$24,IF(D$26="6th",D$24,IF(M$26="5th",M$24,IF(L$26="5th",L$24,IF(K$26="5th",K$24,IF(J$26="5th",J$24,IF(I$26="5th",I$24,IF(H$26="5th",H$24,IF(G$26="5th",G$24,IF(F$26="5th",F$24,IF(E$26="5th",E$24,IF(D$26="5th",D$24))))))))))))))))))))))))))))))))</f>
        <v>0</v>
      </c>
      <c r="AH23" s="888">
        <f>IF(AG23=0,0,IF(D$26="7th",D$25,IF(E$26="7th",E$25,IF(F$26="7th",F$25,IF(G$26="7th",G$25,IF(H$26="7th",H$25,IF(I$26="7th",I$25,IF(J$26="7th",J$25,IF(K$26="7th",K$25,IF(L$26="7th",L$25,IF(M$26="7th",M$25,IF(M$26="6th",M$25,IF(L$26="6th",L$25,IF(K$26="6th",K$25,IF(J$26="6th",J$25,IF(I$26="6th",I$25,IF(H$26="6th",H$25,IF(G$26="6th",G$25,IF(F$26="6th",F$25,IF(M$26="6th",E$25,IF(D$26="6th",D$25,IF(M$26="5th",M$25,IF(L$26="5th",L$25,IF(K$26="5th",K$25,IF(J$26="5th",J$25,IF(I$26="5th",I$25,IF(H$26="5th",H$25,IF(G$26="5th",G$25,IF(F$26="5th",F$25,IF(E$26="5th",E$25,IF(D$26="5th",D$25)))))))))))))))))))))))))))))))</f>
        <v>0</v>
      </c>
      <c r="AI23" s="1403"/>
    </row>
    <row r="24" spans="1:35" ht="20.25" customHeight="1" thickBot="1" x14ac:dyDescent="0.3">
      <c r="A24" s="843"/>
      <c r="B24" s="1417" t="s">
        <v>214</v>
      </c>
      <c r="C24" s="1418"/>
      <c r="D24" s="911" t="str">
        <f>D5</f>
        <v>Norwich Swans</v>
      </c>
      <c r="E24" s="912" t="str">
        <f t="shared" ref="E24:M24" si="3">E5</f>
        <v>Northampton B</v>
      </c>
      <c r="F24" s="912" t="str">
        <f t="shared" si="3"/>
        <v>City of Peterborough A</v>
      </c>
      <c r="G24" s="913" t="str">
        <f t="shared" si="3"/>
        <v xml:space="preserve">City of Milton Keynes </v>
      </c>
      <c r="H24" s="912" t="str">
        <f t="shared" si="3"/>
        <v>Nottingham Leander</v>
      </c>
      <c r="I24" s="912" t="str">
        <f t="shared" si="3"/>
        <v>Moderians</v>
      </c>
      <c r="J24" s="913">
        <f t="shared" si="3"/>
        <v>0</v>
      </c>
      <c r="K24" s="912">
        <f t="shared" si="3"/>
        <v>0</v>
      </c>
      <c r="L24" s="912">
        <f t="shared" si="3"/>
        <v>0</v>
      </c>
      <c r="M24" s="911">
        <f t="shared" si="3"/>
        <v>0</v>
      </c>
      <c r="N24" s="862" t="b">
        <f>IF(K25&gt;0,1)</f>
        <v>0</v>
      </c>
      <c r="O24" s="881">
        <f>'Final result'!H24</f>
        <v>0</v>
      </c>
      <c r="P24" s="1437">
        <f>IF(O24=0,0,'Final result'!G24)</f>
        <v>0</v>
      </c>
      <c r="Q24" s="1437"/>
      <c r="R24" s="882" t="b">
        <f>'Final result'!M24</f>
        <v>0</v>
      </c>
      <c r="S24" s="903">
        <f t="shared" ca="1" si="2"/>
        <v>0</v>
      </c>
      <c r="T24" s="904">
        <f t="shared" ca="1" si="1"/>
        <v>0</v>
      </c>
      <c r="U24" s="904" t="str">
        <f t="shared" ca="1" si="1"/>
        <v>Norwich Swans</v>
      </c>
      <c r="V24" s="904" t="str">
        <f t="shared" ca="1" si="1"/>
        <v>Northampton B</v>
      </c>
      <c r="W24" s="904" t="str">
        <f t="shared" ca="1" si="1"/>
        <v>City of Peterborough A</v>
      </c>
      <c r="X24" s="904" t="str">
        <f t="shared" ca="1" si="1"/>
        <v xml:space="preserve">City of Milton Keynes </v>
      </c>
      <c r="Y24" s="904" t="str">
        <f t="shared" ca="1" si="1"/>
        <v>Nottingham Leander</v>
      </c>
      <c r="Z24" s="904" t="str">
        <f t="shared" ca="1" si="1"/>
        <v>Moderians</v>
      </c>
      <c r="AA24" s="904">
        <f t="shared" ca="1" si="1"/>
        <v>0</v>
      </c>
      <c r="AB24" s="904">
        <f t="shared" ca="1" si="1"/>
        <v>0</v>
      </c>
      <c r="AC24" s="904">
        <f t="shared" ca="1" si="1"/>
        <v>0</v>
      </c>
      <c r="AD24" s="1425"/>
      <c r="AE24" s="852"/>
      <c r="AF24" s="886">
        <f>IF(N27&lt;8,0,IF(AF5=0,0,IF(AH24=AH23,AF23,"8th")))</f>
        <v>0</v>
      </c>
      <c r="AG24" s="887">
        <f>IF(N27&lt;8,0,IF(K5=0,0,IF(D$26="8th",D$24,IF(E$26="8th",E$24,IF(F$26="8th",F$24,IF(G$26="8th",G$24,IF(H$26="8th",H$24,IF(I$26="8th",I$24,IF(J$26="8th",J$24,IF(K$26="8th",K$24,IF(L$26="8th",L$24,IF(M$26="8th",M$24,IF(L$26="7th",L$24,IF(K$26="7th",K$24,IF(J$26="7th",J$24,IF(I$26="7th",I$24,IF(H$26="7th",H$24,IF(G$26="7th",G$24,IF(F$26="7th",F$24,IF(E$26="7th",E$24,IF(M$26="7th",D$24,IF(M$26="7th",M$24,IF(M$26="6th",M$24,IF(L$26="6th",L$24,IF(K$26="6th",K$24,IF(J$26="6th",J$24,IF(I$26="6th",I$24,IF(H$26="6th",H$24,IF(G$26="6th",G$24,IF(F$26="6th",F$24,IF(E$26="6th",E$24,IF(D$26="6th",D$24))))))))))))))))))))))))))))))))</f>
        <v>0</v>
      </c>
      <c r="AH24" s="914">
        <f>IF(AG24=0,0,IF(D$26="8th",D$25,IF(E$26="8th",E$25,IF(F$26="8th",F$25,IF(G$26="8th",G$25,IF(H$26="8th",H$25,IF(I$26="8th",I$25,IF(J$26="8th",J$25,IF(K$26="8th",K$25,IF(L$26="8th",L$25,IF(M$26="8th",M$25,IF(M$26="7th",M$25,IF(L$26="7th",L$25,IF(K$26="7th",K$25,IF(J$26="7th",J$25,IF(I$26="7th",I$25,IF(H$26="7th",H$25,IF(G$26="7th",G$25,IF(F$26="7th",F$25,IF(E$26="7th",E$25,IF(D$26="7th",D$25,IF(M$26="6th",M$25,IF(L$26="6th",L$25,IF(K$26="6th",K$25,IF(J$26="6th",J$25,IF(I$26="6th",I$25,IF(H$26="6th",H$25,IF(G$26="6th",G$25,IF(F$26="6th",F$25,IF(M$26="6th",E$25,IF(D$26="6th",D$25)))))))))))))))))))))))))))))))</f>
        <v>0</v>
      </c>
      <c r="AI24" s="1403"/>
    </row>
    <row r="25" spans="1:35" ht="20.25" customHeight="1" x14ac:dyDescent="0.25">
      <c r="A25" s="843"/>
      <c r="B25" s="1419" t="s">
        <v>236</v>
      </c>
      <c r="C25" s="1420"/>
      <c r="D25" s="915">
        <f>'print 10 lane'!J9</f>
        <v>143</v>
      </c>
      <c r="E25" s="916">
        <f>'print 10 lane'!M9</f>
        <v>122</v>
      </c>
      <c r="F25" s="915">
        <f>'print 10 lane'!P9</f>
        <v>214</v>
      </c>
      <c r="G25" s="916">
        <f>'print 10 lane'!S9</f>
        <v>248</v>
      </c>
      <c r="H25" s="916">
        <f>'print 10 lane'!V9</f>
        <v>160</v>
      </c>
      <c r="I25" s="916">
        <f>'print 10 lane'!Y9</f>
        <v>161</v>
      </c>
      <c r="J25" s="916">
        <f>'print 10 lane'!AB9</f>
        <v>0</v>
      </c>
      <c r="K25" s="916">
        <f>'print 10 lane'!AE9</f>
        <v>0</v>
      </c>
      <c r="L25" s="916">
        <f>'print 10 lane'!AH9</f>
        <v>0</v>
      </c>
      <c r="M25" s="915">
        <f>'print 10 lane'!AK9</f>
        <v>0</v>
      </c>
      <c r="N25" s="845" t="b">
        <f>IF(L25&gt;0,1)</f>
        <v>0</v>
      </c>
      <c r="O25" s="881">
        <f>'Final result'!H25</f>
        <v>0</v>
      </c>
      <c r="P25" s="1437">
        <f>IF(O25=0,0,'Final result'!G25)</f>
        <v>0</v>
      </c>
      <c r="Q25" s="1437"/>
      <c r="R25" s="882" t="b">
        <f>'Final result'!M25</f>
        <v>0</v>
      </c>
      <c r="S25" s="903">
        <f t="shared" ca="1" si="2"/>
        <v>0</v>
      </c>
      <c r="T25" s="904">
        <f t="shared" ca="1" si="1"/>
        <v>0</v>
      </c>
      <c r="U25" s="904">
        <f t="shared" ca="1" si="1"/>
        <v>143</v>
      </c>
      <c r="V25" s="904">
        <f t="shared" ca="1" si="1"/>
        <v>122</v>
      </c>
      <c r="W25" s="904">
        <f t="shared" ca="1" si="1"/>
        <v>214</v>
      </c>
      <c r="X25" s="904">
        <f t="shared" ca="1" si="1"/>
        <v>248</v>
      </c>
      <c r="Y25" s="904">
        <f t="shared" ca="1" si="1"/>
        <v>160</v>
      </c>
      <c r="Z25" s="904">
        <f t="shared" ca="1" si="1"/>
        <v>161</v>
      </c>
      <c r="AA25" s="904">
        <f t="shared" ca="1" si="1"/>
        <v>0</v>
      </c>
      <c r="AB25" s="904">
        <f t="shared" ca="1" si="1"/>
        <v>0</v>
      </c>
      <c r="AC25" s="904">
        <f t="shared" ca="1" si="1"/>
        <v>0</v>
      </c>
      <c r="AD25" s="1425"/>
      <c r="AE25" s="852"/>
      <c r="AF25" s="886">
        <f>IF(N27&lt;9,0,IF(AF5=0,0,IF(AH25=AH24,AF24,"9th")))</f>
        <v>0</v>
      </c>
      <c r="AG25" s="887">
        <f>IF(N27&lt;9,0,IF(L5=0,0,IF(D$26="9th",D$24,IF(E$26="9th",E$24,IF(F$26="9th",F$24,IF(G$26="9th",G$24,IF(H$26="9th",H$24,IF(I$26="9th",I$24,IF(J$26="9th",J$24,IF(K$26="9th",K$24,IF(L$26="9th",L$24,IF(M$26="9th",M$24,IF(L$26="8th",L$24,IF(K$26="8th",K$24,IF(J$26="8th",J$24,IF(I$26="8th",I$24,IF(H$26="8th",H$24,IF(G$26="8th",G$24,IF(F$26="8th",F$24,IF(E$26="8th",E$24,IF(D$26="8th",D$24,IF(M$26="8th",M$24,IF(M$26="7th",M$24,IF(L$26="7th",L$24,IF(K$26="7th",K$24,IF(J$26="7th",J$24,IF(I$26="7th",I$24,IF(H$26="7th",H$24,IF(G$26="7th",G$24,IF(F$26="7th",F$24,IF(E$26="7th",E$24,IF(M$26="7th",D$24))))))))))))))))))))))))))))))))</f>
        <v>0</v>
      </c>
      <c r="AH25" s="888">
        <f>IF(AG25=0,0,IF(D$26="9th",D$25,IF(E$26="9th",E$25,IF(F$26="9th",F$25,IF(G$26="9th",G$25,IF(H$26="9th",H$25,IF(I$26="9th",I$25,IF(J$26="9th",J$25,IF(K$26="9th",K$25,IF(L$26="9th",L$25,IF(M$26="9th",M$25,IF(M$26="8th",M$25,IF(L$26="8th",L$25,IF(K$26="8th",K$25,IF(J$26="8th",J$25,IF(I$26="8th",I$25,IF(H$26="8th",H$25,IF(G$26="8th",G$25,IF(F$26="8th",F$25,IF(E$26="8th",E$25,IF(D$26="8th",D$25,IF(M$26="7th",M$25,IF(L$26="7th",L$25,IF(K$26="7th",K$25,IF(J$26="7th",J$25,IF(I$26="7th",I$25,IF(H$26="7th",H$25,IF(G$26="7th",G$25,IF(F$26="7th",F$25,IF(E$26="7th",E$25,IF(D$26="7th",D$25)))))))))))))))))))))))))))))))</f>
        <v>0</v>
      </c>
      <c r="AI25" s="1403"/>
    </row>
    <row r="26" spans="1:35" ht="21.6" customHeight="1" thickBot="1" x14ac:dyDescent="0.3">
      <c r="A26" s="843"/>
      <c r="B26" s="1471" t="s">
        <v>229</v>
      </c>
      <c r="C26" s="1472"/>
      <c r="D26" s="917" t="str">
        <f>IF('print 10 lane'!J7=1,"1st",IF('print 10 lane'!J7=2,"2nd",IF('print 10 lane'!J7=3,"3rd",IF('print 10 lane'!J7=4,"4th",IF('print 10 lane'!J7=5,"5th",IF('print 10 lane'!J7=6,"6th",IF('print 10 lane'!J7=7,"7th",IF('print 10 lane'!J7=8,"8th",IF('print 10 lane'!J7=9,"9th",IF('print 10 lane'!J7=10,"10th"))))))))))</f>
        <v>5th</v>
      </c>
      <c r="E26" s="917" t="str">
        <f>IF('print 10 lane'!M7=1,"1st",IF('print 10 lane'!M7=2,"2nd",IF('print 10 lane'!M7=3,"3rd",IF('print 10 lane'!M7=4,"4th",IF('print 10 lane'!M7=5,"5th",IF('print 10 lane'!M7=6,"6th",IF('print 10 lane'!M7=7,"7th",IF('print 10 lane'!M7=8,"8th",IF('print 10 lane'!M7=9,"9th",IF('print 10 lane'!M7=10,"10th"))))))))))</f>
        <v>6th</v>
      </c>
      <c r="F26" s="918" t="str">
        <f>IF('print 10 lane'!P7=1,"1st",IF('print 10 lane'!P7=2,"2nd",IF('print 10 lane'!P7=3,"3rd",IF('print 10 lane'!P7=4,"4th",IF('print 10 lane'!P7=5,"5th",IF('print 10 lane'!P7=6,"6th",IF('print 10 lane'!P7=7,"7th",IF('print 10 lane'!P7=8,"8th",IF('print 10 lane'!P7=9,"9th",IF('print 10 lane'!P7=10,"10th"))))))))))</f>
        <v>2nd</v>
      </c>
      <c r="G26" s="917" t="str">
        <f>IF('print 10 lane'!S7=1,"1st",IF('print 10 lane'!S7=2,"2nd",IF('print 10 lane'!S7=3,"3rd",IF('print 10 lane'!S7=4,"4th",IF('print 10 lane'!S7=5,"5th",IF('print 10 lane'!S7=6,"6th",IF('print 10 lane'!S7=7,"7th",IF('print 10 lane'!S7=8,"8th",IF('print 10 lane'!S7=9,"9th",IF('print 10 lane'!S7=10,"10th"))))))))))</f>
        <v>1st</v>
      </c>
      <c r="H26" s="917" t="str">
        <f>IF('print 10 lane'!V7=1,"1st",IF('print 10 lane'!V7=2,"2nd",IF('print 10 lane'!V7=3,"3rd",IF('print 10 lane'!V7=4,"4th",IF('print 10 lane'!V7=5,"5th",IF('print 10 lane'!V7=6,"6th",IF('print 10 lane'!V7=7,"7th",IF('print 10 lane'!V7=8,"8th",IF('print 10 lane'!V7=9,"9th",IF('print 10 lane'!V7=10,"10th"))))))))))</f>
        <v>4th</v>
      </c>
      <c r="I26" s="917" t="str">
        <f>IF('print 10 lane'!Y7=1,"1st",IF('print 10 lane'!Y7=2,"2nd",IF('print 10 lane'!Y7=3,"3rd",IF('print 10 lane'!Y7=4,"4th",IF('print 10 lane'!Y7=5,"5th",IF('print 10 lane'!Y7=6,"6th",IF('print 10 lane'!Y7=7,"7th",IF('print 10 lane'!Y7=8,"8th",IF('print 10 lane'!Y7=9,"9th",IF('print 10 lane'!Y7=10,"10th"))))))))))</f>
        <v>3rd</v>
      </c>
      <c r="J26" s="917" t="b">
        <f>IF('print 10 lane'!AB7=1,"1st",IF('print 10 lane'!AB7=2,"2nd",IF('print 10 lane'!AB7=3,"3rd",IF('print 10 lane'!AB7=4,"4th",IF('print 10 lane'!AB7=5,"5th",IF('print 10 lane'!AB7=6,"6th",IF('print 10 lane'!AB7=7,"7th",IF('print 10 lane'!AB7=8,"8th",IF('print 10 lane'!AB7=9,"9th",IF('print 10 lane'!AB7=10,"10th"))))))))))</f>
        <v>0</v>
      </c>
      <c r="K26" s="917" t="b">
        <f>IF('print 10 lane'!AE7=1,"1st",IF('print 10 lane'!AE7=2,"2nd",IF('print 10 lane'!AE7=3,"3rd",IF('print 10 lane'!AE7=4,"4th",IF('print 10 lane'!AE7=5,"5th",IF('print 10 lane'!AE7=6,"6th",IF('print 10 lane'!AE7=7,"7th",IF('print 10 lane'!AE7=8,"8th",IF('print 10 lane'!AE7=9,"9th",IF('print 10 lane'!AE7=10,"10th"))))))))))</f>
        <v>0</v>
      </c>
      <c r="L26" s="917" t="b">
        <f>IF('print 10 lane'!AH7=1,"1st",IF('print 10 lane'!AH7=2,"2nd",IF('print 10 lane'!AH7=3,"3rd",IF('print 10 lane'!AH7=4,"4th",IF('print 10 lane'!AH7=5,"5th",IF('print 10 lane'!AH7=6,"6th",IF('print 10 lane'!AH7=7,"7th",IF('print 10 lane'!AH7=8,"8th",IF('print 10 lane'!AH7=9,"9th",IF('print 10 lane'!AH7=10,"10th"))))))))))</f>
        <v>0</v>
      </c>
      <c r="M26" s="918" t="b">
        <f>IF('print 10 lane'!AK7=1,"1st",IF('print 10 lane'!AK7=2,"2nd",IF('print 10 lane'!AK7=3,"3rd",IF('print 10 lane'!AK7=4,"4th",IF('print 10 lane'!AK7=5,"5th",IF('print 10 lane'!AK7=6,"6th",IF('print 10 lane'!AK7=7,"7th",IF('print 10 lane'!AK7=8,"8th",IF('print 10 lane'!AK7=9,"9th",IF('print 10 lane'!AK7=10,"10th"))))))))))</f>
        <v>0</v>
      </c>
      <c r="N26" s="862" t="b">
        <f>IF(M25&gt;0,1)</f>
        <v>0</v>
      </c>
      <c r="O26" s="881">
        <f>'Final result'!H26</f>
        <v>0</v>
      </c>
      <c r="P26" s="1437">
        <f>IF(O26=0,0,'Final result'!G26)</f>
        <v>0</v>
      </c>
      <c r="Q26" s="1437"/>
      <c r="R26" s="882" t="b">
        <f>'Final result'!M26</f>
        <v>0</v>
      </c>
      <c r="S26" s="903" t="b">
        <f t="shared" ca="1" si="2"/>
        <v>0</v>
      </c>
      <c r="T26" s="904">
        <f t="shared" ca="1" si="1"/>
        <v>0</v>
      </c>
      <c r="U26" s="904" t="str">
        <f t="shared" ca="1" si="1"/>
        <v>5th</v>
      </c>
      <c r="V26" s="904" t="str">
        <f t="shared" ca="1" si="1"/>
        <v>6th</v>
      </c>
      <c r="W26" s="904" t="str">
        <f t="shared" ca="1" si="1"/>
        <v>2nd</v>
      </c>
      <c r="X26" s="904" t="str">
        <f t="shared" ca="1" si="1"/>
        <v>1st</v>
      </c>
      <c r="Y26" s="904" t="str">
        <f t="shared" ca="1" si="1"/>
        <v>4th</v>
      </c>
      <c r="Z26" s="904" t="str">
        <f t="shared" ca="1" si="1"/>
        <v>3rd</v>
      </c>
      <c r="AA26" s="904" t="b">
        <f t="shared" ca="1" si="1"/>
        <v>0</v>
      </c>
      <c r="AB26" s="904" t="b">
        <f t="shared" ca="1" si="1"/>
        <v>0</v>
      </c>
      <c r="AC26" s="904" t="b">
        <f t="shared" ca="1" si="1"/>
        <v>0</v>
      </c>
      <c r="AD26" s="1425"/>
      <c r="AE26" s="852"/>
      <c r="AF26" s="919">
        <f>IF(N27&lt;10,0,IF(AF5=0,0,IF(AH26=AH25,AF25,"10th")))</f>
        <v>0</v>
      </c>
      <c r="AG26" s="920">
        <f>IF(N27&lt;10,0,IF(M5=0,0,IF(D$26="10th",D$24,IF(E$26="10th",E$24,IF(F$26="10th",F$24,IF(G$26="10th",G$24,IF(H$26="10th",H$24,IF(I$26="10th",I$24,IF(J$26="10th",J$24,IF(K$26="10th",K$24,IF(L$26="10th",L$24,IF(M$26="10th",M$24,IF(M$26="9th",M$24,IF(L$26="9th",L$24,IF(K$26="9th",K$24,IF(J$26="9th",J$24,IF(I$26="9th",I$24,IF(H$26="9th",H$24,IF(G$26="9th",G$24,IF(F$26="9th",F$24,IF(E$26="9th",E$24,IF(D$26="9th",D$24,IF(D$26="8th",D$24,IF(M$26="8th",M$24,IF(L$26="8th",L$24,IF(K$26="8th",K$24,IF(J$26="8th",J$24,IF(I$26="8th",I$24,IF(H$26="8th",H$24,IF(G$26="8th",G$24,IF(F$26="8th",F$24,IF(E$26="8th",E$24))))))))))))))))))))))))))))))))</f>
        <v>0</v>
      </c>
      <c r="AH26" s="921">
        <f>IF(AG26=0,0,IF(D$26="10th",D$25,IF(E$26="10th",E$25,IF(F$26="10th",F$25,IF(G$26="10th",G$25,IF(H$26="10th",H$25,IF(I$26="10th",I$25,IF(J$26="10th",J$25,IF(K$26="10th",K$25,IF(L$26="10th",L$25,IF(M$26="10th",M$25,IF(M$26="9th",M$25,IF(L$26="9th",L$25,IF(K$26="9th",K$25,IF(J$26="9th",J$25,IF(I$26="9th",I$25,IF(H$26="9th",H$25,IF(G$26="9th",G$25,IF(F$26="9th",F$25,IF(E$26="9th",E$25,IF(D$26="9th",D$25,IF(M$26="8th",M$25,IF(L$26="8th",L$25,IF(K$26="8th",K$25,IF(J$26="8th",J$25,IF(I$26="8th",I$25,IF(H$26="8th",H$25,IF(G$26="8th",G$25,IF(F$26="8th",F$25,IF(E$26="8th",E$25,IF(D$26="8th",D$25)))))))))))))))))))))))))))))))</f>
        <v>0</v>
      </c>
      <c r="AI26" s="1404"/>
    </row>
    <row r="27" spans="1:35" ht="12" hidden="1" customHeight="1" thickBot="1" x14ac:dyDescent="0.3">
      <c r="A27" s="843"/>
      <c r="B27" s="922"/>
      <c r="C27" s="922"/>
      <c r="D27" s="922"/>
      <c r="E27" s="922"/>
      <c r="F27" s="922"/>
      <c r="G27" s="922"/>
      <c r="H27" s="922"/>
      <c r="I27" s="922"/>
      <c r="J27" s="922"/>
      <c r="K27" s="922"/>
      <c r="L27" s="922"/>
      <c r="M27" s="922"/>
      <c r="N27" s="874">
        <f>SUM(N5:N26)</f>
        <v>6</v>
      </c>
      <c r="O27" s="923" t="str">
        <f>'Gala Setup'!S4</f>
        <v>NASL.2018</v>
      </c>
      <c r="P27" s="923"/>
      <c r="Q27" s="923"/>
      <c r="R27" s="924"/>
      <c r="S27" s="903">
        <f t="shared" ca="1" si="2"/>
        <v>0</v>
      </c>
      <c r="T27" s="904">
        <f t="shared" ca="1" si="1"/>
        <v>0</v>
      </c>
      <c r="U27" s="904">
        <f t="shared" ca="1" si="1"/>
        <v>0</v>
      </c>
      <c r="V27" s="904">
        <f t="shared" ca="1" si="1"/>
        <v>0</v>
      </c>
      <c r="W27" s="904">
        <f t="shared" ca="1" si="1"/>
        <v>0</v>
      </c>
      <c r="X27" s="904">
        <f t="shared" ca="1" si="1"/>
        <v>0</v>
      </c>
      <c r="Y27" s="904">
        <f t="shared" ca="1" si="1"/>
        <v>0</v>
      </c>
      <c r="Z27" s="904">
        <f t="shared" ca="1" si="1"/>
        <v>0</v>
      </c>
      <c r="AA27" s="904">
        <f t="shared" ca="1" si="1"/>
        <v>0</v>
      </c>
      <c r="AB27" s="904">
        <f t="shared" ca="1" si="1"/>
        <v>0</v>
      </c>
      <c r="AC27" s="904">
        <f t="shared" ca="1" si="1"/>
        <v>0</v>
      </c>
      <c r="AD27" s="1425"/>
      <c r="AE27" s="852"/>
    </row>
    <row r="28" spans="1:35" ht="20.100000000000001" customHeight="1" thickTop="1" x14ac:dyDescent="0.2">
      <c r="A28" s="843"/>
      <c r="B28" s="1405" t="s">
        <v>8</v>
      </c>
      <c r="C28" s="1406"/>
      <c r="D28" s="925" t="s">
        <v>12</v>
      </c>
      <c r="E28" s="926" t="s">
        <v>12</v>
      </c>
      <c r="F28" s="927" t="s">
        <v>12</v>
      </c>
      <c r="G28" s="927" t="s">
        <v>12</v>
      </c>
      <c r="H28" s="927" t="s">
        <v>12</v>
      </c>
      <c r="I28" s="928" t="s">
        <v>12</v>
      </c>
      <c r="J28" s="927" t="s">
        <v>12</v>
      </c>
      <c r="K28" s="927" t="s">
        <v>12</v>
      </c>
      <c r="L28" s="927" t="s">
        <v>12</v>
      </c>
      <c r="M28" s="925" t="s">
        <v>12</v>
      </c>
      <c r="N28" s="929"/>
      <c r="O28" s="1452" t="s">
        <v>2841</v>
      </c>
      <c r="P28" s="1452"/>
      <c r="Q28" s="1452"/>
      <c r="R28" s="1452"/>
      <c r="S28" s="930"/>
      <c r="T28" s="930"/>
      <c r="U28" s="930"/>
      <c r="V28" s="930"/>
      <c r="W28" s="930"/>
      <c r="X28" s="930"/>
      <c r="Y28" s="930"/>
      <c r="Z28" s="930"/>
      <c r="AA28" s="930"/>
      <c r="AB28" s="930"/>
      <c r="AC28" s="930"/>
      <c r="AD28" s="1425"/>
      <c r="AE28" s="852"/>
    </row>
    <row r="29" spans="1:35" ht="28.15" customHeight="1" thickBot="1" x14ac:dyDescent="0.25">
      <c r="A29" s="843"/>
      <c r="B29" s="1407"/>
      <c r="C29" s="1408"/>
      <c r="D29" s="931">
        <f>'Gala Setup'!N4</f>
        <v>1</v>
      </c>
      <c r="E29" s="932">
        <f>'Gala Setup'!N5</f>
        <v>2</v>
      </c>
      <c r="F29" s="931">
        <f>'Gala Setup'!N6</f>
        <v>3</v>
      </c>
      <c r="G29" s="933">
        <f>'Gala Setup'!N7</f>
        <v>4</v>
      </c>
      <c r="H29" s="931">
        <f>'Gala Setup'!N8</f>
        <v>5</v>
      </c>
      <c r="I29" s="931">
        <f>'Gala Setup'!N9</f>
        <v>6</v>
      </c>
      <c r="J29" s="931">
        <f>'Gala Setup'!N10</f>
        <v>0</v>
      </c>
      <c r="K29" s="931">
        <f>'Gala Setup'!N11</f>
        <v>0</v>
      </c>
      <c r="L29" s="931">
        <f>'Gala Setup'!N12</f>
        <v>0</v>
      </c>
      <c r="M29" s="932">
        <f>'Gala Setup'!N13</f>
        <v>0</v>
      </c>
      <c r="N29" s="934"/>
      <c r="O29" s="1453"/>
      <c r="P29" s="1453"/>
      <c r="Q29" s="1453"/>
      <c r="R29" s="1453"/>
      <c r="S29" s="930"/>
      <c r="T29" s="930"/>
      <c r="U29" s="930"/>
      <c r="V29" s="930"/>
      <c r="W29" s="930"/>
      <c r="X29" s="930"/>
      <c r="Y29" s="930"/>
      <c r="Z29" s="930"/>
      <c r="AA29" s="930"/>
      <c r="AB29" s="930"/>
      <c r="AC29" s="930"/>
      <c r="AD29" s="1425"/>
      <c r="AE29" s="935"/>
    </row>
    <row r="30" spans="1:35" ht="39" customHeight="1" thickTop="1" thickBot="1" x14ac:dyDescent="0.3">
      <c r="A30" s="843"/>
      <c r="B30" s="1489" t="s">
        <v>2765</v>
      </c>
      <c r="C30" s="1489"/>
      <c r="D30" s="1447" t="s">
        <v>2842</v>
      </c>
      <c r="E30" s="1448"/>
      <c r="F30" s="1448"/>
      <c r="G30" s="1448"/>
      <c r="H30" s="1448"/>
      <c r="I30" s="1448"/>
      <c r="J30" s="1448"/>
      <c r="K30" s="1448"/>
      <c r="L30" s="1448"/>
      <c r="M30" s="1448"/>
      <c r="N30" s="862"/>
      <c r="O30" s="1449" t="str">
        <f>'Gala Setup'!S4</f>
        <v>NASL.2018</v>
      </c>
      <c r="P30" s="1449"/>
      <c r="Q30" s="1449"/>
      <c r="R30" s="1450"/>
      <c r="S30" s="903"/>
      <c r="T30" s="904"/>
      <c r="U30" s="904"/>
      <c r="V30" s="904"/>
      <c r="W30" s="904"/>
      <c r="X30" s="904"/>
      <c r="Y30" s="904"/>
      <c r="Z30" s="904"/>
      <c r="AA30" s="904"/>
      <c r="AB30" s="904"/>
      <c r="AC30" s="904"/>
      <c r="AD30" s="1425"/>
      <c r="AE30" s="852"/>
    </row>
    <row r="31" spans="1:35" ht="18" customHeight="1" thickTop="1" x14ac:dyDescent="0.25">
      <c r="A31" s="843"/>
      <c r="B31" s="1473" t="s">
        <v>215</v>
      </c>
      <c r="C31" s="936" t="s">
        <v>10</v>
      </c>
      <c r="D31" s="937">
        <f>'print 10 lane'!J12</f>
        <v>3</v>
      </c>
      <c r="E31" s="937">
        <f>'print 10 lane'!M12</f>
        <v>5</v>
      </c>
      <c r="F31" s="937">
        <f>'print 10 lane'!P12</f>
        <v>1</v>
      </c>
      <c r="G31" s="937">
        <f>'print 10 lane'!S12</f>
        <v>2</v>
      </c>
      <c r="H31" s="937">
        <f>'print 10 lane'!V12</f>
        <v>6</v>
      </c>
      <c r="I31" s="937">
        <f>'print 10 lane'!Y12</f>
        <v>4</v>
      </c>
      <c r="J31" s="937">
        <f>'print 10 lane'!AB12</f>
        <v>0</v>
      </c>
      <c r="K31" s="937">
        <f>'print 10 lane'!AE12</f>
        <v>0</v>
      </c>
      <c r="L31" s="937">
        <f>'print 10 lane'!AH12</f>
        <v>0</v>
      </c>
      <c r="M31" s="938">
        <f>'print 10 lane'!AK12</f>
        <v>0</v>
      </c>
      <c r="N31" s="939"/>
      <c r="O31" s="1454" t="s">
        <v>3234</v>
      </c>
      <c r="P31" s="1455"/>
      <c r="Q31" s="1455"/>
      <c r="R31" s="1455"/>
      <c r="S31" s="903"/>
      <c r="T31" s="940"/>
      <c r="U31" s="940"/>
      <c r="V31" s="940"/>
      <c r="W31" s="940"/>
      <c r="X31" s="940"/>
      <c r="Y31" s="940"/>
      <c r="Z31" s="940"/>
      <c r="AA31" s="940"/>
      <c r="AB31" s="940"/>
      <c r="AC31" s="940"/>
      <c r="AD31" s="1425"/>
      <c r="AE31" s="852"/>
    </row>
    <row r="32" spans="1:35" ht="22.5" customHeight="1" x14ac:dyDescent="0.25">
      <c r="A32" s="843"/>
      <c r="B32" s="1474"/>
      <c r="C32" s="941" t="s">
        <v>9</v>
      </c>
      <c r="D32" s="942">
        <v>22733</v>
      </c>
      <c r="E32" s="943">
        <v>23130</v>
      </c>
      <c r="F32" s="943">
        <v>22073</v>
      </c>
      <c r="G32" s="943">
        <v>22563</v>
      </c>
      <c r="H32" s="943">
        <v>23366</v>
      </c>
      <c r="I32" s="943">
        <v>22946</v>
      </c>
      <c r="J32" s="943"/>
      <c r="K32" s="943"/>
      <c r="L32" s="943"/>
      <c r="M32" s="944"/>
      <c r="N32" s="862"/>
      <c r="O32" s="1427"/>
      <c r="P32" s="1428"/>
      <c r="Q32" s="1428"/>
      <c r="R32" s="1428"/>
      <c r="S32" s="903">
        <f t="shared" ca="1" si="2"/>
        <v>0</v>
      </c>
      <c r="T32" s="940" t="str">
        <f t="shared" ref="T32:AC34" ca="1" si="4">INDIRECT(ADDRESS(ROW(),T$18))</f>
        <v>TIME</v>
      </c>
      <c r="U32" s="940">
        <f t="shared" ca="1" si="4"/>
        <v>22733</v>
      </c>
      <c r="V32" s="940">
        <f t="shared" ca="1" si="4"/>
        <v>23130</v>
      </c>
      <c r="W32" s="940">
        <f t="shared" ca="1" si="4"/>
        <v>22073</v>
      </c>
      <c r="X32" s="940">
        <f t="shared" ca="1" si="4"/>
        <v>22563</v>
      </c>
      <c r="Y32" s="940">
        <f t="shared" ca="1" si="4"/>
        <v>23366</v>
      </c>
      <c r="Z32" s="940">
        <f t="shared" ca="1" si="4"/>
        <v>22946</v>
      </c>
      <c r="AA32" s="940">
        <f t="shared" ca="1" si="4"/>
        <v>0</v>
      </c>
      <c r="AB32" s="940">
        <f t="shared" ca="1" si="4"/>
        <v>0</v>
      </c>
      <c r="AC32" s="940">
        <f t="shared" ca="1" si="4"/>
        <v>0</v>
      </c>
      <c r="AD32" s="1425"/>
      <c r="AE32" s="852"/>
    </row>
    <row r="33" spans="1:31" ht="22.5" customHeight="1" thickBot="1" x14ac:dyDescent="0.3">
      <c r="A33" s="843"/>
      <c r="B33" s="945" t="str">
        <f>'Team 1'!B4</f>
        <v>LADIES OPEN IM</v>
      </c>
      <c r="C33" s="941" t="s">
        <v>218</v>
      </c>
      <c r="D33" s="946" t="str">
        <f>'print 10 lane'!I13</f>
        <v xml:space="preserve">India  </v>
      </c>
      <c r="E33" s="947" t="str">
        <f>'print 10 lane'!L13</f>
        <v xml:space="preserve">Katie </v>
      </c>
      <c r="F33" s="947" t="str">
        <f>'print 10 lane'!O13</f>
        <v xml:space="preserve">Amelia </v>
      </c>
      <c r="G33" s="947" t="str">
        <f>'print 10 lane'!R13</f>
        <v xml:space="preserve">Aiyana </v>
      </c>
      <c r="H33" s="947" t="str">
        <f>'print 10 lane'!U13</f>
        <v xml:space="preserve">Lauren </v>
      </c>
      <c r="I33" s="947" t="str">
        <f>'print 10 lane'!X13</f>
        <v xml:space="preserve">Orla </v>
      </c>
      <c r="J33" s="947" t="str">
        <f>'print 10 lane'!AA13</f>
        <v xml:space="preserve"> </v>
      </c>
      <c r="K33" s="948" t="str">
        <f>'print 10 lane'!AD13</f>
        <v xml:space="preserve"> </v>
      </c>
      <c r="L33" s="949" t="str">
        <f>'print 10 lane'!AG13</f>
        <v xml:space="preserve"> </v>
      </c>
      <c r="M33" s="950" t="str">
        <f>'print 10 lane'!AJ13</f>
        <v xml:space="preserve"> </v>
      </c>
      <c r="N33" s="951"/>
      <c r="O33" s="1427"/>
      <c r="P33" s="1428"/>
      <c r="Q33" s="1428"/>
      <c r="R33" s="1428"/>
      <c r="S33" s="903" t="str">
        <f t="shared" ca="1" si="2"/>
        <v xml:space="preserve"> </v>
      </c>
      <c r="T33" s="940" t="str">
        <f t="shared" ca="1" si="4"/>
        <v>SWIMMER</v>
      </c>
      <c r="U33" s="940" t="str">
        <f t="shared" ca="1" si="4"/>
        <v xml:space="preserve">India  </v>
      </c>
      <c r="V33" s="940" t="str">
        <f t="shared" ca="1" si="4"/>
        <v xml:space="preserve">Katie </v>
      </c>
      <c r="W33" s="940" t="str">
        <f t="shared" ca="1" si="4"/>
        <v xml:space="preserve">Amelia </v>
      </c>
      <c r="X33" s="940" t="str">
        <f t="shared" ca="1" si="4"/>
        <v xml:space="preserve">Aiyana </v>
      </c>
      <c r="Y33" s="940" t="str">
        <f t="shared" ca="1" si="4"/>
        <v xml:space="preserve">Lauren </v>
      </c>
      <c r="Z33" s="940" t="str">
        <f t="shared" ca="1" si="4"/>
        <v xml:space="preserve">Orla </v>
      </c>
      <c r="AA33" s="940" t="str">
        <f t="shared" ca="1" si="4"/>
        <v xml:space="preserve"> </v>
      </c>
      <c r="AB33" s="940" t="str">
        <f t="shared" ca="1" si="4"/>
        <v xml:space="preserve"> </v>
      </c>
      <c r="AC33" s="940" t="str">
        <f t="shared" ca="1" si="4"/>
        <v xml:space="preserve"> </v>
      </c>
      <c r="AD33" s="1425"/>
      <c r="AE33" s="852"/>
    </row>
    <row r="34" spans="1:31" ht="30" customHeight="1" thickBot="1" x14ac:dyDescent="0.3">
      <c r="A34" s="843"/>
      <c r="B34" s="945" t="str">
        <f>'Gala Setup'!J9</f>
        <v>200M</v>
      </c>
      <c r="C34" s="952" t="s">
        <v>216</v>
      </c>
      <c r="D34" s="953"/>
      <c r="E34" s="954"/>
      <c r="F34" s="954"/>
      <c r="G34" s="954"/>
      <c r="H34" s="954"/>
      <c r="I34" s="954"/>
      <c r="J34" s="954"/>
      <c r="K34" s="954"/>
      <c r="L34" s="954"/>
      <c r="M34" s="955"/>
      <c r="N34" s="956"/>
      <c r="O34" s="1427"/>
      <c r="P34" s="1428"/>
      <c r="Q34" s="1428"/>
      <c r="R34" s="1428"/>
      <c r="S34" s="903">
        <f t="shared" ca="1" si="2"/>
        <v>0</v>
      </c>
      <c r="T34" s="940" t="str">
        <f t="shared" ca="1" si="4"/>
        <v>DQ REASON</v>
      </c>
      <c r="U34" s="940">
        <f t="shared" ca="1" si="4"/>
        <v>0</v>
      </c>
      <c r="V34" s="940">
        <f t="shared" ca="1" si="4"/>
        <v>0</v>
      </c>
      <c r="W34" s="940">
        <f t="shared" ca="1" si="4"/>
        <v>0</v>
      </c>
      <c r="X34" s="940">
        <f t="shared" ca="1" si="4"/>
        <v>0</v>
      </c>
      <c r="Y34" s="940">
        <f t="shared" ca="1" si="4"/>
        <v>0</v>
      </c>
      <c r="Z34" s="940">
        <f t="shared" ca="1" si="4"/>
        <v>0</v>
      </c>
      <c r="AA34" s="940">
        <f t="shared" ca="1" si="4"/>
        <v>0</v>
      </c>
      <c r="AB34" s="940">
        <f t="shared" ca="1" si="4"/>
        <v>0</v>
      </c>
      <c r="AC34" s="940">
        <f t="shared" ca="1" si="4"/>
        <v>0</v>
      </c>
      <c r="AD34" s="1425"/>
      <c r="AE34" s="852"/>
    </row>
    <row r="35" spans="1:31" ht="18" customHeight="1" thickBot="1" x14ac:dyDescent="0.3">
      <c r="A35" s="843"/>
      <c r="B35" s="1487" t="s">
        <v>160</v>
      </c>
      <c r="C35" s="957" t="s">
        <v>10</v>
      </c>
      <c r="D35" s="958">
        <f>'print 10 lane'!J15</f>
        <v>5</v>
      </c>
      <c r="E35" s="959">
        <f>'print 10 lane'!M15</f>
        <v>3</v>
      </c>
      <c r="F35" s="959">
        <f>'print 10 lane'!P15</f>
        <v>1</v>
      </c>
      <c r="G35" s="959">
        <f>'print 10 lane'!S15</f>
        <v>2</v>
      </c>
      <c r="H35" s="959">
        <f>'print 10 lane'!V15</f>
        <v>6</v>
      </c>
      <c r="I35" s="959">
        <f>'print 10 lane'!Y15</f>
        <v>4</v>
      </c>
      <c r="J35" s="959">
        <f>'print 10 lane'!AB15</f>
        <v>0</v>
      </c>
      <c r="K35" s="959">
        <f>'print 10 lane'!AE15</f>
        <v>0</v>
      </c>
      <c r="L35" s="959">
        <f>'print 10 lane'!AH15</f>
        <v>0</v>
      </c>
      <c r="M35" s="960">
        <f>'print 10 lane'!AK15</f>
        <v>0</v>
      </c>
      <c r="N35" s="961"/>
      <c r="O35" s="1427"/>
      <c r="P35" s="1428"/>
      <c r="Q35" s="1428"/>
      <c r="R35" s="1428"/>
      <c r="S35" s="903"/>
      <c r="T35" s="940"/>
      <c r="U35" s="940"/>
      <c r="V35" s="940"/>
      <c r="W35" s="940"/>
      <c r="X35" s="940"/>
      <c r="Y35" s="940"/>
      <c r="Z35" s="940"/>
      <c r="AA35" s="940"/>
      <c r="AB35" s="940"/>
      <c r="AC35" s="940"/>
      <c r="AD35" s="1425"/>
      <c r="AE35" s="852"/>
    </row>
    <row r="36" spans="1:31" ht="22.5" customHeight="1" x14ac:dyDescent="0.25">
      <c r="A36" s="843"/>
      <c r="B36" s="1488"/>
      <c r="C36" s="962" t="s">
        <v>9</v>
      </c>
      <c r="D36" s="963">
        <v>22184</v>
      </c>
      <c r="E36" s="963">
        <v>21276</v>
      </c>
      <c r="F36" s="963">
        <v>20871</v>
      </c>
      <c r="G36" s="963">
        <v>20915</v>
      </c>
      <c r="H36" s="963">
        <v>22426</v>
      </c>
      <c r="I36" s="963">
        <v>21660</v>
      </c>
      <c r="J36" s="963"/>
      <c r="K36" s="963"/>
      <c r="L36" s="963"/>
      <c r="M36" s="964"/>
      <c r="N36" s="862"/>
      <c r="O36" s="1427"/>
      <c r="P36" s="1428"/>
      <c r="Q36" s="1428"/>
      <c r="R36" s="1428"/>
      <c r="S36" s="903">
        <f t="shared" ca="1" si="2"/>
        <v>0</v>
      </c>
      <c r="T36" s="940" t="str">
        <f t="shared" ref="T36:AC38" ca="1" si="5">INDIRECT(ADDRESS(ROW(),T$18))</f>
        <v>TIME</v>
      </c>
      <c r="U36" s="940">
        <f t="shared" ca="1" si="5"/>
        <v>22184</v>
      </c>
      <c r="V36" s="940">
        <f t="shared" ca="1" si="5"/>
        <v>21276</v>
      </c>
      <c r="W36" s="940">
        <f t="shared" ca="1" si="5"/>
        <v>20871</v>
      </c>
      <c r="X36" s="940">
        <f t="shared" ca="1" si="5"/>
        <v>20915</v>
      </c>
      <c r="Y36" s="940">
        <f t="shared" ca="1" si="5"/>
        <v>22426</v>
      </c>
      <c r="Z36" s="940">
        <f t="shared" ca="1" si="5"/>
        <v>21660</v>
      </c>
      <c r="AA36" s="940">
        <f t="shared" ca="1" si="5"/>
        <v>0</v>
      </c>
      <c r="AB36" s="940">
        <f t="shared" ca="1" si="5"/>
        <v>0</v>
      </c>
      <c r="AC36" s="940">
        <f t="shared" ca="1" si="5"/>
        <v>0</v>
      </c>
      <c r="AD36" s="1425"/>
      <c r="AE36" s="852"/>
    </row>
    <row r="37" spans="1:31" ht="22.5" customHeight="1" x14ac:dyDescent="0.25">
      <c r="A37" s="843"/>
      <c r="B37" s="965" t="str">
        <f>'Team 1'!B5</f>
        <v>MENS OPEN IM</v>
      </c>
      <c r="C37" s="962" t="s">
        <v>218</v>
      </c>
      <c r="D37" s="966" t="str">
        <f>'print 10 lane'!I16</f>
        <v xml:space="preserve">Tom </v>
      </c>
      <c r="E37" s="966" t="str">
        <f>'print 10 lane'!L16</f>
        <v xml:space="preserve">Samuel </v>
      </c>
      <c r="F37" s="966" t="str">
        <f>'print 10 lane'!O16</f>
        <v xml:space="preserve">Jamie </v>
      </c>
      <c r="G37" s="966" t="str">
        <f>'print 10 lane'!R16</f>
        <v xml:space="preserve">Miles </v>
      </c>
      <c r="H37" s="966" t="str">
        <f>'print 10 lane'!U16</f>
        <v xml:space="preserve">Kris </v>
      </c>
      <c r="I37" s="966" t="str">
        <f>'print 10 lane'!X16</f>
        <v xml:space="preserve">Jack </v>
      </c>
      <c r="J37" s="966" t="str">
        <f>'print 10 lane'!AA16</f>
        <v xml:space="preserve"> </v>
      </c>
      <c r="K37" s="966" t="str">
        <f>'print 10 lane'!AD16</f>
        <v xml:space="preserve"> </v>
      </c>
      <c r="L37" s="966" t="str">
        <f>'print 10 lane'!AG16</f>
        <v xml:space="preserve"> </v>
      </c>
      <c r="M37" s="967" t="str">
        <f>'print 10 lane'!AJ16</f>
        <v xml:space="preserve"> </v>
      </c>
      <c r="N37" s="968"/>
      <c r="O37" s="1427"/>
      <c r="P37" s="1428"/>
      <c r="Q37" s="1428"/>
      <c r="R37" s="1428"/>
      <c r="S37" s="903" t="str">
        <f t="shared" ca="1" si="2"/>
        <v xml:space="preserve"> </v>
      </c>
      <c r="T37" s="940" t="str">
        <f t="shared" ca="1" si="5"/>
        <v>SWIMMER</v>
      </c>
      <c r="U37" s="940" t="str">
        <f t="shared" ca="1" si="5"/>
        <v xml:space="preserve">Tom </v>
      </c>
      <c r="V37" s="940" t="str">
        <f t="shared" ca="1" si="5"/>
        <v xml:space="preserve">Samuel </v>
      </c>
      <c r="W37" s="940" t="str">
        <f t="shared" ca="1" si="5"/>
        <v xml:space="preserve">Jamie </v>
      </c>
      <c r="X37" s="940" t="str">
        <f t="shared" ca="1" si="5"/>
        <v xml:space="preserve">Miles </v>
      </c>
      <c r="Y37" s="940" t="str">
        <f t="shared" ca="1" si="5"/>
        <v xml:space="preserve">Kris </v>
      </c>
      <c r="Z37" s="940" t="str">
        <f t="shared" ca="1" si="5"/>
        <v xml:space="preserve">Jack </v>
      </c>
      <c r="AA37" s="940" t="str">
        <f t="shared" ca="1" si="5"/>
        <v xml:space="preserve"> </v>
      </c>
      <c r="AB37" s="940" t="str">
        <f t="shared" ca="1" si="5"/>
        <v xml:space="preserve"> </v>
      </c>
      <c r="AC37" s="940" t="str">
        <f t="shared" ca="1" si="5"/>
        <v xml:space="preserve"> </v>
      </c>
      <c r="AD37" s="1425"/>
      <c r="AE37" s="852"/>
    </row>
    <row r="38" spans="1:31" ht="30" customHeight="1" thickBot="1" x14ac:dyDescent="0.3">
      <c r="A38" s="843"/>
      <c r="B38" s="969" t="str">
        <f>'Gala Setup'!J9</f>
        <v>200M</v>
      </c>
      <c r="C38" s="970" t="s">
        <v>216</v>
      </c>
      <c r="D38" s="971"/>
      <c r="E38" s="972"/>
      <c r="F38" s="972"/>
      <c r="G38" s="972"/>
      <c r="H38" s="972"/>
      <c r="I38" s="972"/>
      <c r="J38" s="972"/>
      <c r="K38" s="972"/>
      <c r="L38" s="972"/>
      <c r="M38" s="973"/>
      <c r="N38" s="956"/>
      <c r="O38" s="1427"/>
      <c r="P38" s="1428"/>
      <c r="Q38" s="1428"/>
      <c r="R38" s="1428"/>
      <c r="S38" s="903">
        <f t="shared" ca="1" si="2"/>
        <v>0</v>
      </c>
      <c r="T38" s="940" t="str">
        <f t="shared" ca="1" si="5"/>
        <v>DQ REASON</v>
      </c>
      <c r="U38" s="940">
        <f t="shared" ca="1" si="5"/>
        <v>0</v>
      </c>
      <c r="V38" s="940">
        <f t="shared" ca="1" si="5"/>
        <v>0</v>
      </c>
      <c r="W38" s="940">
        <f t="shared" ca="1" si="5"/>
        <v>0</v>
      </c>
      <c r="X38" s="940">
        <f t="shared" ca="1" si="5"/>
        <v>0</v>
      </c>
      <c r="Y38" s="940">
        <f t="shared" ca="1" si="5"/>
        <v>0</v>
      </c>
      <c r="Z38" s="940">
        <f t="shared" ca="1" si="5"/>
        <v>0</v>
      </c>
      <c r="AA38" s="940">
        <f t="shared" ca="1" si="5"/>
        <v>0</v>
      </c>
      <c r="AB38" s="940">
        <f t="shared" ca="1" si="5"/>
        <v>0</v>
      </c>
      <c r="AC38" s="940">
        <f t="shared" ca="1" si="5"/>
        <v>0</v>
      </c>
      <c r="AD38" s="1425"/>
      <c r="AE38" s="852"/>
    </row>
    <row r="39" spans="1:31" ht="18" customHeight="1" thickBot="1" x14ac:dyDescent="0.3">
      <c r="A39" s="843"/>
      <c r="B39" s="974" t="s">
        <v>161</v>
      </c>
      <c r="C39" s="975" t="s">
        <v>10</v>
      </c>
      <c r="D39" s="976">
        <f>'print 10 lane'!J18</f>
        <v>3</v>
      </c>
      <c r="E39" s="977">
        <f>'print 10 lane'!M18</f>
        <v>5</v>
      </c>
      <c r="F39" s="977">
        <f>'print 10 lane'!P18</f>
        <v>1</v>
      </c>
      <c r="G39" s="977">
        <f>'print 10 lane'!S18</f>
        <v>2</v>
      </c>
      <c r="H39" s="977">
        <f>'print 10 lane'!V18</f>
        <v>4</v>
      </c>
      <c r="I39" s="977">
        <f>'print 10 lane'!Y18</f>
        <v>6</v>
      </c>
      <c r="J39" s="977">
        <f>'print 10 lane'!AB18</f>
        <v>0</v>
      </c>
      <c r="K39" s="977">
        <f>'print 10 lane'!AE18</f>
        <v>0</v>
      </c>
      <c r="L39" s="977">
        <f>'print 10 lane'!AH18</f>
        <v>0</v>
      </c>
      <c r="M39" s="978">
        <f>'print 10 lane'!AK18</f>
        <v>0</v>
      </c>
      <c r="N39" s="956"/>
      <c r="O39" s="1429"/>
      <c r="P39" s="1430"/>
      <c r="Q39" s="1430"/>
      <c r="R39" s="1430"/>
      <c r="S39" s="903"/>
      <c r="T39" s="940"/>
      <c r="U39" s="940"/>
      <c r="V39" s="940"/>
      <c r="W39" s="940"/>
      <c r="X39" s="940"/>
      <c r="Y39" s="940"/>
      <c r="Z39" s="940"/>
      <c r="AA39" s="940"/>
      <c r="AB39" s="940"/>
      <c r="AC39" s="940"/>
      <c r="AD39" s="1425"/>
      <c r="AE39" s="852"/>
    </row>
    <row r="40" spans="1:31" ht="22.5" customHeight="1" x14ac:dyDescent="0.25">
      <c r="A40" s="843"/>
      <c r="B40" s="1396" t="str">
        <f>'Team 1'!B6</f>
        <v>GIRLS 9/11
FREESTYLE RELAY</v>
      </c>
      <c r="C40" s="941" t="s">
        <v>9</v>
      </c>
      <c r="D40" s="942">
        <v>21854</v>
      </c>
      <c r="E40" s="943">
        <v>22320</v>
      </c>
      <c r="F40" s="943">
        <v>20783</v>
      </c>
      <c r="G40" s="943">
        <v>21103</v>
      </c>
      <c r="H40" s="943">
        <v>21949</v>
      </c>
      <c r="I40" s="943">
        <v>22494</v>
      </c>
      <c r="J40" s="943"/>
      <c r="K40" s="943"/>
      <c r="L40" s="943"/>
      <c r="M40" s="944"/>
      <c r="N40" s="862"/>
      <c r="O40" s="1431" t="s">
        <v>2836</v>
      </c>
      <c r="P40" s="1431"/>
      <c r="Q40" s="1431"/>
      <c r="R40" s="1432"/>
      <c r="S40" s="903">
        <f t="shared" ca="1" si="2"/>
        <v>0</v>
      </c>
      <c r="T40" s="940" t="str">
        <f t="shared" ref="T40:AC76" ca="1" si="6">INDIRECT(ADDRESS(ROW(),T$18))</f>
        <v>TIME</v>
      </c>
      <c r="U40" s="940">
        <f t="shared" ca="1" si="6"/>
        <v>21854</v>
      </c>
      <c r="V40" s="940">
        <f t="shared" ca="1" si="6"/>
        <v>22320</v>
      </c>
      <c r="W40" s="940">
        <f t="shared" ca="1" si="6"/>
        <v>20783</v>
      </c>
      <c r="X40" s="940">
        <f t="shared" ca="1" si="6"/>
        <v>21103</v>
      </c>
      <c r="Y40" s="940">
        <f t="shared" ca="1" si="6"/>
        <v>21949</v>
      </c>
      <c r="Z40" s="940">
        <f t="shared" ca="1" si="6"/>
        <v>22494</v>
      </c>
      <c r="AA40" s="940">
        <f t="shared" ca="1" si="6"/>
        <v>0</v>
      </c>
      <c r="AB40" s="940">
        <f t="shared" ca="1" si="6"/>
        <v>0</v>
      </c>
      <c r="AC40" s="940">
        <f t="shared" ca="1" si="6"/>
        <v>0</v>
      </c>
      <c r="AD40" s="1425"/>
      <c r="AE40" s="852"/>
    </row>
    <row r="41" spans="1:31" ht="30" customHeight="1" thickBot="1" x14ac:dyDescent="0.3">
      <c r="A41" s="843"/>
      <c r="B41" s="1475"/>
      <c r="C41" s="952" t="s">
        <v>216</v>
      </c>
      <c r="D41" s="954"/>
      <c r="E41" s="954"/>
      <c r="F41" s="954"/>
      <c r="G41" s="954"/>
      <c r="H41" s="954"/>
      <c r="I41" s="954"/>
      <c r="J41" s="954"/>
      <c r="K41" s="954"/>
      <c r="L41" s="954"/>
      <c r="M41" s="955"/>
      <c r="N41" s="956"/>
      <c r="O41" s="1433"/>
      <c r="P41" s="1433"/>
      <c r="Q41" s="1433"/>
      <c r="R41" s="1434"/>
      <c r="S41" s="903">
        <f t="shared" ca="1" si="2"/>
        <v>0</v>
      </c>
      <c r="T41" s="940" t="str">
        <f t="shared" ca="1" si="6"/>
        <v>DQ REASON</v>
      </c>
      <c r="U41" s="940">
        <f t="shared" ca="1" si="6"/>
        <v>0</v>
      </c>
      <c r="V41" s="940">
        <f t="shared" ca="1" si="6"/>
        <v>0</v>
      </c>
      <c r="W41" s="940">
        <f t="shared" ca="1" si="6"/>
        <v>0</v>
      </c>
      <c r="X41" s="940">
        <f t="shared" ca="1" si="6"/>
        <v>0</v>
      </c>
      <c r="Y41" s="940">
        <f t="shared" ca="1" si="6"/>
        <v>0</v>
      </c>
      <c r="Z41" s="940">
        <f t="shared" ca="1" si="6"/>
        <v>0</v>
      </c>
      <c r="AA41" s="940">
        <f t="shared" ca="1" si="6"/>
        <v>0</v>
      </c>
      <c r="AB41" s="940">
        <f t="shared" ca="1" si="6"/>
        <v>0</v>
      </c>
      <c r="AC41" s="940">
        <f t="shared" ca="1" si="6"/>
        <v>0</v>
      </c>
      <c r="AD41" s="1425"/>
      <c r="AE41" s="852"/>
    </row>
    <row r="42" spans="1:31" ht="18" customHeight="1" x14ac:dyDescent="0.25">
      <c r="A42" s="843"/>
      <c r="B42" s="979" t="s">
        <v>162</v>
      </c>
      <c r="C42" s="980" t="s">
        <v>10</v>
      </c>
      <c r="D42" s="958">
        <f>'print 10 lane'!J20</f>
        <v>3</v>
      </c>
      <c r="E42" s="959">
        <f>'print 10 lane'!M20</f>
        <v>1</v>
      </c>
      <c r="F42" s="959">
        <f>'print 10 lane'!P20</f>
        <v>5</v>
      </c>
      <c r="G42" s="959">
        <f>'print 10 lane'!S20</f>
        <v>6</v>
      </c>
      <c r="H42" s="959">
        <f>'print 10 lane'!V20</f>
        <v>2</v>
      </c>
      <c r="I42" s="959">
        <f>'print 10 lane'!Y20</f>
        <v>4</v>
      </c>
      <c r="J42" s="959">
        <f>'print 10 lane'!AB20</f>
        <v>0</v>
      </c>
      <c r="K42" s="959">
        <f>'print 10 lane'!AE20</f>
        <v>0</v>
      </c>
      <c r="L42" s="959">
        <f>'print 10 lane'!AH20</f>
        <v>0</v>
      </c>
      <c r="M42" s="960">
        <f>'print 10 lane'!AK20</f>
        <v>0</v>
      </c>
      <c r="N42" s="956"/>
      <c r="O42" s="1433"/>
      <c r="P42" s="1433"/>
      <c r="Q42" s="1433"/>
      <c r="R42" s="1434"/>
      <c r="S42" s="903"/>
      <c r="T42" s="940"/>
      <c r="U42" s="940"/>
      <c r="V42" s="940"/>
      <c r="W42" s="940"/>
      <c r="X42" s="940"/>
      <c r="Y42" s="940"/>
      <c r="Z42" s="940"/>
      <c r="AA42" s="940"/>
      <c r="AB42" s="940"/>
      <c r="AC42" s="940"/>
      <c r="AD42" s="1425"/>
      <c r="AE42" s="852"/>
    </row>
    <row r="43" spans="1:31" ht="22.5" customHeight="1" x14ac:dyDescent="0.25">
      <c r="A43" s="843"/>
      <c r="B43" s="1409" t="str">
        <f>'Team 1'!B10</f>
        <v>BOYS 9/11
FREESTYLE RELAY</v>
      </c>
      <c r="C43" s="962" t="s">
        <v>9</v>
      </c>
      <c r="D43" s="963">
        <v>22204</v>
      </c>
      <c r="E43" s="963">
        <v>21614</v>
      </c>
      <c r="F43" s="963">
        <v>22474</v>
      </c>
      <c r="G43" s="963">
        <v>22592</v>
      </c>
      <c r="H43" s="963">
        <v>21754</v>
      </c>
      <c r="I43" s="963">
        <v>22298</v>
      </c>
      <c r="J43" s="963"/>
      <c r="K43" s="963"/>
      <c r="L43" s="963"/>
      <c r="M43" s="964"/>
      <c r="N43" s="862"/>
      <c r="O43" s="1433"/>
      <c r="P43" s="1433"/>
      <c r="Q43" s="1433"/>
      <c r="R43" s="1434"/>
      <c r="S43" s="903">
        <f t="shared" ca="1" si="2"/>
        <v>0</v>
      </c>
      <c r="T43" s="940" t="str">
        <f t="shared" ca="1" si="6"/>
        <v>TIME</v>
      </c>
      <c r="U43" s="940">
        <f t="shared" ca="1" si="6"/>
        <v>22204</v>
      </c>
      <c r="V43" s="940">
        <f t="shared" ca="1" si="6"/>
        <v>21614</v>
      </c>
      <c r="W43" s="940">
        <f t="shared" ca="1" si="6"/>
        <v>22474</v>
      </c>
      <c r="X43" s="940">
        <f t="shared" ca="1" si="6"/>
        <v>22592</v>
      </c>
      <c r="Y43" s="940">
        <f t="shared" ca="1" si="6"/>
        <v>21754</v>
      </c>
      <c r="Z43" s="940">
        <f t="shared" ca="1" si="6"/>
        <v>22298</v>
      </c>
      <c r="AA43" s="940">
        <f t="shared" ca="1" si="6"/>
        <v>0</v>
      </c>
      <c r="AB43" s="940">
        <f t="shared" ca="1" si="6"/>
        <v>0</v>
      </c>
      <c r="AC43" s="940">
        <f t="shared" ca="1" si="6"/>
        <v>0</v>
      </c>
      <c r="AD43" s="1425"/>
      <c r="AE43" s="852"/>
    </row>
    <row r="44" spans="1:31" ht="30" customHeight="1" thickBot="1" x14ac:dyDescent="0.3">
      <c r="A44" s="843"/>
      <c r="B44" s="1410"/>
      <c r="C44" s="981" t="s">
        <v>216</v>
      </c>
      <c r="D44" s="982"/>
      <c r="E44" s="982"/>
      <c r="F44" s="982"/>
      <c r="G44" s="982"/>
      <c r="H44" s="982"/>
      <c r="I44" s="982"/>
      <c r="J44" s="982"/>
      <c r="K44" s="982"/>
      <c r="L44" s="982"/>
      <c r="M44" s="983"/>
      <c r="N44" s="956"/>
      <c r="O44" s="1435"/>
      <c r="P44" s="1435"/>
      <c r="Q44" s="1435"/>
      <c r="R44" s="1436"/>
      <c r="S44" s="903">
        <f t="shared" ca="1" si="2"/>
        <v>0</v>
      </c>
      <c r="T44" s="940" t="str">
        <f t="shared" ca="1" si="6"/>
        <v>DQ REASON</v>
      </c>
      <c r="U44" s="940">
        <f t="shared" ca="1" si="6"/>
        <v>0</v>
      </c>
      <c r="V44" s="940">
        <f t="shared" ca="1" si="6"/>
        <v>0</v>
      </c>
      <c r="W44" s="940">
        <f t="shared" ca="1" si="6"/>
        <v>0</v>
      </c>
      <c r="X44" s="940">
        <f t="shared" ca="1" si="6"/>
        <v>0</v>
      </c>
      <c r="Y44" s="940">
        <f t="shared" ca="1" si="6"/>
        <v>0</v>
      </c>
      <c r="Z44" s="940">
        <f t="shared" ca="1" si="6"/>
        <v>0</v>
      </c>
      <c r="AA44" s="940">
        <f t="shared" ca="1" si="6"/>
        <v>0</v>
      </c>
      <c r="AB44" s="940">
        <f t="shared" ca="1" si="6"/>
        <v>0</v>
      </c>
      <c r="AC44" s="940">
        <f t="shared" ca="1" si="6"/>
        <v>0</v>
      </c>
      <c r="AD44" s="1425"/>
      <c r="AE44" s="852"/>
    </row>
    <row r="45" spans="1:31" ht="18" customHeight="1" x14ac:dyDescent="0.25">
      <c r="A45" s="843"/>
      <c r="B45" s="1395" t="s">
        <v>163</v>
      </c>
      <c r="C45" s="984" t="s">
        <v>10</v>
      </c>
      <c r="D45" s="985">
        <f>'print 10 lane'!J22</f>
        <v>6</v>
      </c>
      <c r="E45" s="986">
        <f>'print 10 lane'!M22</f>
        <v>5</v>
      </c>
      <c r="F45" s="986">
        <f>'print 10 lane'!P22</f>
        <v>4</v>
      </c>
      <c r="G45" s="986">
        <f>'print 10 lane'!S22</f>
        <v>1</v>
      </c>
      <c r="H45" s="986">
        <f>'print 10 lane'!V22</f>
        <v>2</v>
      </c>
      <c r="I45" s="986">
        <f>'print 10 lane'!Y22</f>
        <v>3</v>
      </c>
      <c r="J45" s="986">
        <f>'print 10 lane'!AB22</f>
        <v>0</v>
      </c>
      <c r="K45" s="986">
        <f>'print 10 lane'!AE22</f>
        <v>0</v>
      </c>
      <c r="L45" s="986">
        <f>'print 10 lane'!AH22</f>
        <v>0</v>
      </c>
      <c r="M45" s="987">
        <f>'print 10 lane'!AK22</f>
        <v>0</v>
      </c>
      <c r="N45" s="956"/>
      <c r="O45" s="988"/>
      <c r="P45" s="988"/>
      <c r="Q45" s="988"/>
      <c r="R45" s="988"/>
      <c r="S45" s="903"/>
      <c r="T45" s="940"/>
      <c r="U45" s="940"/>
      <c r="V45" s="940"/>
      <c r="W45" s="940"/>
      <c r="X45" s="940"/>
      <c r="Y45" s="940"/>
      <c r="Z45" s="940"/>
      <c r="AA45" s="940"/>
      <c r="AB45" s="940"/>
      <c r="AC45" s="940"/>
      <c r="AD45" s="1425"/>
      <c r="AE45" s="852"/>
    </row>
    <row r="46" spans="1:31" ht="22.5" customHeight="1" x14ac:dyDescent="0.25">
      <c r="A46" s="843"/>
      <c r="B46" s="1396"/>
      <c r="C46" s="941" t="s">
        <v>9</v>
      </c>
      <c r="D46" s="942">
        <v>21725</v>
      </c>
      <c r="E46" s="943">
        <v>21638</v>
      </c>
      <c r="F46" s="943">
        <v>21487</v>
      </c>
      <c r="G46" s="943">
        <v>20830</v>
      </c>
      <c r="H46" s="943">
        <v>21182</v>
      </c>
      <c r="I46" s="943">
        <v>21353</v>
      </c>
      <c r="J46" s="943"/>
      <c r="K46" s="943"/>
      <c r="L46" s="943"/>
      <c r="M46" s="944"/>
      <c r="N46" s="862"/>
      <c r="O46" s="988"/>
      <c r="P46" s="988"/>
      <c r="Q46" s="988"/>
      <c r="R46" s="988"/>
      <c r="S46" s="903">
        <f t="shared" ca="1" si="2"/>
        <v>0</v>
      </c>
      <c r="T46" s="940" t="str">
        <f t="shared" ca="1" si="6"/>
        <v>TIME</v>
      </c>
      <c r="U46" s="940">
        <f t="shared" ca="1" si="6"/>
        <v>21725</v>
      </c>
      <c r="V46" s="940">
        <f t="shared" ca="1" si="6"/>
        <v>21638</v>
      </c>
      <c r="W46" s="940">
        <f t="shared" ca="1" si="6"/>
        <v>21487</v>
      </c>
      <c r="X46" s="940">
        <f t="shared" ca="1" si="6"/>
        <v>20830</v>
      </c>
      <c r="Y46" s="940">
        <f t="shared" ca="1" si="6"/>
        <v>21182</v>
      </c>
      <c r="Z46" s="940">
        <f t="shared" ca="1" si="6"/>
        <v>21353</v>
      </c>
      <c r="AA46" s="940">
        <f t="shared" ca="1" si="6"/>
        <v>0</v>
      </c>
      <c r="AB46" s="940">
        <f t="shared" ca="1" si="6"/>
        <v>0</v>
      </c>
      <c r="AC46" s="940">
        <f t="shared" ca="1" si="6"/>
        <v>0</v>
      </c>
      <c r="AD46" s="1425"/>
      <c r="AE46" s="852"/>
    </row>
    <row r="47" spans="1:31" ht="30" customHeight="1" thickBot="1" x14ac:dyDescent="0.3">
      <c r="A47" s="843"/>
      <c r="B47" s="989" t="str">
        <f>'Team 1'!B14</f>
        <v>GIRLS 13/U
MEDLEY RELAY</v>
      </c>
      <c r="C47" s="990" t="s">
        <v>216</v>
      </c>
      <c r="D47" s="991"/>
      <c r="E47" s="991"/>
      <c r="F47" s="991"/>
      <c r="G47" s="991"/>
      <c r="H47" s="991"/>
      <c r="I47" s="991"/>
      <c r="J47" s="991"/>
      <c r="K47" s="991"/>
      <c r="L47" s="991"/>
      <c r="M47" s="992"/>
      <c r="N47" s="956"/>
      <c r="O47" s="988"/>
      <c r="P47" s="988"/>
      <c r="Q47" s="988"/>
      <c r="R47" s="988"/>
      <c r="S47" s="903">
        <f t="shared" ca="1" si="2"/>
        <v>0</v>
      </c>
      <c r="T47" s="940" t="str">
        <f t="shared" ca="1" si="6"/>
        <v>DQ REASON</v>
      </c>
      <c r="U47" s="940">
        <f t="shared" ca="1" si="6"/>
        <v>0</v>
      </c>
      <c r="V47" s="940">
        <f t="shared" ca="1" si="6"/>
        <v>0</v>
      </c>
      <c r="W47" s="940">
        <f t="shared" ca="1" si="6"/>
        <v>0</v>
      </c>
      <c r="X47" s="940">
        <f t="shared" ca="1" si="6"/>
        <v>0</v>
      </c>
      <c r="Y47" s="940">
        <f t="shared" ca="1" si="6"/>
        <v>0</v>
      </c>
      <c r="Z47" s="940">
        <f t="shared" ca="1" si="6"/>
        <v>0</v>
      </c>
      <c r="AA47" s="940">
        <f t="shared" ca="1" si="6"/>
        <v>0</v>
      </c>
      <c r="AB47" s="940">
        <f t="shared" ca="1" si="6"/>
        <v>0</v>
      </c>
      <c r="AC47" s="940">
        <f t="shared" ca="1" si="6"/>
        <v>0</v>
      </c>
      <c r="AD47" s="1425"/>
      <c r="AE47" s="852"/>
    </row>
    <row r="48" spans="1:31" ht="18" customHeight="1" x14ac:dyDescent="0.25">
      <c r="A48" s="843"/>
      <c r="B48" s="1397" t="s">
        <v>164</v>
      </c>
      <c r="C48" s="993" t="s">
        <v>10</v>
      </c>
      <c r="D48" s="958">
        <f>'print 10 lane'!J24</f>
        <v>4</v>
      </c>
      <c r="E48" s="959">
        <f>'print 10 lane'!M24</f>
        <v>6</v>
      </c>
      <c r="F48" s="959">
        <f>'print 10 lane'!P24</f>
        <v>5</v>
      </c>
      <c r="G48" s="959">
        <f>'print 10 lane'!S24</f>
        <v>2</v>
      </c>
      <c r="H48" s="959">
        <f>'print 10 lane'!V24</f>
        <v>3</v>
      </c>
      <c r="I48" s="959">
        <f>'print 10 lane'!Y24</f>
        <v>1</v>
      </c>
      <c r="J48" s="959">
        <f>'print 10 lane'!AB24</f>
        <v>0</v>
      </c>
      <c r="K48" s="959">
        <f>'print 10 lane'!AE24</f>
        <v>0</v>
      </c>
      <c r="L48" s="959">
        <f>'print 10 lane'!AH24</f>
        <v>0</v>
      </c>
      <c r="M48" s="960">
        <f>'print 10 lane'!AK24</f>
        <v>0</v>
      </c>
      <c r="N48" s="956"/>
      <c r="O48" s="988"/>
      <c r="P48" s="988"/>
      <c r="Q48" s="988"/>
      <c r="R48" s="988"/>
      <c r="S48" s="903"/>
      <c r="T48" s="940"/>
      <c r="U48" s="940"/>
      <c r="V48" s="940"/>
      <c r="W48" s="940"/>
      <c r="X48" s="940"/>
      <c r="Y48" s="940"/>
      <c r="Z48" s="940"/>
      <c r="AA48" s="940"/>
      <c r="AB48" s="940"/>
      <c r="AC48" s="940"/>
      <c r="AD48" s="1425"/>
      <c r="AE48" s="852"/>
    </row>
    <row r="49" spans="1:31" ht="22.5" customHeight="1" x14ac:dyDescent="0.25">
      <c r="A49" s="843"/>
      <c r="B49" s="1394"/>
      <c r="C49" s="962" t="s">
        <v>9</v>
      </c>
      <c r="D49" s="963">
        <v>21058</v>
      </c>
      <c r="E49" s="963">
        <v>22057</v>
      </c>
      <c r="F49" s="963">
        <v>21701</v>
      </c>
      <c r="G49" s="963">
        <v>20879</v>
      </c>
      <c r="H49" s="963">
        <v>21024</v>
      </c>
      <c r="I49" s="963">
        <v>20745</v>
      </c>
      <c r="J49" s="963"/>
      <c r="K49" s="963"/>
      <c r="L49" s="963"/>
      <c r="M49" s="964"/>
      <c r="N49" s="862"/>
      <c r="O49" s="1427" t="s">
        <v>3234</v>
      </c>
      <c r="P49" s="1428"/>
      <c r="Q49" s="1428"/>
      <c r="R49" s="1428"/>
      <c r="S49" s="903">
        <f t="shared" ca="1" si="2"/>
        <v>0</v>
      </c>
      <c r="T49" s="940" t="str">
        <f t="shared" ca="1" si="6"/>
        <v>TIME</v>
      </c>
      <c r="U49" s="940">
        <f t="shared" ca="1" si="6"/>
        <v>21058</v>
      </c>
      <c r="V49" s="940">
        <f t="shared" ca="1" si="6"/>
        <v>22057</v>
      </c>
      <c r="W49" s="940">
        <f t="shared" ca="1" si="6"/>
        <v>21701</v>
      </c>
      <c r="X49" s="940">
        <f t="shared" ca="1" si="6"/>
        <v>20879</v>
      </c>
      <c r="Y49" s="940">
        <f t="shared" ca="1" si="6"/>
        <v>21024</v>
      </c>
      <c r="Z49" s="940">
        <f t="shared" ca="1" si="6"/>
        <v>20745</v>
      </c>
      <c r="AA49" s="940">
        <f t="shared" ca="1" si="6"/>
        <v>0</v>
      </c>
      <c r="AB49" s="940">
        <f t="shared" ca="1" si="6"/>
        <v>0</v>
      </c>
      <c r="AC49" s="940">
        <f t="shared" ca="1" si="6"/>
        <v>0</v>
      </c>
      <c r="AD49" s="1425"/>
      <c r="AE49" s="852"/>
    </row>
    <row r="50" spans="1:31" ht="30" customHeight="1" thickBot="1" x14ac:dyDescent="0.3">
      <c r="A50" s="843"/>
      <c r="B50" s="994" t="str">
        <f>'Team 1'!B18</f>
        <v>BOYS 13/U
MEDLEY RELAY</v>
      </c>
      <c r="C50" s="981" t="s">
        <v>216</v>
      </c>
      <c r="D50" s="982"/>
      <c r="E50" s="982"/>
      <c r="F50" s="982"/>
      <c r="G50" s="982"/>
      <c r="H50" s="982"/>
      <c r="I50" s="982"/>
      <c r="J50" s="982"/>
      <c r="K50" s="982"/>
      <c r="L50" s="982"/>
      <c r="M50" s="983"/>
      <c r="N50" s="956"/>
      <c r="O50" s="1427"/>
      <c r="P50" s="1428"/>
      <c r="Q50" s="1428"/>
      <c r="R50" s="1428"/>
      <c r="S50" s="903">
        <f t="shared" ca="1" si="2"/>
        <v>0</v>
      </c>
      <c r="T50" s="940" t="str">
        <f t="shared" ca="1" si="6"/>
        <v>DQ REASON</v>
      </c>
      <c r="U50" s="940">
        <f t="shared" ca="1" si="6"/>
        <v>0</v>
      </c>
      <c r="V50" s="940">
        <f t="shared" ca="1" si="6"/>
        <v>0</v>
      </c>
      <c r="W50" s="940">
        <f t="shared" ca="1" si="6"/>
        <v>0</v>
      </c>
      <c r="X50" s="940">
        <f t="shared" ca="1" si="6"/>
        <v>0</v>
      </c>
      <c r="Y50" s="940">
        <f t="shared" ca="1" si="6"/>
        <v>0</v>
      </c>
      <c r="Z50" s="940">
        <f t="shared" ca="1" si="6"/>
        <v>0</v>
      </c>
      <c r="AA50" s="940">
        <f t="shared" ca="1" si="6"/>
        <v>0</v>
      </c>
      <c r="AB50" s="940">
        <f t="shared" ca="1" si="6"/>
        <v>0</v>
      </c>
      <c r="AC50" s="940">
        <f t="shared" ca="1" si="6"/>
        <v>0</v>
      </c>
      <c r="AD50" s="1425"/>
      <c r="AE50" s="852"/>
    </row>
    <row r="51" spans="1:31" ht="18" customHeight="1" x14ac:dyDescent="0.25">
      <c r="A51" s="843"/>
      <c r="B51" s="995" t="s">
        <v>165</v>
      </c>
      <c r="C51" s="984" t="s">
        <v>10</v>
      </c>
      <c r="D51" s="985">
        <f>'print 10 lane'!J26</f>
        <v>5</v>
      </c>
      <c r="E51" s="986">
        <f>'print 10 lane'!M26</f>
        <v>6</v>
      </c>
      <c r="F51" s="986">
        <f>'print 10 lane'!P26</f>
        <v>1</v>
      </c>
      <c r="G51" s="986">
        <f>'print 10 lane'!S26</f>
        <v>2</v>
      </c>
      <c r="H51" s="986">
        <f>'print 10 lane'!V26</f>
        <v>4</v>
      </c>
      <c r="I51" s="986">
        <f>'print 10 lane'!Y26</f>
        <v>3</v>
      </c>
      <c r="J51" s="986">
        <f>'print 10 lane'!AB26</f>
        <v>0</v>
      </c>
      <c r="K51" s="986">
        <f>'print 10 lane'!AE26</f>
        <v>0</v>
      </c>
      <c r="L51" s="986">
        <f>'print 10 lane'!AH26</f>
        <v>0</v>
      </c>
      <c r="M51" s="987">
        <f>'print 10 lane'!AK26</f>
        <v>0</v>
      </c>
      <c r="N51" s="956"/>
      <c r="O51" s="1427"/>
      <c r="P51" s="1428"/>
      <c r="Q51" s="1428"/>
      <c r="R51" s="1428"/>
      <c r="S51" s="903"/>
      <c r="T51" s="940"/>
      <c r="U51" s="940"/>
      <c r="V51" s="940"/>
      <c r="W51" s="940"/>
      <c r="X51" s="940"/>
      <c r="Y51" s="940"/>
      <c r="Z51" s="940"/>
      <c r="AA51" s="940"/>
      <c r="AB51" s="940"/>
      <c r="AC51" s="940"/>
      <c r="AD51" s="1425"/>
      <c r="AE51" s="852"/>
    </row>
    <row r="52" spans="1:31" ht="22.5" customHeight="1" x14ac:dyDescent="0.25">
      <c r="A52" s="843"/>
      <c r="B52" s="1398" t="str">
        <f>'Team 1'!B22</f>
        <v>GIRLS 15/U
FREESTYLE RELAY</v>
      </c>
      <c r="C52" s="941" t="s">
        <v>9</v>
      </c>
      <c r="D52" s="942">
        <v>15867</v>
      </c>
      <c r="E52" s="943">
        <v>15959</v>
      </c>
      <c r="F52" s="943">
        <v>15170</v>
      </c>
      <c r="G52" s="943">
        <v>15277</v>
      </c>
      <c r="H52" s="943">
        <v>15787</v>
      </c>
      <c r="I52" s="943">
        <v>15421</v>
      </c>
      <c r="J52" s="943"/>
      <c r="K52" s="943"/>
      <c r="L52" s="943"/>
      <c r="M52" s="944"/>
      <c r="N52" s="862"/>
      <c r="O52" s="1427"/>
      <c r="P52" s="1428"/>
      <c r="Q52" s="1428"/>
      <c r="R52" s="1428"/>
      <c r="S52" s="903">
        <f t="shared" ca="1" si="2"/>
        <v>0</v>
      </c>
      <c r="T52" s="940" t="str">
        <f t="shared" ca="1" si="6"/>
        <v>TIME</v>
      </c>
      <c r="U52" s="940">
        <f t="shared" ca="1" si="6"/>
        <v>15867</v>
      </c>
      <c r="V52" s="940">
        <f t="shared" ca="1" si="6"/>
        <v>15959</v>
      </c>
      <c r="W52" s="940">
        <f t="shared" ca="1" si="6"/>
        <v>15170</v>
      </c>
      <c r="X52" s="940">
        <f t="shared" ca="1" si="6"/>
        <v>15277</v>
      </c>
      <c r="Y52" s="940">
        <f t="shared" ca="1" si="6"/>
        <v>15787</v>
      </c>
      <c r="Z52" s="940">
        <f t="shared" ca="1" si="6"/>
        <v>15421</v>
      </c>
      <c r="AA52" s="940">
        <f t="shared" ca="1" si="6"/>
        <v>0</v>
      </c>
      <c r="AB52" s="940">
        <f t="shared" ca="1" si="6"/>
        <v>0</v>
      </c>
      <c r="AC52" s="940">
        <f t="shared" ca="1" si="6"/>
        <v>0</v>
      </c>
      <c r="AD52" s="1425"/>
      <c r="AE52" s="852"/>
    </row>
    <row r="53" spans="1:31" ht="30" customHeight="1" thickBot="1" x14ac:dyDescent="0.3">
      <c r="A53" s="843"/>
      <c r="B53" s="1399"/>
      <c r="C53" s="990" t="s">
        <v>216</v>
      </c>
      <c r="D53" s="991"/>
      <c r="E53" s="991"/>
      <c r="F53" s="991"/>
      <c r="G53" s="991"/>
      <c r="H53" s="991"/>
      <c r="I53" s="991"/>
      <c r="J53" s="991"/>
      <c r="K53" s="991"/>
      <c r="L53" s="991"/>
      <c r="M53" s="992"/>
      <c r="N53" s="956"/>
      <c r="O53" s="1427"/>
      <c r="P53" s="1428"/>
      <c r="Q53" s="1428"/>
      <c r="R53" s="1428"/>
      <c r="S53" s="903">
        <f t="shared" ca="1" si="2"/>
        <v>0</v>
      </c>
      <c r="T53" s="940" t="str">
        <f t="shared" ca="1" si="6"/>
        <v>DQ REASON</v>
      </c>
      <c r="U53" s="940">
        <f t="shared" ca="1" si="6"/>
        <v>0</v>
      </c>
      <c r="V53" s="940">
        <f t="shared" ca="1" si="6"/>
        <v>0</v>
      </c>
      <c r="W53" s="940">
        <f t="shared" ca="1" si="6"/>
        <v>0</v>
      </c>
      <c r="X53" s="940">
        <f t="shared" ca="1" si="6"/>
        <v>0</v>
      </c>
      <c r="Y53" s="940">
        <f t="shared" ca="1" si="6"/>
        <v>0</v>
      </c>
      <c r="Z53" s="940">
        <f t="shared" ca="1" si="6"/>
        <v>0</v>
      </c>
      <c r="AA53" s="940">
        <f t="shared" ca="1" si="6"/>
        <v>0</v>
      </c>
      <c r="AB53" s="940">
        <f t="shared" ca="1" si="6"/>
        <v>0</v>
      </c>
      <c r="AC53" s="940">
        <f t="shared" ca="1" si="6"/>
        <v>0</v>
      </c>
      <c r="AD53" s="1425"/>
      <c r="AE53" s="852"/>
    </row>
    <row r="54" spans="1:31" ht="18" customHeight="1" x14ac:dyDescent="0.25">
      <c r="A54" s="843"/>
      <c r="B54" s="996" t="s">
        <v>166</v>
      </c>
      <c r="C54" s="993" t="s">
        <v>10</v>
      </c>
      <c r="D54" s="958">
        <f>'print 10 lane'!J28</f>
        <v>4</v>
      </c>
      <c r="E54" s="959">
        <f>'print 10 lane'!M28</f>
        <v>3</v>
      </c>
      <c r="F54" s="959">
        <f>'print 10 lane'!P28</f>
        <v>2</v>
      </c>
      <c r="G54" s="959">
        <f>'print 10 lane'!S28</f>
        <v>1</v>
      </c>
      <c r="H54" s="959">
        <f>'print 10 lane'!V28</f>
        <v>5</v>
      </c>
      <c r="I54" s="959">
        <f>'print 10 lane'!Y28</f>
        <v>6</v>
      </c>
      <c r="J54" s="959">
        <f>'print 10 lane'!AB28</f>
        <v>0</v>
      </c>
      <c r="K54" s="959">
        <f>'print 10 lane'!AE28</f>
        <v>0</v>
      </c>
      <c r="L54" s="959">
        <f>'print 10 lane'!AH28</f>
        <v>0</v>
      </c>
      <c r="M54" s="960">
        <f>'print 10 lane'!AK28</f>
        <v>0</v>
      </c>
      <c r="N54" s="956"/>
      <c r="O54" s="1427"/>
      <c r="P54" s="1428"/>
      <c r="Q54" s="1428"/>
      <c r="R54" s="1428"/>
      <c r="S54" s="903"/>
      <c r="T54" s="940"/>
      <c r="U54" s="940"/>
      <c r="V54" s="940"/>
      <c r="W54" s="940"/>
      <c r="X54" s="940"/>
      <c r="Y54" s="940"/>
      <c r="Z54" s="940"/>
      <c r="AA54" s="940"/>
      <c r="AB54" s="940"/>
      <c r="AC54" s="940"/>
      <c r="AD54" s="1425"/>
      <c r="AE54" s="852"/>
    </row>
    <row r="55" spans="1:31" ht="22.5" customHeight="1" x14ac:dyDescent="0.25">
      <c r="A55" s="843"/>
      <c r="B55" s="1409" t="str">
        <f>'Team 1'!B26</f>
        <v>BOYS 15/U
FREESTYLE RELAY</v>
      </c>
      <c r="C55" s="962" t="s">
        <v>9</v>
      </c>
      <c r="D55" s="963">
        <v>14888</v>
      </c>
      <c r="E55" s="963">
        <v>14834</v>
      </c>
      <c r="F55" s="963">
        <v>14535</v>
      </c>
      <c r="G55" s="963">
        <v>14046</v>
      </c>
      <c r="H55" s="963">
        <v>15022</v>
      </c>
      <c r="I55" s="963">
        <v>15299</v>
      </c>
      <c r="J55" s="963"/>
      <c r="K55" s="963"/>
      <c r="L55" s="963"/>
      <c r="M55" s="964"/>
      <c r="N55" s="862"/>
      <c r="O55" s="1427"/>
      <c r="P55" s="1428"/>
      <c r="Q55" s="1428"/>
      <c r="R55" s="1428"/>
      <c r="S55" s="903">
        <f t="shared" ca="1" si="2"/>
        <v>0</v>
      </c>
      <c r="T55" s="940" t="str">
        <f t="shared" ca="1" si="6"/>
        <v>TIME</v>
      </c>
      <c r="U55" s="940">
        <f t="shared" ca="1" si="6"/>
        <v>14888</v>
      </c>
      <c r="V55" s="940">
        <f t="shared" ca="1" si="6"/>
        <v>14834</v>
      </c>
      <c r="W55" s="940">
        <f t="shared" ca="1" si="6"/>
        <v>14535</v>
      </c>
      <c r="X55" s="940">
        <f t="shared" ca="1" si="6"/>
        <v>14046</v>
      </c>
      <c r="Y55" s="940">
        <f t="shared" ca="1" si="6"/>
        <v>15022</v>
      </c>
      <c r="Z55" s="940">
        <f t="shared" ca="1" si="6"/>
        <v>15299</v>
      </c>
      <c r="AA55" s="940">
        <f t="shared" ca="1" si="6"/>
        <v>0</v>
      </c>
      <c r="AB55" s="940">
        <f t="shared" ca="1" si="6"/>
        <v>0</v>
      </c>
      <c r="AC55" s="940">
        <f t="shared" ca="1" si="6"/>
        <v>0</v>
      </c>
      <c r="AD55" s="1425"/>
      <c r="AE55" s="852"/>
    </row>
    <row r="56" spans="1:31" ht="30" customHeight="1" thickBot="1" x14ac:dyDescent="0.3">
      <c r="A56" s="843"/>
      <c r="B56" s="1410"/>
      <c r="C56" s="981" t="s">
        <v>216</v>
      </c>
      <c r="D56" s="982"/>
      <c r="E56" s="982"/>
      <c r="F56" s="982"/>
      <c r="G56" s="982"/>
      <c r="H56" s="982"/>
      <c r="I56" s="982"/>
      <c r="J56" s="982"/>
      <c r="K56" s="982"/>
      <c r="L56" s="982"/>
      <c r="M56" s="983"/>
      <c r="N56" s="956"/>
      <c r="O56" s="1427"/>
      <c r="P56" s="1428"/>
      <c r="Q56" s="1428"/>
      <c r="R56" s="1428"/>
      <c r="S56" s="903">
        <f t="shared" ca="1" si="2"/>
        <v>0</v>
      </c>
      <c r="T56" s="940" t="str">
        <f t="shared" ca="1" si="6"/>
        <v>DQ REASON</v>
      </c>
      <c r="U56" s="940">
        <f t="shared" ca="1" si="6"/>
        <v>0</v>
      </c>
      <c r="V56" s="940">
        <f t="shared" ca="1" si="6"/>
        <v>0</v>
      </c>
      <c r="W56" s="940">
        <f t="shared" ca="1" si="6"/>
        <v>0</v>
      </c>
      <c r="X56" s="940">
        <f t="shared" ca="1" si="6"/>
        <v>0</v>
      </c>
      <c r="Y56" s="940">
        <f t="shared" ca="1" si="6"/>
        <v>0</v>
      </c>
      <c r="Z56" s="940">
        <f t="shared" ca="1" si="6"/>
        <v>0</v>
      </c>
      <c r="AA56" s="940">
        <f t="shared" ca="1" si="6"/>
        <v>0</v>
      </c>
      <c r="AB56" s="940">
        <f t="shared" ca="1" si="6"/>
        <v>0</v>
      </c>
      <c r="AC56" s="940">
        <f t="shared" ca="1" si="6"/>
        <v>0</v>
      </c>
      <c r="AD56" s="1425"/>
      <c r="AE56" s="852"/>
    </row>
    <row r="57" spans="1:31" ht="18" customHeight="1" x14ac:dyDescent="0.25">
      <c r="A57" s="843"/>
      <c r="B57" s="1395" t="s">
        <v>167</v>
      </c>
      <c r="C57" s="997" t="s">
        <v>10</v>
      </c>
      <c r="D57" s="985">
        <f>'print 10 lane'!J30</f>
        <v>3</v>
      </c>
      <c r="E57" s="986">
        <f>'print 10 lane'!M30</f>
        <v>4</v>
      </c>
      <c r="F57" s="986">
        <f>'print 10 lane'!P30</f>
        <v>1</v>
      </c>
      <c r="G57" s="986">
        <f>'print 10 lane'!S30</f>
        <v>2</v>
      </c>
      <c r="H57" s="986">
        <f>'print 10 lane'!V30</f>
        <v>6</v>
      </c>
      <c r="I57" s="986">
        <f>'print 10 lane'!Y30</f>
        <v>5</v>
      </c>
      <c r="J57" s="986">
        <f>'print 10 lane'!AB30</f>
        <v>0</v>
      </c>
      <c r="K57" s="986">
        <f>'print 10 lane'!AE30</f>
        <v>0</v>
      </c>
      <c r="L57" s="986">
        <f>'print 10 lane'!AH30</f>
        <v>0</v>
      </c>
      <c r="M57" s="987">
        <f>'print 10 lane'!AK30</f>
        <v>0</v>
      </c>
      <c r="N57" s="956"/>
      <c r="O57" s="1427"/>
      <c r="P57" s="1428"/>
      <c r="Q57" s="1428"/>
      <c r="R57" s="1428"/>
      <c r="S57" s="903"/>
      <c r="T57" s="940"/>
      <c r="U57" s="940"/>
      <c r="V57" s="940"/>
      <c r="W57" s="940"/>
      <c r="X57" s="940"/>
      <c r="Y57" s="940"/>
      <c r="Z57" s="940"/>
      <c r="AA57" s="940"/>
      <c r="AB57" s="940"/>
      <c r="AC57" s="940"/>
      <c r="AD57" s="1425"/>
      <c r="AE57" s="852"/>
    </row>
    <row r="58" spans="1:31" ht="22.5" customHeight="1" thickBot="1" x14ac:dyDescent="0.3">
      <c r="A58" s="843"/>
      <c r="B58" s="1396"/>
      <c r="C58" s="941" t="s">
        <v>9</v>
      </c>
      <c r="D58" s="942">
        <v>20895</v>
      </c>
      <c r="E58" s="943">
        <v>20924</v>
      </c>
      <c r="F58" s="943">
        <v>15932</v>
      </c>
      <c r="G58" s="943">
        <v>15966</v>
      </c>
      <c r="H58" s="943">
        <v>21095</v>
      </c>
      <c r="I58" s="943">
        <v>20949</v>
      </c>
      <c r="J58" s="943"/>
      <c r="K58" s="943"/>
      <c r="L58" s="943"/>
      <c r="M58" s="944"/>
      <c r="N58" s="862"/>
      <c r="O58" s="1429"/>
      <c r="P58" s="1430"/>
      <c r="Q58" s="1430"/>
      <c r="R58" s="1430"/>
      <c r="S58" s="903">
        <f t="shared" ca="1" si="2"/>
        <v>0</v>
      </c>
      <c r="T58" s="940" t="str">
        <f t="shared" ca="1" si="6"/>
        <v>TIME</v>
      </c>
      <c r="U58" s="940">
        <f t="shared" ca="1" si="6"/>
        <v>20895</v>
      </c>
      <c r="V58" s="940">
        <f t="shared" ca="1" si="6"/>
        <v>20924</v>
      </c>
      <c r="W58" s="940">
        <f t="shared" ca="1" si="6"/>
        <v>15932</v>
      </c>
      <c r="X58" s="940">
        <f t="shared" ca="1" si="6"/>
        <v>15966</v>
      </c>
      <c r="Y58" s="940">
        <f t="shared" ca="1" si="6"/>
        <v>21095</v>
      </c>
      <c r="Z58" s="940">
        <f t="shared" ca="1" si="6"/>
        <v>20949</v>
      </c>
      <c r="AA58" s="940">
        <f t="shared" ca="1" si="6"/>
        <v>0</v>
      </c>
      <c r="AB58" s="940">
        <f t="shared" ca="1" si="6"/>
        <v>0</v>
      </c>
      <c r="AC58" s="940">
        <f t="shared" ca="1" si="6"/>
        <v>0</v>
      </c>
      <c r="AD58" s="1425"/>
      <c r="AE58" s="852"/>
    </row>
    <row r="59" spans="1:31" ht="30" customHeight="1" thickBot="1" x14ac:dyDescent="0.3">
      <c r="A59" s="843"/>
      <c r="B59" s="989" t="str">
        <f>'Team 1'!B30</f>
        <v>LADIES OPEN
MEDLEY RELAY</v>
      </c>
      <c r="C59" s="990" t="s">
        <v>216</v>
      </c>
      <c r="D59" s="991"/>
      <c r="E59" s="991"/>
      <c r="F59" s="991"/>
      <c r="G59" s="991"/>
      <c r="H59" s="991"/>
      <c r="I59" s="991"/>
      <c r="J59" s="991"/>
      <c r="K59" s="991"/>
      <c r="L59" s="991"/>
      <c r="M59" s="992"/>
      <c r="N59" s="956"/>
      <c r="O59" s="1431" t="s">
        <v>2836</v>
      </c>
      <c r="P59" s="1431"/>
      <c r="Q59" s="1431"/>
      <c r="R59" s="1432"/>
      <c r="S59" s="903">
        <f t="shared" ca="1" si="2"/>
        <v>0</v>
      </c>
      <c r="T59" s="940" t="str">
        <f t="shared" ca="1" si="6"/>
        <v>DQ REASON</v>
      </c>
      <c r="U59" s="940">
        <f t="shared" ca="1" si="6"/>
        <v>0</v>
      </c>
      <c r="V59" s="940">
        <f t="shared" ca="1" si="6"/>
        <v>0</v>
      </c>
      <c r="W59" s="940">
        <f t="shared" ca="1" si="6"/>
        <v>0</v>
      </c>
      <c r="X59" s="940">
        <f t="shared" ca="1" si="6"/>
        <v>0</v>
      </c>
      <c r="Y59" s="940">
        <f t="shared" ca="1" si="6"/>
        <v>0</v>
      </c>
      <c r="Z59" s="940">
        <f t="shared" ca="1" si="6"/>
        <v>0</v>
      </c>
      <c r="AA59" s="940">
        <f t="shared" ca="1" si="6"/>
        <v>0</v>
      </c>
      <c r="AB59" s="940">
        <f t="shared" ca="1" si="6"/>
        <v>0</v>
      </c>
      <c r="AC59" s="940">
        <f t="shared" ca="1" si="6"/>
        <v>0</v>
      </c>
      <c r="AD59" s="1425"/>
      <c r="AE59" s="852"/>
    </row>
    <row r="60" spans="1:31" ht="17.25" customHeight="1" x14ac:dyDescent="0.25">
      <c r="A60" s="843"/>
      <c r="B60" s="1411" t="s">
        <v>168</v>
      </c>
      <c r="C60" s="993" t="s">
        <v>10</v>
      </c>
      <c r="D60" s="958">
        <f>'print 10 lane'!J32</f>
        <v>4</v>
      </c>
      <c r="E60" s="959">
        <f>'print 10 lane'!M32</f>
        <v>5</v>
      </c>
      <c r="F60" s="959">
        <f>'print 10 lane'!P32</f>
        <v>2</v>
      </c>
      <c r="G60" s="959">
        <f>'print 10 lane'!S32</f>
        <v>1</v>
      </c>
      <c r="H60" s="959">
        <f>'print 10 lane'!V32</f>
        <v>6</v>
      </c>
      <c r="I60" s="959">
        <f>'print 10 lane'!Y32</f>
        <v>3</v>
      </c>
      <c r="J60" s="959">
        <f>'print 10 lane'!AB32</f>
        <v>0</v>
      </c>
      <c r="K60" s="959">
        <f>'print 10 lane'!AE32</f>
        <v>0</v>
      </c>
      <c r="L60" s="959">
        <f>'print 10 lane'!AH32</f>
        <v>0</v>
      </c>
      <c r="M60" s="960">
        <f>'print 10 lane'!AK32</f>
        <v>0</v>
      </c>
      <c r="N60" s="956"/>
      <c r="O60" s="1433"/>
      <c r="P60" s="1433"/>
      <c r="Q60" s="1433"/>
      <c r="R60" s="1434"/>
      <c r="S60" s="903"/>
      <c r="T60" s="940"/>
      <c r="U60" s="940"/>
      <c r="V60" s="940"/>
      <c r="W60" s="940"/>
      <c r="X60" s="940"/>
      <c r="Y60" s="940"/>
      <c r="Z60" s="940"/>
      <c r="AA60" s="940"/>
      <c r="AB60" s="940"/>
      <c r="AC60" s="940"/>
      <c r="AD60" s="1425"/>
      <c r="AE60" s="852"/>
    </row>
    <row r="61" spans="1:31" ht="22.5" customHeight="1" x14ac:dyDescent="0.25">
      <c r="A61" s="843"/>
      <c r="B61" s="1412"/>
      <c r="C61" s="962" t="s">
        <v>9</v>
      </c>
      <c r="D61" s="963">
        <v>15769</v>
      </c>
      <c r="E61" s="963">
        <v>15786</v>
      </c>
      <c r="F61" s="963">
        <v>14802</v>
      </c>
      <c r="G61" s="963">
        <v>14793</v>
      </c>
      <c r="H61" s="963">
        <v>15824</v>
      </c>
      <c r="I61" s="963">
        <v>15459</v>
      </c>
      <c r="J61" s="963"/>
      <c r="K61" s="963"/>
      <c r="L61" s="963"/>
      <c r="M61" s="964"/>
      <c r="N61" s="862"/>
      <c r="O61" s="1433"/>
      <c r="P61" s="1433"/>
      <c r="Q61" s="1433"/>
      <c r="R61" s="1434"/>
      <c r="S61" s="903">
        <f t="shared" ca="1" si="2"/>
        <v>0</v>
      </c>
      <c r="T61" s="940" t="str">
        <f t="shared" ca="1" si="6"/>
        <v>TIME</v>
      </c>
      <c r="U61" s="940">
        <f t="shared" ca="1" si="6"/>
        <v>15769</v>
      </c>
      <c r="V61" s="940">
        <f t="shared" ca="1" si="6"/>
        <v>15786</v>
      </c>
      <c r="W61" s="940">
        <f t="shared" ca="1" si="6"/>
        <v>14802</v>
      </c>
      <c r="X61" s="940">
        <f t="shared" ca="1" si="6"/>
        <v>14793</v>
      </c>
      <c r="Y61" s="940">
        <f t="shared" ca="1" si="6"/>
        <v>15824</v>
      </c>
      <c r="Z61" s="940">
        <f t="shared" ca="1" si="6"/>
        <v>15459</v>
      </c>
      <c r="AA61" s="940">
        <f t="shared" ca="1" si="6"/>
        <v>0</v>
      </c>
      <c r="AB61" s="940">
        <f t="shared" ca="1" si="6"/>
        <v>0</v>
      </c>
      <c r="AC61" s="940">
        <f t="shared" ca="1" si="6"/>
        <v>0</v>
      </c>
      <c r="AD61" s="1425"/>
      <c r="AE61" s="852"/>
    </row>
    <row r="62" spans="1:31" ht="30" customHeight="1" thickBot="1" x14ac:dyDescent="0.3">
      <c r="A62" s="843"/>
      <c r="B62" s="994" t="str">
        <f>'Team 1'!B34</f>
        <v>MENS OPEN
MEDLEY RELAY</v>
      </c>
      <c r="C62" s="981" t="s">
        <v>216</v>
      </c>
      <c r="D62" s="982"/>
      <c r="E62" s="982"/>
      <c r="F62" s="982"/>
      <c r="G62" s="982"/>
      <c r="H62" s="982"/>
      <c r="I62" s="982"/>
      <c r="J62" s="982"/>
      <c r="K62" s="982"/>
      <c r="L62" s="982"/>
      <c r="M62" s="983"/>
      <c r="N62" s="956"/>
      <c r="O62" s="1433"/>
      <c r="P62" s="1433"/>
      <c r="Q62" s="1433"/>
      <c r="R62" s="1434"/>
      <c r="S62" s="903">
        <f t="shared" ca="1" si="2"/>
        <v>0</v>
      </c>
      <c r="T62" s="940" t="str">
        <f t="shared" ca="1" si="6"/>
        <v>DQ REASON</v>
      </c>
      <c r="U62" s="940">
        <f t="shared" ca="1" si="6"/>
        <v>0</v>
      </c>
      <c r="V62" s="940">
        <f t="shared" ca="1" si="6"/>
        <v>0</v>
      </c>
      <c r="W62" s="940">
        <f t="shared" ca="1" si="6"/>
        <v>0</v>
      </c>
      <c r="X62" s="940">
        <f t="shared" ca="1" si="6"/>
        <v>0</v>
      </c>
      <c r="Y62" s="940">
        <f t="shared" ca="1" si="6"/>
        <v>0</v>
      </c>
      <c r="Z62" s="940">
        <f t="shared" ca="1" si="6"/>
        <v>0</v>
      </c>
      <c r="AA62" s="940">
        <f t="shared" ca="1" si="6"/>
        <v>0</v>
      </c>
      <c r="AB62" s="940">
        <f t="shared" ca="1" si="6"/>
        <v>0</v>
      </c>
      <c r="AC62" s="940">
        <f t="shared" ca="1" si="6"/>
        <v>0</v>
      </c>
      <c r="AD62" s="1425"/>
      <c r="AE62" s="852"/>
    </row>
    <row r="63" spans="1:31" ht="18" customHeight="1" thickBot="1" x14ac:dyDescent="0.3">
      <c r="A63" s="843"/>
      <c r="B63" s="1395" t="s">
        <v>169</v>
      </c>
      <c r="C63" s="984" t="s">
        <v>10</v>
      </c>
      <c r="D63" s="985">
        <f>'print 10 lane'!J34</f>
        <v>1</v>
      </c>
      <c r="E63" s="986">
        <f>'print 10 lane'!M34</f>
        <v>6</v>
      </c>
      <c r="F63" s="986">
        <f>'print 10 lane'!P34</f>
        <v>3</v>
      </c>
      <c r="G63" s="986">
        <f>'print 10 lane'!S34</f>
        <v>5</v>
      </c>
      <c r="H63" s="986">
        <f>'print 10 lane'!V34</f>
        <v>2</v>
      </c>
      <c r="I63" s="986">
        <f>'print 10 lane'!Y34</f>
        <v>4</v>
      </c>
      <c r="J63" s="986">
        <f>'print 10 lane'!AB34</f>
        <v>0</v>
      </c>
      <c r="K63" s="986">
        <f>'print 10 lane'!AE34</f>
        <v>0</v>
      </c>
      <c r="L63" s="986">
        <f>'print 10 lane'!AH34</f>
        <v>0</v>
      </c>
      <c r="M63" s="987">
        <f>'print 10 lane'!AK34</f>
        <v>0</v>
      </c>
      <c r="N63" s="956"/>
      <c r="O63" s="1435"/>
      <c r="P63" s="1435"/>
      <c r="Q63" s="1435"/>
      <c r="R63" s="1436"/>
      <c r="S63" s="903"/>
      <c r="T63" s="940"/>
      <c r="U63" s="940"/>
      <c r="V63" s="940"/>
      <c r="W63" s="940"/>
      <c r="X63" s="940"/>
      <c r="Y63" s="940"/>
      <c r="Z63" s="940"/>
      <c r="AA63" s="940"/>
      <c r="AB63" s="940"/>
      <c r="AC63" s="940"/>
      <c r="AD63" s="1425"/>
      <c r="AE63" s="852"/>
    </row>
    <row r="64" spans="1:31" ht="22.5" customHeight="1" x14ac:dyDescent="0.25">
      <c r="A64" s="843"/>
      <c r="B64" s="1396"/>
      <c r="C64" s="941" t="s">
        <v>9</v>
      </c>
      <c r="D64" s="942">
        <v>3715</v>
      </c>
      <c r="E64" s="943">
        <v>4116</v>
      </c>
      <c r="F64" s="943">
        <v>3787</v>
      </c>
      <c r="G64" s="943">
        <v>3852</v>
      </c>
      <c r="H64" s="943">
        <v>3778</v>
      </c>
      <c r="I64" s="943">
        <v>3793</v>
      </c>
      <c r="J64" s="943"/>
      <c r="K64" s="943"/>
      <c r="L64" s="943"/>
      <c r="M64" s="944"/>
      <c r="N64" s="862"/>
      <c r="O64" s="998"/>
      <c r="P64" s="998"/>
      <c r="Q64" s="998"/>
      <c r="R64" s="998"/>
      <c r="S64" s="903">
        <f t="shared" ca="1" si="2"/>
        <v>0</v>
      </c>
      <c r="T64" s="940" t="str">
        <f t="shared" ca="1" si="6"/>
        <v>TIME</v>
      </c>
      <c r="U64" s="940">
        <f t="shared" ca="1" si="6"/>
        <v>3715</v>
      </c>
      <c r="V64" s="940">
        <f t="shared" ca="1" si="6"/>
        <v>4116</v>
      </c>
      <c r="W64" s="940">
        <f t="shared" ca="1" si="6"/>
        <v>3787</v>
      </c>
      <c r="X64" s="940">
        <f t="shared" ca="1" si="6"/>
        <v>3852</v>
      </c>
      <c r="Y64" s="940">
        <f t="shared" ca="1" si="6"/>
        <v>3778</v>
      </c>
      <c r="Z64" s="940">
        <f t="shared" ca="1" si="6"/>
        <v>3793</v>
      </c>
      <c r="AA64" s="940">
        <f t="shared" ca="1" si="6"/>
        <v>0</v>
      </c>
      <c r="AB64" s="940">
        <f t="shared" ca="1" si="6"/>
        <v>0</v>
      </c>
      <c r="AC64" s="940">
        <f t="shared" ca="1" si="6"/>
        <v>0</v>
      </c>
      <c r="AD64" s="1425"/>
      <c r="AE64" s="852"/>
    </row>
    <row r="65" spans="1:31" ht="22.5" customHeight="1" x14ac:dyDescent="0.25">
      <c r="A65" s="843"/>
      <c r="B65" s="1396" t="str">
        <f>'Team 1'!B38</f>
        <v>GIRLS 10/11 BACKSTROKE</v>
      </c>
      <c r="C65" s="941" t="s">
        <v>218</v>
      </c>
      <c r="D65" s="949" t="str">
        <f>'print 10 lane'!I35</f>
        <v xml:space="preserve">Charlotte  </v>
      </c>
      <c r="E65" s="949" t="str">
        <f>'print 10 lane'!L35</f>
        <v xml:space="preserve">Elyse </v>
      </c>
      <c r="F65" s="949" t="str">
        <f>'print 10 lane'!O35</f>
        <v xml:space="preserve">Leah  </v>
      </c>
      <c r="G65" s="949" t="str">
        <f>'print 10 lane'!R35</f>
        <v xml:space="preserve">Emma </v>
      </c>
      <c r="H65" s="949" t="str">
        <f>'print 10 lane'!U35</f>
        <v xml:space="preserve">Amy  </v>
      </c>
      <c r="I65" s="949" t="str">
        <f>'print 10 lane'!X35</f>
        <v xml:space="preserve">Eloise </v>
      </c>
      <c r="J65" s="949" t="str">
        <f>'print 10 lane'!AA35</f>
        <v xml:space="preserve"> </v>
      </c>
      <c r="K65" s="949" t="str">
        <f>'print 10 lane'!AD35</f>
        <v xml:space="preserve"> </v>
      </c>
      <c r="L65" s="949" t="str">
        <f>'print 10 lane'!AG35</f>
        <v xml:space="preserve"> </v>
      </c>
      <c r="M65" s="948" t="str">
        <f>'print 10 lane'!AJ35</f>
        <v xml:space="preserve"> </v>
      </c>
      <c r="N65" s="968"/>
      <c r="O65" s="999"/>
      <c r="P65" s="999"/>
      <c r="Q65" s="999"/>
      <c r="R65" s="999"/>
      <c r="S65" s="903" t="str">
        <f t="shared" ca="1" si="2"/>
        <v xml:space="preserve"> </v>
      </c>
      <c r="T65" s="940" t="str">
        <f t="shared" ca="1" si="6"/>
        <v>SWIMMER</v>
      </c>
      <c r="U65" s="940" t="str">
        <f t="shared" ca="1" si="6"/>
        <v xml:space="preserve">Charlotte  </v>
      </c>
      <c r="V65" s="940" t="str">
        <f t="shared" ca="1" si="6"/>
        <v xml:space="preserve">Elyse </v>
      </c>
      <c r="W65" s="940" t="str">
        <f t="shared" ca="1" si="6"/>
        <v xml:space="preserve">Leah  </v>
      </c>
      <c r="X65" s="940" t="str">
        <f t="shared" ca="1" si="6"/>
        <v xml:space="preserve">Emma </v>
      </c>
      <c r="Y65" s="940" t="str">
        <f t="shared" ca="1" si="6"/>
        <v xml:space="preserve">Amy  </v>
      </c>
      <c r="Z65" s="940" t="str">
        <f t="shared" ca="1" si="6"/>
        <v xml:space="preserve">Eloise </v>
      </c>
      <c r="AA65" s="940" t="str">
        <f t="shared" ca="1" si="6"/>
        <v xml:space="preserve"> </v>
      </c>
      <c r="AB65" s="940" t="str">
        <f t="shared" ca="1" si="6"/>
        <v xml:space="preserve"> </v>
      </c>
      <c r="AC65" s="940" t="str">
        <f t="shared" ca="1" si="6"/>
        <v xml:space="preserve"> </v>
      </c>
      <c r="AD65" s="1425"/>
      <c r="AE65" s="852"/>
    </row>
    <row r="66" spans="1:31" ht="30" customHeight="1" thickBot="1" x14ac:dyDescent="0.3">
      <c r="A66" s="843"/>
      <c r="B66" s="1396"/>
      <c r="C66" s="990" t="s">
        <v>216</v>
      </c>
      <c r="D66" s="991"/>
      <c r="E66" s="991"/>
      <c r="F66" s="991"/>
      <c r="G66" s="991"/>
      <c r="H66" s="991"/>
      <c r="I66" s="991"/>
      <c r="J66" s="991"/>
      <c r="K66" s="991"/>
      <c r="L66" s="991"/>
      <c r="M66" s="992"/>
      <c r="N66" s="956"/>
      <c r="O66" s="999"/>
      <c r="P66" s="999"/>
      <c r="Q66" s="999"/>
      <c r="R66" s="999"/>
      <c r="S66" s="903">
        <f t="shared" ca="1" si="2"/>
        <v>0</v>
      </c>
      <c r="T66" s="940" t="str">
        <f t="shared" ca="1" si="6"/>
        <v>DQ REASON</v>
      </c>
      <c r="U66" s="940">
        <f t="shared" ca="1" si="6"/>
        <v>0</v>
      </c>
      <c r="V66" s="940">
        <f t="shared" ca="1" si="6"/>
        <v>0</v>
      </c>
      <c r="W66" s="940">
        <f t="shared" ca="1" si="6"/>
        <v>0</v>
      </c>
      <c r="X66" s="940">
        <f t="shared" ca="1" si="6"/>
        <v>0</v>
      </c>
      <c r="Y66" s="940">
        <f t="shared" ca="1" si="6"/>
        <v>0</v>
      </c>
      <c r="Z66" s="940">
        <f t="shared" ca="1" si="6"/>
        <v>0</v>
      </c>
      <c r="AA66" s="940">
        <f t="shared" ca="1" si="6"/>
        <v>0</v>
      </c>
      <c r="AB66" s="940">
        <f t="shared" ca="1" si="6"/>
        <v>0</v>
      </c>
      <c r="AC66" s="940">
        <f t="shared" ca="1" si="6"/>
        <v>0</v>
      </c>
      <c r="AD66" s="1425"/>
      <c r="AE66" s="852"/>
    </row>
    <row r="67" spans="1:31" ht="18" customHeight="1" x14ac:dyDescent="0.25">
      <c r="A67" s="843"/>
      <c r="B67" s="1397" t="s">
        <v>170</v>
      </c>
      <c r="C67" s="993" t="s">
        <v>10</v>
      </c>
      <c r="D67" s="958">
        <f>'print 10 lane'!J37</f>
        <v>6</v>
      </c>
      <c r="E67" s="959">
        <f>'print 10 lane'!M37</f>
        <v>3</v>
      </c>
      <c r="F67" s="959">
        <f>'print 10 lane'!P37</f>
        <v>5</v>
      </c>
      <c r="G67" s="959">
        <f>'print 10 lane'!S37</f>
        <v>4</v>
      </c>
      <c r="H67" s="959">
        <f>'print 10 lane'!V37</f>
        <v>1</v>
      </c>
      <c r="I67" s="959">
        <f>'print 10 lane'!Y37</f>
        <v>2</v>
      </c>
      <c r="J67" s="959">
        <f>'print 10 lane'!AB37</f>
        <v>0</v>
      </c>
      <c r="K67" s="959">
        <f>'print 10 lane'!AE37</f>
        <v>0</v>
      </c>
      <c r="L67" s="959">
        <f>'print 10 lane'!AH37</f>
        <v>0</v>
      </c>
      <c r="M67" s="960">
        <f>'print 10 lane'!AK37</f>
        <v>0</v>
      </c>
      <c r="N67" s="956"/>
      <c r="O67" s="999"/>
      <c r="P67" s="999"/>
      <c r="Q67" s="999"/>
      <c r="R67" s="999"/>
      <c r="S67" s="903"/>
      <c r="T67" s="940"/>
      <c r="U67" s="940"/>
      <c r="V67" s="940"/>
      <c r="W67" s="940"/>
      <c r="X67" s="940"/>
      <c r="Y67" s="940"/>
      <c r="Z67" s="940"/>
      <c r="AA67" s="940"/>
      <c r="AB67" s="940"/>
      <c r="AC67" s="940"/>
      <c r="AD67" s="1425"/>
      <c r="AE67" s="852"/>
    </row>
    <row r="68" spans="1:31" ht="22.5" customHeight="1" x14ac:dyDescent="0.25">
      <c r="A68" s="843"/>
      <c r="B68" s="1394"/>
      <c r="C68" s="962" t="s">
        <v>9</v>
      </c>
      <c r="D68" s="963">
        <v>4399</v>
      </c>
      <c r="E68" s="963">
        <v>3887</v>
      </c>
      <c r="F68" s="963">
        <v>4321</v>
      </c>
      <c r="G68" s="963">
        <v>3896</v>
      </c>
      <c r="H68" s="963">
        <v>3555</v>
      </c>
      <c r="I68" s="963">
        <v>3735</v>
      </c>
      <c r="J68" s="963"/>
      <c r="K68" s="963"/>
      <c r="L68" s="963"/>
      <c r="M68" s="964"/>
      <c r="N68" s="862"/>
      <c r="O68" s="1427" t="str">
        <f>O31</f>
        <v xml:space="preserve">Any swim which requires no points to be awarded must have a zero entered into the time box.
The reason for a no point allocation must be entered into the box below the swimmers name.
Text will automatically allow space of approximately 30 letters (in the printout sheet) for this explanation.     </v>
      </c>
      <c r="P68" s="1428"/>
      <c r="Q68" s="1428"/>
      <c r="R68" s="1428"/>
      <c r="S68" s="903">
        <f t="shared" ca="1" si="2"/>
        <v>0</v>
      </c>
      <c r="T68" s="940" t="str">
        <f t="shared" ca="1" si="6"/>
        <v>TIME</v>
      </c>
      <c r="U68" s="940">
        <f t="shared" ca="1" si="6"/>
        <v>4399</v>
      </c>
      <c r="V68" s="940">
        <f t="shared" ca="1" si="6"/>
        <v>3887</v>
      </c>
      <c r="W68" s="940">
        <f t="shared" ca="1" si="6"/>
        <v>4321</v>
      </c>
      <c r="X68" s="940">
        <f t="shared" ca="1" si="6"/>
        <v>3896</v>
      </c>
      <c r="Y68" s="940">
        <f t="shared" ca="1" si="6"/>
        <v>3555</v>
      </c>
      <c r="Z68" s="940">
        <f t="shared" ca="1" si="6"/>
        <v>3735</v>
      </c>
      <c r="AA68" s="940">
        <f t="shared" ca="1" si="6"/>
        <v>0</v>
      </c>
      <c r="AB68" s="940">
        <f t="shared" ca="1" si="6"/>
        <v>0</v>
      </c>
      <c r="AC68" s="940">
        <f t="shared" ca="1" si="6"/>
        <v>0</v>
      </c>
      <c r="AD68" s="1425"/>
      <c r="AE68" s="852"/>
    </row>
    <row r="69" spans="1:31" ht="22.5" customHeight="1" x14ac:dyDescent="0.25">
      <c r="A69" s="843"/>
      <c r="B69" s="1394" t="str">
        <f>'Team 1'!B39</f>
        <v>BOYS 10/11 BACKSTROKE</v>
      </c>
      <c r="C69" s="962" t="s">
        <v>218</v>
      </c>
      <c r="D69" s="966" t="str">
        <f>'print 10 lane'!I38</f>
        <v xml:space="preserve">James  </v>
      </c>
      <c r="E69" s="966" t="str">
        <f>'print 10 lane'!L38</f>
        <v xml:space="preserve">Max </v>
      </c>
      <c r="F69" s="966" t="str">
        <f>'print 10 lane'!O38</f>
        <v xml:space="preserve">Orlando </v>
      </c>
      <c r="G69" s="966" t="str">
        <f>'print 10 lane'!R38</f>
        <v xml:space="preserve">Benjamin </v>
      </c>
      <c r="H69" s="966" t="str">
        <f>'print 10 lane'!U38</f>
        <v xml:space="preserve">Findley </v>
      </c>
      <c r="I69" s="966" t="str">
        <f>'print 10 lane'!X38</f>
        <v xml:space="preserve">Daniel </v>
      </c>
      <c r="J69" s="966" t="str">
        <f>'print 10 lane'!AA38</f>
        <v xml:space="preserve"> </v>
      </c>
      <c r="K69" s="966" t="str">
        <f>'print 10 lane'!AD38</f>
        <v xml:space="preserve"> </v>
      </c>
      <c r="L69" s="966" t="str">
        <f>'print 10 lane'!AG38</f>
        <v xml:space="preserve"> </v>
      </c>
      <c r="M69" s="967" t="str">
        <f>'print 10 lane'!AJ38</f>
        <v xml:space="preserve"> </v>
      </c>
      <c r="N69" s="968"/>
      <c r="O69" s="1427"/>
      <c r="P69" s="1428"/>
      <c r="Q69" s="1428"/>
      <c r="R69" s="1428"/>
      <c r="S69" s="903" t="str">
        <f t="shared" ca="1" si="2"/>
        <v xml:space="preserve"> </v>
      </c>
      <c r="T69" s="940" t="str">
        <f t="shared" ca="1" si="6"/>
        <v>SWIMMER</v>
      </c>
      <c r="U69" s="940" t="str">
        <f t="shared" ca="1" si="6"/>
        <v xml:space="preserve">James  </v>
      </c>
      <c r="V69" s="940" t="str">
        <f t="shared" ca="1" si="6"/>
        <v xml:space="preserve">Max </v>
      </c>
      <c r="W69" s="940" t="str">
        <f t="shared" ca="1" si="6"/>
        <v xml:space="preserve">Orlando </v>
      </c>
      <c r="X69" s="940" t="str">
        <f t="shared" ca="1" si="6"/>
        <v xml:space="preserve">Benjamin </v>
      </c>
      <c r="Y69" s="940" t="str">
        <f t="shared" ca="1" si="6"/>
        <v xml:space="preserve">Findley </v>
      </c>
      <c r="Z69" s="940" t="str">
        <f t="shared" ca="1" si="6"/>
        <v xml:space="preserve">Daniel </v>
      </c>
      <c r="AA69" s="940" t="str">
        <f t="shared" ca="1" si="6"/>
        <v xml:space="preserve"> </v>
      </c>
      <c r="AB69" s="940" t="str">
        <f t="shared" ca="1" si="6"/>
        <v xml:space="preserve"> </v>
      </c>
      <c r="AC69" s="940" t="str">
        <f t="shared" ca="1" si="6"/>
        <v xml:space="preserve"> </v>
      </c>
      <c r="AD69" s="1425"/>
      <c r="AE69" s="852"/>
    </row>
    <row r="70" spans="1:31" ht="30" customHeight="1" thickBot="1" x14ac:dyDescent="0.3">
      <c r="A70" s="843"/>
      <c r="B70" s="1394"/>
      <c r="C70" s="1000" t="s">
        <v>216</v>
      </c>
      <c r="D70" s="1001"/>
      <c r="E70" s="1001"/>
      <c r="F70" s="1001"/>
      <c r="G70" s="1001"/>
      <c r="H70" s="1001"/>
      <c r="I70" s="1001"/>
      <c r="J70" s="1001"/>
      <c r="K70" s="1001"/>
      <c r="L70" s="1001"/>
      <c r="M70" s="1002"/>
      <c r="N70" s="862"/>
      <c r="O70" s="1427"/>
      <c r="P70" s="1428"/>
      <c r="Q70" s="1428"/>
      <c r="R70" s="1428"/>
      <c r="S70" s="903">
        <f t="shared" ca="1" si="2"/>
        <v>0</v>
      </c>
      <c r="T70" s="940" t="str">
        <f t="shared" ca="1" si="6"/>
        <v>DQ REASON</v>
      </c>
      <c r="U70" s="940">
        <f t="shared" ca="1" si="6"/>
        <v>0</v>
      </c>
      <c r="V70" s="940">
        <f t="shared" ca="1" si="6"/>
        <v>0</v>
      </c>
      <c r="W70" s="940">
        <f t="shared" ca="1" si="6"/>
        <v>0</v>
      </c>
      <c r="X70" s="940">
        <f t="shared" ca="1" si="6"/>
        <v>0</v>
      </c>
      <c r="Y70" s="940">
        <f t="shared" ca="1" si="6"/>
        <v>0</v>
      </c>
      <c r="Z70" s="940">
        <f t="shared" ca="1" si="6"/>
        <v>0</v>
      </c>
      <c r="AA70" s="940">
        <f t="shared" ca="1" si="6"/>
        <v>0</v>
      </c>
      <c r="AB70" s="940">
        <f t="shared" ca="1" si="6"/>
        <v>0</v>
      </c>
      <c r="AC70" s="940">
        <f t="shared" ca="1" si="6"/>
        <v>0</v>
      </c>
      <c r="AD70" s="1425"/>
      <c r="AE70" s="852"/>
    </row>
    <row r="71" spans="1:31" ht="18" customHeight="1" x14ac:dyDescent="0.25">
      <c r="A71" s="843"/>
      <c r="B71" s="1395" t="s">
        <v>171</v>
      </c>
      <c r="C71" s="1003" t="s">
        <v>10</v>
      </c>
      <c r="D71" s="985">
        <f>'print 10 lane'!J40</f>
        <v>5</v>
      </c>
      <c r="E71" s="986">
        <f>'print 10 lane'!M40</f>
        <v>6</v>
      </c>
      <c r="F71" s="986">
        <f>'print 10 lane'!P40</f>
        <v>3</v>
      </c>
      <c r="G71" s="986">
        <f>'print 10 lane'!S40</f>
        <v>1</v>
      </c>
      <c r="H71" s="986">
        <f>'print 10 lane'!V40</f>
        <v>4</v>
      </c>
      <c r="I71" s="986">
        <f>'print 10 lane'!Y40</f>
        <v>2</v>
      </c>
      <c r="J71" s="986">
        <f>'print 10 lane'!AB40</f>
        <v>0</v>
      </c>
      <c r="K71" s="986">
        <f>'print 10 lane'!AE40</f>
        <v>0</v>
      </c>
      <c r="L71" s="986">
        <f>'print 10 lane'!AH40</f>
        <v>0</v>
      </c>
      <c r="M71" s="987">
        <f>'print 10 lane'!AK40</f>
        <v>0</v>
      </c>
      <c r="N71" s="862"/>
      <c r="O71" s="1427"/>
      <c r="P71" s="1428"/>
      <c r="Q71" s="1428"/>
      <c r="R71" s="1428"/>
      <c r="S71" s="903"/>
      <c r="T71" s="940"/>
      <c r="U71" s="940"/>
      <c r="V71" s="940"/>
      <c r="W71" s="940"/>
      <c r="X71" s="940"/>
      <c r="Y71" s="940"/>
      <c r="Z71" s="940"/>
      <c r="AA71" s="940"/>
      <c r="AB71" s="940"/>
      <c r="AC71" s="940"/>
      <c r="AD71" s="1425"/>
      <c r="AE71" s="852"/>
    </row>
    <row r="72" spans="1:31" ht="22.5" customHeight="1" x14ac:dyDescent="0.25">
      <c r="A72" s="843"/>
      <c r="B72" s="1396"/>
      <c r="C72" s="941" t="s">
        <v>9</v>
      </c>
      <c r="D72" s="942">
        <v>12582</v>
      </c>
      <c r="E72" s="943">
        <v>12734</v>
      </c>
      <c r="F72" s="943">
        <v>12268</v>
      </c>
      <c r="G72" s="943">
        <v>11804</v>
      </c>
      <c r="H72" s="943">
        <v>12485</v>
      </c>
      <c r="I72" s="943">
        <v>11875</v>
      </c>
      <c r="J72" s="943"/>
      <c r="K72" s="943"/>
      <c r="L72" s="943"/>
      <c r="M72" s="944"/>
      <c r="N72" s="862"/>
      <c r="O72" s="1427"/>
      <c r="P72" s="1428"/>
      <c r="Q72" s="1428"/>
      <c r="R72" s="1428"/>
      <c r="S72" s="903">
        <f t="shared" ca="1" si="2"/>
        <v>0</v>
      </c>
      <c r="T72" s="940" t="str">
        <f t="shared" ca="1" si="6"/>
        <v>TIME</v>
      </c>
      <c r="U72" s="940">
        <f t="shared" ca="1" si="6"/>
        <v>12582</v>
      </c>
      <c r="V72" s="940">
        <f t="shared" ca="1" si="6"/>
        <v>12734</v>
      </c>
      <c r="W72" s="940">
        <f t="shared" ca="1" si="6"/>
        <v>12268</v>
      </c>
      <c r="X72" s="940">
        <f t="shared" ca="1" si="6"/>
        <v>11804</v>
      </c>
      <c r="Y72" s="940">
        <f t="shared" ca="1" si="6"/>
        <v>12485</v>
      </c>
      <c r="Z72" s="940">
        <f t="shared" ca="1" si="6"/>
        <v>11875</v>
      </c>
      <c r="AA72" s="940">
        <f t="shared" ca="1" si="6"/>
        <v>0</v>
      </c>
      <c r="AB72" s="940">
        <f t="shared" ca="1" si="6"/>
        <v>0</v>
      </c>
      <c r="AC72" s="940">
        <f t="shared" ca="1" si="6"/>
        <v>0</v>
      </c>
      <c r="AD72" s="1425"/>
      <c r="AE72" s="852"/>
    </row>
    <row r="73" spans="1:31" ht="22.5" customHeight="1" x14ac:dyDescent="0.25">
      <c r="A73" s="843"/>
      <c r="B73" s="1396" t="str">
        <f>'Team 1'!B40</f>
        <v>GIRLS 13/U BREASTSTROKE</v>
      </c>
      <c r="C73" s="941" t="s">
        <v>218</v>
      </c>
      <c r="D73" s="949" t="str">
        <f>'print 10 lane'!I41</f>
        <v xml:space="preserve">Sophie </v>
      </c>
      <c r="E73" s="949" t="str">
        <f>'print 10 lane'!L41</f>
        <v xml:space="preserve">Talia-Jay </v>
      </c>
      <c r="F73" s="949" t="str">
        <f>'print 10 lane'!O41</f>
        <v xml:space="preserve">Jess </v>
      </c>
      <c r="G73" s="949" t="str">
        <f>'print 10 lane'!R41</f>
        <v xml:space="preserve">Abby </v>
      </c>
      <c r="H73" s="949" t="str">
        <f>'print 10 lane'!U41</f>
        <v xml:space="preserve">Samantha  </v>
      </c>
      <c r="I73" s="949" t="str">
        <f>'print 10 lane'!X41</f>
        <v xml:space="preserve">Jessica </v>
      </c>
      <c r="J73" s="949" t="str">
        <f>'print 10 lane'!AA41</f>
        <v xml:space="preserve"> </v>
      </c>
      <c r="K73" s="949" t="str">
        <f>'print 10 lane'!AD41</f>
        <v xml:space="preserve"> </v>
      </c>
      <c r="L73" s="949" t="str">
        <f>'print 10 lane'!AG41</f>
        <v xml:space="preserve"> </v>
      </c>
      <c r="M73" s="948" t="str">
        <f>'print 10 lane'!AJ41</f>
        <v xml:space="preserve"> </v>
      </c>
      <c r="N73" s="968"/>
      <c r="O73" s="1427"/>
      <c r="P73" s="1428"/>
      <c r="Q73" s="1428"/>
      <c r="R73" s="1428"/>
      <c r="S73" s="903" t="str">
        <f t="shared" ca="1" si="2"/>
        <v xml:space="preserve"> </v>
      </c>
      <c r="T73" s="940" t="str">
        <f t="shared" ca="1" si="6"/>
        <v>SWIMMER</v>
      </c>
      <c r="U73" s="940" t="str">
        <f t="shared" ca="1" si="6"/>
        <v xml:space="preserve">Sophie </v>
      </c>
      <c r="V73" s="940" t="str">
        <f t="shared" ca="1" si="6"/>
        <v xml:space="preserve">Talia-Jay </v>
      </c>
      <c r="W73" s="940" t="str">
        <f t="shared" ca="1" si="6"/>
        <v xml:space="preserve">Jess </v>
      </c>
      <c r="X73" s="940" t="str">
        <f t="shared" ca="1" si="6"/>
        <v xml:space="preserve">Abby </v>
      </c>
      <c r="Y73" s="940" t="str">
        <f t="shared" ca="1" si="6"/>
        <v xml:space="preserve">Samantha  </v>
      </c>
      <c r="Z73" s="940" t="str">
        <f t="shared" ca="1" si="6"/>
        <v xml:space="preserve">Jessica </v>
      </c>
      <c r="AA73" s="940" t="str">
        <f t="shared" ca="1" si="6"/>
        <v xml:space="preserve"> </v>
      </c>
      <c r="AB73" s="940" t="str">
        <f t="shared" ca="1" si="6"/>
        <v xml:space="preserve"> </v>
      </c>
      <c r="AC73" s="940" t="str">
        <f t="shared" ca="1" si="6"/>
        <v xml:space="preserve"> </v>
      </c>
      <c r="AD73" s="1425"/>
      <c r="AE73" s="852"/>
    </row>
    <row r="74" spans="1:31" ht="30" customHeight="1" thickBot="1" x14ac:dyDescent="0.3">
      <c r="A74" s="843"/>
      <c r="B74" s="1396"/>
      <c r="C74" s="1004" t="s">
        <v>216</v>
      </c>
      <c r="D74" s="991"/>
      <c r="E74" s="991"/>
      <c r="F74" s="991"/>
      <c r="G74" s="991"/>
      <c r="H74" s="991"/>
      <c r="I74" s="991"/>
      <c r="J74" s="991"/>
      <c r="K74" s="991"/>
      <c r="L74" s="991"/>
      <c r="M74" s="992"/>
      <c r="N74" s="862"/>
      <c r="O74" s="1427"/>
      <c r="P74" s="1428"/>
      <c r="Q74" s="1428"/>
      <c r="R74" s="1428"/>
      <c r="S74" s="903">
        <f t="shared" ca="1" si="2"/>
        <v>0</v>
      </c>
      <c r="T74" s="940" t="str">
        <f t="shared" ca="1" si="6"/>
        <v>DQ REASON</v>
      </c>
      <c r="U74" s="940">
        <f t="shared" ca="1" si="6"/>
        <v>0</v>
      </c>
      <c r="V74" s="940">
        <f t="shared" ca="1" si="6"/>
        <v>0</v>
      </c>
      <c r="W74" s="940">
        <f t="shared" ca="1" si="6"/>
        <v>0</v>
      </c>
      <c r="X74" s="940">
        <f t="shared" ca="1" si="6"/>
        <v>0</v>
      </c>
      <c r="Y74" s="940">
        <f t="shared" ca="1" si="6"/>
        <v>0</v>
      </c>
      <c r="Z74" s="940">
        <f t="shared" ca="1" si="6"/>
        <v>0</v>
      </c>
      <c r="AA74" s="940">
        <f t="shared" ca="1" si="6"/>
        <v>0</v>
      </c>
      <c r="AB74" s="940">
        <f t="shared" ca="1" si="6"/>
        <v>0</v>
      </c>
      <c r="AC74" s="940">
        <f t="shared" ca="1" si="6"/>
        <v>0</v>
      </c>
      <c r="AD74" s="1425"/>
      <c r="AE74" s="852"/>
    </row>
    <row r="75" spans="1:31" ht="18" customHeight="1" x14ac:dyDescent="0.25">
      <c r="A75" s="843"/>
      <c r="B75" s="1397" t="s">
        <v>172</v>
      </c>
      <c r="C75" s="1005" t="s">
        <v>10</v>
      </c>
      <c r="D75" s="958">
        <f>'print 10 lane'!J43</f>
        <v>2</v>
      </c>
      <c r="E75" s="959">
        <f>'print 10 lane'!M43</f>
        <v>4</v>
      </c>
      <c r="F75" s="959">
        <f>'print 10 lane'!P43</f>
        <v>6</v>
      </c>
      <c r="G75" s="959">
        <f>'print 10 lane'!S43</f>
        <v>5</v>
      </c>
      <c r="H75" s="959">
        <f>'print 10 lane'!V43</f>
        <v>3</v>
      </c>
      <c r="I75" s="959">
        <f>'print 10 lane'!Y43</f>
        <v>1</v>
      </c>
      <c r="J75" s="959">
        <f>'print 10 lane'!AB43</f>
        <v>0</v>
      </c>
      <c r="K75" s="959">
        <f>'print 10 lane'!AE43</f>
        <v>0</v>
      </c>
      <c r="L75" s="959">
        <f>'print 10 lane'!AH43</f>
        <v>0</v>
      </c>
      <c r="M75" s="960">
        <f>'print 10 lane'!AK43</f>
        <v>0</v>
      </c>
      <c r="N75" s="862"/>
      <c r="O75" s="1427"/>
      <c r="P75" s="1428"/>
      <c r="Q75" s="1428"/>
      <c r="R75" s="1428"/>
      <c r="S75" s="903"/>
      <c r="T75" s="940"/>
      <c r="U75" s="940"/>
      <c r="V75" s="940"/>
      <c r="W75" s="940"/>
      <c r="X75" s="940"/>
      <c r="Y75" s="940"/>
      <c r="Z75" s="940"/>
      <c r="AA75" s="940"/>
      <c r="AB75" s="940"/>
      <c r="AC75" s="940"/>
      <c r="AD75" s="1425"/>
      <c r="AE75" s="852"/>
    </row>
    <row r="76" spans="1:31" ht="22.5" customHeight="1" x14ac:dyDescent="0.25">
      <c r="A76" s="843"/>
      <c r="B76" s="1394"/>
      <c r="C76" s="962" t="s">
        <v>9</v>
      </c>
      <c r="D76" s="963">
        <v>11814</v>
      </c>
      <c r="E76" s="963">
        <v>12115</v>
      </c>
      <c r="F76" s="963">
        <v>12468</v>
      </c>
      <c r="G76" s="963">
        <v>12365</v>
      </c>
      <c r="H76" s="963">
        <v>12004</v>
      </c>
      <c r="I76" s="963">
        <v>11578</v>
      </c>
      <c r="J76" s="963"/>
      <c r="K76" s="963"/>
      <c r="L76" s="963"/>
      <c r="M76" s="964"/>
      <c r="N76" s="862"/>
      <c r="O76" s="1427"/>
      <c r="P76" s="1428"/>
      <c r="Q76" s="1428"/>
      <c r="R76" s="1428"/>
      <c r="S76" s="903">
        <f t="shared" ca="1" si="2"/>
        <v>0</v>
      </c>
      <c r="T76" s="940" t="str">
        <f t="shared" ca="1" si="6"/>
        <v>TIME</v>
      </c>
      <c r="U76" s="940">
        <f t="shared" ca="1" si="6"/>
        <v>11814</v>
      </c>
      <c r="V76" s="940">
        <f t="shared" ca="1" si="6"/>
        <v>12115</v>
      </c>
      <c r="W76" s="940">
        <f t="shared" ca="1" si="6"/>
        <v>12468</v>
      </c>
      <c r="X76" s="940">
        <f t="shared" ca="1" si="6"/>
        <v>12365</v>
      </c>
      <c r="Y76" s="940">
        <f t="shared" ref="U76:AC113" ca="1" si="7">INDIRECT(ADDRESS(ROW(),Y$18))</f>
        <v>12004</v>
      </c>
      <c r="Z76" s="940">
        <f t="shared" ca="1" si="7"/>
        <v>11578</v>
      </c>
      <c r="AA76" s="940">
        <f t="shared" ca="1" si="7"/>
        <v>0</v>
      </c>
      <c r="AB76" s="940">
        <f t="shared" ca="1" si="7"/>
        <v>0</v>
      </c>
      <c r="AC76" s="940">
        <f t="shared" ca="1" si="7"/>
        <v>0</v>
      </c>
      <c r="AD76" s="1425"/>
      <c r="AE76" s="852"/>
    </row>
    <row r="77" spans="1:31" ht="22.5" customHeight="1" x14ac:dyDescent="0.25">
      <c r="A77" s="843"/>
      <c r="B77" s="1394" t="str">
        <f>'Team 1'!B41</f>
        <v>BOYS 13/U BREASTSTROKE</v>
      </c>
      <c r="C77" s="962" t="s">
        <v>218</v>
      </c>
      <c r="D77" s="966" t="str">
        <f>'print 10 lane'!I44</f>
        <v xml:space="preserve">Henri </v>
      </c>
      <c r="E77" s="966" t="str">
        <f>'print 10 lane'!L44</f>
        <v xml:space="preserve">Omar </v>
      </c>
      <c r="F77" s="966" t="str">
        <f>'print 10 lane'!O44</f>
        <v xml:space="preserve">Josh  </v>
      </c>
      <c r="G77" s="966" t="str">
        <f>'print 10 lane'!R44</f>
        <v xml:space="preserve">Matus </v>
      </c>
      <c r="H77" s="966" t="str">
        <f>'print 10 lane'!U44</f>
        <v xml:space="preserve">James  </v>
      </c>
      <c r="I77" s="966" t="str">
        <f>'print 10 lane'!X44</f>
        <v xml:space="preserve">Benjamin  </v>
      </c>
      <c r="J77" s="966" t="str">
        <f>'print 10 lane'!AA44</f>
        <v xml:space="preserve"> </v>
      </c>
      <c r="K77" s="966" t="str">
        <f>'print 10 lane'!AD44</f>
        <v xml:space="preserve"> </v>
      </c>
      <c r="L77" s="966" t="str">
        <f>'print 10 lane'!AG44</f>
        <v xml:space="preserve"> </v>
      </c>
      <c r="M77" s="967" t="str">
        <f>'print 10 lane'!AJ44</f>
        <v xml:space="preserve"> </v>
      </c>
      <c r="N77" s="968"/>
      <c r="O77" s="1427"/>
      <c r="P77" s="1428"/>
      <c r="Q77" s="1428"/>
      <c r="R77" s="1428"/>
      <c r="S77" s="903" t="str">
        <f t="shared" ca="1" si="2"/>
        <v xml:space="preserve"> </v>
      </c>
      <c r="T77" s="940" t="str">
        <f t="shared" ref="T77:T161" ca="1" si="8">INDIRECT(ADDRESS(ROW(),T$18))</f>
        <v>SWIMMER</v>
      </c>
      <c r="U77" s="940" t="str">
        <f t="shared" ca="1" si="7"/>
        <v xml:space="preserve">Henri </v>
      </c>
      <c r="V77" s="940" t="str">
        <f t="shared" ca="1" si="7"/>
        <v xml:space="preserve">Omar </v>
      </c>
      <c r="W77" s="940" t="str">
        <f t="shared" ca="1" si="7"/>
        <v xml:space="preserve">Josh  </v>
      </c>
      <c r="X77" s="940" t="str">
        <f t="shared" ca="1" si="7"/>
        <v xml:space="preserve">Matus </v>
      </c>
      <c r="Y77" s="940" t="str">
        <f t="shared" ca="1" si="7"/>
        <v xml:space="preserve">James  </v>
      </c>
      <c r="Z77" s="940" t="str">
        <f t="shared" ca="1" si="7"/>
        <v xml:space="preserve">Benjamin  </v>
      </c>
      <c r="AA77" s="940" t="str">
        <f t="shared" ca="1" si="7"/>
        <v xml:space="preserve"> </v>
      </c>
      <c r="AB77" s="940" t="str">
        <f t="shared" ca="1" si="7"/>
        <v xml:space="preserve"> </v>
      </c>
      <c r="AC77" s="940" t="str">
        <f t="shared" ca="1" si="7"/>
        <v xml:space="preserve"> </v>
      </c>
      <c r="AD77" s="1425"/>
      <c r="AE77" s="852"/>
    </row>
    <row r="78" spans="1:31" ht="30" customHeight="1" thickBot="1" x14ac:dyDescent="0.3">
      <c r="A78" s="843"/>
      <c r="B78" s="1394"/>
      <c r="C78" s="1000" t="s">
        <v>216</v>
      </c>
      <c r="D78" s="982"/>
      <c r="E78" s="982"/>
      <c r="F78" s="982"/>
      <c r="G78" s="982"/>
      <c r="H78" s="982"/>
      <c r="I78" s="982"/>
      <c r="J78" s="982"/>
      <c r="K78" s="982"/>
      <c r="L78" s="982"/>
      <c r="M78" s="983"/>
      <c r="N78" s="862"/>
      <c r="O78" s="1429"/>
      <c r="P78" s="1430"/>
      <c r="Q78" s="1430"/>
      <c r="R78" s="1430"/>
      <c r="S78" s="903">
        <f t="shared" ca="1" si="2"/>
        <v>0</v>
      </c>
      <c r="T78" s="940" t="str">
        <f t="shared" ca="1" si="8"/>
        <v>DQ REASON</v>
      </c>
      <c r="U78" s="940">
        <f t="shared" ca="1" si="7"/>
        <v>0</v>
      </c>
      <c r="V78" s="940">
        <f t="shared" ca="1" si="7"/>
        <v>0</v>
      </c>
      <c r="W78" s="940">
        <f t="shared" ca="1" si="7"/>
        <v>0</v>
      </c>
      <c r="X78" s="940">
        <f t="shared" ca="1" si="7"/>
        <v>0</v>
      </c>
      <c r="Y78" s="940">
        <f t="shared" ca="1" si="7"/>
        <v>0</v>
      </c>
      <c r="Z78" s="940">
        <f t="shared" ca="1" si="7"/>
        <v>0</v>
      </c>
      <c r="AA78" s="940">
        <f t="shared" ca="1" si="7"/>
        <v>0</v>
      </c>
      <c r="AB78" s="940">
        <f t="shared" ca="1" si="7"/>
        <v>0</v>
      </c>
      <c r="AC78" s="940">
        <f t="shared" ca="1" si="7"/>
        <v>0</v>
      </c>
      <c r="AD78" s="1425"/>
      <c r="AE78" s="852"/>
    </row>
    <row r="79" spans="1:31" ht="18" customHeight="1" x14ac:dyDescent="0.25">
      <c r="A79" s="843"/>
      <c r="B79" s="1395" t="s">
        <v>173</v>
      </c>
      <c r="C79" s="1003" t="s">
        <v>10</v>
      </c>
      <c r="D79" s="985">
        <f>'print 10 lane'!J46</f>
        <v>5</v>
      </c>
      <c r="E79" s="986">
        <f>'print 10 lane'!M46</f>
        <v>6</v>
      </c>
      <c r="F79" s="986">
        <f>'print 10 lane'!P46</f>
        <v>1</v>
      </c>
      <c r="G79" s="986">
        <f>'print 10 lane'!S46</f>
        <v>2</v>
      </c>
      <c r="H79" s="986">
        <f>'print 10 lane'!V46</f>
        <v>3</v>
      </c>
      <c r="I79" s="986">
        <f>'print 10 lane'!Y46</f>
        <v>4</v>
      </c>
      <c r="J79" s="986">
        <f>'print 10 lane'!AB46</f>
        <v>0</v>
      </c>
      <c r="K79" s="986">
        <f>'print 10 lane'!AE46</f>
        <v>0</v>
      </c>
      <c r="L79" s="986">
        <f>'print 10 lane'!AH46</f>
        <v>0</v>
      </c>
      <c r="M79" s="987">
        <f>'print 10 lane'!AK46</f>
        <v>0</v>
      </c>
      <c r="N79" s="862"/>
      <c r="O79" s="1431" t="s">
        <v>2836</v>
      </c>
      <c r="P79" s="1431"/>
      <c r="Q79" s="1431"/>
      <c r="R79" s="1432"/>
      <c r="S79" s="903"/>
      <c r="T79" s="940"/>
      <c r="U79" s="940"/>
      <c r="V79" s="940"/>
      <c r="W79" s="940"/>
      <c r="X79" s="940"/>
      <c r="Y79" s="940"/>
      <c r="Z79" s="940"/>
      <c r="AA79" s="940"/>
      <c r="AB79" s="940"/>
      <c r="AC79" s="940"/>
      <c r="AD79" s="1425"/>
      <c r="AE79" s="852"/>
    </row>
    <row r="80" spans="1:31" ht="22.5" customHeight="1" x14ac:dyDescent="0.25">
      <c r="A80" s="843"/>
      <c r="B80" s="1396"/>
      <c r="C80" s="941" t="s">
        <v>9</v>
      </c>
      <c r="D80" s="942">
        <v>11212</v>
      </c>
      <c r="E80" s="943">
        <v>11306</v>
      </c>
      <c r="F80" s="943">
        <v>10384</v>
      </c>
      <c r="G80" s="943">
        <v>10531</v>
      </c>
      <c r="H80" s="943">
        <v>10653</v>
      </c>
      <c r="I80" s="943">
        <v>11059</v>
      </c>
      <c r="J80" s="943"/>
      <c r="K80" s="943"/>
      <c r="L80" s="943"/>
      <c r="M80" s="944"/>
      <c r="N80" s="862"/>
      <c r="O80" s="1433"/>
      <c r="P80" s="1433"/>
      <c r="Q80" s="1433"/>
      <c r="R80" s="1434"/>
      <c r="S80" s="903">
        <f t="shared" ca="1" si="2"/>
        <v>0</v>
      </c>
      <c r="T80" s="940" t="str">
        <f t="shared" ca="1" si="8"/>
        <v>TIME</v>
      </c>
      <c r="U80" s="940">
        <f t="shared" ca="1" si="7"/>
        <v>11212</v>
      </c>
      <c r="V80" s="940">
        <f t="shared" ca="1" si="7"/>
        <v>11306</v>
      </c>
      <c r="W80" s="940">
        <f t="shared" ca="1" si="7"/>
        <v>10384</v>
      </c>
      <c r="X80" s="940">
        <f t="shared" ca="1" si="7"/>
        <v>10531</v>
      </c>
      <c r="Y80" s="940">
        <f t="shared" ca="1" si="7"/>
        <v>10653</v>
      </c>
      <c r="Z80" s="940">
        <f t="shared" ca="1" si="7"/>
        <v>11059</v>
      </c>
      <c r="AA80" s="940">
        <f t="shared" ca="1" si="7"/>
        <v>0</v>
      </c>
      <c r="AB80" s="940">
        <f t="shared" ca="1" si="7"/>
        <v>0</v>
      </c>
      <c r="AC80" s="940">
        <f t="shared" ca="1" si="7"/>
        <v>0</v>
      </c>
      <c r="AD80" s="1425"/>
      <c r="AE80" s="852"/>
    </row>
    <row r="81" spans="1:31" ht="22.5" customHeight="1" x14ac:dyDescent="0.25">
      <c r="A81" s="843"/>
      <c r="B81" s="1396" t="str">
        <f>'Team 1'!B42</f>
        <v>GIRLS 15/U BACKSTROKE</v>
      </c>
      <c r="C81" s="941" t="s">
        <v>218</v>
      </c>
      <c r="D81" s="949" t="str">
        <f>'print 10 lane'!I47</f>
        <v xml:space="preserve">Katie </v>
      </c>
      <c r="E81" s="949" t="str">
        <f>'print 10 lane'!L47</f>
        <v xml:space="preserve">Rebecca </v>
      </c>
      <c r="F81" s="949" t="str">
        <f>'print 10 lane'!O47</f>
        <v xml:space="preserve">Eve </v>
      </c>
      <c r="G81" s="949" t="str">
        <f>'print 10 lane'!R47</f>
        <v xml:space="preserve">Lottie </v>
      </c>
      <c r="H81" s="949" t="str">
        <f>'print 10 lane'!U47</f>
        <v xml:space="preserve">Emma  </v>
      </c>
      <c r="I81" s="949" t="str">
        <f>'print 10 lane'!X47</f>
        <v xml:space="preserve">Georgina  </v>
      </c>
      <c r="J81" s="949" t="str">
        <f>'print 10 lane'!AA47</f>
        <v xml:space="preserve"> </v>
      </c>
      <c r="K81" s="949" t="str">
        <f>'print 10 lane'!AD47</f>
        <v xml:space="preserve"> </v>
      </c>
      <c r="L81" s="949" t="str">
        <f>'print 10 lane'!AG47</f>
        <v xml:space="preserve"> </v>
      </c>
      <c r="M81" s="948" t="str">
        <f>'print 10 lane'!AJ47</f>
        <v xml:space="preserve"> </v>
      </c>
      <c r="N81" s="968"/>
      <c r="O81" s="1433"/>
      <c r="P81" s="1433"/>
      <c r="Q81" s="1433"/>
      <c r="R81" s="1434"/>
      <c r="S81" s="903" t="str">
        <f t="shared" ca="1" si="2"/>
        <v xml:space="preserve"> </v>
      </c>
      <c r="T81" s="940" t="str">
        <f t="shared" ca="1" si="8"/>
        <v>SWIMMER</v>
      </c>
      <c r="U81" s="940" t="str">
        <f t="shared" ca="1" si="7"/>
        <v xml:space="preserve">Katie </v>
      </c>
      <c r="V81" s="940" t="str">
        <f t="shared" ca="1" si="7"/>
        <v xml:space="preserve">Rebecca </v>
      </c>
      <c r="W81" s="940" t="str">
        <f t="shared" ca="1" si="7"/>
        <v xml:space="preserve">Eve </v>
      </c>
      <c r="X81" s="940" t="str">
        <f t="shared" ca="1" si="7"/>
        <v xml:space="preserve">Lottie </v>
      </c>
      <c r="Y81" s="940" t="str">
        <f t="shared" ca="1" si="7"/>
        <v xml:space="preserve">Emma  </v>
      </c>
      <c r="Z81" s="940" t="str">
        <f t="shared" ca="1" si="7"/>
        <v xml:space="preserve">Georgina  </v>
      </c>
      <c r="AA81" s="940" t="str">
        <f t="shared" ca="1" si="7"/>
        <v xml:space="preserve"> </v>
      </c>
      <c r="AB81" s="940" t="str">
        <f t="shared" ca="1" si="7"/>
        <v xml:space="preserve"> </v>
      </c>
      <c r="AC81" s="940" t="str">
        <f t="shared" ca="1" si="7"/>
        <v xml:space="preserve"> </v>
      </c>
      <c r="AD81" s="1425"/>
      <c r="AE81" s="852"/>
    </row>
    <row r="82" spans="1:31" ht="30" customHeight="1" thickBot="1" x14ac:dyDescent="0.3">
      <c r="A82" s="843"/>
      <c r="B82" s="1396"/>
      <c r="C82" s="1004" t="s">
        <v>216</v>
      </c>
      <c r="D82" s="991"/>
      <c r="E82" s="991"/>
      <c r="F82" s="991"/>
      <c r="G82" s="991"/>
      <c r="H82" s="991"/>
      <c r="I82" s="991"/>
      <c r="J82" s="991"/>
      <c r="K82" s="991"/>
      <c r="L82" s="991"/>
      <c r="M82" s="992"/>
      <c r="N82" s="862"/>
      <c r="O82" s="1433"/>
      <c r="P82" s="1433"/>
      <c r="Q82" s="1433"/>
      <c r="R82" s="1434"/>
      <c r="S82" s="903">
        <f t="shared" ca="1" si="2"/>
        <v>0</v>
      </c>
      <c r="T82" s="940" t="str">
        <f t="shared" ca="1" si="8"/>
        <v>DQ REASON</v>
      </c>
      <c r="U82" s="940">
        <f t="shared" ca="1" si="7"/>
        <v>0</v>
      </c>
      <c r="V82" s="940">
        <f t="shared" ca="1" si="7"/>
        <v>0</v>
      </c>
      <c r="W82" s="940">
        <f t="shared" ca="1" si="7"/>
        <v>0</v>
      </c>
      <c r="X82" s="940">
        <f t="shared" ca="1" si="7"/>
        <v>0</v>
      </c>
      <c r="Y82" s="940">
        <f t="shared" ca="1" si="7"/>
        <v>0</v>
      </c>
      <c r="Z82" s="940">
        <f t="shared" ca="1" si="7"/>
        <v>0</v>
      </c>
      <c r="AA82" s="940">
        <f t="shared" ca="1" si="7"/>
        <v>0</v>
      </c>
      <c r="AB82" s="940">
        <f t="shared" ca="1" si="7"/>
        <v>0</v>
      </c>
      <c r="AC82" s="940">
        <f t="shared" ca="1" si="7"/>
        <v>0</v>
      </c>
      <c r="AD82" s="1425"/>
      <c r="AE82" s="852"/>
    </row>
    <row r="83" spans="1:31" ht="18" customHeight="1" thickBot="1" x14ac:dyDescent="0.3">
      <c r="A83" s="843"/>
      <c r="B83" s="1397" t="s">
        <v>174</v>
      </c>
      <c r="C83" s="1005" t="s">
        <v>10</v>
      </c>
      <c r="D83" s="958">
        <f>'print 10 lane'!J49</f>
        <v>3</v>
      </c>
      <c r="E83" s="959">
        <f>'print 10 lane'!M49</f>
        <v>6</v>
      </c>
      <c r="F83" s="959">
        <f>'print 10 lane'!P49</f>
        <v>5</v>
      </c>
      <c r="G83" s="959">
        <f>'print 10 lane'!S49</f>
        <v>1</v>
      </c>
      <c r="H83" s="959">
        <f>'print 10 lane'!V49</f>
        <v>2</v>
      </c>
      <c r="I83" s="959">
        <f>'print 10 lane'!Y49</f>
        <v>4</v>
      </c>
      <c r="J83" s="959">
        <f>'print 10 lane'!AB49</f>
        <v>0</v>
      </c>
      <c r="K83" s="959">
        <f>'print 10 lane'!AE49</f>
        <v>0</v>
      </c>
      <c r="L83" s="959">
        <f>'print 10 lane'!AH49</f>
        <v>0</v>
      </c>
      <c r="M83" s="960">
        <f>'print 10 lane'!AK49</f>
        <v>0</v>
      </c>
      <c r="N83" s="862"/>
      <c r="O83" s="1435"/>
      <c r="P83" s="1435"/>
      <c r="Q83" s="1435"/>
      <c r="R83" s="1436"/>
      <c r="S83" s="903"/>
      <c r="T83" s="940"/>
      <c r="U83" s="940"/>
      <c r="V83" s="940"/>
      <c r="W83" s="940"/>
      <c r="X83" s="940"/>
      <c r="Y83" s="940"/>
      <c r="Z83" s="940"/>
      <c r="AA83" s="940"/>
      <c r="AB83" s="940"/>
      <c r="AC83" s="940"/>
      <c r="AD83" s="1425"/>
      <c r="AE83" s="852"/>
    </row>
    <row r="84" spans="1:31" ht="22.5" customHeight="1" x14ac:dyDescent="0.25">
      <c r="A84" s="843"/>
      <c r="B84" s="1394"/>
      <c r="C84" s="962" t="s">
        <v>9</v>
      </c>
      <c r="D84" s="963">
        <v>10415</v>
      </c>
      <c r="E84" s="963">
        <v>10745</v>
      </c>
      <c r="F84" s="963">
        <v>10549</v>
      </c>
      <c r="G84" s="963">
        <v>10142</v>
      </c>
      <c r="H84" s="963">
        <v>10324</v>
      </c>
      <c r="I84" s="963">
        <v>10493</v>
      </c>
      <c r="J84" s="963"/>
      <c r="K84" s="963"/>
      <c r="L84" s="963"/>
      <c r="M84" s="964"/>
      <c r="N84" s="862"/>
      <c r="O84" s="999"/>
      <c r="P84" s="999"/>
      <c r="Q84" s="999"/>
      <c r="R84" s="999"/>
      <c r="S84" s="903">
        <f t="shared" ca="1" si="2"/>
        <v>0</v>
      </c>
      <c r="T84" s="940" t="str">
        <f t="shared" ca="1" si="8"/>
        <v>TIME</v>
      </c>
      <c r="U84" s="940">
        <f t="shared" ca="1" si="7"/>
        <v>10415</v>
      </c>
      <c r="V84" s="940">
        <f t="shared" ca="1" si="7"/>
        <v>10745</v>
      </c>
      <c r="W84" s="940">
        <f t="shared" ca="1" si="7"/>
        <v>10549</v>
      </c>
      <c r="X84" s="940">
        <f t="shared" ca="1" si="7"/>
        <v>10142</v>
      </c>
      <c r="Y84" s="940">
        <f t="shared" ca="1" si="7"/>
        <v>10324</v>
      </c>
      <c r="Z84" s="940">
        <f t="shared" ca="1" si="7"/>
        <v>10493</v>
      </c>
      <c r="AA84" s="940">
        <f t="shared" ca="1" si="7"/>
        <v>0</v>
      </c>
      <c r="AB84" s="940">
        <f t="shared" ca="1" si="7"/>
        <v>0</v>
      </c>
      <c r="AC84" s="940">
        <f t="shared" ca="1" si="7"/>
        <v>0</v>
      </c>
      <c r="AD84" s="1425"/>
      <c r="AE84" s="852"/>
    </row>
    <row r="85" spans="1:31" ht="22.5" customHeight="1" x14ac:dyDescent="0.25">
      <c r="A85" s="843"/>
      <c r="B85" s="1394" t="str">
        <f>'Team 1'!B43</f>
        <v>BOYS 15/U BACKSTROKE</v>
      </c>
      <c r="C85" s="962" t="s">
        <v>218</v>
      </c>
      <c r="D85" s="966" t="str">
        <f>'print 10 lane'!I50</f>
        <v xml:space="preserve">Ben </v>
      </c>
      <c r="E85" s="966" t="str">
        <f>'print 10 lane'!L50</f>
        <v xml:space="preserve">Thomas </v>
      </c>
      <c r="F85" s="966" t="str">
        <f>'print 10 lane'!O50</f>
        <v xml:space="preserve">Fabian </v>
      </c>
      <c r="G85" s="966" t="str">
        <f>'print 10 lane'!R50</f>
        <v xml:space="preserve">Joshua </v>
      </c>
      <c r="H85" s="966" t="str">
        <f>'print 10 lane'!U50</f>
        <v xml:space="preserve">Andrew  </v>
      </c>
      <c r="I85" s="966" t="str">
        <f>'print 10 lane'!X50</f>
        <v xml:space="preserve">Thomas </v>
      </c>
      <c r="J85" s="966" t="str">
        <f>'print 10 lane'!AA50</f>
        <v xml:space="preserve"> </v>
      </c>
      <c r="K85" s="966" t="str">
        <f>'print 10 lane'!AD50</f>
        <v xml:space="preserve"> </v>
      </c>
      <c r="L85" s="966" t="str">
        <f>'print 10 lane'!AG50</f>
        <v xml:space="preserve"> </v>
      </c>
      <c r="M85" s="967" t="str">
        <f>'print 10 lane'!AJ50</f>
        <v xml:space="preserve"> </v>
      </c>
      <c r="N85" s="968"/>
      <c r="O85" s="998"/>
      <c r="P85" s="998"/>
      <c r="Q85" s="998"/>
      <c r="R85" s="998"/>
      <c r="S85" s="903" t="str">
        <f t="shared" ca="1" si="2"/>
        <v xml:space="preserve"> </v>
      </c>
      <c r="T85" s="940" t="str">
        <f t="shared" ca="1" si="8"/>
        <v>SWIMMER</v>
      </c>
      <c r="U85" s="940" t="str">
        <f t="shared" ca="1" si="7"/>
        <v xml:space="preserve">Ben </v>
      </c>
      <c r="V85" s="940" t="str">
        <f t="shared" ca="1" si="7"/>
        <v xml:space="preserve">Thomas </v>
      </c>
      <c r="W85" s="940" t="str">
        <f t="shared" ca="1" si="7"/>
        <v xml:space="preserve">Fabian </v>
      </c>
      <c r="X85" s="940" t="str">
        <f t="shared" ca="1" si="7"/>
        <v xml:space="preserve">Joshua </v>
      </c>
      <c r="Y85" s="940" t="str">
        <f t="shared" ca="1" si="7"/>
        <v xml:space="preserve">Andrew  </v>
      </c>
      <c r="Z85" s="940" t="str">
        <f t="shared" ca="1" si="7"/>
        <v xml:space="preserve">Thomas </v>
      </c>
      <c r="AA85" s="940" t="str">
        <f t="shared" ca="1" si="7"/>
        <v xml:space="preserve"> </v>
      </c>
      <c r="AB85" s="940" t="str">
        <f t="shared" ca="1" si="7"/>
        <v xml:space="preserve"> </v>
      </c>
      <c r="AC85" s="940" t="str">
        <f t="shared" ca="1" si="7"/>
        <v xml:space="preserve"> </v>
      </c>
      <c r="AD85" s="1425"/>
      <c r="AE85" s="852"/>
    </row>
    <row r="86" spans="1:31" ht="30" customHeight="1" thickBot="1" x14ac:dyDescent="0.3">
      <c r="A86" s="843"/>
      <c r="B86" s="1394"/>
      <c r="C86" s="1000" t="s">
        <v>216</v>
      </c>
      <c r="D86" s="982"/>
      <c r="E86" s="982"/>
      <c r="F86" s="982"/>
      <c r="G86" s="982"/>
      <c r="H86" s="982"/>
      <c r="I86" s="982"/>
      <c r="J86" s="982"/>
      <c r="K86" s="982"/>
      <c r="L86" s="982"/>
      <c r="M86" s="983"/>
      <c r="N86" s="862"/>
      <c r="O86" s="999"/>
      <c r="P86" s="999"/>
      <c r="Q86" s="999"/>
      <c r="R86" s="999"/>
      <c r="S86" s="903">
        <f t="shared" ca="1" si="2"/>
        <v>0</v>
      </c>
      <c r="T86" s="940" t="str">
        <f t="shared" ca="1" si="8"/>
        <v>DQ REASON</v>
      </c>
      <c r="U86" s="940">
        <f t="shared" ca="1" si="7"/>
        <v>0</v>
      </c>
      <c r="V86" s="940">
        <f t="shared" ca="1" si="7"/>
        <v>0</v>
      </c>
      <c r="W86" s="940">
        <f t="shared" ca="1" si="7"/>
        <v>0</v>
      </c>
      <c r="X86" s="940">
        <f t="shared" ca="1" si="7"/>
        <v>0</v>
      </c>
      <c r="Y86" s="940">
        <f t="shared" ca="1" si="7"/>
        <v>0</v>
      </c>
      <c r="Z86" s="940">
        <f t="shared" ca="1" si="7"/>
        <v>0</v>
      </c>
      <c r="AA86" s="940">
        <f t="shared" ca="1" si="7"/>
        <v>0</v>
      </c>
      <c r="AB86" s="940">
        <f t="shared" ca="1" si="7"/>
        <v>0</v>
      </c>
      <c r="AC86" s="940">
        <f t="shared" ca="1" si="7"/>
        <v>0</v>
      </c>
      <c r="AD86" s="1425"/>
      <c r="AE86" s="852"/>
    </row>
    <row r="87" spans="1:31" ht="18" customHeight="1" x14ac:dyDescent="0.25">
      <c r="A87" s="843"/>
      <c r="B87" s="1395" t="s">
        <v>175</v>
      </c>
      <c r="C87" s="1003" t="s">
        <v>10</v>
      </c>
      <c r="D87" s="985">
        <f>'print 10 lane'!J52</f>
        <v>4</v>
      </c>
      <c r="E87" s="986">
        <f>'print 10 lane'!M52</f>
        <v>3</v>
      </c>
      <c r="F87" s="986">
        <f>'print 10 lane'!P52</f>
        <v>1</v>
      </c>
      <c r="G87" s="986">
        <f>'print 10 lane'!S52</f>
        <v>2</v>
      </c>
      <c r="H87" s="986">
        <f>'print 10 lane'!V52</f>
        <v>6</v>
      </c>
      <c r="I87" s="986">
        <f>'print 10 lane'!Y52</f>
        <v>5</v>
      </c>
      <c r="J87" s="986">
        <f>'print 10 lane'!AB52</f>
        <v>0</v>
      </c>
      <c r="K87" s="986">
        <f>'print 10 lane'!AE52</f>
        <v>0</v>
      </c>
      <c r="L87" s="986">
        <f>'print 10 lane'!AH52</f>
        <v>0</v>
      </c>
      <c r="M87" s="987">
        <f>'print 10 lane'!AK52</f>
        <v>0</v>
      </c>
      <c r="N87" s="862"/>
      <c r="O87" s="999"/>
      <c r="P87" s="999"/>
      <c r="Q87" s="999"/>
      <c r="R87" s="999"/>
      <c r="S87" s="903"/>
      <c r="T87" s="940"/>
      <c r="U87" s="940"/>
      <c r="V87" s="940"/>
      <c r="W87" s="940"/>
      <c r="X87" s="940"/>
      <c r="Y87" s="940"/>
      <c r="Z87" s="940"/>
      <c r="AA87" s="940"/>
      <c r="AB87" s="940"/>
      <c r="AC87" s="940"/>
      <c r="AD87" s="1425"/>
      <c r="AE87" s="852"/>
    </row>
    <row r="88" spans="1:31" ht="22.5" customHeight="1" x14ac:dyDescent="0.25">
      <c r="A88" s="843"/>
      <c r="B88" s="1396"/>
      <c r="C88" s="941" t="s">
        <v>9</v>
      </c>
      <c r="D88" s="942">
        <v>11003</v>
      </c>
      <c r="E88" s="943">
        <v>10912</v>
      </c>
      <c r="F88" s="943">
        <v>10357</v>
      </c>
      <c r="G88" s="943">
        <v>10746</v>
      </c>
      <c r="H88" s="943">
        <v>11552</v>
      </c>
      <c r="I88" s="943">
        <v>11101</v>
      </c>
      <c r="J88" s="943"/>
      <c r="K88" s="943"/>
      <c r="L88" s="943"/>
      <c r="M88" s="944"/>
      <c r="N88" s="862"/>
      <c r="O88" s="1427" t="str">
        <f>O31</f>
        <v xml:space="preserve">Any swim which requires no points to be awarded must have a zero entered into the time box.
The reason for a no point allocation must be entered into the box below the swimmers name.
Text will automatically allow space of approximately 30 letters (in the printout sheet) for this explanation.     </v>
      </c>
      <c r="P88" s="1428"/>
      <c r="Q88" s="1428"/>
      <c r="R88" s="1428"/>
      <c r="S88" s="903">
        <f t="shared" ca="1" si="2"/>
        <v>0</v>
      </c>
      <c r="T88" s="940" t="str">
        <f t="shared" ca="1" si="8"/>
        <v>TIME</v>
      </c>
      <c r="U88" s="940">
        <f t="shared" ca="1" si="7"/>
        <v>11003</v>
      </c>
      <c r="V88" s="940">
        <f t="shared" ca="1" si="7"/>
        <v>10912</v>
      </c>
      <c r="W88" s="940">
        <f t="shared" ca="1" si="7"/>
        <v>10357</v>
      </c>
      <c r="X88" s="940">
        <f t="shared" ca="1" si="7"/>
        <v>10746</v>
      </c>
      <c r="Y88" s="940">
        <f t="shared" ca="1" si="7"/>
        <v>11552</v>
      </c>
      <c r="Z88" s="940">
        <f t="shared" ca="1" si="7"/>
        <v>11101</v>
      </c>
      <c r="AA88" s="940">
        <f t="shared" ca="1" si="7"/>
        <v>0</v>
      </c>
      <c r="AB88" s="940">
        <f t="shared" ca="1" si="7"/>
        <v>0</v>
      </c>
      <c r="AC88" s="940">
        <f t="shared" ca="1" si="7"/>
        <v>0</v>
      </c>
      <c r="AD88" s="1425"/>
      <c r="AE88" s="852"/>
    </row>
    <row r="89" spans="1:31" ht="22.5" customHeight="1" x14ac:dyDescent="0.25">
      <c r="A89" s="843"/>
      <c r="B89" s="1396" t="str">
        <f>'Team 1'!B44</f>
        <v>LADIES OPEN BUTTERFLY</v>
      </c>
      <c r="C89" s="941" t="s">
        <v>218</v>
      </c>
      <c r="D89" s="949" t="str">
        <f>'print 10 lane'!I53</f>
        <v xml:space="preserve">Rebecca </v>
      </c>
      <c r="E89" s="949" t="str">
        <f>'print 10 lane'!L53</f>
        <v xml:space="preserve">Freya </v>
      </c>
      <c r="F89" s="949" t="str">
        <f>'print 10 lane'!O53</f>
        <v xml:space="preserve">Mia </v>
      </c>
      <c r="G89" s="949" t="str">
        <f>'print 10 lane'!R53</f>
        <v xml:space="preserve">Kaelah </v>
      </c>
      <c r="H89" s="949" t="str">
        <f>'print 10 lane'!U53</f>
        <v xml:space="preserve">Lauren </v>
      </c>
      <c r="I89" s="949" t="str">
        <f>'print 10 lane'!X53</f>
        <v xml:space="preserve">Emily </v>
      </c>
      <c r="J89" s="949" t="str">
        <f>'print 10 lane'!AA53</f>
        <v xml:space="preserve"> </v>
      </c>
      <c r="K89" s="949" t="str">
        <f>'print 10 lane'!AD53</f>
        <v xml:space="preserve"> </v>
      </c>
      <c r="L89" s="949" t="str">
        <f>'print 10 lane'!AG53</f>
        <v xml:space="preserve"> </v>
      </c>
      <c r="M89" s="948" t="str">
        <f>'print 10 lane'!AJ53</f>
        <v xml:space="preserve"> </v>
      </c>
      <c r="N89" s="968"/>
      <c r="O89" s="1427"/>
      <c r="P89" s="1428"/>
      <c r="Q89" s="1428"/>
      <c r="R89" s="1428"/>
      <c r="S89" s="903" t="str">
        <f t="shared" ca="1" si="2"/>
        <v xml:space="preserve"> </v>
      </c>
      <c r="T89" s="940" t="str">
        <f t="shared" ca="1" si="8"/>
        <v>SWIMMER</v>
      </c>
      <c r="U89" s="940" t="str">
        <f t="shared" ca="1" si="7"/>
        <v xml:space="preserve">Rebecca </v>
      </c>
      <c r="V89" s="940" t="str">
        <f t="shared" ca="1" si="7"/>
        <v xml:space="preserve">Freya </v>
      </c>
      <c r="W89" s="940" t="str">
        <f t="shared" ca="1" si="7"/>
        <v xml:space="preserve">Mia </v>
      </c>
      <c r="X89" s="940" t="str">
        <f t="shared" ca="1" si="7"/>
        <v xml:space="preserve">Kaelah </v>
      </c>
      <c r="Y89" s="940" t="str">
        <f t="shared" ca="1" si="7"/>
        <v xml:space="preserve">Lauren </v>
      </c>
      <c r="Z89" s="940" t="str">
        <f t="shared" ca="1" si="7"/>
        <v xml:space="preserve">Emily </v>
      </c>
      <c r="AA89" s="940" t="str">
        <f t="shared" ca="1" si="7"/>
        <v xml:space="preserve"> </v>
      </c>
      <c r="AB89" s="940" t="str">
        <f t="shared" ca="1" si="7"/>
        <v xml:space="preserve"> </v>
      </c>
      <c r="AC89" s="940" t="str">
        <f t="shared" ca="1" si="7"/>
        <v xml:space="preserve"> </v>
      </c>
      <c r="AD89" s="1425"/>
      <c r="AE89" s="852"/>
    </row>
    <row r="90" spans="1:31" ht="30" customHeight="1" thickBot="1" x14ac:dyDescent="0.3">
      <c r="A90" s="843"/>
      <c r="B90" s="1396"/>
      <c r="C90" s="1004" t="s">
        <v>216</v>
      </c>
      <c r="D90" s="991"/>
      <c r="E90" s="991"/>
      <c r="F90" s="991"/>
      <c r="G90" s="991"/>
      <c r="H90" s="991"/>
      <c r="I90" s="991"/>
      <c r="J90" s="991"/>
      <c r="K90" s="991"/>
      <c r="L90" s="991"/>
      <c r="M90" s="992"/>
      <c r="N90" s="862"/>
      <c r="O90" s="1427"/>
      <c r="P90" s="1428"/>
      <c r="Q90" s="1428"/>
      <c r="R90" s="1428"/>
      <c r="S90" s="903">
        <f t="shared" ca="1" si="2"/>
        <v>0</v>
      </c>
      <c r="T90" s="940" t="str">
        <f t="shared" ca="1" si="8"/>
        <v>DQ REASON</v>
      </c>
      <c r="U90" s="940">
        <f t="shared" ca="1" si="7"/>
        <v>0</v>
      </c>
      <c r="V90" s="940">
        <f t="shared" ca="1" si="7"/>
        <v>0</v>
      </c>
      <c r="W90" s="940">
        <f t="shared" ca="1" si="7"/>
        <v>0</v>
      </c>
      <c r="X90" s="940">
        <f t="shared" ca="1" si="7"/>
        <v>0</v>
      </c>
      <c r="Y90" s="940">
        <f t="shared" ca="1" si="7"/>
        <v>0</v>
      </c>
      <c r="Z90" s="940">
        <f t="shared" ca="1" si="7"/>
        <v>0</v>
      </c>
      <c r="AA90" s="940">
        <f t="shared" ca="1" si="7"/>
        <v>0</v>
      </c>
      <c r="AB90" s="940">
        <f t="shared" ca="1" si="7"/>
        <v>0</v>
      </c>
      <c r="AC90" s="940">
        <f t="shared" ca="1" si="7"/>
        <v>0</v>
      </c>
      <c r="AD90" s="1425"/>
      <c r="AE90" s="852"/>
    </row>
    <row r="91" spans="1:31" ht="18" customHeight="1" x14ac:dyDescent="0.25">
      <c r="A91" s="843"/>
      <c r="B91" s="1411" t="s">
        <v>176</v>
      </c>
      <c r="C91" s="1005" t="s">
        <v>10</v>
      </c>
      <c r="D91" s="958">
        <f>'print 10 lane'!J55</f>
        <v>5</v>
      </c>
      <c r="E91" s="959">
        <f>'print 10 lane'!M55</f>
        <v>2</v>
      </c>
      <c r="F91" s="959">
        <f>'print 10 lane'!P55</f>
        <v>1</v>
      </c>
      <c r="G91" s="959">
        <f>'print 10 lane'!S55</f>
        <v>3</v>
      </c>
      <c r="H91" s="959">
        <f>'print 10 lane'!V55</f>
        <v>6</v>
      </c>
      <c r="I91" s="959">
        <f>'print 10 lane'!Y55</f>
        <v>4</v>
      </c>
      <c r="J91" s="959">
        <f>'print 10 lane'!AB55</f>
        <v>0</v>
      </c>
      <c r="K91" s="959">
        <f>'print 10 lane'!AE55</f>
        <v>0</v>
      </c>
      <c r="L91" s="959">
        <f>'print 10 lane'!AH55</f>
        <v>0</v>
      </c>
      <c r="M91" s="960">
        <f>'print 10 lane'!AK55</f>
        <v>0</v>
      </c>
      <c r="N91" s="862"/>
      <c r="O91" s="1427"/>
      <c r="P91" s="1428"/>
      <c r="Q91" s="1428"/>
      <c r="R91" s="1428"/>
      <c r="S91" s="903"/>
      <c r="T91" s="940"/>
      <c r="U91" s="940"/>
      <c r="V91" s="940"/>
      <c r="W91" s="940"/>
      <c r="X91" s="940"/>
      <c r="Y91" s="940"/>
      <c r="Z91" s="940"/>
      <c r="AA91" s="940"/>
      <c r="AB91" s="940"/>
      <c r="AC91" s="940"/>
      <c r="AD91" s="1425"/>
      <c r="AE91" s="852"/>
    </row>
    <row r="92" spans="1:31" ht="22.5" customHeight="1" x14ac:dyDescent="0.25">
      <c r="A92" s="843"/>
      <c r="B92" s="1412"/>
      <c r="C92" s="962" t="s">
        <v>9</v>
      </c>
      <c r="D92" s="963">
        <v>10513</v>
      </c>
      <c r="E92" s="963">
        <v>10037</v>
      </c>
      <c r="F92" s="963">
        <v>5728</v>
      </c>
      <c r="G92" s="963">
        <v>10087</v>
      </c>
      <c r="H92" s="963">
        <v>10767</v>
      </c>
      <c r="I92" s="963">
        <v>10326</v>
      </c>
      <c r="J92" s="963"/>
      <c r="K92" s="963"/>
      <c r="L92" s="963"/>
      <c r="M92" s="964"/>
      <c r="N92" s="862"/>
      <c r="O92" s="1427"/>
      <c r="P92" s="1428"/>
      <c r="Q92" s="1428"/>
      <c r="R92" s="1428"/>
      <c r="S92" s="903">
        <f t="shared" ca="1" si="2"/>
        <v>0</v>
      </c>
      <c r="T92" s="940" t="str">
        <f t="shared" ca="1" si="8"/>
        <v>TIME</v>
      </c>
      <c r="U92" s="940">
        <f t="shared" ca="1" si="7"/>
        <v>10513</v>
      </c>
      <c r="V92" s="940">
        <f t="shared" ca="1" si="7"/>
        <v>10037</v>
      </c>
      <c r="W92" s="940">
        <f t="shared" ca="1" si="7"/>
        <v>5728</v>
      </c>
      <c r="X92" s="940">
        <f t="shared" ca="1" si="7"/>
        <v>10087</v>
      </c>
      <c r="Y92" s="940">
        <f t="shared" ca="1" si="7"/>
        <v>10767</v>
      </c>
      <c r="Z92" s="940">
        <f t="shared" ca="1" si="7"/>
        <v>10326</v>
      </c>
      <c r="AA92" s="940">
        <f t="shared" ca="1" si="7"/>
        <v>0</v>
      </c>
      <c r="AB92" s="940">
        <f t="shared" ca="1" si="7"/>
        <v>0</v>
      </c>
      <c r="AC92" s="940">
        <f t="shared" ca="1" si="7"/>
        <v>0</v>
      </c>
      <c r="AD92" s="1425"/>
      <c r="AE92" s="852"/>
    </row>
    <row r="93" spans="1:31" ht="22.5" customHeight="1" x14ac:dyDescent="0.25">
      <c r="A93" s="843"/>
      <c r="B93" s="1394" t="str">
        <f>'Team 1'!B45</f>
        <v>MENS OPEN BUTTERFLY</v>
      </c>
      <c r="C93" s="962" t="s">
        <v>218</v>
      </c>
      <c r="D93" s="966" t="str">
        <f>'print 10 lane'!I56</f>
        <v xml:space="preserve">Harry </v>
      </c>
      <c r="E93" s="966" t="str">
        <f>'print 10 lane'!L56</f>
        <v xml:space="preserve">Liam </v>
      </c>
      <c r="F93" s="966" t="str">
        <f>'print 10 lane'!O56</f>
        <v xml:space="preserve">Harry </v>
      </c>
      <c r="G93" s="966" t="str">
        <f>'print 10 lane'!R56</f>
        <v xml:space="preserve">Max </v>
      </c>
      <c r="H93" s="966" t="str">
        <f>'print 10 lane'!U56</f>
        <v xml:space="preserve">Tobias </v>
      </c>
      <c r="I93" s="966" t="str">
        <f>'print 10 lane'!X56</f>
        <v xml:space="preserve">Max </v>
      </c>
      <c r="J93" s="966" t="str">
        <f>'print 10 lane'!AA56</f>
        <v xml:space="preserve"> </v>
      </c>
      <c r="K93" s="966" t="str">
        <f>'print 10 lane'!AD56</f>
        <v xml:space="preserve"> </v>
      </c>
      <c r="L93" s="966" t="str">
        <f>'print 10 lane'!AG56</f>
        <v xml:space="preserve"> </v>
      </c>
      <c r="M93" s="967" t="str">
        <f>'print 10 lane'!AJ56</f>
        <v xml:space="preserve"> </v>
      </c>
      <c r="N93" s="968"/>
      <c r="O93" s="1427"/>
      <c r="P93" s="1428"/>
      <c r="Q93" s="1428"/>
      <c r="R93" s="1428"/>
      <c r="S93" s="903" t="str">
        <f t="shared" ca="1" si="2"/>
        <v xml:space="preserve"> </v>
      </c>
      <c r="T93" s="940" t="str">
        <f t="shared" ca="1" si="8"/>
        <v>SWIMMER</v>
      </c>
      <c r="U93" s="940" t="str">
        <f t="shared" ca="1" si="7"/>
        <v xml:space="preserve">Harry </v>
      </c>
      <c r="V93" s="940" t="str">
        <f t="shared" ca="1" si="7"/>
        <v xml:space="preserve">Liam </v>
      </c>
      <c r="W93" s="940" t="str">
        <f t="shared" ca="1" si="7"/>
        <v xml:space="preserve">Harry </v>
      </c>
      <c r="X93" s="940" t="str">
        <f t="shared" ca="1" si="7"/>
        <v xml:space="preserve">Max </v>
      </c>
      <c r="Y93" s="940" t="str">
        <f t="shared" ca="1" si="7"/>
        <v xml:space="preserve">Tobias </v>
      </c>
      <c r="Z93" s="940" t="str">
        <f t="shared" ca="1" si="7"/>
        <v xml:space="preserve">Max </v>
      </c>
      <c r="AA93" s="940" t="str">
        <f t="shared" ca="1" si="7"/>
        <v xml:space="preserve"> </v>
      </c>
      <c r="AB93" s="940" t="str">
        <f t="shared" ca="1" si="7"/>
        <v xml:space="preserve"> </v>
      </c>
      <c r="AC93" s="940" t="str">
        <f t="shared" ca="1" si="7"/>
        <v xml:space="preserve"> </v>
      </c>
      <c r="AD93" s="1425"/>
      <c r="AE93" s="852"/>
    </row>
    <row r="94" spans="1:31" ht="30" customHeight="1" thickBot="1" x14ac:dyDescent="0.3">
      <c r="A94" s="843"/>
      <c r="B94" s="1394"/>
      <c r="C94" s="1000" t="s">
        <v>216</v>
      </c>
      <c r="D94" s="982"/>
      <c r="E94" s="982"/>
      <c r="F94" s="982"/>
      <c r="G94" s="982"/>
      <c r="H94" s="982"/>
      <c r="I94" s="982"/>
      <c r="J94" s="982"/>
      <c r="K94" s="982"/>
      <c r="L94" s="982"/>
      <c r="M94" s="983"/>
      <c r="N94" s="862"/>
      <c r="O94" s="1427"/>
      <c r="P94" s="1428"/>
      <c r="Q94" s="1428"/>
      <c r="R94" s="1428"/>
      <c r="S94" s="903">
        <f t="shared" ca="1" si="2"/>
        <v>0</v>
      </c>
      <c r="T94" s="940" t="str">
        <f t="shared" ca="1" si="8"/>
        <v>DQ REASON</v>
      </c>
      <c r="U94" s="940">
        <f t="shared" ca="1" si="7"/>
        <v>0</v>
      </c>
      <c r="V94" s="940">
        <f t="shared" ca="1" si="7"/>
        <v>0</v>
      </c>
      <c r="W94" s="940">
        <f t="shared" ca="1" si="7"/>
        <v>0</v>
      </c>
      <c r="X94" s="940">
        <f t="shared" ca="1" si="7"/>
        <v>0</v>
      </c>
      <c r="Y94" s="940">
        <f t="shared" ca="1" si="7"/>
        <v>0</v>
      </c>
      <c r="Z94" s="940">
        <f t="shared" ca="1" si="7"/>
        <v>0</v>
      </c>
      <c r="AA94" s="940">
        <f t="shared" ca="1" si="7"/>
        <v>0</v>
      </c>
      <c r="AB94" s="940">
        <f t="shared" ca="1" si="7"/>
        <v>0</v>
      </c>
      <c r="AC94" s="940">
        <f t="shared" ca="1" si="7"/>
        <v>0</v>
      </c>
      <c r="AD94" s="1425"/>
      <c r="AE94" s="852"/>
    </row>
    <row r="95" spans="1:31" ht="18" customHeight="1" x14ac:dyDescent="0.25">
      <c r="A95" s="843"/>
      <c r="B95" s="1395" t="s">
        <v>177</v>
      </c>
      <c r="C95" s="1003" t="s">
        <v>10</v>
      </c>
      <c r="D95" s="985">
        <f>'print 10 lane'!J58</f>
        <v>3</v>
      </c>
      <c r="E95" s="986">
        <f>'print 10 lane'!M58</f>
        <v>0</v>
      </c>
      <c r="F95" s="986">
        <f>'print 10 lane'!P58</f>
        <v>2</v>
      </c>
      <c r="G95" s="986">
        <f>'print 10 lane'!S58</f>
        <v>1</v>
      </c>
      <c r="H95" s="986">
        <f>'print 10 lane'!V58</f>
        <v>4</v>
      </c>
      <c r="I95" s="986">
        <f>'print 10 lane'!Y58</f>
        <v>5</v>
      </c>
      <c r="J95" s="986">
        <f>'print 10 lane'!AB58</f>
        <v>0</v>
      </c>
      <c r="K95" s="986">
        <f>'print 10 lane'!AE58</f>
        <v>0</v>
      </c>
      <c r="L95" s="986">
        <f>'print 10 lane'!AH58</f>
        <v>0</v>
      </c>
      <c r="M95" s="987">
        <f>'print 10 lane'!AK58</f>
        <v>0</v>
      </c>
      <c r="N95" s="862"/>
      <c r="O95" s="1427"/>
      <c r="P95" s="1428"/>
      <c r="Q95" s="1428"/>
      <c r="R95" s="1428"/>
      <c r="S95" s="903"/>
      <c r="T95" s="940"/>
      <c r="U95" s="940"/>
      <c r="V95" s="940"/>
      <c r="W95" s="940"/>
      <c r="X95" s="940"/>
      <c r="Y95" s="940"/>
      <c r="Z95" s="940"/>
      <c r="AA95" s="940"/>
      <c r="AB95" s="940"/>
      <c r="AC95" s="940"/>
      <c r="AD95" s="1425"/>
      <c r="AE95" s="852"/>
    </row>
    <row r="96" spans="1:31" ht="22.5" customHeight="1" x14ac:dyDescent="0.25">
      <c r="A96" s="843"/>
      <c r="B96" s="1396"/>
      <c r="C96" s="941" t="s">
        <v>9</v>
      </c>
      <c r="D96" s="942">
        <v>3590</v>
      </c>
      <c r="E96" s="943"/>
      <c r="F96" s="943">
        <v>3377</v>
      </c>
      <c r="G96" s="943">
        <v>3261</v>
      </c>
      <c r="H96" s="943">
        <v>4156</v>
      </c>
      <c r="I96" s="943">
        <v>4556</v>
      </c>
      <c r="J96" s="943"/>
      <c r="K96" s="943"/>
      <c r="L96" s="943"/>
      <c r="M96" s="944"/>
      <c r="N96" s="862"/>
      <c r="O96" s="1427"/>
      <c r="P96" s="1428"/>
      <c r="Q96" s="1428"/>
      <c r="R96" s="1428"/>
      <c r="S96" s="903">
        <f t="shared" ca="1" si="2"/>
        <v>0</v>
      </c>
      <c r="T96" s="940" t="str">
        <f t="shared" ca="1" si="8"/>
        <v>TIME</v>
      </c>
      <c r="U96" s="940">
        <f t="shared" ca="1" si="7"/>
        <v>3590</v>
      </c>
      <c r="V96" s="940">
        <f t="shared" ca="1" si="7"/>
        <v>0</v>
      </c>
      <c r="W96" s="940">
        <f t="shared" ca="1" si="7"/>
        <v>3377</v>
      </c>
      <c r="X96" s="940">
        <f t="shared" ca="1" si="7"/>
        <v>3261</v>
      </c>
      <c r="Y96" s="940">
        <f t="shared" ca="1" si="7"/>
        <v>4156</v>
      </c>
      <c r="Z96" s="940">
        <f t="shared" ca="1" si="7"/>
        <v>4556</v>
      </c>
      <c r="AA96" s="940">
        <f t="shared" ca="1" si="7"/>
        <v>0</v>
      </c>
      <c r="AB96" s="940">
        <f t="shared" ca="1" si="7"/>
        <v>0</v>
      </c>
      <c r="AC96" s="940">
        <f t="shared" ca="1" si="7"/>
        <v>0</v>
      </c>
      <c r="AD96" s="1425"/>
      <c r="AE96" s="852"/>
    </row>
    <row r="97" spans="1:31" ht="22.5" customHeight="1" x14ac:dyDescent="0.25">
      <c r="A97" s="843"/>
      <c r="B97" s="1396" t="str">
        <f>'Team 1'!B46</f>
        <v>GIRLS 10/11 BUTTERFLY</v>
      </c>
      <c r="C97" s="941" t="s">
        <v>218</v>
      </c>
      <c r="D97" s="949" t="str">
        <f>'print 10 lane'!I59</f>
        <v xml:space="preserve">Charlotte  </v>
      </c>
      <c r="E97" s="949" t="str">
        <f>'print 10 lane'!L59</f>
        <v xml:space="preserve">Milly  </v>
      </c>
      <c r="F97" s="949" t="str">
        <f>'print 10 lane'!O59</f>
        <v xml:space="preserve">Megan </v>
      </c>
      <c r="G97" s="949" t="str">
        <f>'print 10 lane'!R59</f>
        <v xml:space="preserve">Despoina </v>
      </c>
      <c r="H97" s="949" t="str">
        <f>'print 10 lane'!U59</f>
        <v xml:space="preserve">Emma  </v>
      </c>
      <c r="I97" s="949" t="str">
        <f>'print 10 lane'!X59</f>
        <v xml:space="preserve">Fleur </v>
      </c>
      <c r="J97" s="949" t="str">
        <f>'print 10 lane'!AA59</f>
        <v xml:space="preserve"> </v>
      </c>
      <c r="K97" s="949" t="str">
        <f>'print 10 lane'!AD59</f>
        <v xml:space="preserve"> </v>
      </c>
      <c r="L97" s="949" t="str">
        <f>'print 10 lane'!AG59</f>
        <v xml:space="preserve"> </v>
      </c>
      <c r="M97" s="948" t="str">
        <f>'print 10 lane'!AJ59</f>
        <v xml:space="preserve"> </v>
      </c>
      <c r="N97" s="968"/>
      <c r="O97" s="1427"/>
      <c r="P97" s="1428"/>
      <c r="Q97" s="1428"/>
      <c r="R97" s="1428"/>
      <c r="S97" s="903" t="str">
        <f t="shared" ca="1" si="2"/>
        <v xml:space="preserve"> </v>
      </c>
      <c r="T97" s="940" t="str">
        <f t="shared" ca="1" si="8"/>
        <v>SWIMMER</v>
      </c>
      <c r="U97" s="940" t="str">
        <f t="shared" ca="1" si="7"/>
        <v xml:space="preserve">Charlotte  </v>
      </c>
      <c r="V97" s="940" t="str">
        <f t="shared" ca="1" si="7"/>
        <v xml:space="preserve">Milly  </v>
      </c>
      <c r="W97" s="940" t="str">
        <f t="shared" ca="1" si="7"/>
        <v xml:space="preserve">Megan </v>
      </c>
      <c r="X97" s="940" t="str">
        <f t="shared" ca="1" si="7"/>
        <v xml:space="preserve">Despoina </v>
      </c>
      <c r="Y97" s="940" t="str">
        <f t="shared" ca="1" si="7"/>
        <v xml:space="preserve">Emma  </v>
      </c>
      <c r="Z97" s="940" t="str">
        <f t="shared" ca="1" si="7"/>
        <v xml:space="preserve">Fleur </v>
      </c>
      <c r="AA97" s="940" t="str">
        <f t="shared" ca="1" si="7"/>
        <v xml:space="preserve"> </v>
      </c>
      <c r="AB97" s="940" t="str">
        <f t="shared" ca="1" si="7"/>
        <v xml:space="preserve"> </v>
      </c>
      <c r="AC97" s="940" t="str">
        <f t="shared" ca="1" si="7"/>
        <v xml:space="preserve"> </v>
      </c>
      <c r="AD97" s="1425"/>
      <c r="AE97" s="852"/>
    </row>
    <row r="98" spans="1:31" ht="30" customHeight="1" thickBot="1" x14ac:dyDescent="0.3">
      <c r="A98" s="843"/>
      <c r="B98" s="1396"/>
      <c r="C98" s="1004" t="s">
        <v>216</v>
      </c>
      <c r="D98" s="991"/>
      <c r="E98" s="1220" t="s">
        <v>3571</v>
      </c>
      <c r="F98" s="991"/>
      <c r="G98" s="991"/>
      <c r="H98" s="991"/>
      <c r="I98" s="991"/>
      <c r="J98" s="991"/>
      <c r="K98" s="991"/>
      <c r="L98" s="991"/>
      <c r="M98" s="992"/>
      <c r="N98" s="862"/>
      <c r="O98" s="1429"/>
      <c r="P98" s="1430"/>
      <c r="Q98" s="1430"/>
      <c r="R98" s="1430"/>
      <c r="S98" s="903">
        <f t="shared" ca="1" si="2"/>
        <v>0</v>
      </c>
      <c r="T98" s="940" t="str">
        <f t="shared" ca="1" si="8"/>
        <v>DQ REASON</v>
      </c>
      <c r="U98" s="940">
        <f t="shared" ca="1" si="7"/>
        <v>0</v>
      </c>
      <c r="V98" s="940" t="str">
        <f t="shared" ca="1" si="7"/>
        <v>8.3 (Alt legs)</v>
      </c>
      <c r="W98" s="940">
        <f t="shared" ca="1" si="7"/>
        <v>0</v>
      </c>
      <c r="X98" s="940">
        <f t="shared" ca="1" si="7"/>
        <v>0</v>
      </c>
      <c r="Y98" s="940">
        <f t="shared" ca="1" si="7"/>
        <v>0</v>
      </c>
      <c r="Z98" s="940">
        <f t="shared" ca="1" si="7"/>
        <v>0</v>
      </c>
      <c r="AA98" s="940">
        <f t="shared" ca="1" si="7"/>
        <v>0</v>
      </c>
      <c r="AB98" s="940">
        <f t="shared" ca="1" si="7"/>
        <v>0</v>
      </c>
      <c r="AC98" s="940">
        <f t="shared" ca="1" si="7"/>
        <v>0</v>
      </c>
      <c r="AD98" s="1425"/>
      <c r="AE98" s="852"/>
    </row>
    <row r="99" spans="1:31" ht="18" customHeight="1" x14ac:dyDescent="0.25">
      <c r="A99" s="843"/>
      <c r="B99" s="1397" t="s">
        <v>178</v>
      </c>
      <c r="C99" s="1005" t="s">
        <v>10</v>
      </c>
      <c r="D99" s="958">
        <f>'print 10 lane'!J61</f>
        <v>2</v>
      </c>
      <c r="E99" s="959">
        <f>'print 10 lane'!M61</f>
        <v>4</v>
      </c>
      <c r="F99" s="959">
        <f>'print 10 lane'!P61</f>
        <v>6</v>
      </c>
      <c r="G99" s="959">
        <f>'print 10 lane'!S61</f>
        <v>5</v>
      </c>
      <c r="H99" s="959">
        <f>'print 10 lane'!V61</f>
        <v>1</v>
      </c>
      <c r="I99" s="959">
        <f>'print 10 lane'!Y61</f>
        <v>3</v>
      </c>
      <c r="J99" s="959">
        <f>'print 10 lane'!AB61</f>
        <v>0</v>
      </c>
      <c r="K99" s="959">
        <f>'print 10 lane'!AE61</f>
        <v>0</v>
      </c>
      <c r="L99" s="959">
        <f>'print 10 lane'!AH61</f>
        <v>0</v>
      </c>
      <c r="M99" s="960">
        <f>'print 10 lane'!AK61</f>
        <v>0</v>
      </c>
      <c r="N99" s="862"/>
      <c r="O99" s="1431" t="s">
        <v>2836</v>
      </c>
      <c r="P99" s="1431"/>
      <c r="Q99" s="1431"/>
      <c r="R99" s="1432"/>
      <c r="S99" s="903"/>
      <c r="T99" s="940"/>
      <c r="U99" s="940"/>
      <c r="V99" s="940"/>
      <c r="W99" s="940"/>
      <c r="X99" s="940"/>
      <c r="Y99" s="940"/>
      <c r="Z99" s="940"/>
      <c r="AA99" s="940"/>
      <c r="AB99" s="940"/>
      <c r="AC99" s="940"/>
      <c r="AD99" s="1425"/>
      <c r="AE99" s="852"/>
    </row>
    <row r="100" spans="1:31" ht="22.5" customHeight="1" x14ac:dyDescent="0.25">
      <c r="A100" s="843"/>
      <c r="B100" s="1394"/>
      <c r="C100" s="962" t="s">
        <v>9</v>
      </c>
      <c r="D100" s="963">
        <v>3731</v>
      </c>
      <c r="E100" s="963">
        <v>3965</v>
      </c>
      <c r="F100" s="963">
        <v>4235</v>
      </c>
      <c r="G100" s="963">
        <v>4234</v>
      </c>
      <c r="H100" s="963">
        <v>3627</v>
      </c>
      <c r="I100" s="963">
        <v>3874</v>
      </c>
      <c r="J100" s="963"/>
      <c r="K100" s="963"/>
      <c r="L100" s="963"/>
      <c r="M100" s="964"/>
      <c r="N100" s="862"/>
      <c r="O100" s="1433"/>
      <c r="P100" s="1433"/>
      <c r="Q100" s="1433"/>
      <c r="R100" s="1434"/>
      <c r="S100" s="903">
        <f t="shared" ca="1" si="2"/>
        <v>0</v>
      </c>
      <c r="T100" s="940" t="str">
        <f t="shared" ca="1" si="8"/>
        <v>TIME</v>
      </c>
      <c r="U100" s="940">
        <f t="shared" ca="1" si="7"/>
        <v>3731</v>
      </c>
      <c r="V100" s="940">
        <f t="shared" ca="1" si="7"/>
        <v>3965</v>
      </c>
      <c r="W100" s="940">
        <f t="shared" ca="1" si="7"/>
        <v>4235</v>
      </c>
      <c r="X100" s="940">
        <f t="shared" ca="1" si="7"/>
        <v>4234</v>
      </c>
      <c r="Y100" s="940">
        <f t="shared" ca="1" si="7"/>
        <v>3627</v>
      </c>
      <c r="Z100" s="940">
        <f t="shared" ca="1" si="7"/>
        <v>3874</v>
      </c>
      <c r="AA100" s="940">
        <f t="shared" ca="1" si="7"/>
        <v>0</v>
      </c>
      <c r="AB100" s="940">
        <f t="shared" ca="1" si="7"/>
        <v>0</v>
      </c>
      <c r="AC100" s="940">
        <f t="shared" ca="1" si="7"/>
        <v>0</v>
      </c>
      <c r="AD100" s="1425"/>
      <c r="AE100" s="852"/>
    </row>
    <row r="101" spans="1:31" ht="22.5" customHeight="1" x14ac:dyDescent="0.25">
      <c r="A101" s="843"/>
      <c r="B101" s="1394" t="str">
        <f>'Team 1'!B47</f>
        <v>BOYS 10/11 BUTTERFLY</v>
      </c>
      <c r="C101" s="962" t="s">
        <v>218</v>
      </c>
      <c r="D101" s="966" t="str">
        <f>'print 10 lane'!I62</f>
        <v xml:space="preserve">Finlay  </v>
      </c>
      <c r="E101" s="966" t="str">
        <f>'print 10 lane'!L62</f>
        <v xml:space="preserve">Max  </v>
      </c>
      <c r="F101" s="966" t="str">
        <f>'print 10 lane'!O62</f>
        <v xml:space="preserve">Mark  </v>
      </c>
      <c r="G101" s="966" t="str">
        <f>'print 10 lane'!R62</f>
        <v xml:space="preserve">Michael </v>
      </c>
      <c r="H101" s="966" t="str">
        <f>'print 10 lane'!U62</f>
        <v xml:space="preserve">Findley </v>
      </c>
      <c r="I101" s="966" t="str">
        <f>'print 10 lane'!X62</f>
        <v xml:space="preserve">Daniel </v>
      </c>
      <c r="J101" s="966" t="str">
        <f>'print 10 lane'!AA62</f>
        <v xml:space="preserve"> </v>
      </c>
      <c r="K101" s="966" t="str">
        <f>'print 10 lane'!AD62</f>
        <v xml:space="preserve"> </v>
      </c>
      <c r="L101" s="966" t="str">
        <f>'print 10 lane'!AG62</f>
        <v xml:space="preserve"> </v>
      </c>
      <c r="M101" s="967" t="str">
        <f>'print 10 lane'!AJ62</f>
        <v xml:space="preserve"> </v>
      </c>
      <c r="N101" s="968"/>
      <c r="O101" s="1433"/>
      <c r="P101" s="1433"/>
      <c r="Q101" s="1433"/>
      <c r="R101" s="1434"/>
      <c r="S101" s="903" t="str">
        <f t="shared" ca="1" si="2"/>
        <v xml:space="preserve"> </v>
      </c>
      <c r="T101" s="940" t="str">
        <f t="shared" ca="1" si="8"/>
        <v>SWIMMER</v>
      </c>
      <c r="U101" s="940" t="str">
        <f t="shared" ca="1" si="7"/>
        <v xml:space="preserve">Finlay  </v>
      </c>
      <c r="V101" s="940" t="str">
        <f t="shared" ca="1" si="7"/>
        <v xml:space="preserve">Max  </v>
      </c>
      <c r="W101" s="940" t="str">
        <f t="shared" ca="1" si="7"/>
        <v xml:space="preserve">Mark  </v>
      </c>
      <c r="X101" s="940" t="str">
        <f t="shared" ca="1" si="7"/>
        <v xml:space="preserve">Michael </v>
      </c>
      <c r="Y101" s="940" t="str">
        <f t="shared" ca="1" si="7"/>
        <v xml:space="preserve">Findley </v>
      </c>
      <c r="Z101" s="940" t="str">
        <f t="shared" ca="1" si="7"/>
        <v xml:space="preserve">Daniel </v>
      </c>
      <c r="AA101" s="940" t="str">
        <f t="shared" ca="1" si="7"/>
        <v xml:space="preserve"> </v>
      </c>
      <c r="AB101" s="940" t="str">
        <f t="shared" ca="1" si="7"/>
        <v xml:space="preserve"> </v>
      </c>
      <c r="AC101" s="940" t="str">
        <f t="shared" ca="1" si="7"/>
        <v xml:space="preserve"> </v>
      </c>
      <c r="AD101" s="1425"/>
      <c r="AE101" s="852"/>
    </row>
    <row r="102" spans="1:31" ht="30" customHeight="1" thickBot="1" x14ac:dyDescent="0.3">
      <c r="A102" s="843"/>
      <c r="B102" s="1394"/>
      <c r="C102" s="1000" t="s">
        <v>216</v>
      </c>
      <c r="D102" s="982"/>
      <c r="E102" s="982"/>
      <c r="F102" s="982"/>
      <c r="G102" s="982"/>
      <c r="H102" s="982"/>
      <c r="I102" s="982"/>
      <c r="J102" s="982"/>
      <c r="K102" s="982"/>
      <c r="L102" s="982"/>
      <c r="M102" s="983"/>
      <c r="N102" s="862"/>
      <c r="O102" s="1433"/>
      <c r="P102" s="1433"/>
      <c r="Q102" s="1433"/>
      <c r="R102" s="1434"/>
      <c r="S102" s="903">
        <f t="shared" ca="1" si="2"/>
        <v>0</v>
      </c>
      <c r="T102" s="940" t="str">
        <f t="shared" ca="1" si="8"/>
        <v>DQ REASON</v>
      </c>
      <c r="U102" s="940">
        <f t="shared" ca="1" si="7"/>
        <v>0</v>
      </c>
      <c r="V102" s="940">
        <f t="shared" ca="1" si="7"/>
        <v>0</v>
      </c>
      <c r="W102" s="940">
        <f t="shared" ca="1" si="7"/>
        <v>0</v>
      </c>
      <c r="X102" s="940">
        <f t="shared" ca="1" si="7"/>
        <v>0</v>
      </c>
      <c r="Y102" s="940">
        <f t="shared" ca="1" si="7"/>
        <v>0</v>
      </c>
      <c r="Z102" s="940">
        <f t="shared" ca="1" si="7"/>
        <v>0</v>
      </c>
      <c r="AA102" s="940">
        <f t="shared" ca="1" si="7"/>
        <v>0</v>
      </c>
      <c r="AB102" s="940">
        <f t="shared" ca="1" si="7"/>
        <v>0</v>
      </c>
      <c r="AC102" s="940">
        <f t="shared" ca="1" si="7"/>
        <v>0</v>
      </c>
      <c r="AD102" s="1425"/>
      <c r="AE102" s="852"/>
    </row>
    <row r="103" spans="1:31" ht="18" customHeight="1" thickBot="1" x14ac:dyDescent="0.3">
      <c r="A103" s="843"/>
      <c r="B103" s="1395" t="s">
        <v>179</v>
      </c>
      <c r="C103" s="1003" t="s">
        <v>10</v>
      </c>
      <c r="D103" s="985">
        <f>'print 10 lane'!J64</f>
        <v>6</v>
      </c>
      <c r="E103" s="986">
        <f>'print 10 lane'!M64</f>
        <v>5</v>
      </c>
      <c r="F103" s="986">
        <f>'print 10 lane'!P64</f>
        <v>3</v>
      </c>
      <c r="G103" s="986">
        <f>'print 10 lane'!S64</f>
        <v>1</v>
      </c>
      <c r="H103" s="986">
        <f>'print 10 lane'!V64</f>
        <v>2</v>
      </c>
      <c r="I103" s="986">
        <f>'print 10 lane'!Y64</f>
        <v>4</v>
      </c>
      <c r="J103" s="986">
        <f>'print 10 lane'!AB64</f>
        <v>0</v>
      </c>
      <c r="K103" s="986">
        <f>'print 10 lane'!AE64</f>
        <v>0</v>
      </c>
      <c r="L103" s="986">
        <f>'print 10 lane'!AH64</f>
        <v>0</v>
      </c>
      <c r="M103" s="987">
        <f>'print 10 lane'!AK64</f>
        <v>0</v>
      </c>
      <c r="N103" s="862"/>
      <c r="O103" s="1435"/>
      <c r="P103" s="1435"/>
      <c r="Q103" s="1435"/>
      <c r="R103" s="1436"/>
      <c r="S103" s="903"/>
      <c r="T103" s="940"/>
      <c r="U103" s="940"/>
      <c r="V103" s="940"/>
      <c r="W103" s="940"/>
      <c r="X103" s="940"/>
      <c r="Y103" s="940"/>
      <c r="Z103" s="940"/>
      <c r="AA103" s="940"/>
      <c r="AB103" s="940"/>
      <c r="AC103" s="940"/>
      <c r="AD103" s="1425"/>
      <c r="AE103" s="852"/>
    </row>
    <row r="104" spans="1:31" ht="22.5" customHeight="1" x14ac:dyDescent="0.25">
      <c r="A104" s="843"/>
      <c r="B104" s="1396"/>
      <c r="C104" s="941" t="s">
        <v>9</v>
      </c>
      <c r="D104" s="942">
        <v>11794</v>
      </c>
      <c r="E104" s="943">
        <v>11556</v>
      </c>
      <c r="F104" s="943">
        <v>11178</v>
      </c>
      <c r="G104" s="943">
        <v>10676</v>
      </c>
      <c r="H104" s="943">
        <v>10802</v>
      </c>
      <c r="I104" s="943">
        <v>11388</v>
      </c>
      <c r="J104" s="943"/>
      <c r="K104" s="943"/>
      <c r="L104" s="943"/>
      <c r="M104" s="944"/>
      <c r="N104" s="862"/>
      <c r="O104" s="999"/>
      <c r="P104" s="999"/>
      <c r="Q104" s="999"/>
      <c r="R104" s="999"/>
      <c r="S104" s="903">
        <f t="shared" ca="1" si="2"/>
        <v>0</v>
      </c>
      <c r="T104" s="940" t="str">
        <f t="shared" ca="1" si="8"/>
        <v>TIME</v>
      </c>
      <c r="U104" s="940">
        <f t="shared" ca="1" si="7"/>
        <v>11794</v>
      </c>
      <c r="V104" s="940">
        <f t="shared" ca="1" si="7"/>
        <v>11556</v>
      </c>
      <c r="W104" s="940">
        <f t="shared" ca="1" si="7"/>
        <v>11178</v>
      </c>
      <c r="X104" s="940">
        <f t="shared" ca="1" si="7"/>
        <v>10676</v>
      </c>
      <c r="Y104" s="940">
        <f t="shared" ca="1" si="7"/>
        <v>10802</v>
      </c>
      <c r="Z104" s="940">
        <f t="shared" ca="1" si="7"/>
        <v>11388</v>
      </c>
      <c r="AA104" s="940">
        <f t="shared" ca="1" si="7"/>
        <v>0</v>
      </c>
      <c r="AB104" s="940">
        <f t="shared" ca="1" si="7"/>
        <v>0</v>
      </c>
      <c r="AC104" s="940">
        <f t="shared" ca="1" si="7"/>
        <v>0</v>
      </c>
      <c r="AD104" s="1425"/>
      <c r="AE104" s="852"/>
    </row>
    <row r="105" spans="1:31" ht="22.5" customHeight="1" x14ac:dyDescent="0.25">
      <c r="A105" s="843"/>
      <c r="B105" s="1396" t="str">
        <f>'Team 1'!B48</f>
        <v>GIRLS 13/U BACKSTROKE</v>
      </c>
      <c r="C105" s="941" t="s">
        <v>218</v>
      </c>
      <c r="D105" s="949" t="str">
        <f>'print 10 lane'!I65</f>
        <v xml:space="preserve">Faith </v>
      </c>
      <c r="E105" s="949" t="str">
        <f>'print 10 lane'!L65</f>
        <v xml:space="preserve">Anna </v>
      </c>
      <c r="F105" s="949" t="str">
        <f>'print 10 lane'!O65</f>
        <v xml:space="preserve">Hannah </v>
      </c>
      <c r="G105" s="949" t="str">
        <f>'print 10 lane'!R65</f>
        <v xml:space="preserve">Sophie </v>
      </c>
      <c r="H105" s="949" t="str">
        <f>'print 10 lane'!U65</f>
        <v xml:space="preserve">Jessica  </v>
      </c>
      <c r="I105" s="949" t="str">
        <f>'print 10 lane'!X65</f>
        <v xml:space="preserve">Salma </v>
      </c>
      <c r="J105" s="949" t="str">
        <f>'print 10 lane'!AA65</f>
        <v xml:space="preserve"> </v>
      </c>
      <c r="K105" s="949" t="str">
        <f>'print 10 lane'!AD65</f>
        <v xml:space="preserve"> </v>
      </c>
      <c r="L105" s="949" t="str">
        <f>'print 10 lane'!AG65</f>
        <v xml:space="preserve"> </v>
      </c>
      <c r="M105" s="948" t="str">
        <f>'print 10 lane'!AJ65</f>
        <v xml:space="preserve"> </v>
      </c>
      <c r="N105" s="968"/>
      <c r="O105" s="999"/>
      <c r="P105" s="999"/>
      <c r="Q105" s="999"/>
      <c r="R105" s="999"/>
      <c r="S105" s="903" t="str">
        <f t="shared" ca="1" si="2"/>
        <v xml:space="preserve"> </v>
      </c>
      <c r="T105" s="940" t="str">
        <f t="shared" ca="1" si="8"/>
        <v>SWIMMER</v>
      </c>
      <c r="U105" s="940" t="str">
        <f t="shared" ca="1" si="7"/>
        <v xml:space="preserve">Faith </v>
      </c>
      <c r="V105" s="940" t="str">
        <f t="shared" ca="1" si="7"/>
        <v xml:space="preserve">Anna </v>
      </c>
      <c r="W105" s="940" t="str">
        <f t="shared" ca="1" si="7"/>
        <v xml:space="preserve">Hannah </v>
      </c>
      <c r="X105" s="940" t="str">
        <f t="shared" ca="1" si="7"/>
        <v xml:space="preserve">Sophie </v>
      </c>
      <c r="Y105" s="940" t="str">
        <f t="shared" ca="1" si="7"/>
        <v xml:space="preserve">Jessica  </v>
      </c>
      <c r="Z105" s="940" t="str">
        <f t="shared" ca="1" si="7"/>
        <v xml:space="preserve">Salma </v>
      </c>
      <c r="AA105" s="940" t="str">
        <f t="shared" ca="1" si="7"/>
        <v xml:space="preserve"> </v>
      </c>
      <c r="AB105" s="940" t="str">
        <f t="shared" ca="1" si="7"/>
        <v xml:space="preserve"> </v>
      </c>
      <c r="AC105" s="940" t="str">
        <f t="shared" ca="1" si="7"/>
        <v xml:space="preserve"> </v>
      </c>
      <c r="AD105" s="1425"/>
      <c r="AE105" s="852"/>
    </row>
    <row r="106" spans="1:31" ht="30" customHeight="1" thickBot="1" x14ac:dyDescent="0.3">
      <c r="A106" s="843"/>
      <c r="B106" s="1396"/>
      <c r="C106" s="1004" t="s">
        <v>216</v>
      </c>
      <c r="D106" s="991"/>
      <c r="E106" s="991"/>
      <c r="F106" s="991"/>
      <c r="G106" s="991"/>
      <c r="H106" s="991"/>
      <c r="I106" s="991"/>
      <c r="J106" s="991"/>
      <c r="K106" s="991"/>
      <c r="L106" s="991"/>
      <c r="M106" s="992"/>
      <c r="N106" s="862"/>
      <c r="O106" s="1006"/>
      <c r="P106" s="851"/>
      <c r="Q106" s="1007"/>
      <c r="R106" s="1006"/>
      <c r="S106" s="903">
        <f t="shared" ref="S106:S190" ca="1" si="9">AC106</f>
        <v>0</v>
      </c>
      <c r="T106" s="940" t="str">
        <f t="shared" ca="1" si="8"/>
        <v>DQ REASON</v>
      </c>
      <c r="U106" s="940">
        <f t="shared" ca="1" si="7"/>
        <v>0</v>
      </c>
      <c r="V106" s="940">
        <f t="shared" ca="1" si="7"/>
        <v>0</v>
      </c>
      <c r="W106" s="940">
        <f t="shared" ca="1" si="7"/>
        <v>0</v>
      </c>
      <c r="X106" s="940">
        <f t="shared" ca="1" si="7"/>
        <v>0</v>
      </c>
      <c r="Y106" s="940">
        <f t="shared" ca="1" si="7"/>
        <v>0</v>
      </c>
      <c r="Z106" s="940">
        <f t="shared" ca="1" si="7"/>
        <v>0</v>
      </c>
      <c r="AA106" s="940">
        <f t="shared" ca="1" si="7"/>
        <v>0</v>
      </c>
      <c r="AB106" s="940">
        <f t="shared" ca="1" si="7"/>
        <v>0</v>
      </c>
      <c r="AC106" s="940">
        <f t="shared" ca="1" si="7"/>
        <v>0</v>
      </c>
      <c r="AD106" s="1425"/>
      <c r="AE106" s="852"/>
    </row>
    <row r="107" spans="1:31" ht="18" customHeight="1" x14ac:dyDescent="0.25">
      <c r="A107" s="843"/>
      <c r="B107" s="1397" t="s">
        <v>180</v>
      </c>
      <c r="C107" s="1005"/>
      <c r="D107" s="958">
        <f>'print 10 lane'!J67</f>
        <v>4</v>
      </c>
      <c r="E107" s="959">
        <f>'print 10 lane'!M67</f>
        <v>6</v>
      </c>
      <c r="F107" s="959">
        <f>'print 10 lane'!P67</f>
        <v>5</v>
      </c>
      <c r="G107" s="959">
        <f>'print 10 lane'!S67</f>
        <v>3</v>
      </c>
      <c r="H107" s="959">
        <f>'print 10 lane'!V67</f>
        <v>2</v>
      </c>
      <c r="I107" s="959">
        <f>'print 10 lane'!Y67</f>
        <v>1</v>
      </c>
      <c r="J107" s="959">
        <f>'print 10 lane'!AB67</f>
        <v>0</v>
      </c>
      <c r="K107" s="959">
        <f>'print 10 lane'!AE67</f>
        <v>0</v>
      </c>
      <c r="L107" s="959">
        <f>'print 10 lane'!AH67</f>
        <v>0</v>
      </c>
      <c r="M107" s="960">
        <f>'print 10 lane'!AK67</f>
        <v>0</v>
      </c>
      <c r="N107" s="862"/>
      <c r="O107" s="1006"/>
      <c r="P107" s="851"/>
      <c r="Q107" s="1007"/>
      <c r="R107" s="1006"/>
      <c r="S107" s="903"/>
      <c r="T107" s="940"/>
      <c r="U107" s="940"/>
      <c r="V107" s="940"/>
      <c r="W107" s="940"/>
      <c r="X107" s="940"/>
      <c r="Y107" s="940"/>
      <c r="Z107" s="940"/>
      <c r="AA107" s="940"/>
      <c r="AB107" s="940"/>
      <c r="AC107" s="940"/>
      <c r="AD107" s="1425"/>
      <c r="AE107" s="852"/>
    </row>
    <row r="108" spans="1:31" ht="22.5" customHeight="1" x14ac:dyDescent="0.25">
      <c r="A108" s="843"/>
      <c r="B108" s="1394"/>
      <c r="C108" s="962" t="s">
        <v>9</v>
      </c>
      <c r="D108" s="963">
        <v>11215</v>
      </c>
      <c r="E108" s="963">
        <v>12531</v>
      </c>
      <c r="F108" s="963">
        <v>11431</v>
      </c>
      <c r="G108" s="963">
        <v>11200</v>
      </c>
      <c r="H108" s="963">
        <v>11039</v>
      </c>
      <c r="I108" s="963">
        <v>10855</v>
      </c>
      <c r="J108" s="963"/>
      <c r="K108" s="963"/>
      <c r="L108" s="963"/>
      <c r="M108" s="964"/>
      <c r="N108" s="862"/>
      <c r="O108" s="1427" t="str">
        <f>O31</f>
        <v xml:space="preserve">Any swim which requires no points to be awarded must have a zero entered into the time box.
The reason for a no point allocation must be entered into the box below the swimmers name.
Text will automatically allow space of approximately 30 letters (in the printout sheet) for this explanation.     </v>
      </c>
      <c r="P108" s="1428"/>
      <c r="Q108" s="1428"/>
      <c r="R108" s="1428"/>
      <c r="S108" s="903">
        <f t="shared" ca="1" si="9"/>
        <v>0</v>
      </c>
      <c r="T108" s="940" t="str">
        <f t="shared" ca="1" si="8"/>
        <v>TIME</v>
      </c>
      <c r="U108" s="940">
        <f t="shared" ca="1" si="7"/>
        <v>11215</v>
      </c>
      <c r="V108" s="940">
        <f t="shared" ca="1" si="7"/>
        <v>12531</v>
      </c>
      <c r="W108" s="940">
        <f t="shared" ca="1" si="7"/>
        <v>11431</v>
      </c>
      <c r="X108" s="940">
        <f t="shared" ca="1" si="7"/>
        <v>11200</v>
      </c>
      <c r="Y108" s="940">
        <f t="shared" ca="1" si="7"/>
        <v>11039</v>
      </c>
      <c r="Z108" s="940">
        <f t="shared" ca="1" si="7"/>
        <v>10855</v>
      </c>
      <c r="AA108" s="940">
        <f t="shared" ca="1" si="7"/>
        <v>0</v>
      </c>
      <c r="AB108" s="940">
        <f t="shared" ca="1" si="7"/>
        <v>0</v>
      </c>
      <c r="AC108" s="940">
        <f t="shared" ca="1" si="7"/>
        <v>0</v>
      </c>
      <c r="AD108" s="1425"/>
      <c r="AE108" s="852"/>
    </row>
    <row r="109" spans="1:31" ht="22.5" customHeight="1" x14ac:dyDescent="0.25">
      <c r="A109" s="843"/>
      <c r="B109" s="1394" t="str">
        <f>'Team 1'!B49</f>
        <v>BOYS 13/U BACKSTROKE</v>
      </c>
      <c r="C109" s="962" t="s">
        <v>218</v>
      </c>
      <c r="D109" s="966" t="str">
        <f>'print 10 lane'!I68</f>
        <v xml:space="preserve">Finley </v>
      </c>
      <c r="E109" s="966" t="str">
        <f>'print 10 lane'!L68</f>
        <v xml:space="preserve">Matthew </v>
      </c>
      <c r="F109" s="966" t="str">
        <f>'print 10 lane'!O68</f>
        <v xml:space="preserve">Josh  </v>
      </c>
      <c r="G109" s="966" t="str">
        <f>'print 10 lane'!R68</f>
        <v xml:space="preserve">Harry </v>
      </c>
      <c r="H109" s="966" t="str">
        <f>'print 10 lane'!U68</f>
        <v xml:space="preserve">Finley  </v>
      </c>
      <c r="I109" s="966" t="str">
        <f>'print 10 lane'!X68</f>
        <v xml:space="preserve">Benjamin  </v>
      </c>
      <c r="J109" s="966" t="str">
        <f>'print 10 lane'!AA68</f>
        <v xml:space="preserve"> </v>
      </c>
      <c r="K109" s="966" t="str">
        <f>'print 10 lane'!AD68</f>
        <v xml:space="preserve"> </v>
      </c>
      <c r="L109" s="966" t="str">
        <f>'print 10 lane'!AG68</f>
        <v xml:space="preserve"> </v>
      </c>
      <c r="M109" s="967" t="str">
        <f>'print 10 lane'!AJ68</f>
        <v xml:space="preserve"> </v>
      </c>
      <c r="N109" s="968"/>
      <c r="O109" s="1427"/>
      <c r="P109" s="1428"/>
      <c r="Q109" s="1428"/>
      <c r="R109" s="1428"/>
      <c r="S109" s="903" t="str">
        <f t="shared" ca="1" si="9"/>
        <v xml:space="preserve"> </v>
      </c>
      <c r="T109" s="940" t="str">
        <f t="shared" ca="1" si="8"/>
        <v>SWIMMER</v>
      </c>
      <c r="U109" s="940" t="str">
        <f t="shared" ca="1" si="7"/>
        <v xml:space="preserve">Finley </v>
      </c>
      <c r="V109" s="940" t="str">
        <f t="shared" ca="1" si="7"/>
        <v xml:space="preserve">Matthew </v>
      </c>
      <c r="W109" s="940" t="str">
        <f t="shared" ca="1" si="7"/>
        <v xml:space="preserve">Josh  </v>
      </c>
      <c r="X109" s="940" t="str">
        <f t="shared" ca="1" si="7"/>
        <v xml:space="preserve">Harry </v>
      </c>
      <c r="Y109" s="940" t="str">
        <f t="shared" ca="1" si="7"/>
        <v xml:space="preserve">Finley  </v>
      </c>
      <c r="Z109" s="940" t="str">
        <f t="shared" ca="1" si="7"/>
        <v xml:space="preserve">Benjamin  </v>
      </c>
      <c r="AA109" s="940" t="str">
        <f t="shared" ca="1" si="7"/>
        <v xml:space="preserve"> </v>
      </c>
      <c r="AB109" s="940" t="str">
        <f t="shared" ca="1" si="7"/>
        <v xml:space="preserve"> </v>
      </c>
      <c r="AC109" s="940" t="str">
        <f t="shared" ca="1" si="7"/>
        <v xml:space="preserve"> </v>
      </c>
      <c r="AD109" s="1425"/>
      <c r="AE109" s="852"/>
    </row>
    <row r="110" spans="1:31" ht="30" customHeight="1" thickBot="1" x14ac:dyDescent="0.3">
      <c r="A110" s="843"/>
      <c r="B110" s="1394"/>
      <c r="C110" s="1000" t="s">
        <v>216</v>
      </c>
      <c r="D110" s="982"/>
      <c r="E110" s="982"/>
      <c r="F110" s="982"/>
      <c r="G110" s="982"/>
      <c r="H110" s="982"/>
      <c r="I110" s="982"/>
      <c r="J110" s="982"/>
      <c r="K110" s="982"/>
      <c r="L110" s="982"/>
      <c r="M110" s="983"/>
      <c r="N110" s="862"/>
      <c r="O110" s="1427"/>
      <c r="P110" s="1428"/>
      <c r="Q110" s="1428"/>
      <c r="R110" s="1428"/>
      <c r="S110" s="903">
        <f t="shared" ca="1" si="9"/>
        <v>0</v>
      </c>
      <c r="T110" s="940" t="str">
        <f t="shared" ca="1" si="8"/>
        <v>DQ REASON</v>
      </c>
      <c r="U110" s="940">
        <f t="shared" ca="1" si="7"/>
        <v>0</v>
      </c>
      <c r="V110" s="940">
        <f t="shared" ca="1" si="7"/>
        <v>0</v>
      </c>
      <c r="W110" s="940">
        <f t="shared" ca="1" si="7"/>
        <v>0</v>
      </c>
      <c r="X110" s="940">
        <f t="shared" ca="1" si="7"/>
        <v>0</v>
      </c>
      <c r="Y110" s="940">
        <f t="shared" ca="1" si="7"/>
        <v>0</v>
      </c>
      <c r="Z110" s="940">
        <f t="shared" ca="1" si="7"/>
        <v>0</v>
      </c>
      <c r="AA110" s="940">
        <f t="shared" ca="1" si="7"/>
        <v>0</v>
      </c>
      <c r="AB110" s="940">
        <f t="shared" ca="1" si="7"/>
        <v>0</v>
      </c>
      <c r="AC110" s="940">
        <f t="shared" ca="1" si="7"/>
        <v>0</v>
      </c>
      <c r="AD110" s="1425"/>
      <c r="AE110" s="852"/>
    </row>
    <row r="111" spans="1:31" ht="18" customHeight="1" x14ac:dyDescent="0.25">
      <c r="A111" s="843"/>
      <c r="B111" s="1395" t="s">
        <v>181</v>
      </c>
      <c r="C111" s="1003" t="s">
        <v>10</v>
      </c>
      <c r="D111" s="985">
        <f>'print 10 lane'!J70</f>
        <v>4</v>
      </c>
      <c r="E111" s="986">
        <f>'print 10 lane'!M70</f>
        <v>6</v>
      </c>
      <c r="F111" s="986">
        <f>'print 10 lane'!P70</f>
        <v>2</v>
      </c>
      <c r="G111" s="986">
        <f>'print 10 lane'!S70</f>
        <v>1</v>
      </c>
      <c r="H111" s="986">
        <f>'print 10 lane'!V70</f>
        <v>3</v>
      </c>
      <c r="I111" s="986">
        <f>'print 10 lane'!Y70</f>
        <v>5</v>
      </c>
      <c r="J111" s="986">
        <f>'print 10 lane'!AB70</f>
        <v>0</v>
      </c>
      <c r="K111" s="986">
        <f>'print 10 lane'!AE70</f>
        <v>0</v>
      </c>
      <c r="L111" s="986">
        <f>'print 10 lane'!AH70</f>
        <v>0</v>
      </c>
      <c r="M111" s="987">
        <f>'print 10 lane'!AK70</f>
        <v>0</v>
      </c>
      <c r="N111" s="862"/>
      <c r="O111" s="1427"/>
      <c r="P111" s="1428"/>
      <c r="Q111" s="1428"/>
      <c r="R111" s="1428"/>
      <c r="S111" s="903"/>
      <c r="T111" s="940"/>
      <c r="U111" s="940"/>
      <c r="V111" s="940"/>
      <c r="W111" s="940"/>
      <c r="X111" s="940"/>
      <c r="Y111" s="940"/>
      <c r="Z111" s="940"/>
      <c r="AA111" s="940"/>
      <c r="AB111" s="940"/>
      <c r="AC111" s="940"/>
      <c r="AD111" s="1425"/>
      <c r="AE111" s="852"/>
    </row>
    <row r="112" spans="1:31" ht="22.5" customHeight="1" x14ac:dyDescent="0.25">
      <c r="A112" s="843"/>
      <c r="B112" s="1396"/>
      <c r="C112" s="941" t="s">
        <v>9</v>
      </c>
      <c r="D112" s="942">
        <v>10971</v>
      </c>
      <c r="E112" s="943">
        <v>11155</v>
      </c>
      <c r="F112" s="943">
        <v>10924</v>
      </c>
      <c r="G112" s="943">
        <v>10611</v>
      </c>
      <c r="H112" s="943">
        <v>10967</v>
      </c>
      <c r="I112" s="943">
        <v>11044</v>
      </c>
      <c r="J112" s="943"/>
      <c r="K112" s="943"/>
      <c r="L112" s="943"/>
      <c r="M112" s="944"/>
      <c r="N112" s="862"/>
      <c r="O112" s="1427"/>
      <c r="P112" s="1428"/>
      <c r="Q112" s="1428"/>
      <c r="R112" s="1428"/>
      <c r="S112" s="903">
        <f t="shared" ca="1" si="9"/>
        <v>0</v>
      </c>
      <c r="T112" s="940" t="str">
        <f t="shared" ca="1" si="8"/>
        <v>TIME</v>
      </c>
      <c r="U112" s="940">
        <f t="shared" ca="1" si="7"/>
        <v>10971</v>
      </c>
      <c r="V112" s="940">
        <f t="shared" ca="1" si="7"/>
        <v>11155</v>
      </c>
      <c r="W112" s="940">
        <f t="shared" ca="1" si="7"/>
        <v>10924</v>
      </c>
      <c r="X112" s="940">
        <f t="shared" ca="1" si="7"/>
        <v>10611</v>
      </c>
      <c r="Y112" s="940">
        <f t="shared" ca="1" si="7"/>
        <v>10967</v>
      </c>
      <c r="Z112" s="940">
        <f t="shared" ca="1" si="7"/>
        <v>11044</v>
      </c>
      <c r="AA112" s="940">
        <f t="shared" ca="1" si="7"/>
        <v>0</v>
      </c>
      <c r="AB112" s="940">
        <f t="shared" ca="1" si="7"/>
        <v>0</v>
      </c>
      <c r="AC112" s="940">
        <f t="shared" ca="1" si="7"/>
        <v>0</v>
      </c>
      <c r="AD112" s="1425"/>
      <c r="AE112" s="852"/>
    </row>
    <row r="113" spans="1:31" ht="22.5" customHeight="1" x14ac:dyDescent="0.25">
      <c r="A113" s="843"/>
      <c r="B113" s="1396" t="str">
        <f>'Team 1'!B50</f>
        <v>GIRLS 15/U BUTTERFLY</v>
      </c>
      <c r="C113" s="941" t="s">
        <v>218</v>
      </c>
      <c r="D113" s="949" t="str">
        <f>'print 10 lane'!I71</f>
        <v xml:space="preserve">Rebecca </v>
      </c>
      <c r="E113" s="949" t="str">
        <f>'print 10 lane'!L71</f>
        <v xml:space="preserve">Ella </v>
      </c>
      <c r="F113" s="949" t="str">
        <f>'print 10 lane'!O71</f>
        <v xml:space="preserve">Iona </v>
      </c>
      <c r="G113" s="949" t="str">
        <f>'print 10 lane'!R71</f>
        <v xml:space="preserve">Lottie </v>
      </c>
      <c r="H113" s="949" t="str">
        <f>'print 10 lane'!U71</f>
        <v xml:space="preserve">Emma  </v>
      </c>
      <c r="I113" s="949" t="str">
        <f>'print 10 lane'!X71</f>
        <v xml:space="preserve">Orla </v>
      </c>
      <c r="J113" s="949" t="str">
        <f>'print 10 lane'!AA71</f>
        <v xml:space="preserve"> </v>
      </c>
      <c r="K113" s="949" t="str">
        <f>'print 10 lane'!AD71</f>
        <v xml:space="preserve"> </v>
      </c>
      <c r="L113" s="949" t="str">
        <f>'print 10 lane'!AG71</f>
        <v xml:space="preserve"> </v>
      </c>
      <c r="M113" s="948" t="str">
        <f>'print 10 lane'!AJ71</f>
        <v xml:space="preserve"> </v>
      </c>
      <c r="N113" s="968"/>
      <c r="O113" s="1427"/>
      <c r="P113" s="1428"/>
      <c r="Q113" s="1428"/>
      <c r="R113" s="1428"/>
      <c r="S113" s="903" t="str">
        <f t="shared" ca="1" si="9"/>
        <v xml:space="preserve"> </v>
      </c>
      <c r="T113" s="940" t="str">
        <f t="shared" ca="1" si="8"/>
        <v>SWIMMER</v>
      </c>
      <c r="U113" s="940" t="str">
        <f t="shared" ca="1" si="7"/>
        <v xml:space="preserve">Rebecca </v>
      </c>
      <c r="V113" s="940" t="str">
        <f t="shared" ca="1" si="7"/>
        <v xml:space="preserve">Ella </v>
      </c>
      <c r="W113" s="940" t="str">
        <f t="shared" ca="1" si="7"/>
        <v xml:space="preserve">Iona </v>
      </c>
      <c r="X113" s="940" t="str">
        <f t="shared" ca="1" si="7"/>
        <v xml:space="preserve">Lottie </v>
      </c>
      <c r="Y113" s="940" t="str">
        <f t="shared" ca="1" si="7"/>
        <v xml:space="preserve">Emma  </v>
      </c>
      <c r="Z113" s="940" t="str">
        <f t="shared" ca="1" si="7"/>
        <v xml:space="preserve">Orla </v>
      </c>
      <c r="AA113" s="940" t="str">
        <f t="shared" ca="1" si="7"/>
        <v xml:space="preserve"> </v>
      </c>
      <c r="AB113" s="940" t="str">
        <f t="shared" ref="U113:AC152" ca="1" si="10">INDIRECT(ADDRESS(ROW(),AB$18))</f>
        <v xml:space="preserve"> </v>
      </c>
      <c r="AC113" s="940" t="str">
        <f t="shared" ca="1" si="10"/>
        <v xml:space="preserve"> </v>
      </c>
      <c r="AD113" s="1425"/>
      <c r="AE113" s="852"/>
    </row>
    <row r="114" spans="1:31" ht="30" customHeight="1" thickBot="1" x14ac:dyDescent="0.3">
      <c r="A114" s="843"/>
      <c r="B114" s="1396"/>
      <c r="C114" s="1004" t="s">
        <v>216</v>
      </c>
      <c r="D114" s="991"/>
      <c r="E114" s="991"/>
      <c r="F114" s="991"/>
      <c r="G114" s="991"/>
      <c r="H114" s="991"/>
      <c r="I114" s="991"/>
      <c r="J114" s="991"/>
      <c r="K114" s="991"/>
      <c r="L114" s="991"/>
      <c r="M114" s="992"/>
      <c r="N114" s="862"/>
      <c r="O114" s="1427"/>
      <c r="P114" s="1428"/>
      <c r="Q114" s="1428"/>
      <c r="R114" s="1428"/>
      <c r="S114" s="903">
        <f t="shared" ca="1" si="9"/>
        <v>0</v>
      </c>
      <c r="T114" s="940" t="str">
        <f t="shared" ca="1" si="8"/>
        <v>DQ REASON</v>
      </c>
      <c r="U114" s="940">
        <f t="shared" ca="1" si="10"/>
        <v>0</v>
      </c>
      <c r="V114" s="940">
        <f t="shared" ca="1" si="10"/>
        <v>0</v>
      </c>
      <c r="W114" s="940">
        <f t="shared" ca="1" si="10"/>
        <v>0</v>
      </c>
      <c r="X114" s="940">
        <f t="shared" ca="1" si="10"/>
        <v>0</v>
      </c>
      <c r="Y114" s="940">
        <f t="shared" ca="1" si="10"/>
        <v>0</v>
      </c>
      <c r="Z114" s="940">
        <f t="shared" ca="1" si="10"/>
        <v>0</v>
      </c>
      <c r="AA114" s="940">
        <f t="shared" ca="1" si="10"/>
        <v>0</v>
      </c>
      <c r="AB114" s="940">
        <f t="shared" ca="1" si="10"/>
        <v>0</v>
      </c>
      <c r="AC114" s="940">
        <f t="shared" ca="1" si="10"/>
        <v>0</v>
      </c>
      <c r="AD114" s="1425"/>
      <c r="AE114" s="852"/>
    </row>
    <row r="115" spans="1:31" ht="18" customHeight="1" x14ac:dyDescent="0.25">
      <c r="A115" s="843"/>
      <c r="B115" s="1397" t="s">
        <v>182</v>
      </c>
      <c r="C115" s="1005" t="s">
        <v>10</v>
      </c>
      <c r="D115" s="958">
        <f>'print 10 lane'!J73</f>
        <v>5</v>
      </c>
      <c r="E115" s="959">
        <f>'print 10 lane'!M73</f>
        <v>4</v>
      </c>
      <c r="F115" s="959">
        <f>'print 10 lane'!P73</f>
        <v>2</v>
      </c>
      <c r="G115" s="959">
        <f>'print 10 lane'!S73</f>
        <v>1</v>
      </c>
      <c r="H115" s="959">
        <f>'print 10 lane'!V73</f>
        <v>3</v>
      </c>
      <c r="I115" s="959">
        <f>'print 10 lane'!Y73</f>
        <v>6</v>
      </c>
      <c r="J115" s="959">
        <f>'print 10 lane'!AB73</f>
        <v>0</v>
      </c>
      <c r="K115" s="959">
        <f>'print 10 lane'!AE73</f>
        <v>0</v>
      </c>
      <c r="L115" s="959">
        <f>'print 10 lane'!AH73</f>
        <v>0</v>
      </c>
      <c r="M115" s="960">
        <f>'print 10 lane'!AK73</f>
        <v>0</v>
      </c>
      <c r="N115" s="862"/>
      <c r="O115" s="1427"/>
      <c r="P115" s="1428"/>
      <c r="Q115" s="1428"/>
      <c r="R115" s="1428"/>
      <c r="S115" s="903"/>
      <c r="T115" s="940"/>
      <c r="U115" s="940"/>
      <c r="V115" s="940"/>
      <c r="W115" s="940"/>
      <c r="X115" s="940"/>
      <c r="Y115" s="940"/>
      <c r="Z115" s="940"/>
      <c r="AA115" s="940"/>
      <c r="AB115" s="940"/>
      <c r="AC115" s="940"/>
      <c r="AD115" s="1425"/>
      <c r="AE115" s="852"/>
    </row>
    <row r="116" spans="1:31" ht="22.5" customHeight="1" x14ac:dyDescent="0.25">
      <c r="A116" s="843"/>
      <c r="B116" s="1394"/>
      <c r="C116" s="962" t="s">
        <v>9</v>
      </c>
      <c r="D116" s="963">
        <v>10775</v>
      </c>
      <c r="E116" s="963">
        <v>10692</v>
      </c>
      <c r="F116" s="963">
        <v>10174</v>
      </c>
      <c r="G116" s="963">
        <v>10113</v>
      </c>
      <c r="H116" s="963">
        <v>10234</v>
      </c>
      <c r="I116" s="963">
        <v>10809</v>
      </c>
      <c r="J116" s="963"/>
      <c r="K116" s="963"/>
      <c r="L116" s="963"/>
      <c r="M116" s="964"/>
      <c r="N116" s="862"/>
      <c r="O116" s="1427"/>
      <c r="P116" s="1428"/>
      <c r="Q116" s="1428"/>
      <c r="R116" s="1428"/>
      <c r="S116" s="903">
        <f t="shared" ca="1" si="9"/>
        <v>0</v>
      </c>
      <c r="T116" s="940" t="str">
        <f t="shared" ca="1" si="8"/>
        <v>TIME</v>
      </c>
      <c r="U116" s="940">
        <f t="shared" ca="1" si="10"/>
        <v>10775</v>
      </c>
      <c r="V116" s="940">
        <f t="shared" ca="1" si="10"/>
        <v>10692</v>
      </c>
      <c r="W116" s="940">
        <f t="shared" ca="1" si="10"/>
        <v>10174</v>
      </c>
      <c r="X116" s="940">
        <f t="shared" ca="1" si="10"/>
        <v>10113</v>
      </c>
      <c r="Y116" s="940">
        <f t="shared" ca="1" si="10"/>
        <v>10234</v>
      </c>
      <c r="Z116" s="940">
        <f t="shared" ca="1" si="10"/>
        <v>10809</v>
      </c>
      <c r="AA116" s="940">
        <f t="shared" ca="1" si="10"/>
        <v>0</v>
      </c>
      <c r="AB116" s="940">
        <f t="shared" ca="1" si="10"/>
        <v>0</v>
      </c>
      <c r="AC116" s="940">
        <f t="shared" ca="1" si="10"/>
        <v>0</v>
      </c>
      <c r="AD116" s="1425"/>
      <c r="AE116" s="852"/>
    </row>
    <row r="117" spans="1:31" ht="22.5" customHeight="1" x14ac:dyDescent="0.25">
      <c r="A117" s="843"/>
      <c r="B117" s="1394" t="str">
        <f>'Team 1'!B51</f>
        <v>BOYS  15/U BUTTERFLY</v>
      </c>
      <c r="C117" s="962" t="s">
        <v>218</v>
      </c>
      <c r="D117" s="966" t="str">
        <f>'print 10 lane'!I74</f>
        <v xml:space="preserve">Ben </v>
      </c>
      <c r="E117" s="966" t="str">
        <f>'print 10 lane'!L74</f>
        <v xml:space="preserve">Patrick </v>
      </c>
      <c r="F117" s="966" t="str">
        <f>'print 10 lane'!O74</f>
        <v xml:space="preserve">Connor </v>
      </c>
      <c r="G117" s="966" t="str">
        <f>'print 10 lane'!R74</f>
        <v xml:space="preserve">Tyler </v>
      </c>
      <c r="H117" s="966" t="str">
        <f>'print 10 lane'!U74</f>
        <v xml:space="preserve">Andrew  </v>
      </c>
      <c r="I117" s="966" t="str">
        <f>'print 10 lane'!X74</f>
        <v xml:space="preserve">Thomas </v>
      </c>
      <c r="J117" s="966" t="str">
        <f>'print 10 lane'!AA74</f>
        <v xml:space="preserve"> </v>
      </c>
      <c r="K117" s="966" t="str">
        <f>'print 10 lane'!AD74</f>
        <v xml:space="preserve"> </v>
      </c>
      <c r="L117" s="966" t="str">
        <f>'print 10 lane'!AG74</f>
        <v xml:space="preserve"> </v>
      </c>
      <c r="M117" s="967" t="str">
        <f>'print 10 lane'!AJ74</f>
        <v xml:space="preserve"> </v>
      </c>
      <c r="N117" s="968"/>
      <c r="O117" s="1427"/>
      <c r="P117" s="1428"/>
      <c r="Q117" s="1428"/>
      <c r="R117" s="1428"/>
      <c r="S117" s="903" t="str">
        <f t="shared" ca="1" si="9"/>
        <v xml:space="preserve"> </v>
      </c>
      <c r="T117" s="940" t="str">
        <f t="shared" ca="1" si="8"/>
        <v>SWIMMER</v>
      </c>
      <c r="U117" s="940" t="str">
        <f t="shared" ca="1" si="10"/>
        <v xml:space="preserve">Ben </v>
      </c>
      <c r="V117" s="940" t="str">
        <f t="shared" ca="1" si="10"/>
        <v xml:space="preserve">Patrick </v>
      </c>
      <c r="W117" s="940" t="str">
        <f t="shared" ca="1" si="10"/>
        <v xml:space="preserve">Connor </v>
      </c>
      <c r="X117" s="940" t="str">
        <f t="shared" ca="1" si="10"/>
        <v xml:space="preserve">Tyler </v>
      </c>
      <c r="Y117" s="940" t="str">
        <f t="shared" ca="1" si="10"/>
        <v xml:space="preserve">Andrew  </v>
      </c>
      <c r="Z117" s="940" t="str">
        <f t="shared" ca="1" si="10"/>
        <v xml:space="preserve">Thomas </v>
      </c>
      <c r="AA117" s="940" t="str">
        <f t="shared" ca="1" si="10"/>
        <v xml:space="preserve"> </v>
      </c>
      <c r="AB117" s="940" t="str">
        <f t="shared" ca="1" si="10"/>
        <v xml:space="preserve"> </v>
      </c>
      <c r="AC117" s="940" t="str">
        <f t="shared" ca="1" si="10"/>
        <v xml:space="preserve"> </v>
      </c>
      <c r="AD117" s="1425"/>
      <c r="AE117" s="852"/>
    </row>
    <row r="118" spans="1:31" ht="30" customHeight="1" thickBot="1" x14ac:dyDescent="0.3">
      <c r="A118" s="843"/>
      <c r="B118" s="1394"/>
      <c r="C118" s="1000" t="s">
        <v>216</v>
      </c>
      <c r="D118" s="982"/>
      <c r="E118" s="982"/>
      <c r="F118" s="982"/>
      <c r="G118" s="982"/>
      <c r="H118" s="982"/>
      <c r="I118" s="982"/>
      <c r="J118" s="982"/>
      <c r="K118" s="982"/>
      <c r="L118" s="982"/>
      <c r="M118" s="983"/>
      <c r="N118" s="862"/>
      <c r="O118" s="1429"/>
      <c r="P118" s="1430"/>
      <c r="Q118" s="1430"/>
      <c r="R118" s="1430"/>
      <c r="S118" s="903">
        <f t="shared" ca="1" si="9"/>
        <v>0</v>
      </c>
      <c r="T118" s="940" t="str">
        <f t="shared" ca="1" si="8"/>
        <v>DQ REASON</v>
      </c>
      <c r="U118" s="940">
        <f t="shared" ca="1" si="10"/>
        <v>0</v>
      </c>
      <c r="V118" s="940">
        <f t="shared" ca="1" si="10"/>
        <v>0</v>
      </c>
      <c r="W118" s="940">
        <f t="shared" ca="1" si="10"/>
        <v>0</v>
      </c>
      <c r="X118" s="940">
        <f t="shared" ca="1" si="10"/>
        <v>0</v>
      </c>
      <c r="Y118" s="940">
        <f t="shared" ca="1" si="10"/>
        <v>0</v>
      </c>
      <c r="Z118" s="940">
        <f t="shared" ca="1" si="10"/>
        <v>0</v>
      </c>
      <c r="AA118" s="940">
        <f t="shared" ca="1" si="10"/>
        <v>0</v>
      </c>
      <c r="AB118" s="940">
        <f t="shared" ca="1" si="10"/>
        <v>0</v>
      </c>
      <c r="AC118" s="940">
        <f t="shared" ca="1" si="10"/>
        <v>0</v>
      </c>
      <c r="AD118" s="1425"/>
      <c r="AE118" s="852"/>
    </row>
    <row r="119" spans="1:31" ht="18" customHeight="1" x14ac:dyDescent="0.25">
      <c r="A119" s="843"/>
      <c r="B119" s="1395" t="s">
        <v>183</v>
      </c>
      <c r="C119" s="1003" t="s">
        <v>10</v>
      </c>
      <c r="D119" s="985">
        <f>'print 10 lane'!J76</f>
        <v>3</v>
      </c>
      <c r="E119" s="986">
        <f>'print 10 lane'!M76</f>
        <v>5</v>
      </c>
      <c r="F119" s="986">
        <f>'print 10 lane'!P76</f>
        <v>1</v>
      </c>
      <c r="G119" s="986">
        <f>'print 10 lane'!S76</f>
        <v>2</v>
      </c>
      <c r="H119" s="986">
        <f>'print 10 lane'!V76</f>
        <v>6</v>
      </c>
      <c r="I119" s="986">
        <f>'print 10 lane'!Y76</f>
        <v>4</v>
      </c>
      <c r="J119" s="986">
        <f>'print 10 lane'!AB76</f>
        <v>0</v>
      </c>
      <c r="K119" s="986">
        <f>'print 10 lane'!AE76</f>
        <v>0</v>
      </c>
      <c r="L119" s="986">
        <f>'print 10 lane'!AH76</f>
        <v>0</v>
      </c>
      <c r="M119" s="987">
        <f>'print 10 lane'!AK76</f>
        <v>0</v>
      </c>
      <c r="N119" s="862"/>
      <c r="O119" s="1431" t="s">
        <v>2836</v>
      </c>
      <c r="P119" s="1431"/>
      <c r="Q119" s="1431"/>
      <c r="R119" s="1432"/>
      <c r="S119" s="903"/>
      <c r="T119" s="940"/>
      <c r="U119" s="940"/>
      <c r="V119" s="940"/>
      <c r="W119" s="940"/>
      <c r="X119" s="940"/>
      <c r="Y119" s="940"/>
      <c r="Z119" s="940"/>
      <c r="AA119" s="940"/>
      <c r="AB119" s="940"/>
      <c r="AC119" s="940"/>
      <c r="AD119" s="1425"/>
      <c r="AE119" s="852"/>
    </row>
    <row r="120" spans="1:31" ht="22.5" customHeight="1" x14ac:dyDescent="0.25">
      <c r="A120" s="843"/>
      <c r="B120" s="1396"/>
      <c r="C120" s="941" t="s">
        <v>9</v>
      </c>
      <c r="D120" s="942">
        <v>10957</v>
      </c>
      <c r="E120" s="943">
        <v>11162</v>
      </c>
      <c r="F120" s="943">
        <v>10235</v>
      </c>
      <c r="G120" s="943">
        <v>10516</v>
      </c>
      <c r="H120" s="943">
        <v>11207</v>
      </c>
      <c r="I120" s="943">
        <v>11121</v>
      </c>
      <c r="J120" s="943"/>
      <c r="K120" s="943"/>
      <c r="L120" s="943"/>
      <c r="M120" s="944"/>
      <c r="N120" s="862"/>
      <c r="O120" s="1433"/>
      <c r="P120" s="1433"/>
      <c r="Q120" s="1433"/>
      <c r="R120" s="1434"/>
      <c r="S120" s="903">
        <f t="shared" ca="1" si="9"/>
        <v>0</v>
      </c>
      <c r="T120" s="940" t="str">
        <f t="shared" ca="1" si="8"/>
        <v>TIME</v>
      </c>
      <c r="U120" s="940">
        <f t="shared" ca="1" si="10"/>
        <v>10957</v>
      </c>
      <c r="V120" s="940">
        <f t="shared" ca="1" si="10"/>
        <v>11162</v>
      </c>
      <c r="W120" s="940">
        <f t="shared" ca="1" si="10"/>
        <v>10235</v>
      </c>
      <c r="X120" s="940">
        <f t="shared" ca="1" si="10"/>
        <v>10516</v>
      </c>
      <c r="Y120" s="940">
        <f t="shared" ca="1" si="10"/>
        <v>11207</v>
      </c>
      <c r="Z120" s="940">
        <f t="shared" ca="1" si="10"/>
        <v>11121</v>
      </c>
      <c r="AA120" s="940">
        <f t="shared" ca="1" si="10"/>
        <v>0</v>
      </c>
      <c r="AB120" s="940">
        <f t="shared" ca="1" si="10"/>
        <v>0</v>
      </c>
      <c r="AC120" s="940">
        <f t="shared" ca="1" si="10"/>
        <v>0</v>
      </c>
      <c r="AD120" s="1425"/>
      <c r="AE120" s="852"/>
    </row>
    <row r="121" spans="1:31" ht="22.5" customHeight="1" x14ac:dyDescent="0.25">
      <c r="A121" s="843"/>
      <c r="B121" s="1396" t="str">
        <f>'Team 1'!B52</f>
        <v>LADIES OPEN BACKSTROKE</v>
      </c>
      <c r="C121" s="941" t="s">
        <v>218</v>
      </c>
      <c r="D121" s="949" t="str">
        <f>'print 10 lane'!I77</f>
        <v xml:space="preserve">India  </v>
      </c>
      <c r="E121" s="949" t="str">
        <f>'print 10 lane'!L77</f>
        <v xml:space="preserve">Ella </v>
      </c>
      <c r="F121" s="949" t="str">
        <f>'print 10 lane'!O77</f>
        <v xml:space="preserve">Mollie  </v>
      </c>
      <c r="G121" s="949" t="str">
        <f>'print 10 lane'!R77</f>
        <v xml:space="preserve">Grace </v>
      </c>
      <c r="H121" s="949" t="str">
        <f>'print 10 lane'!U77</f>
        <v xml:space="preserve">Jessica </v>
      </c>
      <c r="I121" s="949" t="str">
        <f>'print 10 lane'!X77</f>
        <v xml:space="preserve">Emma </v>
      </c>
      <c r="J121" s="949" t="str">
        <f>'print 10 lane'!AA77</f>
        <v xml:space="preserve"> </v>
      </c>
      <c r="K121" s="949" t="str">
        <f>'print 10 lane'!AD77</f>
        <v xml:space="preserve"> </v>
      </c>
      <c r="L121" s="949" t="str">
        <f>'print 10 lane'!AG77</f>
        <v xml:space="preserve"> </v>
      </c>
      <c r="M121" s="948" t="str">
        <f>'print 10 lane'!AJ77</f>
        <v xml:space="preserve"> </v>
      </c>
      <c r="N121" s="968"/>
      <c r="O121" s="1433"/>
      <c r="P121" s="1433"/>
      <c r="Q121" s="1433"/>
      <c r="R121" s="1434"/>
      <c r="S121" s="903" t="str">
        <f t="shared" ca="1" si="9"/>
        <v xml:space="preserve"> </v>
      </c>
      <c r="T121" s="940" t="str">
        <f t="shared" ca="1" si="8"/>
        <v>SWIMMER</v>
      </c>
      <c r="U121" s="940" t="str">
        <f t="shared" ca="1" si="10"/>
        <v xml:space="preserve">India  </v>
      </c>
      <c r="V121" s="940" t="str">
        <f t="shared" ca="1" si="10"/>
        <v xml:space="preserve">Ella </v>
      </c>
      <c r="W121" s="940" t="str">
        <f t="shared" ca="1" si="10"/>
        <v xml:space="preserve">Mollie  </v>
      </c>
      <c r="X121" s="940" t="str">
        <f t="shared" ca="1" si="10"/>
        <v xml:space="preserve">Grace </v>
      </c>
      <c r="Y121" s="940" t="str">
        <f t="shared" ca="1" si="10"/>
        <v xml:space="preserve">Jessica </v>
      </c>
      <c r="Z121" s="940" t="str">
        <f t="shared" ca="1" si="10"/>
        <v xml:space="preserve">Emma </v>
      </c>
      <c r="AA121" s="940" t="str">
        <f t="shared" ca="1" si="10"/>
        <v xml:space="preserve"> </v>
      </c>
      <c r="AB121" s="940" t="str">
        <f t="shared" ca="1" si="10"/>
        <v xml:space="preserve"> </v>
      </c>
      <c r="AC121" s="940" t="str">
        <f t="shared" ca="1" si="10"/>
        <v xml:space="preserve"> </v>
      </c>
      <c r="AD121" s="1425"/>
      <c r="AE121" s="852"/>
    </row>
    <row r="122" spans="1:31" ht="30" customHeight="1" thickBot="1" x14ac:dyDescent="0.3">
      <c r="A122" s="843"/>
      <c r="B122" s="1475"/>
      <c r="C122" s="1008" t="s">
        <v>216</v>
      </c>
      <c r="D122" s="954"/>
      <c r="E122" s="954"/>
      <c r="F122" s="954"/>
      <c r="G122" s="954"/>
      <c r="H122" s="954"/>
      <c r="I122" s="954"/>
      <c r="J122" s="954"/>
      <c r="K122" s="954"/>
      <c r="L122" s="954"/>
      <c r="M122" s="955"/>
      <c r="N122" s="862"/>
      <c r="O122" s="1433"/>
      <c r="P122" s="1433"/>
      <c r="Q122" s="1433"/>
      <c r="R122" s="1434"/>
      <c r="S122" s="903">
        <f t="shared" ca="1" si="9"/>
        <v>0</v>
      </c>
      <c r="T122" s="940" t="str">
        <f t="shared" ca="1" si="8"/>
        <v>DQ REASON</v>
      </c>
      <c r="U122" s="940">
        <f t="shared" ca="1" si="10"/>
        <v>0</v>
      </c>
      <c r="V122" s="940">
        <f t="shared" ca="1" si="10"/>
        <v>0</v>
      </c>
      <c r="W122" s="940">
        <f t="shared" ca="1" si="10"/>
        <v>0</v>
      </c>
      <c r="X122" s="940">
        <f t="shared" ca="1" si="10"/>
        <v>0</v>
      </c>
      <c r="Y122" s="940">
        <f t="shared" ca="1" si="10"/>
        <v>0</v>
      </c>
      <c r="Z122" s="940">
        <f t="shared" ca="1" si="10"/>
        <v>0</v>
      </c>
      <c r="AA122" s="940">
        <f t="shared" ca="1" si="10"/>
        <v>0</v>
      </c>
      <c r="AB122" s="940">
        <f t="shared" ca="1" si="10"/>
        <v>0</v>
      </c>
      <c r="AC122" s="940">
        <f t="shared" ca="1" si="10"/>
        <v>0</v>
      </c>
      <c r="AD122" s="1425"/>
      <c r="AE122" s="852"/>
    </row>
    <row r="123" spans="1:31" ht="18" customHeight="1" thickBot="1" x14ac:dyDescent="0.3">
      <c r="A123" s="843"/>
      <c r="B123" s="1394" t="s">
        <v>184</v>
      </c>
      <c r="C123" s="1009" t="s">
        <v>10</v>
      </c>
      <c r="D123" s="1010">
        <f>'print 10 lane'!J79</f>
        <v>5</v>
      </c>
      <c r="E123" s="1011">
        <f>'print 10 lane'!M79</f>
        <v>4</v>
      </c>
      <c r="F123" s="1011">
        <f>'print 10 lane'!P79</f>
        <v>1</v>
      </c>
      <c r="G123" s="1011">
        <f>'print 10 lane'!S79</f>
        <v>2</v>
      </c>
      <c r="H123" s="1011">
        <f>'print 10 lane'!V79</f>
        <v>5</v>
      </c>
      <c r="I123" s="1011">
        <f>'print 10 lane'!Y79</f>
        <v>3</v>
      </c>
      <c r="J123" s="1011">
        <f>'print 10 lane'!AB79</f>
        <v>0</v>
      </c>
      <c r="K123" s="1011">
        <f>'print 10 lane'!AE79</f>
        <v>0</v>
      </c>
      <c r="L123" s="1011">
        <f>'print 10 lane'!AH79</f>
        <v>0</v>
      </c>
      <c r="M123" s="1012">
        <f>'print 10 lane'!AK79</f>
        <v>0</v>
      </c>
      <c r="N123" s="862"/>
      <c r="O123" s="1435"/>
      <c r="P123" s="1435"/>
      <c r="Q123" s="1435"/>
      <c r="R123" s="1436"/>
      <c r="S123" s="903"/>
      <c r="T123" s="940"/>
      <c r="U123" s="940"/>
      <c r="V123" s="940"/>
      <c r="W123" s="940"/>
      <c r="X123" s="940"/>
      <c r="Y123" s="940"/>
      <c r="Z123" s="940"/>
      <c r="AA123" s="940"/>
      <c r="AB123" s="940"/>
      <c r="AC123" s="940"/>
      <c r="AD123" s="1425"/>
      <c r="AE123" s="852"/>
    </row>
    <row r="124" spans="1:31" ht="22.5" customHeight="1" x14ac:dyDescent="0.25">
      <c r="A124" s="843"/>
      <c r="B124" s="1394"/>
      <c r="C124" s="962" t="s">
        <v>9</v>
      </c>
      <c r="D124" s="963">
        <v>10599</v>
      </c>
      <c r="E124" s="963">
        <v>10215</v>
      </c>
      <c r="F124" s="963">
        <v>5833</v>
      </c>
      <c r="G124" s="963">
        <v>5946</v>
      </c>
      <c r="H124" s="963">
        <v>10599</v>
      </c>
      <c r="I124" s="963">
        <v>10209</v>
      </c>
      <c r="J124" s="963"/>
      <c r="K124" s="963"/>
      <c r="L124" s="963"/>
      <c r="M124" s="964"/>
      <c r="N124" s="862"/>
      <c r="O124" s="1013"/>
      <c r="P124" s="1013"/>
      <c r="Q124" s="1013"/>
      <c r="R124" s="1013"/>
      <c r="S124" s="903">
        <f t="shared" ca="1" si="9"/>
        <v>0</v>
      </c>
      <c r="T124" s="940" t="str">
        <f t="shared" ca="1" si="8"/>
        <v>TIME</v>
      </c>
      <c r="U124" s="940">
        <f t="shared" ca="1" si="10"/>
        <v>10599</v>
      </c>
      <c r="V124" s="940">
        <f t="shared" ca="1" si="10"/>
        <v>10215</v>
      </c>
      <c r="W124" s="940">
        <f t="shared" ca="1" si="10"/>
        <v>5833</v>
      </c>
      <c r="X124" s="940">
        <f t="shared" ca="1" si="10"/>
        <v>5946</v>
      </c>
      <c r="Y124" s="940">
        <f t="shared" ca="1" si="10"/>
        <v>10599</v>
      </c>
      <c r="Z124" s="940">
        <f t="shared" ca="1" si="10"/>
        <v>10209</v>
      </c>
      <c r="AA124" s="940">
        <f t="shared" ca="1" si="10"/>
        <v>0</v>
      </c>
      <c r="AB124" s="940">
        <f t="shared" ca="1" si="10"/>
        <v>0</v>
      </c>
      <c r="AC124" s="940">
        <f t="shared" ca="1" si="10"/>
        <v>0</v>
      </c>
      <c r="AD124" s="1425"/>
      <c r="AE124" s="852"/>
    </row>
    <row r="125" spans="1:31" ht="22.5" customHeight="1" x14ac:dyDescent="0.25">
      <c r="A125" s="843"/>
      <c r="B125" s="1394" t="str">
        <f>'Team 1'!B53</f>
        <v>MENS OPEN BACKSTROKE</v>
      </c>
      <c r="C125" s="962" t="s">
        <v>218</v>
      </c>
      <c r="D125" s="966" t="str">
        <f>'print 10 lane'!I80</f>
        <v xml:space="preserve">Tom </v>
      </c>
      <c r="E125" s="966" t="str">
        <f>'print 10 lane'!L80</f>
        <v xml:space="preserve">Samuel </v>
      </c>
      <c r="F125" s="966" t="str">
        <f>'print 10 lane'!O80</f>
        <v xml:space="preserve">Jamie </v>
      </c>
      <c r="G125" s="966" t="str">
        <f>'print 10 lane'!R80</f>
        <v xml:space="preserve">Marcus </v>
      </c>
      <c r="H125" s="966" t="str">
        <f>'print 10 lane'!U80</f>
        <v xml:space="preserve">Christopher  </v>
      </c>
      <c r="I125" s="966" t="str">
        <f>'print 10 lane'!X80</f>
        <v xml:space="preserve">Jack </v>
      </c>
      <c r="J125" s="966" t="str">
        <f>'print 10 lane'!AA80</f>
        <v xml:space="preserve"> </v>
      </c>
      <c r="K125" s="966" t="str">
        <f>'print 10 lane'!AD80</f>
        <v xml:space="preserve"> </v>
      </c>
      <c r="L125" s="966" t="str">
        <f>'print 10 lane'!AG80</f>
        <v xml:space="preserve"> </v>
      </c>
      <c r="M125" s="967" t="str">
        <f>'print 10 lane'!AJ80</f>
        <v xml:space="preserve"> </v>
      </c>
      <c r="N125" s="968"/>
      <c r="O125" s="1013"/>
      <c r="P125" s="1013"/>
      <c r="Q125" s="1013"/>
      <c r="R125" s="1013"/>
      <c r="S125" s="903" t="str">
        <f t="shared" ca="1" si="9"/>
        <v xml:space="preserve"> </v>
      </c>
      <c r="T125" s="940" t="str">
        <f t="shared" ca="1" si="8"/>
        <v>SWIMMER</v>
      </c>
      <c r="U125" s="940" t="str">
        <f t="shared" ca="1" si="10"/>
        <v xml:space="preserve">Tom </v>
      </c>
      <c r="V125" s="940" t="str">
        <f t="shared" ca="1" si="10"/>
        <v xml:space="preserve">Samuel </v>
      </c>
      <c r="W125" s="940" t="str">
        <f t="shared" ca="1" si="10"/>
        <v xml:space="preserve">Jamie </v>
      </c>
      <c r="X125" s="940" t="str">
        <f t="shared" ca="1" si="10"/>
        <v xml:space="preserve">Marcus </v>
      </c>
      <c r="Y125" s="940" t="str">
        <f t="shared" ca="1" si="10"/>
        <v xml:space="preserve">Christopher  </v>
      </c>
      <c r="Z125" s="940" t="str">
        <f t="shared" ca="1" si="10"/>
        <v xml:space="preserve">Jack </v>
      </c>
      <c r="AA125" s="940" t="str">
        <f t="shared" ca="1" si="10"/>
        <v xml:space="preserve"> </v>
      </c>
      <c r="AB125" s="940" t="str">
        <f t="shared" ca="1" si="10"/>
        <v xml:space="preserve"> </v>
      </c>
      <c r="AC125" s="940" t="str">
        <f t="shared" ca="1" si="10"/>
        <v xml:space="preserve"> </v>
      </c>
      <c r="AD125" s="1425"/>
      <c r="AE125" s="852"/>
    </row>
    <row r="126" spans="1:31" ht="30" customHeight="1" thickBot="1" x14ac:dyDescent="0.3">
      <c r="A126" s="843"/>
      <c r="B126" s="1394"/>
      <c r="C126" s="1000" t="s">
        <v>216</v>
      </c>
      <c r="D126" s="1014"/>
      <c r="E126" s="1014"/>
      <c r="F126" s="1014"/>
      <c r="G126" s="1014"/>
      <c r="H126" s="1014"/>
      <c r="I126" s="1014"/>
      <c r="J126" s="1014"/>
      <c r="K126" s="1014"/>
      <c r="L126" s="1014"/>
      <c r="M126" s="1015"/>
      <c r="N126" s="862"/>
      <c r="O126" s="1013"/>
      <c r="P126" s="1013"/>
      <c r="Q126" s="1013"/>
      <c r="R126" s="1013"/>
      <c r="S126" s="903">
        <f t="shared" ca="1" si="9"/>
        <v>0</v>
      </c>
      <c r="T126" s="940" t="str">
        <f t="shared" ca="1" si="8"/>
        <v>DQ REASON</v>
      </c>
      <c r="U126" s="940">
        <f t="shared" ca="1" si="10"/>
        <v>0</v>
      </c>
      <c r="V126" s="940">
        <f t="shared" ca="1" si="10"/>
        <v>0</v>
      </c>
      <c r="W126" s="940">
        <f t="shared" ca="1" si="10"/>
        <v>0</v>
      </c>
      <c r="X126" s="940">
        <f t="shared" ca="1" si="10"/>
        <v>0</v>
      </c>
      <c r="Y126" s="940">
        <f t="shared" ca="1" si="10"/>
        <v>0</v>
      </c>
      <c r="Z126" s="940">
        <f t="shared" ca="1" si="10"/>
        <v>0</v>
      </c>
      <c r="AA126" s="940">
        <f t="shared" ca="1" si="10"/>
        <v>0</v>
      </c>
      <c r="AB126" s="940">
        <f t="shared" ca="1" si="10"/>
        <v>0</v>
      </c>
      <c r="AC126" s="940">
        <f t="shared" ca="1" si="10"/>
        <v>0</v>
      </c>
      <c r="AD126" s="1425"/>
      <c r="AE126" s="852"/>
    </row>
    <row r="127" spans="1:31" ht="18" customHeight="1" x14ac:dyDescent="0.25">
      <c r="A127" s="843"/>
      <c r="B127" s="1395" t="s">
        <v>185</v>
      </c>
      <c r="C127" s="1003" t="s">
        <v>10</v>
      </c>
      <c r="D127" s="985">
        <f>'print 10 lane'!J82</f>
        <v>3</v>
      </c>
      <c r="E127" s="986">
        <f>'print 10 lane'!M82</f>
        <v>5</v>
      </c>
      <c r="F127" s="986">
        <f>'print 10 lane'!P82</f>
        <v>2</v>
      </c>
      <c r="G127" s="986">
        <f>'print 10 lane'!S82</f>
        <v>1</v>
      </c>
      <c r="H127" s="986">
        <f>'print 10 lane'!V82</f>
        <v>4</v>
      </c>
      <c r="I127" s="986">
        <f>'print 10 lane'!Y82</f>
        <v>6</v>
      </c>
      <c r="J127" s="986">
        <f>'print 10 lane'!AB82</f>
        <v>0</v>
      </c>
      <c r="K127" s="986">
        <f>'print 10 lane'!AE82</f>
        <v>0</v>
      </c>
      <c r="L127" s="986">
        <f>'print 10 lane'!AH82</f>
        <v>0</v>
      </c>
      <c r="M127" s="987">
        <f>'print 10 lane'!AK82</f>
        <v>0</v>
      </c>
      <c r="N127" s="862"/>
      <c r="O127" s="1013"/>
      <c r="P127" s="1013"/>
      <c r="Q127" s="1013"/>
      <c r="R127" s="1013"/>
      <c r="S127" s="903"/>
      <c r="T127" s="940"/>
      <c r="U127" s="940"/>
      <c r="V127" s="940"/>
      <c r="W127" s="940"/>
      <c r="X127" s="940"/>
      <c r="Y127" s="940"/>
      <c r="Z127" s="940"/>
      <c r="AA127" s="940"/>
      <c r="AB127" s="940"/>
      <c r="AC127" s="940"/>
      <c r="AD127" s="1425"/>
      <c r="AE127" s="852"/>
    </row>
    <row r="128" spans="1:31" ht="22.5" customHeight="1" x14ac:dyDescent="0.25">
      <c r="A128" s="843"/>
      <c r="B128" s="1396"/>
      <c r="C128" s="941" t="s">
        <v>9</v>
      </c>
      <c r="D128" s="942">
        <v>4160</v>
      </c>
      <c r="E128" s="943">
        <v>4785</v>
      </c>
      <c r="F128" s="943">
        <v>4051</v>
      </c>
      <c r="G128" s="943">
        <v>4033</v>
      </c>
      <c r="H128" s="943">
        <v>4483</v>
      </c>
      <c r="I128" s="943">
        <v>5304</v>
      </c>
      <c r="J128" s="943"/>
      <c r="K128" s="943"/>
      <c r="L128" s="943"/>
      <c r="M128" s="944"/>
      <c r="N128" s="862"/>
      <c r="O128" s="1427" t="str">
        <f>O31</f>
        <v xml:space="preserve">Any swim which requires no points to be awarded must have a zero entered into the time box.
The reason for a no point allocation must be entered into the box below the swimmers name.
Text will automatically allow space of approximately 30 letters (in the printout sheet) for this explanation.     </v>
      </c>
      <c r="P128" s="1428"/>
      <c r="Q128" s="1428"/>
      <c r="R128" s="1428"/>
      <c r="S128" s="903">
        <f t="shared" ca="1" si="9"/>
        <v>0</v>
      </c>
      <c r="T128" s="940" t="str">
        <f t="shared" ca="1" si="8"/>
        <v>TIME</v>
      </c>
      <c r="U128" s="940">
        <f t="shared" ca="1" si="10"/>
        <v>4160</v>
      </c>
      <c r="V128" s="940">
        <f t="shared" ca="1" si="10"/>
        <v>4785</v>
      </c>
      <c r="W128" s="940">
        <f t="shared" ca="1" si="10"/>
        <v>4051</v>
      </c>
      <c r="X128" s="940">
        <f t="shared" ca="1" si="10"/>
        <v>4033</v>
      </c>
      <c r="Y128" s="940">
        <f t="shared" ca="1" si="10"/>
        <v>4483</v>
      </c>
      <c r="Z128" s="940">
        <f t="shared" ca="1" si="10"/>
        <v>5304</v>
      </c>
      <c r="AA128" s="940">
        <f t="shared" ca="1" si="10"/>
        <v>0</v>
      </c>
      <c r="AB128" s="940">
        <f t="shared" ca="1" si="10"/>
        <v>0</v>
      </c>
      <c r="AC128" s="940">
        <f t="shared" ca="1" si="10"/>
        <v>0</v>
      </c>
      <c r="AD128" s="1425"/>
      <c r="AE128" s="852"/>
    </row>
    <row r="129" spans="1:31" ht="22.5" customHeight="1" x14ac:dyDescent="0.25">
      <c r="A129" s="843"/>
      <c r="B129" s="1396" t="str">
        <f>'Team 1'!B54</f>
        <v>GIRLS 10/11 BREASTSTROKE</v>
      </c>
      <c r="C129" s="941" t="s">
        <v>218</v>
      </c>
      <c r="D129" s="949" t="str">
        <f>'print 10 lane'!I83</f>
        <v xml:space="preserve">Ellie Rose </v>
      </c>
      <c r="E129" s="949" t="str">
        <f>'print 10 lane'!L83</f>
        <v xml:space="preserve">Sophie </v>
      </c>
      <c r="F129" s="949" t="str">
        <f>'print 10 lane'!O83</f>
        <v xml:space="preserve">Charlotte </v>
      </c>
      <c r="G129" s="949" t="str">
        <f>'print 10 lane'!R83</f>
        <v xml:space="preserve">Danielle </v>
      </c>
      <c r="H129" s="949" t="str">
        <f>'print 10 lane'!U83</f>
        <v xml:space="preserve">Amy  </v>
      </c>
      <c r="I129" s="949" t="str">
        <f>'print 10 lane'!X83</f>
        <v xml:space="preserve">Fleur </v>
      </c>
      <c r="J129" s="949" t="str">
        <f>'print 10 lane'!AA83</f>
        <v xml:space="preserve"> </v>
      </c>
      <c r="K129" s="949" t="str">
        <f>'print 10 lane'!AD83</f>
        <v xml:space="preserve"> </v>
      </c>
      <c r="L129" s="949" t="str">
        <f>'print 10 lane'!AG83</f>
        <v xml:space="preserve"> </v>
      </c>
      <c r="M129" s="948" t="str">
        <f>'print 10 lane'!AJ83</f>
        <v xml:space="preserve"> </v>
      </c>
      <c r="N129" s="968"/>
      <c r="O129" s="1427"/>
      <c r="P129" s="1428"/>
      <c r="Q129" s="1428"/>
      <c r="R129" s="1428"/>
      <c r="S129" s="903" t="str">
        <f t="shared" ca="1" si="9"/>
        <v xml:space="preserve"> </v>
      </c>
      <c r="T129" s="940" t="str">
        <f t="shared" ca="1" si="8"/>
        <v>SWIMMER</v>
      </c>
      <c r="U129" s="940" t="str">
        <f t="shared" ca="1" si="10"/>
        <v xml:space="preserve">Ellie Rose </v>
      </c>
      <c r="V129" s="940" t="str">
        <f t="shared" ca="1" si="10"/>
        <v xml:space="preserve">Sophie </v>
      </c>
      <c r="W129" s="940" t="str">
        <f t="shared" ca="1" si="10"/>
        <v xml:space="preserve">Charlotte </v>
      </c>
      <c r="X129" s="940" t="str">
        <f t="shared" ca="1" si="10"/>
        <v xml:space="preserve">Danielle </v>
      </c>
      <c r="Y129" s="940" t="str">
        <f t="shared" ca="1" si="10"/>
        <v xml:space="preserve">Amy  </v>
      </c>
      <c r="Z129" s="940" t="str">
        <f t="shared" ca="1" si="10"/>
        <v xml:space="preserve">Fleur </v>
      </c>
      <c r="AA129" s="940" t="str">
        <f t="shared" ca="1" si="10"/>
        <v xml:space="preserve"> </v>
      </c>
      <c r="AB129" s="940" t="str">
        <f t="shared" ca="1" si="10"/>
        <v xml:space="preserve"> </v>
      </c>
      <c r="AC129" s="940" t="str">
        <f t="shared" ca="1" si="10"/>
        <v xml:space="preserve"> </v>
      </c>
      <c r="AD129" s="1425"/>
      <c r="AE129" s="852"/>
    </row>
    <row r="130" spans="1:31" ht="30" customHeight="1" thickBot="1" x14ac:dyDescent="0.3">
      <c r="A130" s="843"/>
      <c r="B130" s="1396"/>
      <c r="C130" s="1004" t="s">
        <v>216</v>
      </c>
      <c r="D130" s="1016"/>
      <c r="E130" s="1016"/>
      <c r="F130" s="1016"/>
      <c r="G130" s="1016"/>
      <c r="H130" s="1016"/>
      <c r="I130" s="1016"/>
      <c r="J130" s="1016"/>
      <c r="K130" s="1016"/>
      <c r="L130" s="1016"/>
      <c r="M130" s="1017"/>
      <c r="N130" s="862"/>
      <c r="O130" s="1427"/>
      <c r="P130" s="1428"/>
      <c r="Q130" s="1428"/>
      <c r="R130" s="1428"/>
      <c r="S130" s="903">
        <f t="shared" ca="1" si="9"/>
        <v>0</v>
      </c>
      <c r="T130" s="940" t="str">
        <f t="shared" ca="1" si="8"/>
        <v>DQ REASON</v>
      </c>
      <c r="U130" s="940">
        <f t="shared" ca="1" si="10"/>
        <v>0</v>
      </c>
      <c r="V130" s="940">
        <f t="shared" ca="1" si="10"/>
        <v>0</v>
      </c>
      <c r="W130" s="940">
        <f t="shared" ca="1" si="10"/>
        <v>0</v>
      </c>
      <c r="X130" s="940">
        <f t="shared" ca="1" si="10"/>
        <v>0</v>
      </c>
      <c r="Y130" s="940">
        <f t="shared" ca="1" si="10"/>
        <v>0</v>
      </c>
      <c r="Z130" s="940">
        <f t="shared" ca="1" si="10"/>
        <v>0</v>
      </c>
      <c r="AA130" s="940">
        <f t="shared" ca="1" si="10"/>
        <v>0</v>
      </c>
      <c r="AB130" s="940">
        <f t="shared" ca="1" si="10"/>
        <v>0</v>
      </c>
      <c r="AC130" s="940">
        <f t="shared" ca="1" si="10"/>
        <v>0</v>
      </c>
      <c r="AD130" s="1425"/>
      <c r="AE130" s="852"/>
    </row>
    <row r="131" spans="1:31" ht="18" customHeight="1" x14ac:dyDescent="0.25">
      <c r="A131" s="843"/>
      <c r="B131" s="1397" t="s">
        <v>186</v>
      </c>
      <c r="C131" s="1005" t="s">
        <v>10</v>
      </c>
      <c r="D131" s="958">
        <f>'print 10 lane'!J85</f>
        <v>4</v>
      </c>
      <c r="E131" s="959">
        <f>'print 10 lane'!M85</f>
        <v>3</v>
      </c>
      <c r="F131" s="959">
        <f>'print 10 lane'!P85</f>
        <v>5</v>
      </c>
      <c r="G131" s="959">
        <f>'print 10 lane'!S85</f>
        <v>2</v>
      </c>
      <c r="H131" s="959">
        <f>'print 10 lane'!V85</f>
        <v>1</v>
      </c>
      <c r="I131" s="959">
        <f>'print 10 lane'!Y85</f>
        <v>6</v>
      </c>
      <c r="J131" s="959">
        <f>'print 10 lane'!AB85</f>
        <v>0</v>
      </c>
      <c r="K131" s="959">
        <f>'print 10 lane'!AE85</f>
        <v>0</v>
      </c>
      <c r="L131" s="959">
        <f>'print 10 lane'!AH85</f>
        <v>0</v>
      </c>
      <c r="M131" s="960">
        <f>'print 10 lane'!AK85</f>
        <v>0</v>
      </c>
      <c r="N131" s="862"/>
      <c r="O131" s="1427"/>
      <c r="P131" s="1428"/>
      <c r="Q131" s="1428"/>
      <c r="R131" s="1428"/>
      <c r="S131" s="903"/>
      <c r="T131" s="940"/>
      <c r="U131" s="940"/>
      <c r="V131" s="940"/>
      <c r="W131" s="940"/>
      <c r="X131" s="940"/>
      <c r="Y131" s="940"/>
      <c r="Z131" s="940"/>
      <c r="AA131" s="940"/>
      <c r="AB131" s="940"/>
      <c r="AC131" s="940"/>
      <c r="AD131" s="1425"/>
      <c r="AE131" s="852"/>
    </row>
    <row r="132" spans="1:31" ht="22.5" customHeight="1" x14ac:dyDescent="0.25">
      <c r="A132" s="843"/>
      <c r="B132" s="1394"/>
      <c r="C132" s="962" t="s">
        <v>9</v>
      </c>
      <c r="D132" s="963">
        <v>4664</v>
      </c>
      <c r="E132" s="963">
        <v>4416</v>
      </c>
      <c r="F132" s="963">
        <v>4836</v>
      </c>
      <c r="G132" s="963">
        <v>4242</v>
      </c>
      <c r="H132" s="963">
        <v>4055</v>
      </c>
      <c r="I132" s="963">
        <v>4991</v>
      </c>
      <c r="J132" s="963"/>
      <c r="K132" s="963"/>
      <c r="L132" s="963"/>
      <c r="M132" s="964"/>
      <c r="N132" s="862"/>
      <c r="O132" s="1427"/>
      <c r="P132" s="1428"/>
      <c r="Q132" s="1428"/>
      <c r="R132" s="1428"/>
      <c r="S132" s="903">
        <f t="shared" ca="1" si="9"/>
        <v>0</v>
      </c>
      <c r="T132" s="940" t="str">
        <f t="shared" ca="1" si="8"/>
        <v>TIME</v>
      </c>
      <c r="U132" s="940">
        <f t="shared" ca="1" si="10"/>
        <v>4664</v>
      </c>
      <c r="V132" s="940">
        <f t="shared" ca="1" si="10"/>
        <v>4416</v>
      </c>
      <c r="W132" s="940">
        <f t="shared" ca="1" si="10"/>
        <v>4836</v>
      </c>
      <c r="X132" s="940">
        <f t="shared" ca="1" si="10"/>
        <v>4242</v>
      </c>
      <c r="Y132" s="940">
        <f t="shared" ca="1" si="10"/>
        <v>4055</v>
      </c>
      <c r="Z132" s="940">
        <f t="shared" ca="1" si="10"/>
        <v>4991</v>
      </c>
      <c r="AA132" s="940">
        <f t="shared" ca="1" si="10"/>
        <v>0</v>
      </c>
      <c r="AB132" s="940">
        <f t="shared" ca="1" si="10"/>
        <v>0</v>
      </c>
      <c r="AC132" s="940">
        <f t="shared" ca="1" si="10"/>
        <v>0</v>
      </c>
      <c r="AD132" s="1425"/>
      <c r="AE132" s="852"/>
    </row>
    <row r="133" spans="1:31" ht="22.5" customHeight="1" x14ac:dyDescent="0.25">
      <c r="A133" s="843"/>
      <c r="B133" s="1394" t="str">
        <f>'Team 1'!B55</f>
        <v>BOYS 10/11 BREASTSTROKE</v>
      </c>
      <c r="C133" s="962" t="s">
        <v>218</v>
      </c>
      <c r="D133" s="966" t="str">
        <f>'print 10 lane'!I86</f>
        <v xml:space="preserve">Juneau </v>
      </c>
      <c r="E133" s="966" t="str">
        <f>'print 10 lane'!L86</f>
        <v xml:space="preserve">Jasper </v>
      </c>
      <c r="F133" s="966" t="str">
        <f>'print 10 lane'!O86</f>
        <v xml:space="preserve">Isaac </v>
      </c>
      <c r="G133" s="966" t="str">
        <f>'print 10 lane'!R86</f>
        <v xml:space="preserve">Benjamin </v>
      </c>
      <c r="H133" s="966" t="str">
        <f>'print 10 lane'!U86</f>
        <v xml:space="preserve">George  </v>
      </c>
      <c r="I133" s="966" t="str">
        <f>'print 10 lane'!X86</f>
        <v xml:space="preserve">Harvey </v>
      </c>
      <c r="J133" s="966" t="str">
        <f>'print 10 lane'!AA86</f>
        <v xml:space="preserve"> </v>
      </c>
      <c r="K133" s="966" t="str">
        <f>'print 10 lane'!AD86</f>
        <v xml:space="preserve"> </v>
      </c>
      <c r="L133" s="966" t="str">
        <f>'print 10 lane'!AG86</f>
        <v xml:space="preserve"> </v>
      </c>
      <c r="M133" s="967" t="str">
        <f>'print 10 lane'!AJ86</f>
        <v xml:space="preserve"> </v>
      </c>
      <c r="N133" s="968"/>
      <c r="O133" s="1427"/>
      <c r="P133" s="1428"/>
      <c r="Q133" s="1428"/>
      <c r="R133" s="1428"/>
      <c r="S133" s="903" t="str">
        <f t="shared" ca="1" si="9"/>
        <v xml:space="preserve"> </v>
      </c>
      <c r="T133" s="940" t="str">
        <f t="shared" ca="1" si="8"/>
        <v>SWIMMER</v>
      </c>
      <c r="U133" s="940" t="str">
        <f t="shared" ca="1" si="10"/>
        <v xml:space="preserve">Juneau </v>
      </c>
      <c r="V133" s="940" t="str">
        <f t="shared" ca="1" si="10"/>
        <v xml:space="preserve">Jasper </v>
      </c>
      <c r="W133" s="940" t="str">
        <f t="shared" ca="1" si="10"/>
        <v xml:space="preserve">Isaac </v>
      </c>
      <c r="X133" s="940" t="str">
        <f t="shared" ca="1" si="10"/>
        <v xml:space="preserve">Benjamin </v>
      </c>
      <c r="Y133" s="940" t="str">
        <f t="shared" ca="1" si="10"/>
        <v xml:space="preserve">George  </v>
      </c>
      <c r="Z133" s="940" t="str">
        <f t="shared" ca="1" si="10"/>
        <v xml:space="preserve">Harvey </v>
      </c>
      <c r="AA133" s="940" t="str">
        <f t="shared" ca="1" si="10"/>
        <v xml:space="preserve"> </v>
      </c>
      <c r="AB133" s="940" t="str">
        <f t="shared" ca="1" si="10"/>
        <v xml:space="preserve"> </v>
      </c>
      <c r="AC133" s="940" t="str">
        <f t="shared" ca="1" si="10"/>
        <v xml:space="preserve"> </v>
      </c>
      <c r="AD133" s="1425"/>
      <c r="AE133" s="852"/>
    </row>
    <row r="134" spans="1:31" ht="30" customHeight="1" thickBot="1" x14ac:dyDescent="0.3">
      <c r="A134" s="843"/>
      <c r="B134" s="1394"/>
      <c r="C134" s="1000" t="s">
        <v>216</v>
      </c>
      <c r="D134" s="1001"/>
      <c r="E134" s="1001"/>
      <c r="F134" s="1001"/>
      <c r="G134" s="1001"/>
      <c r="H134" s="1001"/>
      <c r="I134" s="1001"/>
      <c r="J134" s="1001"/>
      <c r="K134" s="1001"/>
      <c r="L134" s="1001"/>
      <c r="M134" s="1002"/>
      <c r="N134" s="862"/>
      <c r="O134" s="1427"/>
      <c r="P134" s="1428"/>
      <c r="Q134" s="1428"/>
      <c r="R134" s="1428"/>
      <c r="S134" s="903">
        <f t="shared" ca="1" si="9"/>
        <v>0</v>
      </c>
      <c r="T134" s="940" t="str">
        <f t="shared" ca="1" si="8"/>
        <v>DQ REASON</v>
      </c>
      <c r="U134" s="940">
        <f t="shared" ca="1" si="10"/>
        <v>0</v>
      </c>
      <c r="V134" s="940">
        <f t="shared" ca="1" si="10"/>
        <v>0</v>
      </c>
      <c r="W134" s="940">
        <f t="shared" ca="1" si="10"/>
        <v>0</v>
      </c>
      <c r="X134" s="940">
        <f t="shared" ca="1" si="10"/>
        <v>0</v>
      </c>
      <c r="Y134" s="940">
        <f t="shared" ca="1" si="10"/>
        <v>0</v>
      </c>
      <c r="Z134" s="940">
        <f t="shared" ca="1" si="10"/>
        <v>0</v>
      </c>
      <c r="AA134" s="940">
        <f t="shared" ca="1" si="10"/>
        <v>0</v>
      </c>
      <c r="AB134" s="940">
        <f t="shared" ca="1" si="10"/>
        <v>0</v>
      </c>
      <c r="AC134" s="940">
        <f t="shared" ca="1" si="10"/>
        <v>0</v>
      </c>
      <c r="AD134" s="1425"/>
      <c r="AE134" s="852"/>
    </row>
    <row r="135" spans="1:31" ht="18" customHeight="1" x14ac:dyDescent="0.25">
      <c r="A135" s="843"/>
      <c r="B135" s="1395" t="s">
        <v>187</v>
      </c>
      <c r="C135" s="1003" t="s">
        <v>10</v>
      </c>
      <c r="D135" s="985">
        <f>'print 10 lane'!J88</f>
        <v>6</v>
      </c>
      <c r="E135" s="986">
        <f>'print 10 lane'!M88</f>
        <v>4</v>
      </c>
      <c r="F135" s="986">
        <f>'print 10 lane'!P88</f>
        <v>1</v>
      </c>
      <c r="G135" s="986">
        <f>'print 10 lane'!S88</f>
        <v>2</v>
      </c>
      <c r="H135" s="986">
        <f>'print 10 lane'!V88</f>
        <v>5</v>
      </c>
      <c r="I135" s="986">
        <f>'print 10 lane'!Y88</f>
        <v>3</v>
      </c>
      <c r="J135" s="986">
        <f>'print 10 lane'!AB88</f>
        <v>0</v>
      </c>
      <c r="K135" s="986">
        <f>'print 10 lane'!AE88</f>
        <v>0</v>
      </c>
      <c r="L135" s="986">
        <f>'print 10 lane'!AH88</f>
        <v>0</v>
      </c>
      <c r="M135" s="987">
        <f>'print 10 lane'!AK88</f>
        <v>0</v>
      </c>
      <c r="N135" s="862"/>
      <c r="O135" s="1427"/>
      <c r="P135" s="1428"/>
      <c r="Q135" s="1428"/>
      <c r="R135" s="1428"/>
      <c r="S135" s="903"/>
      <c r="T135" s="940"/>
      <c r="U135" s="940"/>
      <c r="V135" s="940"/>
      <c r="W135" s="940"/>
      <c r="X135" s="940"/>
      <c r="Y135" s="940"/>
      <c r="Z135" s="940"/>
      <c r="AA135" s="940"/>
      <c r="AB135" s="940"/>
      <c r="AC135" s="940"/>
      <c r="AD135" s="1425"/>
      <c r="AE135" s="852"/>
    </row>
    <row r="136" spans="1:31" ht="22.5" customHeight="1" x14ac:dyDescent="0.25">
      <c r="A136" s="843"/>
      <c r="B136" s="1396"/>
      <c r="C136" s="941" t="s">
        <v>9</v>
      </c>
      <c r="D136" s="942">
        <v>12033</v>
      </c>
      <c r="E136" s="943">
        <v>11597</v>
      </c>
      <c r="F136" s="943">
        <v>10820</v>
      </c>
      <c r="G136" s="943">
        <v>11196</v>
      </c>
      <c r="H136" s="943">
        <v>11649</v>
      </c>
      <c r="I136" s="943">
        <v>11530</v>
      </c>
      <c r="J136" s="943"/>
      <c r="K136" s="943"/>
      <c r="L136" s="943"/>
      <c r="M136" s="944"/>
      <c r="N136" s="862"/>
      <c r="O136" s="1427"/>
      <c r="P136" s="1428"/>
      <c r="Q136" s="1428"/>
      <c r="R136" s="1428"/>
      <c r="S136" s="903">
        <f t="shared" ca="1" si="9"/>
        <v>0</v>
      </c>
      <c r="T136" s="940" t="str">
        <f t="shared" ca="1" si="8"/>
        <v>TIME</v>
      </c>
      <c r="U136" s="940">
        <f t="shared" ca="1" si="10"/>
        <v>12033</v>
      </c>
      <c r="V136" s="940">
        <f t="shared" ca="1" si="10"/>
        <v>11597</v>
      </c>
      <c r="W136" s="940">
        <f t="shared" ca="1" si="10"/>
        <v>10820</v>
      </c>
      <c r="X136" s="940">
        <f t="shared" ca="1" si="10"/>
        <v>11196</v>
      </c>
      <c r="Y136" s="940">
        <f t="shared" ca="1" si="10"/>
        <v>11649</v>
      </c>
      <c r="Z136" s="940">
        <f t="shared" ca="1" si="10"/>
        <v>11530</v>
      </c>
      <c r="AA136" s="940">
        <f t="shared" ca="1" si="10"/>
        <v>0</v>
      </c>
      <c r="AB136" s="940">
        <f t="shared" ca="1" si="10"/>
        <v>0</v>
      </c>
      <c r="AC136" s="940">
        <f t="shared" ca="1" si="10"/>
        <v>0</v>
      </c>
      <c r="AD136" s="1425"/>
      <c r="AE136" s="852"/>
    </row>
    <row r="137" spans="1:31" ht="22.5" customHeight="1" x14ac:dyDescent="0.25">
      <c r="A137" s="843"/>
      <c r="B137" s="1396" t="str">
        <f>'Team 1'!B56</f>
        <v>GIRLS 13/U BUTTERFLY</v>
      </c>
      <c r="C137" s="941" t="s">
        <v>218</v>
      </c>
      <c r="D137" s="949" t="str">
        <f>'print 10 lane'!I89</f>
        <v xml:space="preserve">Lorne </v>
      </c>
      <c r="E137" s="949" t="str">
        <f>'print 10 lane'!L89</f>
        <v xml:space="preserve">Emmie </v>
      </c>
      <c r="F137" s="949" t="str">
        <f>'print 10 lane'!O89</f>
        <v xml:space="preserve">Jess </v>
      </c>
      <c r="G137" s="949" t="str">
        <f>'print 10 lane'!R89</f>
        <v xml:space="preserve">Sophie </v>
      </c>
      <c r="H137" s="949" t="str">
        <f>'print 10 lane'!U89</f>
        <v xml:space="preserve">Rose  </v>
      </c>
      <c r="I137" s="949" t="str">
        <f>'print 10 lane'!X89</f>
        <v xml:space="preserve">Lucy  </v>
      </c>
      <c r="J137" s="949" t="str">
        <f>'print 10 lane'!AA89</f>
        <v xml:space="preserve"> </v>
      </c>
      <c r="K137" s="949" t="str">
        <f>'print 10 lane'!AD89</f>
        <v xml:space="preserve"> </v>
      </c>
      <c r="L137" s="949" t="str">
        <f>'print 10 lane'!AG89</f>
        <v xml:space="preserve"> </v>
      </c>
      <c r="M137" s="948" t="str">
        <f>'print 10 lane'!AJ89</f>
        <v xml:space="preserve"> </v>
      </c>
      <c r="N137" s="968"/>
      <c r="O137" s="1427"/>
      <c r="P137" s="1428"/>
      <c r="Q137" s="1428"/>
      <c r="R137" s="1428"/>
      <c r="S137" s="903" t="str">
        <f t="shared" ca="1" si="9"/>
        <v xml:space="preserve"> </v>
      </c>
      <c r="T137" s="940" t="str">
        <f t="shared" ca="1" si="8"/>
        <v>SWIMMER</v>
      </c>
      <c r="U137" s="940" t="str">
        <f t="shared" ca="1" si="10"/>
        <v xml:space="preserve">Lorne </v>
      </c>
      <c r="V137" s="940" t="str">
        <f t="shared" ca="1" si="10"/>
        <v xml:space="preserve">Emmie </v>
      </c>
      <c r="W137" s="940" t="str">
        <f t="shared" ca="1" si="10"/>
        <v xml:space="preserve">Jess </v>
      </c>
      <c r="X137" s="940" t="str">
        <f t="shared" ca="1" si="10"/>
        <v xml:space="preserve">Sophie </v>
      </c>
      <c r="Y137" s="940" t="str">
        <f t="shared" ca="1" si="10"/>
        <v xml:space="preserve">Rose  </v>
      </c>
      <c r="Z137" s="940" t="str">
        <f t="shared" ca="1" si="10"/>
        <v xml:space="preserve">Lucy  </v>
      </c>
      <c r="AA137" s="940" t="str">
        <f t="shared" ca="1" si="10"/>
        <v xml:space="preserve"> </v>
      </c>
      <c r="AB137" s="940" t="str">
        <f t="shared" ca="1" si="10"/>
        <v xml:space="preserve"> </v>
      </c>
      <c r="AC137" s="940" t="str">
        <f t="shared" ca="1" si="10"/>
        <v xml:space="preserve"> </v>
      </c>
      <c r="AD137" s="1425"/>
      <c r="AE137" s="852"/>
    </row>
    <row r="138" spans="1:31" ht="30" customHeight="1" thickBot="1" x14ac:dyDescent="0.3">
      <c r="A138" s="843"/>
      <c r="B138" s="1396"/>
      <c r="C138" s="1004" t="s">
        <v>216</v>
      </c>
      <c r="D138" s="1016"/>
      <c r="E138" s="1016"/>
      <c r="F138" s="1016"/>
      <c r="G138" s="1016"/>
      <c r="H138" s="1016"/>
      <c r="I138" s="1016"/>
      <c r="J138" s="1016"/>
      <c r="K138" s="1016"/>
      <c r="L138" s="1016"/>
      <c r="M138" s="1017"/>
      <c r="N138" s="862"/>
      <c r="O138" s="1429"/>
      <c r="P138" s="1430"/>
      <c r="Q138" s="1430"/>
      <c r="R138" s="1430"/>
      <c r="S138" s="903">
        <f t="shared" ca="1" si="9"/>
        <v>0</v>
      </c>
      <c r="T138" s="940" t="str">
        <f t="shared" ca="1" si="8"/>
        <v>DQ REASON</v>
      </c>
      <c r="U138" s="940">
        <f t="shared" ca="1" si="10"/>
        <v>0</v>
      </c>
      <c r="V138" s="940">
        <f t="shared" ca="1" si="10"/>
        <v>0</v>
      </c>
      <c r="W138" s="940">
        <f t="shared" ca="1" si="10"/>
        <v>0</v>
      </c>
      <c r="X138" s="940">
        <f t="shared" ca="1" si="10"/>
        <v>0</v>
      </c>
      <c r="Y138" s="940">
        <f t="shared" ca="1" si="10"/>
        <v>0</v>
      </c>
      <c r="Z138" s="940">
        <f t="shared" ca="1" si="10"/>
        <v>0</v>
      </c>
      <c r="AA138" s="940">
        <f t="shared" ca="1" si="10"/>
        <v>0</v>
      </c>
      <c r="AB138" s="940">
        <f t="shared" ca="1" si="10"/>
        <v>0</v>
      </c>
      <c r="AC138" s="940">
        <f t="shared" ca="1" si="10"/>
        <v>0</v>
      </c>
      <c r="AD138" s="1425"/>
      <c r="AE138" s="852"/>
    </row>
    <row r="139" spans="1:31" ht="18" customHeight="1" x14ac:dyDescent="0.25">
      <c r="A139" s="843"/>
      <c r="B139" s="1397" t="s">
        <v>188</v>
      </c>
      <c r="C139" s="1005" t="s">
        <v>10</v>
      </c>
      <c r="D139" s="958">
        <f>'print 10 lane'!J91</f>
        <v>4</v>
      </c>
      <c r="E139" s="959">
        <f>'print 10 lane'!M91</f>
        <v>6</v>
      </c>
      <c r="F139" s="959">
        <f>'print 10 lane'!P91</f>
        <v>5</v>
      </c>
      <c r="G139" s="959">
        <f>'print 10 lane'!S91</f>
        <v>1</v>
      </c>
      <c r="H139" s="959">
        <f>'print 10 lane'!V91</f>
        <v>3</v>
      </c>
      <c r="I139" s="959">
        <f>'print 10 lane'!Y91</f>
        <v>2</v>
      </c>
      <c r="J139" s="959">
        <f>'print 10 lane'!AB91</f>
        <v>0</v>
      </c>
      <c r="K139" s="959">
        <f>'print 10 lane'!AE91</f>
        <v>0</v>
      </c>
      <c r="L139" s="959">
        <f>'print 10 lane'!AH91</f>
        <v>0</v>
      </c>
      <c r="M139" s="960">
        <f>'print 10 lane'!AK91</f>
        <v>0</v>
      </c>
      <c r="N139" s="862"/>
      <c r="O139" s="1431" t="s">
        <v>2836</v>
      </c>
      <c r="P139" s="1431"/>
      <c r="Q139" s="1431"/>
      <c r="R139" s="1432"/>
      <c r="S139" s="903"/>
      <c r="T139" s="940"/>
      <c r="U139" s="940"/>
      <c r="V139" s="940"/>
      <c r="W139" s="940"/>
      <c r="X139" s="940"/>
      <c r="Y139" s="940"/>
      <c r="Z139" s="940"/>
      <c r="AA139" s="940"/>
      <c r="AB139" s="940"/>
      <c r="AC139" s="940"/>
      <c r="AD139" s="1425"/>
      <c r="AE139" s="852"/>
    </row>
    <row r="140" spans="1:31" ht="22.5" customHeight="1" x14ac:dyDescent="0.25">
      <c r="A140" s="843"/>
      <c r="B140" s="1394"/>
      <c r="C140" s="962" t="s">
        <v>9</v>
      </c>
      <c r="D140" s="963">
        <v>11911</v>
      </c>
      <c r="E140" s="963">
        <v>12339</v>
      </c>
      <c r="F140" s="963">
        <v>12167</v>
      </c>
      <c r="G140" s="963">
        <v>10801</v>
      </c>
      <c r="H140" s="963">
        <v>11378</v>
      </c>
      <c r="I140" s="963">
        <v>11213</v>
      </c>
      <c r="J140" s="963"/>
      <c r="K140" s="963"/>
      <c r="L140" s="963"/>
      <c r="M140" s="964"/>
      <c r="N140" s="862"/>
      <c r="O140" s="1433"/>
      <c r="P140" s="1433"/>
      <c r="Q140" s="1433"/>
      <c r="R140" s="1434"/>
      <c r="S140" s="903">
        <f t="shared" ca="1" si="9"/>
        <v>0</v>
      </c>
      <c r="T140" s="940" t="str">
        <f t="shared" ca="1" si="8"/>
        <v>TIME</v>
      </c>
      <c r="U140" s="940">
        <f t="shared" ca="1" si="10"/>
        <v>11911</v>
      </c>
      <c r="V140" s="940">
        <f t="shared" ca="1" si="10"/>
        <v>12339</v>
      </c>
      <c r="W140" s="940">
        <f t="shared" ca="1" si="10"/>
        <v>12167</v>
      </c>
      <c r="X140" s="940">
        <f t="shared" ca="1" si="10"/>
        <v>10801</v>
      </c>
      <c r="Y140" s="940">
        <f t="shared" ca="1" si="10"/>
        <v>11378</v>
      </c>
      <c r="Z140" s="940">
        <f t="shared" ca="1" si="10"/>
        <v>11213</v>
      </c>
      <c r="AA140" s="940">
        <f t="shared" ca="1" si="10"/>
        <v>0</v>
      </c>
      <c r="AB140" s="940">
        <f t="shared" ca="1" si="10"/>
        <v>0</v>
      </c>
      <c r="AC140" s="940">
        <f t="shared" ca="1" si="10"/>
        <v>0</v>
      </c>
      <c r="AD140" s="1425"/>
      <c r="AE140" s="852"/>
    </row>
    <row r="141" spans="1:31" ht="22.5" customHeight="1" x14ac:dyDescent="0.25">
      <c r="A141" s="843"/>
      <c r="B141" s="1394" t="str">
        <f>'Team 1'!B57</f>
        <v>BOYS  13/U BUTTERFLY</v>
      </c>
      <c r="C141" s="962" t="s">
        <v>218</v>
      </c>
      <c r="D141" s="966" t="str">
        <f>'print 10 lane'!I92</f>
        <v xml:space="preserve">Menuka </v>
      </c>
      <c r="E141" s="966" t="str">
        <f>'print 10 lane'!L92</f>
        <v xml:space="preserve">Masoud </v>
      </c>
      <c r="F141" s="966" t="str">
        <f>'print 10 lane'!O92</f>
        <v xml:space="preserve">Josh  </v>
      </c>
      <c r="G141" s="966" t="str">
        <f>'print 10 lane'!R92</f>
        <v xml:space="preserve">Max </v>
      </c>
      <c r="H141" s="966" t="str">
        <f>'print 10 lane'!U92</f>
        <v xml:space="preserve">Connor </v>
      </c>
      <c r="I141" s="966" t="str">
        <f>'print 10 lane'!X92</f>
        <v xml:space="preserve">Henry </v>
      </c>
      <c r="J141" s="966" t="str">
        <f>'print 10 lane'!AA92</f>
        <v xml:space="preserve"> </v>
      </c>
      <c r="K141" s="966" t="str">
        <f>'print 10 lane'!AD92</f>
        <v xml:space="preserve"> </v>
      </c>
      <c r="L141" s="966" t="str">
        <f>'print 10 lane'!AG92</f>
        <v xml:space="preserve"> </v>
      </c>
      <c r="M141" s="967" t="str">
        <f>'print 10 lane'!AJ92</f>
        <v xml:space="preserve"> </v>
      </c>
      <c r="N141" s="968"/>
      <c r="O141" s="1433"/>
      <c r="P141" s="1433"/>
      <c r="Q141" s="1433"/>
      <c r="R141" s="1434"/>
      <c r="S141" s="903" t="str">
        <f t="shared" ca="1" si="9"/>
        <v xml:space="preserve"> </v>
      </c>
      <c r="T141" s="940" t="str">
        <f t="shared" ca="1" si="8"/>
        <v>SWIMMER</v>
      </c>
      <c r="U141" s="940" t="str">
        <f t="shared" ca="1" si="10"/>
        <v xml:space="preserve">Menuka </v>
      </c>
      <c r="V141" s="940" t="str">
        <f t="shared" ca="1" si="10"/>
        <v xml:space="preserve">Masoud </v>
      </c>
      <c r="W141" s="940" t="str">
        <f t="shared" ca="1" si="10"/>
        <v xml:space="preserve">Josh  </v>
      </c>
      <c r="X141" s="940" t="str">
        <f t="shared" ca="1" si="10"/>
        <v xml:space="preserve">Max </v>
      </c>
      <c r="Y141" s="940" t="str">
        <f t="shared" ca="1" si="10"/>
        <v xml:space="preserve">Connor </v>
      </c>
      <c r="Z141" s="940" t="str">
        <f t="shared" ca="1" si="10"/>
        <v xml:space="preserve">Henry </v>
      </c>
      <c r="AA141" s="940" t="str">
        <f t="shared" ca="1" si="10"/>
        <v xml:space="preserve"> </v>
      </c>
      <c r="AB141" s="940" t="str">
        <f t="shared" ca="1" si="10"/>
        <v xml:space="preserve"> </v>
      </c>
      <c r="AC141" s="940" t="str">
        <f t="shared" ca="1" si="10"/>
        <v xml:space="preserve"> </v>
      </c>
      <c r="AD141" s="1425"/>
      <c r="AE141" s="852"/>
    </row>
    <row r="142" spans="1:31" ht="30" customHeight="1" thickBot="1" x14ac:dyDescent="0.3">
      <c r="A142" s="843"/>
      <c r="B142" s="1394"/>
      <c r="C142" s="1000" t="s">
        <v>216</v>
      </c>
      <c r="D142" s="1001"/>
      <c r="E142" s="1001"/>
      <c r="F142" s="1001"/>
      <c r="G142" s="1001"/>
      <c r="H142" s="1001"/>
      <c r="I142" s="1001"/>
      <c r="J142" s="1001"/>
      <c r="K142" s="1001"/>
      <c r="L142" s="1001"/>
      <c r="M142" s="1002"/>
      <c r="N142" s="862"/>
      <c r="O142" s="1433"/>
      <c r="P142" s="1433"/>
      <c r="Q142" s="1433"/>
      <c r="R142" s="1434"/>
      <c r="S142" s="903">
        <f t="shared" ca="1" si="9"/>
        <v>0</v>
      </c>
      <c r="T142" s="940" t="str">
        <f t="shared" ca="1" si="8"/>
        <v>DQ REASON</v>
      </c>
      <c r="U142" s="940">
        <f t="shared" ca="1" si="10"/>
        <v>0</v>
      </c>
      <c r="V142" s="940">
        <f t="shared" ca="1" si="10"/>
        <v>0</v>
      </c>
      <c r="W142" s="940">
        <f t="shared" ca="1" si="10"/>
        <v>0</v>
      </c>
      <c r="X142" s="940">
        <f t="shared" ca="1" si="10"/>
        <v>0</v>
      </c>
      <c r="Y142" s="940">
        <f t="shared" ca="1" si="10"/>
        <v>0</v>
      </c>
      <c r="Z142" s="940">
        <f t="shared" ca="1" si="10"/>
        <v>0</v>
      </c>
      <c r="AA142" s="940">
        <f t="shared" ca="1" si="10"/>
        <v>0</v>
      </c>
      <c r="AB142" s="940">
        <f t="shared" ca="1" si="10"/>
        <v>0</v>
      </c>
      <c r="AC142" s="940">
        <f t="shared" ca="1" si="10"/>
        <v>0</v>
      </c>
      <c r="AD142" s="1425"/>
      <c r="AE142" s="852"/>
    </row>
    <row r="143" spans="1:31" ht="18" customHeight="1" thickBot="1" x14ac:dyDescent="0.3">
      <c r="A143" s="843"/>
      <c r="B143" s="1395" t="s">
        <v>189</v>
      </c>
      <c r="C143" s="1003" t="s">
        <v>10</v>
      </c>
      <c r="D143" s="985">
        <f>'print 10 lane'!J94</f>
        <v>6</v>
      </c>
      <c r="E143" s="986">
        <f>'print 10 lane'!M94</f>
        <v>5</v>
      </c>
      <c r="F143" s="986">
        <f>'print 10 lane'!P94</f>
        <v>2</v>
      </c>
      <c r="G143" s="986">
        <f>'print 10 lane'!S94</f>
        <v>1</v>
      </c>
      <c r="H143" s="986">
        <f>'print 10 lane'!V94</f>
        <v>4</v>
      </c>
      <c r="I143" s="986">
        <f>'print 10 lane'!Y94</f>
        <v>3</v>
      </c>
      <c r="J143" s="986">
        <f>'print 10 lane'!AB94</f>
        <v>0</v>
      </c>
      <c r="K143" s="986">
        <f>'print 10 lane'!AE94</f>
        <v>0</v>
      </c>
      <c r="L143" s="986">
        <f>'print 10 lane'!AH94</f>
        <v>0</v>
      </c>
      <c r="M143" s="987">
        <f>'print 10 lane'!AK94</f>
        <v>0</v>
      </c>
      <c r="N143" s="862"/>
      <c r="O143" s="1435"/>
      <c r="P143" s="1435"/>
      <c r="Q143" s="1435"/>
      <c r="R143" s="1436"/>
      <c r="S143" s="903"/>
      <c r="T143" s="940"/>
      <c r="U143" s="940"/>
      <c r="V143" s="940"/>
      <c r="W143" s="940"/>
      <c r="X143" s="940"/>
      <c r="Y143" s="940"/>
      <c r="Z143" s="940"/>
      <c r="AA143" s="940"/>
      <c r="AB143" s="940"/>
      <c r="AC143" s="940"/>
      <c r="AD143" s="1425"/>
      <c r="AE143" s="852"/>
    </row>
    <row r="144" spans="1:31" ht="22.5" customHeight="1" x14ac:dyDescent="0.25">
      <c r="A144" s="843"/>
      <c r="B144" s="1396"/>
      <c r="C144" s="941" t="s">
        <v>9</v>
      </c>
      <c r="D144" s="942">
        <v>10782</v>
      </c>
      <c r="E144" s="943">
        <v>10574</v>
      </c>
      <c r="F144" s="943">
        <v>10168</v>
      </c>
      <c r="G144" s="943">
        <v>10073</v>
      </c>
      <c r="H144" s="943">
        <v>10419</v>
      </c>
      <c r="I144" s="943">
        <v>10301</v>
      </c>
      <c r="J144" s="943"/>
      <c r="K144" s="943"/>
      <c r="L144" s="943"/>
      <c r="M144" s="944"/>
      <c r="N144" s="862"/>
      <c r="O144" s="1018"/>
      <c r="P144" s="1018"/>
      <c r="Q144" s="1018"/>
      <c r="R144" s="1018"/>
      <c r="S144" s="903">
        <f t="shared" ca="1" si="9"/>
        <v>0</v>
      </c>
      <c r="T144" s="940" t="str">
        <f t="shared" ca="1" si="8"/>
        <v>TIME</v>
      </c>
      <c r="U144" s="940">
        <f t="shared" ca="1" si="10"/>
        <v>10782</v>
      </c>
      <c r="V144" s="940">
        <f t="shared" ca="1" si="10"/>
        <v>10574</v>
      </c>
      <c r="W144" s="940">
        <f t="shared" ca="1" si="10"/>
        <v>10168</v>
      </c>
      <c r="X144" s="940">
        <f t="shared" ca="1" si="10"/>
        <v>10073</v>
      </c>
      <c r="Y144" s="940">
        <f t="shared" ca="1" si="10"/>
        <v>10419</v>
      </c>
      <c r="Z144" s="940">
        <f t="shared" ca="1" si="10"/>
        <v>10301</v>
      </c>
      <c r="AA144" s="940">
        <f t="shared" ca="1" si="10"/>
        <v>0</v>
      </c>
      <c r="AB144" s="940">
        <f t="shared" ca="1" si="10"/>
        <v>0</v>
      </c>
      <c r="AC144" s="940">
        <f t="shared" ca="1" si="10"/>
        <v>0</v>
      </c>
      <c r="AD144" s="1425"/>
      <c r="AE144" s="852"/>
    </row>
    <row r="145" spans="1:31" ht="22.5" customHeight="1" x14ac:dyDescent="0.25">
      <c r="A145" s="843"/>
      <c r="B145" s="1396" t="str">
        <f>'Team 1'!B58</f>
        <v>GIRLS  15/U FREESTYLE</v>
      </c>
      <c r="C145" s="941" t="s">
        <v>218</v>
      </c>
      <c r="D145" s="949" t="str">
        <f>'print 10 lane'!I95</f>
        <v xml:space="preserve">Julianna </v>
      </c>
      <c r="E145" s="949" t="str">
        <f>'print 10 lane'!L95</f>
        <v xml:space="preserve">Jessica-May </v>
      </c>
      <c r="F145" s="949" t="str">
        <f>'print 10 lane'!O95</f>
        <v xml:space="preserve">Kiara </v>
      </c>
      <c r="G145" s="949" t="str">
        <f>'print 10 lane'!R95</f>
        <v xml:space="preserve">Lottie </v>
      </c>
      <c r="H145" s="949" t="str">
        <f>'print 10 lane'!U95</f>
        <v xml:space="preserve">Holly </v>
      </c>
      <c r="I145" s="949" t="str">
        <f>'print 10 lane'!X95</f>
        <v xml:space="preserve">Isabel </v>
      </c>
      <c r="J145" s="949" t="str">
        <f>'print 10 lane'!AA95</f>
        <v xml:space="preserve"> </v>
      </c>
      <c r="K145" s="949" t="str">
        <f>'print 10 lane'!AD95</f>
        <v xml:space="preserve"> </v>
      </c>
      <c r="L145" s="949" t="str">
        <f>'print 10 lane'!AG95</f>
        <v xml:space="preserve"> </v>
      </c>
      <c r="M145" s="948" t="str">
        <f>'print 10 lane'!AJ95</f>
        <v xml:space="preserve"> </v>
      </c>
      <c r="N145" s="968"/>
      <c r="O145" s="1006"/>
      <c r="P145" s="851"/>
      <c r="Q145" s="1007"/>
      <c r="R145" s="1006"/>
      <c r="S145" s="903" t="str">
        <f t="shared" ca="1" si="9"/>
        <v xml:space="preserve"> </v>
      </c>
      <c r="T145" s="940" t="str">
        <f t="shared" ca="1" si="8"/>
        <v>SWIMMER</v>
      </c>
      <c r="U145" s="940" t="str">
        <f t="shared" ca="1" si="10"/>
        <v xml:space="preserve">Julianna </v>
      </c>
      <c r="V145" s="940" t="str">
        <f t="shared" ca="1" si="10"/>
        <v xml:space="preserve">Jessica-May </v>
      </c>
      <c r="W145" s="940" t="str">
        <f t="shared" ca="1" si="10"/>
        <v xml:space="preserve">Kiara </v>
      </c>
      <c r="X145" s="940" t="str">
        <f t="shared" ca="1" si="10"/>
        <v xml:space="preserve">Lottie </v>
      </c>
      <c r="Y145" s="940" t="str">
        <f t="shared" ca="1" si="10"/>
        <v xml:space="preserve">Holly </v>
      </c>
      <c r="Z145" s="940" t="str">
        <f t="shared" ca="1" si="10"/>
        <v xml:space="preserve">Isabel </v>
      </c>
      <c r="AA145" s="940" t="str">
        <f t="shared" ca="1" si="10"/>
        <v xml:space="preserve"> </v>
      </c>
      <c r="AB145" s="940" t="str">
        <f t="shared" ca="1" si="10"/>
        <v xml:space="preserve"> </v>
      </c>
      <c r="AC145" s="940" t="str">
        <f t="shared" ca="1" si="10"/>
        <v xml:space="preserve"> </v>
      </c>
      <c r="AD145" s="1425"/>
      <c r="AE145" s="852"/>
    </row>
    <row r="146" spans="1:31" ht="30" customHeight="1" thickBot="1" x14ac:dyDescent="0.3">
      <c r="A146" s="843"/>
      <c r="B146" s="1396"/>
      <c r="C146" s="1004" t="s">
        <v>216</v>
      </c>
      <c r="D146" s="1016"/>
      <c r="E146" s="1016"/>
      <c r="F146" s="1016"/>
      <c r="G146" s="1016"/>
      <c r="H146" s="1016"/>
      <c r="I146" s="1016"/>
      <c r="J146" s="1016"/>
      <c r="K146" s="1016"/>
      <c r="L146" s="1016"/>
      <c r="M146" s="1017"/>
      <c r="N146" s="862"/>
      <c r="O146" s="1006"/>
      <c r="P146" s="851"/>
      <c r="Q146" s="1007"/>
      <c r="R146" s="1006"/>
      <c r="S146" s="903">
        <f t="shared" ca="1" si="9"/>
        <v>0</v>
      </c>
      <c r="T146" s="940" t="str">
        <f t="shared" ca="1" si="8"/>
        <v>DQ REASON</v>
      </c>
      <c r="U146" s="940">
        <f t="shared" ca="1" si="10"/>
        <v>0</v>
      </c>
      <c r="V146" s="940">
        <f t="shared" ca="1" si="10"/>
        <v>0</v>
      </c>
      <c r="W146" s="940">
        <f t="shared" ca="1" si="10"/>
        <v>0</v>
      </c>
      <c r="X146" s="940">
        <f t="shared" ca="1" si="10"/>
        <v>0</v>
      </c>
      <c r="Y146" s="940">
        <f t="shared" ca="1" si="10"/>
        <v>0</v>
      </c>
      <c r="Z146" s="940">
        <f t="shared" ca="1" si="10"/>
        <v>0</v>
      </c>
      <c r="AA146" s="940">
        <f t="shared" ca="1" si="10"/>
        <v>0</v>
      </c>
      <c r="AB146" s="940">
        <f t="shared" ca="1" si="10"/>
        <v>0</v>
      </c>
      <c r="AC146" s="940">
        <f t="shared" ca="1" si="10"/>
        <v>0</v>
      </c>
      <c r="AD146" s="1425"/>
      <c r="AE146" s="852"/>
    </row>
    <row r="147" spans="1:31" ht="18" customHeight="1" x14ac:dyDescent="0.25">
      <c r="A147" s="843"/>
      <c r="B147" s="1397" t="s">
        <v>190</v>
      </c>
      <c r="C147" s="1005" t="s">
        <v>10</v>
      </c>
      <c r="D147" s="958">
        <f>'print 10 lane'!J97</f>
        <v>6</v>
      </c>
      <c r="E147" s="959">
        <f>'print 10 lane'!M97</f>
        <v>2</v>
      </c>
      <c r="F147" s="959">
        <f>'print 10 lane'!P97</f>
        <v>3</v>
      </c>
      <c r="G147" s="959">
        <f>'print 10 lane'!S97</f>
        <v>1</v>
      </c>
      <c r="H147" s="959">
        <f>'print 10 lane'!V97</f>
        <v>4</v>
      </c>
      <c r="I147" s="959">
        <f>'print 10 lane'!Y97</f>
        <v>5</v>
      </c>
      <c r="J147" s="959">
        <f>'print 10 lane'!AB97</f>
        <v>0</v>
      </c>
      <c r="K147" s="959">
        <f>'print 10 lane'!AE97</f>
        <v>0</v>
      </c>
      <c r="L147" s="959">
        <f>'print 10 lane'!AH97</f>
        <v>0</v>
      </c>
      <c r="M147" s="960">
        <f>'print 10 lane'!AK97</f>
        <v>0</v>
      </c>
      <c r="N147" s="862"/>
      <c r="O147" s="1006"/>
      <c r="P147" s="851"/>
      <c r="Q147" s="1007"/>
      <c r="R147" s="1006"/>
      <c r="S147" s="903"/>
      <c r="T147" s="940"/>
      <c r="U147" s="940"/>
      <c r="V147" s="940"/>
      <c r="W147" s="940"/>
      <c r="X147" s="940"/>
      <c r="Y147" s="940"/>
      <c r="Z147" s="940"/>
      <c r="AA147" s="940"/>
      <c r="AB147" s="940"/>
      <c r="AC147" s="940"/>
      <c r="AD147" s="1425"/>
      <c r="AE147" s="852"/>
    </row>
    <row r="148" spans="1:31" ht="22.5" customHeight="1" x14ac:dyDescent="0.25">
      <c r="A148" s="843"/>
      <c r="B148" s="1394"/>
      <c r="C148" s="962" t="s">
        <v>9</v>
      </c>
      <c r="D148" s="963">
        <v>10117</v>
      </c>
      <c r="E148" s="963">
        <v>5734</v>
      </c>
      <c r="F148" s="963">
        <v>5839</v>
      </c>
      <c r="G148" s="963">
        <v>5394</v>
      </c>
      <c r="H148" s="963">
        <v>5994</v>
      </c>
      <c r="I148" s="963">
        <v>10002</v>
      </c>
      <c r="J148" s="963"/>
      <c r="K148" s="963"/>
      <c r="L148" s="963"/>
      <c r="M148" s="964"/>
      <c r="N148" s="862"/>
      <c r="O148" s="1427" t="str">
        <f>O31</f>
        <v xml:space="preserve">Any swim which requires no points to be awarded must have a zero entered into the time box.
The reason for a no point allocation must be entered into the box below the swimmers name.
Text will automatically allow space of approximately 30 letters (in the printout sheet) for this explanation.     </v>
      </c>
      <c r="P148" s="1428"/>
      <c r="Q148" s="1428"/>
      <c r="R148" s="1428"/>
      <c r="S148" s="903">
        <f t="shared" ca="1" si="9"/>
        <v>0</v>
      </c>
      <c r="T148" s="940" t="str">
        <f t="shared" ca="1" si="8"/>
        <v>TIME</v>
      </c>
      <c r="U148" s="940">
        <f t="shared" ca="1" si="10"/>
        <v>10117</v>
      </c>
      <c r="V148" s="940">
        <f t="shared" ca="1" si="10"/>
        <v>5734</v>
      </c>
      <c r="W148" s="940">
        <f t="shared" ca="1" si="10"/>
        <v>5839</v>
      </c>
      <c r="X148" s="940">
        <f t="shared" ca="1" si="10"/>
        <v>5394</v>
      </c>
      <c r="Y148" s="940">
        <f t="shared" ca="1" si="10"/>
        <v>5994</v>
      </c>
      <c r="Z148" s="940">
        <f t="shared" ca="1" si="10"/>
        <v>10002</v>
      </c>
      <c r="AA148" s="940">
        <f t="shared" ca="1" si="10"/>
        <v>0</v>
      </c>
      <c r="AB148" s="940">
        <f t="shared" ca="1" si="10"/>
        <v>0</v>
      </c>
      <c r="AC148" s="940">
        <f t="shared" ca="1" si="10"/>
        <v>0</v>
      </c>
      <c r="AD148" s="1425"/>
      <c r="AE148" s="852"/>
    </row>
    <row r="149" spans="1:31" ht="22.5" customHeight="1" x14ac:dyDescent="0.25">
      <c r="A149" s="843"/>
      <c r="B149" s="1394" t="str">
        <f>'Team 1'!B59</f>
        <v>BOYS  15/U FREESTYLE</v>
      </c>
      <c r="C149" s="962" t="s">
        <v>218</v>
      </c>
      <c r="D149" s="966" t="str">
        <f>'print 10 lane'!I98</f>
        <v xml:space="preserve">Isaac  </v>
      </c>
      <c r="E149" s="966" t="str">
        <f>'print 10 lane'!L98</f>
        <v xml:space="preserve">Jevon </v>
      </c>
      <c r="F149" s="966" t="str">
        <f>'print 10 lane'!O98</f>
        <v xml:space="preserve">Fabian </v>
      </c>
      <c r="G149" s="966" t="str">
        <f>'print 10 lane'!R98</f>
        <v xml:space="preserve">Jamie </v>
      </c>
      <c r="H149" s="966" t="str">
        <f>'print 10 lane'!U98</f>
        <v xml:space="preserve">Gabriel </v>
      </c>
      <c r="I149" s="966" t="str">
        <f>'print 10 lane'!X98</f>
        <v xml:space="preserve">Ethan </v>
      </c>
      <c r="J149" s="966" t="str">
        <f>'print 10 lane'!AA98</f>
        <v xml:space="preserve"> </v>
      </c>
      <c r="K149" s="966" t="str">
        <f>'print 10 lane'!AD98</f>
        <v xml:space="preserve"> </v>
      </c>
      <c r="L149" s="966" t="str">
        <f>'print 10 lane'!AG98</f>
        <v xml:space="preserve"> </v>
      </c>
      <c r="M149" s="967" t="str">
        <f>'print 10 lane'!AJ98</f>
        <v xml:space="preserve"> </v>
      </c>
      <c r="N149" s="968"/>
      <c r="O149" s="1427"/>
      <c r="P149" s="1428"/>
      <c r="Q149" s="1428"/>
      <c r="R149" s="1428"/>
      <c r="S149" s="903" t="str">
        <f t="shared" ca="1" si="9"/>
        <v xml:space="preserve"> </v>
      </c>
      <c r="T149" s="940" t="str">
        <f t="shared" ca="1" si="8"/>
        <v>SWIMMER</v>
      </c>
      <c r="U149" s="940" t="str">
        <f t="shared" ca="1" si="10"/>
        <v xml:space="preserve">Isaac  </v>
      </c>
      <c r="V149" s="940" t="str">
        <f t="shared" ca="1" si="10"/>
        <v xml:space="preserve">Jevon </v>
      </c>
      <c r="W149" s="940" t="str">
        <f t="shared" ca="1" si="10"/>
        <v xml:space="preserve">Fabian </v>
      </c>
      <c r="X149" s="940" t="str">
        <f t="shared" ca="1" si="10"/>
        <v xml:space="preserve">Jamie </v>
      </c>
      <c r="Y149" s="940" t="str">
        <f t="shared" ca="1" si="10"/>
        <v xml:space="preserve">Gabriel </v>
      </c>
      <c r="Z149" s="940" t="str">
        <f t="shared" ca="1" si="10"/>
        <v xml:space="preserve">Ethan </v>
      </c>
      <c r="AA149" s="940" t="str">
        <f t="shared" ca="1" si="10"/>
        <v xml:space="preserve"> </v>
      </c>
      <c r="AB149" s="940" t="str">
        <f t="shared" ca="1" si="10"/>
        <v xml:space="preserve"> </v>
      </c>
      <c r="AC149" s="940" t="str">
        <f t="shared" ca="1" si="10"/>
        <v xml:space="preserve"> </v>
      </c>
      <c r="AD149" s="1425"/>
      <c r="AE149" s="852"/>
    </row>
    <row r="150" spans="1:31" ht="30" customHeight="1" thickBot="1" x14ac:dyDescent="0.3">
      <c r="A150" s="843"/>
      <c r="B150" s="1394"/>
      <c r="C150" s="1000" t="s">
        <v>216</v>
      </c>
      <c r="D150" s="1001"/>
      <c r="E150" s="1001"/>
      <c r="F150" s="1001"/>
      <c r="G150" s="1001"/>
      <c r="H150" s="1001"/>
      <c r="I150" s="1001"/>
      <c r="J150" s="1001"/>
      <c r="K150" s="1001"/>
      <c r="L150" s="1001"/>
      <c r="M150" s="1002"/>
      <c r="N150" s="862"/>
      <c r="O150" s="1427"/>
      <c r="P150" s="1428"/>
      <c r="Q150" s="1428"/>
      <c r="R150" s="1428"/>
      <c r="S150" s="903">
        <f t="shared" ca="1" si="9"/>
        <v>0</v>
      </c>
      <c r="T150" s="940" t="str">
        <f t="shared" ca="1" si="8"/>
        <v>DQ REASON</v>
      </c>
      <c r="U150" s="940">
        <f t="shared" ca="1" si="10"/>
        <v>0</v>
      </c>
      <c r="V150" s="940">
        <f t="shared" ca="1" si="10"/>
        <v>0</v>
      </c>
      <c r="W150" s="940">
        <f t="shared" ca="1" si="10"/>
        <v>0</v>
      </c>
      <c r="X150" s="940">
        <f t="shared" ca="1" si="10"/>
        <v>0</v>
      </c>
      <c r="Y150" s="940">
        <f t="shared" ca="1" si="10"/>
        <v>0</v>
      </c>
      <c r="Z150" s="940">
        <f t="shared" ca="1" si="10"/>
        <v>0</v>
      </c>
      <c r="AA150" s="940">
        <f t="shared" ca="1" si="10"/>
        <v>0</v>
      </c>
      <c r="AB150" s="940">
        <f t="shared" ca="1" si="10"/>
        <v>0</v>
      </c>
      <c r="AC150" s="940">
        <f t="shared" ca="1" si="10"/>
        <v>0</v>
      </c>
      <c r="AD150" s="1425"/>
      <c r="AE150" s="852"/>
    </row>
    <row r="151" spans="1:31" ht="18" customHeight="1" x14ac:dyDescent="0.25">
      <c r="A151" s="843"/>
      <c r="B151" s="1395" t="s">
        <v>191</v>
      </c>
      <c r="C151" s="1003" t="s">
        <v>10</v>
      </c>
      <c r="D151" s="985">
        <f>'print 10 lane'!J100</f>
        <v>5</v>
      </c>
      <c r="E151" s="986">
        <f>'print 10 lane'!M100</f>
        <v>3</v>
      </c>
      <c r="F151" s="986">
        <f>'print 10 lane'!P100</f>
        <v>2</v>
      </c>
      <c r="G151" s="986">
        <f>'print 10 lane'!S100</f>
        <v>1</v>
      </c>
      <c r="H151" s="986">
        <f>'print 10 lane'!V100</f>
        <v>4</v>
      </c>
      <c r="I151" s="986">
        <f>'print 10 lane'!Y100</f>
        <v>6</v>
      </c>
      <c r="J151" s="986">
        <f>'print 10 lane'!AB100</f>
        <v>0</v>
      </c>
      <c r="K151" s="986">
        <f>'print 10 lane'!AE100</f>
        <v>0</v>
      </c>
      <c r="L151" s="986">
        <f>'print 10 lane'!AH100</f>
        <v>0</v>
      </c>
      <c r="M151" s="987">
        <f>'print 10 lane'!AK100</f>
        <v>0</v>
      </c>
      <c r="N151" s="862"/>
      <c r="O151" s="1427"/>
      <c r="P151" s="1428"/>
      <c r="Q151" s="1428"/>
      <c r="R151" s="1428"/>
      <c r="S151" s="903"/>
      <c r="T151" s="940"/>
      <c r="U151" s="940"/>
      <c r="V151" s="940"/>
      <c r="W151" s="940"/>
      <c r="X151" s="940"/>
      <c r="Y151" s="940"/>
      <c r="Z151" s="940"/>
      <c r="AA151" s="940"/>
      <c r="AB151" s="940"/>
      <c r="AC151" s="940"/>
      <c r="AD151" s="1425"/>
      <c r="AE151" s="852"/>
    </row>
    <row r="152" spans="1:31" ht="22.5" customHeight="1" x14ac:dyDescent="0.25">
      <c r="A152" s="843"/>
      <c r="B152" s="1396"/>
      <c r="C152" s="941" t="s">
        <v>9</v>
      </c>
      <c r="D152" s="942">
        <v>12049</v>
      </c>
      <c r="E152" s="943">
        <v>11634</v>
      </c>
      <c r="F152" s="943">
        <v>11278</v>
      </c>
      <c r="G152" s="943">
        <v>11162</v>
      </c>
      <c r="H152" s="943">
        <v>11901</v>
      </c>
      <c r="I152" s="943">
        <v>12415</v>
      </c>
      <c r="J152" s="943"/>
      <c r="K152" s="943"/>
      <c r="L152" s="943"/>
      <c r="M152" s="944"/>
      <c r="N152" s="862"/>
      <c r="O152" s="1427"/>
      <c r="P152" s="1428"/>
      <c r="Q152" s="1428"/>
      <c r="R152" s="1428"/>
      <c r="S152" s="903">
        <f t="shared" ca="1" si="9"/>
        <v>0</v>
      </c>
      <c r="T152" s="940" t="str">
        <f t="shared" ca="1" si="8"/>
        <v>TIME</v>
      </c>
      <c r="U152" s="940">
        <f t="shared" ca="1" si="10"/>
        <v>12049</v>
      </c>
      <c r="V152" s="940">
        <f t="shared" ref="U152:AC189" ca="1" si="11">INDIRECT(ADDRESS(ROW(),V$18))</f>
        <v>11634</v>
      </c>
      <c r="W152" s="940">
        <f t="shared" ca="1" si="11"/>
        <v>11278</v>
      </c>
      <c r="X152" s="940">
        <f t="shared" ca="1" si="11"/>
        <v>11162</v>
      </c>
      <c r="Y152" s="940">
        <f t="shared" ca="1" si="11"/>
        <v>11901</v>
      </c>
      <c r="Z152" s="940">
        <f t="shared" ca="1" si="11"/>
        <v>12415</v>
      </c>
      <c r="AA152" s="940">
        <f t="shared" ca="1" si="11"/>
        <v>0</v>
      </c>
      <c r="AB152" s="940">
        <f t="shared" ca="1" si="11"/>
        <v>0</v>
      </c>
      <c r="AC152" s="940">
        <f t="shared" ca="1" si="11"/>
        <v>0</v>
      </c>
      <c r="AD152" s="1425"/>
      <c r="AE152" s="852"/>
    </row>
    <row r="153" spans="1:31" ht="22.5" customHeight="1" x14ac:dyDescent="0.25">
      <c r="A153" s="843"/>
      <c r="B153" s="1396" t="str">
        <f>'Team 1'!B60</f>
        <v>LADIES OPEN BREASTSTROKE</v>
      </c>
      <c r="C153" s="941" t="s">
        <v>218</v>
      </c>
      <c r="D153" s="949" t="str">
        <f>'print 10 lane'!I101</f>
        <v xml:space="preserve">Rebecca </v>
      </c>
      <c r="E153" s="949" t="str">
        <f>'print 10 lane'!L101</f>
        <v xml:space="preserve">Katie </v>
      </c>
      <c r="F153" s="949" t="str">
        <f>'print 10 lane'!O101</f>
        <v xml:space="preserve">Amelia </v>
      </c>
      <c r="G153" s="949" t="str">
        <f>'print 10 lane'!R101</f>
        <v xml:space="preserve">Aiyana </v>
      </c>
      <c r="H153" s="949" t="str">
        <f>'print 10 lane'!U101</f>
        <v xml:space="preserve">Amy </v>
      </c>
      <c r="I153" s="949" t="str">
        <f>'print 10 lane'!X101</f>
        <v xml:space="preserve">Emily  </v>
      </c>
      <c r="J153" s="949" t="str">
        <f>'print 10 lane'!AA101</f>
        <v xml:space="preserve"> </v>
      </c>
      <c r="K153" s="949" t="str">
        <f>'print 10 lane'!AD101</f>
        <v xml:space="preserve"> </v>
      </c>
      <c r="L153" s="949" t="str">
        <f>'print 10 lane'!AG101</f>
        <v xml:space="preserve"> </v>
      </c>
      <c r="M153" s="948" t="str">
        <f>'print 10 lane'!AJ101</f>
        <v xml:space="preserve"> </v>
      </c>
      <c r="N153" s="968"/>
      <c r="O153" s="1427"/>
      <c r="P153" s="1428"/>
      <c r="Q153" s="1428"/>
      <c r="R153" s="1428"/>
      <c r="S153" s="903" t="str">
        <f t="shared" ca="1" si="9"/>
        <v xml:space="preserve"> </v>
      </c>
      <c r="T153" s="940" t="str">
        <f t="shared" ca="1" si="8"/>
        <v>SWIMMER</v>
      </c>
      <c r="U153" s="940" t="str">
        <f t="shared" ca="1" si="11"/>
        <v xml:space="preserve">Rebecca </v>
      </c>
      <c r="V153" s="940" t="str">
        <f t="shared" ca="1" si="11"/>
        <v xml:space="preserve">Katie </v>
      </c>
      <c r="W153" s="940" t="str">
        <f t="shared" ca="1" si="11"/>
        <v xml:space="preserve">Amelia </v>
      </c>
      <c r="X153" s="940" t="str">
        <f t="shared" ca="1" si="11"/>
        <v xml:space="preserve">Aiyana </v>
      </c>
      <c r="Y153" s="940" t="str">
        <f t="shared" ca="1" si="11"/>
        <v xml:space="preserve">Amy </v>
      </c>
      <c r="Z153" s="940" t="str">
        <f t="shared" ca="1" si="11"/>
        <v xml:space="preserve">Emily  </v>
      </c>
      <c r="AA153" s="940" t="str">
        <f t="shared" ca="1" si="11"/>
        <v xml:space="preserve"> </v>
      </c>
      <c r="AB153" s="940" t="str">
        <f t="shared" ca="1" si="11"/>
        <v xml:space="preserve"> </v>
      </c>
      <c r="AC153" s="940" t="str">
        <f t="shared" ca="1" si="11"/>
        <v xml:space="preserve"> </v>
      </c>
      <c r="AD153" s="1425"/>
      <c r="AE153" s="852"/>
    </row>
    <row r="154" spans="1:31" ht="30" customHeight="1" thickBot="1" x14ac:dyDescent="0.3">
      <c r="A154" s="843"/>
      <c r="B154" s="1396"/>
      <c r="C154" s="1004" t="s">
        <v>216</v>
      </c>
      <c r="D154" s="1016"/>
      <c r="E154" s="1016"/>
      <c r="F154" s="1016"/>
      <c r="G154" s="1016"/>
      <c r="H154" s="1016"/>
      <c r="I154" s="1016"/>
      <c r="J154" s="1016"/>
      <c r="K154" s="1016"/>
      <c r="L154" s="1016"/>
      <c r="M154" s="1017"/>
      <c r="N154" s="862"/>
      <c r="O154" s="1427"/>
      <c r="P154" s="1428"/>
      <c r="Q154" s="1428"/>
      <c r="R154" s="1428"/>
      <c r="S154" s="903">
        <f t="shared" ca="1" si="9"/>
        <v>0</v>
      </c>
      <c r="T154" s="940" t="str">
        <f t="shared" ca="1" si="8"/>
        <v>DQ REASON</v>
      </c>
      <c r="U154" s="940">
        <f t="shared" ca="1" si="11"/>
        <v>0</v>
      </c>
      <c r="V154" s="940">
        <f t="shared" ca="1" si="11"/>
        <v>0</v>
      </c>
      <c r="W154" s="940">
        <f t="shared" ca="1" si="11"/>
        <v>0</v>
      </c>
      <c r="X154" s="940">
        <f t="shared" ca="1" si="11"/>
        <v>0</v>
      </c>
      <c r="Y154" s="940">
        <f t="shared" ca="1" si="11"/>
        <v>0</v>
      </c>
      <c r="Z154" s="940">
        <f t="shared" ca="1" si="11"/>
        <v>0</v>
      </c>
      <c r="AA154" s="940">
        <f t="shared" ca="1" si="11"/>
        <v>0</v>
      </c>
      <c r="AB154" s="940">
        <f t="shared" ca="1" si="11"/>
        <v>0</v>
      </c>
      <c r="AC154" s="940">
        <f t="shared" ca="1" si="11"/>
        <v>0</v>
      </c>
      <c r="AD154" s="1425"/>
      <c r="AE154" s="852"/>
    </row>
    <row r="155" spans="1:31" ht="18" customHeight="1" x14ac:dyDescent="0.25">
      <c r="A155" s="843"/>
      <c r="B155" s="1397" t="s">
        <v>192</v>
      </c>
      <c r="C155" s="1005" t="s">
        <v>10</v>
      </c>
      <c r="D155" s="958">
        <f>'print 10 lane'!J103</f>
        <v>6</v>
      </c>
      <c r="E155" s="959">
        <f>'print 10 lane'!M103</f>
        <v>3</v>
      </c>
      <c r="F155" s="959">
        <f>'print 10 lane'!P103</f>
        <v>2</v>
      </c>
      <c r="G155" s="959">
        <f>'print 10 lane'!S103</f>
        <v>1</v>
      </c>
      <c r="H155" s="959">
        <f>'print 10 lane'!V103</f>
        <v>5</v>
      </c>
      <c r="I155" s="959">
        <f>'print 10 lane'!Y103</f>
        <v>4</v>
      </c>
      <c r="J155" s="959">
        <f>'print 10 lane'!AB103</f>
        <v>0</v>
      </c>
      <c r="K155" s="959">
        <f>'print 10 lane'!AE103</f>
        <v>0</v>
      </c>
      <c r="L155" s="959">
        <f>'print 10 lane'!AH103</f>
        <v>0</v>
      </c>
      <c r="M155" s="960">
        <f>'print 10 lane'!AK103</f>
        <v>0</v>
      </c>
      <c r="N155" s="862"/>
      <c r="O155" s="1427"/>
      <c r="P155" s="1428"/>
      <c r="Q155" s="1428"/>
      <c r="R155" s="1428"/>
      <c r="S155" s="903"/>
      <c r="T155" s="940"/>
      <c r="U155" s="940"/>
      <c r="V155" s="940"/>
      <c r="W155" s="940"/>
      <c r="X155" s="940"/>
      <c r="Y155" s="940"/>
      <c r="Z155" s="940"/>
      <c r="AA155" s="940"/>
      <c r="AB155" s="940"/>
      <c r="AC155" s="940"/>
      <c r="AD155" s="1425"/>
      <c r="AE155" s="852"/>
    </row>
    <row r="156" spans="1:31" ht="22.5" customHeight="1" x14ac:dyDescent="0.25">
      <c r="A156" s="843"/>
      <c r="B156" s="1394"/>
      <c r="C156" s="962" t="s">
        <v>9</v>
      </c>
      <c r="D156" s="963">
        <v>11408</v>
      </c>
      <c r="E156" s="963">
        <v>11024</v>
      </c>
      <c r="F156" s="963">
        <v>10877</v>
      </c>
      <c r="G156" s="963">
        <v>10792</v>
      </c>
      <c r="H156" s="963">
        <v>11203</v>
      </c>
      <c r="I156" s="963">
        <v>11156</v>
      </c>
      <c r="J156" s="963"/>
      <c r="K156" s="963"/>
      <c r="L156" s="963"/>
      <c r="M156" s="964"/>
      <c r="N156" s="862"/>
      <c r="O156" s="1427"/>
      <c r="P156" s="1428"/>
      <c r="Q156" s="1428"/>
      <c r="R156" s="1428"/>
      <c r="S156" s="903">
        <f t="shared" ca="1" si="9"/>
        <v>0</v>
      </c>
      <c r="T156" s="940" t="str">
        <f t="shared" ca="1" si="8"/>
        <v>TIME</v>
      </c>
      <c r="U156" s="940">
        <f t="shared" ca="1" si="11"/>
        <v>11408</v>
      </c>
      <c r="V156" s="940">
        <f t="shared" ca="1" si="11"/>
        <v>11024</v>
      </c>
      <c r="W156" s="940">
        <f t="shared" ca="1" si="11"/>
        <v>10877</v>
      </c>
      <c r="X156" s="940">
        <f t="shared" ca="1" si="11"/>
        <v>10792</v>
      </c>
      <c r="Y156" s="940">
        <f t="shared" ca="1" si="11"/>
        <v>11203</v>
      </c>
      <c r="Z156" s="940">
        <f t="shared" ca="1" si="11"/>
        <v>11156</v>
      </c>
      <c r="AA156" s="940">
        <f t="shared" ca="1" si="11"/>
        <v>0</v>
      </c>
      <c r="AB156" s="940">
        <f t="shared" ca="1" si="11"/>
        <v>0</v>
      </c>
      <c r="AC156" s="940">
        <f t="shared" ca="1" si="11"/>
        <v>0</v>
      </c>
      <c r="AD156" s="1425"/>
      <c r="AE156" s="852"/>
    </row>
    <row r="157" spans="1:31" ht="22.5" customHeight="1" x14ac:dyDescent="0.25">
      <c r="A157" s="843"/>
      <c r="B157" s="1394" t="str">
        <f>'Team 1'!B61</f>
        <v>MENS OPEN BREASTSTROKE</v>
      </c>
      <c r="C157" s="962" t="s">
        <v>218</v>
      </c>
      <c r="D157" s="966" t="str">
        <f>'print 10 lane'!I104</f>
        <v xml:space="preserve">James  </v>
      </c>
      <c r="E157" s="966" t="str">
        <f>'print 10 lane'!L104</f>
        <v xml:space="preserve">Jack </v>
      </c>
      <c r="F157" s="966" t="str">
        <f>'print 10 lane'!O104</f>
        <v xml:space="preserve">Tom </v>
      </c>
      <c r="G157" s="966" t="str">
        <f>'print 10 lane'!R104</f>
        <v xml:space="preserve">Miles </v>
      </c>
      <c r="H157" s="966" t="str">
        <f>'print 10 lane'!U104</f>
        <v xml:space="preserve">Luke  </v>
      </c>
      <c r="I157" s="966" t="str">
        <f>'print 10 lane'!X104</f>
        <v xml:space="preserve">Joshua </v>
      </c>
      <c r="J157" s="966" t="str">
        <f>'print 10 lane'!AA104</f>
        <v xml:space="preserve"> </v>
      </c>
      <c r="K157" s="966" t="str">
        <f>'print 10 lane'!AD104</f>
        <v xml:space="preserve"> </v>
      </c>
      <c r="L157" s="966" t="str">
        <f>'print 10 lane'!AG104</f>
        <v xml:space="preserve"> </v>
      </c>
      <c r="M157" s="967" t="str">
        <f>'print 10 lane'!AJ104</f>
        <v xml:space="preserve"> </v>
      </c>
      <c r="N157" s="968"/>
      <c r="O157" s="1427"/>
      <c r="P157" s="1428"/>
      <c r="Q157" s="1428"/>
      <c r="R157" s="1428"/>
      <c r="S157" s="903" t="str">
        <f t="shared" ca="1" si="9"/>
        <v xml:space="preserve"> </v>
      </c>
      <c r="T157" s="940" t="str">
        <f t="shared" ca="1" si="8"/>
        <v>SWIMMER</v>
      </c>
      <c r="U157" s="940" t="str">
        <f t="shared" ca="1" si="11"/>
        <v xml:space="preserve">James  </v>
      </c>
      <c r="V157" s="940" t="str">
        <f t="shared" ca="1" si="11"/>
        <v xml:space="preserve">Jack </v>
      </c>
      <c r="W157" s="940" t="str">
        <f t="shared" ca="1" si="11"/>
        <v xml:space="preserve">Tom </v>
      </c>
      <c r="X157" s="940" t="str">
        <f t="shared" ca="1" si="11"/>
        <v xml:space="preserve">Miles </v>
      </c>
      <c r="Y157" s="940" t="str">
        <f t="shared" ca="1" si="11"/>
        <v xml:space="preserve">Luke  </v>
      </c>
      <c r="Z157" s="940" t="str">
        <f t="shared" ca="1" si="11"/>
        <v xml:space="preserve">Joshua </v>
      </c>
      <c r="AA157" s="940" t="str">
        <f t="shared" ca="1" si="11"/>
        <v xml:space="preserve"> </v>
      </c>
      <c r="AB157" s="940" t="str">
        <f t="shared" ca="1" si="11"/>
        <v xml:space="preserve"> </v>
      </c>
      <c r="AC157" s="940" t="str">
        <f t="shared" ca="1" si="11"/>
        <v xml:space="preserve"> </v>
      </c>
      <c r="AD157" s="1425"/>
      <c r="AE157" s="852"/>
    </row>
    <row r="158" spans="1:31" ht="30" customHeight="1" thickBot="1" x14ac:dyDescent="0.3">
      <c r="A158" s="843"/>
      <c r="B158" s="1394"/>
      <c r="C158" s="1000" t="s">
        <v>216</v>
      </c>
      <c r="D158" s="1001"/>
      <c r="E158" s="1001"/>
      <c r="F158" s="1001"/>
      <c r="G158" s="1001"/>
      <c r="H158" s="1001"/>
      <c r="I158" s="1001"/>
      <c r="J158" s="1001"/>
      <c r="K158" s="1001"/>
      <c r="L158" s="1001"/>
      <c r="M158" s="1002"/>
      <c r="N158" s="862"/>
      <c r="O158" s="1429"/>
      <c r="P158" s="1430"/>
      <c r="Q158" s="1430"/>
      <c r="R158" s="1430"/>
      <c r="S158" s="903">
        <f t="shared" ca="1" si="9"/>
        <v>0</v>
      </c>
      <c r="T158" s="940" t="str">
        <f t="shared" ca="1" si="8"/>
        <v>DQ REASON</v>
      </c>
      <c r="U158" s="940">
        <f t="shared" ca="1" si="11"/>
        <v>0</v>
      </c>
      <c r="V158" s="940">
        <f t="shared" ca="1" si="11"/>
        <v>0</v>
      </c>
      <c r="W158" s="940">
        <f t="shared" ca="1" si="11"/>
        <v>0</v>
      </c>
      <c r="X158" s="940">
        <f t="shared" ca="1" si="11"/>
        <v>0</v>
      </c>
      <c r="Y158" s="940">
        <f t="shared" ca="1" si="11"/>
        <v>0</v>
      </c>
      <c r="Z158" s="940">
        <f t="shared" ca="1" si="11"/>
        <v>0</v>
      </c>
      <c r="AA158" s="940">
        <f t="shared" ca="1" si="11"/>
        <v>0</v>
      </c>
      <c r="AB158" s="940">
        <f t="shared" ca="1" si="11"/>
        <v>0</v>
      </c>
      <c r="AC158" s="940">
        <f t="shared" ca="1" si="11"/>
        <v>0</v>
      </c>
      <c r="AD158" s="1425"/>
      <c r="AE158" s="852"/>
    </row>
    <row r="159" spans="1:31" ht="18" customHeight="1" x14ac:dyDescent="0.25">
      <c r="A159" s="843"/>
      <c r="B159" s="1395" t="s">
        <v>193</v>
      </c>
      <c r="C159" s="1003" t="s">
        <v>10</v>
      </c>
      <c r="D159" s="985">
        <f>'print 10 lane'!J106</f>
        <v>4</v>
      </c>
      <c r="E159" s="986">
        <f>'print 10 lane'!M106</f>
        <v>6</v>
      </c>
      <c r="F159" s="986">
        <f>'print 10 lane'!P106</f>
        <v>2</v>
      </c>
      <c r="G159" s="986">
        <f>'print 10 lane'!S106</f>
        <v>1</v>
      </c>
      <c r="H159" s="986">
        <f>'print 10 lane'!V106</f>
        <v>5</v>
      </c>
      <c r="I159" s="986">
        <f>'print 10 lane'!Y106</f>
        <v>3</v>
      </c>
      <c r="J159" s="986">
        <f>'print 10 lane'!AB106</f>
        <v>0</v>
      </c>
      <c r="K159" s="986">
        <f>'print 10 lane'!AE106</f>
        <v>0</v>
      </c>
      <c r="L159" s="986">
        <f>'print 10 lane'!AH106</f>
        <v>0</v>
      </c>
      <c r="M159" s="987">
        <f>'print 10 lane'!AK106</f>
        <v>0</v>
      </c>
      <c r="N159" s="862"/>
      <c r="O159" s="1431" t="s">
        <v>2836</v>
      </c>
      <c r="P159" s="1431"/>
      <c r="Q159" s="1431"/>
      <c r="R159" s="1432"/>
      <c r="S159" s="903"/>
      <c r="T159" s="940"/>
      <c r="U159" s="940"/>
      <c r="V159" s="940"/>
      <c r="W159" s="940"/>
      <c r="X159" s="940"/>
      <c r="Y159" s="940"/>
      <c r="Z159" s="940"/>
      <c r="AA159" s="940"/>
      <c r="AB159" s="940"/>
      <c r="AC159" s="940"/>
      <c r="AD159" s="1425"/>
      <c r="AE159" s="852"/>
    </row>
    <row r="160" spans="1:31" ht="22.5" customHeight="1" x14ac:dyDescent="0.25">
      <c r="A160" s="843"/>
      <c r="B160" s="1396"/>
      <c r="C160" s="941" t="s">
        <v>9</v>
      </c>
      <c r="D160" s="942">
        <v>3491</v>
      </c>
      <c r="E160" s="943">
        <v>3707</v>
      </c>
      <c r="F160" s="943">
        <v>3173</v>
      </c>
      <c r="G160" s="943">
        <v>3122</v>
      </c>
      <c r="H160" s="943">
        <v>3641</v>
      </c>
      <c r="I160" s="943">
        <v>3376</v>
      </c>
      <c r="J160" s="943"/>
      <c r="K160" s="943"/>
      <c r="L160" s="943"/>
      <c r="M160" s="944"/>
      <c r="N160" s="862"/>
      <c r="O160" s="1433"/>
      <c r="P160" s="1433"/>
      <c r="Q160" s="1433"/>
      <c r="R160" s="1434"/>
      <c r="S160" s="903">
        <f t="shared" ca="1" si="9"/>
        <v>0</v>
      </c>
      <c r="T160" s="940" t="str">
        <f t="shared" ca="1" si="8"/>
        <v>TIME</v>
      </c>
      <c r="U160" s="940">
        <f t="shared" ca="1" si="11"/>
        <v>3491</v>
      </c>
      <c r="V160" s="940">
        <f t="shared" ca="1" si="11"/>
        <v>3707</v>
      </c>
      <c r="W160" s="940">
        <f t="shared" ca="1" si="11"/>
        <v>3173</v>
      </c>
      <c r="X160" s="940">
        <f t="shared" ca="1" si="11"/>
        <v>3122</v>
      </c>
      <c r="Y160" s="940">
        <f t="shared" ca="1" si="11"/>
        <v>3641</v>
      </c>
      <c r="Z160" s="940">
        <f t="shared" ca="1" si="11"/>
        <v>3376</v>
      </c>
      <c r="AA160" s="940">
        <f t="shared" ca="1" si="11"/>
        <v>0</v>
      </c>
      <c r="AB160" s="940">
        <f t="shared" ca="1" si="11"/>
        <v>0</v>
      </c>
      <c r="AC160" s="940">
        <f t="shared" ca="1" si="11"/>
        <v>0</v>
      </c>
      <c r="AD160" s="1425"/>
      <c r="AE160" s="852"/>
    </row>
    <row r="161" spans="1:31" ht="22.5" customHeight="1" x14ac:dyDescent="0.25">
      <c r="A161" s="843"/>
      <c r="B161" s="1396" t="str">
        <f>'Team 1'!B62</f>
        <v>GIRLS 10/11 FREESTYLE</v>
      </c>
      <c r="C161" s="941" t="s">
        <v>218</v>
      </c>
      <c r="D161" s="949" t="str">
        <f>'print 10 lane'!I107</f>
        <v xml:space="preserve">Ellie Rose </v>
      </c>
      <c r="E161" s="949" t="str">
        <f>'print 10 lane'!L107</f>
        <v xml:space="preserve">Milly  </v>
      </c>
      <c r="F161" s="949" t="str">
        <f>'print 10 lane'!O107</f>
        <v xml:space="preserve">Charlotte </v>
      </c>
      <c r="G161" s="949" t="str">
        <f>'print 10 lane'!R107</f>
        <v xml:space="preserve">Despoina </v>
      </c>
      <c r="H161" s="949" t="str">
        <f>'print 10 lane'!U107</f>
        <v xml:space="preserve">Emma  </v>
      </c>
      <c r="I161" s="949" t="str">
        <f>'print 10 lane'!X107</f>
        <v xml:space="preserve">Eloise </v>
      </c>
      <c r="J161" s="949" t="str">
        <f>'print 10 lane'!AA107</f>
        <v xml:space="preserve"> </v>
      </c>
      <c r="K161" s="949" t="str">
        <f>'print 10 lane'!AD107</f>
        <v xml:space="preserve"> </v>
      </c>
      <c r="L161" s="949" t="str">
        <f>'print 10 lane'!AG107</f>
        <v xml:space="preserve"> </v>
      </c>
      <c r="M161" s="948" t="str">
        <f>'print 10 lane'!AJ107</f>
        <v xml:space="preserve"> </v>
      </c>
      <c r="N161" s="968"/>
      <c r="O161" s="1433"/>
      <c r="P161" s="1433"/>
      <c r="Q161" s="1433"/>
      <c r="R161" s="1434"/>
      <c r="S161" s="903" t="str">
        <f t="shared" ca="1" si="9"/>
        <v xml:space="preserve"> </v>
      </c>
      <c r="T161" s="940" t="str">
        <f t="shared" ca="1" si="8"/>
        <v>SWIMMER</v>
      </c>
      <c r="U161" s="940" t="str">
        <f t="shared" ca="1" si="11"/>
        <v xml:space="preserve">Ellie Rose </v>
      </c>
      <c r="V161" s="940" t="str">
        <f t="shared" ca="1" si="11"/>
        <v xml:space="preserve">Milly  </v>
      </c>
      <c r="W161" s="940" t="str">
        <f t="shared" ca="1" si="11"/>
        <v xml:space="preserve">Charlotte </v>
      </c>
      <c r="X161" s="940" t="str">
        <f t="shared" ca="1" si="11"/>
        <v xml:space="preserve">Despoina </v>
      </c>
      <c r="Y161" s="940" t="str">
        <f t="shared" ca="1" si="11"/>
        <v xml:space="preserve">Emma  </v>
      </c>
      <c r="Z161" s="940" t="str">
        <f t="shared" ca="1" si="11"/>
        <v xml:space="preserve">Eloise </v>
      </c>
      <c r="AA161" s="940" t="str">
        <f t="shared" ca="1" si="11"/>
        <v xml:space="preserve"> </v>
      </c>
      <c r="AB161" s="940" t="str">
        <f t="shared" ca="1" si="11"/>
        <v xml:space="preserve"> </v>
      </c>
      <c r="AC161" s="940" t="str">
        <f t="shared" ca="1" si="11"/>
        <v xml:space="preserve"> </v>
      </c>
      <c r="AD161" s="1425"/>
      <c r="AE161" s="852"/>
    </row>
    <row r="162" spans="1:31" ht="30" customHeight="1" thickBot="1" x14ac:dyDescent="0.3">
      <c r="A162" s="843"/>
      <c r="B162" s="1396"/>
      <c r="C162" s="1004" t="s">
        <v>216</v>
      </c>
      <c r="D162" s="1016"/>
      <c r="E162" s="1016"/>
      <c r="F162" s="1016"/>
      <c r="G162" s="1016"/>
      <c r="H162" s="1016"/>
      <c r="I162" s="1016"/>
      <c r="J162" s="1016"/>
      <c r="K162" s="1016"/>
      <c r="L162" s="1016"/>
      <c r="M162" s="1017"/>
      <c r="N162" s="862"/>
      <c r="O162" s="1433"/>
      <c r="P162" s="1433"/>
      <c r="Q162" s="1433"/>
      <c r="R162" s="1434"/>
      <c r="S162" s="903">
        <f t="shared" ca="1" si="9"/>
        <v>0</v>
      </c>
      <c r="T162" s="940" t="str">
        <f t="shared" ref="T162:T214" ca="1" si="12">INDIRECT(ADDRESS(ROW(),T$18))</f>
        <v>DQ REASON</v>
      </c>
      <c r="U162" s="940">
        <f t="shared" ca="1" si="11"/>
        <v>0</v>
      </c>
      <c r="V162" s="940">
        <f t="shared" ca="1" si="11"/>
        <v>0</v>
      </c>
      <c r="W162" s="940">
        <f t="shared" ca="1" si="11"/>
        <v>0</v>
      </c>
      <c r="X162" s="940">
        <f t="shared" ca="1" si="11"/>
        <v>0</v>
      </c>
      <c r="Y162" s="940">
        <f t="shared" ca="1" si="11"/>
        <v>0</v>
      </c>
      <c r="Z162" s="940">
        <f t="shared" ca="1" si="11"/>
        <v>0</v>
      </c>
      <c r="AA162" s="940">
        <f t="shared" ca="1" si="11"/>
        <v>0</v>
      </c>
      <c r="AB162" s="940">
        <f t="shared" ca="1" si="11"/>
        <v>0</v>
      </c>
      <c r="AC162" s="940">
        <f t="shared" ca="1" si="11"/>
        <v>0</v>
      </c>
      <c r="AD162" s="1425"/>
      <c r="AE162" s="852"/>
    </row>
    <row r="163" spans="1:31" ht="18" customHeight="1" thickBot="1" x14ac:dyDescent="0.3">
      <c r="A163" s="843"/>
      <c r="B163" s="1397" t="s">
        <v>194</v>
      </c>
      <c r="C163" s="1005" t="s">
        <v>10</v>
      </c>
      <c r="D163" s="958">
        <f>'print 10 lane'!J109</f>
        <v>1</v>
      </c>
      <c r="E163" s="959">
        <f>'print 10 lane'!M109</f>
        <v>2</v>
      </c>
      <c r="F163" s="959">
        <f>'print 10 lane'!P109</f>
        <v>4</v>
      </c>
      <c r="G163" s="959">
        <f>'print 10 lane'!S109</f>
        <v>5</v>
      </c>
      <c r="H163" s="959">
        <f>'print 10 lane'!V109</f>
        <v>3</v>
      </c>
      <c r="I163" s="959">
        <f>'print 10 lane'!Y109</f>
        <v>6</v>
      </c>
      <c r="J163" s="959">
        <f>'print 10 lane'!AB109</f>
        <v>0</v>
      </c>
      <c r="K163" s="959">
        <f>'print 10 lane'!AE109</f>
        <v>0</v>
      </c>
      <c r="L163" s="959">
        <f>'print 10 lane'!AH109</f>
        <v>0</v>
      </c>
      <c r="M163" s="960">
        <f>'print 10 lane'!AK109</f>
        <v>0</v>
      </c>
      <c r="N163" s="862"/>
      <c r="O163" s="1435"/>
      <c r="P163" s="1435"/>
      <c r="Q163" s="1435"/>
      <c r="R163" s="1436"/>
      <c r="S163" s="903"/>
      <c r="T163" s="940"/>
      <c r="U163" s="940"/>
      <c r="V163" s="940"/>
      <c r="W163" s="940"/>
      <c r="X163" s="940"/>
      <c r="Y163" s="940"/>
      <c r="Z163" s="940"/>
      <c r="AA163" s="940"/>
      <c r="AB163" s="940"/>
      <c r="AC163" s="940"/>
      <c r="AD163" s="1425"/>
      <c r="AE163" s="852"/>
    </row>
    <row r="164" spans="1:31" ht="22.5" customHeight="1" x14ac:dyDescent="0.25">
      <c r="A164" s="843"/>
      <c r="B164" s="1394"/>
      <c r="C164" s="962" t="s">
        <v>9</v>
      </c>
      <c r="D164" s="963">
        <v>3273</v>
      </c>
      <c r="E164" s="963">
        <v>3432</v>
      </c>
      <c r="F164" s="963">
        <v>3524</v>
      </c>
      <c r="G164" s="963">
        <v>3532</v>
      </c>
      <c r="H164" s="963">
        <v>3448</v>
      </c>
      <c r="I164" s="963">
        <v>3598</v>
      </c>
      <c r="J164" s="963"/>
      <c r="K164" s="963"/>
      <c r="L164" s="963"/>
      <c r="M164" s="1019"/>
      <c r="N164" s="862"/>
      <c r="O164" s="1013"/>
      <c r="P164" s="1013"/>
      <c r="Q164" s="1020"/>
      <c r="R164" s="1013"/>
      <c r="S164" s="903">
        <f t="shared" ca="1" si="9"/>
        <v>0</v>
      </c>
      <c r="T164" s="940" t="str">
        <f t="shared" ca="1" si="12"/>
        <v>TIME</v>
      </c>
      <c r="U164" s="940">
        <f t="shared" ca="1" si="11"/>
        <v>3273</v>
      </c>
      <c r="V164" s="940">
        <f t="shared" ca="1" si="11"/>
        <v>3432</v>
      </c>
      <c r="W164" s="940">
        <f t="shared" ca="1" si="11"/>
        <v>3524</v>
      </c>
      <c r="X164" s="940">
        <f t="shared" ca="1" si="11"/>
        <v>3532</v>
      </c>
      <c r="Y164" s="940">
        <f t="shared" ca="1" si="11"/>
        <v>3448</v>
      </c>
      <c r="Z164" s="940">
        <f t="shared" ca="1" si="11"/>
        <v>3598</v>
      </c>
      <c r="AA164" s="940">
        <f t="shared" ca="1" si="11"/>
        <v>0</v>
      </c>
      <c r="AB164" s="940">
        <f t="shared" ca="1" si="11"/>
        <v>0</v>
      </c>
      <c r="AC164" s="940">
        <f t="shared" ca="1" si="11"/>
        <v>0</v>
      </c>
      <c r="AD164" s="1425"/>
      <c r="AE164" s="852"/>
    </row>
    <row r="165" spans="1:31" ht="22.5" customHeight="1" x14ac:dyDescent="0.25">
      <c r="A165" s="843"/>
      <c r="B165" s="1394" t="str">
        <f>'Team 1'!B63</f>
        <v>BOYS 10/11 FREESTYLE</v>
      </c>
      <c r="C165" s="962" t="s">
        <v>218</v>
      </c>
      <c r="D165" s="966" t="str">
        <f>'print 10 lane'!I110</f>
        <v xml:space="preserve">Finlay  </v>
      </c>
      <c r="E165" s="966" t="str">
        <f>'print 10 lane'!L110</f>
        <v xml:space="preserve">Maximillan </v>
      </c>
      <c r="F165" s="966" t="str">
        <f>'print 10 lane'!O110</f>
        <v xml:space="preserve">Mark  </v>
      </c>
      <c r="G165" s="966" t="str">
        <f>'print 10 lane'!R110</f>
        <v xml:space="preserve">Michael </v>
      </c>
      <c r="H165" s="966" t="str">
        <f>'print 10 lane'!U110</f>
        <v xml:space="preserve">George  </v>
      </c>
      <c r="I165" s="966" t="str">
        <f>'print 10 lane'!X110</f>
        <v xml:space="preserve">Harvey </v>
      </c>
      <c r="J165" s="966" t="str">
        <f>'print 10 lane'!AA110</f>
        <v xml:space="preserve"> </v>
      </c>
      <c r="K165" s="966" t="str">
        <f>'print 10 lane'!AD110</f>
        <v xml:space="preserve"> </v>
      </c>
      <c r="L165" s="966" t="str">
        <f>'print 10 lane'!AG110</f>
        <v xml:space="preserve"> </v>
      </c>
      <c r="M165" s="967" t="str">
        <f>'print 10 lane'!AJ110</f>
        <v xml:space="preserve"> </v>
      </c>
      <c r="N165" s="968"/>
      <c r="O165" s="999"/>
      <c r="P165" s="999"/>
      <c r="Q165" s="999"/>
      <c r="R165" s="999"/>
      <c r="S165" s="903" t="str">
        <f t="shared" ca="1" si="9"/>
        <v xml:space="preserve"> </v>
      </c>
      <c r="T165" s="940" t="str">
        <f t="shared" ca="1" si="12"/>
        <v>SWIMMER</v>
      </c>
      <c r="U165" s="940" t="str">
        <f t="shared" ca="1" si="11"/>
        <v xml:space="preserve">Finlay  </v>
      </c>
      <c r="V165" s="940" t="str">
        <f t="shared" ca="1" si="11"/>
        <v xml:space="preserve">Maximillan </v>
      </c>
      <c r="W165" s="940" t="str">
        <f t="shared" ca="1" si="11"/>
        <v xml:space="preserve">Mark  </v>
      </c>
      <c r="X165" s="940" t="str">
        <f t="shared" ca="1" si="11"/>
        <v xml:space="preserve">Michael </v>
      </c>
      <c r="Y165" s="940" t="str">
        <f t="shared" ca="1" si="11"/>
        <v xml:space="preserve">George  </v>
      </c>
      <c r="Z165" s="940" t="str">
        <f t="shared" ca="1" si="11"/>
        <v xml:space="preserve">Harvey </v>
      </c>
      <c r="AA165" s="940" t="str">
        <f t="shared" ca="1" si="11"/>
        <v xml:space="preserve"> </v>
      </c>
      <c r="AB165" s="940" t="str">
        <f t="shared" ca="1" si="11"/>
        <v xml:space="preserve"> </v>
      </c>
      <c r="AC165" s="940" t="str">
        <f t="shared" ca="1" si="11"/>
        <v xml:space="preserve"> </v>
      </c>
      <c r="AD165" s="1425"/>
      <c r="AE165" s="852"/>
    </row>
    <row r="166" spans="1:31" ht="30" customHeight="1" thickBot="1" x14ac:dyDescent="0.3">
      <c r="A166" s="843"/>
      <c r="B166" s="1394"/>
      <c r="C166" s="1000" t="s">
        <v>216</v>
      </c>
      <c r="D166" s="1001"/>
      <c r="E166" s="1001"/>
      <c r="F166" s="1001"/>
      <c r="G166" s="1001"/>
      <c r="H166" s="1001"/>
      <c r="I166" s="1001"/>
      <c r="J166" s="1001"/>
      <c r="K166" s="1001"/>
      <c r="L166" s="1001"/>
      <c r="M166" s="1002"/>
      <c r="N166" s="862"/>
      <c r="O166" s="999"/>
      <c r="P166" s="999"/>
      <c r="Q166" s="999"/>
      <c r="R166" s="999"/>
      <c r="S166" s="903">
        <f t="shared" ca="1" si="9"/>
        <v>0</v>
      </c>
      <c r="T166" s="940" t="str">
        <f t="shared" ca="1" si="12"/>
        <v>DQ REASON</v>
      </c>
      <c r="U166" s="940">
        <f t="shared" ca="1" si="11"/>
        <v>0</v>
      </c>
      <c r="V166" s="940">
        <f t="shared" ca="1" si="11"/>
        <v>0</v>
      </c>
      <c r="W166" s="940">
        <f t="shared" ca="1" si="11"/>
        <v>0</v>
      </c>
      <c r="X166" s="940">
        <f t="shared" ca="1" si="11"/>
        <v>0</v>
      </c>
      <c r="Y166" s="940">
        <f t="shared" ca="1" si="11"/>
        <v>0</v>
      </c>
      <c r="Z166" s="940">
        <f t="shared" ca="1" si="11"/>
        <v>0</v>
      </c>
      <c r="AA166" s="940">
        <f t="shared" ca="1" si="11"/>
        <v>0</v>
      </c>
      <c r="AB166" s="940">
        <f t="shared" ca="1" si="11"/>
        <v>0</v>
      </c>
      <c r="AC166" s="940">
        <f t="shared" ca="1" si="11"/>
        <v>0</v>
      </c>
      <c r="AD166" s="1425"/>
      <c r="AE166" s="852"/>
    </row>
    <row r="167" spans="1:31" ht="18" customHeight="1" x14ac:dyDescent="0.25">
      <c r="A167" s="843"/>
      <c r="B167" s="1395" t="s">
        <v>195</v>
      </c>
      <c r="C167" s="1003" t="s">
        <v>10</v>
      </c>
      <c r="D167" s="985">
        <f>'print 10 lane'!J112</f>
        <v>6</v>
      </c>
      <c r="E167" s="986">
        <f>'print 10 lane'!M112</f>
        <v>3</v>
      </c>
      <c r="F167" s="986">
        <f>'print 10 lane'!P112</f>
        <v>4</v>
      </c>
      <c r="G167" s="986">
        <f>'print 10 lane'!S112</f>
        <v>2</v>
      </c>
      <c r="H167" s="986">
        <f>'print 10 lane'!V112</f>
        <v>1</v>
      </c>
      <c r="I167" s="986">
        <f>'print 10 lane'!Y112</f>
        <v>5</v>
      </c>
      <c r="J167" s="986">
        <f>'print 10 lane'!AB112</f>
        <v>0</v>
      </c>
      <c r="K167" s="986">
        <f>'print 10 lane'!AE112</f>
        <v>0</v>
      </c>
      <c r="L167" s="986">
        <f>'print 10 lane'!AH112</f>
        <v>0</v>
      </c>
      <c r="M167" s="987">
        <f>'print 10 lane'!AK112</f>
        <v>0</v>
      </c>
      <c r="N167" s="862"/>
      <c r="O167" s="999"/>
      <c r="P167" s="999"/>
      <c r="Q167" s="999"/>
      <c r="R167" s="999"/>
      <c r="S167" s="903"/>
      <c r="T167" s="940"/>
      <c r="U167" s="940"/>
      <c r="V167" s="940"/>
      <c r="W167" s="940"/>
      <c r="X167" s="940"/>
      <c r="Y167" s="940"/>
      <c r="Z167" s="940"/>
      <c r="AA167" s="940"/>
      <c r="AB167" s="940"/>
      <c r="AC167" s="940"/>
      <c r="AD167" s="1425"/>
      <c r="AE167" s="852"/>
    </row>
    <row r="168" spans="1:31" ht="22.5" customHeight="1" x14ac:dyDescent="0.25">
      <c r="A168" s="843"/>
      <c r="B168" s="1396"/>
      <c r="C168" s="941" t="s">
        <v>9</v>
      </c>
      <c r="D168" s="942">
        <v>10672</v>
      </c>
      <c r="E168" s="943">
        <v>10501</v>
      </c>
      <c r="F168" s="943">
        <v>10529</v>
      </c>
      <c r="G168" s="943">
        <v>10479</v>
      </c>
      <c r="H168" s="943">
        <v>10442</v>
      </c>
      <c r="I168" s="943">
        <v>10562</v>
      </c>
      <c r="J168" s="943"/>
      <c r="K168" s="943"/>
      <c r="L168" s="943"/>
      <c r="M168" s="944"/>
      <c r="N168" s="862"/>
      <c r="O168" s="1427" t="str">
        <f>O31</f>
        <v xml:space="preserve">Any swim which requires no points to be awarded must have a zero entered into the time box.
The reason for a no point allocation must be entered into the box below the swimmers name.
Text will automatically allow space of approximately 30 letters (in the printout sheet) for this explanation.     </v>
      </c>
      <c r="P168" s="1428"/>
      <c r="Q168" s="1428"/>
      <c r="R168" s="1428"/>
      <c r="S168" s="903">
        <f t="shared" ca="1" si="9"/>
        <v>0</v>
      </c>
      <c r="T168" s="940" t="str">
        <f t="shared" ca="1" si="12"/>
        <v>TIME</v>
      </c>
      <c r="U168" s="940">
        <f t="shared" ca="1" si="11"/>
        <v>10672</v>
      </c>
      <c r="V168" s="940">
        <f t="shared" ca="1" si="11"/>
        <v>10501</v>
      </c>
      <c r="W168" s="940">
        <f t="shared" ca="1" si="11"/>
        <v>10529</v>
      </c>
      <c r="X168" s="940">
        <f t="shared" ca="1" si="11"/>
        <v>10479</v>
      </c>
      <c r="Y168" s="940">
        <f t="shared" ca="1" si="11"/>
        <v>10442</v>
      </c>
      <c r="Z168" s="940">
        <f t="shared" ca="1" si="11"/>
        <v>10562</v>
      </c>
      <c r="AA168" s="940">
        <f t="shared" ca="1" si="11"/>
        <v>0</v>
      </c>
      <c r="AB168" s="940">
        <f t="shared" ca="1" si="11"/>
        <v>0</v>
      </c>
      <c r="AC168" s="940">
        <f t="shared" ca="1" si="11"/>
        <v>0</v>
      </c>
      <c r="AD168" s="1425"/>
      <c r="AE168" s="852"/>
    </row>
    <row r="169" spans="1:31" ht="22.5" customHeight="1" x14ac:dyDescent="0.25">
      <c r="A169" s="843"/>
      <c r="B169" s="1396" t="str">
        <f>'Team 1'!B64</f>
        <v>GIRLS  13/U FREESTYLE</v>
      </c>
      <c r="C169" s="941" t="s">
        <v>218</v>
      </c>
      <c r="D169" s="949" t="str">
        <f>'print 10 lane'!I113</f>
        <v xml:space="preserve">Francesca </v>
      </c>
      <c r="E169" s="949" t="str">
        <f>'print 10 lane'!L113</f>
        <v xml:space="preserve">Chloe </v>
      </c>
      <c r="F169" s="949" t="str">
        <f>'print 10 lane'!O113</f>
        <v xml:space="preserve">Jess </v>
      </c>
      <c r="G169" s="949" t="str">
        <f>'print 10 lane'!R113</f>
        <v xml:space="preserve">Holly </v>
      </c>
      <c r="H169" s="949" t="str">
        <f>'print 10 lane'!U113</f>
        <v xml:space="preserve">Jessica  </v>
      </c>
      <c r="I169" s="949" t="str">
        <f>'print 10 lane'!X113</f>
        <v xml:space="preserve">Lucy  </v>
      </c>
      <c r="J169" s="949" t="str">
        <f>'print 10 lane'!AA113</f>
        <v xml:space="preserve"> </v>
      </c>
      <c r="K169" s="949" t="str">
        <f>'print 10 lane'!AD113</f>
        <v xml:space="preserve"> </v>
      </c>
      <c r="L169" s="949" t="str">
        <f>'print 10 lane'!AG113</f>
        <v xml:space="preserve"> </v>
      </c>
      <c r="M169" s="948" t="str">
        <f>'print 10 lane'!AJ113</f>
        <v xml:space="preserve"> </v>
      </c>
      <c r="N169" s="968"/>
      <c r="O169" s="1427"/>
      <c r="P169" s="1428"/>
      <c r="Q169" s="1428"/>
      <c r="R169" s="1428"/>
      <c r="S169" s="903" t="str">
        <f t="shared" ca="1" si="9"/>
        <v xml:space="preserve"> </v>
      </c>
      <c r="T169" s="940" t="str">
        <f t="shared" ca="1" si="12"/>
        <v>SWIMMER</v>
      </c>
      <c r="U169" s="940" t="str">
        <f t="shared" ca="1" si="11"/>
        <v xml:space="preserve">Francesca </v>
      </c>
      <c r="V169" s="940" t="str">
        <f t="shared" ca="1" si="11"/>
        <v xml:space="preserve">Chloe </v>
      </c>
      <c r="W169" s="940" t="str">
        <f t="shared" ca="1" si="11"/>
        <v xml:space="preserve">Jess </v>
      </c>
      <c r="X169" s="940" t="str">
        <f t="shared" ca="1" si="11"/>
        <v xml:space="preserve">Holly </v>
      </c>
      <c r="Y169" s="940" t="str">
        <f t="shared" ca="1" si="11"/>
        <v xml:space="preserve">Jessica  </v>
      </c>
      <c r="Z169" s="940" t="str">
        <f t="shared" ca="1" si="11"/>
        <v xml:space="preserve">Lucy  </v>
      </c>
      <c r="AA169" s="940" t="str">
        <f t="shared" ca="1" si="11"/>
        <v xml:space="preserve"> </v>
      </c>
      <c r="AB169" s="940" t="str">
        <f t="shared" ca="1" si="11"/>
        <v xml:space="preserve"> </v>
      </c>
      <c r="AC169" s="940" t="str">
        <f t="shared" ca="1" si="11"/>
        <v xml:space="preserve"> </v>
      </c>
      <c r="AD169" s="1425"/>
      <c r="AE169" s="852"/>
    </row>
    <row r="170" spans="1:31" ht="30" customHeight="1" thickBot="1" x14ac:dyDescent="0.3">
      <c r="A170" s="843"/>
      <c r="B170" s="1396"/>
      <c r="C170" s="1004" t="s">
        <v>216</v>
      </c>
      <c r="D170" s="1016"/>
      <c r="E170" s="1016"/>
      <c r="F170" s="1016"/>
      <c r="G170" s="1016"/>
      <c r="H170" s="1016"/>
      <c r="I170" s="1016"/>
      <c r="J170" s="1016"/>
      <c r="K170" s="1016"/>
      <c r="L170" s="1016"/>
      <c r="M170" s="1017"/>
      <c r="N170" s="862"/>
      <c r="O170" s="1427"/>
      <c r="P170" s="1428"/>
      <c r="Q170" s="1428"/>
      <c r="R170" s="1428"/>
      <c r="S170" s="903">
        <f t="shared" ca="1" si="9"/>
        <v>0</v>
      </c>
      <c r="T170" s="940" t="str">
        <f t="shared" ca="1" si="12"/>
        <v>DQ REASON</v>
      </c>
      <c r="U170" s="940">
        <f t="shared" ca="1" si="11"/>
        <v>0</v>
      </c>
      <c r="V170" s="940">
        <f t="shared" ca="1" si="11"/>
        <v>0</v>
      </c>
      <c r="W170" s="940">
        <f t="shared" ca="1" si="11"/>
        <v>0</v>
      </c>
      <c r="X170" s="940">
        <f t="shared" ca="1" si="11"/>
        <v>0</v>
      </c>
      <c r="Y170" s="940">
        <f t="shared" ca="1" si="11"/>
        <v>0</v>
      </c>
      <c r="Z170" s="940">
        <f t="shared" ca="1" si="11"/>
        <v>0</v>
      </c>
      <c r="AA170" s="940">
        <f t="shared" ca="1" si="11"/>
        <v>0</v>
      </c>
      <c r="AB170" s="940">
        <f t="shared" ca="1" si="11"/>
        <v>0</v>
      </c>
      <c r="AC170" s="940">
        <f t="shared" ca="1" si="11"/>
        <v>0</v>
      </c>
      <c r="AD170" s="1425"/>
      <c r="AE170" s="852"/>
    </row>
    <row r="171" spans="1:31" ht="18" customHeight="1" x14ac:dyDescent="0.25">
      <c r="A171" s="843"/>
      <c r="B171" s="1397" t="s">
        <v>196</v>
      </c>
      <c r="C171" s="1005" t="s">
        <v>10</v>
      </c>
      <c r="D171" s="958">
        <f>'print 10 lane'!J115</f>
        <v>1</v>
      </c>
      <c r="E171" s="959">
        <f>'print 10 lane'!M115</f>
        <v>6</v>
      </c>
      <c r="F171" s="959">
        <f>'print 10 lane'!P115</f>
        <v>3</v>
      </c>
      <c r="G171" s="959">
        <f>'print 10 lane'!S115</f>
        <v>2</v>
      </c>
      <c r="H171" s="959">
        <f>'print 10 lane'!V115</f>
        <v>5</v>
      </c>
      <c r="I171" s="959">
        <f>'print 10 lane'!Y115</f>
        <v>4</v>
      </c>
      <c r="J171" s="959">
        <f>'print 10 lane'!AB115</f>
        <v>0</v>
      </c>
      <c r="K171" s="959">
        <f>'print 10 lane'!AE115</f>
        <v>0</v>
      </c>
      <c r="L171" s="959">
        <f>'print 10 lane'!AH115</f>
        <v>0</v>
      </c>
      <c r="M171" s="960">
        <f>'print 10 lane'!AK115</f>
        <v>0</v>
      </c>
      <c r="N171" s="862"/>
      <c r="O171" s="1427"/>
      <c r="P171" s="1428"/>
      <c r="Q171" s="1428"/>
      <c r="R171" s="1428"/>
      <c r="S171" s="903"/>
      <c r="T171" s="940"/>
      <c r="U171" s="940"/>
      <c r="V171" s="940"/>
      <c r="W171" s="940"/>
      <c r="X171" s="940"/>
      <c r="Y171" s="940"/>
      <c r="Z171" s="940"/>
      <c r="AA171" s="940"/>
      <c r="AB171" s="940"/>
      <c r="AC171" s="940"/>
      <c r="AD171" s="1425"/>
      <c r="AE171" s="852"/>
    </row>
    <row r="172" spans="1:31" ht="22.5" customHeight="1" x14ac:dyDescent="0.25">
      <c r="A172" s="843"/>
      <c r="B172" s="1394"/>
      <c r="C172" s="962" t="s">
        <v>9</v>
      </c>
      <c r="D172" s="963">
        <v>10013</v>
      </c>
      <c r="E172" s="963">
        <v>10701</v>
      </c>
      <c r="F172" s="963">
        <v>10319</v>
      </c>
      <c r="G172" s="963">
        <v>10156</v>
      </c>
      <c r="H172" s="963">
        <v>10528</v>
      </c>
      <c r="I172" s="963">
        <v>10372</v>
      </c>
      <c r="J172" s="963"/>
      <c r="K172" s="963"/>
      <c r="L172" s="963"/>
      <c r="M172" s="964"/>
      <c r="N172" s="862"/>
      <c r="O172" s="1427"/>
      <c r="P172" s="1428"/>
      <c r="Q172" s="1428"/>
      <c r="R172" s="1428"/>
      <c r="S172" s="903">
        <f t="shared" ca="1" si="9"/>
        <v>0</v>
      </c>
      <c r="T172" s="940" t="str">
        <f t="shared" ca="1" si="12"/>
        <v>TIME</v>
      </c>
      <c r="U172" s="940">
        <f t="shared" ca="1" si="11"/>
        <v>10013</v>
      </c>
      <c r="V172" s="940">
        <f t="shared" ca="1" si="11"/>
        <v>10701</v>
      </c>
      <c r="W172" s="940">
        <f t="shared" ca="1" si="11"/>
        <v>10319</v>
      </c>
      <c r="X172" s="940">
        <f t="shared" ca="1" si="11"/>
        <v>10156</v>
      </c>
      <c r="Y172" s="940">
        <f t="shared" ca="1" si="11"/>
        <v>10528</v>
      </c>
      <c r="Z172" s="940">
        <f t="shared" ca="1" si="11"/>
        <v>10372</v>
      </c>
      <c r="AA172" s="940">
        <f t="shared" ca="1" si="11"/>
        <v>0</v>
      </c>
      <c r="AB172" s="940">
        <f t="shared" ca="1" si="11"/>
        <v>0</v>
      </c>
      <c r="AC172" s="940">
        <f t="shared" ca="1" si="11"/>
        <v>0</v>
      </c>
      <c r="AD172" s="1425"/>
      <c r="AE172" s="852"/>
    </row>
    <row r="173" spans="1:31" ht="22.5" customHeight="1" x14ac:dyDescent="0.25">
      <c r="A173" s="843"/>
      <c r="B173" s="1394" t="str">
        <f>'Team 1'!B65</f>
        <v>BOYS  13/U FREESTYLE</v>
      </c>
      <c r="C173" s="962" t="s">
        <v>218</v>
      </c>
      <c r="D173" s="966" t="str">
        <f>'print 10 lane'!I116</f>
        <v xml:space="preserve">Finley </v>
      </c>
      <c r="E173" s="966" t="str">
        <f>'print 10 lane'!L116</f>
        <v xml:space="preserve">Omar </v>
      </c>
      <c r="F173" s="966" t="str">
        <f>'print 10 lane'!O116</f>
        <v xml:space="preserve">Michael </v>
      </c>
      <c r="G173" s="966" t="str">
        <f>'print 10 lane'!R116</f>
        <v xml:space="preserve">Harry </v>
      </c>
      <c r="H173" s="966" t="str">
        <f>'print 10 lane'!U116</f>
        <v xml:space="preserve">Connor </v>
      </c>
      <c r="I173" s="966" t="str">
        <f>'print 10 lane'!X116</f>
        <v xml:space="preserve">Harrison  </v>
      </c>
      <c r="J173" s="966" t="str">
        <f>'print 10 lane'!AA116</f>
        <v xml:space="preserve"> </v>
      </c>
      <c r="K173" s="966" t="str">
        <f>'print 10 lane'!AD116</f>
        <v xml:space="preserve"> </v>
      </c>
      <c r="L173" s="966" t="str">
        <f>'print 10 lane'!AG116</f>
        <v xml:space="preserve"> </v>
      </c>
      <c r="M173" s="967" t="str">
        <f>'print 10 lane'!AJ116</f>
        <v xml:space="preserve"> </v>
      </c>
      <c r="N173" s="968"/>
      <c r="O173" s="1427"/>
      <c r="P173" s="1428"/>
      <c r="Q173" s="1428"/>
      <c r="R173" s="1428"/>
      <c r="S173" s="903" t="str">
        <f t="shared" ca="1" si="9"/>
        <v xml:space="preserve"> </v>
      </c>
      <c r="T173" s="940" t="str">
        <f t="shared" ca="1" si="12"/>
        <v>SWIMMER</v>
      </c>
      <c r="U173" s="940" t="str">
        <f t="shared" ca="1" si="11"/>
        <v xml:space="preserve">Finley </v>
      </c>
      <c r="V173" s="940" t="str">
        <f t="shared" ca="1" si="11"/>
        <v xml:space="preserve">Omar </v>
      </c>
      <c r="W173" s="940" t="str">
        <f t="shared" ca="1" si="11"/>
        <v xml:space="preserve">Michael </v>
      </c>
      <c r="X173" s="940" t="str">
        <f t="shared" ca="1" si="11"/>
        <v xml:space="preserve">Harry </v>
      </c>
      <c r="Y173" s="940" t="str">
        <f t="shared" ca="1" si="11"/>
        <v xml:space="preserve">Connor </v>
      </c>
      <c r="Z173" s="940" t="str">
        <f t="shared" ca="1" si="11"/>
        <v xml:space="preserve">Harrison  </v>
      </c>
      <c r="AA173" s="940" t="str">
        <f t="shared" ca="1" si="11"/>
        <v xml:space="preserve"> </v>
      </c>
      <c r="AB173" s="940" t="str">
        <f t="shared" ca="1" si="11"/>
        <v xml:space="preserve"> </v>
      </c>
      <c r="AC173" s="940" t="str">
        <f t="shared" ca="1" si="11"/>
        <v xml:space="preserve"> </v>
      </c>
      <c r="AD173" s="1425"/>
      <c r="AE173" s="852"/>
    </row>
    <row r="174" spans="1:31" ht="30" customHeight="1" thickBot="1" x14ac:dyDescent="0.3">
      <c r="A174" s="843"/>
      <c r="B174" s="1394"/>
      <c r="C174" s="1000" t="s">
        <v>216</v>
      </c>
      <c r="D174" s="1001"/>
      <c r="E174" s="1001"/>
      <c r="F174" s="1001"/>
      <c r="G174" s="1001"/>
      <c r="H174" s="1001"/>
      <c r="I174" s="1001"/>
      <c r="J174" s="1001"/>
      <c r="K174" s="1001"/>
      <c r="L174" s="1001"/>
      <c r="M174" s="1002"/>
      <c r="N174" s="862"/>
      <c r="O174" s="1427"/>
      <c r="P174" s="1428"/>
      <c r="Q174" s="1428"/>
      <c r="R174" s="1428"/>
      <c r="S174" s="903">
        <f t="shared" ca="1" si="9"/>
        <v>0</v>
      </c>
      <c r="T174" s="940" t="str">
        <f t="shared" ca="1" si="12"/>
        <v>DQ REASON</v>
      </c>
      <c r="U174" s="940">
        <f t="shared" ca="1" si="11"/>
        <v>0</v>
      </c>
      <c r="V174" s="940">
        <f t="shared" ca="1" si="11"/>
        <v>0</v>
      </c>
      <c r="W174" s="940">
        <f t="shared" ca="1" si="11"/>
        <v>0</v>
      </c>
      <c r="X174" s="940">
        <f t="shared" ca="1" si="11"/>
        <v>0</v>
      </c>
      <c r="Y174" s="940">
        <f t="shared" ca="1" si="11"/>
        <v>0</v>
      </c>
      <c r="Z174" s="940">
        <f t="shared" ca="1" si="11"/>
        <v>0</v>
      </c>
      <c r="AA174" s="940">
        <f t="shared" ca="1" si="11"/>
        <v>0</v>
      </c>
      <c r="AB174" s="940">
        <f t="shared" ca="1" si="11"/>
        <v>0</v>
      </c>
      <c r="AC174" s="940">
        <f t="shared" ca="1" si="11"/>
        <v>0</v>
      </c>
      <c r="AD174" s="1425"/>
      <c r="AE174" s="852"/>
    </row>
    <row r="175" spans="1:31" ht="18" customHeight="1" x14ac:dyDescent="0.25">
      <c r="A175" s="843"/>
      <c r="B175" s="1395" t="s">
        <v>197</v>
      </c>
      <c r="C175" s="1003" t="s">
        <v>10</v>
      </c>
      <c r="D175" s="985">
        <f>'print 10 lane'!J118</f>
        <v>1</v>
      </c>
      <c r="E175" s="986">
        <f>'print 10 lane'!M118</f>
        <v>6</v>
      </c>
      <c r="F175" s="986">
        <f>'print 10 lane'!P118</f>
        <v>5</v>
      </c>
      <c r="G175" s="986">
        <f>'print 10 lane'!S118</f>
        <v>4</v>
      </c>
      <c r="H175" s="986">
        <f>'print 10 lane'!V118</f>
        <v>2</v>
      </c>
      <c r="I175" s="986">
        <f>'print 10 lane'!Y118</f>
        <v>3</v>
      </c>
      <c r="J175" s="986">
        <f>'print 10 lane'!AB118</f>
        <v>0</v>
      </c>
      <c r="K175" s="986">
        <f>'print 10 lane'!AE118</f>
        <v>0</v>
      </c>
      <c r="L175" s="986">
        <f>'print 10 lane'!AH118</f>
        <v>0</v>
      </c>
      <c r="M175" s="987">
        <f>'print 10 lane'!AK118</f>
        <v>0</v>
      </c>
      <c r="N175" s="862"/>
      <c r="O175" s="1427"/>
      <c r="P175" s="1428"/>
      <c r="Q175" s="1428"/>
      <c r="R175" s="1428"/>
      <c r="S175" s="903"/>
      <c r="T175" s="940"/>
      <c r="U175" s="940"/>
      <c r="V175" s="940"/>
      <c r="W175" s="940"/>
      <c r="X175" s="940"/>
      <c r="Y175" s="940"/>
      <c r="Z175" s="940"/>
      <c r="AA175" s="940"/>
      <c r="AB175" s="940"/>
      <c r="AC175" s="940"/>
      <c r="AD175" s="1425"/>
      <c r="AE175" s="852"/>
    </row>
    <row r="176" spans="1:31" ht="22.5" customHeight="1" x14ac:dyDescent="0.25">
      <c r="A176" s="843"/>
      <c r="B176" s="1396"/>
      <c r="C176" s="941" t="s">
        <v>9</v>
      </c>
      <c r="D176" s="942">
        <v>11761</v>
      </c>
      <c r="E176" s="943">
        <v>12701</v>
      </c>
      <c r="F176" s="943">
        <v>12014</v>
      </c>
      <c r="G176" s="943">
        <v>12012</v>
      </c>
      <c r="H176" s="943">
        <v>11789</v>
      </c>
      <c r="I176" s="943">
        <v>11862</v>
      </c>
      <c r="J176" s="943"/>
      <c r="K176" s="943"/>
      <c r="L176" s="943"/>
      <c r="M176" s="944"/>
      <c r="N176" s="862"/>
      <c r="O176" s="1427"/>
      <c r="P176" s="1428"/>
      <c r="Q176" s="1428"/>
      <c r="R176" s="1428"/>
      <c r="S176" s="903">
        <f t="shared" ca="1" si="9"/>
        <v>0</v>
      </c>
      <c r="T176" s="940" t="str">
        <f t="shared" ca="1" si="12"/>
        <v>TIME</v>
      </c>
      <c r="U176" s="940">
        <f t="shared" ca="1" si="11"/>
        <v>11761</v>
      </c>
      <c r="V176" s="940">
        <f t="shared" ca="1" si="11"/>
        <v>12701</v>
      </c>
      <c r="W176" s="940">
        <f t="shared" ca="1" si="11"/>
        <v>12014</v>
      </c>
      <c r="X176" s="940">
        <f t="shared" ca="1" si="11"/>
        <v>12012</v>
      </c>
      <c r="Y176" s="940">
        <f t="shared" ca="1" si="11"/>
        <v>11789</v>
      </c>
      <c r="Z176" s="940">
        <f t="shared" ca="1" si="11"/>
        <v>11862</v>
      </c>
      <c r="AA176" s="940">
        <f t="shared" ca="1" si="11"/>
        <v>0</v>
      </c>
      <c r="AB176" s="940">
        <f t="shared" ca="1" si="11"/>
        <v>0</v>
      </c>
      <c r="AC176" s="940">
        <f t="shared" ca="1" si="11"/>
        <v>0</v>
      </c>
      <c r="AD176" s="1425"/>
      <c r="AE176" s="852"/>
    </row>
    <row r="177" spans="1:31" ht="22.5" customHeight="1" x14ac:dyDescent="0.25">
      <c r="A177" s="843"/>
      <c r="B177" s="1396" t="str">
        <f>'Team 1'!B66</f>
        <v>GIRLS 15/U BREASTSTROKE</v>
      </c>
      <c r="C177" s="941" t="s">
        <v>218</v>
      </c>
      <c r="D177" s="949" t="str">
        <f>'print 10 lane'!I119</f>
        <v xml:space="preserve">Jessica </v>
      </c>
      <c r="E177" s="949" t="str">
        <f>'print 10 lane'!L119</f>
        <v xml:space="preserve">Chloe </v>
      </c>
      <c r="F177" s="949" t="str">
        <f>'print 10 lane'!O119</f>
        <v xml:space="preserve">Olivia </v>
      </c>
      <c r="G177" s="949" t="str">
        <f>'print 10 lane'!R119</f>
        <v xml:space="preserve">Abby </v>
      </c>
      <c r="H177" s="949" t="str">
        <f>'print 10 lane'!U119</f>
        <v xml:space="preserve">Merewyn </v>
      </c>
      <c r="I177" s="949" t="str">
        <f>'print 10 lane'!X119</f>
        <v xml:space="preserve">Jessica </v>
      </c>
      <c r="J177" s="949" t="str">
        <f>'print 10 lane'!AA119</f>
        <v xml:space="preserve"> </v>
      </c>
      <c r="K177" s="949" t="str">
        <f>'print 10 lane'!AD119</f>
        <v xml:space="preserve"> </v>
      </c>
      <c r="L177" s="949" t="str">
        <f>'print 10 lane'!AG119</f>
        <v xml:space="preserve"> </v>
      </c>
      <c r="M177" s="948" t="str">
        <f>'print 10 lane'!AJ119</f>
        <v xml:space="preserve"> </v>
      </c>
      <c r="N177" s="968"/>
      <c r="O177" s="1427"/>
      <c r="P177" s="1428"/>
      <c r="Q177" s="1428"/>
      <c r="R177" s="1428"/>
      <c r="S177" s="903" t="str">
        <f t="shared" ca="1" si="9"/>
        <v xml:space="preserve"> </v>
      </c>
      <c r="T177" s="940" t="str">
        <f t="shared" ca="1" si="12"/>
        <v>SWIMMER</v>
      </c>
      <c r="U177" s="940" t="str">
        <f t="shared" ca="1" si="11"/>
        <v xml:space="preserve">Jessica </v>
      </c>
      <c r="V177" s="940" t="str">
        <f t="shared" ca="1" si="11"/>
        <v xml:space="preserve">Chloe </v>
      </c>
      <c r="W177" s="940" t="str">
        <f t="shared" ca="1" si="11"/>
        <v xml:space="preserve">Olivia </v>
      </c>
      <c r="X177" s="940" t="str">
        <f t="shared" ca="1" si="11"/>
        <v xml:space="preserve">Abby </v>
      </c>
      <c r="Y177" s="940" t="str">
        <f t="shared" ca="1" si="11"/>
        <v xml:space="preserve">Merewyn </v>
      </c>
      <c r="Z177" s="940" t="str">
        <f t="shared" ca="1" si="11"/>
        <v xml:space="preserve">Jessica </v>
      </c>
      <c r="AA177" s="940" t="str">
        <f t="shared" ca="1" si="11"/>
        <v xml:space="preserve"> </v>
      </c>
      <c r="AB177" s="940" t="str">
        <f t="shared" ca="1" si="11"/>
        <v xml:space="preserve"> </v>
      </c>
      <c r="AC177" s="940" t="str">
        <f t="shared" ca="1" si="11"/>
        <v xml:space="preserve"> </v>
      </c>
      <c r="AD177" s="1425"/>
      <c r="AE177" s="852"/>
    </row>
    <row r="178" spans="1:31" ht="30" customHeight="1" thickBot="1" x14ac:dyDescent="0.3">
      <c r="A178" s="843"/>
      <c r="B178" s="1396"/>
      <c r="C178" s="1004" t="s">
        <v>216</v>
      </c>
      <c r="D178" s="1016"/>
      <c r="E178" s="1016"/>
      <c r="F178" s="1016"/>
      <c r="G178" s="1016"/>
      <c r="H178" s="1016"/>
      <c r="I178" s="1016"/>
      <c r="J178" s="1016"/>
      <c r="K178" s="1016"/>
      <c r="L178" s="1016"/>
      <c r="M178" s="1017"/>
      <c r="N178" s="862"/>
      <c r="O178" s="1429"/>
      <c r="P178" s="1430"/>
      <c r="Q178" s="1430"/>
      <c r="R178" s="1430"/>
      <c r="S178" s="903">
        <f t="shared" ca="1" si="9"/>
        <v>0</v>
      </c>
      <c r="T178" s="940" t="str">
        <f t="shared" ca="1" si="12"/>
        <v>DQ REASON</v>
      </c>
      <c r="U178" s="940">
        <f t="shared" ca="1" si="11"/>
        <v>0</v>
      </c>
      <c r="V178" s="940">
        <f t="shared" ca="1" si="11"/>
        <v>0</v>
      </c>
      <c r="W178" s="940">
        <f t="shared" ca="1" si="11"/>
        <v>0</v>
      </c>
      <c r="X178" s="940">
        <f t="shared" ca="1" si="11"/>
        <v>0</v>
      </c>
      <c r="Y178" s="940">
        <f t="shared" ca="1" si="11"/>
        <v>0</v>
      </c>
      <c r="Z178" s="940">
        <f t="shared" ca="1" si="11"/>
        <v>0</v>
      </c>
      <c r="AA178" s="940">
        <f t="shared" ca="1" si="11"/>
        <v>0</v>
      </c>
      <c r="AB178" s="940">
        <f t="shared" ca="1" si="11"/>
        <v>0</v>
      </c>
      <c r="AC178" s="940">
        <f t="shared" ca="1" si="11"/>
        <v>0</v>
      </c>
      <c r="AD178" s="1425"/>
      <c r="AE178" s="852"/>
    </row>
    <row r="179" spans="1:31" ht="18" customHeight="1" x14ac:dyDescent="0.25">
      <c r="A179" s="843"/>
      <c r="B179" s="1397" t="s">
        <v>198</v>
      </c>
      <c r="C179" s="1005" t="s">
        <v>10</v>
      </c>
      <c r="D179" s="958">
        <f>'print 10 lane'!J121</f>
        <v>6</v>
      </c>
      <c r="E179" s="959">
        <f>'print 10 lane'!M121</f>
        <v>5</v>
      </c>
      <c r="F179" s="959">
        <f>'print 10 lane'!P121</f>
        <v>3</v>
      </c>
      <c r="G179" s="959">
        <f>'print 10 lane'!S121</f>
        <v>1</v>
      </c>
      <c r="H179" s="959">
        <f>'print 10 lane'!V121</f>
        <v>2</v>
      </c>
      <c r="I179" s="959">
        <f>'print 10 lane'!Y121</f>
        <v>4</v>
      </c>
      <c r="J179" s="959">
        <f>'print 10 lane'!AB121</f>
        <v>0</v>
      </c>
      <c r="K179" s="959">
        <f>'print 10 lane'!AE121</f>
        <v>0</v>
      </c>
      <c r="L179" s="959">
        <f>'print 10 lane'!AH121</f>
        <v>0</v>
      </c>
      <c r="M179" s="960">
        <f>'print 10 lane'!AK121</f>
        <v>0</v>
      </c>
      <c r="N179" s="862"/>
      <c r="O179" s="1431" t="s">
        <v>2836</v>
      </c>
      <c r="P179" s="1431"/>
      <c r="Q179" s="1431"/>
      <c r="R179" s="1432"/>
      <c r="S179" s="903"/>
      <c r="T179" s="940"/>
      <c r="U179" s="940"/>
      <c r="V179" s="940"/>
      <c r="W179" s="940"/>
      <c r="X179" s="940"/>
      <c r="Y179" s="940"/>
      <c r="Z179" s="940"/>
      <c r="AA179" s="940"/>
      <c r="AB179" s="940"/>
      <c r="AC179" s="940"/>
      <c r="AD179" s="1425"/>
      <c r="AE179" s="852"/>
    </row>
    <row r="180" spans="1:31" ht="22.5" customHeight="1" x14ac:dyDescent="0.25">
      <c r="A180" s="843"/>
      <c r="B180" s="1394"/>
      <c r="C180" s="962" t="s">
        <v>9</v>
      </c>
      <c r="D180" s="963">
        <v>12170</v>
      </c>
      <c r="E180" s="963">
        <v>11903</v>
      </c>
      <c r="F180" s="963">
        <v>11496</v>
      </c>
      <c r="G180" s="963">
        <v>10719</v>
      </c>
      <c r="H180" s="963">
        <v>11400</v>
      </c>
      <c r="I180" s="963">
        <v>11901</v>
      </c>
      <c r="J180" s="963"/>
      <c r="K180" s="963"/>
      <c r="L180" s="963"/>
      <c r="M180" s="964"/>
      <c r="N180" s="862"/>
      <c r="O180" s="1433"/>
      <c r="P180" s="1433"/>
      <c r="Q180" s="1433"/>
      <c r="R180" s="1434"/>
      <c r="S180" s="903">
        <f t="shared" ca="1" si="9"/>
        <v>0</v>
      </c>
      <c r="T180" s="940" t="str">
        <f t="shared" ca="1" si="12"/>
        <v>TIME</v>
      </c>
      <c r="U180" s="940">
        <f t="shared" ca="1" si="11"/>
        <v>12170</v>
      </c>
      <c r="V180" s="940">
        <f t="shared" ca="1" si="11"/>
        <v>11903</v>
      </c>
      <c r="W180" s="940">
        <f t="shared" ca="1" si="11"/>
        <v>11496</v>
      </c>
      <c r="X180" s="940">
        <f t="shared" ca="1" si="11"/>
        <v>10719</v>
      </c>
      <c r="Y180" s="940">
        <f t="shared" ca="1" si="11"/>
        <v>11400</v>
      </c>
      <c r="Z180" s="940">
        <f t="shared" ca="1" si="11"/>
        <v>11901</v>
      </c>
      <c r="AA180" s="940">
        <f t="shared" ca="1" si="11"/>
        <v>0</v>
      </c>
      <c r="AB180" s="940">
        <f t="shared" ca="1" si="11"/>
        <v>0</v>
      </c>
      <c r="AC180" s="940">
        <f t="shared" ca="1" si="11"/>
        <v>0</v>
      </c>
      <c r="AD180" s="1425"/>
      <c r="AE180" s="852"/>
    </row>
    <row r="181" spans="1:31" ht="22.5" customHeight="1" x14ac:dyDescent="0.25">
      <c r="A181" s="843"/>
      <c r="B181" s="1394" t="str">
        <f>'Team 1'!B67</f>
        <v>BOYS 15/U BREASTSTROKE</v>
      </c>
      <c r="C181" s="962" t="s">
        <v>218</v>
      </c>
      <c r="D181" s="966" t="str">
        <f>'print 10 lane'!I122</f>
        <v xml:space="preserve">Henri </v>
      </c>
      <c r="E181" s="966" t="str">
        <f>'print 10 lane'!L122</f>
        <v xml:space="preserve">Cameron </v>
      </c>
      <c r="F181" s="966" t="str">
        <f>'print 10 lane'!O122</f>
        <v xml:space="preserve">James </v>
      </c>
      <c r="G181" s="966" t="str">
        <f>'print 10 lane'!R122</f>
        <v xml:space="preserve">Joshua </v>
      </c>
      <c r="H181" s="966" t="str">
        <f>'print 10 lane'!U122</f>
        <v xml:space="preserve">Luke </v>
      </c>
      <c r="I181" s="966" t="str">
        <f>'print 10 lane'!X122</f>
        <v xml:space="preserve">Owen </v>
      </c>
      <c r="J181" s="966" t="str">
        <f>'print 10 lane'!AA122</f>
        <v xml:space="preserve"> </v>
      </c>
      <c r="K181" s="966" t="str">
        <f>'print 10 lane'!AD122</f>
        <v xml:space="preserve"> </v>
      </c>
      <c r="L181" s="966" t="str">
        <f>'print 10 lane'!AG122</f>
        <v xml:space="preserve"> </v>
      </c>
      <c r="M181" s="967" t="str">
        <f>'print 10 lane'!AJ122</f>
        <v xml:space="preserve"> </v>
      </c>
      <c r="N181" s="968"/>
      <c r="O181" s="1433"/>
      <c r="P181" s="1433"/>
      <c r="Q181" s="1433"/>
      <c r="R181" s="1434"/>
      <c r="S181" s="903" t="str">
        <f t="shared" ca="1" si="9"/>
        <v xml:space="preserve"> </v>
      </c>
      <c r="T181" s="940" t="str">
        <f t="shared" ca="1" si="12"/>
        <v>SWIMMER</v>
      </c>
      <c r="U181" s="940" t="str">
        <f t="shared" ca="1" si="11"/>
        <v xml:space="preserve">Henri </v>
      </c>
      <c r="V181" s="940" t="str">
        <f t="shared" ca="1" si="11"/>
        <v xml:space="preserve">Cameron </v>
      </c>
      <c r="W181" s="940" t="str">
        <f t="shared" ca="1" si="11"/>
        <v xml:space="preserve">James </v>
      </c>
      <c r="X181" s="940" t="str">
        <f t="shared" ca="1" si="11"/>
        <v xml:space="preserve">Joshua </v>
      </c>
      <c r="Y181" s="940" t="str">
        <f t="shared" ca="1" si="11"/>
        <v xml:space="preserve">Luke </v>
      </c>
      <c r="Z181" s="940" t="str">
        <f t="shared" ca="1" si="11"/>
        <v xml:space="preserve">Owen </v>
      </c>
      <c r="AA181" s="940" t="str">
        <f t="shared" ca="1" si="11"/>
        <v xml:space="preserve"> </v>
      </c>
      <c r="AB181" s="940" t="str">
        <f t="shared" ca="1" si="11"/>
        <v xml:space="preserve"> </v>
      </c>
      <c r="AC181" s="940" t="str">
        <f t="shared" ca="1" si="11"/>
        <v xml:space="preserve"> </v>
      </c>
      <c r="AD181" s="1425"/>
      <c r="AE181" s="852"/>
    </row>
    <row r="182" spans="1:31" ht="30" customHeight="1" thickBot="1" x14ac:dyDescent="0.3">
      <c r="A182" s="843"/>
      <c r="B182" s="1394"/>
      <c r="C182" s="1000" t="s">
        <v>216</v>
      </c>
      <c r="D182" s="1001"/>
      <c r="E182" s="1001"/>
      <c r="F182" s="1001"/>
      <c r="G182" s="1001"/>
      <c r="H182" s="1001"/>
      <c r="I182" s="1001"/>
      <c r="J182" s="1001"/>
      <c r="K182" s="1001"/>
      <c r="L182" s="1001"/>
      <c r="M182" s="1002"/>
      <c r="N182" s="862"/>
      <c r="O182" s="1433"/>
      <c r="P182" s="1433"/>
      <c r="Q182" s="1433"/>
      <c r="R182" s="1434"/>
      <c r="S182" s="903">
        <f t="shared" ca="1" si="9"/>
        <v>0</v>
      </c>
      <c r="T182" s="940" t="str">
        <f t="shared" ca="1" si="12"/>
        <v>DQ REASON</v>
      </c>
      <c r="U182" s="940">
        <f t="shared" ca="1" si="11"/>
        <v>0</v>
      </c>
      <c r="V182" s="940">
        <f t="shared" ca="1" si="11"/>
        <v>0</v>
      </c>
      <c r="W182" s="940">
        <f t="shared" ca="1" si="11"/>
        <v>0</v>
      </c>
      <c r="X182" s="940">
        <f t="shared" ca="1" si="11"/>
        <v>0</v>
      </c>
      <c r="Y182" s="940">
        <f t="shared" ca="1" si="11"/>
        <v>0</v>
      </c>
      <c r="Z182" s="940">
        <f t="shared" ca="1" si="11"/>
        <v>0</v>
      </c>
      <c r="AA182" s="940">
        <f t="shared" ca="1" si="11"/>
        <v>0</v>
      </c>
      <c r="AB182" s="940">
        <f t="shared" ca="1" si="11"/>
        <v>0</v>
      </c>
      <c r="AC182" s="940">
        <f t="shared" ca="1" si="11"/>
        <v>0</v>
      </c>
      <c r="AD182" s="1425"/>
      <c r="AE182" s="852"/>
    </row>
    <row r="183" spans="1:31" ht="18" customHeight="1" thickBot="1" x14ac:dyDescent="0.3">
      <c r="A183" s="843"/>
      <c r="B183" s="1395" t="s">
        <v>199</v>
      </c>
      <c r="C183" s="1003" t="s">
        <v>10</v>
      </c>
      <c r="D183" s="985">
        <f>'print 10 lane'!J124</f>
        <v>5</v>
      </c>
      <c r="E183" s="986">
        <f>'print 10 lane'!M124</f>
        <v>4</v>
      </c>
      <c r="F183" s="986">
        <f>'print 10 lane'!P124</f>
        <v>1</v>
      </c>
      <c r="G183" s="986">
        <f>'print 10 lane'!S124</f>
        <v>2</v>
      </c>
      <c r="H183" s="986">
        <f>'print 10 lane'!V124</f>
        <v>6</v>
      </c>
      <c r="I183" s="986">
        <f>'print 10 lane'!Y124</f>
        <v>3</v>
      </c>
      <c r="J183" s="986">
        <f>'print 10 lane'!AB124</f>
        <v>0</v>
      </c>
      <c r="K183" s="986">
        <f>'print 10 lane'!AE124</f>
        <v>0</v>
      </c>
      <c r="L183" s="986">
        <f>'print 10 lane'!AH124</f>
        <v>0</v>
      </c>
      <c r="M183" s="987">
        <f>'print 10 lane'!AK124</f>
        <v>0</v>
      </c>
      <c r="N183" s="862"/>
      <c r="O183" s="1435"/>
      <c r="P183" s="1435"/>
      <c r="Q183" s="1435"/>
      <c r="R183" s="1436"/>
      <c r="S183" s="903"/>
      <c r="T183" s="940"/>
      <c r="U183" s="940"/>
      <c r="V183" s="940"/>
      <c r="W183" s="940"/>
      <c r="X183" s="940"/>
      <c r="Y183" s="940"/>
      <c r="Z183" s="940"/>
      <c r="AA183" s="940"/>
      <c r="AB183" s="940"/>
      <c r="AC183" s="940"/>
      <c r="AD183" s="1425"/>
      <c r="AE183" s="852"/>
    </row>
    <row r="184" spans="1:31" ht="22.5" customHeight="1" x14ac:dyDescent="0.25">
      <c r="A184" s="843"/>
      <c r="B184" s="1396"/>
      <c r="C184" s="941" t="s">
        <v>9</v>
      </c>
      <c r="D184" s="942">
        <v>10360</v>
      </c>
      <c r="E184" s="943">
        <v>10288</v>
      </c>
      <c r="F184" s="943">
        <v>5853</v>
      </c>
      <c r="G184" s="943">
        <v>10047</v>
      </c>
      <c r="H184" s="943">
        <v>10458</v>
      </c>
      <c r="I184" s="943">
        <v>10098</v>
      </c>
      <c r="J184" s="943"/>
      <c r="K184" s="943"/>
      <c r="L184" s="943"/>
      <c r="M184" s="944"/>
      <c r="N184" s="862"/>
      <c r="O184" s="999"/>
      <c r="P184" s="999"/>
      <c r="Q184" s="999"/>
      <c r="R184" s="999"/>
      <c r="S184" s="903">
        <f t="shared" ca="1" si="9"/>
        <v>0</v>
      </c>
      <c r="T184" s="940" t="str">
        <f t="shared" ca="1" si="12"/>
        <v>TIME</v>
      </c>
      <c r="U184" s="940">
        <f t="shared" ca="1" si="11"/>
        <v>10360</v>
      </c>
      <c r="V184" s="940">
        <f t="shared" ca="1" si="11"/>
        <v>10288</v>
      </c>
      <c r="W184" s="940">
        <f t="shared" ca="1" si="11"/>
        <v>5853</v>
      </c>
      <c r="X184" s="940">
        <f t="shared" ca="1" si="11"/>
        <v>10047</v>
      </c>
      <c r="Y184" s="940">
        <f t="shared" ca="1" si="11"/>
        <v>10458</v>
      </c>
      <c r="Z184" s="940">
        <f t="shared" ca="1" si="11"/>
        <v>10098</v>
      </c>
      <c r="AA184" s="940">
        <f t="shared" ca="1" si="11"/>
        <v>0</v>
      </c>
      <c r="AB184" s="940">
        <f t="shared" ca="1" si="11"/>
        <v>0</v>
      </c>
      <c r="AC184" s="940">
        <f t="shared" ca="1" si="11"/>
        <v>0</v>
      </c>
      <c r="AD184" s="1425"/>
      <c r="AE184" s="852"/>
    </row>
    <row r="185" spans="1:31" ht="22.5" customHeight="1" x14ac:dyDescent="0.25">
      <c r="A185" s="843"/>
      <c r="B185" s="1396" t="str">
        <f>'Team 1'!B68</f>
        <v>LADIES OPEN FREESTYLE</v>
      </c>
      <c r="C185" s="941" t="s">
        <v>218</v>
      </c>
      <c r="D185" s="949" t="str">
        <f>'print 10 lane'!I125</f>
        <v xml:space="preserve">Hannah </v>
      </c>
      <c r="E185" s="949" t="str">
        <f>'print 10 lane'!L125</f>
        <v xml:space="preserve">Freya </v>
      </c>
      <c r="F185" s="949" t="str">
        <f>'print 10 lane'!O125</f>
        <v xml:space="preserve">Kenzie </v>
      </c>
      <c r="G185" s="949" t="str">
        <f>'print 10 lane'!R125</f>
        <v xml:space="preserve">Rhiannon </v>
      </c>
      <c r="H185" s="949" t="str">
        <f>'print 10 lane'!U125</f>
        <v xml:space="preserve">Jessica </v>
      </c>
      <c r="I185" s="949" t="str">
        <f>'print 10 lane'!X125</f>
        <v xml:space="preserve">Tia </v>
      </c>
      <c r="J185" s="949" t="str">
        <f>'print 10 lane'!AA125</f>
        <v xml:space="preserve"> </v>
      </c>
      <c r="K185" s="949" t="str">
        <f>'print 10 lane'!AD125</f>
        <v xml:space="preserve"> </v>
      </c>
      <c r="L185" s="949" t="str">
        <f>'print 10 lane'!AG125</f>
        <v xml:space="preserve"> </v>
      </c>
      <c r="M185" s="948" t="str">
        <f>'print 10 lane'!AJ125</f>
        <v xml:space="preserve"> </v>
      </c>
      <c r="N185" s="968"/>
      <c r="O185" s="999"/>
      <c r="P185" s="999"/>
      <c r="Q185" s="999"/>
      <c r="R185" s="999"/>
      <c r="S185" s="903" t="str">
        <f t="shared" ca="1" si="9"/>
        <v xml:space="preserve"> </v>
      </c>
      <c r="T185" s="940" t="str">
        <f t="shared" ca="1" si="12"/>
        <v>SWIMMER</v>
      </c>
      <c r="U185" s="940" t="str">
        <f t="shared" ca="1" si="11"/>
        <v xml:space="preserve">Hannah </v>
      </c>
      <c r="V185" s="940" t="str">
        <f t="shared" ca="1" si="11"/>
        <v xml:space="preserve">Freya </v>
      </c>
      <c r="W185" s="940" t="str">
        <f t="shared" ca="1" si="11"/>
        <v xml:space="preserve">Kenzie </v>
      </c>
      <c r="X185" s="940" t="str">
        <f t="shared" ca="1" si="11"/>
        <v xml:space="preserve">Rhiannon </v>
      </c>
      <c r="Y185" s="940" t="str">
        <f t="shared" ca="1" si="11"/>
        <v xml:space="preserve">Jessica </v>
      </c>
      <c r="Z185" s="940" t="str">
        <f t="shared" ca="1" si="11"/>
        <v xml:space="preserve">Tia </v>
      </c>
      <c r="AA185" s="940" t="str">
        <f t="shared" ca="1" si="11"/>
        <v xml:space="preserve"> </v>
      </c>
      <c r="AB185" s="940" t="str">
        <f t="shared" ca="1" si="11"/>
        <v xml:space="preserve"> </v>
      </c>
      <c r="AC185" s="940" t="str">
        <f t="shared" ca="1" si="11"/>
        <v xml:space="preserve"> </v>
      </c>
      <c r="AD185" s="1425"/>
      <c r="AE185" s="852"/>
    </row>
    <row r="186" spans="1:31" ht="30" customHeight="1" thickBot="1" x14ac:dyDescent="0.3">
      <c r="A186" s="843"/>
      <c r="B186" s="1396"/>
      <c r="C186" s="1004" t="s">
        <v>216</v>
      </c>
      <c r="D186" s="1016"/>
      <c r="E186" s="1016"/>
      <c r="F186" s="1016"/>
      <c r="G186" s="1016"/>
      <c r="H186" s="1016"/>
      <c r="I186" s="1016"/>
      <c r="J186" s="1016"/>
      <c r="K186" s="1016"/>
      <c r="L186" s="1016"/>
      <c r="M186" s="1017"/>
      <c r="N186" s="862"/>
      <c r="O186" s="998"/>
      <c r="P186" s="998"/>
      <c r="Q186" s="998"/>
      <c r="R186" s="998"/>
      <c r="S186" s="903">
        <f t="shared" ca="1" si="9"/>
        <v>0</v>
      </c>
      <c r="T186" s="940" t="str">
        <f t="shared" ca="1" si="12"/>
        <v>DQ REASON</v>
      </c>
      <c r="U186" s="940">
        <f t="shared" ca="1" si="11"/>
        <v>0</v>
      </c>
      <c r="V186" s="940">
        <f t="shared" ca="1" si="11"/>
        <v>0</v>
      </c>
      <c r="W186" s="940">
        <f t="shared" ca="1" si="11"/>
        <v>0</v>
      </c>
      <c r="X186" s="940">
        <f t="shared" ca="1" si="11"/>
        <v>0</v>
      </c>
      <c r="Y186" s="940">
        <f t="shared" ca="1" si="11"/>
        <v>0</v>
      </c>
      <c r="Z186" s="940">
        <f t="shared" ca="1" si="11"/>
        <v>0</v>
      </c>
      <c r="AA186" s="940">
        <f t="shared" ca="1" si="11"/>
        <v>0</v>
      </c>
      <c r="AB186" s="940">
        <f t="shared" ca="1" si="11"/>
        <v>0</v>
      </c>
      <c r="AC186" s="940">
        <f t="shared" ca="1" si="11"/>
        <v>0</v>
      </c>
      <c r="AD186" s="1425"/>
      <c r="AE186" s="852"/>
    </row>
    <row r="187" spans="1:31" ht="18" customHeight="1" x14ac:dyDescent="0.25">
      <c r="A187" s="843"/>
      <c r="B187" s="1397" t="s">
        <v>200</v>
      </c>
      <c r="C187" s="1005" t="s">
        <v>10</v>
      </c>
      <c r="D187" s="958">
        <f>'print 10 lane'!J127</f>
        <v>6</v>
      </c>
      <c r="E187" s="959">
        <f>'print 10 lane'!M127</f>
        <v>4</v>
      </c>
      <c r="F187" s="959">
        <f>'print 10 lane'!P127</f>
        <v>1</v>
      </c>
      <c r="G187" s="959">
        <f>'print 10 lane'!S127</f>
        <v>3</v>
      </c>
      <c r="H187" s="959">
        <f>'print 10 lane'!V127</f>
        <v>5</v>
      </c>
      <c r="I187" s="959">
        <f>'print 10 lane'!Y127</f>
        <v>2</v>
      </c>
      <c r="J187" s="959">
        <f>'print 10 lane'!AB127</f>
        <v>0</v>
      </c>
      <c r="K187" s="959">
        <f>'print 10 lane'!AE127</f>
        <v>0</v>
      </c>
      <c r="L187" s="959">
        <f>'print 10 lane'!AH127</f>
        <v>0</v>
      </c>
      <c r="M187" s="960">
        <f>'print 10 lane'!AK127</f>
        <v>0</v>
      </c>
      <c r="N187" s="862"/>
      <c r="O187" s="999"/>
      <c r="P187" s="999"/>
      <c r="Q187" s="999"/>
      <c r="R187" s="999"/>
      <c r="S187" s="903"/>
      <c r="T187" s="940"/>
      <c r="U187" s="940"/>
      <c r="V187" s="940"/>
      <c r="W187" s="940"/>
      <c r="X187" s="940"/>
      <c r="Y187" s="940"/>
      <c r="Z187" s="940"/>
      <c r="AA187" s="940"/>
      <c r="AB187" s="940"/>
      <c r="AC187" s="940"/>
      <c r="AD187" s="1425"/>
      <c r="AE187" s="852"/>
    </row>
    <row r="188" spans="1:31" ht="22.5" customHeight="1" x14ac:dyDescent="0.25">
      <c r="A188" s="843"/>
      <c r="B188" s="1394"/>
      <c r="C188" s="962" t="s">
        <v>9</v>
      </c>
      <c r="D188" s="963">
        <v>10136</v>
      </c>
      <c r="E188" s="963">
        <v>5442</v>
      </c>
      <c r="F188" s="963">
        <v>5267</v>
      </c>
      <c r="G188" s="963">
        <v>5432</v>
      </c>
      <c r="H188" s="963">
        <v>5840</v>
      </c>
      <c r="I188" s="963">
        <v>5413</v>
      </c>
      <c r="J188" s="963"/>
      <c r="K188" s="963"/>
      <c r="L188" s="963"/>
      <c r="M188" s="964"/>
      <c r="N188" s="862"/>
      <c r="O188" s="1427" t="str">
        <f>O31</f>
        <v xml:space="preserve">Any swim which requires no points to be awarded must have a zero entered into the time box.
The reason for a no point allocation must be entered into the box below the swimmers name.
Text will automatically allow space of approximately 30 letters (in the printout sheet) for this explanation.     </v>
      </c>
      <c r="P188" s="1428"/>
      <c r="Q188" s="1428"/>
      <c r="R188" s="1428"/>
      <c r="S188" s="903">
        <f t="shared" ca="1" si="9"/>
        <v>0</v>
      </c>
      <c r="T188" s="940" t="str">
        <f t="shared" ca="1" si="12"/>
        <v>TIME</v>
      </c>
      <c r="U188" s="940">
        <f t="shared" ca="1" si="11"/>
        <v>10136</v>
      </c>
      <c r="V188" s="940">
        <f t="shared" ca="1" si="11"/>
        <v>5442</v>
      </c>
      <c r="W188" s="940">
        <f t="shared" ca="1" si="11"/>
        <v>5267</v>
      </c>
      <c r="X188" s="940">
        <f t="shared" ca="1" si="11"/>
        <v>5432</v>
      </c>
      <c r="Y188" s="940">
        <f t="shared" ca="1" si="11"/>
        <v>5840</v>
      </c>
      <c r="Z188" s="940">
        <f t="shared" ca="1" si="11"/>
        <v>5413</v>
      </c>
      <c r="AA188" s="940">
        <f t="shared" ca="1" si="11"/>
        <v>0</v>
      </c>
      <c r="AB188" s="940">
        <f t="shared" ca="1" si="11"/>
        <v>0</v>
      </c>
      <c r="AC188" s="940">
        <f t="shared" ca="1" si="11"/>
        <v>0</v>
      </c>
      <c r="AD188" s="1425"/>
      <c r="AE188" s="852"/>
    </row>
    <row r="189" spans="1:31" ht="22.5" customHeight="1" x14ac:dyDescent="0.25">
      <c r="A189" s="843"/>
      <c r="B189" s="1394" t="str">
        <f>'Team 1'!B69</f>
        <v>MENS OPEN FREESTYLE</v>
      </c>
      <c r="C189" s="962" t="s">
        <v>218</v>
      </c>
      <c r="D189" s="966" t="str">
        <f>'print 10 lane'!I128</f>
        <v xml:space="preserve">Bradley  </v>
      </c>
      <c r="E189" s="966" t="str">
        <f>'print 10 lane'!L128</f>
        <v xml:space="preserve">Liam </v>
      </c>
      <c r="F189" s="966" t="str">
        <f>'print 10 lane'!O128</f>
        <v xml:space="preserve">Myles </v>
      </c>
      <c r="G189" s="966" t="str">
        <f>'print 10 lane'!R128</f>
        <v xml:space="preserve">Max </v>
      </c>
      <c r="H189" s="966" t="str">
        <f>'print 10 lane'!U128</f>
        <v xml:space="preserve">Kris </v>
      </c>
      <c r="I189" s="966" t="str">
        <f>'print 10 lane'!X128</f>
        <v xml:space="preserve">Joshua </v>
      </c>
      <c r="J189" s="966" t="str">
        <f>'print 10 lane'!AA128</f>
        <v xml:space="preserve"> </v>
      </c>
      <c r="K189" s="966" t="str">
        <f>'print 10 lane'!AD128</f>
        <v xml:space="preserve"> </v>
      </c>
      <c r="L189" s="966" t="str">
        <f>'print 10 lane'!AG128</f>
        <v xml:space="preserve"> </v>
      </c>
      <c r="M189" s="967" t="str">
        <f>'print 10 lane'!AJ128</f>
        <v xml:space="preserve"> </v>
      </c>
      <c r="N189" s="968"/>
      <c r="O189" s="1427"/>
      <c r="P189" s="1428"/>
      <c r="Q189" s="1428"/>
      <c r="R189" s="1428"/>
      <c r="S189" s="903" t="str">
        <f t="shared" ca="1" si="9"/>
        <v xml:space="preserve"> </v>
      </c>
      <c r="T189" s="940" t="str">
        <f t="shared" ca="1" si="12"/>
        <v>SWIMMER</v>
      </c>
      <c r="U189" s="940" t="str">
        <f t="shared" ca="1" si="11"/>
        <v xml:space="preserve">Bradley  </v>
      </c>
      <c r="V189" s="940" t="str">
        <f t="shared" ca="1" si="11"/>
        <v xml:space="preserve">Liam </v>
      </c>
      <c r="W189" s="940" t="str">
        <f t="shared" ca="1" si="11"/>
        <v xml:space="preserve">Myles </v>
      </c>
      <c r="X189" s="940" t="str">
        <f t="shared" ca="1" si="11"/>
        <v xml:space="preserve">Max </v>
      </c>
      <c r="Y189" s="940" t="str">
        <f t="shared" ref="U189:AC214" ca="1" si="13">INDIRECT(ADDRESS(ROW(),Y$18))</f>
        <v xml:space="preserve">Kris </v>
      </c>
      <c r="Z189" s="940" t="str">
        <f t="shared" ca="1" si="13"/>
        <v xml:space="preserve">Joshua </v>
      </c>
      <c r="AA189" s="940" t="str">
        <f t="shared" ca="1" si="13"/>
        <v xml:space="preserve"> </v>
      </c>
      <c r="AB189" s="940" t="str">
        <f t="shared" ca="1" si="13"/>
        <v xml:space="preserve"> </v>
      </c>
      <c r="AC189" s="940" t="str">
        <f t="shared" ca="1" si="13"/>
        <v xml:space="preserve"> </v>
      </c>
      <c r="AD189" s="1425"/>
      <c r="AE189" s="852"/>
    </row>
    <row r="190" spans="1:31" ht="30" customHeight="1" thickBot="1" x14ac:dyDescent="0.3">
      <c r="A190" s="843"/>
      <c r="B190" s="1394"/>
      <c r="C190" s="1000" t="s">
        <v>216</v>
      </c>
      <c r="D190" s="1001"/>
      <c r="E190" s="1001"/>
      <c r="F190" s="1001"/>
      <c r="G190" s="1001"/>
      <c r="H190" s="1001"/>
      <c r="I190" s="1001"/>
      <c r="J190" s="1001"/>
      <c r="K190" s="1001"/>
      <c r="L190" s="1001"/>
      <c r="M190" s="1002"/>
      <c r="N190" s="862"/>
      <c r="O190" s="1427"/>
      <c r="P190" s="1428"/>
      <c r="Q190" s="1428"/>
      <c r="R190" s="1428"/>
      <c r="S190" s="903">
        <f t="shared" ca="1" si="9"/>
        <v>0</v>
      </c>
      <c r="T190" s="940" t="str">
        <f t="shared" ca="1" si="12"/>
        <v>DQ REASON</v>
      </c>
      <c r="U190" s="940">
        <f t="shared" ca="1" si="13"/>
        <v>0</v>
      </c>
      <c r="V190" s="940">
        <f t="shared" ca="1" si="13"/>
        <v>0</v>
      </c>
      <c r="W190" s="940">
        <f t="shared" ca="1" si="13"/>
        <v>0</v>
      </c>
      <c r="X190" s="940">
        <f t="shared" ca="1" si="13"/>
        <v>0</v>
      </c>
      <c r="Y190" s="940">
        <f t="shared" ca="1" si="13"/>
        <v>0</v>
      </c>
      <c r="Z190" s="940">
        <f t="shared" ca="1" si="13"/>
        <v>0</v>
      </c>
      <c r="AA190" s="940">
        <f t="shared" ca="1" si="13"/>
        <v>0</v>
      </c>
      <c r="AB190" s="940">
        <f t="shared" ca="1" si="13"/>
        <v>0</v>
      </c>
      <c r="AC190" s="940">
        <f t="shared" ca="1" si="13"/>
        <v>0</v>
      </c>
      <c r="AD190" s="1425"/>
      <c r="AE190" s="852"/>
    </row>
    <row r="191" spans="1:31" ht="18" customHeight="1" x14ac:dyDescent="0.25">
      <c r="A191" s="843"/>
      <c r="B191" s="1395" t="s">
        <v>201</v>
      </c>
      <c r="C191" s="1003" t="s">
        <v>10</v>
      </c>
      <c r="D191" s="985">
        <f>'print 10 lane'!J130</f>
        <v>3</v>
      </c>
      <c r="E191" s="986">
        <f>'print 10 lane'!M130</f>
        <v>0</v>
      </c>
      <c r="F191" s="986">
        <f>'print 10 lane'!P130</f>
        <v>1</v>
      </c>
      <c r="G191" s="986">
        <f>'print 10 lane'!S130</f>
        <v>2</v>
      </c>
      <c r="H191" s="986">
        <f>'print 10 lane'!V130</f>
        <v>4</v>
      </c>
      <c r="I191" s="986">
        <f>'print 10 lane'!Y130</f>
        <v>5</v>
      </c>
      <c r="J191" s="986">
        <f>'print 10 lane'!AB130</f>
        <v>0</v>
      </c>
      <c r="K191" s="986">
        <f>'print 10 lane'!AE130</f>
        <v>0</v>
      </c>
      <c r="L191" s="986">
        <f>'print 10 lane'!AH130</f>
        <v>0</v>
      </c>
      <c r="M191" s="987">
        <f>'print 10 lane'!AK130</f>
        <v>0</v>
      </c>
      <c r="N191" s="862"/>
      <c r="O191" s="1427"/>
      <c r="P191" s="1428"/>
      <c r="Q191" s="1428"/>
      <c r="R191" s="1428"/>
      <c r="S191" s="903"/>
      <c r="T191" s="940"/>
      <c r="U191" s="940"/>
      <c r="V191" s="940"/>
      <c r="W191" s="940"/>
      <c r="X191" s="940"/>
      <c r="Y191" s="940"/>
      <c r="Z191" s="940"/>
      <c r="AA191" s="940"/>
      <c r="AB191" s="940"/>
      <c r="AC191" s="940"/>
      <c r="AD191" s="1425"/>
      <c r="AE191" s="852"/>
    </row>
    <row r="192" spans="1:31" ht="22.5" customHeight="1" x14ac:dyDescent="0.25">
      <c r="A192" s="843"/>
      <c r="B192" s="1396"/>
      <c r="C192" s="941" t="s">
        <v>9</v>
      </c>
      <c r="D192" s="942">
        <v>23826</v>
      </c>
      <c r="E192" s="943"/>
      <c r="F192" s="943">
        <v>22509</v>
      </c>
      <c r="G192" s="943">
        <v>22713</v>
      </c>
      <c r="H192" s="943">
        <v>24346</v>
      </c>
      <c r="I192" s="943">
        <v>25376</v>
      </c>
      <c r="J192" s="943"/>
      <c r="K192" s="943"/>
      <c r="L192" s="943"/>
      <c r="M192" s="944"/>
      <c r="N192" s="862"/>
      <c r="O192" s="1427"/>
      <c r="P192" s="1428"/>
      <c r="Q192" s="1428"/>
      <c r="R192" s="1428"/>
      <c r="S192" s="903">
        <f t="shared" ref="S192:S215" ca="1" si="14">AC192</f>
        <v>0</v>
      </c>
      <c r="T192" s="940" t="str">
        <f t="shared" ca="1" si="12"/>
        <v>TIME</v>
      </c>
      <c r="U192" s="940">
        <f t="shared" ca="1" si="13"/>
        <v>23826</v>
      </c>
      <c r="V192" s="940">
        <f t="shared" ca="1" si="13"/>
        <v>0</v>
      </c>
      <c r="W192" s="940">
        <f t="shared" ca="1" si="13"/>
        <v>22509</v>
      </c>
      <c r="X192" s="940">
        <f t="shared" ca="1" si="13"/>
        <v>22713</v>
      </c>
      <c r="Y192" s="940">
        <f t="shared" ca="1" si="13"/>
        <v>24346</v>
      </c>
      <c r="Z192" s="940">
        <f t="shared" ca="1" si="13"/>
        <v>25376</v>
      </c>
      <c r="AA192" s="940">
        <f t="shared" ca="1" si="13"/>
        <v>0</v>
      </c>
      <c r="AB192" s="940">
        <f t="shared" ca="1" si="13"/>
        <v>0</v>
      </c>
      <c r="AC192" s="940">
        <f t="shared" ca="1" si="13"/>
        <v>0</v>
      </c>
      <c r="AD192" s="1425"/>
      <c r="AE192" s="852"/>
    </row>
    <row r="193" spans="1:31" ht="30" customHeight="1" thickBot="1" x14ac:dyDescent="0.3">
      <c r="A193" s="843"/>
      <c r="B193" s="989" t="str">
        <f>'Team 1'!B70</f>
        <v>GIRLS 9/11
MEDLEY RELAY</v>
      </c>
      <c r="C193" s="1004" t="s">
        <v>216</v>
      </c>
      <c r="D193" s="1016"/>
      <c r="E193" s="1222" t="s">
        <v>3572</v>
      </c>
      <c r="F193" s="1016"/>
      <c r="G193" s="1016"/>
      <c r="H193" s="1016"/>
      <c r="I193" s="1016"/>
      <c r="J193" s="1016"/>
      <c r="K193" s="1016"/>
      <c r="L193" s="1016"/>
      <c r="M193" s="1017"/>
      <c r="N193" s="862"/>
      <c r="O193" s="1427"/>
      <c r="P193" s="1428"/>
      <c r="Q193" s="1428"/>
      <c r="R193" s="1428"/>
      <c r="S193" s="903">
        <f t="shared" ca="1" si="14"/>
        <v>0</v>
      </c>
      <c r="T193" s="940" t="str">
        <f t="shared" ca="1" si="12"/>
        <v>DQ REASON</v>
      </c>
      <c r="U193" s="940">
        <f t="shared" ca="1" si="13"/>
        <v>0</v>
      </c>
      <c r="V193" s="940" t="str">
        <f t="shared" ca="1" si="13"/>
        <v>6.4 (turn not perf. Immediately)</v>
      </c>
      <c r="W193" s="940">
        <f t="shared" ca="1" si="13"/>
        <v>0</v>
      </c>
      <c r="X193" s="940">
        <f t="shared" ca="1" si="13"/>
        <v>0</v>
      </c>
      <c r="Y193" s="940">
        <f t="shared" ca="1" si="13"/>
        <v>0</v>
      </c>
      <c r="Z193" s="940">
        <f t="shared" ca="1" si="13"/>
        <v>0</v>
      </c>
      <c r="AA193" s="940">
        <f t="shared" ca="1" si="13"/>
        <v>0</v>
      </c>
      <c r="AB193" s="940">
        <f t="shared" ca="1" si="13"/>
        <v>0</v>
      </c>
      <c r="AC193" s="940">
        <f t="shared" ca="1" si="13"/>
        <v>0</v>
      </c>
      <c r="AD193" s="1425"/>
      <c r="AE193" s="852"/>
    </row>
    <row r="194" spans="1:31" ht="18" customHeight="1" x14ac:dyDescent="0.25">
      <c r="A194" s="843"/>
      <c r="B194" s="1397" t="s">
        <v>202</v>
      </c>
      <c r="C194" s="1005" t="s">
        <v>10</v>
      </c>
      <c r="D194" s="958">
        <f>'print 10 lane'!J132</f>
        <v>3</v>
      </c>
      <c r="E194" s="959">
        <f>'print 10 lane'!M132</f>
        <v>1</v>
      </c>
      <c r="F194" s="959">
        <f>'print 10 lane'!P132</f>
        <v>5</v>
      </c>
      <c r="G194" s="959">
        <f>'print 10 lane'!S132</f>
        <v>2</v>
      </c>
      <c r="H194" s="959">
        <f>'print 10 lane'!V132</f>
        <v>0</v>
      </c>
      <c r="I194" s="959">
        <f>'print 10 lane'!Y132</f>
        <v>4</v>
      </c>
      <c r="J194" s="959">
        <f>'print 10 lane'!AB132</f>
        <v>0</v>
      </c>
      <c r="K194" s="959">
        <f>'print 10 lane'!AE132</f>
        <v>0</v>
      </c>
      <c r="L194" s="959">
        <f>'print 10 lane'!AH132</f>
        <v>0</v>
      </c>
      <c r="M194" s="960">
        <f>'print 10 lane'!AK132</f>
        <v>0</v>
      </c>
      <c r="N194" s="862"/>
      <c r="O194" s="1427"/>
      <c r="P194" s="1428"/>
      <c r="Q194" s="1428"/>
      <c r="R194" s="1428"/>
      <c r="S194" s="903"/>
      <c r="T194" s="940"/>
      <c r="U194" s="940"/>
      <c r="V194" s="940"/>
      <c r="W194" s="940"/>
      <c r="X194" s="940"/>
      <c r="Y194" s="940"/>
      <c r="Z194" s="940"/>
      <c r="AA194" s="940"/>
      <c r="AB194" s="940"/>
      <c r="AC194" s="940"/>
      <c r="AD194" s="1425"/>
      <c r="AE194" s="852"/>
    </row>
    <row r="195" spans="1:31" ht="22.5" customHeight="1" x14ac:dyDescent="0.25">
      <c r="A195" s="843"/>
      <c r="B195" s="1394"/>
      <c r="C195" s="962" t="s">
        <v>9</v>
      </c>
      <c r="D195" s="963">
        <v>24708</v>
      </c>
      <c r="E195" s="963">
        <v>23740</v>
      </c>
      <c r="F195" s="963">
        <v>25039</v>
      </c>
      <c r="G195" s="963">
        <v>24477</v>
      </c>
      <c r="H195" s="963"/>
      <c r="I195" s="963">
        <v>24736</v>
      </c>
      <c r="J195" s="963"/>
      <c r="K195" s="963"/>
      <c r="L195" s="963"/>
      <c r="M195" s="964"/>
      <c r="N195" s="862"/>
      <c r="O195" s="1427"/>
      <c r="P195" s="1428"/>
      <c r="Q195" s="1428"/>
      <c r="R195" s="1428"/>
      <c r="S195" s="903">
        <f t="shared" ca="1" si="14"/>
        <v>0</v>
      </c>
      <c r="T195" s="940" t="str">
        <f t="shared" ca="1" si="12"/>
        <v>TIME</v>
      </c>
      <c r="U195" s="940">
        <f t="shared" ca="1" si="13"/>
        <v>24708</v>
      </c>
      <c r="V195" s="940">
        <f t="shared" ca="1" si="13"/>
        <v>23740</v>
      </c>
      <c r="W195" s="940">
        <f t="shared" ca="1" si="13"/>
        <v>25039</v>
      </c>
      <c r="X195" s="940">
        <f t="shared" ca="1" si="13"/>
        <v>24477</v>
      </c>
      <c r="Y195" s="940">
        <f t="shared" ca="1" si="13"/>
        <v>0</v>
      </c>
      <c r="Z195" s="940">
        <f t="shared" ca="1" si="13"/>
        <v>24736</v>
      </c>
      <c r="AA195" s="940">
        <f t="shared" ca="1" si="13"/>
        <v>0</v>
      </c>
      <c r="AB195" s="940">
        <f t="shared" ca="1" si="13"/>
        <v>0</v>
      </c>
      <c r="AC195" s="940">
        <f t="shared" ca="1" si="13"/>
        <v>0</v>
      </c>
      <c r="AD195" s="1425"/>
      <c r="AE195" s="852"/>
    </row>
    <row r="196" spans="1:31" ht="30" customHeight="1" thickBot="1" x14ac:dyDescent="0.3">
      <c r="A196" s="843"/>
      <c r="B196" s="994" t="str">
        <f>'Team 1'!B74</f>
        <v>BOYS 9/11
MEDLEY RELAY</v>
      </c>
      <c r="C196" s="1000" t="s">
        <v>216</v>
      </c>
      <c r="D196" s="1001"/>
      <c r="E196" s="1001"/>
      <c r="F196" s="1001"/>
      <c r="G196" s="1001"/>
      <c r="H196" s="1221" t="s">
        <v>3573</v>
      </c>
      <c r="I196" s="1001"/>
      <c r="J196" s="1001"/>
      <c r="K196" s="1001"/>
      <c r="L196" s="1001"/>
      <c r="M196" s="1002"/>
      <c r="N196" s="862"/>
      <c r="O196" s="1427"/>
      <c r="P196" s="1428"/>
      <c r="Q196" s="1428"/>
      <c r="R196" s="1428"/>
      <c r="S196" s="903">
        <f t="shared" ca="1" si="14"/>
        <v>0</v>
      </c>
      <c r="T196" s="940" t="str">
        <f t="shared" ca="1" si="12"/>
        <v>DQ REASON</v>
      </c>
      <c r="U196" s="940">
        <f t="shared" ca="1" si="13"/>
        <v>0</v>
      </c>
      <c r="V196" s="940">
        <f t="shared" ca="1" si="13"/>
        <v>0</v>
      </c>
      <c r="W196" s="940">
        <f t="shared" ca="1" si="13"/>
        <v>0</v>
      </c>
      <c r="X196" s="940">
        <f t="shared" ca="1" si="13"/>
        <v>0</v>
      </c>
      <c r="Y196" s="940" t="str">
        <f t="shared" ca="1" si="13"/>
        <v>8.5 (alternating legs)</v>
      </c>
      <c r="Z196" s="940">
        <f t="shared" ca="1" si="13"/>
        <v>0</v>
      </c>
      <c r="AA196" s="940">
        <f t="shared" ca="1" si="13"/>
        <v>0</v>
      </c>
      <c r="AB196" s="940">
        <f t="shared" ca="1" si="13"/>
        <v>0</v>
      </c>
      <c r="AC196" s="940">
        <f t="shared" ca="1" si="13"/>
        <v>0</v>
      </c>
      <c r="AD196" s="1425"/>
      <c r="AE196" s="852"/>
    </row>
    <row r="197" spans="1:31" ht="18" customHeight="1" x14ac:dyDescent="0.25">
      <c r="A197" s="843"/>
      <c r="B197" s="995" t="s">
        <v>203</v>
      </c>
      <c r="C197" s="1003" t="s">
        <v>10</v>
      </c>
      <c r="D197" s="985">
        <f>'print 10 lane'!J134</f>
        <v>5</v>
      </c>
      <c r="E197" s="986">
        <f>'print 10 lane'!M134</f>
        <v>6</v>
      </c>
      <c r="F197" s="986">
        <f>'print 10 lane'!P134</f>
        <v>4</v>
      </c>
      <c r="G197" s="986">
        <f>'print 10 lane'!S134</f>
        <v>1</v>
      </c>
      <c r="H197" s="986">
        <f>'print 10 lane'!V134</f>
        <v>3</v>
      </c>
      <c r="I197" s="986">
        <f>'print 10 lane'!Y134</f>
        <v>2</v>
      </c>
      <c r="J197" s="986">
        <f>'print 10 lane'!AB134</f>
        <v>0</v>
      </c>
      <c r="K197" s="986">
        <f>'print 10 lane'!AE134</f>
        <v>0</v>
      </c>
      <c r="L197" s="986">
        <f>'print 10 lane'!AH134</f>
        <v>0</v>
      </c>
      <c r="M197" s="987">
        <f>'print 10 lane'!AK134</f>
        <v>0</v>
      </c>
      <c r="N197" s="862"/>
      <c r="O197" s="1427"/>
      <c r="P197" s="1428"/>
      <c r="Q197" s="1428"/>
      <c r="R197" s="1428"/>
      <c r="S197" s="903"/>
      <c r="T197" s="940"/>
      <c r="U197" s="940"/>
      <c r="V197" s="940"/>
      <c r="W197" s="940"/>
      <c r="X197" s="940"/>
      <c r="Y197" s="940"/>
      <c r="Z197" s="940"/>
      <c r="AA197" s="940"/>
      <c r="AB197" s="940"/>
      <c r="AC197" s="940"/>
      <c r="AD197" s="1425"/>
      <c r="AE197" s="852"/>
    </row>
    <row r="198" spans="1:31" ht="22.5" customHeight="1" x14ac:dyDescent="0.25">
      <c r="A198" s="843"/>
      <c r="B198" s="1398" t="str">
        <f>'Team 1'!B78</f>
        <v>GIRLS 13/U
FREESTYLE RELAY</v>
      </c>
      <c r="C198" s="941" t="s">
        <v>9</v>
      </c>
      <c r="D198" s="942">
        <v>20405</v>
      </c>
      <c r="E198" s="943">
        <v>20423</v>
      </c>
      <c r="F198" s="943">
        <v>20185</v>
      </c>
      <c r="G198" s="943">
        <v>15781</v>
      </c>
      <c r="H198" s="943">
        <v>20038</v>
      </c>
      <c r="I198" s="943">
        <v>20035</v>
      </c>
      <c r="J198" s="943"/>
      <c r="K198" s="943"/>
      <c r="L198" s="943"/>
      <c r="M198" s="944"/>
      <c r="N198" s="862"/>
      <c r="O198" s="1427"/>
      <c r="P198" s="1428"/>
      <c r="Q198" s="1428"/>
      <c r="R198" s="1428"/>
      <c r="S198" s="903">
        <f t="shared" ca="1" si="14"/>
        <v>0</v>
      </c>
      <c r="T198" s="940" t="str">
        <f t="shared" ca="1" si="12"/>
        <v>TIME</v>
      </c>
      <c r="U198" s="940">
        <f t="shared" ca="1" si="13"/>
        <v>20405</v>
      </c>
      <c r="V198" s="940">
        <f t="shared" ca="1" si="13"/>
        <v>20423</v>
      </c>
      <c r="W198" s="940">
        <f t="shared" ca="1" si="13"/>
        <v>20185</v>
      </c>
      <c r="X198" s="940">
        <f t="shared" ca="1" si="13"/>
        <v>15781</v>
      </c>
      <c r="Y198" s="940">
        <f t="shared" ca="1" si="13"/>
        <v>20038</v>
      </c>
      <c r="Z198" s="940">
        <f t="shared" ca="1" si="13"/>
        <v>20035</v>
      </c>
      <c r="AA198" s="940">
        <f t="shared" ca="1" si="13"/>
        <v>0</v>
      </c>
      <c r="AB198" s="940">
        <f t="shared" ca="1" si="13"/>
        <v>0</v>
      </c>
      <c r="AC198" s="940">
        <f t="shared" ca="1" si="13"/>
        <v>0</v>
      </c>
      <c r="AD198" s="1425"/>
      <c r="AE198" s="852"/>
    </row>
    <row r="199" spans="1:31" ht="30" customHeight="1" thickBot="1" x14ac:dyDescent="0.3">
      <c r="A199" s="843"/>
      <c r="B199" s="1399"/>
      <c r="C199" s="1004" t="s">
        <v>216</v>
      </c>
      <c r="D199" s="1016"/>
      <c r="E199" s="1016"/>
      <c r="F199" s="1016"/>
      <c r="G199" s="1016"/>
      <c r="H199" s="1016"/>
      <c r="I199" s="1016"/>
      <c r="J199" s="1016"/>
      <c r="K199" s="1016"/>
      <c r="L199" s="1016"/>
      <c r="M199" s="1017"/>
      <c r="N199" s="862"/>
      <c r="O199" s="1433" t="s">
        <v>2836</v>
      </c>
      <c r="P199" s="1433"/>
      <c r="Q199" s="1433"/>
      <c r="R199" s="1433"/>
      <c r="S199" s="903">
        <f t="shared" ca="1" si="14"/>
        <v>0</v>
      </c>
      <c r="T199" s="940" t="str">
        <f t="shared" ca="1" si="12"/>
        <v>DQ REASON</v>
      </c>
      <c r="U199" s="940">
        <f t="shared" ca="1" si="13"/>
        <v>0</v>
      </c>
      <c r="V199" s="940">
        <f t="shared" ca="1" si="13"/>
        <v>0</v>
      </c>
      <c r="W199" s="940">
        <f t="shared" ca="1" si="13"/>
        <v>0</v>
      </c>
      <c r="X199" s="940">
        <f t="shared" ca="1" si="13"/>
        <v>0</v>
      </c>
      <c r="Y199" s="940">
        <f t="shared" ca="1" si="13"/>
        <v>0</v>
      </c>
      <c r="Z199" s="940">
        <f t="shared" ca="1" si="13"/>
        <v>0</v>
      </c>
      <c r="AA199" s="940">
        <f t="shared" ca="1" si="13"/>
        <v>0</v>
      </c>
      <c r="AB199" s="940">
        <f t="shared" ca="1" si="13"/>
        <v>0</v>
      </c>
      <c r="AC199" s="940">
        <f t="shared" ca="1" si="13"/>
        <v>0</v>
      </c>
      <c r="AD199" s="1425"/>
      <c r="AE199" s="852"/>
    </row>
    <row r="200" spans="1:31" ht="18" customHeight="1" x14ac:dyDescent="0.25">
      <c r="A200" s="843"/>
      <c r="B200" s="996" t="s">
        <v>204</v>
      </c>
      <c r="C200" s="1005" t="s">
        <v>10</v>
      </c>
      <c r="D200" s="958">
        <f>'print 10 lane'!J136</f>
        <v>4</v>
      </c>
      <c r="E200" s="959">
        <f>'print 10 lane'!M136</f>
        <v>6</v>
      </c>
      <c r="F200" s="959">
        <f>'print 10 lane'!P136</f>
        <v>5</v>
      </c>
      <c r="G200" s="959">
        <f>'print 10 lane'!S136</f>
        <v>1</v>
      </c>
      <c r="H200" s="959">
        <f>'print 10 lane'!V136</f>
        <v>3</v>
      </c>
      <c r="I200" s="959">
        <f>'print 10 lane'!Y136</f>
        <v>2</v>
      </c>
      <c r="J200" s="959">
        <f>'print 10 lane'!AB136</f>
        <v>0</v>
      </c>
      <c r="K200" s="959">
        <f>'print 10 lane'!AE136</f>
        <v>0</v>
      </c>
      <c r="L200" s="959">
        <f>'print 10 lane'!AH136</f>
        <v>0</v>
      </c>
      <c r="M200" s="960">
        <f>'print 10 lane'!AK136</f>
        <v>0</v>
      </c>
      <c r="N200" s="862"/>
      <c r="O200" s="1433"/>
      <c r="P200" s="1433"/>
      <c r="Q200" s="1433"/>
      <c r="R200" s="1433"/>
      <c r="S200" s="903"/>
      <c r="T200" s="940"/>
      <c r="U200" s="940"/>
      <c r="V200" s="940"/>
      <c r="W200" s="940"/>
      <c r="X200" s="940"/>
      <c r="Y200" s="940"/>
      <c r="Z200" s="940"/>
      <c r="AA200" s="940"/>
      <c r="AB200" s="940"/>
      <c r="AC200" s="940"/>
      <c r="AD200" s="1425"/>
      <c r="AE200" s="852"/>
    </row>
    <row r="201" spans="1:31" ht="22.5" customHeight="1" x14ac:dyDescent="0.25">
      <c r="A201" s="843"/>
      <c r="B201" s="1409" t="str">
        <f>'Team 1'!B82</f>
        <v>BOYS 13/U
FREESTYLE RELAY</v>
      </c>
      <c r="C201" s="962" t="s">
        <v>9</v>
      </c>
      <c r="D201" s="963">
        <v>15727</v>
      </c>
      <c r="E201" s="963">
        <v>20701</v>
      </c>
      <c r="F201" s="963">
        <v>15963</v>
      </c>
      <c r="G201" s="963">
        <v>15413</v>
      </c>
      <c r="H201" s="963">
        <v>15647</v>
      </c>
      <c r="I201" s="963">
        <v>15468</v>
      </c>
      <c r="J201" s="963"/>
      <c r="K201" s="963"/>
      <c r="L201" s="963"/>
      <c r="M201" s="964"/>
      <c r="N201" s="862"/>
      <c r="O201" s="1433"/>
      <c r="P201" s="1433"/>
      <c r="Q201" s="1433"/>
      <c r="R201" s="1433"/>
      <c r="S201" s="903">
        <f t="shared" ca="1" si="14"/>
        <v>0</v>
      </c>
      <c r="T201" s="940" t="str">
        <f t="shared" ca="1" si="12"/>
        <v>TIME</v>
      </c>
      <c r="U201" s="940">
        <f t="shared" ca="1" si="13"/>
        <v>15727</v>
      </c>
      <c r="V201" s="940">
        <f t="shared" ca="1" si="13"/>
        <v>20701</v>
      </c>
      <c r="W201" s="940">
        <f t="shared" ca="1" si="13"/>
        <v>15963</v>
      </c>
      <c r="X201" s="940">
        <f t="shared" ca="1" si="13"/>
        <v>15413</v>
      </c>
      <c r="Y201" s="940">
        <f t="shared" ca="1" si="13"/>
        <v>15647</v>
      </c>
      <c r="Z201" s="940">
        <f t="shared" ca="1" si="13"/>
        <v>15468</v>
      </c>
      <c r="AA201" s="940">
        <f t="shared" ca="1" si="13"/>
        <v>0</v>
      </c>
      <c r="AB201" s="940">
        <f t="shared" ca="1" si="13"/>
        <v>0</v>
      </c>
      <c r="AC201" s="940">
        <f t="shared" ca="1" si="13"/>
        <v>0</v>
      </c>
      <c r="AD201" s="1425"/>
      <c r="AE201" s="852"/>
    </row>
    <row r="202" spans="1:31" ht="30" customHeight="1" thickBot="1" x14ac:dyDescent="0.3">
      <c r="A202" s="843"/>
      <c r="B202" s="1410"/>
      <c r="C202" s="1000" t="s">
        <v>216</v>
      </c>
      <c r="D202" s="1001"/>
      <c r="E202" s="1001"/>
      <c r="F202" s="1001"/>
      <c r="G202" s="1001"/>
      <c r="H202" s="1001"/>
      <c r="I202" s="1001"/>
      <c r="J202" s="1001"/>
      <c r="K202" s="1001"/>
      <c r="L202" s="1001"/>
      <c r="M202" s="1002"/>
      <c r="N202" s="862"/>
      <c r="O202" s="1433"/>
      <c r="P202" s="1433"/>
      <c r="Q202" s="1433"/>
      <c r="R202" s="1433"/>
      <c r="S202" s="903">
        <f t="shared" ca="1" si="14"/>
        <v>0</v>
      </c>
      <c r="T202" s="940" t="str">
        <f t="shared" ca="1" si="12"/>
        <v>DQ REASON</v>
      </c>
      <c r="U202" s="940">
        <f t="shared" ca="1" si="13"/>
        <v>0</v>
      </c>
      <c r="V202" s="940">
        <f t="shared" ca="1" si="13"/>
        <v>0</v>
      </c>
      <c r="W202" s="940">
        <f t="shared" ca="1" si="13"/>
        <v>0</v>
      </c>
      <c r="X202" s="940">
        <f t="shared" ca="1" si="13"/>
        <v>0</v>
      </c>
      <c r="Y202" s="940">
        <f t="shared" ca="1" si="13"/>
        <v>0</v>
      </c>
      <c r="Z202" s="940">
        <f t="shared" ca="1" si="13"/>
        <v>0</v>
      </c>
      <c r="AA202" s="940">
        <f t="shared" ca="1" si="13"/>
        <v>0</v>
      </c>
      <c r="AB202" s="940">
        <f t="shared" ca="1" si="13"/>
        <v>0</v>
      </c>
      <c r="AC202" s="940">
        <f t="shared" ca="1" si="13"/>
        <v>0</v>
      </c>
      <c r="AD202" s="1425"/>
      <c r="AE202" s="852"/>
    </row>
    <row r="203" spans="1:31" ht="18" customHeight="1" x14ac:dyDescent="0.25">
      <c r="A203" s="843"/>
      <c r="B203" s="1395" t="s">
        <v>205</v>
      </c>
      <c r="C203" s="1003" t="s">
        <v>10</v>
      </c>
      <c r="D203" s="985">
        <f>'print 10 lane'!J138</f>
        <v>4</v>
      </c>
      <c r="E203" s="986">
        <f>'print 10 lane'!M138</f>
        <v>6</v>
      </c>
      <c r="F203" s="986">
        <f>'print 10 lane'!P138</f>
        <v>1</v>
      </c>
      <c r="G203" s="986">
        <f>'print 10 lane'!S138</f>
        <v>2</v>
      </c>
      <c r="H203" s="986">
        <f>'print 10 lane'!V138</f>
        <v>5</v>
      </c>
      <c r="I203" s="986">
        <f>'print 10 lane'!Y138</f>
        <v>3</v>
      </c>
      <c r="J203" s="986">
        <f>'print 10 lane'!AB138</f>
        <v>0</v>
      </c>
      <c r="K203" s="986">
        <f>'print 10 lane'!AE138</f>
        <v>0</v>
      </c>
      <c r="L203" s="986">
        <f>'print 10 lane'!AH138</f>
        <v>0</v>
      </c>
      <c r="M203" s="987">
        <f>'print 10 lane'!AK138</f>
        <v>0</v>
      </c>
      <c r="N203" s="862"/>
      <c r="O203" s="1013"/>
      <c r="P203" s="1013"/>
      <c r="Q203" s="1013"/>
      <c r="R203" s="1013"/>
      <c r="S203" s="903"/>
      <c r="T203" s="940"/>
      <c r="U203" s="940"/>
      <c r="V203" s="940"/>
      <c r="W203" s="940"/>
      <c r="X203" s="940"/>
      <c r="Y203" s="940"/>
      <c r="Z203" s="940"/>
      <c r="AA203" s="940"/>
      <c r="AB203" s="940"/>
      <c r="AC203" s="940"/>
      <c r="AD203" s="1425"/>
      <c r="AE203" s="852"/>
    </row>
    <row r="204" spans="1:31" ht="22.5" customHeight="1" x14ac:dyDescent="0.25">
      <c r="A204" s="843"/>
      <c r="B204" s="1396"/>
      <c r="C204" s="941" t="s">
        <v>9</v>
      </c>
      <c r="D204" s="942">
        <v>21061</v>
      </c>
      <c r="E204" s="943">
        <v>21589</v>
      </c>
      <c r="F204" s="943">
        <v>20514</v>
      </c>
      <c r="G204" s="943">
        <v>20749</v>
      </c>
      <c r="H204" s="943">
        <v>21181</v>
      </c>
      <c r="I204" s="943">
        <v>21060</v>
      </c>
      <c r="J204" s="943"/>
      <c r="K204" s="943"/>
      <c r="L204" s="943"/>
      <c r="M204" s="944"/>
      <c r="N204" s="862"/>
      <c r="O204" s="999"/>
      <c r="P204" s="999"/>
      <c r="Q204" s="999"/>
      <c r="R204" s="999"/>
      <c r="S204" s="903">
        <f t="shared" ca="1" si="14"/>
        <v>0</v>
      </c>
      <c r="T204" s="940" t="str">
        <f t="shared" ca="1" si="12"/>
        <v>TIME</v>
      </c>
      <c r="U204" s="940">
        <f t="shared" ca="1" si="13"/>
        <v>21061</v>
      </c>
      <c r="V204" s="940">
        <f t="shared" ca="1" si="13"/>
        <v>21589</v>
      </c>
      <c r="W204" s="940">
        <f t="shared" ca="1" si="13"/>
        <v>20514</v>
      </c>
      <c r="X204" s="940">
        <f t="shared" ca="1" si="13"/>
        <v>20749</v>
      </c>
      <c r="Y204" s="940">
        <f t="shared" ca="1" si="13"/>
        <v>21181</v>
      </c>
      <c r="Z204" s="940">
        <f t="shared" ca="1" si="13"/>
        <v>21060</v>
      </c>
      <c r="AA204" s="940">
        <f t="shared" ca="1" si="13"/>
        <v>0</v>
      </c>
      <c r="AB204" s="940">
        <f t="shared" ca="1" si="13"/>
        <v>0</v>
      </c>
      <c r="AC204" s="940">
        <f t="shared" ca="1" si="13"/>
        <v>0</v>
      </c>
      <c r="AD204" s="1425"/>
      <c r="AE204" s="852"/>
    </row>
    <row r="205" spans="1:31" ht="30" customHeight="1" thickBot="1" x14ac:dyDescent="0.3">
      <c r="A205" s="843"/>
      <c r="B205" s="989" t="str">
        <f>'Team 1'!B86</f>
        <v>GIRLS 15/U
MEDLEY RELAY</v>
      </c>
      <c r="C205" s="1004" t="s">
        <v>216</v>
      </c>
      <c r="D205" s="1016"/>
      <c r="E205" s="1016"/>
      <c r="F205" s="1016"/>
      <c r="G205" s="1016"/>
      <c r="H205" s="1016"/>
      <c r="I205" s="1016"/>
      <c r="J205" s="1016"/>
      <c r="K205" s="1016"/>
      <c r="L205" s="1016"/>
      <c r="M205" s="1017"/>
      <c r="N205" s="862"/>
      <c r="O205" s="999"/>
      <c r="P205" s="999"/>
      <c r="Q205" s="999"/>
      <c r="R205" s="999"/>
      <c r="S205" s="903">
        <f t="shared" ca="1" si="14"/>
        <v>0</v>
      </c>
      <c r="T205" s="940" t="str">
        <f t="shared" ca="1" si="12"/>
        <v>DQ REASON</v>
      </c>
      <c r="U205" s="940">
        <f t="shared" ca="1" si="13"/>
        <v>0</v>
      </c>
      <c r="V205" s="940">
        <f t="shared" ca="1" si="13"/>
        <v>0</v>
      </c>
      <c r="W205" s="940">
        <f t="shared" ca="1" si="13"/>
        <v>0</v>
      </c>
      <c r="X205" s="940">
        <f t="shared" ca="1" si="13"/>
        <v>0</v>
      </c>
      <c r="Y205" s="940">
        <f t="shared" ca="1" si="13"/>
        <v>0</v>
      </c>
      <c r="Z205" s="940">
        <f t="shared" ca="1" si="13"/>
        <v>0</v>
      </c>
      <c r="AA205" s="940">
        <f t="shared" ca="1" si="13"/>
        <v>0</v>
      </c>
      <c r="AB205" s="940">
        <f t="shared" ca="1" si="13"/>
        <v>0</v>
      </c>
      <c r="AC205" s="940">
        <f t="shared" ca="1" si="13"/>
        <v>0</v>
      </c>
      <c r="AD205" s="1425"/>
      <c r="AE205" s="852"/>
    </row>
    <row r="206" spans="1:31" ht="18" customHeight="1" x14ac:dyDescent="0.25">
      <c r="A206" s="843"/>
      <c r="B206" s="1397" t="s">
        <v>206</v>
      </c>
      <c r="C206" s="1005"/>
      <c r="D206" s="958">
        <f>'print 10 lane'!J140</f>
        <v>5</v>
      </c>
      <c r="E206" s="959">
        <f>'print 10 lane'!M140</f>
        <v>4</v>
      </c>
      <c r="F206" s="959">
        <f>'print 10 lane'!P140</f>
        <v>2</v>
      </c>
      <c r="G206" s="959">
        <f>'print 10 lane'!S140</f>
        <v>1</v>
      </c>
      <c r="H206" s="959">
        <f>'print 10 lane'!V140</f>
        <v>3</v>
      </c>
      <c r="I206" s="959">
        <f>'print 10 lane'!Y140</f>
        <v>6</v>
      </c>
      <c r="J206" s="959">
        <f>'print 10 lane'!AB140</f>
        <v>0</v>
      </c>
      <c r="K206" s="959">
        <f>'print 10 lane'!AE140</f>
        <v>0</v>
      </c>
      <c r="L206" s="959">
        <f>'print 10 lane'!AH140</f>
        <v>0</v>
      </c>
      <c r="M206" s="960">
        <f>'print 10 lane'!AK140</f>
        <v>0</v>
      </c>
      <c r="N206" s="862"/>
      <c r="O206" s="999"/>
      <c r="P206" s="999"/>
      <c r="Q206" s="999"/>
      <c r="R206" s="999"/>
      <c r="S206" s="903"/>
      <c r="T206" s="940"/>
      <c r="U206" s="940"/>
      <c r="V206" s="940"/>
      <c r="W206" s="940"/>
      <c r="X206" s="940"/>
      <c r="Y206" s="940"/>
      <c r="Z206" s="940"/>
      <c r="AA206" s="940"/>
      <c r="AB206" s="940"/>
      <c r="AC206" s="940"/>
      <c r="AD206" s="1425"/>
      <c r="AE206" s="852"/>
    </row>
    <row r="207" spans="1:31" ht="22.5" customHeight="1" x14ac:dyDescent="0.25">
      <c r="A207" s="843"/>
      <c r="B207" s="1394"/>
      <c r="C207" s="962" t="s">
        <v>9</v>
      </c>
      <c r="D207" s="963">
        <v>20440</v>
      </c>
      <c r="E207" s="963">
        <v>20305</v>
      </c>
      <c r="F207" s="963">
        <v>20053</v>
      </c>
      <c r="G207" s="963">
        <v>15298</v>
      </c>
      <c r="H207" s="963">
        <v>20244</v>
      </c>
      <c r="I207" s="963">
        <v>21128</v>
      </c>
      <c r="J207" s="963"/>
      <c r="K207" s="963"/>
      <c r="L207" s="963"/>
      <c r="M207" s="964"/>
      <c r="N207" s="862"/>
      <c r="O207" s="1427" t="str">
        <f>O31</f>
        <v xml:space="preserve">Any swim which requires no points to be awarded must have a zero entered into the time box.
The reason for a no point allocation must be entered into the box below the swimmers name.
Text will automatically allow space of approximately 30 letters (in the printout sheet) for this explanation.     </v>
      </c>
      <c r="P207" s="1428"/>
      <c r="Q207" s="1428"/>
      <c r="R207" s="1428"/>
      <c r="S207" s="903">
        <f t="shared" ca="1" si="14"/>
        <v>0</v>
      </c>
      <c r="T207" s="940" t="str">
        <f t="shared" ca="1" si="12"/>
        <v>TIME</v>
      </c>
      <c r="U207" s="940">
        <f t="shared" ca="1" si="13"/>
        <v>20440</v>
      </c>
      <c r="V207" s="940">
        <f t="shared" ca="1" si="13"/>
        <v>20305</v>
      </c>
      <c r="W207" s="940">
        <f t="shared" ca="1" si="13"/>
        <v>20053</v>
      </c>
      <c r="X207" s="940">
        <f t="shared" ca="1" si="13"/>
        <v>15298</v>
      </c>
      <c r="Y207" s="940">
        <f t="shared" ca="1" si="13"/>
        <v>20244</v>
      </c>
      <c r="Z207" s="940">
        <f t="shared" ca="1" si="13"/>
        <v>21128</v>
      </c>
      <c r="AA207" s="940">
        <f t="shared" ca="1" si="13"/>
        <v>0</v>
      </c>
      <c r="AB207" s="940">
        <f t="shared" ca="1" si="13"/>
        <v>0</v>
      </c>
      <c r="AC207" s="940">
        <f t="shared" ca="1" si="13"/>
        <v>0</v>
      </c>
      <c r="AD207" s="1425"/>
      <c r="AE207" s="852"/>
    </row>
    <row r="208" spans="1:31" ht="30" customHeight="1" thickBot="1" x14ac:dyDescent="0.3">
      <c r="A208" s="843"/>
      <c r="B208" s="994" t="str">
        <f>'Team 1'!B90</f>
        <v>BOYS 15/
MEDLEY RELAY</v>
      </c>
      <c r="C208" s="1000" t="s">
        <v>216</v>
      </c>
      <c r="D208" s="1001"/>
      <c r="E208" s="1001"/>
      <c r="F208" s="1001"/>
      <c r="G208" s="1001"/>
      <c r="H208" s="1001"/>
      <c r="I208" s="1001"/>
      <c r="J208" s="1001"/>
      <c r="K208" s="1001"/>
      <c r="L208" s="1001"/>
      <c r="M208" s="1002"/>
      <c r="N208" s="880"/>
      <c r="O208" s="1427"/>
      <c r="P208" s="1428"/>
      <c r="Q208" s="1428"/>
      <c r="R208" s="1428"/>
      <c r="S208" s="903">
        <f t="shared" ca="1" si="14"/>
        <v>0</v>
      </c>
      <c r="T208" s="940" t="str">
        <f t="shared" ca="1" si="12"/>
        <v>DQ REASON</v>
      </c>
      <c r="U208" s="940">
        <f t="shared" ca="1" si="13"/>
        <v>0</v>
      </c>
      <c r="V208" s="940">
        <f t="shared" ca="1" si="13"/>
        <v>0</v>
      </c>
      <c r="W208" s="940">
        <f t="shared" ca="1" si="13"/>
        <v>0</v>
      </c>
      <c r="X208" s="940">
        <f t="shared" ca="1" si="13"/>
        <v>0</v>
      </c>
      <c r="Y208" s="940">
        <f t="shared" ca="1" si="13"/>
        <v>0</v>
      </c>
      <c r="Z208" s="940">
        <f t="shared" ca="1" si="13"/>
        <v>0</v>
      </c>
      <c r="AA208" s="940">
        <f t="shared" ca="1" si="13"/>
        <v>0</v>
      </c>
      <c r="AB208" s="940">
        <f t="shared" ca="1" si="13"/>
        <v>0</v>
      </c>
      <c r="AC208" s="940">
        <f t="shared" ca="1" si="13"/>
        <v>0</v>
      </c>
      <c r="AD208" s="1425"/>
      <c r="AE208" s="852"/>
    </row>
    <row r="209" spans="1:31" ht="18" customHeight="1" thickBot="1" x14ac:dyDescent="0.25">
      <c r="A209" s="843"/>
      <c r="B209" s="1021" t="s">
        <v>207</v>
      </c>
      <c r="C209" s="1003" t="s">
        <v>10</v>
      </c>
      <c r="D209" s="985">
        <f>'print 10 lane'!J142</f>
        <v>4</v>
      </c>
      <c r="E209" s="986">
        <f>'print 10 lane'!M142</f>
        <v>6</v>
      </c>
      <c r="F209" s="986">
        <f>'print 10 lane'!P142</f>
        <v>1</v>
      </c>
      <c r="G209" s="986">
        <f>'print 10 lane'!S142</f>
        <v>2</v>
      </c>
      <c r="H209" s="986">
        <f>'print 10 lane'!V142</f>
        <v>5</v>
      </c>
      <c r="I209" s="986">
        <f>'print 10 lane'!Y142</f>
        <v>3</v>
      </c>
      <c r="J209" s="986">
        <f>'print 10 lane'!AB142</f>
        <v>0</v>
      </c>
      <c r="K209" s="986">
        <f>'print 10 lane'!AE142</f>
        <v>0</v>
      </c>
      <c r="L209" s="986">
        <f>'print 10 lane'!AH142</f>
        <v>0</v>
      </c>
      <c r="M209" s="987">
        <f>'print 10 lane'!AK142</f>
        <v>0</v>
      </c>
      <c r="N209" s="1022"/>
      <c r="O209" s="1427"/>
      <c r="P209" s="1428"/>
      <c r="Q209" s="1428"/>
      <c r="R209" s="1428"/>
      <c r="S209" s="1023"/>
      <c r="T209" s="1023"/>
      <c r="U209" s="1023"/>
      <c r="V209" s="1023"/>
      <c r="W209" s="1023"/>
      <c r="X209" s="1023"/>
      <c r="Y209" s="1023"/>
      <c r="Z209" s="1023"/>
      <c r="AA209" s="1023"/>
      <c r="AB209" s="1023"/>
      <c r="AC209" s="1023"/>
      <c r="AD209" s="1425"/>
      <c r="AE209" s="852"/>
    </row>
    <row r="210" spans="1:31" ht="22.5" customHeight="1" x14ac:dyDescent="0.25">
      <c r="A210" s="843"/>
      <c r="B210" s="1398" t="str">
        <f>'Team 1'!B94</f>
        <v>LADIES OPEN
FREESTYLE RELAY</v>
      </c>
      <c r="C210" s="941" t="s">
        <v>9</v>
      </c>
      <c r="D210" s="942">
        <v>25803</v>
      </c>
      <c r="E210" s="943">
        <v>25952</v>
      </c>
      <c r="F210" s="943">
        <v>24438</v>
      </c>
      <c r="G210" s="943">
        <v>24626</v>
      </c>
      <c r="H210" s="943">
        <v>25832</v>
      </c>
      <c r="I210" s="943">
        <v>25243</v>
      </c>
      <c r="J210" s="943"/>
      <c r="K210" s="943"/>
      <c r="L210" s="943"/>
      <c r="M210" s="944"/>
      <c r="N210" s="1022"/>
      <c r="O210" s="1427"/>
      <c r="P210" s="1428"/>
      <c r="Q210" s="1428"/>
      <c r="R210" s="1428"/>
      <c r="S210" s="903">
        <f t="shared" ca="1" si="14"/>
        <v>0</v>
      </c>
      <c r="T210" s="940" t="str">
        <f t="shared" ca="1" si="12"/>
        <v>TIME</v>
      </c>
      <c r="U210" s="940">
        <f t="shared" ca="1" si="13"/>
        <v>25803</v>
      </c>
      <c r="V210" s="940">
        <f t="shared" ca="1" si="13"/>
        <v>25952</v>
      </c>
      <c r="W210" s="940">
        <f t="shared" ca="1" si="13"/>
        <v>24438</v>
      </c>
      <c r="X210" s="940">
        <f t="shared" ca="1" si="13"/>
        <v>24626</v>
      </c>
      <c r="Y210" s="940">
        <f t="shared" ca="1" si="13"/>
        <v>25832</v>
      </c>
      <c r="Z210" s="940">
        <f t="shared" ca="1" si="13"/>
        <v>25243</v>
      </c>
      <c r="AA210" s="940">
        <f t="shared" ca="1" si="13"/>
        <v>0</v>
      </c>
      <c r="AB210" s="940">
        <f t="shared" ca="1" si="13"/>
        <v>0</v>
      </c>
      <c r="AC210" s="940">
        <f t="shared" ca="1" si="13"/>
        <v>0</v>
      </c>
      <c r="AD210" s="1425"/>
      <c r="AE210" s="852"/>
    </row>
    <row r="211" spans="1:31" ht="30" customHeight="1" thickBot="1" x14ac:dyDescent="0.3">
      <c r="A211" s="843"/>
      <c r="B211" s="1399"/>
      <c r="C211" s="1004" t="s">
        <v>216</v>
      </c>
      <c r="D211" s="1016"/>
      <c r="E211" s="1016"/>
      <c r="F211" s="1016"/>
      <c r="G211" s="1016"/>
      <c r="H211" s="1016"/>
      <c r="I211" s="1016"/>
      <c r="J211" s="1016"/>
      <c r="K211" s="1016"/>
      <c r="L211" s="1016"/>
      <c r="M211" s="1017"/>
      <c r="N211" s="1022"/>
      <c r="O211" s="1427"/>
      <c r="P211" s="1428"/>
      <c r="Q211" s="1428"/>
      <c r="R211" s="1428"/>
      <c r="S211" s="903">
        <f t="shared" ca="1" si="14"/>
        <v>0</v>
      </c>
      <c r="T211" s="940" t="str">
        <f t="shared" ca="1" si="12"/>
        <v>DQ REASON</v>
      </c>
      <c r="U211" s="940">
        <f t="shared" ca="1" si="13"/>
        <v>0</v>
      </c>
      <c r="V211" s="940">
        <f t="shared" ca="1" si="13"/>
        <v>0</v>
      </c>
      <c r="W211" s="940">
        <f t="shared" ca="1" si="13"/>
        <v>0</v>
      </c>
      <c r="X211" s="940">
        <f t="shared" ca="1" si="13"/>
        <v>0</v>
      </c>
      <c r="Y211" s="940">
        <f t="shared" ca="1" si="13"/>
        <v>0</v>
      </c>
      <c r="Z211" s="940">
        <f t="shared" ca="1" si="13"/>
        <v>0</v>
      </c>
      <c r="AA211" s="940">
        <f t="shared" ca="1" si="13"/>
        <v>0</v>
      </c>
      <c r="AB211" s="940">
        <f t="shared" ca="1" si="13"/>
        <v>0</v>
      </c>
      <c r="AC211" s="940">
        <f t="shared" ca="1" si="13"/>
        <v>0</v>
      </c>
      <c r="AD211" s="1425"/>
      <c r="AE211" s="852"/>
    </row>
    <row r="212" spans="1:31" ht="18" customHeight="1" x14ac:dyDescent="0.25">
      <c r="A212" s="843"/>
      <c r="B212" s="996" t="s">
        <v>208</v>
      </c>
      <c r="C212" s="1005" t="s">
        <v>10</v>
      </c>
      <c r="D212" s="958">
        <f>'print 10 lane'!J144</f>
        <v>6</v>
      </c>
      <c r="E212" s="959">
        <f>'print 10 lane'!M144</f>
        <v>5</v>
      </c>
      <c r="F212" s="959">
        <f>'print 10 lane'!P144</f>
        <v>2</v>
      </c>
      <c r="G212" s="959">
        <f>'print 10 lane'!S144</f>
        <v>1</v>
      </c>
      <c r="H212" s="959">
        <f>'print 10 lane'!V144</f>
        <v>4</v>
      </c>
      <c r="I212" s="959">
        <f>'print 10 lane'!Y144</f>
        <v>3</v>
      </c>
      <c r="J212" s="959">
        <f>'print 10 lane'!AB144</f>
        <v>0</v>
      </c>
      <c r="K212" s="959">
        <f>'print 10 lane'!AE144</f>
        <v>0</v>
      </c>
      <c r="L212" s="959">
        <f>'print 10 lane'!AH144</f>
        <v>0</v>
      </c>
      <c r="M212" s="960">
        <f>'print 10 lane'!AK144</f>
        <v>0</v>
      </c>
      <c r="N212" s="1022"/>
      <c r="O212" s="1427"/>
      <c r="P212" s="1428"/>
      <c r="Q212" s="1428"/>
      <c r="R212" s="1428"/>
      <c r="S212" s="903"/>
      <c r="T212" s="940"/>
      <c r="U212" s="940"/>
      <c r="V212" s="940"/>
      <c r="W212" s="940"/>
      <c r="X212" s="940"/>
      <c r="Y212" s="940"/>
      <c r="Z212" s="940"/>
      <c r="AA212" s="940"/>
      <c r="AB212" s="940"/>
      <c r="AC212" s="940"/>
      <c r="AD212" s="1425"/>
      <c r="AE212" s="852"/>
    </row>
    <row r="213" spans="1:31" ht="22.5" customHeight="1" x14ac:dyDescent="0.25">
      <c r="A213" s="843"/>
      <c r="B213" s="1409" t="str">
        <f>'Team 1'!B100</f>
        <v>MENS OPEN
FREESTYLE RELAY</v>
      </c>
      <c r="C213" s="962" t="s">
        <v>9</v>
      </c>
      <c r="D213" s="963">
        <v>24143</v>
      </c>
      <c r="E213" s="963">
        <v>23829</v>
      </c>
      <c r="F213" s="963">
        <v>22949</v>
      </c>
      <c r="G213" s="963">
        <v>22611</v>
      </c>
      <c r="H213" s="963">
        <v>23573</v>
      </c>
      <c r="I213" s="963">
        <v>23405</v>
      </c>
      <c r="J213" s="963"/>
      <c r="K213" s="963"/>
      <c r="L213" s="963"/>
      <c r="M213" s="964"/>
      <c r="N213" s="1022"/>
      <c r="O213" s="1427"/>
      <c r="P213" s="1428"/>
      <c r="Q213" s="1428"/>
      <c r="R213" s="1428"/>
      <c r="S213" s="903">
        <f t="shared" ca="1" si="14"/>
        <v>0</v>
      </c>
      <c r="T213" s="940" t="str">
        <f t="shared" ca="1" si="12"/>
        <v>TIME</v>
      </c>
      <c r="U213" s="940">
        <f t="shared" ca="1" si="13"/>
        <v>24143</v>
      </c>
      <c r="V213" s="940">
        <f t="shared" ca="1" si="13"/>
        <v>23829</v>
      </c>
      <c r="W213" s="940">
        <f t="shared" ca="1" si="13"/>
        <v>22949</v>
      </c>
      <c r="X213" s="940">
        <f t="shared" ca="1" si="13"/>
        <v>22611</v>
      </c>
      <c r="Y213" s="940">
        <f t="shared" ca="1" si="13"/>
        <v>23573</v>
      </c>
      <c r="Z213" s="940">
        <f t="shared" ca="1" si="13"/>
        <v>23405</v>
      </c>
      <c r="AA213" s="940">
        <f t="shared" ca="1" si="13"/>
        <v>0</v>
      </c>
      <c r="AB213" s="940">
        <f t="shared" ca="1" si="13"/>
        <v>0</v>
      </c>
      <c r="AC213" s="940">
        <f t="shared" ca="1" si="13"/>
        <v>0</v>
      </c>
      <c r="AD213" s="1425"/>
      <c r="AE213" s="852"/>
    </row>
    <row r="214" spans="1:31" ht="30" customHeight="1" thickBot="1" x14ac:dyDescent="0.3">
      <c r="A214" s="843"/>
      <c r="B214" s="1410"/>
      <c r="C214" s="1024" t="s">
        <v>216</v>
      </c>
      <c r="D214" s="971"/>
      <c r="E214" s="971"/>
      <c r="F214" s="971"/>
      <c r="G214" s="971"/>
      <c r="H214" s="971"/>
      <c r="I214" s="971"/>
      <c r="J214" s="971"/>
      <c r="K214" s="971"/>
      <c r="L214" s="971"/>
      <c r="M214" s="1025"/>
      <c r="N214" s="1022"/>
      <c r="O214" s="1427"/>
      <c r="P214" s="1428"/>
      <c r="Q214" s="1428"/>
      <c r="R214" s="1428"/>
      <c r="S214" s="903">
        <f t="shared" ca="1" si="14"/>
        <v>0</v>
      </c>
      <c r="T214" s="940" t="str">
        <f t="shared" ca="1" si="12"/>
        <v>DQ REASON</v>
      </c>
      <c r="U214" s="940">
        <f t="shared" ca="1" si="13"/>
        <v>0</v>
      </c>
      <c r="V214" s="940">
        <f t="shared" ca="1" si="13"/>
        <v>0</v>
      </c>
      <c r="W214" s="940">
        <f t="shared" ca="1" si="13"/>
        <v>0</v>
      </c>
      <c r="X214" s="940">
        <f t="shared" ca="1" si="13"/>
        <v>0</v>
      </c>
      <c r="Y214" s="940">
        <f t="shared" ca="1" si="13"/>
        <v>0</v>
      </c>
      <c r="Z214" s="940">
        <f t="shared" ca="1" si="13"/>
        <v>0</v>
      </c>
      <c r="AA214" s="940">
        <f t="shared" ca="1" si="13"/>
        <v>0</v>
      </c>
      <c r="AB214" s="940">
        <f t="shared" ca="1" si="13"/>
        <v>0</v>
      </c>
      <c r="AC214" s="940">
        <f t="shared" ca="1" si="13"/>
        <v>0</v>
      </c>
      <c r="AD214" s="1425"/>
      <c r="AE214" s="852"/>
    </row>
    <row r="215" spans="1:31" ht="9" customHeight="1" x14ac:dyDescent="0.2">
      <c r="A215" s="843"/>
      <c r="B215" s="1400" t="s">
        <v>3248</v>
      </c>
      <c r="C215" s="1400"/>
      <c r="D215" s="1400"/>
      <c r="E215" s="1400"/>
      <c r="F215" s="1400"/>
      <c r="G215" s="1400"/>
      <c r="H215" s="1400"/>
      <c r="I215" s="1400"/>
      <c r="J215" s="1400"/>
      <c r="K215" s="1443" t="s">
        <v>226</v>
      </c>
      <c r="L215" s="1390" t="s">
        <v>227</v>
      </c>
      <c r="M215" s="1392" t="s">
        <v>228</v>
      </c>
      <c r="N215" s="1022"/>
      <c r="O215" s="1427"/>
      <c r="P215" s="1428"/>
      <c r="Q215" s="1428"/>
      <c r="R215" s="1428"/>
      <c r="S215" s="903">
        <f t="shared" si="14"/>
        <v>0</v>
      </c>
      <c r="T215" s="850"/>
      <c r="U215" s="850"/>
      <c r="V215" s="850"/>
      <c r="W215" s="850"/>
      <c r="X215" s="850"/>
      <c r="Y215" s="851"/>
      <c r="Z215" s="851"/>
      <c r="AA215" s="851"/>
      <c r="AB215" s="851"/>
      <c r="AC215" s="851"/>
      <c r="AD215" s="1425"/>
      <c r="AE215" s="852"/>
    </row>
    <row r="216" spans="1:31" ht="58.5" customHeight="1" thickBot="1" x14ac:dyDescent="0.25">
      <c r="A216" s="843"/>
      <c r="B216" s="1401"/>
      <c r="C216" s="1401"/>
      <c r="D216" s="1401"/>
      <c r="E216" s="1401"/>
      <c r="F216" s="1401"/>
      <c r="G216" s="1401"/>
      <c r="H216" s="1401"/>
      <c r="I216" s="1401"/>
      <c r="J216" s="1401"/>
      <c r="K216" s="1444"/>
      <c r="L216" s="1391"/>
      <c r="M216" s="1393"/>
      <c r="N216" s="1026"/>
      <c r="O216" s="1427"/>
      <c r="P216" s="1428"/>
      <c r="Q216" s="1428"/>
      <c r="R216" s="1428"/>
      <c r="S216" s="850"/>
      <c r="T216" s="850"/>
      <c r="U216" s="850"/>
      <c r="V216" s="850"/>
      <c r="W216" s="850"/>
      <c r="X216" s="850"/>
      <c r="Y216" s="851"/>
      <c r="Z216" s="851"/>
      <c r="AA216" s="851"/>
      <c r="AB216" s="851"/>
      <c r="AC216" s="851"/>
      <c r="AD216" s="1425"/>
      <c r="AE216" s="852"/>
    </row>
    <row r="217" spans="1:31" ht="42.2" customHeight="1" thickBot="1" x14ac:dyDescent="0.25">
      <c r="A217" s="843"/>
      <c r="B217" s="1441" t="s">
        <v>3249</v>
      </c>
      <c r="C217" s="1442"/>
      <c r="D217" s="1442"/>
      <c r="E217" s="1442"/>
      <c r="F217" s="1442"/>
      <c r="G217" s="1442"/>
      <c r="H217" s="1442"/>
      <c r="I217" s="1442"/>
      <c r="J217" s="1442"/>
      <c r="K217" s="1442"/>
      <c r="L217" s="1442"/>
      <c r="M217" s="1442"/>
      <c r="N217" s="1027"/>
      <c r="O217" s="1427"/>
      <c r="P217" s="1428"/>
      <c r="Q217" s="1428"/>
      <c r="R217" s="1428"/>
      <c r="S217" s="850"/>
      <c r="T217" s="850"/>
      <c r="U217" s="850"/>
      <c r="V217" s="850"/>
      <c r="W217" s="850"/>
      <c r="X217" s="850"/>
      <c r="Y217" s="851"/>
      <c r="Z217" s="851"/>
      <c r="AA217" s="851"/>
      <c r="AB217" s="851"/>
      <c r="AC217" s="851"/>
      <c r="AD217" s="1425"/>
      <c r="AE217" s="852"/>
    </row>
    <row r="218" spans="1:31" ht="19.899999999999999" customHeight="1" thickBot="1" x14ac:dyDescent="0.25">
      <c r="A218" s="843"/>
      <c r="B218" s="1028"/>
      <c r="C218" s="1029"/>
      <c r="D218" s="1030"/>
      <c r="E218" s="1030"/>
      <c r="F218" s="1030"/>
      <c r="G218" s="1030"/>
      <c r="H218" s="1030"/>
      <c r="I218" s="1030"/>
      <c r="J218" s="1030"/>
      <c r="K218" s="1030"/>
      <c r="L218" s="1030"/>
      <c r="M218" s="1030"/>
      <c r="N218" s="1426"/>
      <c r="O218" s="1426"/>
      <c r="P218" s="1426"/>
      <c r="Q218" s="1426"/>
      <c r="R218" s="1426"/>
      <c r="S218" s="850"/>
      <c r="T218" s="850"/>
      <c r="U218" s="850"/>
      <c r="V218" s="850"/>
      <c r="W218" s="850"/>
      <c r="X218" s="850"/>
      <c r="Y218" s="851"/>
      <c r="Z218" s="851"/>
      <c r="AA218" s="851"/>
      <c r="AB218" s="851"/>
      <c r="AC218" s="851"/>
      <c r="AD218" s="1425"/>
      <c r="AE218" s="852"/>
    </row>
    <row r="219" spans="1:31" ht="22.5" customHeight="1" x14ac:dyDescent="0.2">
      <c r="B219" s="1031"/>
      <c r="C219" s="1032"/>
      <c r="D219" s="1033"/>
      <c r="E219" s="1033"/>
      <c r="F219" s="1033"/>
      <c r="G219" s="1033"/>
      <c r="H219" s="1033"/>
      <c r="I219" s="1033"/>
      <c r="J219" s="1033"/>
      <c r="K219" s="1033"/>
      <c r="L219" s="1033"/>
      <c r="M219" s="1033"/>
      <c r="N219" s="1007"/>
      <c r="O219" s="1006"/>
      <c r="P219" s="851"/>
      <c r="Q219" s="1007"/>
      <c r="R219" s="1006"/>
      <c r="S219" s="850"/>
      <c r="T219" s="850"/>
      <c r="U219" s="850"/>
      <c r="V219" s="850"/>
      <c r="W219" s="850"/>
      <c r="X219" s="850"/>
      <c r="Y219" s="851"/>
      <c r="Z219" s="851"/>
      <c r="AA219" s="851"/>
      <c r="AB219" s="851"/>
      <c r="AC219" s="851"/>
      <c r="AD219" s="1034"/>
      <c r="AE219" s="852"/>
    </row>
    <row r="220" spans="1:31" ht="200.25" customHeight="1" x14ac:dyDescent="0.2">
      <c r="B220" s="1031"/>
      <c r="C220" s="1032"/>
      <c r="D220" s="1035"/>
      <c r="E220" s="1035"/>
      <c r="F220" s="1035"/>
      <c r="G220" s="1035"/>
      <c r="H220" s="1035"/>
      <c r="I220" s="1035"/>
      <c r="J220" s="1035"/>
      <c r="K220" s="1035"/>
      <c r="L220" s="1033"/>
      <c r="M220" s="1033"/>
      <c r="N220" s="1007"/>
      <c r="O220" s="1006"/>
      <c r="P220" s="851"/>
      <c r="Q220" s="1007"/>
      <c r="R220" s="1006"/>
      <c r="S220" s="850"/>
      <c r="T220" s="850"/>
      <c r="U220" s="850"/>
      <c r="V220" s="850"/>
      <c r="W220" s="850"/>
      <c r="X220" s="850"/>
      <c r="Y220" s="851"/>
      <c r="Z220" s="851"/>
      <c r="AA220" s="851"/>
      <c r="AB220" s="851"/>
      <c r="AC220" s="851"/>
      <c r="AD220" s="1034"/>
      <c r="AE220" s="852"/>
    </row>
    <row r="233" ht="22.5" hidden="1" customHeight="1" x14ac:dyDescent="0.2"/>
    <row r="234" ht="22.5" hidden="1" customHeight="1" x14ac:dyDescent="0.2"/>
    <row r="235" ht="22.5" hidden="1" customHeight="1" x14ac:dyDescent="0.2"/>
    <row r="236" ht="22.5" hidden="1" customHeight="1" x14ac:dyDescent="0.2"/>
    <row r="237" ht="22.5" hidden="1" customHeight="1" x14ac:dyDescent="0.2"/>
    <row r="238" ht="22.5" hidden="1" customHeight="1" x14ac:dyDescent="0.2"/>
    <row r="239" ht="22.5" hidden="1" customHeight="1" x14ac:dyDescent="0.2"/>
    <row r="240" ht="22.5" hidden="1" customHeight="1" x14ac:dyDescent="0.2"/>
    <row r="241" ht="22.5" hidden="1" customHeight="1" x14ac:dyDescent="0.2"/>
    <row r="242" ht="22.5" hidden="1" customHeight="1" x14ac:dyDescent="0.2"/>
    <row r="243" ht="22.5" hidden="1" customHeight="1" x14ac:dyDescent="0.2"/>
    <row r="244" ht="22.5" hidden="1" customHeight="1" x14ac:dyDescent="0.2"/>
  </sheetData>
  <sheetProtection algorithmName="SHA-512" hashValue="x2qs6KFS7CnTPm/+xliLynCYuAr1joJhXSfuyug4fMTiagi251DimqUH431cd1WeDJXi7bMy1EKKn8rnS90BlA==" saltValue="FT9az6C6hnZ/pT83eahhUA==" spinCount="100000" sheet="1" objects="1" scenarios="1"/>
  <mergeCells count="150">
    <mergeCell ref="B159:B160"/>
    <mergeCell ref="B163:B164"/>
    <mergeCell ref="B85:B86"/>
    <mergeCell ref="B105:B106"/>
    <mergeCell ref="M5:M18"/>
    <mergeCell ref="B20:C20"/>
    <mergeCell ref="B5:C18"/>
    <mergeCell ref="D5:D18"/>
    <mergeCell ref="I5:I18"/>
    <mergeCell ref="E5:E18"/>
    <mergeCell ref="B77:B78"/>
    <mergeCell ref="B40:B41"/>
    <mergeCell ref="B35:B36"/>
    <mergeCell ref="B30:C30"/>
    <mergeCell ref="B81:B82"/>
    <mergeCell ref="B155:B156"/>
    <mergeCell ref="B151:B152"/>
    <mergeCell ref="B123:B124"/>
    <mergeCell ref="B93:B94"/>
    <mergeCell ref="B79:B80"/>
    <mergeCell ref="B83:B84"/>
    <mergeCell ref="B103:B104"/>
    <mergeCell ref="B107:B108"/>
    <mergeCell ref="B133:B134"/>
    <mergeCell ref="B153:B154"/>
    <mergeCell ref="B157:B158"/>
    <mergeCell ref="B145:B146"/>
    <mergeCell ref="B149:B150"/>
    <mergeCell ref="B137:B138"/>
    <mergeCell ref="B139:B140"/>
    <mergeCell ref="B143:B144"/>
    <mergeCell ref="B147:B148"/>
    <mergeCell ref="B129:B130"/>
    <mergeCell ref="B109:B110"/>
    <mergeCell ref="B89:B90"/>
    <mergeCell ref="O99:R103"/>
    <mergeCell ref="B121:B122"/>
    <mergeCell ref="B95:B96"/>
    <mergeCell ref="B111:B112"/>
    <mergeCell ref="B115:B116"/>
    <mergeCell ref="B119:B120"/>
    <mergeCell ref="B97:B98"/>
    <mergeCell ref="B99:B100"/>
    <mergeCell ref="B113:B114"/>
    <mergeCell ref="B65:B66"/>
    <mergeCell ref="B69:B70"/>
    <mergeCell ref="B19:C19"/>
    <mergeCell ref="J5:J18"/>
    <mergeCell ref="B127:B128"/>
    <mergeCell ref="B75:B76"/>
    <mergeCell ref="P25:Q25"/>
    <mergeCell ref="F5:F18"/>
    <mergeCell ref="G5:G18"/>
    <mergeCell ref="H5:H18"/>
    <mergeCell ref="B26:C26"/>
    <mergeCell ref="B31:B32"/>
    <mergeCell ref="O40:R44"/>
    <mergeCell ref="B87:B88"/>
    <mergeCell ref="B125:B126"/>
    <mergeCell ref="O88:R98"/>
    <mergeCell ref="O108:R118"/>
    <mergeCell ref="B117:B118"/>
    <mergeCell ref="B91:B92"/>
    <mergeCell ref="O128:R138"/>
    <mergeCell ref="B135:B136"/>
    <mergeCell ref="B131:B132"/>
    <mergeCell ref="O119:R123"/>
    <mergeCell ref="B101:B102"/>
    <mergeCell ref="O139:R143"/>
    <mergeCell ref="O148:R158"/>
    <mergeCell ref="B161:B162"/>
    <mergeCell ref="B141:B142"/>
    <mergeCell ref="B2:C2"/>
    <mergeCell ref="D30:M30"/>
    <mergeCell ref="O30:R30"/>
    <mergeCell ref="B73:B74"/>
    <mergeCell ref="P4:Q4"/>
    <mergeCell ref="P19:Q19"/>
    <mergeCell ref="P20:Q20"/>
    <mergeCell ref="P21:Q21"/>
    <mergeCell ref="P22:Q22"/>
    <mergeCell ref="P23:Q23"/>
    <mergeCell ref="P24:Q24"/>
    <mergeCell ref="O28:R29"/>
    <mergeCell ref="O31:R39"/>
    <mergeCell ref="O59:R63"/>
    <mergeCell ref="B45:B46"/>
    <mergeCell ref="B48:B49"/>
    <mergeCell ref="E1:K2"/>
    <mergeCell ref="L1:M2"/>
    <mergeCell ref="B1:C1"/>
    <mergeCell ref="B67:B68"/>
    <mergeCell ref="K5:K18"/>
    <mergeCell ref="L5:L18"/>
    <mergeCell ref="P5:Q5"/>
    <mergeCell ref="P26:Q26"/>
    <mergeCell ref="O68:R78"/>
    <mergeCell ref="B217:M217"/>
    <mergeCell ref="B177:B178"/>
    <mergeCell ref="B181:B182"/>
    <mergeCell ref="O168:R178"/>
    <mergeCell ref="O188:R198"/>
    <mergeCell ref="O207:R217"/>
    <mergeCell ref="B185:B186"/>
    <mergeCell ref="B191:B192"/>
    <mergeCell ref="B165:B166"/>
    <mergeCell ref="B169:B170"/>
    <mergeCell ref="K215:K216"/>
    <mergeCell ref="B213:B214"/>
    <mergeCell ref="B203:B204"/>
    <mergeCell ref="B206:B207"/>
    <mergeCell ref="B175:B176"/>
    <mergeCell ref="B201:B202"/>
    <mergeCell ref="B198:B199"/>
    <mergeCell ref="B194:B195"/>
    <mergeCell ref="B173:B174"/>
    <mergeCell ref="AI4:AI26"/>
    <mergeCell ref="B28:C29"/>
    <mergeCell ref="B71:B72"/>
    <mergeCell ref="B43:B44"/>
    <mergeCell ref="B52:B53"/>
    <mergeCell ref="B55:B56"/>
    <mergeCell ref="B60:B61"/>
    <mergeCell ref="B22:C22"/>
    <mergeCell ref="B23:C23"/>
    <mergeCell ref="B24:C24"/>
    <mergeCell ref="B21:C21"/>
    <mergeCell ref="B25:C25"/>
    <mergeCell ref="B3:B4"/>
    <mergeCell ref="X5:Y5"/>
    <mergeCell ref="B57:B58"/>
    <mergeCell ref="B63:B64"/>
    <mergeCell ref="AD1:AD218"/>
    <mergeCell ref="N218:R218"/>
    <mergeCell ref="O49:R58"/>
    <mergeCell ref="O179:R183"/>
    <mergeCell ref="O199:R202"/>
    <mergeCell ref="O159:R163"/>
    <mergeCell ref="P18:Q18"/>
    <mergeCell ref="O79:R83"/>
    <mergeCell ref="L215:L216"/>
    <mergeCell ref="M215:M216"/>
    <mergeCell ref="B189:B190"/>
    <mergeCell ref="B167:B168"/>
    <mergeCell ref="B171:B172"/>
    <mergeCell ref="B179:B180"/>
    <mergeCell ref="B183:B184"/>
    <mergeCell ref="B187:B188"/>
    <mergeCell ref="B210:B211"/>
    <mergeCell ref="B215:J216"/>
  </mergeCells>
  <conditionalFormatting sqref="L20:M23 L4:M4 S19:S27 S210:S215 D5:M5 S30:S208">
    <cfRule type="cellIs" dxfId="1088" priority="274" operator="equal">
      <formula>0</formula>
    </cfRule>
  </conditionalFormatting>
  <conditionalFormatting sqref="H20:M23 M4 S19:S27 S210:S215 S30:S208">
    <cfRule type="cellIs" dxfId="1087" priority="276" stopIfTrue="1" operator="equal">
      <formula>0</formula>
    </cfRule>
  </conditionalFormatting>
  <conditionalFormatting sqref="K20:M23 L4:M4 S19:S27 S210:S215 S30:S208">
    <cfRule type="cellIs" dxfId="1086" priority="275" stopIfTrue="1" operator="equal">
      <formula>0</formula>
    </cfRule>
  </conditionalFormatting>
  <conditionalFormatting sqref="D20:M24">
    <cfRule type="cellIs" dxfId="1085" priority="273" operator="equal">
      <formula>0</formula>
    </cfRule>
  </conditionalFormatting>
  <conditionalFormatting sqref="D19:I19">
    <cfRule type="cellIs" dxfId="1084" priority="270" operator="equal">
      <formula>0</formula>
    </cfRule>
    <cfRule type="cellIs" dxfId="1083" priority="271" operator="equal">
      <formula>0</formula>
    </cfRule>
  </conditionalFormatting>
  <conditionalFormatting sqref="D19:M25 D5:M5">
    <cfRule type="cellIs" dxfId="1082" priority="269" operator="equal">
      <formula>0</formula>
    </cfRule>
  </conditionalFormatting>
  <conditionalFormatting sqref="D26:M26">
    <cfRule type="cellIs" dxfId="1081" priority="54" operator="equal">
      <formula>FALSE</formula>
    </cfRule>
    <cfRule type="cellIs" dxfId="1080" priority="110" operator="equal">
      <formula>"3rd"</formula>
    </cfRule>
    <cfRule type="cellIs" dxfId="1079" priority="111" operator="equal">
      <formula>"2nd"</formula>
    </cfRule>
    <cfRule type="cellIs" dxfId="1078" priority="264" operator="greaterThan">
      <formula>1</formula>
    </cfRule>
    <cfRule type="cellIs" dxfId="1077" priority="267" operator="equal">
      <formula>0</formula>
    </cfRule>
    <cfRule type="cellIs" dxfId="1076" priority="268" operator="equal">
      <formula>"1st"</formula>
    </cfRule>
  </conditionalFormatting>
  <conditionalFormatting sqref="B34 C35">
    <cfRule type="cellIs" dxfId="1075" priority="266" operator="equal">
      <formula>0</formula>
    </cfRule>
  </conditionalFormatting>
  <conditionalFormatting sqref="B38 C39">
    <cfRule type="cellIs" dxfId="1074" priority="265" operator="equal">
      <formula>0</formula>
    </cfRule>
  </conditionalFormatting>
  <conditionalFormatting sqref="D25">
    <cfRule type="cellIs" dxfId="1073" priority="254" operator="equal">
      <formula>0.00000000001</formula>
    </cfRule>
  </conditionalFormatting>
  <conditionalFormatting sqref="E25">
    <cfRule type="cellIs" dxfId="1072" priority="253" operator="equal">
      <formula>0.00000000002</formula>
    </cfRule>
  </conditionalFormatting>
  <conditionalFormatting sqref="F25">
    <cfRule type="cellIs" dxfId="1071" priority="252" operator="equal">
      <formula>0.00000000003</formula>
    </cfRule>
  </conditionalFormatting>
  <conditionalFormatting sqref="G25">
    <cfRule type="cellIs" dxfId="1070" priority="251" operator="equal">
      <formula>0.00000000004</formula>
    </cfRule>
  </conditionalFormatting>
  <conditionalFormatting sqref="H25">
    <cfRule type="cellIs" dxfId="1069" priority="250" operator="equal">
      <formula>0.00000000005</formula>
    </cfRule>
  </conditionalFormatting>
  <conditionalFormatting sqref="I25">
    <cfRule type="cellIs" dxfId="1068" priority="248" operator="equal">
      <formula>0.00000000007</formula>
    </cfRule>
    <cfRule type="cellIs" dxfId="1067" priority="249" operator="equal">
      <formula>0.00000000006</formula>
    </cfRule>
  </conditionalFormatting>
  <conditionalFormatting sqref="J25">
    <cfRule type="cellIs" dxfId="1066" priority="247" operator="equal">
      <formula>0.00000000007</formula>
    </cfRule>
  </conditionalFormatting>
  <conditionalFormatting sqref="K25">
    <cfRule type="cellIs" dxfId="1065" priority="246" operator="equal">
      <formula>0.00000000008</formula>
    </cfRule>
  </conditionalFormatting>
  <conditionalFormatting sqref="L25">
    <cfRule type="cellIs" dxfId="1064" priority="245" operator="equal">
      <formula>0.00000000009</formula>
    </cfRule>
  </conditionalFormatting>
  <conditionalFormatting sqref="M25">
    <cfRule type="cellIs" dxfId="1063" priority="244" operator="equal">
      <formula>0.000000000011</formula>
    </cfRule>
  </conditionalFormatting>
  <conditionalFormatting sqref="U5 U18">
    <cfRule type="cellIs" dxfId="1062" priority="233" operator="equal">
      <formula>FALSE</formula>
    </cfRule>
  </conditionalFormatting>
  <conditionalFormatting sqref="X5 X18">
    <cfRule type="cellIs" dxfId="1061" priority="232" operator="equal">
      <formula>FALSE</formula>
    </cfRule>
  </conditionalFormatting>
  <conditionalFormatting sqref="Y18">
    <cfRule type="cellIs" dxfId="1060" priority="231" operator="equal">
      <formula>FALSE</formula>
    </cfRule>
  </conditionalFormatting>
  <conditionalFormatting sqref="AH5 AH18:AH26">
    <cfRule type="cellIs" dxfId="1059" priority="222" operator="equal">
      <formula>FALSE</formula>
    </cfRule>
  </conditionalFormatting>
  <conditionalFormatting sqref="AG5:AG26">
    <cfRule type="cellIs" dxfId="1058" priority="221" operator="equal">
      <formula>FALSE</formula>
    </cfRule>
  </conditionalFormatting>
  <conditionalFormatting sqref="D31:M31">
    <cfRule type="cellIs" dxfId="1057" priority="219" operator="equal">
      <formula>0</formula>
    </cfRule>
  </conditionalFormatting>
  <conditionalFormatting sqref="D35:M35">
    <cfRule type="cellIs" dxfId="1056" priority="218" operator="equal">
      <formula>0</formula>
    </cfRule>
  </conditionalFormatting>
  <conditionalFormatting sqref="D39:M39">
    <cfRule type="cellIs" dxfId="1055" priority="217" operator="equal">
      <formula>0</formula>
    </cfRule>
  </conditionalFormatting>
  <conditionalFormatting sqref="D42:M42">
    <cfRule type="cellIs" dxfId="1054" priority="216" operator="equal">
      <formula>0</formula>
    </cfRule>
  </conditionalFormatting>
  <conditionalFormatting sqref="D48:M48">
    <cfRule type="cellIs" dxfId="1053" priority="214" operator="equal">
      <formula>0</formula>
    </cfRule>
  </conditionalFormatting>
  <conditionalFormatting sqref="D51:M51">
    <cfRule type="cellIs" dxfId="1052" priority="213" operator="equal">
      <formula>0</formula>
    </cfRule>
  </conditionalFormatting>
  <conditionalFormatting sqref="D54:M54">
    <cfRule type="cellIs" dxfId="1051" priority="212" operator="equal">
      <formula>0</formula>
    </cfRule>
  </conditionalFormatting>
  <conditionalFormatting sqref="D57:M57">
    <cfRule type="cellIs" dxfId="1050" priority="211" operator="equal">
      <formula>0</formula>
    </cfRule>
  </conditionalFormatting>
  <conditionalFormatting sqref="D60:M60">
    <cfRule type="cellIs" dxfId="1049" priority="210" operator="equal">
      <formula>0</formula>
    </cfRule>
  </conditionalFormatting>
  <conditionalFormatting sqref="D63:M63">
    <cfRule type="cellIs" dxfId="1048" priority="209" operator="equal">
      <formula>0</formula>
    </cfRule>
  </conditionalFormatting>
  <conditionalFormatting sqref="D45:M45">
    <cfRule type="cellIs" dxfId="1047" priority="208" operator="equal">
      <formula>0</formula>
    </cfRule>
  </conditionalFormatting>
  <conditionalFormatting sqref="D67:M67">
    <cfRule type="cellIs" dxfId="1046" priority="207" operator="equal">
      <formula>0</formula>
    </cfRule>
  </conditionalFormatting>
  <conditionalFormatting sqref="D71:M71">
    <cfRule type="cellIs" dxfId="1045" priority="206" operator="equal">
      <formula>0</formula>
    </cfRule>
  </conditionalFormatting>
  <conditionalFormatting sqref="D75:M75">
    <cfRule type="cellIs" dxfId="1044" priority="205" operator="equal">
      <formula>0</formula>
    </cfRule>
  </conditionalFormatting>
  <conditionalFormatting sqref="D83:M83">
    <cfRule type="cellIs" dxfId="1043" priority="204" operator="equal">
      <formula>0</formula>
    </cfRule>
  </conditionalFormatting>
  <conditionalFormatting sqref="D79:M79">
    <cfRule type="cellIs" dxfId="1042" priority="203" operator="equal">
      <formula>0</formula>
    </cfRule>
  </conditionalFormatting>
  <conditionalFormatting sqref="D87:M87">
    <cfRule type="cellIs" dxfId="1041" priority="202" operator="equal">
      <formula>0</formula>
    </cfRule>
  </conditionalFormatting>
  <conditionalFormatting sqref="D91:M91">
    <cfRule type="cellIs" dxfId="1040" priority="201" operator="equal">
      <formula>0</formula>
    </cfRule>
  </conditionalFormatting>
  <conditionalFormatting sqref="D99:M99">
    <cfRule type="cellIs" dxfId="1039" priority="200" operator="equal">
      <formula>0</formula>
    </cfRule>
  </conditionalFormatting>
  <conditionalFormatting sqref="D107:M107">
    <cfRule type="cellIs" dxfId="1038" priority="199" operator="equal">
      <formula>0</formula>
    </cfRule>
  </conditionalFormatting>
  <conditionalFormatting sqref="D115:M115">
    <cfRule type="cellIs" dxfId="1037" priority="198" operator="equal">
      <formula>0</formula>
    </cfRule>
  </conditionalFormatting>
  <conditionalFormatting sqref="D123:M123">
    <cfRule type="cellIs" dxfId="1036" priority="197" operator="equal">
      <formula>0</formula>
    </cfRule>
  </conditionalFormatting>
  <conditionalFormatting sqref="D131:M131">
    <cfRule type="cellIs" dxfId="1035" priority="196" operator="equal">
      <formula>0</formula>
    </cfRule>
  </conditionalFormatting>
  <conditionalFormatting sqref="D139:M139">
    <cfRule type="cellIs" dxfId="1034" priority="195" operator="equal">
      <formula>0</formula>
    </cfRule>
  </conditionalFormatting>
  <conditionalFormatting sqref="D147:M147">
    <cfRule type="cellIs" dxfId="1033" priority="194" operator="equal">
      <formula>0</formula>
    </cfRule>
  </conditionalFormatting>
  <conditionalFormatting sqref="D155:M155">
    <cfRule type="cellIs" dxfId="1032" priority="193" operator="equal">
      <formula>0</formula>
    </cfRule>
  </conditionalFormatting>
  <conditionalFormatting sqref="D163:M163">
    <cfRule type="cellIs" dxfId="1031" priority="192" operator="equal">
      <formula>0</formula>
    </cfRule>
  </conditionalFormatting>
  <conditionalFormatting sqref="D171:M171">
    <cfRule type="cellIs" dxfId="1030" priority="191" operator="equal">
      <formula>0</formula>
    </cfRule>
  </conditionalFormatting>
  <conditionalFormatting sqref="D179:M179">
    <cfRule type="cellIs" dxfId="1029" priority="190" operator="equal">
      <formula>0</formula>
    </cfRule>
  </conditionalFormatting>
  <conditionalFormatting sqref="D187:M187">
    <cfRule type="cellIs" dxfId="1028" priority="189" operator="equal">
      <formula>0</formula>
    </cfRule>
  </conditionalFormatting>
  <conditionalFormatting sqref="D209:M209">
    <cfRule type="cellIs" dxfId="1027" priority="169" operator="equal">
      <formula>0</formula>
    </cfRule>
  </conditionalFormatting>
  <conditionalFormatting sqref="D95:M95">
    <cfRule type="cellIs" dxfId="1026" priority="188" operator="equal">
      <formula>0</formula>
    </cfRule>
  </conditionalFormatting>
  <conditionalFormatting sqref="D103:M103">
    <cfRule type="cellIs" dxfId="1025" priority="187" operator="equal">
      <formula>0</formula>
    </cfRule>
  </conditionalFormatting>
  <conditionalFormatting sqref="D111:M111">
    <cfRule type="cellIs" dxfId="1024" priority="186" operator="equal">
      <formula>0</formula>
    </cfRule>
  </conditionalFormatting>
  <conditionalFormatting sqref="D119:M119">
    <cfRule type="cellIs" dxfId="1023" priority="185" operator="equal">
      <formula>0</formula>
    </cfRule>
  </conditionalFormatting>
  <conditionalFormatting sqref="D127:M127">
    <cfRule type="cellIs" dxfId="1022" priority="184" operator="equal">
      <formula>0</formula>
    </cfRule>
  </conditionalFormatting>
  <conditionalFormatting sqref="D135:M135">
    <cfRule type="cellIs" dxfId="1021" priority="183" operator="equal">
      <formula>0</formula>
    </cfRule>
  </conditionalFormatting>
  <conditionalFormatting sqref="D143:M143">
    <cfRule type="cellIs" dxfId="1020" priority="182" operator="equal">
      <formula>0</formula>
    </cfRule>
  </conditionalFormatting>
  <conditionalFormatting sqref="D151:M151">
    <cfRule type="cellIs" dxfId="1019" priority="181" operator="equal">
      <formula>0</formula>
    </cfRule>
  </conditionalFormatting>
  <conditionalFormatting sqref="D159:M159">
    <cfRule type="cellIs" dxfId="1018" priority="180" operator="equal">
      <formula>0</formula>
    </cfRule>
  </conditionalFormatting>
  <conditionalFormatting sqref="D167:M167">
    <cfRule type="cellIs" dxfId="1017" priority="179" operator="equal">
      <formula>0</formula>
    </cfRule>
  </conditionalFormatting>
  <conditionalFormatting sqref="D175:M175">
    <cfRule type="cellIs" dxfId="1016" priority="178" operator="equal">
      <formula>0</formula>
    </cfRule>
  </conditionalFormatting>
  <conditionalFormatting sqref="D183:M183">
    <cfRule type="cellIs" dxfId="1015" priority="177" operator="equal">
      <formula>0</formula>
    </cfRule>
  </conditionalFormatting>
  <conditionalFormatting sqref="D191:M191">
    <cfRule type="cellIs" dxfId="1014" priority="176" operator="equal">
      <formula>0</formula>
    </cfRule>
  </conditionalFormatting>
  <conditionalFormatting sqref="D194:M194">
    <cfRule type="cellIs" dxfId="1013" priority="175" operator="equal">
      <formula>0</formula>
    </cfRule>
  </conditionalFormatting>
  <conditionalFormatting sqref="D200:M200">
    <cfRule type="cellIs" dxfId="1012" priority="174" operator="equal">
      <formula>0</formula>
    </cfRule>
  </conditionalFormatting>
  <conditionalFormatting sqref="D206:M206">
    <cfRule type="cellIs" dxfId="1011" priority="173" operator="equal">
      <formula>0</formula>
    </cfRule>
  </conditionalFormatting>
  <conditionalFormatting sqref="D212:M212">
    <cfRule type="cellIs" dxfId="1010" priority="172" operator="equal">
      <formula>0</formula>
    </cfRule>
  </conditionalFormatting>
  <conditionalFormatting sqref="D197:M197">
    <cfRule type="cellIs" dxfId="1009" priority="171" operator="equal">
      <formula>0</formula>
    </cfRule>
  </conditionalFormatting>
  <conditionalFormatting sqref="D203:M203">
    <cfRule type="cellIs" dxfId="1008" priority="170" operator="equal">
      <formula>0</formula>
    </cfRule>
  </conditionalFormatting>
  <conditionalFormatting sqref="AH5">
    <cfRule type="cellIs" dxfId="1007" priority="142" operator="equal">
      <formula>0</formula>
    </cfRule>
  </conditionalFormatting>
  <conditionalFormatting sqref="AG5:AH26">
    <cfRule type="cellIs" dxfId="1006" priority="141" operator="equal">
      <formula>0</formula>
    </cfRule>
  </conditionalFormatting>
  <conditionalFormatting sqref="E29:M29">
    <cfRule type="cellIs" dxfId="1005" priority="138" operator="equal">
      <formula>0</formula>
    </cfRule>
  </conditionalFormatting>
  <conditionalFormatting sqref="O31:Q39 O68 O88 O108 O128 O148 O168 O188 O207 O49">
    <cfRule type="cellIs" dxfId="1004" priority="107" operator="greaterThan">
      <formula>0</formula>
    </cfRule>
  </conditionalFormatting>
  <conditionalFormatting sqref="B1:C2">
    <cfRule type="cellIs" dxfId="1003" priority="97" operator="greaterThan">
      <formula>0</formula>
    </cfRule>
  </conditionalFormatting>
  <conditionalFormatting sqref="B215:J216">
    <cfRule type="cellIs" dxfId="1002" priority="87" operator="greaterThan">
      <formula>0</formula>
    </cfRule>
  </conditionalFormatting>
  <conditionalFormatting sqref="B217:M217">
    <cfRule type="cellIs" dxfId="1001" priority="86" operator="greaterThan">
      <formula>0</formula>
    </cfRule>
  </conditionalFormatting>
  <conditionalFormatting sqref="D3:M3">
    <cfRule type="cellIs" dxfId="1000" priority="82" operator="greaterThan">
      <formula>0</formula>
    </cfRule>
  </conditionalFormatting>
  <conditionalFormatting sqref="D4:K4">
    <cfRule type="cellIs" dxfId="999" priority="81" operator="greaterThan">
      <formula>0</formula>
    </cfRule>
  </conditionalFormatting>
  <conditionalFormatting sqref="L4:M4">
    <cfRule type="cellIs" dxfId="998" priority="80" operator="greaterThan">
      <formula>0</formula>
    </cfRule>
  </conditionalFormatting>
  <conditionalFormatting sqref="K215:M216">
    <cfRule type="cellIs" dxfId="997" priority="69" operator="greaterThan">
      <formula>0</formula>
    </cfRule>
  </conditionalFormatting>
  <conditionalFormatting sqref="AF5:AF26">
    <cfRule type="cellIs" dxfId="996" priority="53" operator="equal">
      <formula>0</formula>
    </cfRule>
  </conditionalFormatting>
  <conditionalFormatting sqref="C4">
    <cfRule type="cellIs" dxfId="995" priority="38" operator="greaterThan">
      <formula>0</formula>
    </cfRule>
  </conditionalFormatting>
  <conditionalFormatting sqref="C3">
    <cfRule type="cellIs" dxfId="994" priority="37" operator="greaterThan">
      <formula>0</formula>
    </cfRule>
  </conditionalFormatting>
  <conditionalFormatting sqref="O28">
    <cfRule type="cellIs" dxfId="993" priority="36" operator="greaterThan">
      <formula>0</formula>
    </cfRule>
  </conditionalFormatting>
  <conditionalFormatting sqref="P5:Q26">
    <cfRule type="cellIs" dxfId="992" priority="10" operator="equal">
      <formula>0</formula>
    </cfRule>
    <cfRule type="cellIs" dxfId="991" priority="26" operator="equal">
      <formula>"More results required for accuracy"</formula>
    </cfRule>
  </conditionalFormatting>
  <conditionalFormatting sqref="R5:R26">
    <cfRule type="cellIs" dxfId="990" priority="25" operator="equal">
      <formula>FALSE</formula>
    </cfRule>
  </conditionalFormatting>
  <conditionalFormatting sqref="O5:O26">
    <cfRule type="cellIs" dxfId="989" priority="23" operator="equal">
      <formula>0</formula>
    </cfRule>
  </conditionalFormatting>
  <conditionalFormatting sqref="O40:R44">
    <cfRule type="cellIs" dxfId="988" priority="22" operator="greaterThan">
      <formula>0</formula>
    </cfRule>
  </conditionalFormatting>
  <conditionalFormatting sqref="O59:R63">
    <cfRule type="cellIs" dxfId="987" priority="18" operator="greaterThan">
      <formula>0</formula>
    </cfRule>
  </conditionalFormatting>
  <conditionalFormatting sqref="O79:R83">
    <cfRule type="cellIs" dxfId="986" priority="17" operator="greaterThan">
      <formula>0</formula>
    </cfRule>
  </conditionalFormatting>
  <conditionalFormatting sqref="O99:R103">
    <cfRule type="cellIs" dxfId="985" priority="16" operator="greaterThan">
      <formula>0</formula>
    </cfRule>
  </conditionalFormatting>
  <conditionalFormatting sqref="O119:R123">
    <cfRule type="cellIs" dxfId="984" priority="15" operator="greaterThan">
      <formula>0</formula>
    </cfRule>
  </conditionalFormatting>
  <conditionalFormatting sqref="O139:R143">
    <cfRule type="cellIs" dxfId="983" priority="14" operator="greaterThan">
      <formula>0</formula>
    </cfRule>
  </conditionalFormatting>
  <conditionalFormatting sqref="O159:R163">
    <cfRule type="cellIs" dxfId="982" priority="13" operator="greaterThan">
      <formula>0</formula>
    </cfRule>
  </conditionalFormatting>
  <conditionalFormatting sqref="O179:R183">
    <cfRule type="cellIs" dxfId="981" priority="12" operator="greaterThan">
      <formula>0</formula>
    </cfRule>
  </conditionalFormatting>
  <conditionalFormatting sqref="O199:R202">
    <cfRule type="cellIs" dxfId="980" priority="11" operator="greaterThan">
      <formula>0</formula>
    </cfRule>
  </conditionalFormatting>
  <conditionalFormatting sqref="E1">
    <cfRule type="cellIs" dxfId="979" priority="8" operator="greaterThan">
      <formula>0</formula>
    </cfRule>
  </conditionalFormatting>
  <conditionalFormatting sqref="D1:D2">
    <cfRule type="cellIs" dxfId="978" priority="9" operator="greaterThan">
      <formula>0</formula>
    </cfRule>
  </conditionalFormatting>
  <conditionalFormatting sqref="D2">
    <cfRule type="cellIs" dxfId="977" priority="7" operator="equal">
      <formula>0</formula>
    </cfRule>
  </conditionalFormatting>
  <conditionalFormatting sqref="D24">
    <cfRule type="cellIs" dxfId="976" priority="6" operator="equal">
      <formula>"The 1st team must show here"</formula>
    </cfRule>
  </conditionalFormatting>
  <dataValidations count="2">
    <dataValidation type="whole" allowBlank="1" showInputMessage="1" showErrorMessage="1" errorTitle="Invalid data" error="Please enter numbers only to a maximum of 5 digits" sqref="N201 N140 N49 N116 N210 N36 N43 N55 N184 N61 N176 N68 N168 N76 N160 N172 N84 N92 N152 N100 N144 N108 N136 N124 N120 N128 N112 N132 N104 N148 N96 N156 N88 N164 N80 N72 N64 N180 N58 N204 N195 N198 N32 N40 N46 N52 N188 N207 N192 N213" xr:uid="{00000000-0002-0000-0200-000000000000}">
      <formula1>0</formula1>
      <formula2>55999</formula2>
    </dataValidation>
    <dataValidation type="whole" allowBlank="1" showInputMessage="1" showErrorMessage="1" errorTitle="Error" error="You may only enter numbers._x000a_ie 12345  This will equal a time of  1:23.45" sqref="D213:M213 D210:M210 D207:M207 D204:M204 D201:M201 D198:M198 D195:M195 D192:M192 D188:M188 D184:M184 D180:M180 D176:M176 D172:M172 D168:M168 D164:M164 D160:M160 D156:M156 D152:M152 D148:M148 D144:M144 D140:M140 D136:M136 D132:M132 D128:M128 D124:M124 D120:M120 D116:M116 D112:M112 D108:M108 D104:M104 D100:M100 D96:M96 D92:M92 D88:M88 D84:M84 D80:M80 D76:M76 D72:M72 D68:M68 D64:M64 D61:M61 D58:M58 D55:M55 D52:M52 D49:M49 D46:M46 D43:M43 D40:M40 D32:M32 D36:M36" xr:uid="{00000000-0002-0000-0200-000001000000}">
      <formula1>0</formula1>
      <formula2>90000</formula2>
    </dataValidation>
  </dataValidations>
  <hyperlinks>
    <hyperlink ref="F4:G4" location="Eligibility!D1" tooltip="Is this swimmer eligible" display="Eligibility!D1" xr:uid="{00000000-0004-0000-0200-000000000000}"/>
    <hyperlink ref="G4:I4" location="'Final result'!G7" tooltip="Final Gala Result" display="'Final result'!G7" xr:uid="{00000000-0004-0000-0200-000001000000}"/>
    <hyperlink ref="J4" location="'print 10 lane'!I1" tooltip="10 Lane Print out" display="'print 10 lane'!I1" xr:uid="{00000000-0004-0000-0200-000002000000}"/>
    <hyperlink ref="I4" location="'Print 8 Lane'!F1" tooltip="8 lane Print out" display="'Print 8 Lane'!F1" xr:uid="{00000000-0004-0000-0200-000003000000}"/>
    <hyperlink ref="H4" location="'Print 6 Lane'!F1" tooltip="6 Lane Gala Print Out" display="'Print 6 Lane'!F1" xr:uid="{00000000-0004-0000-0200-000004000000}"/>
    <hyperlink ref="L4" location="HDR!A1" tooltip="ASA rankings Files" display="Rankings HDR File" xr:uid="{00000000-0004-0000-0200-000005000000}"/>
    <hyperlink ref="M4" location="MRF!T23" tooltip="ASA Rankings files" display="Rankings MRF File" xr:uid="{00000000-0004-0000-0200-000006000000}"/>
    <hyperlink ref="K215" location="'Print 6 Lane'!AF1" tooltip="6 LANE RESULT" display="'Print 6 Lane'!AF1" xr:uid="{00000000-0004-0000-0200-000007000000}"/>
    <hyperlink ref="L215" location="'Print 8 Lane'!F1" tooltip="8 LANE RESULT" display="'Print 8 Lane'!F1" xr:uid="{00000000-0004-0000-0200-000008000000}"/>
    <hyperlink ref="M215" location="'print 10 lane'!I1" tooltip="10 LANE RESULT" display="'print 10 lane'!I1" xr:uid="{00000000-0004-0000-0200-000009000000}"/>
    <hyperlink ref="K4" location="'Club Names &amp; Codes'!A2" tooltip="ASA club Names &amp; Codes" display="Club Codes" xr:uid="{00000000-0004-0000-0200-00000A000000}"/>
    <hyperlink ref="D3" location="'Team 1'!A1" tooltip="Go to Team sheet" display="Edit Team 1" xr:uid="{00000000-0004-0000-0200-00000B000000}"/>
    <hyperlink ref="E3" location="'Team 2'!A1" tooltip="Go to Team 2 Team Sheet " display="Edit Team 2" xr:uid="{00000000-0004-0000-0200-00000C000000}"/>
    <hyperlink ref="F3" location="'Team 3'!A1" tooltip="Go to Team 3 Team Sheet" display="Edit Team 3" xr:uid="{00000000-0004-0000-0200-00000D000000}"/>
    <hyperlink ref="G3" location="'Team 4'!A1" tooltip="Go to Team 4 Team Sheet" display="Edit Team 4" xr:uid="{00000000-0004-0000-0200-00000E000000}"/>
    <hyperlink ref="H3" location="'Team 5'!A1" tooltip="Go to Team 5 Team Sheet" display="Edit Team 5" xr:uid="{00000000-0004-0000-0200-00000F000000}"/>
    <hyperlink ref="I3" location="'Team 6'!A1" tooltip="Go to Team 6 Team Sheet" display="Edit Team 6" xr:uid="{00000000-0004-0000-0200-000010000000}"/>
    <hyperlink ref="J3" location="'Team 7'!A1" tooltip="Go to Team 7 Team Sheet" display="Edit Team 7" xr:uid="{00000000-0004-0000-0200-000011000000}"/>
    <hyperlink ref="K3" location="'Team 8'!A1" tooltip="Go to Team 8 Team Sheet" display="Edit Team 8" xr:uid="{00000000-0004-0000-0200-000012000000}"/>
    <hyperlink ref="L3" location="'Team 9'!A1" tooltip="Go to Team 9 Team Sheet" display="Edit Team 9" xr:uid="{00000000-0004-0000-0200-000013000000}"/>
    <hyperlink ref="M3" location="'Team 10'!A1" tooltip="Go to Team 10 Team Sheet" display="Edit Team 10" xr:uid="{00000000-0004-0000-0200-000014000000}"/>
    <hyperlink ref="G4" location="'Final result'!G7" tooltip="Final Gala Result" display="Final result sheet " xr:uid="{00000000-0004-0000-0200-000015000000}"/>
    <hyperlink ref="E4" location="'QUICK CHECK'!A3" tooltip="Carry out a quick check on placings in any event" display="'QUICK CHECK'!A3" xr:uid="{00000000-0004-0000-0200-000016000000}"/>
    <hyperlink ref="D4" location="'Gala Setup'!G2" tooltip="Set up the Gala" display="'Gala Setup'!G2" xr:uid="{00000000-0004-0000-0200-000017000000}"/>
  </hyperlinks>
  <pageMargins left="0.70866141732283472" right="0.70866141732283472" top="0.74803149606299213" bottom="0.74803149606299213" header="0.31496062992125984" footer="0.31496062992125984"/>
  <pageSetup paperSize="9" scale="57" orientation="landscape" r:id="rId1"/>
  <colBreaks count="1" manualBreakCount="1">
    <brk id="14"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theme="3" tint="0.59999389629810485"/>
  </sheetPr>
  <dimension ref="A1:Y55"/>
  <sheetViews>
    <sheetView showRowColHeaders="0" zoomScale="90" zoomScaleNormal="90" workbookViewId="0">
      <pane ySplit="3" topLeftCell="A15" activePane="bottomLeft" state="frozen"/>
      <selection activeCell="B2" sqref="B2:E2"/>
      <selection pane="bottomLeft" activeCell="F22" sqref="F22"/>
    </sheetView>
  </sheetViews>
  <sheetFormatPr defaultRowHeight="12.75" x14ac:dyDescent="0.2"/>
  <cols>
    <col min="1" max="1" width="2.85546875" customWidth="1"/>
    <col min="2" max="2" width="10.42578125" customWidth="1"/>
    <col min="3" max="3" width="28.5703125" customWidth="1"/>
    <col min="4" max="4" width="8" customWidth="1"/>
    <col min="5" max="5" width="3.28515625" customWidth="1"/>
    <col min="6" max="6" width="8" customWidth="1"/>
    <col min="7" max="7" width="3.28515625" customWidth="1"/>
    <col min="8" max="8" width="8" customWidth="1"/>
    <col min="9" max="9" width="3.28515625" customWidth="1"/>
    <col min="10" max="10" width="8" customWidth="1"/>
    <col min="11" max="11" width="3.28515625" customWidth="1"/>
    <col min="12" max="12" width="8" customWidth="1"/>
    <col min="13" max="13" width="3.28515625" customWidth="1"/>
    <col min="14" max="14" width="8" customWidth="1"/>
    <col min="15" max="15" width="3.28515625" customWidth="1"/>
    <col min="16" max="16" width="8" customWidth="1"/>
    <col min="17" max="17" width="3.28515625" customWidth="1"/>
    <col min="18" max="18" width="8" customWidth="1"/>
    <col min="19" max="19" width="3.28515625" customWidth="1"/>
    <col min="20" max="20" width="8" customWidth="1"/>
    <col min="21" max="21" width="3.28515625" customWidth="1"/>
    <col min="22" max="22" width="8" customWidth="1"/>
    <col min="23" max="23" width="3.28515625" customWidth="1"/>
    <col min="24" max="24" width="2.85546875" customWidth="1"/>
    <col min="25" max="25" width="72" customWidth="1"/>
  </cols>
  <sheetData>
    <row r="1" spans="1:25" ht="64.900000000000006" customHeight="1" thickBot="1" x14ac:dyDescent="0.25">
      <c r="A1" s="479"/>
      <c r="C1" s="210"/>
      <c r="D1" s="1495" t="s">
        <v>2778</v>
      </c>
      <c r="E1" s="1496"/>
      <c r="F1" s="1493" t="s">
        <v>2754</v>
      </c>
      <c r="G1" s="1494"/>
      <c r="H1" s="1497" t="s">
        <v>2764</v>
      </c>
      <c r="I1" s="1498"/>
      <c r="J1" s="1498"/>
      <c r="K1" s="1498"/>
      <c r="L1" s="1498"/>
      <c r="M1" s="1498"/>
      <c r="N1" s="1498"/>
      <c r="O1" s="1498"/>
      <c r="P1" s="1498"/>
      <c r="Q1" s="1498"/>
      <c r="R1" s="1498"/>
      <c r="S1" s="1498"/>
      <c r="T1" s="1498"/>
      <c r="U1" s="1498"/>
      <c r="V1" s="1498"/>
      <c r="W1" s="1499"/>
      <c r="X1" s="479"/>
      <c r="Y1" s="94"/>
    </row>
    <row r="2" spans="1:25" ht="38.450000000000003" customHeight="1" x14ac:dyDescent="0.2">
      <c r="A2" s="478"/>
      <c r="B2" s="1500" t="str">
        <f>'Gala Setup'!$S$4</f>
        <v>NASL.2018</v>
      </c>
      <c r="C2" s="1501"/>
      <c r="D2" s="1490" t="s">
        <v>12</v>
      </c>
      <c r="E2" s="1491"/>
      <c r="F2" s="1490" t="s">
        <v>12</v>
      </c>
      <c r="G2" s="1491"/>
      <c r="H2" s="1490" t="s">
        <v>12</v>
      </c>
      <c r="I2" s="1491"/>
      <c r="J2" s="1490" t="s">
        <v>12</v>
      </c>
      <c r="K2" s="1491"/>
      <c r="L2" s="1490" t="s">
        <v>12</v>
      </c>
      <c r="M2" s="1491"/>
      <c r="N2" s="1490" t="s">
        <v>12</v>
      </c>
      <c r="O2" s="1491"/>
      <c r="P2" s="1490" t="s">
        <v>12</v>
      </c>
      <c r="Q2" s="1491"/>
      <c r="R2" s="1490" t="s">
        <v>12</v>
      </c>
      <c r="S2" s="1491"/>
      <c r="T2" s="1490" t="s">
        <v>12</v>
      </c>
      <c r="U2" s="1491"/>
      <c r="V2" s="1490" t="s">
        <v>12</v>
      </c>
      <c r="W2" s="1491"/>
      <c r="X2" s="478"/>
      <c r="Y2" s="94"/>
    </row>
    <row r="3" spans="1:25" ht="41.45" customHeight="1" thickBot="1" x14ac:dyDescent="0.25">
      <c r="A3" s="478"/>
      <c r="B3" s="1500"/>
      <c r="C3" s="1501"/>
      <c r="D3" s="1502">
        <f>'Gala Setup'!N4</f>
        <v>1</v>
      </c>
      <c r="E3" s="1503"/>
      <c r="F3" s="1502">
        <f>'Gala Setup'!N5</f>
        <v>2</v>
      </c>
      <c r="G3" s="1503"/>
      <c r="H3" s="1502">
        <f>'Gala Setup'!N6</f>
        <v>3</v>
      </c>
      <c r="I3" s="1503"/>
      <c r="J3" s="1502">
        <f>'Gala Setup'!N7</f>
        <v>4</v>
      </c>
      <c r="K3" s="1503"/>
      <c r="L3" s="1502">
        <f>'Gala Setup'!N8</f>
        <v>5</v>
      </c>
      <c r="M3" s="1503"/>
      <c r="N3" s="1502">
        <f>'Gala Setup'!N9</f>
        <v>6</v>
      </c>
      <c r="O3" s="1503"/>
      <c r="P3" s="1502">
        <f>'Gala Setup'!N10</f>
        <v>0</v>
      </c>
      <c r="Q3" s="1503"/>
      <c r="R3" s="1502">
        <f>'Gala Setup'!N11</f>
        <v>0</v>
      </c>
      <c r="S3" s="1503"/>
      <c r="T3" s="1502">
        <f>'Gala Setup'!N12</f>
        <v>0</v>
      </c>
      <c r="U3" s="1503"/>
      <c r="V3" s="1502">
        <f>'Gala Setup'!N13</f>
        <v>0</v>
      </c>
      <c r="W3" s="1503"/>
      <c r="X3" s="486"/>
      <c r="Y3" s="94"/>
    </row>
    <row r="4" spans="1:25" ht="20.25" customHeight="1" x14ac:dyDescent="0.2">
      <c r="A4" s="478"/>
      <c r="B4" s="211"/>
      <c r="C4" s="213" t="s">
        <v>153</v>
      </c>
      <c r="D4" s="214">
        <f>'print 10 lane'!I12</f>
        <v>1.7052083333333331E-3</v>
      </c>
      <c r="E4" s="215">
        <f>'print 10 lane'!J12</f>
        <v>3</v>
      </c>
      <c r="F4" s="214">
        <f>'print 10 lane'!L12</f>
        <v>1.7511574074074072E-3</v>
      </c>
      <c r="G4" s="215">
        <f>'print 10 lane'!M12</f>
        <v>5</v>
      </c>
      <c r="H4" s="214">
        <f>'print 10 lane'!O12</f>
        <v>1.6288194444444442E-3</v>
      </c>
      <c r="I4" s="215">
        <f>'print 10 lane'!P12</f>
        <v>1</v>
      </c>
      <c r="J4" s="214">
        <f>'print 10 lane'!R12</f>
        <v>1.6855324074074073E-3</v>
      </c>
      <c r="K4" s="215">
        <f>'print 10 lane'!S12</f>
        <v>2</v>
      </c>
      <c r="L4" s="214">
        <f>'print 10 lane'!U12</f>
        <v>1.7784722222222221E-3</v>
      </c>
      <c r="M4" s="215">
        <f>'print 10 lane'!V12</f>
        <v>6</v>
      </c>
      <c r="N4" s="214">
        <f>'print 10 lane'!X12</f>
        <v>1.7298611111111111E-3</v>
      </c>
      <c r="O4" s="215">
        <f>'print 10 lane'!Y12</f>
        <v>4</v>
      </c>
      <c r="P4" s="214">
        <f>'print 10 lane'!AA12</f>
        <v>0</v>
      </c>
      <c r="Q4" s="215">
        <f>'print 10 lane'!AB12</f>
        <v>0</v>
      </c>
      <c r="R4" s="214">
        <f>'print 10 lane'!AD12</f>
        <v>0</v>
      </c>
      <c r="S4" s="215">
        <f>'print 10 lane'!AE12</f>
        <v>0</v>
      </c>
      <c r="T4" s="214">
        <f>'print 10 lane'!AG12</f>
        <v>0</v>
      </c>
      <c r="U4" s="215">
        <f>'print 10 lane'!AH12</f>
        <v>0</v>
      </c>
      <c r="V4" s="214">
        <f>'print 10 lane'!AJ12</f>
        <v>0</v>
      </c>
      <c r="W4" s="216">
        <f>'print 10 lane'!AK12</f>
        <v>0</v>
      </c>
      <c r="X4" s="1492"/>
      <c r="Y4" s="94"/>
    </row>
    <row r="5" spans="1:25" ht="20.25" customHeight="1" x14ac:dyDescent="0.2">
      <c r="A5" s="478"/>
      <c r="B5" s="212"/>
      <c r="C5" s="217" t="s">
        <v>160</v>
      </c>
      <c r="D5" s="218">
        <f>'print 10 lane'!I15</f>
        <v>1.6416666666666665E-3</v>
      </c>
      <c r="E5" s="219">
        <f>'print 10 lane'!J15</f>
        <v>5</v>
      </c>
      <c r="F5" s="218">
        <f>'print 10 lane'!L15</f>
        <v>1.5365740740740741E-3</v>
      </c>
      <c r="G5" s="219">
        <f>'print 10 lane'!M15</f>
        <v>3</v>
      </c>
      <c r="H5" s="218">
        <f>'print 10 lane'!O15</f>
        <v>1.4896990740740741E-3</v>
      </c>
      <c r="I5" s="219">
        <f>'print 10 lane'!P15</f>
        <v>1</v>
      </c>
      <c r="J5" s="218">
        <f>'print 10 lane'!R15</f>
        <v>1.4947916666666666E-3</v>
      </c>
      <c r="K5" s="219">
        <f>'print 10 lane'!S15</f>
        <v>2</v>
      </c>
      <c r="L5" s="218">
        <f>'print 10 lane'!U15</f>
        <v>1.6696759259259258E-3</v>
      </c>
      <c r="M5" s="219">
        <f>'print 10 lane'!V15</f>
        <v>6</v>
      </c>
      <c r="N5" s="218">
        <f>'print 10 lane'!X15</f>
        <v>1.5810185185185187E-3</v>
      </c>
      <c r="O5" s="219">
        <f>'print 10 lane'!Y15</f>
        <v>4</v>
      </c>
      <c r="P5" s="218">
        <f>'print 10 lane'!AA15</f>
        <v>0</v>
      </c>
      <c r="Q5" s="219">
        <f>'print 10 lane'!AB15</f>
        <v>0</v>
      </c>
      <c r="R5" s="218">
        <f>'print 10 lane'!AD15</f>
        <v>0</v>
      </c>
      <c r="S5" s="219">
        <f>'print 10 lane'!AE15</f>
        <v>0</v>
      </c>
      <c r="T5" s="218">
        <f>'print 10 lane'!AG15</f>
        <v>0</v>
      </c>
      <c r="U5" s="219">
        <f>'print 10 lane'!AH15</f>
        <v>0</v>
      </c>
      <c r="V5" s="218">
        <f>'print 10 lane'!AJ15</f>
        <v>0</v>
      </c>
      <c r="W5" s="220">
        <f>'print 10 lane'!AK15</f>
        <v>0</v>
      </c>
      <c r="X5" s="1492"/>
      <c r="Y5" s="94"/>
    </row>
    <row r="6" spans="1:25" ht="20.25" customHeight="1" x14ac:dyDescent="0.2">
      <c r="A6" s="478"/>
      <c r="B6" s="211"/>
      <c r="C6" s="213" t="s">
        <v>161</v>
      </c>
      <c r="D6" s="214">
        <f>'print 10 lane'!I18</f>
        <v>1.6034722222222223E-3</v>
      </c>
      <c r="E6" s="215">
        <f>'print 10 lane'!J18</f>
        <v>3</v>
      </c>
      <c r="F6" s="214">
        <f>'print 10 lane'!L18</f>
        <v>1.6574074074074076E-3</v>
      </c>
      <c r="G6" s="215">
        <f>'print 10 lane'!M18</f>
        <v>5</v>
      </c>
      <c r="H6" s="214">
        <f>'print 10 lane'!O18</f>
        <v>1.4795138888888889E-3</v>
      </c>
      <c r="I6" s="215">
        <f>'print 10 lane'!P18</f>
        <v>1</v>
      </c>
      <c r="J6" s="214">
        <f>'print 10 lane'!R18</f>
        <v>1.5165509259259257E-3</v>
      </c>
      <c r="K6" s="215">
        <f>'print 10 lane'!S18</f>
        <v>2</v>
      </c>
      <c r="L6" s="214">
        <f>'print 10 lane'!U18</f>
        <v>1.6144675925925927E-3</v>
      </c>
      <c r="M6" s="215">
        <f>'print 10 lane'!V18</f>
        <v>4</v>
      </c>
      <c r="N6" s="214">
        <f>'print 10 lane'!X18</f>
        <v>1.6775462962962961E-3</v>
      </c>
      <c r="O6" s="215">
        <f>'print 10 lane'!Y18</f>
        <v>6</v>
      </c>
      <c r="P6" s="214">
        <f>'print 10 lane'!AA18</f>
        <v>0</v>
      </c>
      <c r="Q6" s="215">
        <f>'print 10 lane'!AB18</f>
        <v>0</v>
      </c>
      <c r="R6" s="214">
        <f>'print 10 lane'!AD18</f>
        <v>0</v>
      </c>
      <c r="S6" s="215">
        <f>'print 10 lane'!AE18</f>
        <v>0</v>
      </c>
      <c r="T6" s="214">
        <f>'print 10 lane'!AG18</f>
        <v>0</v>
      </c>
      <c r="U6" s="215">
        <f>'print 10 lane'!AH18</f>
        <v>0</v>
      </c>
      <c r="V6" s="214">
        <f>'print 10 lane'!AJ18</f>
        <v>0</v>
      </c>
      <c r="W6" s="216">
        <f>'print 10 lane'!AK18</f>
        <v>0</v>
      </c>
      <c r="X6" s="487"/>
      <c r="Y6" s="94"/>
    </row>
    <row r="7" spans="1:25" ht="20.25" customHeight="1" x14ac:dyDescent="0.2">
      <c r="A7" s="478"/>
      <c r="B7" s="212"/>
      <c r="C7" s="217" t="s">
        <v>162</v>
      </c>
      <c r="D7" s="218">
        <f>'print 10 lane'!I20</f>
        <v>1.6439814814814815E-3</v>
      </c>
      <c r="E7" s="219">
        <f>'print 10 lane'!J20</f>
        <v>3</v>
      </c>
      <c r="F7" s="218">
        <f>'print 10 lane'!L20</f>
        <v>1.5756944444444447E-3</v>
      </c>
      <c r="G7" s="219">
        <f>'print 10 lane'!M20</f>
        <v>1</v>
      </c>
      <c r="H7" s="218">
        <f>'print 10 lane'!O20</f>
        <v>1.6752314814814815E-3</v>
      </c>
      <c r="I7" s="219">
        <f>'print 10 lane'!P20</f>
        <v>5</v>
      </c>
      <c r="J7" s="218">
        <f>'print 10 lane'!R20</f>
        <v>1.6888888888888889E-3</v>
      </c>
      <c r="K7" s="219">
        <f>'print 10 lane'!S20</f>
        <v>6</v>
      </c>
      <c r="L7" s="218">
        <f>'print 10 lane'!U20</f>
        <v>1.5918981481481485E-3</v>
      </c>
      <c r="M7" s="219">
        <f>'print 10 lane'!V20</f>
        <v>2</v>
      </c>
      <c r="N7" s="218">
        <f>'print 10 lane'!X20</f>
        <v>1.6548611111111111E-3</v>
      </c>
      <c r="O7" s="219">
        <f>'print 10 lane'!Y20</f>
        <v>4</v>
      </c>
      <c r="P7" s="218">
        <f>'print 10 lane'!AA20</f>
        <v>0</v>
      </c>
      <c r="Q7" s="219">
        <f>'print 10 lane'!AB20</f>
        <v>0</v>
      </c>
      <c r="R7" s="218">
        <f>'print 10 lane'!AD20</f>
        <v>0</v>
      </c>
      <c r="S7" s="219">
        <f>'print 10 lane'!AE20</f>
        <v>0</v>
      </c>
      <c r="T7" s="218">
        <f>'print 10 lane'!AG20</f>
        <v>0</v>
      </c>
      <c r="U7" s="219">
        <f>'print 10 lane'!AH20</f>
        <v>0</v>
      </c>
      <c r="V7" s="218">
        <f>'print 10 lane'!AJ20</f>
        <v>0</v>
      </c>
      <c r="W7" s="220">
        <f>'print 10 lane'!AK20</f>
        <v>0</v>
      </c>
      <c r="X7" s="487"/>
      <c r="Y7" s="94"/>
    </row>
    <row r="8" spans="1:25" ht="20.25" customHeight="1" x14ac:dyDescent="0.2">
      <c r="A8" s="478"/>
      <c r="B8" s="211"/>
      <c r="C8" s="213" t="s">
        <v>163</v>
      </c>
      <c r="D8" s="214">
        <f>'print 10 lane'!I22</f>
        <v>1.5885416666666667E-3</v>
      </c>
      <c r="E8" s="215">
        <f>'print 10 lane'!J22</f>
        <v>6</v>
      </c>
      <c r="F8" s="214">
        <f>'print 10 lane'!L22</f>
        <v>1.5784722222222224E-3</v>
      </c>
      <c r="G8" s="215">
        <f>'print 10 lane'!M22</f>
        <v>5</v>
      </c>
      <c r="H8" s="214">
        <f>'print 10 lane'!O22</f>
        <v>1.5609953703703704E-3</v>
      </c>
      <c r="I8" s="215">
        <f>'print 10 lane'!P22</f>
        <v>4</v>
      </c>
      <c r="J8" s="214">
        <f>'print 10 lane'!R22</f>
        <v>1.4849537037037036E-3</v>
      </c>
      <c r="K8" s="215">
        <f>'print 10 lane'!S22</f>
        <v>1</v>
      </c>
      <c r="L8" s="214">
        <f>'print 10 lane'!U22</f>
        <v>1.5256944444444443E-3</v>
      </c>
      <c r="M8" s="215">
        <f>'print 10 lane'!V22</f>
        <v>2</v>
      </c>
      <c r="N8" s="214">
        <f>'print 10 lane'!X22</f>
        <v>1.545486111111111E-3</v>
      </c>
      <c r="O8" s="215">
        <f>'print 10 lane'!Y22</f>
        <v>3</v>
      </c>
      <c r="P8" s="214">
        <f>'print 10 lane'!AA22</f>
        <v>0</v>
      </c>
      <c r="Q8" s="215">
        <f>'print 10 lane'!AB22</f>
        <v>0</v>
      </c>
      <c r="R8" s="214">
        <f>'print 10 lane'!AD22</f>
        <v>0</v>
      </c>
      <c r="S8" s="215">
        <f>'print 10 lane'!AE22</f>
        <v>0</v>
      </c>
      <c r="T8" s="214">
        <f>'print 10 lane'!AG22</f>
        <v>0</v>
      </c>
      <c r="U8" s="215">
        <f>'print 10 lane'!AH22</f>
        <v>0</v>
      </c>
      <c r="V8" s="214">
        <f>'print 10 lane'!AJ22</f>
        <v>0</v>
      </c>
      <c r="W8" s="216">
        <f>'print 10 lane'!AK22</f>
        <v>0</v>
      </c>
      <c r="X8" s="487"/>
      <c r="Y8" s="94"/>
    </row>
    <row r="9" spans="1:25" ht="20.25" customHeight="1" x14ac:dyDescent="0.2">
      <c r="A9" s="478"/>
      <c r="B9" s="212"/>
      <c r="C9" s="217" t="s">
        <v>164</v>
      </c>
      <c r="D9" s="218">
        <f>'print 10 lane'!I24</f>
        <v>1.5113425925925928E-3</v>
      </c>
      <c r="E9" s="219">
        <f>'print 10 lane'!J24</f>
        <v>4</v>
      </c>
      <c r="F9" s="218">
        <f>'print 10 lane'!L24</f>
        <v>1.6269675925925924E-3</v>
      </c>
      <c r="G9" s="219">
        <f>'print 10 lane'!M24</f>
        <v>6</v>
      </c>
      <c r="H9" s="218">
        <f>'print 10 lane'!O24</f>
        <v>1.5857638888888889E-3</v>
      </c>
      <c r="I9" s="219">
        <f>'print 10 lane'!P24</f>
        <v>5</v>
      </c>
      <c r="J9" s="218">
        <f>'print 10 lane'!R24</f>
        <v>1.490625E-3</v>
      </c>
      <c r="K9" s="219">
        <f>'print 10 lane'!S24</f>
        <v>2</v>
      </c>
      <c r="L9" s="218">
        <f>'print 10 lane'!U24</f>
        <v>1.5074074074074072E-3</v>
      </c>
      <c r="M9" s="219">
        <f>'print 10 lane'!V24</f>
        <v>3</v>
      </c>
      <c r="N9" s="218">
        <f>'print 10 lane'!X24</f>
        <v>1.4751157407407406E-3</v>
      </c>
      <c r="O9" s="219">
        <f>'print 10 lane'!Y24</f>
        <v>1</v>
      </c>
      <c r="P9" s="218">
        <f>'print 10 lane'!AA24</f>
        <v>0</v>
      </c>
      <c r="Q9" s="219">
        <f>'print 10 lane'!AB24</f>
        <v>0</v>
      </c>
      <c r="R9" s="218">
        <f>'print 10 lane'!AD24</f>
        <v>0</v>
      </c>
      <c r="S9" s="219">
        <f>'print 10 lane'!AE24</f>
        <v>0</v>
      </c>
      <c r="T9" s="218">
        <f>'print 10 lane'!AG24</f>
        <v>0</v>
      </c>
      <c r="U9" s="219">
        <f>'print 10 lane'!AH24</f>
        <v>0</v>
      </c>
      <c r="V9" s="218">
        <f>'print 10 lane'!AJ24</f>
        <v>0</v>
      </c>
      <c r="W9" s="220">
        <f>'print 10 lane'!AK24</f>
        <v>0</v>
      </c>
      <c r="X9" s="487"/>
      <c r="Y9" s="94"/>
    </row>
    <row r="10" spans="1:25" ht="20.25" customHeight="1" x14ac:dyDescent="0.2">
      <c r="A10" s="478"/>
      <c r="B10" s="211"/>
      <c r="C10" s="213" t="s">
        <v>165</v>
      </c>
      <c r="D10" s="214">
        <f>'print 10 lane'!I26</f>
        <v>1.3734953703703704E-3</v>
      </c>
      <c r="E10" s="215">
        <f>'print 10 lane'!J26</f>
        <v>5</v>
      </c>
      <c r="F10" s="214">
        <f>'print 10 lane'!L26</f>
        <v>1.3841435185185187E-3</v>
      </c>
      <c r="G10" s="215">
        <f>'print 10 lane'!M26</f>
        <v>6</v>
      </c>
      <c r="H10" s="214">
        <f>'print 10 lane'!O26</f>
        <v>1.2928240740740741E-3</v>
      </c>
      <c r="I10" s="215">
        <f>'print 10 lane'!P26</f>
        <v>1</v>
      </c>
      <c r="J10" s="214">
        <f>'print 10 lane'!R26</f>
        <v>1.3052083333333336E-3</v>
      </c>
      <c r="K10" s="215">
        <f>'print 10 lane'!S26</f>
        <v>2</v>
      </c>
      <c r="L10" s="214">
        <f>'print 10 lane'!U26</f>
        <v>1.364236111111111E-3</v>
      </c>
      <c r="M10" s="215">
        <f>'print 10 lane'!V26</f>
        <v>4</v>
      </c>
      <c r="N10" s="214">
        <f>'print 10 lane'!X26</f>
        <v>1.3218749999999999E-3</v>
      </c>
      <c r="O10" s="215">
        <f>'print 10 lane'!Y26</f>
        <v>3</v>
      </c>
      <c r="P10" s="214">
        <f>'print 10 lane'!AA26</f>
        <v>0</v>
      </c>
      <c r="Q10" s="215">
        <f>'print 10 lane'!AB26</f>
        <v>0</v>
      </c>
      <c r="R10" s="214">
        <f>'print 10 lane'!AD26</f>
        <v>0</v>
      </c>
      <c r="S10" s="215">
        <f>'print 10 lane'!AE26</f>
        <v>0</v>
      </c>
      <c r="T10" s="214">
        <f>'print 10 lane'!AG26</f>
        <v>0</v>
      </c>
      <c r="U10" s="215">
        <f>'print 10 lane'!AH26</f>
        <v>0</v>
      </c>
      <c r="V10" s="214">
        <f>'print 10 lane'!AJ26</f>
        <v>0</v>
      </c>
      <c r="W10" s="216">
        <f>'print 10 lane'!AK26</f>
        <v>0</v>
      </c>
      <c r="X10" s="487"/>
      <c r="Y10" s="94"/>
    </row>
    <row r="11" spans="1:25" ht="20.25" customHeight="1" x14ac:dyDescent="0.2">
      <c r="A11" s="478"/>
      <c r="B11" s="212"/>
      <c r="C11" s="217" t="s">
        <v>166</v>
      </c>
      <c r="D11" s="218">
        <f>'print 10 lane'!I28</f>
        <v>1.2601851851851851E-3</v>
      </c>
      <c r="E11" s="219">
        <f>'print 10 lane'!J28</f>
        <v>4</v>
      </c>
      <c r="F11" s="218">
        <f>'print 10 lane'!L28</f>
        <v>1.2539351851851852E-3</v>
      </c>
      <c r="G11" s="219">
        <f>'print 10 lane'!M28</f>
        <v>3</v>
      </c>
      <c r="H11" s="218">
        <f>'print 10 lane'!O28</f>
        <v>1.2193287037037036E-3</v>
      </c>
      <c r="I11" s="219">
        <f>'print 10 lane'!P28</f>
        <v>2</v>
      </c>
      <c r="J11" s="218">
        <f>'print 10 lane'!R28</f>
        <v>1.1627314814814814E-3</v>
      </c>
      <c r="K11" s="219">
        <f>'print 10 lane'!S28</f>
        <v>1</v>
      </c>
      <c r="L11" s="218">
        <f>'print 10 lane'!U28</f>
        <v>1.2756944444444445E-3</v>
      </c>
      <c r="M11" s="219">
        <f>'print 10 lane'!V28</f>
        <v>5</v>
      </c>
      <c r="N11" s="218">
        <f>'print 10 lane'!X28</f>
        <v>1.3077546296296294E-3</v>
      </c>
      <c r="O11" s="219">
        <f>'print 10 lane'!Y28</f>
        <v>6</v>
      </c>
      <c r="P11" s="218">
        <f>'print 10 lane'!AA28</f>
        <v>0</v>
      </c>
      <c r="Q11" s="219">
        <f>'print 10 lane'!AB28</f>
        <v>0</v>
      </c>
      <c r="R11" s="218">
        <f>'print 10 lane'!AD28</f>
        <v>0</v>
      </c>
      <c r="S11" s="219">
        <f>'print 10 lane'!AE28</f>
        <v>0</v>
      </c>
      <c r="T11" s="218">
        <f>'print 10 lane'!AG28</f>
        <v>0</v>
      </c>
      <c r="U11" s="219">
        <f>'print 10 lane'!AH28</f>
        <v>0</v>
      </c>
      <c r="V11" s="218">
        <f>'print 10 lane'!AJ28</f>
        <v>0</v>
      </c>
      <c r="W11" s="220">
        <f>'print 10 lane'!AK28</f>
        <v>0</v>
      </c>
      <c r="X11" s="487"/>
      <c r="Y11" s="94"/>
    </row>
    <row r="12" spans="1:25" ht="20.25" customHeight="1" x14ac:dyDescent="0.2">
      <c r="A12" s="478"/>
      <c r="B12" s="211"/>
      <c r="C12" s="213" t="s">
        <v>167</v>
      </c>
      <c r="D12" s="214">
        <f>'print 10 lane'!I30</f>
        <v>1.4924768518518516E-3</v>
      </c>
      <c r="E12" s="215">
        <f>'print 10 lane'!J30</f>
        <v>3</v>
      </c>
      <c r="F12" s="214">
        <f>'print 10 lane'!L30</f>
        <v>1.4958333333333334E-3</v>
      </c>
      <c r="G12" s="215">
        <f>'print 10 lane'!M30</f>
        <v>4</v>
      </c>
      <c r="H12" s="214">
        <f>'print 10 lane'!O30</f>
        <v>1.3810185185185184E-3</v>
      </c>
      <c r="I12" s="215">
        <f>'print 10 lane'!P30</f>
        <v>1</v>
      </c>
      <c r="J12" s="214">
        <f>'print 10 lane'!R30</f>
        <v>1.3849537037037036E-3</v>
      </c>
      <c r="K12" s="215">
        <f>'print 10 lane'!S30</f>
        <v>2</v>
      </c>
      <c r="L12" s="214">
        <f>'print 10 lane'!U30</f>
        <v>1.5156250000000003E-3</v>
      </c>
      <c r="M12" s="215">
        <f>'print 10 lane'!V30</f>
        <v>6</v>
      </c>
      <c r="N12" s="214">
        <f>'print 10 lane'!X30</f>
        <v>1.498726851851852E-3</v>
      </c>
      <c r="O12" s="215">
        <f>'print 10 lane'!Y30</f>
        <v>5</v>
      </c>
      <c r="P12" s="214">
        <f>'print 10 lane'!AA30</f>
        <v>0</v>
      </c>
      <c r="Q12" s="215">
        <f>'print 10 lane'!AB30</f>
        <v>0</v>
      </c>
      <c r="R12" s="214">
        <f>'print 10 lane'!AD30</f>
        <v>0</v>
      </c>
      <c r="S12" s="215">
        <f>'print 10 lane'!AE30</f>
        <v>0</v>
      </c>
      <c r="T12" s="214">
        <f>'print 10 lane'!AG30</f>
        <v>0</v>
      </c>
      <c r="U12" s="215">
        <f>'print 10 lane'!AH30</f>
        <v>0</v>
      </c>
      <c r="V12" s="214">
        <f>'print 10 lane'!AJ30</f>
        <v>0</v>
      </c>
      <c r="W12" s="216">
        <f>'print 10 lane'!AK30</f>
        <v>0</v>
      </c>
      <c r="X12" s="487"/>
      <c r="Y12" s="94"/>
    </row>
    <row r="13" spans="1:25" ht="20.25" customHeight="1" x14ac:dyDescent="0.2">
      <c r="A13" s="478"/>
      <c r="B13" s="212"/>
      <c r="C13" s="217" t="s">
        <v>168</v>
      </c>
      <c r="D13" s="218">
        <f>'print 10 lane'!I32</f>
        <v>1.3621527777777779E-3</v>
      </c>
      <c r="E13" s="219">
        <f>'print 10 lane'!J32</f>
        <v>4</v>
      </c>
      <c r="F13" s="218">
        <f>'print 10 lane'!L32</f>
        <v>1.3641203703703704E-3</v>
      </c>
      <c r="G13" s="219">
        <f>'print 10 lane'!M32</f>
        <v>5</v>
      </c>
      <c r="H13" s="218">
        <f>'print 10 lane'!O32</f>
        <v>1.2502314814814815E-3</v>
      </c>
      <c r="I13" s="219">
        <f>'print 10 lane'!P32</f>
        <v>2</v>
      </c>
      <c r="J13" s="218">
        <f>'print 10 lane'!R32</f>
        <v>1.2491898148148147E-3</v>
      </c>
      <c r="K13" s="219">
        <f>'print 10 lane'!S32</f>
        <v>1</v>
      </c>
      <c r="L13" s="218">
        <f>'print 10 lane'!U32</f>
        <v>1.3685185185185187E-3</v>
      </c>
      <c r="M13" s="219">
        <f>'print 10 lane'!V32</f>
        <v>6</v>
      </c>
      <c r="N13" s="218">
        <f>'print 10 lane'!X32</f>
        <v>1.3262731481481483E-3</v>
      </c>
      <c r="O13" s="219">
        <f>'print 10 lane'!Y32</f>
        <v>3</v>
      </c>
      <c r="P13" s="218">
        <f>'print 10 lane'!AA32</f>
        <v>0</v>
      </c>
      <c r="Q13" s="219">
        <f>'print 10 lane'!AB32</f>
        <v>0</v>
      </c>
      <c r="R13" s="218">
        <f>'print 10 lane'!AD32</f>
        <v>0</v>
      </c>
      <c r="S13" s="219">
        <f>'print 10 lane'!AE32</f>
        <v>0</v>
      </c>
      <c r="T13" s="218">
        <f>'print 10 lane'!AG32</f>
        <v>0</v>
      </c>
      <c r="U13" s="219">
        <f>'print 10 lane'!AH32</f>
        <v>0</v>
      </c>
      <c r="V13" s="218">
        <f>'print 10 lane'!AJ32</f>
        <v>0</v>
      </c>
      <c r="W13" s="220">
        <f>'print 10 lane'!AK32</f>
        <v>0</v>
      </c>
      <c r="X13" s="487"/>
      <c r="Y13" s="94"/>
    </row>
    <row r="14" spans="1:25" ht="20.25" customHeight="1" x14ac:dyDescent="0.2">
      <c r="A14" s="478"/>
      <c r="B14" s="211"/>
      <c r="C14" s="213" t="s">
        <v>169</v>
      </c>
      <c r="D14" s="214">
        <f>'print 10 lane'!I34</f>
        <v>4.299768518518518E-4</v>
      </c>
      <c r="E14" s="215">
        <f>'print 10 lane'!J34</f>
        <v>1</v>
      </c>
      <c r="F14" s="214">
        <f>'print 10 lane'!L34</f>
        <v>4.7638888888888883E-4</v>
      </c>
      <c r="G14" s="215">
        <f>'print 10 lane'!M34</f>
        <v>6</v>
      </c>
      <c r="H14" s="214">
        <f>'print 10 lane'!O34</f>
        <v>4.3831018518518519E-4</v>
      </c>
      <c r="I14" s="215">
        <f>'print 10 lane'!P34</f>
        <v>3</v>
      </c>
      <c r="J14" s="214">
        <f>'print 10 lane'!R34</f>
        <v>4.4583333333333329E-4</v>
      </c>
      <c r="K14" s="215">
        <f>'print 10 lane'!S34</f>
        <v>5</v>
      </c>
      <c r="L14" s="214">
        <f>'print 10 lane'!U34</f>
        <v>4.3726851851851853E-4</v>
      </c>
      <c r="M14" s="215">
        <f>'print 10 lane'!V34</f>
        <v>2</v>
      </c>
      <c r="N14" s="214">
        <f>'print 10 lane'!X34</f>
        <v>4.3900462962962963E-4</v>
      </c>
      <c r="O14" s="215">
        <f>'print 10 lane'!Y34</f>
        <v>4</v>
      </c>
      <c r="P14" s="214">
        <f>'print 10 lane'!AA34</f>
        <v>0</v>
      </c>
      <c r="Q14" s="215">
        <f>'print 10 lane'!AB34</f>
        <v>0</v>
      </c>
      <c r="R14" s="214">
        <f>'print 10 lane'!AD34</f>
        <v>0</v>
      </c>
      <c r="S14" s="215">
        <f>'print 10 lane'!AE34</f>
        <v>0</v>
      </c>
      <c r="T14" s="214">
        <f>'print 10 lane'!AG34</f>
        <v>0</v>
      </c>
      <c r="U14" s="215">
        <f>'print 10 lane'!AH34</f>
        <v>0</v>
      </c>
      <c r="V14" s="214">
        <f>'print 10 lane'!AJ34</f>
        <v>0</v>
      </c>
      <c r="W14" s="216">
        <f>'print 10 lane'!AK34</f>
        <v>0</v>
      </c>
      <c r="X14" s="487"/>
      <c r="Y14" s="94"/>
    </row>
    <row r="15" spans="1:25" ht="20.25" customHeight="1" x14ac:dyDescent="0.2">
      <c r="A15" s="478"/>
      <c r="B15" s="212"/>
      <c r="C15" s="217" t="s">
        <v>170</v>
      </c>
      <c r="D15" s="218">
        <f>'print 10 lane'!I37</f>
        <v>5.0914351851851858E-4</v>
      </c>
      <c r="E15" s="219">
        <f>'print 10 lane'!J37</f>
        <v>6</v>
      </c>
      <c r="F15" s="218">
        <f>'print 10 lane'!L37</f>
        <v>4.4988425925925919E-4</v>
      </c>
      <c r="G15" s="219">
        <f>'print 10 lane'!M37</f>
        <v>3</v>
      </c>
      <c r="H15" s="218">
        <f>'print 10 lane'!O37</f>
        <v>5.0011574074074075E-4</v>
      </c>
      <c r="I15" s="219">
        <f>'print 10 lane'!P37</f>
        <v>5</v>
      </c>
      <c r="J15" s="218">
        <f>'print 10 lane'!R37</f>
        <v>4.5092592592592596E-4</v>
      </c>
      <c r="K15" s="219">
        <f>'print 10 lane'!S37</f>
        <v>4</v>
      </c>
      <c r="L15" s="218">
        <f>'print 10 lane'!U37</f>
        <v>4.1145833333333328E-4</v>
      </c>
      <c r="M15" s="219">
        <f>'print 10 lane'!V37</f>
        <v>1</v>
      </c>
      <c r="N15" s="218">
        <f>'print 10 lane'!X37</f>
        <v>4.3229166666666671E-4</v>
      </c>
      <c r="O15" s="219">
        <f>'print 10 lane'!Y37</f>
        <v>2</v>
      </c>
      <c r="P15" s="218">
        <f>'print 10 lane'!AA37</f>
        <v>0</v>
      </c>
      <c r="Q15" s="219">
        <f>'print 10 lane'!AB37</f>
        <v>0</v>
      </c>
      <c r="R15" s="218">
        <f>'print 10 lane'!AD37</f>
        <v>0</v>
      </c>
      <c r="S15" s="219">
        <f>'print 10 lane'!AE37</f>
        <v>0</v>
      </c>
      <c r="T15" s="218">
        <f>'print 10 lane'!AG37</f>
        <v>0</v>
      </c>
      <c r="U15" s="219">
        <f>'print 10 lane'!AH37</f>
        <v>0</v>
      </c>
      <c r="V15" s="218">
        <f>'print 10 lane'!AJ37</f>
        <v>0</v>
      </c>
      <c r="W15" s="220">
        <f>'print 10 lane'!AK37</f>
        <v>0</v>
      </c>
      <c r="X15" s="487"/>
      <c r="Y15" s="94"/>
    </row>
    <row r="16" spans="1:25" ht="20.25" customHeight="1" x14ac:dyDescent="0.2">
      <c r="A16" s="478"/>
      <c r="B16" s="211"/>
      <c r="C16" s="213" t="s">
        <v>171</v>
      </c>
      <c r="D16" s="214">
        <f>'print 10 lane'!I40</f>
        <v>9.932870370370371E-4</v>
      </c>
      <c r="E16" s="215">
        <f>'print 10 lane'!J40</f>
        <v>5</v>
      </c>
      <c r="F16" s="214">
        <f>'print 10 lane'!L40</f>
        <v>1.0108796296296296E-3</v>
      </c>
      <c r="G16" s="215">
        <f>'print 10 lane'!M40</f>
        <v>6</v>
      </c>
      <c r="H16" s="214">
        <f>'print 10 lane'!O40</f>
        <v>9.5694444444444462E-4</v>
      </c>
      <c r="I16" s="215">
        <f>'print 10 lane'!P40</f>
        <v>3</v>
      </c>
      <c r="J16" s="214">
        <f>'print 10 lane'!R40</f>
        <v>9.032407407407408E-4</v>
      </c>
      <c r="K16" s="215">
        <f>'print 10 lane'!S40</f>
        <v>1</v>
      </c>
      <c r="L16" s="214">
        <f>'print 10 lane'!U40</f>
        <v>9.8206018518518499E-4</v>
      </c>
      <c r="M16" s="215">
        <f>'print 10 lane'!V40</f>
        <v>4</v>
      </c>
      <c r="N16" s="214">
        <f>'print 10 lane'!X40</f>
        <v>9.1145833333333324E-4</v>
      </c>
      <c r="O16" s="215">
        <f>'print 10 lane'!Y40</f>
        <v>2</v>
      </c>
      <c r="P16" s="214">
        <f>'print 10 lane'!AA40</f>
        <v>0</v>
      </c>
      <c r="Q16" s="215">
        <f>'print 10 lane'!AB40</f>
        <v>0</v>
      </c>
      <c r="R16" s="214">
        <f>'print 10 lane'!AD40</f>
        <v>0</v>
      </c>
      <c r="S16" s="215">
        <f>'print 10 lane'!AE40</f>
        <v>0</v>
      </c>
      <c r="T16" s="214">
        <f>'print 10 lane'!AG40</f>
        <v>0</v>
      </c>
      <c r="U16" s="215">
        <f>'print 10 lane'!AH40</f>
        <v>0</v>
      </c>
      <c r="V16" s="214">
        <f>'print 10 lane'!AJ40</f>
        <v>0</v>
      </c>
      <c r="W16" s="216">
        <f>'print 10 lane'!AK40</f>
        <v>0</v>
      </c>
      <c r="X16" s="487"/>
      <c r="Y16" s="94"/>
    </row>
    <row r="17" spans="1:25" ht="20.25" customHeight="1" x14ac:dyDescent="0.2">
      <c r="A17" s="478"/>
      <c r="B17" s="212"/>
      <c r="C17" s="217" t="s">
        <v>172</v>
      </c>
      <c r="D17" s="218">
        <f>'print 10 lane'!I43</f>
        <v>9.043981481481481E-4</v>
      </c>
      <c r="E17" s="219">
        <f>'print 10 lane'!J43</f>
        <v>2</v>
      </c>
      <c r="F17" s="218">
        <f>'print 10 lane'!L43</f>
        <v>9.3923611111111117E-4</v>
      </c>
      <c r="G17" s="219">
        <f>'print 10 lane'!M43</f>
        <v>4</v>
      </c>
      <c r="H17" s="218">
        <f>'print 10 lane'!O43</f>
        <v>9.8009259259259252E-4</v>
      </c>
      <c r="I17" s="219">
        <f>'print 10 lane'!P43</f>
        <v>6</v>
      </c>
      <c r="J17" s="218">
        <f>'print 10 lane'!R43</f>
        <v>9.6817129629629629E-4</v>
      </c>
      <c r="K17" s="219">
        <f>'print 10 lane'!S43</f>
        <v>5</v>
      </c>
      <c r="L17" s="218">
        <f>'print 10 lane'!U43</f>
        <v>9.2638888888888892E-4</v>
      </c>
      <c r="M17" s="219">
        <f>'print 10 lane'!V43</f>
        <v>3</v>
      </c>
      <c r="N17" s="218">
        <f>'print 10 lane'!X43</f>
        <v>8.7708333333333334E-4</v>
      </c>
      <c r="O17" s="219">
        <f>'print 10 lane'!Y43</f>
        <v>1</v>
      </c>
      <c r="P17" s="218">
        <f>'print 10 lane'!AA43</f>
        <v>0</v>
      </c>
      <c r="Q17" s="219">
        <f>'print 10 lane'!AB43</f>
        <v>0</v>
      </c>
      <c r="R17" s="218">
        <f>'print 10 lane'!AD43</f>
        <v>0</v>
      </c>
      <c r="S17" s="219">
        <f>'print 10 lane'!AE43</f>
        <v>0</v>
      </c>
      <c r="T17" s="218">
        <f>'print 10 lane'!AG43</f>
        <v>0</v>
      </c>
      <c r="U17" s="219">
        <f>'print 10 lane'!AH43</f>
        <v>0</v>
      </c>
      <c r="V17" s="218">
        <f>'print 10 lane'!AJ43</f>
        <v>0</v>
      </c>
      <c r="W17" s="220">
        <f>'print 10 lane'!AK43</f>
        <v>0</v>
      </c>
      <c r="X17" s="487"/>
      <c r="Y17" s="94"/>
    </row>
    <row r="18" spans="1:25" ht="20.25" customHeight="1" x14ac:dyDescent="0.2">
      <c r="A18" s="478"/>
      <c r="B18" s="211"/>
      <c r="C18" s="213" t="s">
        <v>173</v>
      </c>
      <c r="D18" s="214">
        <f>'print 10 lane'!I46</f>
        <v>8.3472222222222227E-4</v>
      </c>
      <c r="E18" s="215">
        <f>'print 10 lane'!J46</f>
        <v>5</v>
      </c>
      <c r="F18" s="214">
        <f>'print 10 lane'!L46</f>
        <v>8.4560185185185183E-4</v>
      </c>
      <c r="G18" s="215">
        <f>'print 10 lane'!M46</f>
        <v>6</v>
      </c>
      <c r="H18" s="214">
        <f>'print 10 lane'!O46</f>
        <v>7.3888888888888886E-4</v>
      </c>
      <c r="I18" s="215">
        <f>'print 10 lane'!P46</f>
        <v>1</v>
      </c>
      <c r="J18" s="214">
        <f>'print 10 lane'!R46</f>
        <v>7.5590277777777776E-4</v>
      </c>
      <c r="K18" s="215">
        <f>'print 10 lane'!S46</f>
        <v>2</v>
      </c>
      <c r="L18" s="214">
        <f>'print 10 lane'!U46</f>
        <v>7.7002314814814815E-4</v>
      </c>
      <c r="M18" s="215">
        <f>'print 10 lane'!V46</f>
        <v>3</v>
      </c>
      <c r="N18" s="214">
        <f>'print 10 lane'!X46</f>
        <v>8.1701388888888882E-4</v>
      </c>
      <c r="O18" s="215">
        <f>'print 10 lane'!Y46</f>
        <v>4</v>
      </c>
      <c r="P18" s="214">
        <f>'print 10 lane'!AA46</f>
        <v>0</v>
      </c>
      <c r="Q18" s="215">
        <f>'print 10 lane'!AB46</f>
        <v>0</v>
      </c>
      <c r="R18" s="214">
        <f>'print 10 lane'!AD46</f>
        <v>0</v>
      </c>
      <c r="S18" s="215">
        <f>'print 10 lane'!AE46</f>
        <v>0</v>
      </c>
      <c r="T18" s="214">
        <f>'print 10 lane'!AG46</f>
        <v>0</v>
      </c>
      <c r="U18" s="215">
        <f>'print 10 lane'!AH46</f>
        <v>0</v>
      </c>
      <c r="V18" s="214">
        <f>'print 10 lane'!AJ46</f>
        <v>0</v>
      </c>
      <c r="W18" s="216">
        <f>'print 10 lane'!AK46</f>
        <v>0</v>
      </c>
      <c r="X18" s="487"/>
      <c r="Y18" s="94"/>
    </row>
    <row r="19" spans="1:25" ht="20.25" customHeight="1" x14ac:dyDescent="0.2">
      <c r="A19" s="478"/>
      <c r="B19" s="212"/>
      <c r="C19" s="217" t="s">
        <v>174</v>
      </c>
      <c r="D19" s="218">
        <f>'print 10 lane'!I49</f>
        <v>7.424768518518518E-4</v>
      </c>
      <c r="E19" s="219">
        <f>'print 10 lane'!J49</f>
        <v>3</v>
      </c>
      <c r="F19" s="218">
        <f>'print 10 lane'!L49</f>
        <v>7.8067129629629634E-4</v>
      </c>
      <c r="G19" s="219">
        <f>'print 10 lane'!M49</f>
        <v>6</v>
      </c>
      <c r="H19" s="218">
        <f>'print 10 lane'!O49</f>
        <v>7.5798611111111108E-4</v>
      </c>
      <c r="I19" s="219">
        <f>'print 10 lane'!P49</f>
        <v>5</v>
      </c>
      <c r="J19" s="218">
        <f>'print 10 lane'!R49</f>
        <v>7.1087962962962977E-4</v>
      </c>
      <c r="K19" s="219">
        <f>'print 10 lane'!S49</f>
        <v>1</v>
      </c>
      <c r="L19" s="218">
        <f>'print 10 lane'!U49</f>
        <v>7.3194444444444446E-4</v>
      </c>
      <c r="M19" s="219">
        <f>'print 10 lane'!V49</f>
        <v>2</v>
      </c>
      <c r="N19" s="218">
        <f>'print 10 lane'!X49</f>
        <v>7.5150462962962964E-4</v>
      </c>
      <c r="O19" s="219">
        <f>'print 10 lane'!Y49</f>
        <v>4</v>
      </c>
      <c r="P19" s="218">
        <f>'print 10 lane'!AA49</f>
        <v>0</v>
      </c>
      <c r="Q19" s="219">
        <f>'print 10 lane'!AB49</f>
        <v>0</v>
      </c>
      <c r="R19" s="218">
        <f>'print 10 lane'!AD49</f>
        <v>0</v>
      </c>
      <c r="S19" s="219">
        <f>'print 10 lane'!AE49</f>
        <v>0</v>
      </c>
      <c r="T19" s="218">
        <f>'print 10 lane'!AG49</f>
        <v>0</v>
      </c>
      <c r="U19" s="219">
        <f>'print 10 lane'!AH49</f>
        <v>0</v>
      </c>
      <c r="V19" s="218">
        <f>'print 10 lane'!AJ49</f>
        <v>0</v>
      </c>
      <c r="W19" s="220">
        <f>'print 10 lane'!AK49</f>
        <v>0</v>
      </c>
      <c r="X19" s="487"/>
      <c r="Y19" s="94"/>
    </row>
    <row r="20" spans="1:25" ht="20.25" customHeight="1" x14ac:dyDescent="0.2">
      <c r="A20" s="478"/>
      <c r="B20" s="211"/>
      <c r="C20" s="213" t="s">
        <v>175</v>
      </c>
      <c r="D20" s="214">
        <f>'print 10 lane'!I52</f>
        <v>8.1053240740740738E-4</v>
      </c>
      <c r="E20" s="215">
        <f>'print 10 lane'!J52</f>
        <v>4</v>
      </c>
      <c r="F20" s="214">
        <f>'print 10 lane'!L52</f>
        <v>7.9999999999999993E-4</v>
      </c>
      <c r="G20" s="215">
        <f>'print 10 lane'!M52</f>
        <v>3</v>
      </c>
      <c r="H20" s="214">
        <f>'print 10 lane'!O52</f>
        <v>7.3576388888888877E-4</v>
      </c>
      <c r="I20" s="215">
        <f>'print 10 lane'!P52</f>
        <v>1</v>
      </c>
      <c r="J20" s="214">
        <f>'print 10 lane'!R52</f>
        <v>7.8078703703703719E-4</v>
      </c>
      <c r="K20" s="215">
        <f>'print 10 lane'!S52</f>
        <v>2</v>
      </c>
      <c r="L20" s="214">
        <f>'print 10 lane'!U52</f>
        <v>8.7407407407407399E-4</v>
      </c>
      <c r="M20" s="215">
        <f>'print 10 lane'!V52</f>
        <v>6</v>
      </c>
      <c r="N20" s="214">
        <f>'print 10 lane'!X52</f>
        <v>8.2187500000000001E-4</v>
      </c>
      <c r="O20" s="215">
        <f>'print 10 lane'!Y52</f>
        <v>5</v>
      </c>
      <c r="P20" s="214">
        <f>'print 10 lane'!AA52</f>
        <v>0</v>
      </c>
      <c r="Q20" s="215">
        <f>'print 10 lane'!AB52</f>
        <v>0</v>
      </c>
      <c r="R20" s="214">
        <f>'print 10 lane'!AD52</f>
        <v>0</v>
      </c>
      <c r="S20" s="215">
        <f>'print 10 lane'!AE52</f>
        <v>0</v>
      </c>
      <c r="T20" s="214">
        <f>'print 10 lane'!AG52</f>
        <v>0</v>
      </c>
      <c r="U20" s="215">
        <f>'print 10 lane'!AH52</f>
        <v>0</v>
      </c>
      <c r="V20" s="214">
        <f>'print 10 lane'!AJ52</f>
        <v>0</v>
      </c>
      <c r="W20" s="216">
        <f>'print 10 lane'!AK52</f>
        <v>0</v>
      </c>
      <c r="X20" s="487"/>
      <c r="Y20" s="94"/>
    </row>
    <row r="21" spans="1:25" ht="20.25" customHeight="1" x14ac:dyDescent="0.2">
      <c r="A21" s="478"/>
      <c r="B21" s="212"/>
      <c r="C21" s="217" t="s">
        <v>176</v>
      </c>
      <c r="D21" s="218">
        <f>'print 10 lane'!I55</f>
        <v>7.5381944444444444E-4</v>
      </c>
      <c r="E21" s="219">
        <f>'print 10 lane'!J55</f>
        <v>5</v>
      </c>
      <c r="F21" s="218">
        <f>'print 10 lane'!L55</f>
        <v>6.9872685185185185E-4</v>
      </c>
      <c r="G21" s="219">
        <f>'print 10 lane'!M55</f>
        <v>2</v>
      </c>
      <c r="H21" s="218">
        <f>'print 10 lane'!O55</f>
        <v>6.6296296296296296E-4</v>
      </c>
      <c r="I21" s="219">
        <f>'print 10 lane'!P55</f>
        <v>1</v>
      </c>
      <c r="J21" s="218">
        <f>'print 10 lane'!R55</f>
        <v>7.0451388888888896E-4</v>
      </c>
      <c r="K21" s="219">
        <f>'print 10 lane'!S55</f>
        <v>3</v>
      </c>
      <c r="L21" s="218">
        <f>'print 10 lane'!U55</f>
        <v>7.8321759259259262E-4</v>
      </c>
      <c r="M21" s="219">
        <f>'print 10 lane'!V55</f>
        <v>6</v>
      </c>
      <c r="N21" s="218">
        <f>'print 10 lane'!X55</f>
        <v>7.3217592592592594E-4</v>
      </c>
      <c r="O21" s="219">
        <f>'print 10 lane'!Y55</f>
        <v>4</v>
      </c>
      <c r="P21" s="218">
        <f>'print 10 lane'!AA55</f>
        <v>0</v>
      </c>
      <c r="Q21" s="219">
        <f>'print 10 lane'!AB55</f>
        <v>0</v>
      </c>
      <c r="R21" s="218">
        <f>'print 10 lane'!AD55</f>
        <v>0</v>
      </c>
      <c r="S21" s="219">
        <f>'print 10 lane'!AE55</f>
        <v>0</v>
      </c>
      <c r="T21" s="218">
        <f>'print 10 lane'!AG55</f>
        <v>0</v>
      </c>
      <c r="U21" s="219">
        <f>'print 10 lane'!AH55</f>
        <v>0</v>
      </c>
      <c r="V21" s="218">
        <f>'print 10 lane'!AJ55</f>
        <v>0</v>
      </c>
      <c r="W21" s="220">
        <f>'print 10 lane'!AK55</f>
        <v>0</v>
      </c>
      <c r="X21" s="487"/>
      <c r="Y21" s="94"/>
    </row>
    <row r="22" spans="1:25" ht="20.25" customHeight="1" x14ac:dyDescent="0.2">
      <c r="A22" s="478"/>
      <c r="B22" s="211"/>
      <c r="C22" s="213" t="s">
        <v>177</v>
      </c>
      <c r="D22" s="214">
        <f>'print 10 lane'!I58</f>
        <v>4.1550925925925918E-4</v>
      </c>
      <c r="E22" s="215">
        <f>'print 10 lane'!J58</f>
        <v>3</v>
      </c>
      <c r="F22" s="214">
        <f>'print 10 lane'!L58</f>
        <v>0</v>
      </c>
      <c r="G22" s="215">
        <f>'print 10 lane'!M58</f>
        <v>0</v>
      </c>
      <c r="H22" s="214">
        <f>'print 10 lane'!O58</f>
        <v>3.9085648148148156E-4</v>
      </c>
      <c r="I22" s="215">
        <f>'print 10 lane'!P58</f>
        <v>2</v>
      </c>
      <c r="J22" s="214">
        <f>'print 10 lane'!R58</f>
        <v>3.7743055555555555E-4</v>
      </c>
      <c r="K22" s="215">
        <f>'print 10 lane'!S58</f>
        <v>1</v>
      </c>
      <c r="L22" s="214">
        <f>'print 10 lane'!U58</f>
        <v>4.8101851851851848E-4</v>
      </c>
      <c r="M22" s="215">
        <f>'print 10 lane'!V58</f>
        <v>4</v>
      </c>
      <c r="N22" s="214">
        <f>'print 10 lane'!X58</f>
        <v>5.2731481481481488E-4</v>
      </c>
      <c r="O22" s="215">
        <f>'print 10 lane'!Y58</f>
        <v>5</v>
      </c>
      <c r="P22" s="214">
        <f>'print 10 lane'!AA58</f>
        <v>0</v>
      </c>
      <c r="Q22" s="215">
        <f>'print 10 lane'!AB58</f>
        <v>0</v>
      </c>
      <c r="R22" s="214">
        <f>'print 10 lane'!AD58</f>
        <v>0</v>
      </c>
      <c r="S22" s="215">
        <f>'print 10 lane'!AE58</f>
        <v>0</v>
      </c>
      <c r="T22" s="214">
        <f>'print 10 lane'!AG58</f>
        <v>0</v>
      </c>
      <c r="U22" s="215">
        <f>'print 10 lane'!AH58</f>
        <v>0</v>
      </c>
      <c r="V22" s="214">
        <f>'print 10 lane'!AJ58</f>
        <v>0</v>
      </c>
      <c r="W22" s="216">
        <f>'print 10 lane'!AK58</f>
        <v>0</v>
      </c>
      <c r="X22" s="487"/>
      <c r="Y22" s="94"/>
    </row>
    <row r="23" spans="1:25" ht="20.25" customHeight="1" x14ac:dyDescent="0.2">
      <c r="A23" s="478"/>
      <c r="B23" s="212"/>
      <c r="C23" s="217" t="s">
        <v>178</v>
      </c>
      <c r="D23" s="218">
        <f>'print 10 lane'!I61</f>
        <v>4.3182870370370375E-4</v>
      </c>
      <c r="E23" s="219">
        <f>'print 10 lane'!J61</f>
        <v>2</v>
      </c>
      <c r="F23" s="218">
        <f>'print 10 lane'!L61</f>
        <v>4.5891203703703697E-4</v>
      </c>
      <c r="G23" s="219">
        <f>'print 10 lane'!M61</f>
        <v>4</v>
      </c>
      <c r="H23" s="218">
        <f>'print 10 lane'!O61</f>
        <v>4.90162037037037E-4</v>
      </c>
      <c r="I23" s="219">
        <f>'print 10 lane'!P61</f>
        <v>6</v>
      </c>
      <c r="J23" s="218">
        <f>'print 10 lane'!R61</f>
        <v>4.9004629629629637E-4</v>
      </c>
      <c r="K23" s="219">
        <f>'print 10 lane'!S61</f>
        <v>5</v>
      </c>
      <c r="L23" s="218">
        <f>'print 10 lane'!U61</f>
        <v>4.1979166666666667E-4</v>
      </c>
      <c r="M23" s="219">
        <f>'print 10 lane'!V61</f>
        <v>1</v>
      </c>
      <c r="N23" s="218">
        <f>'print 10 lane'!X61</f>
        <v>4.4837962962962968E-4</v>
      </c>
      <c r="O23" s="219">
        <f>'print 10 lane'!Y61</f>
        <v>3</v>
      </c>
      <c r="P23" s="218">
        <f>'print 10 lane'!AA61</f>
        <v>0</v>
      </c>
      <c r="Q23" s="219">
        <f>'print 10 lane'!AB61</f>
        <v>0</v>
      </c>
      <c r="R23" s="218">
        <f>'print 10 lane'!AD61</f>
        <v>0</v>
      </c>
      <c r="S23" s="219">
        <f>'print 10 lane'!AE61</f>
        <v>0</v>
      </c>
      <c r="T23" s="218">
        <f>'print 10 lane'!AG61</f>
        <v>0</v>
      </c>
      <c r="U23" s="219">
        <f>'print 10 lane'!AH61</f>
        <v>0</v>
      </c>
      <c r="V23" s="218">
        <f>'print 10 lane'!AJ61</f>
        <v>0</v>
      </c>
      <c r="W23" s="220">
        <f>'print 10 lane'!AK61</f>
        <v>0</v>
      </c>
      <c r="X23" s="487"/>
      <c r="Y23" s="94"/>
    </row>
    <row r="24" spans="1:25" ht="20.25" customHeight="1" x14ac:dyDescent="0.2">
      <c r="A24" s="478"/>
      <c r="B24" s="211"/>
      <c r="C24" s="213" t="s">
        <v>179</v>
      </c>
      <c r="D24" s="214">
        <f>'print 10 lane'!I64</f>
        <v>9.020833333333333E-4</v>
      </c>
      <c r="E24" s="215">
        <f>'print 10 lane'!J64</f>
        <v>6</v>
      </c>
      <c r="F24" s="214">
        <f>'print 10 lane'!L64</f>
        <v>8.7453703703703706E-4</v>
      </c>
      <c r="G24" s="215">
        <f>'print 10 lane'!M64</f>
        <v>5</v>
      </c>
      <c r="H24" s="214">
        <f>'print 10 lane'!O64</f>
        <v>8.30787037037037E-4</v>
      </c>
      <c r="I24" s="215">
        <f>'print 10 lane'!P64</f>
        <v>3</v>
      </c>
      <c r="J24" s="214">
        <f>'print 10 lane'!R64</f>
        <v>7.7268518518518517E-4</v>
      </c>
      <c r="K24" s="215">
        <f>'print 10 lane'!S64</f>
        <v>1</v>
      </c>
      <c r="L24" s="214">
        <f>'print 10 lane'!U64</f>
        <v>7.8726851851851842E-4</v>
      </c>
      <c r="M24" s="215">
        <f>'print 10 lane'!V64</f>
        <v>2</v>
      </c>
      <c r="N24" s="214">
        <f>'print 10 lane'!X64</f>
        <v>8.5509259259259262E-4</v>
      </c>
      <c r="O24" s="215">
        <f>'print 10 lane'!Y64</f>
        <v>4</v>
      </c>
      <c r="P24" s="214">
        <f>'print 10 lane'!AA64</f>
        <v>0</v>
      </c>
      <c r="Q24" s="215">
        <f>'print 10 lane'!AB64</f>
        <v>0</v>
      </c>
      <c r="R24" s="214">
        <f>'print 10 lane'!AD64</f>
        <v>0</v>
      </c>
      <c r="S24" s="215">
        <f>'print 10 lane'!AE64</f>
        <v>0</v>
      </c>
      <c r="T24" s="214">
        <f>'print 10 lane'!AG64</f>
        <v>0</v>
      </c>
      <c r="U24" s="215">
        <f>'print 10 lane'!AH64</f>
        <v>0</v>
      </c>
      <c r="V24" s="214">
        <f>'print 10 lane'!AJ64</f>
        <v>0</v>
      </c>
      <c r="W24" s="216">
        <f>'print 10 lane'!AK64</f>
        <v>0</v>
      </c>
      <c r="X24" s="487"/>
      <c r="Y24" s="94"/>
    </row>
    <row r="25" spans="1:25" ht="20.25" customHeight="1" x14ac:dyDescent="0.2">
      <c r="A25" s="478"/>
      <c r="B25" s="212"/>
      <c r="C25" s="217" t="s">
        <v>180</v>
      </c>
      <c r="D25" s="218">
        <f>'print 10 lane'!I67</f>
        <v>8.350694444444446E-4</v>
      </c>
      <c r="E25" s="219">
        <f>'print 10 lane'!J67</f>
        <v>4</v>
      </c>
      <c r="F25" s="218">
        <f>'print 10 lane'!L67</f>
        <v>9.8738425925925925E-4</v>
      </c>
      <c r="G25" s="219">
        <f>'print 10 lane'!M67</f>
        <v>6</v>
      </c>
      <c r="H25" s="218">
        <f>'print 10 lane'!O67</f>
        <v>8.6006944444444444E-4</v>
      </c>
      <c r="I25" s="219">
        <f>'print 10 lane'!P67</f>
        <v>5</v>
      </c>
      <c r="J25" s="218">
        <f>'print 10 lane'!R67</f>
        <v>8.3333333333333339E-4</v>
      </c>
      <c r="K25" s="219">
        <f>'print 10 lane'!S67</f>
        <v>3</v>
      </c>
      <c r="L25" s="218">
        <f>'print 10 lane'!U67</f>
        <v>8.1469907407407402E-4</v>
      </c>
      <c r="M25" s="219">
        <f>'print 10 lane'!V67</f>
        <v>2</v>
      </c>
      <c r="N25" s="218">
        <f>'print 10 lane'!X67</f>
        <v>7.9340277777777786E-4</v>
      </c>
      <c r="O25" s="219">
        <f>'print 10 lane'!Y67</f>
        <v>1</v>
      </c>
      <c r="P25" s="218">
        <f>'print 10 lane'!AA67</f>
        <v>0</v>
      </c>
      <c r="Q25" s="219">
        <f>'print 10 lane'!AB67</f>
        <v>0</v>
      </c>
      <c r="R25" s="218">
        <f>'print 10 lane'!AD67</f>
        <v>0</v>
      </c>
      <c r="S25" s="219">
        <f>'print 10 lane'!AE67</f>
        <v>0</v>
      </c>
      <c r="T25" s="218">
        <f>'print 10 lane'!AG67</f>
        <v>0</v>
      </c>
      <c r="U25" s="219">
        <f>'print 10 lane'!AH67</f>
        <v>0</v>
      </c>
      <c r="V25" s="218">
        <f>'print 10 lane'!AJ67</f>
        <v>0</v>
      </c>
      <c r="W25" s="220">
        <f>'print 10 lane'!AK67</f>
        <v>0</v>
      </c>
      <c r="X25" s="487"/>
      <c r="Y25" s="94"/>
    </row>
    <row r="26" spans="1:25" ht="20.25" customHeight="1" x14ac:dyDescent="0.2">
      <c r="A26" s="478"/>
      <c r="B26" s="211"/>
      <c r="C26" s="213" t="s">
        <v>181</v>
      </c>
      <c r="D26" s="214">
        <f>'print 10 lane'!I70</f>
        <v>8.068287037037037E-4</v>
      </c>
      <c r="E26" s="215">
        <f>'print 10 lane'!J70</f>
        <v>4</v>
      </c>
      <c r="F26" s="214">
        <f>'print 10 lane'!L70</f>
        <v>8.2812499999999987E-4</v>
      </c>
      <c r="G26" s="215">
        <f>'print 10 lane'!M70</f>
        <v>6</v>
      </c>
      <c r="H26" s="214">
        <f>'print 10 lane'!O70</f>
        <v>8.0138888888888881E-4</v>
      </c>
      <c r="I26" s="215">
        <f>'print 10 lane'!P70</f>
        <v>2</v>
      </c>
      <c r="J26" s="214">
        <f>'print 10 lane'!R70</f>
        <v>7.6516203703703718E-4</v>
      </c>
      <c r="K26" s="215">
        <f>'print 10 lane'!S70</f>
        <v>1</v>
      </c>
      <c r="L26" s="214">
        <f>'print 10 lane'!U70</f>
        <v>8.0636574074074074E-4</v>
      </c>
      <c r="M26" s="215">
        <f>'print 10 lane'!V70</f>
        <v>3</v>
      </c>
      <c r="N26" s="214">
        <f>'print 10 lane'!X70</f>
        <v>8.1527777777777772E-4</v>
      </c>
      <c r="O26" s="215">
        <f>'print 10 lane'!Y70</f>
        <v>5</v>
      </c>
      <c r="P26" s="214">
        <f>'print 10 lane'!AA70</f>
        <v>0</v>
      </c>
      <c r="Q26" s="215">
        <f>'print 10 lane'!AB70</f>
        <v>0</v>
      </c>
      <c r="R26" s="214">
        <f>'print 10 lane'!AD70</f>
        <v>0</v>
      </c>
      <c r="S26" s="215">
        <f>'print 10 lane'!AE70</f>
        <v>0</v>
      </c>
      <c r="T26" s="214">
        <f>'print 10 lane'!AG70</f>
        <v>0</v>
      </c>
      <c r="U26" s="215">
        <f>'print 10 lane'!AH70</f>
        <v>0</v>
      </c>
      <c r="V26" s="214">
        <f>'print 10 lane'!AJ70</f>
        <v>0</v>
      </c>
      <c r="W26" s="216">
        <f>'print 10 lane'!AK70</f>
        <v>0</v>
      </c>
      <c r="X26" s="487"/>
      <c r="Y26" s="94"/>
    </row>
    <row r="27" spans="1:25" ht="20.25" customHeight="1" x14ac:dyDescent="0.2">
      <c r="A27" s="478"/>
      <c r="B27" s="212"/>
      <c r="C27" s="217" t="s">
        <v>182</v>
      </c>
      <c r="D27" s="218">
        <f>'print 10 lane'!I73</f>
        <v>7.8414351851851854E-4</v>
      </c>
      <c r="E27" s="219">
        <f>'print 10 lane'!J73</f>
        <v>5</v>
      </c>
      <c r="F27" s="218">
        <f>'print 10 lane'!L73</f>
        <v>7.7453703703703701E-4</v>
      </c>
      <c r="G27" s="219">
        <f>'print 10 lane'!M73</f>
        <v>4</v>
      </c>
      <c r="H27" s="218">
        <f>'print 10 lane'!O73</f>
        <v>7.1458333333333324E-4</v>
      </c>
      <c r="I27" s="219">
        <f>'print 10 lane'!P73</f>
        <v>2</v>
      </c>
      <c r="J27" s="218">
        <f>'print 10 lane'!R73</f>
        <v>7.075231481481481E-4</v>
      </c>
      <c r="K27" s="219">
        <f>'print 10 lane'!S73</f>
        <v>1</v>
      </c>
      <c r="L27" s="218">
        <f>'print 10 lane'!U73</f>
        <v>7.2152777777777764E-4</v>
      </c>
      <c r="M27" s="219">
        <f>'print 10 lane'!V73</f>
        <v>3</v>
      </c>
      <c r="N27" s="218">
        <f>'print 10 lane'!X73</f>
        <v>7.8807870370370371E-4</v>
      </c>
      <c r="O27" s="219">
        <f>'print 10 lane'!Y73</f>
        <v>6</v>
      </c>
      <c r="P27" s="218">
        <f>'print 10 lane'!AA73</f>
        <v>0</v>
      </c>
      <c r="Q27" s="219">
        <f>'print 10 lane'!AB73</f>
        <v>0</v>
      </c>
      <c r="R27" s="218">
        <f>'print 10 lane'!AD73</f>
        <v>0</v>
      </c>
      <c r="S27" s="219">
        <f>'print 10 lane'!AE73</f>
        <v>0</v>
      </c>
      <c r="T27" s="218">
        <f>'print 10 lane'!AG73</f>
        <v>0</v>
      </c>
      <c r="U27" s="219">
        <f>'print 10 lane'!AH73</f>
        <v>0</v>
      </c>
      <c r="V27" s="218">
        <f>'print 10 lane'!AJ73</f>
        <v>0</v>
      </c>
      <c r="W27" s="220">
        <f>'print 10 lane'!AK73</f>
        <v>0</v>
      </c>
      <c r="X27" s="487"/>
      <c r="Y27" s="94"/>
    </row>
    <row r="28" spans="1:25" ht="20.25" customHeight="1" x14ac:dyDescent="0.2">
      <c r="A28" s="478"/>
      <c r="B28" s="211"/>
      <c r="C28" s="213" t="s">
        <v>183</v>
      </c>
      <c r="D28" s="214">
        <f>'print 10 lane'!I76</f>
        <v>8.0520833333333323E-4</v>
      </c>
      <c r="E28" s="215">
        <f>'print 10 lane'!J76</f>
        <v>3</v>
      </c>
      <c r="F28" s="214">
        <f>'print 10 lane'!L76</f>
        <v>8.2893518518518516E-4</v>
      </c>
      <c r="G28" s="215">
        <f>'print 10 lane'!M76</f>
        <v>5</v>
      </c>
      <c r="H28" s="214">
        <f>'print 10 lane'!O76</f>
        <v>7.2164351851851849E-4</v>
      </c>
      <c r="I28" s="215">
        <f>'print 10 lane'!P76</f>
        <v>1</v>
      </c>
      <c r="J28" s="214">
        <f>'print 10 lane'!R76</f>
        <v>7.5416666666666677E-4</v>
      </c>
      <c r="K28" s="215">
        <f>'print 10 lane'!S76</f>
        <v>2</v>
      </c>
      <c r="L28" s="214">
        <f>'print 10 lane'!U76</f>
        <v>8.3414351851851846E-4</v>
      </c>
      <c r="M28" s="215">
        <f>'print 10 lane'!V76</f>
        <v>6</v>
      </c>
      <c r="N28" s="214">
        <f>'print 10 lane'!X76</f>
        <v>8.2418981481481492E-4</v>
      </c>
      <c r="O28" s="215">
        <f>'print 10 lane'!Y76</f>
        <v>4</v>
      </c>
      <c r="P28" s="214">
        <f>'print 10 lane'!AA76</f>
        <v>0</v>
      </c>
      <c r="Q28" s="215">
        <f>'print 10 lane'!AB76</f>
        <v>0</v>
      </c>
      <c r="R28" s="214">
        <f>'print 10 lane'!AD76</f>
        <v>0</v>
      </c>
      <c r="S28" s="215">
        <f>'print 10 lane'!AE76</f>
        <v>0</v>
      </c>
      <c r="T28" s="214">
        <f>'print 10 lane'!AG76</f>
        <v>0</v>
      </c>
      <c r="U28" s="215">
        <f>'print 10 lane'!AH76</f>
        <v>0</v>
      </c>
      <c r="V28" s="214">
        <f>'print 10 lane'!AJ76</f>
        <v>0</v>
      </c>
      <c r="W28" s="216">
        <f>'print 10 lane'!AK76</f>
        <v>0</v>
      </c>
      <c r="X28" s="487"/>
      <c r="Y28" s="94"/>
    </row>
    <row r="29" spans="1:25" ht="20.25" customHeight="1" x14ac:dyDescent="0.2">
      <c r="A29" s="478"/>
      <c r="B29" s="212"/>
      <c r="C29" s="217" t="s">
        <v>184</v>
      </c>
      <c r="D29" s="218">
        <f>'print 10 lane'!I79</f>
        <v>7.637731481481483E-4</v>
      </c>
      <c r="E29" s="219">
        <f>'print 10 lane'!J79</f>
        <v>5</v>
      </c>
      <c r="F29" s="218">
        <f>'print 10 lane'!L79</f>
        <v>7.193287037037038E-4</v>
      </c>
      <c r="G29" s="219">
        <f>'print 10 lane'!M79</f>
        <v>4</v>
      </c>
      <c r="H29" s="218">
        <f>'print 10 lane'!O79</f>
        <v>6.7511574074074078E-4</v>
      </c>
      <c r="I29" s="219">
        <f>'print 10 lane'!P79</f>
        <v>1</v>
      </c>
      <c r="J29" s="218">
        <f>'print 10 lane'!R79</f>
        <v>6.881944444444444E-4</v>
      </c>
      <c r="K29" s="219">
        <f>'print 10 lane'!S79</f>
        <v>2</v>
      </c>
      <c r="L29" s="218">
        <f>'print 10 lane'!U79</f>
        <v>7.637731481481483E-4</v>
      </c>
      <c r="M29" s="219">
        <f>'print 10 lane'!V79</f>
        <v>5</v>
      </c>
      <c r="N29" s="218">
        <f>'print 10 lane'!X79</f>
        <v>7.1863425925925925E-4</v>
      </c>
      <c r="O29" s="219">
        <f>'print 10 lane'!Y79</f>
        <v>3</v>
      </c>
      <c r="P29" s="218">
        <f>'print 10 lane'!AA79</f>
        <v>0</v>
      </c>
      <c r="Q29" s="219">
        <f>'print 10 lane'!AB79</f>
        <v>0</v>
      </c>
      <c r="R29" s="218">
        <f>'print 10 lane'!AD79</f>
        <v>0</v>
      </c>
      <c r="S29" s="219">
        <f>'print 10 lane'!AE79</f>
        <v>0</v>
      </c>
      <c r="T29" s="218">
        <f>'print 10 lane'!AG79</f>
        <v>0</v>
      </c>
      <c r="U29" s="219">
        <f>'print 10 lane'!AH79</f>
        <v>0</v>
      </c>
      <c r="V29" s="218">
        <f>'print 10 lane'!AJ79</f>
        <v>0</v>
      </c>
      <c r="W29" s="220">
        <f>'print 10 lane'!AK79</f>
        <v>0</v>
      </c>
      <c r="X29" s="487"/>
      <c r="Y29" s="94"/>
    </row>
    <row r="30" spans="1:25" ht="20.25" customHeight="1" x14ac:dyDescent="0.2">
      <c r="A30" s="478"/>
      <c r="B30" s="211"/>
      <c r="C30" s="213" t="s">
        <v>185</v>
      </c>
      <c r="D30" s="214">
        <f>'print 10 lane'!I82</f>
        <v>4.8148148148148155E-4</v>
      </c>
      <c r="E30" s="215">
        <f>'print 10 lane'!J82</f>
        <v>3</v>
      </c>
      <c r="F30" s="214">
        <f>'print 10 lane'!L82</f>
        <v>5.5381944444444445E-4</v>
      </c>
      <c r="G30" s="215">
        <f>'print 10 lane'!M82</f>
        <v>5</v>
      </c>
      <c r="H30" s="214">
        <f>'print 10 lane'!O82</f>
        <v>4.6886574074074067E-4</v>
      </c>
      <c r="I30" s="215">
        <f>'print 10 lane'!P82</f>
        <v>2</v>
      </c>
      <c r="J30" s="214">
        <f>'print 10 lane'!R82</f>
        <v>4.6678240740740746E-4</v>
      </c>
      <c r="K30" s="215">
        <f>'print 10 lane'!S82</f>
        <v>1</v>
      </c>
      <c r="L30" s="214">
        <f>'print 10 lane'!U82</f>
        <v>5.1886574074074075E-4</v>
      </c>
      <c r="M30" s="215">
        <f>'print 10 lane'!V82</f>
        <v>4</v>
      </c>
      <c r="N30" s="214">
        <f>'print 10 lane'!X82</f>
        <v>6.1388888888888886E-4</v>
      </c>
      <c r="O30" s="215">
        <f>'print 10 lane'!Y82</f>
        <v>6</v>
      </c>
      <c r="P30" s="214">
        <f>'print 10 lane'!AA82</f>
        <v>0</v>
      </c>
      <c r="Q30" s="215">
        <f>'print 10 lane'!AB82</f>
        <v>0</v>
      </c>
      <c r="R30" s="214">
        <f>'print 10 lane'!AD82</f>
        <v>0</v>
      </c>
      <c r="S30" s="215">
        <f>'print 10 lane'!AE82</f>
        <v>0</v>
      </c>
      <c r="T30" s="214">
        <f>'print 10 lane'!AG82</f>
        <v>0</v>
      </c>
      <c r="U30" s="215">
        <f>'print 10 lane'!AH82</f>
        <v>0</v>
      </c>
      <c r="V30" s="214">
        <f>'print 10 lane'!AJ82</f>
        <v>0</v>
      </c>
      <c r="W30" s="216">
        <f>'print 10 lane'!AK82</f>
        <v>0</v>
      </c>
      <c r="X30" s="487"/>
      <c r="Y30" s="94"/>
    </row>
    <row r="31" spans="1:25" ht="20.25" customHeight="1" x14ac:dyDescent="0.2">
      <c r="A31" s="478"/>
      <c r="B31" s="212"/>
      <c r="C31" s="217" t="s">
        <v>186</v>
      </c>
      <c r="D31" s="218">
        <f>'print 10 lane'!I85</f>
        <v>5.398148148148148E-4</v>
      </c>
      <c r="E31" s="219">
        <f>'print 10 lane'!J85</f>
        <v>4</v>
      </c>
      <c r="F31" s="218">
        <f>'print 10 lane'!L85</f>
        <v>5.1111111111111116E-4</v>
      </c>
      <c r="G31" s="219">
        <f>'print 10 lane'!M85</f>
        <v>3</v>
      </c>
      <c r="H31" s="218">
        <f>'print 10 lane'!O85</f>
        <v>5.597222222222222E-4</v>
      </c>
      <c r="I31" s="219">
        <f>'print 10 lane'!P85</f>
        <v>5</v>
      </c>
      <c r="J31" s="218">
        <f>'print 10 lane'!R85</f>
        <v>4.9097222222222229E-4</v>
      </c>
      <c r="K31" s="219">
        <f>'print 10 lane'!S85</f>
        <v>2</v>
      </c>
      <c r="L31" s="218">
        <f>'print 10 lane'!U85</f>
        <v>4.6932870370370363E-4</v>
      </c>
      <c r="M31" s="219">
        <f>'print 10 lane'!V85</f>
        <v>1</v>
      </c>
      <c r="N31" s="218">
        <f>'print 10 lane'!X85</f>
        <v>5.7766203703703701E-4</v>
      </c>
      <c r="O31" s="219">
        <f>'print 10 lane'!Y85</f>
        <v>6</v>
      </c>
      <c r="P31" s="218">
        <f>'print 10 lane'!AA85</f>
        <v>0</v>
      </c>
      <c r="Q31" s="219">
        <f>'print 10 lane'!AB85</f>
        <v>0</v>
      </c>
      <c r="R31" s="218">
        <f>'print 10 lane'!AD85</f>
        <v>0</v>
      </c>
      <c r="S31" s="219">
        <f>'print 10 lane'!AE85</f>
        <v>0</v>
      </c>
      <c r="T31" s="218">
        <f>'print 10 lane'!AG85</f>
        <v>0</v>
      </c>
      <c r="U31" s="219">
        <f>'print 10 lane'!AH85</f>
        <v>0</v>
      </c>
      <c r="V31" s="218">
        <f>'print 10 lane'!AJ85</f>
        <v>0</v>
      </c>
      <c r="W31" s="220">
        <f>'print 10 lane'!AK85</f>
        <v>0</v>
      </c>
      <c r="X31" s="487"/>
      <c r="Y31" s="94"/>
    </row>
    <row r="32" spans="1:25" ht="20.25" customHeight="1" x14ac:dyDescent="0.2">
      <c r="A32" s="478"/>
      <c r="B32" s="211"/>
      <c r="C32" s="213" t="s">
        <v>187</v>
      </c>
      <c r="D32" s="214">
        <f>'print 10 lane'!I88</f>
        <v>9.2974537037037038E-4</v>
      </c>
      <c r="E32" s="215">
        <f>'print 10 lane'!J88</f>
        <v>6</v>
      </c>
      <c r="F32" s="214">
        <f>'print 10 lane'!L88</f>
        <v>8.7928240740740751E-4</v>
      </c>
      <c r="G32" s="215">
        <f>'print 10 lane'!M88</f>
        <v>4</v>
      </c>
      <c r="H32" s="214">
        <f>'print 10 lane'!O88</f>
        <v>7.8935185185185185E-4</v>
      </c>
      <c r="I32" s="215">
        <f>'print 10 lane'!P88</f>
        <v>1</v>
      </c>
      <c r="J32" s="214">
        <f>'print 10 lane'!R88</f>
        <v>8.3287037037037043E-4</v>
      </c>
      <c r="K32" s="215">
        <f>'print 10 lane'!S88</f>
        <v>2</v>
      </c>
      <c r="L32" s="214">
        <f>'print 10 lane'!U88</f>
        <v>8.8530092592592577E-4</v>
      </c>
      <c r="M32" s="215">
        <f>'print 10 lane'!V88</f>
        <v>5</v>
      </c>
      <c r="N32" s="214">
        <f>'print 10 lane'!X88</f>
        <v>8.715277777777776E-4</v>
      </c>
      <c r="O32" s="215">
        <f>'print 10 lane'!Y88</f>
        <v>3</v>
      </c>
      <c r="P32" s="214">
        <f>'print 10 lane'!AA88</f>
        <v>0</v>
      </c>
      <c r="Q32" s="215">
        <f>'print 10 lane'!AB88</f>
        <v>0</v>
      </c>
      <c r="R32" s="214">
        <f>'print 10 lane'!AD88</f>
        <v>0</v>
      </c>
      <c r="S32" s="215">
        <f>'print 10 lane'!AE88</f>
        <v>0</v>
      </c>
      <c r="T32" s="214">
        <f>'print 10 lane'!AG88</f>
        <v>0</v>
      </c>
      <c r="U32" s="215">
        <f>'print 10 lane'!AH88</f>
        <v>0</v>
      </c>
      <c r="V32" s="214">
        <f>'print 10 lane'!AJ88</f>
        <v>0</v>
      </c>
      <c r="W32" s="216">
        <f>'print 10 lane'!AK88</f>
        <v>0</v>
      </c>
      <c r="X32" s="487"/>
      <c r="Y32" s="94"/>
    </row>
    <row r="33" spans="1:25" ht="20.25" customHeight="1" x14ac:dyDescent="0.2">
      <c r="A33" s="478"/>
      <c r="B33" s="212"/>
      <c r="C33" s="217" t="s">
        <v>188</v>
      </c>
      <c r="D33" s="218">
        <f>'print 10 lane'!I91</f>
        <v>9.156250000000001E-4</v>
      </c>
      <c r="E33" s="219">
        <f>'print 10 lane'!J91</f>
        <v>4</v>
      </c>
      <c r="F33" s="218">
        <f>'print 10 lane'!L91</f>
        <v>9.6516203703703694E-4</v>
      </c>
      <c r="G33" s="219">
        <f>'print 10 lane'!M91</f>
        <v>6</v>
      </c>
      <c r="H33" s="218">
        <f>'print 10 lane'!O91</f>
        <v>9.4525462962962966E-4</v>
      </c>
      <c r="I33" s="219">
        <f>'print 10 lane'!P91</f>
        <v>5</v>
      </c>
      <c r="J33" s="218">
        <f>'print 10 lane'!R91</f>
        <v>7.8715277777777768E-4</v>
      </c>
      <c r="K33" s="219">
        <f>'print 10 lane'!S91</f>
        <v>1</v>
      </c>
      <c r="L33" s="218">
        <f>'print 10 lane'!U91</f>
        <v>8.5393518518518511E-4</v>
      </c>
      <c r="M33" s="219">
        <f>'print 10 lane'!V91</f>
        <v>3</v>
      </c>
      <c r="N33" s="218">
        <f>'print 10 lane'!X91</f>
        <v>8.348379629629629E-4</v>
      </c>
      <c r="O33" s="219">
        <f>'print 10 lane'!Y91</f>
        <v>2</v>
      </c>
      <c r="P33" s="218">
        <f>'print 10 lane'!AA91</f>
        <v>0</v>
      </c>
      <c r="Q33" s="219">
        <f>'print 10 lane'!AB91</f>
        <v>0</v>
      </c>
      <c r="R33" s="218">
        <f>'print 10 lane'!AD91</f>
        <v>0</v>
      </c>
      <c r="S33" s="219">
        <f>'print 10 lane'!AE91</f>
        <v>0</v>
      </c>
      <c r="T33" s="218">
        <f>'print 10 lane'!AG91</f>
        <v>0</v>
      </c>
      <c r="U33" s="219">
        <f>'print 10 lane'!AH91</f>
        <v>0</v>
      </c>
      <c r="V33" s="218">
        <f>'print 10 lane'!AJ91</f>
        <v>0</v>
      </c>
      <c r="W33" s="220">
        <f>'print 10 lane'!AK91</f>
        <v>0</v>
      </c>
      <c r="X33" s="487"/>
      <c r="Y33" s="94"/>
    </row>
    <row r="34" spans="1:25" ht="20.25" customHeight="1" x14ac:dyDescent="0.2">
      <c r="A34" s="478"/>
      <c r="B34" s="211"/>
      <c r="C34" s="213" t="s">
        <v>189</v>
      </c>
      <c r="D34" s="214">
        <f>'print 10 lane'!I94</f>
        <v>7.8495370370370383E-4</v>
      </c>
      <c r="E34" s="215">
        <f>'print 10 lane'!J94</f>
        <v>6</v>
      </c>
      <c r="F34" s="214">
        <f>'print 10 lane'!L94</f>
        <v>7.6087962962962958E-4</v>
      </c>
      <c r="G34" s="215">
        <f>'print 10 lane'!M94</f>
        <v>5</v>
      </c>
      <c r="H34" s="214">
        <f>'print 10 lane'!O94</f>
        <v>7.1388888888888891E-4</v>
      </c>
      <c r="I34" s="215">
        <f>'print 10 lane'!P94</f>
        <v>2</v>
      </c>
      <c r="J34" s="214">
        <f>'print 10 lane'!R94</f>
        <v>7.0289351851851849E-4</v>
      </c>
      <c r="K34" s="215">
        <f>'print 10 lane'!S94</f>
        <v>1</v>
      </c>
      <c r="L34" s="214">
        <f>'print 10 lane'!U94</f>
        <v>7.4293981481481487E-4</v>
      </c>
      <c r="M34" s="215">
        <f>'print 10 lane'!V94</f>
        <v>4</v>
      </c>
      <c r="N34" s="214">
        <f>'print 10 lane'!X94</f>
        <v>7.2928240740740733E-4</v>
      </c>
      <c r="O34" s="215">
        <f>'print 10 lane'!Y94</f>
        <v>3</v>
      </c>
      <c r="P34" s="214">
        <f>'print 10 lane'!AA94</f>
        <v>0</v>
      </c>
      <c r="Q34" s="215">
        <f>'print 10 lane'!AB94</f>
        <v>0</v>
      </c>
      <c r="R34" s="214">
        <f>'print 10 lane'!AD94</f>
        <v>0</v>
      </c>
      <c r="S34" s="215">
        <f>'print 10 lane'!AE94</f>
        <v>0</v>
      </c>
      <c r="T34" s="214">
        <f>'print 10 lane'!AG94</f>
        <v>0</v>
      </c>
      <c r="U34" s="215">
        <f>'print 10 lane'!AH94</f>
        <v>0</v>
      </c>
      <c r="V34" s="214">
        <f>'print 10 lane'!AJ94</f>
        <v>0</v>
      </c>
      <c r="W34" s="216">
        <f>'print 10 lane'!AK94</f>
        <v>0</v>
      </c>
      <c r="X34" s="487"/>
      <c r="Y34" s="94"/>
    </row>
    <row r="35" spans="1:25" ht="20.25" customHeight="1" x14ac:dyDescent="0.2">
      <c r="A35" s="478"/>
      <c r="B35" s="212"/>
      <c r="C35" s="217" t="s">
        <v>190</v>
      </c>
      <c r="D35" s="218">
        <f>'print 10 lane'!I97</f>
        <v>7.0798611111111116E-4</v>
      </c>
      <c r="E35" s="219">
        <f>'print 10 lane'!J97</f>
        <v>6</v>
      </c>
      <c r="F35" s="218">
        <f>'print 10 lane'!L97</f>
        <v>6.6365740740740751E-4</v>
      </c>
      <c r="G35" s="219">
        <f>'print 10 lane'!M97</f>
        <v>2</v>
      </c>
      <c r="H35" s="218">
        <f>'print 10 lane'!O97</f>
        <v>6.7581018518518511E-4</v>
      </c>
      <c r="I35" s="219">
        <f>'print 10 lane'!P97</f>
        <v>3</v>
      </c>
      <c r="J35" s="218">
        <f>'print 10 lane'!R97</f>
        <v>6.2430555555555546E-4</v>
      </c>
      <c r="K35" s="219">
        <f>'print 10 lane'!S97</f>
        <v>1</v>
      </c>
      <c r="L35" s="218">
        <f>'print 10 lane'!U97</f>
        <v>6.9375000000000003E-4</v>
      </c>
      <c r="M35" s="219">
        <f>'print 10 lane'!V97</f>
        <v>4</v>
      </c>
      <c r="N35" s="218">
        <f>'print 10 lane'!X97</f>
        <v>6.9467592592592584E-4</v>
      </c>
      <c r="O35" s="219">
        <f>'print 10 lane'!Y97</f>
        <v>5</v>
      </c>
      <c r="P35" s="218">
        <f>'print 10 lane'!AA97</f>
        <v>0</v>
      </c>
      <c r="Q35" s="219">
        <f>'print 10 lane'!AB97</f>
        <v>0</v>
      </c>
      <c r="R35" s="218">
        <f>'print 10 lane'!AD97</f>
        <v>0</v>
      </c>
      <c r="S35" s="219">
        <f>'print 10 lane'!AE97</f>
        <v>0</v>
      </c>
      <c r="T35" s="218">
        <f>'print 10 lane'!AG97</f>
        <v>0</v>
      </c>
      <c r="U35" s="219">
        <f>'print 10 lane'!AH97</f>
        <v>0</v>
      </c>
      <c r="V35" s="218">
        <f>'print 10 lane'!AJ97</f>
        <v>0</v>
      </c>
      <c r="W35" s="220">
        <f>'print 10 lane'!AK97</f>
        <v>0</v>
      </c>
      <c r="X35" s="487"/>
      <c r="Y35" s="94"/>
    </row>
    <row r="36" spans="1:25" ht="20.25" customHeight="1" x14ac:dyDescent="0.2">
      <c r="A36" s="478"/>
      <c r="B36" s="211"/>
      <c r="C36" s="213" t="s">
        <v>191</v>
      </c>
      <c r="D36" s="214">
        <f>'print 10 lane'!I100</f>
        <v>9.3159722222222211E-4</v>
      </c>
      <c r="E36" s="215">
        <f>'print 10 lane'!J100</f>
        <v>5</v>
      </c>
      <c r="F36" s="214">
        <f>'print 10 lane'!L100</f>
        <v>8.8356481481481478E-4</v>
      </c>
      <c r="G36" s="215">
        <f>'print 10 lane'!M100</f>
        <v>3</v>
      </c>
      <c r="H36" s="214">
        <f>'print 10 lane'!O100</f>
        <v>8.4236111111111111E-4</v>
      </c>
      <c r="I36" s="215">
        <f>'print 10 lane'!P100</f>
        <v>2</v>
      </c>
      <c r="J36" s="214">
        <f>'print 10 lane'!R100</f>
        <v>8.2893518518518516E-4</v>
      </c>
      <c r="K36" s="215">
        <f>'print 10 lane'!S100</f>
        <v>1</v>
      </c>
      <c r="L36" s="214">
        <f>'print 10 lane'!U100</f>
        <v>9.1446759259259259E-4</v>
      </c>
      <c r="M36" s="215">
        <f>'print 10 lane'!V100</f>
        <v>4</v>
      </c>
      <c r="N36" s="214">
        <f>'print 10 lane'!X100</f>
        <v>9.7395833333333319E-4</v>
      </c>
      <c r="O36" s="215">
        <f>'print 10 lane'!Y100</f>
        <v>6</v>
      </c>
      <c r="P36" s="214">
        <f>'print 10 lane'!AA100</f>
        <v>0</v>
      </c>
      <c r="Q36" s="215">
        <f>'print 10 lane'!AB100</f>
        <v>0</v>
      </c>
      <c r="R36" s="214">
        <f>'print 10 lane'!AD100</f>
        <v>0</v>
      </c>
      <c r="S36" s="215">
        <f>'print 10 lane'!AE100</f>
        <v>0</v>
      </c>
      <c r="T36" s="214">
        <f>'print 10 lane'!AG100</f>
        <v>0</v>
      </c>
      <c r="U36" s="215">
        <f>'print 10 lane'!AH100</f>
        <v>0</v>
      </c>
      <c r="V36" s="214">
        <f>'print 10 lane'!AJ100</f>
        <v>0</v>
      </c>
      <c r="W36" s="216">
        <f>'print 10 lane'!AK100</f>
        <v>0</v>
      </c>
      <c r="X36" s="487"/>
      <c r="Y36" s="94"/>
    </row>
    <row r="37" spans="1:25" ht="20.25" customHeight="1" x14ac:dyDescent="0.2">
      <c r="A37" s="478"/>
      <c r="B37" s="212"/>
      <c r="C37" s="217" t="s">
        <v>192</v>
      </c>
      <c r="D37" s="218">
        <f>'print 10 lane'!I103</f>
        <v>8.5740740740740732E-4</v>
      </c>
      <c r="E37" s="219">
        <f>'print 10 lane'!J103</f>
        <v>6</v>
      </c>
      <c r="F37" s="218">
        <f>'print 10 lane'!L103</f>
        <v>8.1296296296296292E-4</v>
      </c>
      <c r="G37" s="219">
        <f>'print 10 lane'!M103</f>
        <v>3</v>
      </c>
      <c r="H37" s="218">
        <f>'print 10 lane'!O103</f>
        <v>7.9594907407407425E-4</v>
      </c>
      <c r="I37" s="219">
        <f>'print 10 lane'!P103</f>
        <v>2</v>
      </c>
      <c r="J37" s="218">
        <f>'print 10 lane'!R103</f>
        <v>7.8611111111111113E-4</v>
      </c>
      <c r="K37" s="219">
        <f>'print 10 lane'!S103</f>
        <v>1</v>
      </c>
      <c r="L37" s="218">
        <f>'print 10 lane'!U103</f>
        <v>8.336805555555555E-4</v>
      </c>
      <c r="M37" s="219">
        <f>'print 10 lane'!V103</f>
        <v>5</v>
      </c>
      <c r="N37" s="218">
        <f>'print 10 lane'!X103</f>
        <v>8.2824074074074083E-4</v>
      </c>
      <c r="O37" s="219">
        <f>'print 10 lane'!Y103</f>
        <v>4</v>
      </c>
      <c r="P37" s="218">
        <f>'print 10 lane'!AA103</f>
        <v>0</v>
      </c>
      <c r="Q37" s="219">
        <f>'print 10 lane'!AB103</f>
        <v>0</v>
      </c>
      <c r="R37" s="218">
        <f>'print 10 lane'!AD103</f>
        <v>0</v>
      </c>
      <c r="S37" s="219">
        <f>'print 10 lane'!AE103</f>
        <v>0</v>
      </c>
      <c r="T37" s="218">
        <f>'print 10 lane'!AG103</f>
        <v>0</v>
      </c>
      <c r="U37" s="219">
        <f>'print 10 lane'!AH103</f>
        <v>0</v>
      </c>
      <c r="V37" s="218">
        <f>'print 10 lane'!AJ103</f>
        <v>0</v>
      </c>
      <c r="W37" s="220">
        <f>'print 10 lane'!AK103</f>
        <v>0</v>
      </c>
      <c r="X37" s="487"/>
      <c r="Y37" s="94"/>
    </row>
    <row r="38" spans="1:25" ht="20.25" customHeight="1" x14ac:dyDescent="0.2">
      <c r="A38" s="478"/>
      <c r="B38" s="211"/>
      <c r="C38" s="213" t="s">
        <v>193</v>
      </c>
      <c r="D38" s="214">
        <f>'print 10 lane'!I106</f>
        <v>4.0405092592592592E-4</v>
      </c>
      <c r="E38" s="215">
        <f>'print 10 lane'!J106</f>
        <v>4</v>
      </c>
      <c r="F38" s="214">
        <f>'print 10 lane'!L106</f>
        <v>4.2905092592592599E-4</v>
      </c>
      <c r="G38" s="215">
        <f>'print 10 lane'!M106</f>
        <v>6</v>
      </c>
      <c r="H38" s="214">
        <f>'print 10 lane'!O106</f>
        <v>3.6724537037037043E-4</v>
      </c>
      <c r="I38" s="215">
        <f>'print 10 lane'!P106</f>
        <v>2</v>
      </c>
      <c r="J38" s="214">
        <f>'print 10 lane'!R106</f>
        <v>3.6134259259259257E-4</v>
      </c>
      <c r="K38" s="215">
        <f>'print 10 lane'!S106</f>
        <v>1</v>
      </c>
      <c r="L38" s="214">
        <f>'print 10 lane'!U106</f>
        <v>4.2141203703703698E-4</v>
      </c>
      <c r="M38" s="215">
        <f>'print 10 lane'!V106</f>
        <v>5</v>
      </c>
      <c r="N38" s="214">
        <f>'print 10 lane'!X106</f>
        <v>3.9074074074074076E-4</v>
      </c>
      <c r="O38" s="215">
        <f>'print 10 lane'!Y106</f>
        <v>3</v>
      </c>
      <c r="P38" s="214">
        <f>'print 10 lane'!AA106</f>
        <v>0</v>
      </c>
      <c r="Q38" s="215">
        <f>'print 10 lane'!AB106</f>
        <v>0</v>
      </c>
      <c r="R38" s="214">
        <f>'print 10 lane'!AD106</f>
        <v>0</v>
      </c>
      <c r="S38" s="215">
        <f>'print 10 lane'!AE106</f>
        <v>0</v>
      </c>
      <c r="T38" s="214">
        <f>'print 10 lane'!AG106</f>
        <v>0</v>
      </c>
      <c r="U38" s="215">
        <f>'print 10 lane'!AH106</f>
        <v>0</v>
      </c>
      <c r="V38" s="214">
        <f>'print 10 lane'!AJ106</f>
        <v>0</v>
      </c>
      <c r="W38" s="216">
        <f>'print 10 lane'!AK106</f>
        <v>0</v>
      </c>
      <c r="X38" s="487"/>
      <c r="Y38" s="94"/>
    </row>
    <row r="39" spans="1:25" ht="20.25" customHeight="1" x14ac:dyDescent="0.2">
      <c r="A39" s="478"/>
      <c r="B39" s="212"/>
      <c r="C39" s="217" t="s">
        <v>194</v>
      </c>
      <c r="D39" s="218">
        <f>'print 10 lane'!I109</f>
        <v>3.7881944444444443E-4</v>
      </c>
      <c r="E39" s="219">
        <f>'print 10 lane'!J109</f>
        <v>1</v>
      </c>
      <c r="F39" s="218">
        <f>'print 10 lane'!L109</f>
        <v>3.972222222222222E-4</v>
      </c>
      <c r="G39" s="219">
        <f>'print 10 lane'!M109</f>
        <v>2</v>
      </c>
      <c r="H39" s="218">
        <f>'print 10 lane'!O109</f>
        <v>4.0787037037037045E-4</v>
      </c>
      <c r="I39" s="219">
        <f>'print 10 lane'!P109</f>
        <v>4</v>
      </c>
      <c r="J39" s="218">
        <f>'print 10 lane'!R109</f>
        <v>4.0879629629629626E-4</v>
      </c>
      <c r="K39" s="219">
        <f>'print 10 lane'!S109</f>
        <v>5</v>
      </c>
      <c r="L39" s="218">
        <f>'print 10 lane'!U109</f>
        <v>3.9907407407407404E-4</v>
      </c>
      <c r="M39" s="219">
        <f>'print 10 lane'!V109</f>
        <v>3</v>
      </c>
      <c r="N39" s="218">
        <f>'print 10 lane'!X109</f>
        <v>4.164351851851851E-4</v>
      </c>
      <c r="O39" s="219">
        <f>'print 10 lane'!Y109</f>
        <v>6</v>
      </c>
      <c r="P39" s="218">
        <f>'print 10 lane'!AA109</f>
        <v>0</v>
      </c>
      <c r="Q39" s="219">
        <f>'print 10 lane'!AB109</f>
        <v>0</v>
      </c>
      <c r="R39" s="218">
        <f>'print 10 lane'!AD109</f>
        <v>0</v>
      </c>
      <c r="S39" s="219">
        <f>'print 10 lane'!AE109</f>
        <v>0</v>
      </c>
      <c r="T39" s="218">
        <f>'print 10 lane'!AG109</f>
        <v>0</v>
      </c>
      <c r="U39" s="219">
        <f>'print 10 lane'!AH109</f>
        <v>0</v>
      </c>
      <c r="V39" s="218">
        <f>'print 10 lane'!AJ109</f>
        <v>0</v>
      </c>
      <c r="W39" s="220">
        <f>'print 10 lane'!AK109</f>
        <v>0</v>
      </c>
      <c r="X39" s="487"/>
      <c r="Y39" s="94"/>
    </row>
    <row r="40" spans="1:25" ht="20.25" customHeight="1" x14ac:dyDescent="0.2">
      <c r="A40" s="478"/>
      <c r="B40" s="211"/>
      <c r="C40" s="213" t="s">
        <v>195</v>
      </c>
      <c r="D40" s="214">
        <f>'print 10 lane'!I112</f>
        <v>7.7222222222222232E-4</v>
      </c>
      <c r="E40" s="215">
        <f>'print 10 lane'!J112</f>
        <v>6</v>
      </c>
      <c r="F40" s="214">
        <f>'print 10 lane'!L112</f>
        <v>7.5243055555555556E-4</v>
      </c>
      <c r="G40" s="215">
        <f>'print 10 lane'!M112</f>
        <v>3</v>
      </c>
      <c r="H40" s="214">
        <f>'print 10 lane'!O112</f>
        <v>7.5567129629629639E-4</v>
      </c>
      <c r="I40" s="215">
        <f>'print 10 lane'!P112</f>
        <v>4</v>
      </c>
      <c r="J40" s="214">
        <f>'print 10 lane'!R112</f>
        <v>7.4988425925925928E-4</v>
      </c>
      <c r="K40" s="215">
        <f>'print 10 lane'!S112</f>
        <v>2</v>
      </c>
      <c r="L40" s="214">
        <f>'print 10 lane'!U112</f>
        <v>7.4560185185185189E-4</v>
      </c>
      <c r="M40" s="215">
        <f>'print 10 lane'!V112</f>
        <v>1</v>
      </c>
      <c r="N40" s="214">
        <f>'print 10 lane'!X112</f>
        <v>7.594907407407407E-4</v>
      </c>
      <c r="O40" s="215">
        <f>'print 10 lane'!Y112</f>
        <v>5</v>
      </c>
      <c r="P40" s="214">
        <f>'print 10 lane'!AA112</f>
        <v>0</v>
      </c>
      <c r="Q40" s="215">
        <f>'print 10 lane'!AB112</f>
        <v>0</v>
      </c>
      <c r="R40" s="214">
        <f>'print 10 lane'!AD112</f>
        <v>0</v>
      </c>
      <c r="S40" s="215">
        <f>'print 10 lane'!AE112</f>
        <v>0</v>
      </c>
      <c r="T40" s="214">
        <f>'print 10 lane'!AG112</f>
        <v>0</v>
      </c>
      <c r="U40" s="215">
        <f>'print 10 lane'!AH112</f>
        <v>0</v>
      </c>
      <c r="V40" s="214">
        <f>'print 10 lane'!AJ112</f>
        <v>0</v>
      </c>
      <c r="W40" s="216">
        <f>'print 10 lane'!AK112</f>
        <v>0</v>
      </c>
      <c r="X40" s="487"/>
      <c r="Y40" s="94"/>
    </row>
    <row r="41" spans="1:25" ht="20.25" customHeight="1" x14ac:dyDescent="0.2">
      <c r="A41" s="478"/>
      <c r="B41" s="212"/>
      <c r="C41" s="217" t="s">
        <v>196</v>
      </c>
      <c r="D41" s="218">
        <f>'print 10 lane'!I115</f>
        <v>6.9594907407407409E-4</v>
      </c>
      <c r="E41" s="219">
        <f>'print 10 lane'!J115</f>
        <v>1</v>
      </c>
      <c r="F41" s="218">
        <f>'print 10 lane'!L115</f>
        <v>7.7557870370370367E-4</v>
      </c>
      <c r="G41" s="219">
        <f>'print 10 lane'!M115</f>
        <v>6</v>
      </c>
      <c r="H41" s="218">
        <f>'print 10 lane'!O115</f>
        <v>7.3136574074074065E-4</v>
      </c>
      <c r="I41" s="219">
        <f>'print 10 lane'!P115</f>
        <v>3</v>
      </c>
      <c r="J41" s="218">
        <f>'print 10 lane'!R115</f>
        <v>7.1250000000000003E-4</v>
      </c>
      <c r="K41" s="219">
        <f>'print 10 lane'!S115</f>
        <v>2</v>
      </c>
      <c r="L41" s="218">
        <f>'print 10 lane'!U115</f>
        <v>7.5555555555555565E-4</v>
      </c>
      <c r="M41" s="219">
        <f>'print 10 lane'!V115</f>
        <v>5</v>
      </c>
      <c r="N41" s="218">
        <f>'print 10 lane'!X115</f>
        <v>7.3749999999999998E-4</v>
      </c>
      <c r="O41" s="219">
        <f>'print 10 lane'!Y115</f>
        <v>4</v>
      </c>
      <c r="P41" s="218">
        <f>'print 10 lane'!AA115</f>
        <v>0</v>
      </c>
      <c r="Q41" s="219">
        <f>'print 10 lane'!AB115</f>
        <v>0</v>
      </c>
      <c r="R41" s="218">
        <f>'print 10 lane'!AD115</f>
        <v>0</v>
      </c>
      <c r="S41" s="219">
        <f>'print 10 lane'!AE115</f>
        <v>0</v>
      </c>
      <c r="T41" s="218">
        <f>'print 10 lane'!AG115</f>
        <v>0</v>
      </c>
      <c r="U41" s="219">
        <f>'print 10 lane'!AH115</f>
        <v>0</v>
      </c>
      <c r="V41" s="218">
        <f>'print 10 lane'!AJ115</f>
        <v>0</v>
      </c>
      <c r="W41" s="220">
        <f>'print 10 lane'!AK115</f>
        <v>0</v>
      </c>
      <c r="X41" s="487"/>
      <c r="Y41" s="94"/>
    </row>
    <row r="42" spans="1:25" ht="20.25" customHeight="1" x14ac:dyDescent="0.2">
      <c r="A42" s="478"/>
      <c r="B42" s="211"/>
      <c r="C42" s="213" t="s">
        <v>197</v>
      </c>
      <c r="D42" s="214">
        <f>'print 10 lane'!I118</f>
        <v>8.9826388888888887E-4</v>
      </c>
      <c r="E42" s="215">
        <f>'print 10 lane'!J118</f>
        <v>1</v>
      </c>
      <c r="F42" s="214">
        <f>'print 10 lane'!L118</f>
        <v>1.0070601851851853E-3</v>
      </c>
      <c r="G42" s="215">
        <f>'print 10 lane'!M118</f>
        <v>6</v>
      </c>
      <c r="H42" s="214">
        <f>'print 10 lane'!O118</f>
        <v>9.2754629629629621E-4</v>
      </c>
      <c r="I42" s="215">
        <f>'print 10 lane'!P118</f>
        <v>5</v>
      </c>
      <c r="J42" s="214">
        <f>'print 10 lane'!R118</f>
        <v>9.2731481481481473E-4</v>
      </c>
      <c r="K42" s="215">
        <f>'print 10 lane'!S118</f>
        <v>4</v>
      </c>
      <c r="L42" s="214">
        <f>'print 10 lane'!U118</f>
        <v>9.015046296296297E-4</v>
      </c>
      <c r="M42" s="215">
        <f>'print 10 lane'!V118</f>
        <v>2</v>
      </c>
      <c r="N42" s="214">
        <f>'print 10 lane'!X118</f>
        <v>9.0995370370370373E-4</v>
      </c>
      <c r="O42" s="215">
        <f>'print 10 lane'!Y118</f>
        <v>3</v>
      </c>
      <c r="P42" s="214">
        <f>'print 10 lane'!AA118</f>
        <v>0</v>
      </c>
      <c r="Q42" s="215">
        <f>'print 10 lane'!AB118</f>
        <v>0</v>
      </c>
      <c r="R42" s="214">
        <f>'print 10 lane'!AD118</f>
        <v>0</v>
      </c>
      <c r="S42" s="215">
        <f>'print 10 lane'!AE118</f>
        <v>0</v>
      </c>
      <c r="T42" s="214">
        <f>'print 10 lane'!AG118</f>
        <v>0</v>
      </c>
      <c r="U42" s="215">
        <f>'print 10 lane'!AH118</f>
        <v>0</v>
      </c>
      <c r="V42" s="214">
        <f>'print 10 lane'!AJ118</f>
        <v>0</v>
      </c>
      <c r="W42" s="216">
        <f>'print 10 lane'!AK118</f>
        <v>0</v>
      </c>
      <c r="X42" s="487"/>
      <c r="Y42" s="94"/>
    </row>
    <row r="43" spans="1:25" ht="20.25" customHeight="1" x14ac:dyDescent="0.2">
      <c r="A43" s="478"/>
      <c r="B43" s="212"/>
      <c r="C43" s="217" t="s">
        <v>198</v>
      </c>
      <c r="D43" s="218">
        <f>'print 10 lane'!I121</f>
        <v>9.4560185185185188E-4</v>
      </c>
      <c r="E43" s="219">
        <f>'print 10 lane'!J121</f>
        <v>6</v>
      </c>
      <c r="F43" s="218">
        <f>'print 10 lane'!L121</f>
        <v>9.1469907407407396E-4</v>
      </c>
      <c r="G43" s="219">
        <f>'print 10 lane'!M121</f>
        <v>5</v>
      </c>
      <c r="H43" s="218">
        <f>'print 10 lane'!O121</f>
        <v>8.6759259259259266E-4</v>
      </c>
      <c r="I43" s="219">
        <f>'print 10 lane'!P121</f>
        <v>3</v>
      </c>
      <c r="J43" s="218">
        <f>'print 10 lane'!R121</f>
        <v>7.7766203703703689E-4</v>
      </c>
      <c r="K43" s="219">
        <f>'print 10 lane'!S121</f>
        <v>1</v>
      </c>
      <c r="L43" s="218">
        <f>'print 10 lane'!U121</f>
        <v>8.564814814814815E-4</v>
      </c>
      <c r="M43" s="219">
        <f>'print 10 lane'!V121</f>
        <v>2</v>
      </c>
      <c r="N43" s="218">
        <f>'print 10 lane'!X121</f>
        <v>9.1446759259259259E-4</v>
      </c>
      <c r="O43" s="219">
        <f>'print 10 lane'!Y121</f>
        <v>4</v>
      </c>
      <c r="P43" s="218">
        <f>'print 10 lane'!AA121</f>
        <v>0</v>
      </c>
      <c r="Q43" s="219">
        <f>'print 10 lane'!AB121</f>
        <v>0</v>
      </c>
      <c r="R43" s="218">
        <f>'print 10 lane'!AD121</f>
        <v>0</v>
      </c>
      <c r="S43" s="219">
        <f>'print 10 lane'!AE121</f>
        <v>0</v>
      </c>
      <c r="T43" s="218">
        <f>'print 10 lane'!AG121</f>
        <v>0</v>
      </c>
      <c r="U43" s="219">
        <f>'print 10 lane'!AH121</f>
        <v>0</v>
      </c>
      <c r="V43" s="218">
        <f>'print 10 lane'!AJ121</f>
        <v>0</v>
      </c>
      <c r="W43" s="220">
        <f>'print 10 lane'!AK121</f>
        <v>0</v>
      </c>
      <c r="X43" s="487"/>
      <c r="Y43" s="94"/>
    </row>
    <row r="44" spans="1:25" ht="20.25" customHeight="1" x14ac:dyDescent="0.2">
      <c r="A44" s="478"/>
      <c r="B44" s="211"/>
      <c r="C44" s="213" t="s">
        <v>199</v>
      </c>
      <c r="D44" s="214">
        <f>'print 10 lane'!I124</f>
        <v>7.361111111111111E-4</v>
      </c>
      <c r="E44" s="215">
        <f>'print 10 lane'!J124</f>
        <v>5</v>
      </c>
      <c r="F44" s="214">
        <f>'print 10 lane'!L124</f>
        <v>7.2777777777777782E-4</v>
      </c>
      <c r="G44" s="215">
        <f>'print 10 lane'!M124</f>
        <v>4</v>
      </c>
      <c r="H44" s="214">
        <f>'print 10 lane'!O124</f>
        <v>6.7743055555555558E-4</v>
      </c>
      <c r="I44" s="215">
        <f>'print 10 lane'!P124</f>
        <v>1</v>
      </c>
      <c r="J44" s="214">
        <f>'print 10 lane'!R124</f>
        <v>6.9988425925925936E-4</v>
      </c>
      <c r="K44" s="215">
        <f>'print 10 lane'!S124</f>
        <v>2</v>
      </c>
      <c r="L44" s="214">
        <f>'print 10 lane'!U124</f>
        <v>7.4745370370370373E-4</v>
      </c>
      <c r="M44" s="215">
        <f>'print 10 lane'!V124</f>
        <v>6</v>
      </c>
      <c r="N44" s="214">
        <f>'print 10 lane'!X124</f>
        <v>7.0578703703703699E-4</v>
      </c>
      <c r="O44" s="215">
        <f>'print 10 lane'!Y124</f>
        <v>3</v>
      </c>
      <c r="P44" s="214">
        <f>'print 10 lane'!AA124</f>
        <v>0</v>
      </c>
      <c r="Q44" s="215">
        <f>'print 10 lane'!AB124</f>
        <v>0</v>
      </c>
      <c r="R44" s="214">
        <f>'print 10 lane'!AD124</f>
        <v>0</v>
      </c>
      <c r="S44" s="215">
        <f>'print 10 lane'!AE124</f>
        <v>0</v>
      </c>
      <c r="T44" s="214">
        <f>'print 10 lane'!AG124</f>
        <v>0</v>
      </c>
      <c r="U44" s="215">
        <f>'print 10 lane'!AH124</f>
        <v>0</v>
      </c>
      <c r="V44" s="214">
        <f>'print 10 lane'!AJ124</f>
        <v>0</v>
      </c>
      <c r="W44" s="216">
        <f>'print 10 lane'!AK124</f>
        <v>0</v>
      </c>
      <c r="X44" s="487"/>
      <c r="Y44" s="94"/>
    </row>
    <row r="45" spans="1:25" ht="20.25" customHeight="1" x14ac:dyDescent="0.2">
      <c r="A45" s="478"/>
      <c r="B45" s="212"/>
      <c r="C45" s="217" t="s">
        <v>200</v>
      </c>
      <c r="D45" s="218">
        <f>'print 10 lane'!I127</f>
        <v>7.1018518518518512E-4</v>
      </c>
      <c r="E45" s="219">
        <f>'print 10 lane'!J127</f>
        <v>6</v>
      </c>
      <c r="F45" s="218">
        <f>'print 10 lane'!L127</f>
        <v>6.2986111111111109E-4</v>
      </c>
      <c r="G45" s="219">
        <f>'print 10 lane'!M127</f>
        <v>4</v>
      </c>
      <c r="H45" s="218">
        <f>'print 10 lane'!O127</f>
        <v>6.0960648148148148E-4</v>
      </c>
      <c r="I45" s="219">
        <f>'print 10 lane'!P127</f>
        <v>1</v>
      </c>
      <c r="J45" s="218">
        <f>'print 10 lane'!R127</f>
        <v>6.2870370370370369E-4</v>
      </c>
      <c r="K45" s="219">
        <f>'print 10 lane'!S127</f>
        <v>3</v>
      </c>
      <c r="L45" s="218">
        <f>'print 10 lane'!U127</f>
        <v>6.7592592592592585E-4</v>
      </c>
      <c r="M45" s="219">
        <f>'print 10 lane'!V127</f>
        <v>5</v>
      </c>
      <c r="N45" s="218">
        <f>'print 10 lane'!X127</f>
        <v>6.2650462962962963E-4</v>
      </c>
      <c r="O45" s="219">
        <f>'print 10 lane'!Y127</f>
        <v>2</v>
      </c>
      <c r="P45" s="218">
        <f>'print 10 lane'!AA127</f>
        <v>0</v>
      </c>
      <c r="Q45" s="219">
        <f>'print 10 lane'!AB127</f>
        <v>0</v>
      </c>
      <c r="R45" s="218">
        <f>'print 10 lane'!AD127</f>
        <v>0</v>
      </c>
      <c r="S45" s="219">
        <f>'print 10 lane'!AE127</f>
        <v>0</v>
      </c>
      <c r="T45" s="218">
        <f>'print 10 lane'!AG127</f>
        <v>0</v>
      </c>
      <c r="U45" s="219">
        <f>'print 10 lane'!AH127</f>
        <v>0</v>
      </c>
      <c r="V45" s="218">
        <f>'print 10 lane'!AJ127</f>
        <v>0</v>
      </c>
      <c r="W45" s="220">
        <f>'print 10 lane'!AK127</f>
        <v>0</v>
      </c>
      <c r="X45" s="487"/>
      <c r="Y45" s="94"/>
    </row>
    <row r="46" spans="1:25" ht="20.25" customHeight="1" x14ac:dyDescent="0.2">
      <c r="A46" s="478"/>
      <c r="B46" s="211"/>
      <c r="C46" s="213" t="s">
        <v>201</v>
      </c>
      <c r="D46" s="214">
        <f>'print 10 lane'!I130</f>
        <v>1.8317129629629629E-3</v>
      </c>
      <c r="E46" s="215">
        <f>'print 10 lane'!J130</f>
        <v>3</v>
      </c>
      <c r="F46" s="214">
        <f>'print 10 lane'!L130</f>
        <v>0</v>
      </c>
      <c r="G46" s="215">
        <f>'print 10 lane'!M130</f>
        <v>0</v>
      </c>
      <c r="H46" s="214">
        <f>'print 10 lane'!O130</f>
        <v>1.6792824074074073E-3</v>
      </c>
      <c r="I46" s="215">
        <f>'print 10 lane'!P130</f>
        <v>1</v>
      </c>
      <c r="J46" s="214">
        <f>'print 10 lane'!R130</f>
        <v>1.7028935185185185E-3</v>
      </c>
      <c r="K46" s="215">
        <f>'print 10 lane'!S130</f>
        <v>2</v>
      </c>
      <c r="L46" s="214">
        <f>'print 10 lane'!U130</f>
        <v>1.8918981481481484E-3</v>
      </c>
      <c r="M46" s="215">
        <f>'print 10 lane'!V130</f>
        <v>4</v>
      </c>
      <c r="N46" s="214">
        <f>'print 10 lane'!X130</f>
        <v>2.0111111111111111E-3</v>
      </c>
      <c r="O46" s="215">
        <f>'print 10 lane'!Y130</f>
        <v>5</v>
      </c>
      <c r="P46" s="214">
        <f>'print 10 lane'!AA130</f>
        <v>0</v>
      </c>
      <c r="Q46" s="215">
        <f>'print 10 lane'!AB130</f>
        <v>0</v>
      </c>
      <c r="R46" s="214">
        <f>'print 10 lane'!AD130</f>
        <v>0</v>
      </c>
      <c r="S46" s="215">
        <f>'print 10 lane'!AE130</f>
        <v>0</v>
      </c>
      <c r="T46" s="214">
        <f>'print 10 lane'!AG130</f>
        <v>0</v>
      </c>
      <c r="U46" s="215">
        <f>'print 10 lane'!AH130</f>
        <v>0</v>
      </c>
      <c r="V46" s="214">
        <f>'print 10 lane'!AJ130</f>
        <v>0</v>
      </c>
      <c r="W46" s="216">
        <f>'print 10 lane'!AK130</f>
        <v>0</v>
      </c>
      <c r="X46" s="487"/>
      <c r="Y46" s="94"/>
    </row>
    <row r="47" spans="1:25" ht="20.25" customHeight="1" x14ac:dyDescent="0.2">
      <c r="A47" s="478"/>
      <c r="B47" s="212"/>
      <c r="C47" s="217" t="s">
        <v>202</v>
      </c>
      <c r="D47" s="218">
        <f>'print 10 lane'!I132</f>
        <v>1.9337962962962961E-3</v>
      </c>
      <c r="E47" s="219">
        <f>'print 10 lane'!J132</f>
        <v>3</v>
      </c>
      <c r="F47" s="218">
        <f>'print 10 lane'!L132</f>
        <v>1.8217592592592591E-3</v>
      </c>
      <c r="G47" s="219">
        <f>'print 10 lane'!M132</f>
        <v>1</v>
      </c>
      <c r="H47" s="218">
        <f>'print 10 lane'!O132</f>
        <v>1.9721064814814814E-3</v>
      </c>
      <c r="I47" s="219">
        <f>'print 10 lane'!P132</f>
        <v>5</v>
      </c>
      <c r="J47" s="218">
        <f>'print 10 lane'!R132</f>
        <v>1.9070601851851852E-3</v>
      </c>
      <c r="K47" s="219">
        <f>'print 10 lane'!S132</f>
        <v>2</v>
      </c>
      <c r="L47" s="218">
        <f>'print 10 lane'!U132</f>
        <v>0</v>
      </c>
      <c r="M47" s="219">
        <f>'print 10 lane'!V132</f>
        <v>0</v>
      </c>
      <c r="N47" s="218">
        <f>'print 10 lane'!X132</f>
        <v>1.9370370370370372E-3</v>
      </c>
      <c r="O47" s="219">
        <f>'print 10 lane'!Y132</f>
        <v>4</v>
      </c>
      <c r="P47" s="218">
        <f>'print 10 lane'!AA132</f>
        <v>0</v>
      </c>
      <c r="Q47" s="219">
        <f>'print 10 lane'!AB132</f>
        <v>0</v>
      </c>
      <c r="R47" s="218">
        <f>'print 10 lane'!AD132</f>
        <v>0</v>
      </c>
      <c r="S47" s="219">
        <f>'print 10 lane'!AE132</f>
        <v>0</v>
      </c>
      <c r="T47" s="218">
        <f>'print 10 lane'!AG132</f>
        <v>0</v>
      </c>
      <c r="U47" s="219">
        <f>'print 10 lane'!AH132</f>
        <v>0</v>
      </c>
      <c r="V47" s="218">
        <f>'print 10 lane'!AJ132</f>
        <v>0</v>
      </c>
      <c r="W47" s="220">
        <f>'print 10 lane'!AK132</f>
        <v>0</v>
      </c>
      <c r="X47" s="487"/>
      <c r="Y47" s="94"/>
    </row>
    <row r="48" spans="1:25" ht="20.25" customHeight="1" x14ac:dyDescent="0.2">
      <c r="A48" s="478"/>
      <c r="B48" s="211"/>
      <c r="C48" s="213" t="s">
        <v>203</v>
      </c>
      <c r="D48" s="214">
        <f>'print 10 lane'!I134</f>
        <v>1.435763888888889E-3</v>
      </c>
      <c r="E48" s="215">
        <f>'print 10 lane'!J134</f>
        <v>5</v>
      </c>
      <c r="F48" s="214">
        <f>'print 10 lane'!L134</f>
        <v>1.4378472222222223E-3</v>
      </c>
      <c r="G48" s="215">
        <f>'print 10 lane'!M134</f>
        <v>6</v>
      </c>
      <c r="H48" s="214">
        <f>'print 10 lane'!O134</f>
        <v>1.410300925925926E-3</v>
      </c>
      <c r="I48" s="215">
        <f>'print 10 lane'!P134</f>
        <v>4</v>
      </c>
      <c r="J48" s="214">
        <f>'print 10 lane'!R134</f>
        <v>1.3635416666666665E-3</v>
      </c>
      <c r="K48" s="215">
        <f>'print 10 lane'!S134</f>
        <v>1</v>
      </c>
      <c r="L48" s="214">
        <f>'print 10 lane'!U134</f>
        <v>1.3932870370370373E-3</v>
      </c>
      <c r="M48" s="215">
        <f>'print 10 lane'!V134</f>
        <v>3</v>
      </c>
      <c r="N48" s="214">
        <f>'print 10 lane'!X134</f>
        <v>1.3929398148148147E-3</v>
      </c>
      <c r="O48" s="215">
        <f>'print 10 lane'!Y134</f>
        <v>2</v>
      </c>
      <c r="P48" s="214">
        <f>'print 10 lane'!AA134</f>
        <v>0</v>
      </c>
      <c r="Q48" s="215">
        <f>'print 10 lane'!AB134</f>
        <v>0</v>
      </c>
      <c r="R48" s="214">
        <f>'print 10 lane'!AD134</f>
        <v>0</v>
      </c>
      <c r="S48" s="215">
        <f>'print 10 lane'!AE134</f>
        <v>0</v>
      </c>
      <c r="T48" s="214">
        <f>'print 10 lane'!AG134</f>
        <v>0</v>
      </c>
      <c r="U48" s="215">
        <f>'print 10 lane'!AH134</f>
        <v>0</v>
      </c>
      <c r="V48" s="214">
        <f>'print 10 lane'!AJ134</f>
        <v>0</v>
      </c>
      <c r="W48" s="216">
        <f>'print 10 lane'!AK134</f>
        <v>0</v>
      </c>
      <c r="X48" s="487"/>
      <c r="Y48" s="94"/>
    </row>
    <row r="49" spans="1:25" ht="20.25" customHeight="1" x14ac:dyDescent="0.2">
      <c r="A49" s="478"/>
      <c r="B49" s="212"/>
      <c r="C49" s="217" t="s">
        <v>204</v>
      </c>
      <c r="D49" s="218">
        <f>'print 10 lane'!I136</f>
        <v>1.3572916666666666E-3</v>
      </c>
      <c r="E49" s="219">
        <f>'print 10 lane'!J136</f>
        <v>4</v>
      </c>
      <c r="F49" s="218">
        <f>'print 10 lane'!L136</f>
        <v>1.470023148148148E-3</v>
      </c>
      <c r="G49" s="219">
        <f>'print 10 lane'!M136</f>
        <v>6</v>
      </c>
      <c r="H49" s="218">
        <f>'print 10 lane'!O136</f>
        <v>1.3846064814814815E-3</v>
      </c>
      <c r="I49" s="219">
        <f>'print 10 lane'!P136</f>
        <v>5</v>
      </c>
      <c r="J49" s="218">
        <f>'print 10 lane'!R136</f>
        <v>1.320949074074074E-3</v>
      </c>
      <c r="K49" s="219">
        <f>'print 10 lane'!S136</f>
        <v>1</v>
      </c>
      <c r="L49" s="218">
        <f>'print 10 lane'!U136</f>
        <v>1.3480324074074074E-3</v>
      </c>
      <c r="M49" s="219">
        <f>'print 10 lane'!V136</f>
        <v>3</v>
      </c>
      <c r="N49" s="218">
        <f>'print 10 lane'!X136</f>
        <v>1.3273148148148148E-3</v>
      </c>
      <c r="O49" s="219">
        <f>'print 10 lane'!Y136</f>
        <v>2</v>
      </c>
      <c r="P49" s="218">
        <f>'print 10 lane'!AA136</f>
        <v>0</v>
      </c>
      <c r="Q49" s="219">
        <f>'print 10 lane'!AB136</f>
        <v>0</v>
      </c>
      <c r="R49" s="218">
        <f>'print 10 lane'!AD136</f>
        <v>0</v>
      </c>
      <c r="S49" s="219">
        <f>'print 10 lane'!AE136</f>
        <v>0</v>
      </c>
      <c r="T49" s="218">
        <f>'print 10 lane'!AG136</f>
        <v>0</v>
      </c>
      <c r="U49" s="219">
        <f>'print 10 lane'!AH136</f>
        <v>0</v>
      </c>
      <c r="V49" s="218">
        <f>'print 10 lane'!AJ136</f>
        <v>0</v>
      </c>
      <c r="W49" s="220">
        <f>'print 10 lane'!AK136</f>
        <v>0</v>
      </c>
      <c r="X49" s="487"/>
      <c r="Y49" s="94"/>
    </row>
    <row r="50" spans="1:25" ht="20.25" customHeight="1" x14ac:dyDescent="0.2">
      <c r="A50" s="478"/>
      <c r="B50" s="211"/>
      <c r="C50" s="213" t="s">
        <v>205</v>
      </c>
      <c r="D50" s="214">
        <f>'print 10 lane'!I138</f>
        <v>1.5116898148148147E-3</v>
      </c>
      <c r="E50" s="215">
        <f>'print 10 lane'!J138</f>
        <v>4</v>
      </c>
      <c r="F50" s="214">
        <f>'print 10 lane'!L138</f>
        <v>1.5728009259259261E-3</v>
      </c>
      <c r="G50" s="215">
        <f>'print 10 lane'!M138</f>
        <v>6</v>
      </c>
      <c r="H50" s="214">
        <f>'print 10 lane'!O138</f>
        <v>1.4483796296296295E-3</v>
      </c>
      <c r="I50" s="215">
        <f>'print 10 lane'!P138</f>
        <v>1</v>
      </c>
      <c r="J50" s="214">
        <f>'print 10 lane'!R138</f>
        <v>1.4755787037037036E-3</v>
      </c>
      <c r="K50" s="215">
        <f>'print 10 lane'!S138</f>
        <v>2</v>
      </c>
      <c r="L50" s="214">
        <f>'print 10 lane'!U138</f>
        <v>1.5255787037037035E-3</v>
      </c>
      <c r="M50" s="215">
        <f>'print 10 lane'!V138</f>
        <v>5</v>
      </c>
      <c r="N50" s="214">
        <f>'print 10 lane'!X138</f>
        <v>1.511574074074074E-3</v>
      </c>
      <c r="O50" s="215">
        <f>'print 10 lane'!Y138</f>
        <v>3</v>
      </c>
      <c r="P50" s="214">
        <f>'print 10 lane'!AA138</f>
        <v>0</v>
      </c>
      <c r="Q50" s="215">
        <f>'print 10 lane'!AB138</f>
        <v>0</v>
      </c>
      <c r="R50" s="214">
        <f>'print 10 lane'!AD138</f>
        <v>0</v>
      </c>
      <c r="S50" s="215">
        <f>'print 10 lane'!AE138</f>
        <v>0</v>
      </c>
      <c r="T50" s="214">
        <f>'print 10 lane'!AG138</f>
        <v>0</v>
      </c>
      <c r="U50" s="215">
        <f>'print 10 lane'!AH138</f>
        <v>0</v>
      </c>
      <c r="V50" s="214">
        <f>'print 10 lane'!AJ138</f>
        <v>0</v>
      </c>
      <c r="W50" s="216">
        <f>'print 10 lane'!AK138</f>
        <v>0</v>
      </c>
      <c r="X50" s="487"/>
      <c r="Y50" s="94"/>
    </row>
    <row r="51" spans="1:25" ht="20.25" customHeight="1" x14ac:dyDescent="0.2">
      <c r="A51" s="478"/>
      <c r="B51" s="212"/>
      <c r="C51" s="217" t="s">
        <v>206</v>
      </c>
      <c r="D51" s="218">
        <f>'print 10 lane'!I140</f>
        <v>1.4398148148148148E-3</v>
      </c>
      <c r="E51" s="219">
        <f>'print 10 lane'!J140</f>
        <v>5</v>
      </c>
      <c r="F51" s="218">
        <f>'print 10 lane'!L140</f>
        <v>1.4241898148148148E-3</v>
      </c>
      <c r="G51" s="219">
        <f>'print 10 lane'!M140</f>
        <v>4</v>
      </c>
      <c r="H51" s="218">
        <f>'print 10 lane'!O140</f>
        <v>1.3950231481481481E-3</v>
      </c>
      <c r="I51" s="219">
        <f>'print 10 lane'!P140</f>
        <v>2</v>
      </c>
      <c r="J51" s="218">
        <f>'print 10 lane'!R140</f>
        <v>1.3076388888888888E-3</v>
      </c>
      <c r="K51" s="219">
        <f>'print 10 lane'!S140</f>
        <v>1</v>
      </c>
      <c r="L51" s="218">
        <f>'print 10 lane'!U140</f>
        <v>1.4171296296296295E-3</v>
      </c>
      <c r="M51" s="219">
        <f>'print 10 lane'!V140</f>
        <v>3</v>
      </c>
      <c r="N51" s="218">
        <f>'print 10 lane'!X140</f>
        <v>1.5194444444444446E-3</v>
      </c>
      <c r="O51" s="219">
        <f>'print 10 lane'!Y140</f>
        <v>6</v>
      </c>
      <c r="P51" s="218">
        <f>'print 10 lane'!AA140</f>
        <v>0</v>
      </c>
      <c r="Q51" s="219">
        <f>'print 10 lane'!AB140</f>
        <v>0</v>
      </c>
      <c r="R51" s="218">
        <f>'print 10 lane'!AD140</f>
        <v>0</v>
      </c>
      <c r="S51" s="219">
        <f>'print 10 lane'!AE140</f>
        <v>0</v>
      </c>
      <c r="T51" s="218">
        <f>'print 10 lane'!AG140</f>
        <v>0</v>
      </c>
      <c r="U51" s="219">
        <f>'print 10 lane'!AH140</f>
        <v>0</v>
      </c>
      <c r="V51" s="218">
        <f>'print 10 lane'!AJ140</f>
        <v>0</v>
      </c>
      <c r="W51" s="220">
        <f>'print 10 lane'!AK140</f>
        <v>0</v>
      </c>
      <c r="X51" s="487"/>
      <c r="Y51" s="94"/>
    </row>
    <row r="52" spans="1:25" ht="20.25" customHeight="1" x14ac:dyDescent="0.2">
      <c r="A52" s="478"/>
      <c r="B52" s="211"/>
      <c r="C52" s="213" t="s">
        <v>207</v>
      </c>
      <c r="D52" s="214">
        <f>'print 10 lane'!I142</f>
        <v>2.0605324074074072E-3</v>
      </c>
      <c r="E52" s="215">
        <f>'print 10 lane'!J142</f>
        <v>4</v>
      </c>
      <c r="F52" s="214">
        <f>'print 10 lane'!L142</f>
        <v>2.0777777777777778E-3</v>
      </c>
      <c r="G52" s="215">
        <f>'print 10 lane'!M142</f>
        <v>6</v>
      </c>
      <c r="H52" s="214">
        <f>'print 10 lane'!O142</f>
        <v>1.9025462962962963E-3</v>
      </c>
      <c r="I52" s="215">
        <f>'print 10 lane'!P142</f>
        <v>1</v>
      </c>
      <c r="J52" s="214">
        <f>'print 10 lane'!R142</f>
        <v>1.9243055555555556E-3</v>
      </c>
      <c r="K52" s="215">
        <f>'print 10 lane'!S142</f>
        <v>2</v>
      </c>
      <c r="L52" s="214">
        <f>'print 10 lane'!U142</f>
        <v>2.063888888888889E-3</v>
      </c>
      <c r="M52" s="215">
        <f>'print 10 lane'!V142</f>
        <v>5</v>
      </c>
      <c r="N52" s="214">
        <f>'print 10 lane'!X142</f>
        <v>1.9957175925925928E-3</v>
      </c>
      <c r="O52" s="215">
        <f>'print 10 lane'!Y142</f>
        <v>3</v>
      </c>
      <c r="P52" s="214">
        <f>'print 10 lane'!AA142</f>
        <v>0</v>
      </c>
      <c r="Q52" s="215">
        <f>'print 10 lane'!AB142</f>
        <v>0</v>
      </c>
      <c r="R52" s="214">
        <f>'print 10 lane'!AD142</f>
        <v>0</v>
      </c>
      <c r="S52" s="215">
        <f>'print 10 lane'!AE142</f>
        <v>0</v>
      </c>
      <c r="T52" s="214">
        <f>'print 10 lane'!AG142</f>
        <v>0</v>
      </c>
      <c r="U52" s="215">
        <f>'print 10 lane'!AH142</f>
        <v>0</v>
      </c>
      <c r="V52" s="214">
        <f>'print 10 lane'!AJ142</f>
        <v>0</v>
      </c>
      <c r="W52" s="216">
        <f>'print 10 lane'!AK142</f>
        <v>0</v>
      </c>
      <c r="X52" s="487"/>
      <c r="Y52" s="94"/>
    </row>
    <row r="53" spans="1:25" ht="20.25" customHeight="1" thickBot="1" x14ac:dyDescent="0.25">
      <c r="A53" s="478"/>
      <c r="B53" s="212"/>
      <c r="C53" s="217" t="s">
        <v>208</v>
      </c>
      <c r="D53" s="218">
        <f>'print 10 lane'!I144</f>
        <v>1.8684027777777779E-3</v>
      </c>
      <c r="E53" s="219">
        <f>'print 10 lane'!J144</f>
        <v>6</v>
      </c>
      <c r="F53" s="218">
        <f>'print 10 lane'!L144</f>
        <v>1.8320601851851851E-3</v>
      </c>
      <c r="G53" s="219">
        <f>'print 10 lane'!M144</f>
        <v>5</v>
      </c>
      <c r="H53" s="218">
        <f>'print 10 lane'!O144</f>
        <v>1.7302083333333334E-3</v>
      </c>
      <c r="I53" s="219">
        <f>'print 10 lane'!P144</f>
        <v>2</v>
      </c>
      <c r="J53" s="218">
        <f>'print 10 lane'!R144</f>
        <v>1.6910879629629628E-3</v>
      </c>
      <c r="K53" s="219">
        <f>'print 10 lane'!S144</f>
        <v>1</v>
      </c>
      <c r="L53" s="218">
        <f>'print 10 lane'!U144</f>
        <v>1.8024305555555554E-3</v>
      </c>
      <c r="M53" s="219">
        <f>'print 10 lane'!V144</f>
        <v>4</v>
      </c>
      <c r="N53" s="218">
        <f>'print 10 lane'!X144</f>
        <v>1.7829861111111111E-3</v>
      </c>
      <c r="O53" s="219">
        <f>'print 10 lane'!Y144</f>
        <v>3</v>
      </c>
      <c r="P53" s="218">
        <f>'print 10 lane'!AA144</f>
        <v>0</v>
      </c>
      <c r="Q53" s="219">
        <f>'print 10 lane'!AB144</f>
        <v>0</v>
      </c>
      <c r="R53" s="218">
        <f>'print 10 lane'!AD144</f>
        <v>0</v>
      </c>
      <c r="S53" s="219">
        <f>'print 10 lane'!AE144</f>
        <v>0</v>
      </c>
      <c r="T53" s="218">
        <f>'print 10 lane'!AG144</f>
        <v>0</v>
      </c>
      <c r="U53" s="219">
        <f>'print 10 lane'!AH144</f>
        <v>0</v>
      </c>
      <c r="V53" s="218">
        <f>'print 10 lane'!AJ144</f>
        <v>0</v>
      </c>
      <c r="W53" s="220">
        <f>'print 10 lane'!AK144</f>
        <v>0</v>
      </c>
      <c r="X53" s="488"/>
      <c r="Y53" s="94"/>
    </row>
    <row r="54" spans="1:25" ht="15" customHeight="1" thickBot="1" x14ac:dyDescent="0.25">
      <c r="A54" s="480"/>
      <c r="B54" s="481"/>
      <c r="C54" s="482"/>
      <c r="D54" s="483"/>
      <c r="E54" s="484"/>
      <c r="F54" s="483"/>
      <c r="G54" s="484"/>
      <c r="H54" s="483"/>
      <c r="I54" s="484"/>
      <c r="J54" s="483"/>
      <c r="K54" s="484"/>
      <c r="L54" s="483"/>
      <c r="M54" s="484"/>
      <c r="N54" s="483"/>
      <c r="O54" s="484"/>
      <c r="P54" s="483"/>
      <c r="Q54" s="484"/>
      <c r="R54" s="483"/>
      <c r="S54" s="484"/>
      <c r="T54" s="483"/>
      <c r="U54" s="484"/>
      <c r="V54" s="483"/>
      <c r="W54" s="484"/>
      <c r="X54" s="485"/>
      <c r="Y54" s="94"/>
    </row>
    <row r="55" spans="1:25" ht="400.9" customHeight="1" x14ac:dyDescent="0.2">
      <c r="A55" s="94"/>
      <c r="B55" s="94"/>
      <c r="C55" s="94"/>
      <c r="D55" s="94"/>
      <c r="E55" s="94"/>
      <c r="F55" s="94"/>
      <c r="G55" s="94"/>
      <c r="H55" s="94"/>
      <c r="I55" s="94"/>
      <c r="J55" s="94"/>
      <c r="K55" s="94"/>
      <c r="L55" s="94"/>
      <c r="M55" s="94"/>
      <c r="N55" s="94"/>
      <c r="O55" s="94"/>
      <c r="P55" s="94"/>
      <c r="Q55" s="94"/>
      <c r="R55" s="94"/>
      <c r="S55" s="94"/>
      <c r="T55" s="94"/>
      <c r="U55" s="94"/>
      <c r="V55" s="94"/>
      <c r="W55" s="94"/>
      <c r="X55" s="94"/>
      <c r="Y55" s="94"/>
    </row>
  </sheetData>
  <sheetProtection algorithmName="SHA-512" hashValue="8xfFPsQbmp+PJrzla1wjNnzGHNsXZ9zNulXnoOV9LOU2sYGQm3o6GAp1i31SHZXLqm+C4vBjsytwfr7/RatNIw==" saltValue="WsH4N14HtexCgTNe8P+5nA==" spinCount="100000" sheet="1" objects="1" scenarios="1"/>
  <mergeCells count="25">
    <mergeCell ref="F1:G1"/>
    <mergeCell ref="D1:E1"/>
    <mergeCell ref="H1:W1"/>
    <mergeCell ref="B2:C3"/>
    <mergeCell ref="D2:E2"/>
    <mergeCell ref="F2:G2"/>
    <mergeCell ref="V3:W3"/>
    <mergeCell ref="L3:M3"/>
    <mergeCell ref="N3:O3"/>
    <mergeCell ref="P3:Q3"/>
    <mergeCell ref="R3:S3"/>
    <mergeCell ref="T3:U3"/>
    <mergeCell ref="D3:E3"/>
    <mergeCell ref="F3:G3"/>
    <mergeCell ref="H3:I3"/>
    <mergeCell ref="J3:K3"/>
    <mergeCell ref="R2:S2"/>
    <mergeCell ref="X4:X5"/>
    <mergeCell ref="T2:U2"/>
    <mergeCell ref="V2:W2"/>
    <mergeCell ref="H2:I2"/>
    <mergeCell ref="J2:K2"/>
    <mergeCell ref="L2:M2"/>
    <mergeCell ref="N2:O2"/>
    <mergeCell ref="P2:Q2"/>
  </mergeCells>
  <conditionalFormatting sqref="D4:W53">
    <cfRule type="cellIs" dxfId="975" priority="7" operator="equal">
      <formula>0</formula>
    </cfRule>
  </conditionalFormatting>
  <conditionalFormatting sqref="D4:W4">
    <cfRule type="cellIs" dxfId="974" priority="6" operator="equal">
      <formula>0</formula>
    </cfRule>
  </conditionalFormatting>
  <conditionalFormatting sqref="D6:W6 D8:W8 D10:W10 D12:W12 D14:W14 D16:W16 D18:W18 D20:W20 D22:W22 D24:W24 D26:W26 D28:W28 D30:W30 D32:W32 D34:W34 D36:W36 D38:W38 D40:W40 D42:W42 D44:W44 D46:W46 D48:W48 D50:W50 D52:W52">
    <cfRule type="cellIs" dxfId="973" priority="5" operator="equal">
      <formula>0</formula>
    </cfRule>
  </conditionalFormatting>
  <conditionalFormatting sqref="F3:W3">
    <cfRule type="cellIs" dxfId="972" priority="4" operator="equal">
      <formula>0</formula>
    </cfRule>
  </conditionalFormatting>
  <conditionalFormatting sqref="H1">
    <cfRule type="cellIs" dxfId="971" priority="3" operator="greaterThan">
      <formula>0</formula>
    </cfRule>
  </conditionalFormatting>
  <conditionalFormatting sqref="F1">
    <cfRule type="cellIs" dxfId="970" priority="2" operator="greaterThan">
      <formula>0</formula>
    </cfRule>
  </conditionalFormatting>
  <conditionalFormatting sqref="D1:E1">
    <cfRule type="cellIs" dxfId="969" priority="1" operator="greaterThan">
      <formula>0</formula>
    </cfRule>
  </conditionalFormatting>
  <hyperlinks>
    <hyperlink ref="F1:G1" location="Recording!C32" tooltip="gO TO GALA RECORDING SHEET" display="Gala Recording" xr:uid="{00000000-0004-0000-0300-000000000000}"/>
    <hyperlink ref="D1:E1" location="'Gala Setup'!H4" tooltip="Go to Gala Setup" display="Gala Setup" xr:uid="{00000000-0004-0000-0300-000001000000}"/>
  </hyperlinks>
  <printOptions horizontalCentered="1" verticalCentered="1"/>
  <pageMargins left="0.70866141732283472" right="0.70866141732283472" top="0.74803149606299213" bottom="0.74803149606299213" header="0.31496062992125984" footer="0.31496062992125984"/>
  <pageSetup paperSize="9" scale="71" fitToHeight="2" orientation="landscape" horizontalDpi="4294967293" r:id="rId1"/>
  <rowBreaks count="1" manualBreakCount="1">
    <brk id="28" min="1" max="2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9">
    <tabColor theme="3" tint="0.59999389629810485"/>
    <pageSetUpPr fitToPage="1"/>
  </sheetPr>
  <dimension ref="A1:AI41"/>
  <sheetViews>
    <sheetView showRowColHeaders="0" zoomScale="80" zoomScaleNormal="80" workbookViewId="0">
      <pane ySplit="5" topLeftCell="A6" activePane="bottomLeft" state="frozen"/>
      <selection activeCell="B2" sqref="B2:E2"/>
      <selection pane="bottomLeft" activeCell="B1" sqref="B1:E5"/>
    </sheetView>
  </sheetViews>
  <sheetFormatPr defaultRowHeight="13.15" customHeight="1" x14ac:dyDescent="0.2"/>
  <cols>
    <col min="1" max="1" width="3" customWidth="1"/>
    <col min="2" max="2" width="4.28515625" customWidth="1"/>
    <col min="3" max="3" width="39.140625" customWidth="1"/>
    <col min="4" max="4" width="0.140625" hidden="1" customWidth="1"/>
    <col min="5" max="5" width="17.7109375" hidden="1" customWidth="1"/>
    <col min="6" max="6" width="18.85546875" customWidth="1"/>
    <col min="7" max="8" width="16.5703125" hidden="1" customWidth="1"/>
    <col min="9" max="9" width="18.85546875" customWidth="1"/>
    <col min="10" max="10" width="0.140625" customWidth="1"/>
    <col min="11" max="11" width="16.85546875" hidden="1" customWidth="1"/>
    <col min="12" max="12" width="18.7109375" customWidth="1"/>
    <col min="13" max="13" width="16.7109375" hidden="1" customWidth="1"/>
    <col min="14" max="14" width="8.85546875" hidden="1" customWidth="1"/>
    <col min="15" max="15" width="18.7109375" customWidth="1"/>
    <col min="16" max="17" width="0" hidden="1" customWidth="1"/>
    <col min="18" max="18" width="18.7109375" customWidth="1"/>
    <col min="19" max="20" width="0" hidden="1" customWidth="1"/>
    <col min="21" max="21" width="18.7109375" customWidth="1"/>
    <col min="22" max="23" width="0" hidden="1" customWidth="1"/>
    <col min="24" max="24" width="18.7109375" customWidth="1"/>
    <col min="25" max="26" width="0" hidden="1" customWidth="1"/>
    <col min="27" max="27" width="18.7109375" customWidth="1"/>
    <col min="28" max="29" width="0" hidden="1" customWidth="1"/>
    <col min="30" max="30" width="18.7109375" customWidth="1"/>
    <col min="31" max="32" width="0" hidden="1" customWidth="1"/>
    <col min="33" max="33" width="18.7109375" customWidth="1"/>
    <col min="34" max="34" width="2.85546875" customWidth="1"/>
    <col min="35" max="35" width="105" customWidth="1"/>
  </cols>
  <sheetData>
    <row r="1" spans="1:35" ht="25.9" customHeight="1" x14ac:dyDescent="0.2">
      <c r="A1" s="479"/>
      <c r="B1" s="1513"/>
      <c r="C1" s="1514"/>
      <c r="D1" s="233"/>
      <c r="E1" s="233"/>
      <c r="F1" s="1506" t="s">
        <v>221</v>
      </c>
      <c r="G1" s="393"/>
      <c r="H1" s="393"/>
      <c r="I1" s="1508" t="s">
        <v>2754</v>
      </c>
      <c r="J1" s="233"/>
      <c r="K1" s="233"/>
      <c r="L1" s="1510" t="s">
        <v>2779</v>
      </c>
      <c r="M1" s="394"/>
      <c r="N1" s="394"/>
      <c r="O1" s="1512" t="str">
        <f>'Gala Setup'!$S$4</f>
        <v>NASL.2018</v>
      </c>
      <c r="P1" s="1512"/>
      <c r="Q1" s="1512"/>
      <c r="R1" s="1512"/>
      <c r="S1" s="1512"/>
      <c r="T1" s="1512"/>
      <c r="U1" s="1512"/>
      <c r="V1" s="1512"/>
      <c r="W1" s="1512"/>
      <c r="X1" s="1512"/>
      <c r="Y1" s="1512"/>
      <c r="Z1" s="1512"/>
      <c r="AA1" s="1512"/>
      <c r="AB1" s="1512"/>
      <c r="AC1" s="1512"/>
      <c r="AD1" s="1512"/>
      <c r="AE1" s="1512"/>
      <c r="AF1" s="1512"/>
      <c r="AG1" s="1512"/>
      <c r="AH1" s="477"/>
      <c r="AI1" s="327"/>
    </row>
    <row r="2" spans="1:35" ht="22.9" customHeight="1" thickBot="1" x14ac:dyDescent="0.3">
      <c r="A2" s="478"/>
      <c r="B2" s="1513"/>
      <c r="C2" s="1514"/>
      <c r="D2" s="222"/>
      <c r="E2" s="222"/>
      <c r="F2" s="1507"/>
      <c r="G2" s="393"/>
      <c r="H2" s="393"/>
      <c r="I2" s="1509"/>
      <c r="J2" s="223"/>
      <c r="K2" s="223"/>
      <c r="L2" s="1511"/>
      <c r="M2" s="394"/>
      <c r="N2" s="394"/>
      <c r="O2" s="1504" t="s">
        <v>237</v>
      </c>
      <c r="P2" s="1504"/>
      <c r="Q2" s="1504"/>
      <c r="R2" s="1504"/>
      <c r="S2" s="1504"/>
      <c r="T2" s="1504"/>
      <c r="U2" s="1504"/>
      <c r="V2" s="1504"/>
      <c r="W2" s="1504"/>
      <c r="X2" s="1504"/>
      <c r="Y2" s="1504"/>
      <c r="Z2" s="1504"/>
      <c r="AA2" s="1504"/>
      <c r="AB2" s="1504"/>
      <c r="AC2" s="1504"/>
      <c r="AD2" s="1504"/>
      <c r="AE2" s="1504"/>
      <c r="AF2" s="1504"/>
      <c r="AG2" s="1504"/>
      <c r="AH2" s="468"/>
      <c r="AI2" s="327"/>
    </row>
    <row r="3" spans="1:35" ht="33" customHeight="1" x14ac:dyDescent="0.25">
      <c r="A3" s="478"/>
      <c r="B3" s="1513"/>
      <c r="C3" s="1514"/>
      <c r="D3" s="222"/>
      <c r="E3" s="222"/>
      <c r="F3" s="336" t="str">
        <f>'Gala Setup'!P4</f>
        <v>Norwich Swans</v>
      </c>
      <c r="G3" s="337"/>
      <c r="H3" s="337"/>
      <c r="I3" s="336" t="str">
        <f>'Gala Setup'!P5</f>
        <v>Northampton B</v>
      </c>
      <c r="J3" s="334"/>
      <c r="K3" s="334"/>
      <c r="L3" s="338" t="str">
        <f>'Gala Setup'!P6</f>
        <v>City of Peterborough A</v>
      </c>
      <c r="M3" s="339"/>
      <c r="N3" s="339"/>
      <c r="O3" s="338" t="str">
        <f>'Gala Setup'!P7</f>
        <v xml:space="preserve">City of Milton Keynes </v>
      </c>
      <c r="P3" s="335"/>
      <c r="Q3" s="335"/>
      <c r="R3" s="338" t="str">
        <f>'Gala Setup'!P8</f>
        <v>Nottingham Leander</v>
      </c>
      <c r="S3" s="339"/>
      <c r="T3" s="339"/>
      <c r="U3" s="338" t="str">
        <f>'Gala Setup'!P9</f>
        <v>Moderians</v>
      </c>
      <c r="V3" s="335"/>
      <c r="W3" s="335"/>
      <c r="X3" s="338">
        <f>'Gala Setup'!P10</f>
        <v>0</v>
      </c>
      <c r="Y3" s="339"/>
      <c r="Z3" s="339"/>
      <c r="AA3" s="338">
        <f>'Gala Setup'!P11</f>
        <v>0</v>
      </c>
      <c r="AB3" s="339"/>
      <c r="AC3" s="339"/>
      <c r="AD3" s="338">
        <f>'Gala Setup'!P12</f>
        <v>0</v>
      </c>
      <c r="AE3" s="339"/>
      <c r="AF3" s="339"/>
      <c r="AG3" s="338">
        <f>'Gala Setup'!P13</f>
        <v>0</v>
      </c>
      <c r="AH3" s="468"/>
      <c r="AI3" s="327"/>
    </row>
    <row r="4" spans="1:35" ht="18.600000000000001" customHeight="1" x14ac:dyDescent="0.2">
      <c r="A4" s="478"/>
      <c r="B4" s="1513"/>
      <c r="C4" s="1514"/>
      <c r="D4" s="222"/>
      <c r="E4" s="222"/>
      <c r="F4" s="331" t="s">
        <v>109</v>
      </c>
      <c r="G4" s="262"/>
      <c r="H4" s="262"/>
      <c r="I4" s="331" t="s">
        <v>12</v>
      </c>
      <c r="J4" s="261" t="s">
        <v>12</v>
      </c>
      <c r="K4" s="261" t="s">
        <v>12</v>
      </c>
      <c r="L4" s="331" t="s">
        <v>12</v>
      </c>
      <c r="M4" s="261" t="s">
        <v>12</v>
      </c>
      <c r="N4" s="261" t="s">
        <v>12</v>
      </c>
      <c r="O4" s="331" t="s">
        <v>12</v>
      </c>
      <c r="P4" s="261" t="s">
        <v>12</v>
      </c>
      <c r="Q4" s="261" t="s">
        <v>12</v>
      </c>
      <c r="R4" s="331" t="s">
        <v>12</v>
      </c>
      <c r="S4" s="261" t="s">
        <v>12</v>
      </c>
      <c r="T4" s="261" t="s">
        <v>12</v>
      </c>
      <c r="U4" s="331" t="s">
        <v>12</v>
      </c>
      <c r="V4" s="261" t="s">
        <v>12</v>
      </c>
      <c r="W4" s="261" t="s">
        <v>12</v>
      </c>
      <c r="X4" s="331" t="s">
        <v>12</v>
      </c>
      <c r="Y4" s="261" t="s">
        <v>12</v>
      </c>
      <c r="Z4" s="261" t="s">
        <v>12</v>
      </c>
      <c r="AA4" s="331" t="s">
        <v>12</v>
      </c>
      <c r="AB4" s="261" t="s">
        <v>12</v>
      </c>
      <c r="AC4" s="261" t="s">
        <v>12</v>
      </c>
      <c r="AD4" s="331" t="s">
        <v>12</v>
      </c>
      <c r="AE4" s="261" t="s">
        <v>12</v>
      </c>
      <c r="AF4" s="261" t="s">
        <v>12</v>
      </c>
      <c r="AG4" s="331" t="s">
        <v>12</v>
      </c>
      <c r="AH4" s="468"/>
      <c r="AI4" s="327"/>
    </row>
    <row r="5" spans="1:35" ht="19.149999999999999" customHeight="1" thickBot="1" x14ac:dyDescent="0.25">
      <c r="A5" s="478"/>
      <c r="B5" s="1513"/>
      <c r="C5" s="1514"/>
      <c r="D5" s="224" t="s">
        <v>139</v>
      </c>
      <c r="E5" s="224" t="s">
        <v>140</v>
      </c>
      <c r="F5" s="333">
        <f>'Gala Setup'!N4</f>
        <v>1</v>
      </c>
      <c r="G5" s="332" t="s">
        <v>141</v>
      </c>
      <c r="H5" s="332" t="s">
        <v>142</v>
      </c>
      <c r="I5" s="333">
        <f>'Gala Setup'!N5</f>
        <v>2</v>
      </c>
      <c r="J5" s="332">
        <f>'Gala Setup'!N6</f>
        <v>3</v>
      </c>
      <c r="K5" s="332" t="e">
        <f>'Gala Setup'!#REF!</f>
        <v>#REF!</v>
      </c>
      <c r="L5" s="333">
        <f>'Gala Setup'!N6</f>
        <v>3</v>
      </c>
      <c r="M5" s="332">
        <f>'Gala Setup'!V4</f>
        <v>0</v>
      </c>
      <c r="N5" s="332">
        <f>'Gala Setup'!X4</f>
        <v>0</v>
      </c>
      <c r="O5" s="333">
        <f>'Gala Setup'!N7</f>
        <v>4</v>
      </c>
      <c r="P5" s="332">
        <f>'Gala Setup'!Z4</f>
        <v>0</v>
      </c>
      <c r="Q5" s="332">
        <f>'Gala Setup'!AA4</f>
        <v>0</v>
      </c>
      <c r="R5" s="333">
        <f>'Gala Setup'!N8</f>
        <v>5</v>
      </c>
      <c r="S5" s="332">
        <f>'Gala Setup'!AC4</f>
        <v>0</v>
      </c>
      <c r="T5" s="332" t="str">
        <f>'Gala Setup'!AD4</f>
        <v>League</v>
      </c>
      <c r="U5" s="333">
        <f>'Gala Setup'!N9</f>
        <v>6</v>
      </c>
      <c r="V5" s="332" t="str">
        <f>'Gala Setup'!AF4</f>
        <v>DIVISION</v>
      </c>
      <c r="W5" s="332" t="str">
        <f>'Gala Setup'!AG4</f>
        <v>Premier</v>
      </c>
      <c r="X5" s="333">
        <f>'Gala Setup'!N10</f>
        <v>0</v>
      </c>
      <c r="Y5" s="332" t="str">
        <f>'Gala Setup'!AI4</f>
        <v>Norwich Swans</v>
      </c>
      <c r="Z5" s="332">
        <f>'Gala Setup'!AJ4</f>
        <v>0</v>
      </c>
      <c r="AA5" s="333">
        <f>'Gala Setup'!N11</f>
        <v>0</v>
      </c>
      <c r="AB5" s="332" t="str">
        <f>'Gala Setup'!AL4</f>
        <v>6 LANES</v>
      </c>
      <c r="AC5" s="332" t="str">
        <f>'Gala Setup'!AM4</f>
        <v>8 LANES</v>
      </c>
      <c r="AD5" s="333">
        <f>'Gala Setup'!N12</f>
        <v>0</v>
      </c>
      <c r="AE5" s="332">
        <f>'Gala Setup'!AO4</f>
        <v>0</v>
      </c>
      <c r="AF5" s="332">
        <f>'Gala Setup'!AP4</f>
        <v>0</v>
      </c>
      <c r="AG5" s="333">
        <f>'Gala Setup'!N13</f>
        <v>0</v>
      </c>
      <c r="AH5" s="489"/>
      <c r="AI5" s="327"/>
    </row>
    <row r="6" spans="1:35" ht="21" customHeight="1" x14ac:dyDescent="0.2">
      <c r="A6" s="478"/>
      <c r="B6" s="342">
        <v>1</v>
      </c>
      <c r="C6" s="72" t="s">
        <v>70</v>
      </c>
      <c r="D6" s="225" t="str">
        <f>'Team 1'!F4</f>
        <v xml:space="preserve">India </v>
      </c>
      <c r="E6" s="225">
        <f>'Team 1'!G4</f>
        <v>0</v>
      </c>
      <c r="F6" s="226" t="str">
        <f>CONCATENATE(D6, " ",E6)</f>
        <v>India  0</v>
      </c>
      <c r="G6" s="226" t="str">
        <f>'Team 2'!F4</f>
        <v>Katie</v>
      </c>
      <c r="H6" s="226">
        <f>'Team 2'!G4</f>
        <v>0</v>
      </c>
      <c r="I6" s="226" t="str">
        <f>CONCATENATE(G6, " ",H6)</f>
        <v>Katie 0</v>
      </c>
      <c r="J6" s="226" t="str">
        <f>'Team 3'!F4</f>
        <v>Amelia</v>
      </c>
      <c r="K6" s="226">
        <f>'Team 3'!G4</f>
        <v>0</v>
      </c>
      <c r="L6" s="226" t="str">
        <f>CONCATENATE(J6, " ",K6)</f>
        <v>Amelia 0</v>
      </c>
      <c r="M6" s="226" t="str">
        <f>'Team 4'!F4</f>
        <v>Aiyana</v>
      </c>
      <c r="N6" s="226">
        <f>'Team 4'!G4</f>
        <v>0</v>
      </c>
      <c r="O6" s="226" t="str">
        <f>CONCATENATE(M6, " ",N6)</f>
        <v>Aiyana 0</v>
      </c>
      <c r="P6" s="40" t="str">
        <f>'Team 5'!F4</f>
        <v>Lauren</v>
      </c>
      <c r="Q6" s="40">
        <f>'Team 5'!G4</f>
        <v>0</v>
      </c>
      <c r="R6" s="226" t="str">
        <f>CONCATENATE(P6, " ",Q6)</f>
        <v>Lauren 0</v>
      </c>
      <c r="S6" s="40" t="str">
        <f>'Team 6'!F4</f>
        <v>Orla</v>
      </c>
      <c r="T6" s="40">
        <f>'Team 6'!G4</f>
        <v>0</v>
      </c>
      <c r="U6" s="226" t="str">
        <f>CONCATENATE(S6, " ",T6)</f>
        <v>Orla 0</v>
      </c>
      <c r="V6" s="40">
        <f>'Team 7'!F4</f>
        <v>0</v>
      </c>
      <c r="W6" s="40">
        <f>'Team 7'!G4</f>
        <v>0</v>
      </c>
      <c r="X6" s="226" t="str">
        <f>CONCATENATE(V6, " ",W6)</f>
        <v>0 0</v>
      </c>
      <c r="Y6" s="40">
        <f>'Team 8'!F4</f>
        <v>0</v>
      </c>
      <c r="Z6" s="40">
        <f>'Team 8'!G4</f>
        <v>0</v>
      </c>
      <c r="AA6" s="226" t="str">
        <f>CONCATENATE(Y6, " ",Z6)</f>
        <v>0 0</v>
      </c>
      <c r="AB6" s="40">
        <f>'Team 9'!F4</f>
        <v>0</v>
      </c>
      <c r="AC6" s="40">
        <f>'Team 9'!G4</f>
        <v>0</v>
      </c>
      <c r="AD6" s="226" t="str">
        <f>CONCATENATE(AB6, " ",AC6)</f>
        <v>0 0</v>
      </c>
      <c r="AE6" s="40">
        <f>'Team 10'!F4</f>
        <v>0</v>
      </c>
      <c r="AF6" s="40">
        <f>'Team 10'!G4</f>
        <v>0</v>
      </c>
      <c r="AG6" s="226" t="str">
        <f>CONCATENATE(AE6, " ",AF6)</f>
        <v>0 0</v>
      </c>
      <c r="AH6" s="470"/>
      <c r="AI6" s="327"/>
    </row>
    <row r="7" spans="1:35" ht="21" customHeight="1" x14ac:dyDescent="0.2">
      <c r="A7" s="478"/>
      <c r="B7" s="342">
        <v>2</v>
      </c>
      <c r="C7" s="74" t="s">
        <v>71</v>
      </c>
      <c r="D7" s="225" t="str">
        <f>'Team 1'!F5</f>
        <v>Tom</v>
      </c>
      <c r="E7" s="225">
        <f>'Team 1'!G5</f>
        <v>0</v>
      </c>
      <c r="F7" s="226" t="str">
        <f t="shared" ref="F7:F39" si="0">CONCATENATE(D7, " ",E7)</f>
        <v>Tom 0</v>
      </c>
      <c r="G7" s="226" t="str">
        <f>'Team 2'!F5</f>
        <v>Samuel</v>
      </c>
      <c r="H7" s="226">
        <f>'Team 2'!G5</f>
        <v>0</v>
      </c>
      <c r="I7" s="226" t="str">
        <f t="shared" ref="I7:I39" si="1">CONCATENATE(G7, " ",H7)</f>
        <v>Samuel 0</v>
      </c>
      <c r="J7" s="226" t="str">
        <f>'Team 3'!F5</f>
        <v>Jamie</v>
      </c>
      <c r="K7" s="226">
        <f>'Team 3'!G5</f>
        <v>0</v>
      </c>
      <c r="L7" s="226" t="str">
        <f t="shared" ref="L7:L39" si="2">CONCATENATE(J7, " ",K7)</f>
        <v>Jamie 0</v>
      </c>
      <c r="M7" s="226" t="str">
        <f>'Team 4'!F5</f>
        <v>Miles</v>
      </c>
      <c r="N7" s="226">
        <f>'Team 4'!G5</f>
        <v>0</v>
      </c>
      <c r="O7" s="226" t="str">
        <f t="shared" ref="O7:O39" si="3">CONCATENATE(M7, " ",N7)</f>
        <v>Miles 0</v>
      </c>
      <c r="P7" s="40" t="str">
        <f>'Team 5'!F5</f>
        <v>Kris</v>
      </c>
      <c r="Q7" s="40">
        <f>'Team 5'!G5</f>
        <v>0</v>
      </c>
      <c r="R7" s="226" t="str">
        <f t="shared" ref="R7:R39" si="4">CONCATENATE(P7, " ",Q7)</f>
        <v>Kris 0</v>
      </c>
      <c r="S7" s="40" t="str">
        <f>'Team 6'!F5</f>
        <v>Jack</v>
      </c>
      <c r="T7" s="40">
        <f>'Team 6'!G5</f>
        <v>0</v>
      </c>
      <c r="U7" s="226" t="str">
        <f t="shared" ref="U7:U39" si="5">CONCATENATE(S7, " ",T7)</f>
        <v>Jack 0</v>
      </c>
      <c r="V7" s="40">
        <f>'Team 7'!F5</f>
        <v>0</v>
      </c>
      <c r="W7" s="40">
        <f>'Team 7'!G5</f>
        <v>0</v>
      </c>
      <c r="X7" s="226" t="str">
        <f t="shared" ref="X7:X39" si="6">CONCATENATE(V7, " ",W7)</f>
        <v>0 0</v>
      </c>
      <c r="Y7" s="40">
        <f>'Team 8'!F5</f>
        <v>0</v>
      </c>
      <c r="Z7" s="40">
        <f>'Team 8'!G5</f>
        <v>0</v>
      </c>
      <c r="AA7" s="226" t="str">
        <f t="shared" ref="AA7:AA39" si="7">CONCATENATE(Y7, " ",Z7)</f>
        <v>0 0</v>
      </c>
      <c r="AB7" s="40">
        <f>'Team 9'!F5</f>
        <v>0</v>
      </c>
      <c r="AC7" s="40">
        <f>'Team 9'!G5</f>
        <v>0</v>
      </c>
      <c r="AD7" s="226" t="str">
        <f t="shared" ref="AD7:AD39" si="8">CONCATENATE(AB7, " ",AC7)</f>
        <v>0 0</v>
      </c>
      <c r="AE7" s="40">
        <f>'Team 10'!F5</f>
        <v>0</v>
      </c>
      <c r="AF7" s="40">
        <f>'Team 10'!G5</f>
        <v>0</v>
      </c>
      <c r="AG7" s="226" t="str">
        <f t="shared" ref="AG7:AG39" si="9">CONCATENATE(AE7, " ",AF7)</f>
        <v>0 0</v>
      </c>
      <c r="AH7" s="470"/>
      <c r="AI7" s="327"/>
    </row>
    <row r="8" spans="1:35" ht="21" customHeight="1" x14ac:dyDescent="0.2">
      <c r="A8" s="478"/>
      <c r="B8" s="342">
        <v>11</v>
      </c>
      <c r="C8" s="72" t="s">
        <v>36</v>
      </c>
      <c r="D8" s="225" t="str">
        <f>'Team 1'!F38</f>
        <v xml:space="preserve">Charlotte </v>
      </c>
      <c r="E8" s="225">
        <f>'Team 1'!G38</f>
        <v>0</v>
      </c>
      <c r="F8" s="226" t="str">
        <f t="shared" si="0"/>
        <v>Charlotte  0</v>
      </c>
      <c r="G8" s="226" t="str">
        <f>'Team 2'!F38</f>
        <v>Elyse</v>
      </c>
      <c r="H8" s="226">
        <f>'Team 2'!G38</f>
        <v>0</v>
      </c>
      <c r="I8" s="226" t="str">
        <f t="shared" si="1"/>
        <v>Elyse 0</v>
      </c>
      <c r="J8" s="226" t="str">
        <f>'Team 3'!F38</f>
        <v xml:space="preserve">Leah </v>
      </c>
      <c r="K8" s="226">
        <f>'Team 3'!G38</f>
        <v>0</v>
      </c>
      <c r="L8" s="226" t="str">
        <f t="shared" si="2"/>
        <v>Leah  0</v>
      </c>
      <c r="M8" s="226" t="str">
        <f>'Team 4'!F38</f>
        <v>Emma</v>
      </c>
      <c r="N8" s="226">
        <f>'Team 4'!G38</f>
        <v>0</v>
      </c>
      <c r="O8" s="226" t="str">
        <f t="shared" si="3"/>
        <v>Emma 0</v>
      </c>
      <c r="P8" s="40" t="str">
        <f>'Team 5'!F38</f>
        <v xml:space="preserve">Amy </v>
      </c>
      <c r="Q8" s="40">
        <f>'Team 5'!G38</f>
        <v>0</v>
      </c>
      <c r="R8" s="226" t="str">
        <f t="shared" si="4"/>
        <v>Amy  0</v>
      </c>
      <c r="S8" s="40" t="str">
        <f>'Team 6'!F38</f>
        <v>Eloise</v>
      </c>
      <c r="T8" s="40">
        <f>'Team 6'!G38</f>
        <v>0</v>
      </c>
      <c r="U8" s="226" t="str">
        <f t="shared" si="5"/>
        <v>Eloise 0</v>
      </c>
      <c r="V8" s="40">
        <f>'Team 7'!F38</f>
        <v>0</v>
      </c>
      <c r="W8" s="40">
        <f>'Team 7'!G38</f>
        <v>0</v>
      </c>
      <c r="X8" s="226" t="str">
        <f t="shared" si="6"/>
        <v>0 0</v>
      </c>
      <c r="Y8" s="40">
        <f>'Team 8'!F38</f>
        <v>0</v>
      </c>
      <c r="Z8" s="40">
        <f>'Team 8'!G38</f>
        <v>0</v>
      </c>
      <c r="AA8" s="226" t="str">
        <f t="shared" si="7"/>
        <v>0 0</v>
      </c>
      <c r="AB8" s="40">
        <f>'Team 9'!F38</f>
        <v>0</v>
      </c>
      <c r="AC8" s="40">
        <f>'Team 9'!G38</f>
        <v>0</v>
      </c>
      <c r="AD8" s="226" t="str">
        <f t="shared" si="8"/>
        <v>0 0</v>
      </c>
      <c r="AE8" s="40">
        <f>'Team 10'!F38</f>
        <v>0</v>
      </c>
      <c r="AF8" s="40">
        <f>'Team 10'!G38</f>
        <v>0</v>
      </c>
      <c r="AG8" s="226" t="str">
        <f t="shared" si="9"/>
        <v>0 0</v>
      </c>
      <c r="AH8" s="470"/>
      <c r="AI8" s="327"/>
    </row>
    <row r="9" spans="1:35" ht="21" customHeight="1" x14ac:dyDescent="0.2">
      <c r="A9" s="478"/>
      <c r="B9" s="342">
        <v>12</v>
      </c>
      <c r="C9" s="72" t="s">
        <v>37</v>
      </c>
      <c r="D9" s="225" t="str">
        <f>'Team 1'!F39</f>
        <v xml:space="preserve">James </v>
      </c>
      <c r="E9" s="225">
        <f>'Team 1'!G39</f>
        <v>0</v>
      </c>
      <c r="F9" s="226" t="str">
        <f t="shared" si="0"/>
        <v>James  0</v>
      </c>
      <c r="G9" s="226" t="str">
        <f>'Team 2'!F39</f>
        <v>Max</v>
      </c>
      <c r="H9" s="226">
        <f>'Team 2'!G39</f>
        <v>0</v>
      </c>
      <c r="I9" s="226" t="str">
        <f t="shared" si="1"/>
        <v>Max 0</v>
      </c>
      <c r="J9" s="226" t="str">
        <f>'Team 3'!F39</f>
        <v>Orlando</v>
      </c>
      <c r="K9" s="226">
        <f>'Team 3'!G39</f>
        <v>0</v>
      </c>
      <c r="L9" s="226" t="str">
        <f t="shared" si="2"/>
        <v>Orlando 0</v>
      </c>
      <c r="M9" s="226" t="str">
        <f>'Team 4'!F39</f>
        <v>Benjamin</v>
      </c>
      <c r="N9" s="226">
        <f>'Team 4'!G39</f>
        <v>0</v>
      </c>
      <c r="O9" s="226" t="str">
        <f t="shared" si="3"/>
        <v>Benjamin 0</v>
      </c>
      <c r="P9" s="40" t="str">
        <f>'Team 5'!F39</f>
        <v>Findley</v>
      </c>
      <c r="Q9" s="40">
        <f>'Team 5'!G39</f>
        <v>0</v>
      </c>
      <c r="R9" s="226" t="str">
        <f t="shared" si="4"/>
        <v>Findley 0</v>
      </c>
      <c r="S9" s="40" t="str">
        <f>'Team 6'!F39</f>
        <v>Daniel</v>
      </c>
      <c r="T9" s="40">
        <f>'Team 6'!G39</f>
        <v>0</v>
      </c>
      <c r="U9" s="226" t="str">
        <f t="shared" si="5"/>
        <v>Daniel 0</v>
      </c>
      <c r="V9" s="40">
        <f>'Team 7'!F39</f>
        <v>0</v>
      </c>
      <c r="W9" s="40">
        <f>'Team 7'!G39</f>
        <v>0</v>
      </c>
      <c r="X9" s="226" t="str">
        <f t="shared" si="6"/>
        <v>0 0</v>
      </c>
      <c r="Y9" s="40">
        <f>'Team 8'!F39</f>
        <v>0</v>
      </c>
      <c r="Z9" s="40">
        <f>'Team 8'!G39</f>
        <v>0</v>
      </c>
      <c r="AA9" s="226" t="str">
        <f t="shared" si="7"/>
        <v>0 0</v>
      </c>
      <c r="AB9" s="40">
        <f>'Team 9'!F39</f>
        <v>0</v>
      </c>
      <c r="AC9" s="40">
        <f>'Team 9'!G39</f>
        <v>0</v>
      </c>
      <c r="AD9" s="226" t="str">
        <f t="shared" si="8"/>
        <v>0 0</v>
      </c>
      <c r="AE9" s="40">
        <f>'Team 10'!F39</f>
        <v>0</v>
      </c>
      <c r="AF9" s="40">
        <f>'Team 10'!G39</f>
        <v>0</v>
      </c>
      <c r="AG9" s="226" t="str">
        <f t="shared" si="9"/>
        <v>0 0</v>
      </c>
      <c r="AH9" s="470"/>
      <c r="AI9" s="327"/>
    </row>
    <row r="10" spans="1:35" ht="21" customHeight="1" x14ac:dyDescent="0.2">
      <c r="A10" s="478"/>
      <c r="B10" s="342">
        <v>13</v>
      </c>
      <c r="C10" s="72" t="s">
        <v>48</v>
      </c>
      <c r="D10" s="225" t="str">
        <f>'Team 1'!F40</f>
        <v>Sophie</v>
      </c>
      <c r="E10" s="225">
        <f>'Team 1'!G40</f>
        <v>0</v>
      </c>
      <c r="F10" s="226" t="str">
        <f t="shared" si="0"/>
        <v>Sophie 0</v>
      </c>
      <c r="G10" s="226" t="str">
        <f>'Team 2'!F40</f>
        <v>Talia-Jay</v>
      </c>
      <c r="H10" s="226">
        <f>'Team 2'!G40</f>
        <v>0</v>
      </c>
      <c r="I10" s="226" t="str">
        <f t="shared" si="1"/>
        <v>Talia-Jay 0</v>
      </c>
      <c r="J10" s="226" t="str">
        <f>'Team 3'!F40</f>
        <v>Jess</v>
      </c>
      <c r="K10" s="226">
        <f>'Team 3'!G40</f>
        <v>0</v>
      </c>
      <c r="L10" s="226" t="str">
        <f t="shared" si="2"/>
        <v>Jess 0</v>
      </c>
      <c r="M10" s="226" t="str">
        <f>'Team 4'!F40</f>
        <v>Abby</v>
      </c>
      <c r="N10" s="226">
        <f>'Team 4'!G40</f>
        <v>0</v>
      </c>
      <c r="O10" s="226" t="str">
        <f t="shared" si="3"/>
        <v>Abby 0</v>
      </c>
      <c r="P10" s="40" t="str">
        <f>'Team 5'!F40</f>
        <v xml:space="preserve">Samantha </v>
      </c>
      <c r="Q10" s="40">
        <f>'Team 5'!G40</f>
        <v>0</v>
      </c>
      <c r="R10" s="226" t="str">
        <f t="shared" si="4"/>
        <v>Samantha  0</v>
      </c>
      <c r="S10" s="40" t="str">
        <f>'Team 6'!F40</f>
        <v>Jessica</v>
      </c>
      <c r="T10" s="40">
        <f>'Team 6'!G40</f>
        <v>0</v>
      </c>
      <c r="U10" s="226" t="str">
        <f t="shared" si="5"/>
        <v>Jessica 0</v>
      </c>
      <c r="V10" s="40">
        <f>'Team 7'!F40</f>
        <v>0</v>
      </c>
      <c r="W10" s="40">
        <f>'Team 7'!G40</f>
        <v>0</v>
      </c>
      <c r="X10" s="226" t="str">
        <f t="shared" si="6"/>
        <v>0 0</v>
      </c>
      <c r="Y10" s="40">
        <f>'Team 8'!F40</f>
        <v>0</v>
      </c>
      <c r="Z10" s="40">
        <f>'Team 8'!G40</f>
        <v>0</v>
      </c>
      <c r="AA10" s="226" t="str">
        <f t="shared" si="7"/>
        <v>0 0</v>
      </c>
      <c r="AB10" s="40">
        <f>'Team 9'!F40</f>
        <v>0</v>
      </c>
      <c r="AC10" s="40">
        <f>'Team 9'!G40</f>
        <v>0</v>
      </c>
      <c r="AD10" s="226" t="str">
        <f t="shared" si="8"/>
        <v>0 0</v>
      </c>
      <c r="AE10" s="40">
        <f>'Team 10'!F40</f>
        <v>0</v>
      </c>
      <c r="AF10" s="40">
        <f>'Team 10'!G40</f>
        <v>0</v>
      </c>
      <c r="AG10" s="226" t="str">
        <f t="shared" si="9"/>
        <v>0 0</v>
      </c>
      <c r="AH10" s="470"/>
      <c r="AI10" s="327"/>
    </row>
    <row r="11" spans="1:35" ht="21" customHeight="1" x14ac:dyDescent="0.2">
      <c r="A11" s="478"/>
      <c r="B11" s="342">
        <v>14</v>
      </c>
      <c r="C11" s="72" t="s">
        <v>49</v>
      </c>
      <c r="D11" s="225" t="str">
        <f>'Team 1'!F41</f>
        <v>Henri</v>
      </c>
      <c r="E11" s="225">
        <f>'Team 1'!G41</f>
        <v>0</v>
      </c>
      <c r="F11" s="226" t="str">
        <f t="shared" si="0"/>
        <v>Henri 0</v>
      </c>
      <c r="G11" s="226" t="str">
        <f>'Team 2'!F41</f>
        <v>Omar</v>
      </c>
      <c r="H11" s="226">
        <f>'Team 2'!G41</f>
        <v>0</v>
      </c>
      <c r="I11" s="226" t="str">
        <f t="shared" si="1"/>
        <v>Omar 0</v>
      </c>
      <c r="J11" s="226" t="str">
        <f>'Team 3'!F41</f>
        <v xml:space="preserve">Josh </v>
      </c>
      <c r="K11" s="226">
        <f>'Team 3'!G41</f>
        <v>0</v>
      </c>
      <c r="L11" s="226" t="str">
        <f t="shared" si="2"/>
        <v>Josh  0</v>
      </c>
      <c r="M11" s="226" t="str">
        <f>'Team 4'!F41</f>
        <v>Matus</v>
      </c>
      <c r="N11" s="226">
        <f>'Team 4'!G41</f>
        <v>0</v>
      </c>
      <c r="O11" s="226" t="str">
        <f t="shared" si="3"/>
        <v>Matus 0</v>
      </c>
      <c r="P11" s="40" t="str">
        <f>'Team 5'!F41</f>
        <v xml:space="preserve">James </v>
      </c>
      <c r="Q11" s="40">
        <f>'Team 5'!G41</f>
        <v>0</v>
      </c>
      <c r="R11" s="226" t="str">
        <f t="shared" si="4"/>
        <v>James  0</v>
      </c>
      <c r="S11" s="40" t="str">
        <f>'Team 6'!F41</f>
        <v xml:space="preserve">Benjamin </v>
      </c>
      <c r="T11" s="40">
        <f>'Team 6'!G41</f>
        <v>0</v>
      </c>
      <c r="U11" s="226" t="str">
        <f t="shared" si="5"/>
        <v>Benjamin  0</v>
      </c>
      <c r="V11" s="40">
        <f>'Team 7'!F41</f>
        <v>0</v>
      </c>
      <c r="W11" s="40">
        <f>'Team 7'!G41</f>
        <v>0</v>
      </c>
      <c r="X11" s="226" t="str">
        <f t="shared" si="6"/>
        <v>0 0</v>
      </c>
      <c r="Y11" s="40">
        <f>'Team 8'!F41</f>
        <v>0</v>
      </c>
      <c r="Z11" s="40">
        <f>'Team 8'!G41</f>
        <v>0</v>
      </c>
      <c r="AA11" s="226" t="str">
        <f t="shared" si="7"/>
        <v>0 0</v>
      </c>
      <c r="AB11" s="40">
        <f>'Team 9'!F41</f>
        <v>0</v>
      </c>
      <c r="AC11" s="40">
        <f>'Team 9'!G41</f>
        <v>0</v>
      </c>
      <c r="AD11" s="226" t="str">
        <f t="shared" si="8"/>
        <v>0 0</v>
      </c>
      <c r="AE11" s="40">
        <f>'Team 10'!F41</f>
        <v>0</v>
      </c>
      <c r="AF11" s="40">
        <f>'Team 10'!G41</f>
        <v>0</v>
      </c>
      <c r="AG11" s="226" t="str">
        <f t="shared" si="9"/>
        <v>0 0</v>
      </c>
      <c r="AH11" s="470"/>
      <c r="AI11" s="327"/>
    </row>
    <row r="12" spans="1:35" ht="21" customHeight="1" x14ac:dyDescent="0.2">
      <c r="A12" s="478"/>
      <c r="B12" s="342">
        <v>15</v>
      </c>
      <c r="C12" s="72" t="s">
        <v>60</v>
      </c>
      <c r="D12" s="225" t="str">
        <f>'Team 1'!F42</f>
        <v>Katie</v>
      </c>
      <c r="E12" s="225">
        <f>'Team 1'!G42</f>
        <v>0</v>
      </c>
      <c r="F12" s="226" t="str">
        <f t="shared" si="0"/>
        <v>Katie 0</v>
      </c>
      <c r="G12" s="226" t="str">
        <f>'Team 2'!F42</f>
        <v>Rebecca</v>
      </c>
      <c r="H12" s="226">
        <f>'Team 2'!G42</f>
        <v>0</v>
      </c>
      <c r="I12" s="226" t="str">
        <f t="shared" si="1"/>
        <v>Rebecca 0</v>
      </c>
      <c r="J12" s="226" t="str">
        <f>'Team 3'!F42</f>
        <v>Eve</v>
      </c>
      <c r="K12" s="226">
        <f>'Team 3'!G42</f>
        <v>0</v>
      </c>
      <c r="L12" s="226" t="str">
        <f t="shared" si="2"/>
        <v>Eve 0</v>
      </c>
      <c r="M12" s="226" t="str">
        <f>'Team 4'!F42</f>
        <v>Lottie</v>
      </c>
      <c r="N12" s="226">
        <f>'Team 4'!G42</f>
        <v>0</v>
      </c>
      <c r="O12" s="226" t="str">
        <f t="shared" si="3"/>
        <v>Lottie 0</v>
      </c>
      <c r="P12" s="40" t="str">
        <f>'Team 5'!F42</f>
        <v xml:space="preserve">Emma </v>
      </c>
      <c r="Q12" s="40">
        <f>'Team 5'!G42</f>
        <v>0</v>
      </c>
      <c r="R12" s="226" t="str">
        <f t="shared" si="4"/>
        <v>Emma  0</v>
      </c>
      <c r="S12" s="40" t="str">
        <f>'Team 6'!F42</f>
        <v xml:space="preserve">Georgina </v>
      </c>
      <c r="T12" s="40">
        <f>'Team 6'!G42</f>
        <v>0</v>
      </c>
      <c r="U12" s="226" t="str">
        <f t="shared" si="5"/>
        <v>Georgina  0</v>
      </c>
      <c r="V12" s="40">
        <f>'Team 7'!F42</f>
        <v>0</v>
      </c>
      <c r="W12" s="40">
        <f>'Team 7'!G42</f>
        <v>0</v>
      </c>
      <c r="X12" s="226" t="str">
        <f t="shared" si="6"/>
        <v>0 0</v>
      </c>
      <c r="Y12" s="40">
        <f>'Team 8'!F42</f>
        <v>0</v>
      </c>
      <c r="Z12" s="40">
        <f>'Team 8'!G42</f>
        <v>0</v>
      </c>
      <c r="AA12" s="226" t="str">
        <f t="shared" si="7"/>
        <v>0 0</v>
      </c>
      <c r="AB12" s="40">
        <f>'Team 9'!F42</f>
        <v>0</v>
      </c>
      <c r="AC12" s="40">
        <f>'Team 9'!G42</f>
        <v>0</v>
      </c>
      <c r="AD12" s="226" t="str">
        <f t="shared" si="8"/>
        <v>0 0</v>
      </c>
      <c r="AE12" s="40">
        <f>'Team 10'!F42</f>
        <v>0</v>
      </c>
      <c r="AF12" s="40">
        <f>'Team 10'!G42</f>
        <v>0</v>
      </c>
      <c r="AG12" s="226" t="str">
        <f t="shared" si="9"/>
        <v>0 0</v>
      </c>
      <c r="AH12" s="470"/>
      <c r="AI12" s="327"/>
    </row>
    <row r="13" spans="1:35" ht="21" customHeight="1" x14ac:dyDescent="0.2">
      <c r="A13" s="478"/>
      <c r="B13" s="342">
        <v>16</v>
      </c>
      <c r="C13" s="72" t="s">
        <v>61</v>
      </c>
      <c r="D13" s="225" t="str">
        <f>'Team 1'!F43</f>
        <v>Ben</v>
      </c>
      <c r="E13" s="225">
        <f>'Team 1'!G43</f>
        <v>0</v>
      </c>
      <c r="F13" s="226" t="str">
        <f t="shared" si="0"/>
        <v>Ben 0</v>
      </c>
      <c r="G13" s="226" t="str">
        <f>'Team 2'!F43</f>
        <v>Thomas</v>
      </c>
      <c r="H13" s="226">
        <f>'Team 2'!G43</f>
        <v>0</v>
      </c>
      <c r="I13" s="226" t="str">
        <f t="shared" si="1"/>
        <v>Thomas 0</v>
      </c>
      <c r="J13" s="226" t="str">
        <f>'Team 3'!F43</f>
        <v>Fabian</v>
      </c>
      <c r="K13" s="226">
        <f>'Team 3'!G43</f>
        <v>0</v>
      </c>
      <c r="L13" s="226" t="str">
        <f t="shared" si="2"/>
        <v>Fabian 0</v>
      </c>
      <c r="M13" s="226" t="str">
        <f>'Team 4'!F43</f>
        <v>Joshua</v>
      </c>
      <c r="N13" s="226">
        <f>'Team 4'!G43</f>
        <v>0</v>
      </c>
      <c r="O13" s="226" t="str">
        <f t="shared" si="3"/>
        <v>Joshua 0</v>
      </c>
      <c r="P13" s="40" t="str">
        <f>'Team 5'!F43</f>
        <v xml:space="preserve">Andrew </v>
      </c>
      <c r="Q13" s="40">
        <f>'Team 5'!G43</f>
        <v>0</v>
      </c>
      <c r="R13" s="226" t="str">
        <f t="shared" si="4"/>
        <v>Andrew  0</v>
      </c>
      <c r="S13" s="40" t="str">
        <f>'Team 6'!F43</f>
        <v>Thomas</v>
      </c>
      <c r="T13" s="40">
        <f>'Team 6'!G43</f>
        <v>0</v>
      </c>
      <c r="U13" s="226" t="str">
        <f t="shared" si="5"/>
        <v>Thomas 0</v>
      </c>
      <c r="V13" s="40">
        <f>'Team 7'!F43</f>
        <v>0</v>
      </c>
      <c r="W13" s="40">
        <f>'Team 7'!G43</f>
        <v>0</v>
      </c>
      <c r="X13" s="226" t="str">
        <f t="shared" si="6"/>
        <v>0 0</v>
      </c>
      <c r="Y13" s="40">
        <f>'Team 8'!F43</f>
        <v>0</v>
      </c>
      <c r="Z13" s="40">
        <f>'Team 8'!G43</f>
        <v>0</v>
      </c>
      <c r="AA13" s="226" t="str">
        <f t="shared" si="7"/>
        <v>0 0</v>
      </c>
      <c r="AB13" s="40">
        <f>'Team 9'!F43</f>
        <v>0</v>
      </c>
      <c r="AC13" s="40">
        <f>'Team 9'!G43</f>
        <v>0</v>
      </c>
      <c r="AD13" s="226" t="str">
        <f t="shared" si="8"/>
        <v>0 0</v>
      </c>
      <c r="AE13" s="40">
        <f>'Team 10'!F43</f>
        <v>0</v>
      </c>
      <c r="AF13" s="40">
        <f>'Team 10'!G43</f>
        <v>0</v>
      </c>
      <c r="AG13" s="226" t="str">
        <f t="shared" si="9"/>
        <v>0 0</v>
      </c>
      <c r="AH13" s="470"/>
      <c r="AI13" s="327"/>
    </row>
    <row r="14" spans="1:35" ht="21" customHeight="1" x14ac:dyDescent="0.2">
      <c r="A14" s="478"/>
      <c r="B14" s="342">
        <v>17</v>
      </c>
      <c r="C14" s="72" t="s">
        <v>74</v>
      </c>
      <c r="D14" s="225" t="str">
        <f>'Team 1'!F44</f>
        <v>Rebecca</v>
      </c>
      <c r="E14" s="225">
        <f>'Team 1'!G44</f>
        <v>0</v>
      </c>
      <c r="F14" s="226" t="str">
        <f t="shared" si="0"/>
        <v>Rebecca 0</v>
      </c>
      <c r="G14" s="226" t="str">
        <f>'Team 2'!F44</f>
        <v>Freya</v>
      </c>
      <c r="H14" s="226">
        <f>'Team 2'!G44</f>
        <v>0</v>
      </c>
      <c r="I14" s="226" t="str">
        <f t="shared" si="1"/>
        <v>Freya 0</v>
      </c>
      <c r="J14" s="226" t="str">
        <f>'Team 3'!F44</f>
        <v>Mia</v>
      </c>
      <c r="K14" s="226">
        <f>'Team 3'!G44</f>
        <v>0</v>
      </c>
      <c r="L14" s="226" t="str">
        <f t="shared" si="2"/>
        <v>Mia 0</v>
      </c>
      <c r="M14" s="226" t="str">
        <f>'Team 4'!F44</f>
        <v>Kaelah</v>
      </c>
      <c r="N14" s="226">
        <f>'Team 4'!G44</f>
        <v>0</v>
      </c>
      <c r="O14" s="226" t="str">
        <f t="shared" si="3"/>
        <v>Kaelah 0</v>
      </c>
      <c r="P14" s="40" t="str">
        <f>'Team 5'!F44</f>
        <v>Lauren</v>
      </c>
      <c r="Q14" s="40">
        <f>'Team 5'!G44</f>
        <v>0</v>
      </c>
      <c r="R14" s="226" t="str">
        <f t="shared" si="4"/>
        <v>Lauren 0</v>
      </c>
      <c r="S14" s="40" t="str">
        <f>'Team 6'!F44</f>
        <v>Emily</v>
      </c>
      <c r="T14" s="40">
        <f>'Team 6'!G44</f>
        <v>0</v>
      </c>
      <c r="U14" s="226" t="str">
        <f t="shared" si="5"/>
        <v>Emily 0</v>
      </c>
      <c r="V14" s="40">
        <f>'Team 7'!F44</f>
        <v>0</v>
      </c>
      <c r="W14" s="40">
        <f>'Team 7'!G44</f>
        <v>0</v>
      </c>
      <c r="X14" s="226" t="str">
        <f t="shared" si="6"/>
        <v>0 0</v>
      </c>
      <c r="Y14" s="40">
        <f>'Team 8'!F44</f>
        <v>0</v>
      </c>
      <c r="Z14" s="40">
        <f>'Team 8'!G44</f>
        <v>0</v>
      </c>
      <c r="AA14" s="226" t="str">
        <f t="shared" si="7"/>
        <v>0 0</v>
      </c>
      <c r="AB14" s="40">
        <f>'Team 9'!F44</f>
        <v>0</v>
      </c>
      <c r="AC14" s="40">
        <f>'Team 9'!G44</f>
        <v>0</v>
      </c>
      <c r="AD14" s="226" t="str">
        <f t="shared" si="8"/>
        <v>0 0</v>
      </c>
      <c r="AE14" s="40">
        <f>'Team 10'!F44</f>
        <v>0</v>
      </c>
      <c r="AF14" s="40">
        <f>'Team 10'!G44</f>
        <v>0</v>
      </c>
      <c r="AG14" s="226" t="str">
        <f t="shared" si="9"/>
        <v>0 0</v>
      </c>
      <c r="AH14" s="470"/>
      <c r="AI14" s="327"/>
    </row>
    <row r="15" spans="1:35" ht="21" customHeight="1" x14ac:dyDescent="0.2">
      <c r="A15" s="478"/>
      <c r="B15" s="342">
        <v>18</v>
      </c>
      <c r="C15" s="72" t="s">
        <v>75</v>
      </c>
      <c r="D15" s="225" t="str">
        <f>'Team 1'!F45</f>
        <v>Harry</v>
      </c>
      <c r="E15" s="225">
        <f>'Team 1'!G45</f>
        <v>0</v>
      </c>
      <c r="F15" s="226" t="str">
        <f t="shared" si="0"/>
        <v>Harry 0</v>
      </c>
      <c r="G15" s="226" t="str">
        <f>'Team 2'!F45</f>
        <v>Liam</v>
      </c>
      <c r="H15" s="226">
        <f>'Team 2'!G45</f>
        <v>0</v>
      </c>
      <c r="I15" s="226" t="str">
        <f t="shared" si="1"/>
        <v>Liam 0</v>
      </c>
      <c r="J15" s="226" t="str">
        <f>'Team 3'!F45</f>
        <v>Harry</v>
      </c>
      <c r="K15" s="226">
        <f>'Team 3'!G45</f>
        <v>0</v>
      </c>
      <c r="L15" s="226" t="str">
        <f t="shared" si="2"/>
        <v>Harry 0</v>
      </c>
      <c r="M15" s="226" t="str">
        <f>'Team 4'!F45</f>
        <v>Max</v>
      </c>
      <c r="N15" s="226">
        <f>'Team 4'!G45</f>
        <v>0</v>
      </c>
      <c r="O15" s="226" t="str">
        <f t="shared" si="3"/>
        <v>Max 0</v>
      </c>
      <c r="P15" s="40" t="str">
        <f>'Team 5'!F45</f>
        <v>Tobias</v>
      </c>
      <c r="Q15" s="40">
        <f>'Team 5'!G45</f>
        <v>0</v>
      </c>
      <c r="R15" s="226" t="str">
        <f t="shared" si="4"/>
        <v>Tobias 0</v>
      </c>
      <c r="S15" s="40" t="str">
        <f>'Team 6'!F45</f>
        <v>Max</v>
      </c>
      <c r="T15" s="40">
        <f>'Team 6'!G45</f>
        <v>0</v>
      </c>
      <c r="U15" s="226" t="str">
        <f t="shared" si="5"/>
        <v>Max 0</v>
      </c>
      <c r="V15" s="40">
        <f>'Team 7'!F45</f>
        <v>0</v>
      </c>
      <c r="W15" s="40">
        <f>'Team 7'!G45</f>
        <v>0</v>
      </c>
      <c r="X15" s="226" t="str">
        <f t="shared" si="6"/>
        <v>0 0</v>
      </c>
      <c r="Y15" s="40">
        <f>'Team 8'!F45</f>
        <v>0</v>
      </c>
      <c r="Z15" s="40">
        <f>'Team 8'!G45</f>
        <v>0</v>
      </c>
      <c r="AA15" s="226" t="str">
        <f t="shared" si="7"/>
        <v>0 0</v>
      </c>
      <c r="AB15" s="40">
        <f>'Team 9'!F45</f>
        <v>0</v>
      </c>
      <c r="AC15" s="40">
        <f>'Team 9'!G45</f>
        <v>0</v>
      </c>
      <c r="AD15" s="226" t="str">
        <f t="shared" si="8"/>
        <v>0 0</v>
      </c>
      <c r="AE15" s="40">
        <f>'Team 10'!F45</f>
        <v>0</v>
      </c>
      <c r="AF15" s="40">
        <f>'Team 10'!G45</f>
        <v>0</v>
      </c>
      <c r="AG15" s="226" t="str">
        <f t="shared" si="9"/>
        <v>0 0</v>
      </c>
      <c r="AH15" s="470"/>
      <c r="AI15" s="327"/>
    </row>
    <row r="16" spans="1:35" ht="21" customHeight="1" x14ac:dyDescent="0.2">
      <c r="A16" s="478"/>
      <c r="B16" s="342">
        <v>19</v>
      </c>
      <c r="C16" s="72" t="s">
        <v>38</v>
      </c>
      <c r="D16" s="225" t="str">
        <f>'Team 1'!F46</f>
        <v xml:space="preserve">Charlotte </v>
      </c>
      <c r="E16" s="225">
        <f>'Team 1'!G46</f>
        <v>0</v>
      </c>
      <c r="F16" s="226" t="str">
        <f t="shared" si="0"/>
        <v>Charlotte  0</v>
      </c>
      <c r="G16" s="226" t="str">
        <f>'Team 2'!F46</f>
        <v xml:space="preserve">Milly </v>
      </c>
      <c r="H16" s="226">
        <f>'Team 2'!G46</f>
        <v>0</v>
      </c>
      <c r="I16" s="226" t="str">
        <f t="shared" si="1"/>
        <v>Milly  0</v>
      </c>
      <c r="J16" s="226" t="str">
        <f>'Team 3'!F46</f>
        <v>Megan</v>
      </c>
      <c r="K16" s="226">
        <f>'Team 3'!G46</f>
        <v>0</v>
      </c>
      <c r="L16" s="226" t="str">
        <f t="shared" si="2"/>
        <v>Megan 0</v>
      </c>
      <c r="M16" s="226" t="str">
        <f>'Team 4'!F46</f>
        <v>Despoina</v>
      </c>
      <c r="N16" s="226">
        <f>'Team 4'!G46</f>
        <v>0</v>
      </c>
      <c r="O16" s="226" t="str">
        <f t="shared" si="3"/>
        <v>Despoina 0</v>
      </c>
      <c r="P16" s="40" t="str">
        <f>'Team 5'!F46</f>
        <v xml:space="preserve">Emma </v>
      </c>
      <c r="Q16" s="40">
        <f>'Team 5'!G46</f>
        <v>0</v>
      </c>
      <c r="R16" s="226" t="str">
        <f t="shared" si="4"/>
        <v>Emma  0</v>
      </c>
      <c r="S16" s="40" t="str">
        <f>'Team 6'!F46</f>
        <v>Fleur</v>
      </c>
      <c r="T16" s="40">
        <f>'Team 6'!G46</f>
        <v>0</v>
      </c>
      <c r="U16" s="226" t="str">
        <f t="shared" si="5"/>
        <v>Fleur 0</v>
      </c>
      <c r="V16" s="40">
        <f>'Team 7'!F46</f>
        <v>0</v>
      </c>
      <c r="W16" s="40">
        <f>'Team 7'!G46</f>
        <v>0</v>
      </c>
      <c r="X16" s="226" t="str">
        <f t="shared" si="6"/>
        <v>0 0</v>
      </c>
      <c r="Y16" s="40">
        <f>'Team 8'!F46</f>
        <v>0</v>
      </c>
      <c r="Z16" s="40">
        <f>'Team 8'!G46</f>
        <v>0</v>
      </c>
      <c r="AA16" s="226" t="str">
        <f t="shared" si="7"/>
        <v>0 0</v>
      </c>
      <c r="AB16" s="40">
        <f>'Team 9'!F46</f>
        <v>0</v>
      </c>
      <c r="AC16" s="40">
        <f>'Team 9'!G46</f>
        <v>0</v>
      </c>
      <c r="AD16" s="226" t="str">
        <f t="shared" si="8"/>
        <v>0 0</v>
      </c>
      <c r="AE16" s="40">
        <f>'Team 10'!F46</f>
        <v>0</v>
      </c>
      <c r="AF16" s="40">
        <f>'Team 10'!G46</f>
        <v>0</v>
      </c>
      <c r="AG16" s="226" t="str">
        <f t="shared" si="9"/>
        <v>0 0</v>
      </c>
      <c r="AH16" s="470"/>
      <c r="AI16" s="327"/>
    </row>
    <row r="17" spans="1:35" ht="21" customHeight="1" x14ac:dyDescent="0.2">
      <c r="A17" s="478"/>
      <c r="B17" s="342">
        <v>20</v>
      </c>
      <c r="C17" s="72" t="s">
        <v>39</v>
      </c>
      <c r="D17" s="225" t="str">
        <f>'Team 1'!F47</f>
        <v xml:space="preserve">Finlay </v>
      </c>
      <c r="E17" s="225">
        <f>'Team 1'!G47</f>
        <v>0</v>
      </c>
      <c r="F17" s="226" t="str">
        <f t="shared" si="0"/>
        <v>Finlay  0</v>
      </c>
      <c r="G17" s="226" t="str">
        <f>'Team 2'!F47</f>
        <v xml:space="preserve">Max </v>
      </c>
      <c r="H17" s="226">
        <f>'Team 2'!G47</f>
        <v>0</v>
      </c>
      <c r="I17" s="226" t="str">
        <f t="shared" si="1"/>
        <v>Max  0</v>
      </c>
      <c r="J17" s="226" t="str">
        <f>'Team 3'!F47</f>
        <v xml:space="preserve">Mark </v>
      </c>
      <c r="K17" s="226">
        <f>'Team 3'!G47</f>
        <v>0</v>
      </c>
      <c r="L17" s="226" t="str">
        <f t="shared" si="2"/>
        <v>Mark  0</v>
      </c>
      <c r="M17" s="226" t="str">
        <f>'Team 4'!F47</f>
        <v>Michael</v>
      </c>
      <c r="N17" s="226">
        <f>'Team 4'!G47</f>
        <v>0</v>
      </c>
      <c r="O17" s="226" t="str">
        <f t="shared" si="3"/>
        <v>Michael 0</v>
      </c>
      <c r="P17" s="40" t="str">
        <f>'Team 5'!F47</f>
        <v>Findley</v>
      </c>
      <c r="Q17" s="40">
        <f>'Team 5'!G47</f>
        <v>0</v>
      </c>
      <c r="R17" s="226" t="str">
        <f t="shared" si="4"/>
        <v>Findley 0</v>
      </c>
      <c r="S17" s="40" t="str">
        <f>'Team 6'!F47</f>
        <v>Daniel</v>
      </c>
      <c r="T17" s="40">
        <f>'Team 6'!G47</f>
        <v>0</v>
      </c>
      <c r="U17" s="226" t="str">
        <f t="shared" si="5"/>
        <v>Daniel 0</v>
      </c>
      <c r="V17" s="40">
        <f>'Team 7'!F47</f>
        <v>0</v>
      </c>
      <c r="W17" s="40">
        <f>'Team 7'!G47</f>
        <v>0</v>
      </c>
      <c r="X17" s="226" t="str">
        <f t="shared" si="6"/>
        <v>0 0</v>
      </c>
      <c r="Y17" s="40">
        <f>'Team 8'!F47</f>
        <v>0</v>
      </c>
      <c r="Z17" s="40">
        <f>'Team 8'!G47</f>
        <v>0</v>
      </c>
      <c r="AA17" s="226" t="str">
        <f t="shared" si="7"/>
        <v>0 0</v>
      </c>
      <c r="AB17" s="40">
        <f>'Team 9'!F47</f>
        <v>0</v>
      </c>
      <c r="AC17" s="40">
        <f>'Team 9'!G47</f>
        <v>0</v>
      </c>
      <c r="AD17" s="226" t="str">
        <f t="shared" si="8"/>
        <v>0 0</v>
      </c>
      <c r="AE17" s="40">
        <f>'Team 10'!F47</f>
        <v>0</v>
      </c>
      <c r="AF17" s="40">
        <f>'Team 10'!G47</f>
        <v>0</v>
      </c>
      <c r="AG17" s="226" t="str">
        <f t="shared" si="9"/>
        <v>0 0</v>
      </c>
      <c r="AH17" s="470"/>
      <c r="AI17" s="327"/>
    </row>
    <row r="18" spans="1:35" ht="21" customHeight="1" x14ac:dyDescent="0.2">
      <c r="A18" s="478"/>
      <c r="B18" s="342">
        <v>21</v>
      </c>
      <c r="C18" s="72" t="s">
        <v>50</v>
      </c>
      <c r="D18" s="225" t="str">
        <f>'Team 1'!F48</f>
        <v>Faith</v>
      </c>
      <c r="E18" s="225">
        <f>'Team 1'!G48</f>
        <v>0</v>
      </c>
      <c r="F18" s="226" t="str">
        <f t="shared" si="0"/>
        <v>Faith 0</v>
      </c>
      <c r="G18" s="226" t="str">
        <f>'Team 2'!F48</f>
        <v>Anna</v>
      </c>
      <c r="H18" s="226">
        <f>'Team 2'!G48</f>
        <v>0</v>
      </c>
      <c r="I18" s="226" t="str">
        <f t="shared" si="1"/>
        <v>Anna 0</v>
      </c>
      <c r="J18" s="226" t="str">
        <f>'Team 3'!F48</f>
        <v>Hannah</v>
      </c>
      <c r="K18" s="226">
        <f>'Team 3'!G48</f>
        <v>0</v>
      </c>
      <c r="L18" s="226" t="str">
        <f t="shared" si="2"/>
        <v>Hannah 0</v>
      </c>
      <c r="M18" s="226" t="str">
        <f>'Team 4'!F48</f>
        <v>Sophie</v>
      </c>
      <c r="N18" s="226">
        <f>'Team 4'!G48</f>
        <v>0</v>
      </c>
      <c r="O18" s="226" t="str">
        <f t="shared" si="3"/>
        <v>Sophie 0</v>
      </c>
      <c r="P18" s="40" t="str">
        <f>'Team 5'!F48</f>
        <v xml:space="preserve">Jessica </v>
      </c>
      <c r="Q18" s="40">
        <f>'Team 5'!G48</f>
        <v>0</v>
      </c>
      <c r="R18" s="226" t="str">
        <f t="shared" si="4"/>
        <v>Jessica  0</v>
      </c>
      <c r="S18" s="40" t="str">
        <f>'Team 6'!F48</f>
        <v>Salma</v>
      </c>
      <c r="T18" s="40">
        <f>'Team 6'!G48</f>
        <v>0</v>
      </c>
      <c r="U18" s="226" t="str">
        <f t="shared" si="5"/>
        <v>Salma 0</v>
      </c>
      <c r="V18" s="40">
        <f>'Team 7'!F48</f>
        <v>0</v>
      </c>
      <c r="W18" s="40">
        <f>'Team 7'!G48</f>
        <v>0</v>
      </c>
      <c r="X18" s="226" t="str">
        <f t="shared" si="6"/>
        <v>0 0</v>
      </c>
      <c r="Y18" s="40">
        <f>'Team 8'!F48</f>
        <v>0</v>
      </c>
      <c r="Z18" s="40">
        <f>'Team 8'!G48</f>
        <v>0</v>
      </c>
      <c r="AA18" s="226" t="str">
        <f t="shared" si="7"/>
        <v>0 0</v>
      </c>
      <c r="AB18" s="40">
        <f>'Team 9'!F48</f>
        <v>0</v>
      </c>
      <c r="AC18" s="40">
        <f>'Team 9'!G48</f>
        <v>0</v>
      </c>
      <c r="AD18" s="226" t="str">
        <f t="shared" si="8"/>
        <v>0 0</v>
      </c>
      <c r="AE18" s="40">
        <f>'Team 10'!F48</f>
        <v>0</v>
      </c>
      <c r="AF18" s="40">
        <f>'Team 10'!G48</f>
        <v>0</v>
      </c>
      <c r="AG18" s="226" t="str">
        <f t="shared" si="9"/>
        <v>0 0</v>
      </c>
      <c r="AH18" s="470"/>
      <c r="AI18" s="327"/>
    </row>
    <row r="19" spans="1:35" ht="21" customHeight="1" x14ac:dyDescent="0.2">
      <c r="A19" s="478"/>
      <c r="B19" s="342">
        <v>22</v>
      </c>
      <c r="C19" s="72" t="s">
        <v>51</v>
      </c>
      <c r="D19" s="225" t="str">
        <f>'Team 1'!F49</f>
        <v>Finley</v>
      </c>
      <c r="E19" s="225">
        <f>'Team 1'!G49</f>
        <v>0</v>
      </c>
      <c r="F19" s="226" t="str">
        <f t="shared" si="0"/>
        <v>Finley 0</v>
      </c>
      <c r="G19" s="226" t="str">
        <f>'Team 2'!F49</f>
        <v>Matthew</v>
      </c>
      <c r="H19" s="226">
        <f>'Team 2'!G49</f>
        <v>0</v>
      </c>
      <c r="I19" s="226" t="str">
        <f t="shared" si="1"/>
        <v>Matthew 0</v>
      </c>
      <c r="J19" s="226" t="str">
        <f>'Team 3'!F49</f>
        <v xml:space="preserve">Josh </v>
      </c>
      <c r="K19" s="226">
        <f>'Team 3'!G49</f>
        <v>0</v>
      </c>
      <c r="L19" s="226" t="str">
        <f t="shared" si="2"/>
        <v>Josh  0</v>
      </c>
      <c r="M19" s="226" t="str">
        <f>'Team 4'!F49</f>
        <v>Harry</v>
      </c>
      <c r="N19" s="226">
        <f>'Team 4'!G49</f>
        <v>0</v>
      </c>
      <c r="O19" s="226" t="str">
        <f t="shared" si="3"/>
        <v>Harry 0</v>
      </c>
      <c r="P19" s="40" t="str">
        <f>'Team 5'!F49</f>
        <v xml:space="preserve">Finley </v>
      </c>
      <c r="Q19" s="40">
        <f>'Team 5'!G49</f>
        <v>0</v>
      </c>
      <c r="R19" s="226" t="str">
        <f t="shared" si="4"/>
        <v>Finley  0</v>
      </c>
      <c r="S19" s="40" t="str">
        <f>'Team 6'!F49</f>
        <v xml:space="preserve">Benjamin </v>
      </c>
      <c r="T19" s="40">
        <f>'Team 6'!G49</f>
        <v>0</v>
      </c>
      <c r="U19" s="226" t="str">
        <f t="shared" si="5"/>
        <v>Benjamin  0</v>
      </c>
      <c r="V19" s="40">
        <f>'Team 7'!F49</f>
        <v>0</v>
      </c>
      <c r="W19" s="40">
        <f>'Team 7'!G49</f>
        <v>0</v>
      </c>
      <c r="X19" s="226" t="str">
        <f t="shared" si="6"/>
        <v>0 0</v>
      </c>
      <c r="Y19" s="40">
        <f>'Team 8'!F49</f>
        <v>0</v>
      </c>
      <c r="Z19" s="40">
        <f>'Team 8'!G49</f>
        <v>0</v>
      </c>
      <c r="AA19" s="226" t="str">
        <f t="shared" si="7"/>
        <v>0 0</v>
      </c>
      <c r="AB19" s="40">
        <f>'Team 9'!F49</f>
        <v>0</v>
      </c>
      <c r="AC19" s="40">
        <f>'Team 9'!G49</f>
        <v>0</v>
      </c>
      <c r="AD19" s="226" t="str">
        <f t="shared" si="8"/>
        <v>0 0</v>
      </c>
      <c r="AE19" s="40">
        <f>'Team 10'!F49</f>
        <v>0</v>
      </c>
      <c r="AF19" s="40">
        <f>'Team 10'!G49</f>
        <v>0</v>
      </c>
      <c r="AG19" s="226" t="str">
        <f t="shared" si="9"/>
        <v>0 0</v>
      </c>
      <c r="AH19" s="470"/>
      <c r="AI19" s="327"/>
    </row>
    <row r="20" spans="1:35" ht="21" customHeight="1" x14ac:dyDescent="0.2">
      <c r="A20" s="478"/>
      <c r="B20" s="342">
        <v>23</v>
      </c>
      <c r="C20" s="72" t="s">
        <v>62</v>
      </c>
      <c r="D20" s="225" t="str">
        <f>'Team 1'!F50</f>
        <v>Rebecca</v>
      </c>
      <c r="E20" s="225">
        <f>'Team 1'!G50</f>
        <v>0</v>
      </c>
      <c r="F20" s="226" t="str">
        <f t="shared" si="0"/>
        <v>Rebecca 0</v>
      </c>
      <c r="G20" s="226" t="str">
        <f>'Team 2'!F50</f>
        <v>Ella</v>
      </c>
      <c r="H20" s="226">
        <f>'Team 2'!G50</f>
        <v>0</v>
      </c>
      <c r="I20" s="226" t="str">
        <f t="shared" si="1"/>
        <v>Ella 0</v>
      </c>
      <c r="J20" s="226" t="str">
        <f>'Team 3'!F50</f>
        <v>Iona</v>
      </c>
      <c r="K20" s="226">
        <f>'Team 3'!G50</f>
        <v>0</v>
      </c>
      <c r="L20" s="226" t="str">
        <f t="shared" si="2"/>
        <v>Iona 0</v>
      </c>
      <c r="M20" s="226" t="str">
        <f>'Team 4'!F50</f>
        <v>Lottie</v>
      </c>
      <c r="N20" s="226">
        <f>'Team 4'!G50</f>
        <v>0</v>
      </c>
      <c r="O20" s="226" t="str">
        <f t="shared" si="3"/>
        <v>Lottie 0</v>
      </c>
      <c r="P20" s="40" t="str">
        <f>'Team 5'!F50</f>
        <v xml:space="preserve">Emma </v>
      </c>
      <c r="Q20" s="40">
        <f>'Team 5'!G50</f>
        <v>0</v>
      </c>
      <c r="R20" s="226" t="str">
        <f t="shared" si="4"/>
        <v>Emma  0</v>
      </c>
      <c r="S20" s="40" t="str">
        <f>'Team 6'!F50</f>
        <v>Orla</v>
      </c>
      <c r="T20" s="40">
        <f>'Team 6'!G50</f>
        <v>0</v>
      </c>
      <c r="U20" s="226" t="str">
        <f t="shared" si="5"/>
        <v>Orla 0</v>
      </c>
      <c r="V20" s="40">
        <f>'Team 7'!F50</f>
        <v>0</v>
      </c>
      <c r="W20" s="40">
        <f>'Team 7'!G50</f>
        <v>0</v>
      </c>
      <c r="X20" s="226" t="str">
        <f t="shared" si="6"/>
        <v>0 0</v>
      </c>
      <c r="Y20" s="40">
        <f>'Team 8'!F50</f>
        <v>0</v>
      </c>
      <c r="Z20" s="40">
        <f>'Team 8'!G50</f>
        <v>0</v>
      </c>
      <c r="AA20" s="226" t="str">
        <f t="shared" si="7"/>
        <v>0 0</v>
      </c>
      <c r="AB20" s="40">
        <f>'Team 9'!F50</f>
        <v>0</v>
      </c>
      <c r="AC20" s="40">
        <f>'Team 9'!G50</f>
        <v>0</v>
      </c>
      <c r="AD20" s="226" t="str">
        <f t="shared" si="8"/>
        <v>0 0</v>
      </c>
      <c r="AE20" s="40">
        <f>'Team 10'!F50</f>
        <v>0</v>
      </c>
      <c r="AF20" s="40">
        <f>'Team 10'!G50</f>
        <v>0</v>
      </c>
      <c r="AG20" s="226" t="str">
        <f t="shared" si="9"/>
        <v>0 0</v>
      </c>
      <c r="AH20" s="470"/>
      <c r="AI20" s="327"/>
    </row>
    <row r="21" spans="1:35" ht="21" customHeight="1" x14ac:dyDescent="0.2">
      <c r="A21" s="478"/>
      <c r="B21" s="342">
        <v>24</v>
      </c>
      <c r="C21" s="72" t="s">
        <v>63</v>
      </c>
      <c r="D21" s="225" t="str">
        <f>'Team 1'!F51</f>
        <v>Ben</v>
      </c>
      <c r="E21" s="225">
        <f>'Team 1'!G51</f>
        <v>0</v>
      </c>
      <c r="F21" s="226" t="str">
        <f t="shared" si="0"/>
        <v>Ben 0</v>
      </c>
      <c r="G21" s="226" t="str">
        <f>'Team 2'!F51</f>
        <v>Patrick</v>
      </c>
      <c r="H21" s="226">
        <f>'Team 2'!G51</f>
        <v>0</v>
      </c>
      <c r="I21" s="226" t="str">
        <f t="shared" si="1"/>
        <v>Patrick 0</v>
      </c>
      <c r="J21" s="226" t="str">
        <f>'Team 3'!F51</f>
        <v>Connor</v>
      </c>
      <c r="K21" s="226">
        <f>'Team 3'!G51</f>
        <v>0</v>
      </c>
      <c r="L21" s="226" t="str">
        <f t="shared" si="2"/>
        <v>Connor 0</v>
      </c>
      <c r="M21" s="226" t="str">
        <f>'Team 4'!F51</f>
        <v>Tyler</v>
      </c>
      <c r="N21" s="226">
        <f>'Team 4'!G51</f>
        <v>0</v>
      </c>
      <c r="O21" s="226" t="str">
        <f t="shared" si="3"/>
        <v>Tyler 0</v>
      </c>
      <c r="P21" s="40" t="str">
        <f>'Team 5'!F51</f>
        <v xml:space="preserve">Andrew </v>
      </c>
      <c r="Q21" s="40">
        <f>'Team 5'!G51</f>
        <v>0</v>
      </c>
      <c r="R21" s="226" t="str">
        <f t="shared" si="4"/>
        <v>Andrew  0</v>
      </c>
      <c r="S21" s="40" t="str">
        <f>'Team 6'!F51</f>
        <v>Thomas</v>
      </c>
      <c r="T21" s="40">
        <f>'Team 6'!G51</f>
        <v>0</v>
      </c>
      <c r="U21" s="226" t="str">
        <f t="shared" si="5"/>
        <v>Thomas 0</v>
      </c>
      <c r="V21" s="40">
        <f>'Team 7'!F51</f>
        <v>0</v>
      </c>
      <c r="W21" s="40">
        <f>'Team 7'!G51</f>
        <v>0</v>
      </c>
      <c r="X21" s="226" t="str">
        <f t="shared" si="6"/>
        <v>0 0</v>
      </c>
      <c r="Y21" s="40">
        <f>'Team 8'!F51</f>
        <v>0</v>
      </c>
      <c r="Z21" s="40">
        <f>'Team 8'!G51</f>
        <v>0</v>
      </c>
      <c r="AA21" s="226" t="str">
        <f t="shared" si="7"/>
        <v>0 0</v>
      </c>
      <c r="AB21" s="40">
        <f>'Team 9'!F51</f>
        <v>0</v>
      </c>
      <c r="AC21" s="40">
        <f>'Team 9'!G51</f>
        <v>0</v>
      </c>
      <c r="AD21" s="226" t="str">
        <f t="shared" si="8"/>
        <v>0 0</v>
      </c>
      <c r="AE21" s="40">
        <f>'Team 10'!F51</f>
        <v>0</v>
      </c>
      <c r="AF21" s="40">
        <f>'Team 10'!G51</f>
        <v>0</v>
      </c>
      <c r="AG21" s="226" t="str">
        <f t="shared" si="9"/>
        <v>0 0</v>
      </c>
      <c r="AH21" s="470"/>
      <c r="AI21" s="327"/>
    </row>
    <row r="22" spans="1:35" ht="21" customHeight="1" x14ac:dyDescent="0.2">
      <c r="A22" s="478"/>
      <c r="B22" s="342">
        <v>25</v>
      </c>
      <c r="C22" s="72" t="s">
        <v>76</v>
      </c>
      <c r="D22" s="225" t="str">
        <f>'Team 1'!F52</f>
        <v xml:space="preserve">India </v>
      </c>
      <c r="E22" s="225">
        <f>'Team 1'!G52</f>
        <v>0</v>
      </c>
      <c r="F22" s="226" t="str">
        <f t="shared" si="0"/>
        <v>India  0</v>
      </c>
      <c r="G22" s="226" t="str">
        <f>'Team 2'!F52</f>
        <v>Ella</v>
      </c>
      <c r="H22" s="226">
        <f>'Team 2'!G52</f>
        <v>0</v>
      </c>
      <c r="I22" s="226" t="str">
        <f t="shared" si="1"/>
        <v>Ella 0</v>
      </c>
      <c r="J22" s="226" t="str">
        <f>'Team 3'!F52</f>
        <v xml:space="preserve">Mollie </v>
      </c>
      <c r="K22" s="226">
        <f>'Team 3'!G52</f>
        <v>0</v>
      </c>
      <c r="L22" s="226" t="str">
        <f t="shared" si="2"/>
        <v>Mollie  0</v>
      </c>
      <c r="M22" s="226" t="str">
        <f>'Team 4'!F52</f>
        <v>Grace</v>
      </c>
      <c r="N22" s="226">
        <f>'Team 4'!G52</f>
        <v>0</v>
      </c>
      <c r="O22" s="226" t="str">
        <f t="shared" si="3"/>
        <v>Grace 0</v>
      </c>
      <c r="P22" s="40" t="str">
        <f>'Team 5'!F52</f>
        <v>Jessica</v>
      </c>
      <c r="Q22" s="40">
        <f>'Team 5'!G52</f>
        <v>0</v>
      </c>
      <c r="R22" s="226" t="str">
        <f t="shared" si="4"/>
        <v>Jessica 0</v>
      </c>
      <c r="S22" s="40" t="str">
        <f>'Team 6'!F52</f>
        <v>Emma</v>
      </c>
      <c r="T22" s="40">
        <f>'Team 6'!G52</f>
        <v>0</v>
      </c>
      <c r="U22" s="226" t="str">
        <f t="shared" si="5"/>
        <v>Emma 0</v>
      </c>
      <c r="V22" s="40">
        <f>'Team 7'!F52</f>
        <v>0</v>
      </c>
      <c r="W22" s="40">
        <f>'Team 7'!G52</f>
        <v>0</v>
      </c>
      <c r="X22" s="226" t="str">
        <f t="shared" si="6"/>
        <v>0 0</v>
      </c>
      <c r="Y22" s="40">
        <f>'Team 8'!F52</f>
        <v>0</v>
      </c>
      <c r="Z22" s="40">
        <f>'Team 8'!G52</f>
        <v>0</v>
      </c>
      <c r="AA22" s="226" t="str">
        <f t="shared" si="7"/>
        <v>0 0</v>
      </c>
      <c r="AB22" s="40">
        <f>'Team 9'!F52</f>
        <v>0</v>
      </c>
      <c r="AC22" s="40">
        <f>'Team 9'!G52</f>
        <v>0</v>
      </c>
      <c r="AD22" s="226" t="str">
        <f t="shared" si="8"/>
        <v>0 0</v>
      </c>
      <c r="AE22" s="40">
        <f>'Team 10'!F52</f>
        <v>0</v>
      </c>
      <c r="AF22" s="40">
        <f>'Team 10'!G52</f>
        <v>0</v>
      </c>
      <c r="AG22" s="226" t="str">
        <f t="shared" si="9"/>
        <v>0 0</v>
      </c>
      <c r="AH22" s="470"/>
      <c r="AI22" s="327"/>
    </row>
    <row r="23" spans="1:35" ht="21" customHeight="1" x14ac:dyDescent="0.2">
      <c r="A23" s="478"/>
      <c r="B23" s="342">
        <v>26</v>
      </c>
      <c r="C23" s="72" t="s">
        <v>77</v>
      </c>
      <c r="D23" s="225" t="str">
        <f>'Team 1'!F53</f>
        <v>Tom</v>
      </c>
      <c r="E23" s="225">
        <f>'Team 1'!G53</f>
        <v>0</v>
      </c>
      <c r="F23" s="226" t="str">
        <f t="shared" si="0"/>
        <v>Tom 0</v>
      </c>
      <c r="G23" s="226" t="str">
        <f>'Team 2'!F53</f>
        <v>Samuel</v>
      </c>
      <c r="H23" s="226">
        <f>'Team 2'!G53</f>
        <v>0</v>
      </c>
      <c r="I23" s="226" t="str">
        <f t="shared" si="1"/>
        <v>Samuel 0</v>
      </c>
      <c r="J23" s="226" t="str">
        <f>'Team 3'!F53</f>
        <v>Jamie</v>
      </c>
      <c r="K23" s="226">
        <f>'Team 3'!G53</f>
        <v>0</v>
      </c>
      <c r="L23" s="226" t="str">
        <f t="shared" si="2"/>
        <v>Jamie 0</v>
      </c>
      <c r="M23" s="226" t="str">
        <f>'Team 4'!F53</f>
        <v>Marcus</v>
      </c>
      <c r="N23" s="226">
        <f>'Team 4'!G53</f>
        <v>0</v>
      </c>
      <c r="O23" s="226" t="str">
        <f t="shared" si="3"/>
        <v>Marcus 0</v>
      </c>
      <c r="P23" s="40" t="str">
        <f>'Team 5'!F53</f>
        <v xml:space="preserve">Christopher </v>
      </c>
      <c r="Q23" s="40">
        <f>'Team 5'!G53</f>
        <v>0</v>
      </c>
      <c r="R23" s="226" t="str">
        <f t="shared" si="4"/>
        <v>Christopher  0</v>
      </c>
      <c r="S23" s="40" t="str">
        <f>'Team 6'!F53</f>
        <v>Jack</v>
      </c>
      <c r="T23" s="40">
        <f>'Team 6'!G53</f>
        <v>0</v>
      </c>
      <c r="U23" s="226" t="str">
        <f t="shared" si="5"/>
        <v>Jack 0</v>
      </c>
      <c r="V23" s="40">
        <f>'Team 7'!F53</f>
        <v>0</v>
      </c>
      <c r="W23" s="40">
        <f>'Team 7'!G53</f>
        <v>0</v>
      </c>
      <c r="X23" s="226" t="str">
        <f t="shared" si="6"/>
        <v>0 0</v>
      </c>
      <c r="Y23" s="40">
        <f>'Team 8'!F53</f>
        <v>0</v>
      </c>
      <c r="Z23" s="40">
        <f>'Team 8'!G53</f>
        <v>0</v>
      </c>
      <c r="AA23" s="226" t="str">
        <f t="shared" si="7"/>
        <v>0 0</v>
      </c>
      <c r="AB23" s="40">
        <f>'Team 9'!F53</f>
        <v>0</v>
      </c>
      <c r="AC23" s="40">
        <f>'Team 9'!G53</f>
        <v>0</v>
      </c>
      <c r="AD23" s="226" t="str">
        <f t="shared" si="8"/>
        <v>0 0</v>
      </c>
      <c r="AE23" s="40">
        <f>'Team 10'!F53</f>
        <v>0</v>
      </c>
      <c r="AF23" s="40">
        <f>'Team 10'!G53</f>
        <v>0</v>
      </c>
      <c r="AG23" s="226" t="str">
        <f t="shared" si="9"/>
        <v>0 0</v>
      </c>
      <c r="AH23" s="470"/>
      <c r="AI23" s="327"/>
    </row>
    <row r="24" spans="1:35" ht="21" customHeight="1" x14ac:dyDescent="0.2">
      <c r="A24" s="478"/>
      <c r="B24" s="342">
        <v>27</v>
      </c>
      <c r="C24" s="72" t="s">
        <v>40</v>
      </c>
      <c r="D24" s="225" t="str">
        <f>'Team 1'!F54</f>
        <v>Ellie Rose</v>
      </c>
      <c r="E24" s="225">
        <f>'Team 1'!G54</f>
        <v>0</v>
      </c>
      <c r="F24" s="226" t="str">
        <f t="shared" si="0"/>
        <v>Ellie Rose 0</v>
      </c>
      <c r="G24" s="226" t="str">
        <f>'Team 2'!F54</f>
        <v>Sophie</v>
      </c>
      <c r="H24" s="226">
        <f>'Team 2'!G54</f>
        <v>0</v>
      </c>
      <c r="I24" s="226" t="str">
        <f t="shared" si="1"/>
        <v>Sophie 0</v>
      </c>
      <c r="J24" s="226" t="str">
        <f>'Team 3'!F54</f>
        <v>Charlotte</v>
      </c>
      <c r="K24" s="226">
        <f>'Team 3'!G54</f>
        <v>0</v>
      </c>
      <c r="L24" s="226" t="str">
        <f t="shared" si="2"/>
        <v>Charlotte 0</v>
      </c>
      <c r="M24" s="226" t="str">
        <f>'Team 4'!F54</f>
        <v>Danielle</v>
      </c>
      <c r="N24" s="226">
        <f>'Team 4'!G54</f>
        <v>0</v>
      </c>
      <c r="O24" s="226" t="str">
        <f t="shared" si="3"/>
        <v>Danielle 0</v>
      </c>
      <c r="P24" s="40" t="str">
        <f>'Team 5'!F54</f>
        <v xml:space="preserve">Amy </v>
      </c>
      <c r="Q24" s="40">
        <f>'Team 5'!G54</f>
        <v>0</v>
      </c>
      <c r="R24" s="226" t="str">
        <f t="shared" si="4"/>
        <v>Amy  0</v>
      </c>
      <c r="S24" s="40" t="str">
        <f>'Team 6'!F54</f>
        <v>Fleur</v>
      </c>
      <c r="T24" s="40">
        <f>'Team 6'!G54</f>
        <v>0</v>
      </c>
      <c r="U24" s="226" t="str">
        <f t="shared" si="5"/>
        <v>Fleur 0</v>
      </c>
      <c r="V24" s="40">
        <f>'Team 7'!F54</f>
        <v>0</v>
      </c>
      <c r="W24" s="40">
        <f>'Team 7'!G54</f>
        <v>0</v>
      </c>
      <c r="X24" s="226" t="str">
        <f t="shared" si="6"/>
        <v>0 0</v>
      </c>
      <c r="Y24" s="40">
        <f>'Team 8'!F54</f>
        <v>0</v>
      </c>
      <c r="Z24" s="40">
        <f>'Team 8'!G54</f>
        <v>0</v>
      </c>
      <c r="AA24" s="226" t="str">
        <f t="shared" si="7"/>
        <v>0 0</v>
      </c>
      <c r="AB24" s="40">
        <f>'Team 9'!F54</f>
        <v>0</v>
      </c>
      <c r="AC24" s="40">
        <f>'Team 9'!G54</f>
        <v>0</v>
      </c>
      <c r="AD24" s="226" t="str">
        <f t="shared" si="8"/>
        <v>0 0</v>
      </c>
      <c r="AE24" s="40">
        <f>'Team 10'!F54</f>
        <v>0</v>
      </c>
      <c r="AF24" s="40">
        <f>'Team 10'!G54</f>
        <v>0</v>
      </c>
      <c r="AG24" s="226" t="str">
        <f t="shared" si="9"/>
        <v>0 0</v>
      </c>
      <c r="AH24" s="470"/>
      <c r="AI24" s="327"/>
    </row>
    <row r="25" spans="1:35" ht="21" customHeight="1" x14ac:dyDescent="0.2">
      <c r="A25" s="478"/>
      <c r="B25" s="342">
        <v>28</v>
      </c>
      <c r="C25" s="72" t="s">
        <v>41</v>
      </c>
      <c r="D25" s="225" t="str">
        <f>'Team 1'!F55</f>
        <v>Juneau</v>
      </c>
      <c r="E25" s="225">
        <f>'Team 1'!G55</f>
        <v>0</v>
      </c>
      <c r="F25" s="226" t="str">
        <f t="shared" si="0"/>
        <v>Juneau 0</v>
      </c>
      <c r="G25" s="226" t="str">
        <f>'Team 2'!F55</f>
        <v>Jasper</v>
      </c>
      <c r="H25" s="226">
        <f>'Team 2'!G55</f>
        <v>0</v>
      </c>
      <c r="I25" s="226" t="str">
        <f t="shared" si="1"/>
        <v>Jasper 0</v>
      </c>
      <c r="J25" s="226" t="str">
        <f>'Team 3'!F55</f>
        <v>Isaac</v>
      </c>
      <c r="K25" s="226">
        <f>'Team 3'!G55</f>
        <v>0</v>
      </c>
      <c r="L25" s="226" t="str">
        <f t="shared" si="2"/>
        <v>Isaac 0</v>
      </c>
      <c r="M25" s="226" t="str">
        <f>'Team 4'!F55</f>
        <v>Benjamin</v>
      </c>
      <c r="N25" s="226">
        <f>'Team 4'!G55</f>
        <v>0</v>
      </c>
      <c r="O25" s="226" t="str">
        <f t="shared" si="3"/>
        <v>Benjamin 0</v>
      </c>
      <c r="P25" s="40" t="str">
        <f>'Team 5'!F55</f>
        <v xml:space="preserve">George </v>
      </c>
      <c r="Q25" s="40">
        <f>'Team 5'!G55</f>
        <v>0</v>
      </c>
      <c r="R25" s="226" t="str">
        <f t="shared" si="4"/>
        <v>George  0</v>
      </c>
      <c r="S25" s="40" t="str">
        <f>'Team 6'!F55</f>
        <v>Harvey</v>
      </c>
      <c r="T25" s="40">
        <f>'Team 6'!G55</f>
        <v>0</v>
      </c>
      <c r="U25" s="226" t="str">
        <f t="shared" si="5"/>
        <v>Harvey 0</v>
      </c>
      <c r="V25" s="40">
        <f>'Team 7'!F55</f>
        <v>0</v>
      </c>
      <c r="W25" s="40">
        <f>'Team 7'!G55</f>
        <v>0</v>
      </c>
      <c r="X25" s="226" t="str">
        <f t="shared" si="6"/>
        <v>0 0</v>
      </c>
      <c r="Y25" s="40">
        <f>'Team 8'!F55</f>
        <v>0</v>
      </c>
      <c r="Z25" s="40">
        <f>'Team 8'!G55</f>
        <v>0</v>
      </c>
      <c r="AA25" s="226" t="str">
        <f t="shared" si="7"/>
        <v>0 0</v>
      </c>
      <c r="AB25" s="40">
        <f>'Team 9'!F55</f>
        <v>0</v>
      </c>
      <c r="AC25" s="40">
        <f>'Team 9'!G55</f>
        <v>0</v>
      </c>
      <c r="AD25" s="226" t="str">
        <f t="shared" si="8"/>
        <v>0 0</v>
      </c>
      <c r="AE25" s="40">
        <f>'Team 10'!F55</f>
        <v>0</v>
      </c>
      <c r="AF25" s="40">
        <f>'Team 10'!G55</f>
        <v>0</v>
      </c>
      <c r="AG25" s="226" t="str">
        <f t="shared" si="9"/>
        <v>0 0</v>
      </c>
      <c r="AH25" s="470"/>
      <c r="AI25" s="327"/>
    </row>
    <row r="26" spans="1:35" ht="21" customHeight="1" x14ac:dyDescent="0.2">
      <c r="A26" s="478"/>
      <c r="B26" s="342">
        <v>29</v>
      </c>
      <c r="C26" s="72" t="s">
        <v>52</v>
      </c>
      <c r="D26" s="225" t="str">
        <f>'Team 1'!F56</f>
        <v>Lorne</v>
      </c>
      <c r="E26" s="225">
        <f>'Team 1'!G56</f>
        <v>0</v>
      </c>
      <c r="F26" s="226" t="str">
        <f t="shared" si="0"/>
        <v>Lorne 0</v>
      </c>
      <c r="G26" s="226" t="str">
        <f>'Team 2'!F56</f>
        <v>Emmie</v>
      </c>
      <c r="H26" s="226">
        <f>'Team 2'!G56</f>
        <v>0</v>
      </c>
      <c r="I26" s="226" t="str">
        <f t="shared" si="1"/>
        <v>Emmie 0</v>
      </c>
      <c r="J26" s="226" t="str">
        <f>'Team 3'!F56</f>
        <v>Jess</v>
      </c>
      <c r="K26" s="226">
        <f>'Team 3'!G56</f>
        <v>0</v>
      </c>
      <c r="L26" s="226" t="str">
        <f t="shared" si="2"/>
        <v>Jess 0</v>
      </c>
      <c r="M26" s="226" t="str">
        <f>'Team 4'!F56</f>
        <v>Sophie</v>
      </c>
      <c r="N26" s="226">
        <f>'Team 4'!G56</f>
        <v>0</v>
      </c>
      <c r="O26" s="226" t="str">
        <f t="shared" si="3"/>
        <v>Sophie 0</v>
      </c>
      <c r="P26" s="40" t="str">
        <f>'Team 5'!F56</f>
        <v xml:space="preserve">Rose </v>
      </c>
      <c r="Q26" s="40">
        <f>'Team 5'!G56</f>
        <v>0</v>
      </c>
      <c r="R26" s="226" t="str">
        <f t="shared" si="4"/>
        <v>Rose  0</v>
      </c>
      <c r="S26" s="40" t="str">
        <f>'Team 6'!F56</f>
        <v xml:space="preserve">Lucy </v>
      </c>
      <c r="T26" s="40">
        <f>'Team 6'!G56</f>
        <v>0</v>
      </c>
      <c r="U26" s="226" t="str">
        <f t="shared" si="5"/>
        <v>Lucy  0</v>
      </c>
      <c r="V26" s="40">
        <f>'Team 7'!F56</f>
        <v>0</v>
      </c>
      <c r="W26" s="40">
        <f>'Team 7'!G56</f>
        <v>0</v>
      </c>
      <c r="X26" s="226" t="str">
        <f t="shared" si="6"/>
        <v>0 0</v>
      </c>
      <c r="Y26" s="40">
        <f>'Team 8'!F56</f>
        <v>0</v>
      </c>
      <c r="Z26" s="40">
        <f>'Team 8'!G56</f>
        <v>0</v>
      </c>
      <c r="AA26" s="226" t="str">
        <f t="shared" si="7"/>
        <v>0 0</v>
      </c>
      <c r="AB26" s="40">
        <f>'Team 9'!F56</f>
        <v>0</v>
      </c>
      <c r="AC26" s="40">
        <f>'Team 9'!G56</f>
        <v>0</v>
      </c>
      <c r="AD26" s="226" t="str">
        <f t="shared" si="8"/>
        <v>0 0</v>
      </c>
      <c r="AE26" s="40">
        <f>'Team 10'!F56</f>
        <v>0</v>
      </c>
      <c r="AF26" s="40">
        <f>'Team 10'!G56</f>
        <v>0</v>
      </c>
      <c r="AG26" s="226" t="str">
        <f t="shared" si="9"/>
        <v>0 0</v>
      </c>
      <c r="AH26" s="470"/>
      <c r="AI26" s="327"/>
    </row>
    <row r="27" spans="1:35" ht="21" customHeight="1" x14ac:dyDescent="0.2">
      <c r="A27" s="478"/>
      <c r="B27" s="342">
        <v>30</v>
      </c>
      <c r="C27" s="72" t="s">
        <v>53</v>
      </c>
      <c r="D27" s="225" t="str">
        <f>'Team 1'!F57</f>
        <v>Menuka</v>
      </c>
      <c r="E27" s="225">
        <f>'Team 1'!G57</f>
        <v>0</v>
      </c>
      <c r="F27" s="226" t="str">
        <f t="shared" si="0"/>
        <v>Menuka 0</v>
      </c>
      <c r="G27" s="226" t="str">
        <f>'Team 2'!F57</f>
        <v>Masoud</v>
      </c>
      <c r="H27" s="226">
        <f>'Team 2'!G57</f>
        <v>0</v>
      </c>
      <c r="I27" s="226" t="str">
        <f t="shared" si="1"/>
        <v>Masoud 0</v>
      </c>
      <c r="J27" s="226" t="str">
        <f>'Team 3'!F57</f>
        <v xml:space="preserve">Josh </v>
      </c>
      <c r="K27" s="226">
        <f>'Team 3'!G57</f>
        <v>0</v>
      </c>
      <c r="L27" s="226" t="str">
        <f t="shared" si="2"/>
        <v>Josh  0</v>
      </c>
      <c r="M27" s="226" t="str">
        <f>'Team 4'!F57</f>
        <v>Max</v>
      </c>
      <c r="N27" s="226">
        <f>'Team 4'!G57</f>
        <v>0</v>
      </c>
      <c r="O27" s="226" t="str">
        <f t="shared" si="3"/>
        <v>Max 0</v>
      </c>
      <c r="P27" s="40" t="str">
        <f>'Team 5'!F57</f>
        <v>Connor</v>
      </c>
      <c r="Q27" s="40">
        <f>'Team 5'!G57</f>
        <v>0</v>
      </c>
      <c r="R27" s="226" t="str">
        <f t="shared" si="4"/>
        <v>Connor 0</v>
      </c>
      <c r="S27" s="40" t="str">
        <f>'Team 6'!F57</f>
        <v>Henry</v>
      </c>
      <c r="T27" s="40">
        <f>'Team 6'!G57</f>
        <v>0</v>
      </c>
      <c r="U27" s="226" t="str">
        <f t="shared" si="5"/>
        <v>Henry 0</v>
      </c>
      <c r="V27" s="40">
        <f>'Team 7'!F57</f>
        <v>0</v>
      </c>
      <c r="W27" s="40">
        <f>'Team 7'!G57</f>
        <v>0</v>
      </c>
      <c r="X27" s="226" t="str">
        <f t="shared" si="6"/>
        <v>0 0</v>
      </c>
      <c r="Y27" s="40">
        <f>'Team 8'!F57</f>
        <v>0</v>
      </c>
      <c r="Z27" s="40">
        <f>'Team 8'!G57</f>
        <v>0</v>
      </c>
      <c r="AA27" s="226" t="str">
        <f t="shared" si="7"/>
        <v>0 0</v>
      </c>
      <c r="AB27" s="40">
        <f>'Team 9'!F57</f>
        <v>0</v>
      </c>
      <c r="AC27" s="40">
        <f>'Team 9'!G57</f>
        <v>0</v>
      </c>
      <c r="AD27" s="226" t="str">
        <f t="shared" si="8"/>
        <v>0 0</v>
      </c>
      <c r="AE27" s="40">
        <f>'Team 10'!F57</f>
        <v>0</v>
      </c>
      <c r="AF27" s="40">
        <f>'Team 10'!G57</f>
        <v>0</v>
      </c>
      <c r="AG27" s="226" t="str">
        <f t="shared" si="9"/>
        <v>0 0</v>
      </c>
      <c r="AH27" s="470"/>
      <c r="AI27" s="327"/>
    </row>
    <row r="28" spans="1:35" ht="21" customHeight="1" x14ac:dyDescent="0.2">
      <c r="A28" s="478"/>
      <c r="B28" s="342">
        <v>31</v>
      </c>
      <c r="C28" s="72" t="s">
        <v>64</v>
      </c>
      <c r="D28" s="225" t="str">
        <f>'Team 1'!F58</f>
        <v>Julianna</v>
      </c>
      <c r="E28" s="225">
        <f>'Team 1'!G58</f>
        <v>0</v>
      </c>
      <c r="F28" s="226" t="str">
        <f t="shared" si="0"/>
        <v>Julianna 0</v>
      </c>
      <c r="G28" s="226" t="str">
        <f>'Team 2'!F58</f>
        <v>Jessica-May</v>
      </c>
      <c r="H28" s="226">
        <f>'Team 2'!G58</f>
        <v>0</v>
      </c>
      <c r="I28" s="226" t="str">
        <f t="shared" si="1"/>
        <v>Jessica-May 0</v>
      </c>
      <c r="J28" s="226" t="str">
        <f>'Team 3'!F58</f>
        <v>Kiara</v>
      </c>
      <c r="K28" s="226">
        <f>'Team 3'!G58</f>
        <v>0</v>
      </c>
      <c r="L28" s="226" t="str">
        <f t="shared" si="2"/>
        <v>Kiara 0</v>
      </c>
      <c r="M28" s="226" t="str">
        <f>'Team 4'!F58</f>
        <v>Lottie</v>
      </c>
      <c r="N28" s="226">
        <f>'Team 4'!G58</f>
        <v>0</v>
      </c>
      <c r="O28" s="226" t="str">
        <f t="shared" si="3"/>
        <v>Lottie 0</v>
      </c>
      <c r="P28" s="40" t="str">
        <f>'Team 5'!F58</f>
        <v>Holly</v>
      </c>
      <c r="Q28" s="40">
        <f>'Team 5'!G58</f>
        <v>0</v>
      </c>
      <c r="R28" s="226" t="str">
        <f t="shared" si="4"/>
        <v>Holly 0</v>
      </c>
      <c r="S28" s="40" t="str">
        <f>'Team 6'!F58</f>
        <v>Isabel</v>
      </c>
      <c r="T28" s="40">
        <f>'Team 6'!G58</f>
        <v>0</v>
      </c>
      <c r="U28" s="226" t="str">
        <f t="shared" si="5"/>
        <v>Isabel 0</v>
      </c>
      <c r="V28" s="40">
        <f>'Team 7'!F58</f>
        <v>0</v>
      </c>
      <c r="W28" s="40">
        <f>'Team 7'!G58</f>
        <v>0</v>
      </c>
      <c r="X28" s="226" t="str">
        <f t="shared" si="6"/>
        <v>0 0</v>
      </c>
      <c r="Y28" s="40">
        <f>'Team 8'!F58</f>
        <v>0</v>
      </c>
      <c r="Z28" s="40">
        <f>'Team 8'!G58</f>
        <v>0</v>
      </c>
      <c r="AA28" s="226" t="str">
        <f t="shared" si="7"/>
        <v>0 0</v>
      </c>
      <c r="AB28" s="40">
        <f>'Team 9'!F58</f>
        <v>0</v>
      </c>
      <c r="AC28" s="40">
        <f>'Team 9'!G58</f>
        <v>0</v>
      </c>
      <c r="AD28" s="226" t="str">
        <f t="shared" si="8"/>
        <v>0 0</v>
      </c>
      <c r="AE28" s="40">
        <f>'Team 10'!F58</f>
        <v>0</v>
      </c>
      <c r="AF28" s="40">
        <f>'Team 10'!G58</f>
        <v>0</v>
      </c>
      <c r="AG28" s="226" t="str">
        <f t="shared" si="9"/>
        <v>0 0</v>
      </c>
      <c r="AH28" s="470"/>
      <c r="AI28" s="327"/>
    </row>
    <row r="29" spans="1:35" ht="21" customHeight="1" x14ac:dyDescent="0.2">
      <c r="A29" s="478"/>
      <c r="B29" s="342">
        <v>32</v>
      </c>
      <c r="C29" s="72" t="s">
        <v>65</v>
      </c>
      <c r="D29" s="225" t="str">
        <f>'Team 1'!F59</f>
        <v xml:space="preserve">Isaac </v>
      </c>
      <c r="E29" s="225">
        <f>'Team 1'!G59</f>
        <v>0</v>
      </c>
      <c r="F29" s="226" t="str">
        <f t="shared" si="0"/>
        <v>Isaac  0</v>
      </c>
      <c r="G29" s="226" t="str">
        <f>'Team 2'!F59</f>
        <v>Jevon</v>
      </c>
      <c r="H29" s="226">
        <f>'Team 2'!G59</f>
        <v>0</v>
      </c>
      <c r="I29" s="226" t="str">
        <f t="shared" si="1"/>
        <v>Jevon 0</v>
      </c>
      <c r="J29" s="226" t="str">
        <f>'Team 3'!F59</f>
        <v>Fabian</v>
      </c>
      <c r="K29" s="226">
        <f>'Team 3'!G59</f>
        <v>0</v>
      </c>
      <c r="L29" s="226" t="str">
        <f t="shared" si="2"/>
        <v>Fabian 0</v>
      </c>
      <c r="M29" s="226" t="str">
        <f>'Team 4'!F59</f>
        <v>Jamie</v>
      </c>
      <c r="N29" s="226">
        <f>'Team 4'!G59</f>
        <v>0</v>
      </c>
      <c r="O29" s="226" t="str">
        <f t="shared" si="3"/>
        <v>Jamie 0</v>
      </c>
      <c r="P29" s="40" t="str">
        <f>'Team 5'!F59</f>
        <v>Gabriel</v>
      </c>
      <c r="Q29" s="40">
        <f>'Team 5'!G59</f>
        <v>0</v>
      </c>
      <c r="R29" s="226" t="str">
        <f t="shared" si="4"/>
        <v>Gabriel 0</v>
      </c>
      <c r="S29" s="40" t="str">
        <f>'Team 6'!F59</f>
        <v>Ethan</v>
      </c>
      <c r="T29" s="40">
        <f>'Team 6'!G59</f>
        <v>0</v>
      </c>
      <c r="U29" s="226" t="str">
        <f t="shared" si="5"/>
        <v>Ethan 0</v>
      </c>
      <c r="V29" s="40">
        <f>'Team 7'!F59</f>
        <v>0</v>
      </c>
      <c r="W29" s="40">
        <f>'Team 7'!G59</f>
        <v>0</v>
      </c>
      <c r="X29" s="226" t="str">
        <f t="shared" si="6"/>
        <v>0 0</v>
      </c>
      <c r="Y29" s="40">
        <f>'Team 8'!F59</f>
        <v>0</v>
      </c>
      <c r="Z29" s="40">
        <f>'Team 8'!G59</f>
        <v>0</v>
      </c>
      <c r="AA29" s="226" t="str">
        <f t="shared" si="7"/>
        <v>0 0</v>
      </c>
      <c r="AB29" s="40">
        <f>'Team 9'!F59</f>
        <v>0</v>
      </c>
      <c r="AC29" s="40">
        <f>'Team 9'!G59</f>
        <v>0</v>
      </c>
      <c r="AD29" s="226" t="str">
        <f t="shared" si="8"/>
        <v>0 0</v>
      </c>
      <c r="AE29" s="40">
        <f>'Team 10'!F59</f>
        <v>0</v>
      </c>
      <c r="AF29" s="40">
        <f>'Team 10'!G59</f>
        <v>0</v>
      </c>
      <c r="AG29" s="226" t="str">
        <f t="shared" si="9"/>
        <v>0 0</v>
      </c>
      <c r="AH29" s="470"/>
      <c r="AI29" s="327"/>
    </row>
    <row r="30" spans="1:35" ht="21" customHeight="1" x14ac:dyDescent="0.2">
      <c r="A30" s="478"/>
      <c r="B30" s="342">
        <v>33</v>
      </c>
      <c r="C30" s="74" t="s">
        <v>78</v>
      </c>
      <c r="D30" s="225" t="str">
        <f>'Team 1'!F60</f>
        <v>Rebecca</v>
      </c>
      <c r="E30" s="225">
        <f>'Team 1'!G60</f>
        <v>0</v>
      </c>
      <c r="F30" s="226" t="str">
        <f t="shared" si="0"/>
        <v>Rebecca 0</v>
      </c>
      <c r="G30" s="226" t="str">
        <f>'Team 2'!F60</f>
        <v>Katie</v>
      </c>
      <c r="H30" s="226">
        <f>'Team 2'!G60</f>
        <v>0</v>
      </c>
      <c r="I30" s="226" t="str">
        <f t="shared" si="1"/>
        <v>Katie 0</v>
      </c>
      <c r="J30" s="226" t="str">
        <f>'Team 3'!F60</f>
        <v>Amelia</v>
      </c>
      <c r="K30" s="226">
        <f>'Team 3'!G60</f>
        <v>0</v>
      </c>
      <c r="L30" s="226" t="str">
        <f t="shared" si="2"/>
        <v>Amelia 0</v>
      </c>
      <c r="M30" s="226" t="str">
        <f>'Team 4'!F60</f>
        <v>Aiyana</v>
      </c>
      <c r="N30" s="226">
        <f>'Team 4'!G60</f>
        <v>0</v>
      </c>
      <c r="O30" s="226" t="str">
        <f t="shared" si="3"/>
        <v>Aiyana 0</v>
      </c>
      <c r="P30" s="40" t="str">
        <f>'Team 5'!F60</f>
        <v>Amy</v>
      </c>
      <c r="Q30" s="40">
        <f>'Team 5'!G60</f>
        <v>0</v>
      </c>
      <c r="R30" s="226" t="str">
        <f t="shared" si="4"/>
        <v>Amy 0</v>
      </c>
      <c r="S30" s="40" t="str">
        <f>'Team 6'!F60</f>
        <v xml:space="preserve">Emily </v>
      </c>
      <c r="T30" s="40">
        <f>'Team 6'!G60</f>
        <v>0</v>
      </c>
      <c r="U30" s="226" t="str">
        <f t="shared" si="5"/>
        <v>Emily  0</v>
      </c>
      <c r="V30" s="40">
        <f>'Team 7'!F60</f>
        <v>0</v>
      </c>
      <c r="W30" s="40">
        <f>'Team 7'!G60</f>
        <v>0</v>
      </c>
      <c r="X30" s="226" t="str">
        <f t="shared" si="6"/>
        <v>0 0</v>
      </c>
      <c r="Y30" s="40">
        <f>'Team 8'!F60</f>
        <v>0</v>
      </c>
      <c r="Z30" s="40">
        <f>'Team 8'!G60</f>
        <v>0</v>
      </c>
      <c r="AA30" s="226" t="str">
        <f t="shared" si="7"/>
        <v>0 0</v>
      </c>
      <c r="AB30" s="40">
        <f>'Team 9'!F60</f>
        <v>0</v>
      </c>
      <c r="AC30" s="40">
        <f>'Team 9'!G60</f>
        <v>0</v>
      </c>
      <c r="AD30" s="226" t="str">
        <f t="shared" si="8"/>
        <v>0 0</v>
      </c>
      <c r="AE30" s="40">
        <f>'Team 10'!F60</f>
        <v>0</v>
      </c>
      <c r="AF30" s="40">
        <f>'Team 10'!G60</f>
        <v>0</v>
      </c>
      <c r="AG30" s="226" t="str">
        <f t="shared" si="9"/>
        <v>0 0</v>
      </c>
      <c r="AH30" s="470"/>
      <c r="AI30" s="327"/>
    </row>
    <row r="31" spans="1:35" ht="21" customHeight="1" x14ac:dyDescent="0.2">
      <c r="A31" s="478"/>
      <c r="B31" s="342">
        <v>34</v>
      </c>
      <c r="C31" s="74" t="s">
        <v>79</v>
      </c>
      <c r="D31" s="225" t="str">
        <f>'Team 1'!F61</f>
        <v xml:space="preserve">James </v>
      </c>
      <c r="E31" s="225">
        <f>'Team 1'!G61</f>
        <v>0</v>
      </c>
      <c r="F31" s="226" t="str">
        <f t="shared" si="0"/>
        <v>James  0</v>
      </c>
      <c r="G31" s="226" t="str">
        <f>'Team 2'!F61</f>
        <v>Jack</v>
      </c>
      <c r="H31" s="226">
        <f>'Team 2'!G61</f>
        <v>0</v>
      </c>
      <c r="I31" s="226" t="str">
        <f t="shared" si="1"/>
        <v>Jack 0</v>
      </c>
      <c r="J31" s="226" t="str">
        <f>'Team 3'!F61</f>
        <v>Tom</v>
      </c>
      <c r="K31" s="226">
        <f>'Team 3'!G61</f>
        <v>0</v>
      </c>
      <c r="L31" s="226" t="str">
        <f t="shared" si="2"/>
        <v>Tom 0</v>
      </c>
      <c r="M31" s="226" t="str">
        <f>'Team 4'!F61</f>
        <v>Miles</v>
      </c>
      <c r="N31" s="226">
        <f>'Team 4'!G61</f>
        <v>0</v>
      </c>
      <c r="O31" s="226" t="str">
        <f t="shared" si="3"/>
        <v>Miles 0</v>
      </c>
      <c r="P31" s="40" t="str">
        <f>'Team 5'!F61</f>
        <v xml:space="preserve">Luke </v>
      </c>
      <c r="Q31" s="40">
        <f>'Team 5'!G61</f>
        <v>0</v>
      </c>
      <c r="R31" s="226" t="str">
        <f t="shared" si="4"/>
        <v>Luke  0</v>
      </c>
      <c r="S31" s="40" t="str">
        <f>'Team 6'!F61</f>
        <v>Joshua</v>
      </c>
      <c r="T31" s="40">
        <f>'Team 6'!G61</f>
        <v>0</v>
      </c>
      <c r="U31" s="226" t="str">
        <f t="shared" si="5"/>
        <v>Joshua 0</v>
      </c>
      <c r="V31" s="40">
        <f>'Team 7'!F61</f>
        <v>0</v>
      </c>
      <c r="W31" s="40">
        <f>'Team 7'!G61</f>
        <v>0</v>
      </c>
      <c r="X31" s="226" t="str">
        <f t="shared" si="6"/>
        <v>0 0</v>
      </c>
      <c r="Y31" s="40">
        <f>'Team 8'!F61</f>
        <v>0</v>
      </c>
      <c r="Z31" s="40">
        <f>'Team 8'!G61</f>
        <v>0</v>
      </c>
      <c r="AA31" s="226" t="str">
        <f t="shared" si="7"/>
        <v>0 0</v>
      </c>
      <c r="AB31" s="40">
        <f>'Team 9'!F61</f>
        <v>0</v>
      </c>
      <c r="AC31" s="40">
        <f>'Team 9'!G61</f>
        <v>0</v>
      </c>
      <c r="AD31" s="226" t="str">
        <f t="shared" si="8"/>
        <v>0 0</v>
      </c>
      <c r="AE31" s="40">
        <f>'Team 10'!F61</f>
        <v>0</v>
      </c>
      <c r="AF31" s="40">
        <f>'Team 10'!G61</f>
        <v>0</v>
      </c>
      <c r="AG31" s="226" t="str">
        <f t="shared" si="9"/>
        <v>0 0</v>
      </c>
      <c r="AH31" s="470"/>
      <c r="AI31" s="327"/>
    </row>
    <row r="32" spans="1:35" ht="21" customHeight="1" x14ac:dyDescent="0.2">
      <c r="A32" s="478"/>
      <c r="B32" s="342">
        <v>35</v>
      </c>
      <c r="C32" s="72" t="s">
        <v>42</v>
      </c>
      <c r="D32" s="225" t="str">
        <f>'Team 1'!F62</f>
        <v>Ellie Rose</v>
      </c>
      <c r="E32" s="225">
        <f>'Team 1'!G62</f>
        <v>0</v>
      </c>
      <c r="F32" s="226" t="str">
        <f t="shared" si="0"/>
        <v>Ellie Rose 0</v>
      </c>
      <c r="G32" s="226" t="str">
        <f>'Team 2'!F62</f>
        <v xml:space="preserve">Milly </v>
      </c>
      <c r="H32" s="226">
        <f>'Team 2'!G62</f>
        <v>0</v>
      </c>
      <c r="I32" s="226" t="str">
        <f t="shared" si="1"/>
        <v>Milly  0</v>
      </c>
      <c r="J32" s="226" t="str">
        <f>'Team 3'!F62</f>
        <v>Charlotte</v>
      </c>
      <c r="K32" s="226">
        <f>'Team 3'!G62</f>
        <v>0</v>
      </c>
      <c r="L32" s="226" t="str">
        <f t="shared" si="2"/>
        <v>Charlotte 0</v>
      </c>
      <c r="M32" s="226" t="str">
        <f>'Team 4'!F62</f>
        <v>Despoina</v>
      </c>
      <c r="N32" s="226">
        <f>'Team 4'!G62</f>
        <v>0</v>
      </c>
      <c r="O32" s="226" t="str">
        <f t="shared" si="3"/>
        <v>Despoina 0</v>
      </c>
      <c r="P32" s="40" t="str">
        <f>'Team 5'!F62</f>
        <v xml:space="preserve">Emma </v>
      </c>
      <c r="Q32" s="40">
        <f>'Team 5'!G62</f>
        <v>0</v>
      </c>
      <c r="R32" s="226" t="str">
        <f t="shared" si="4"/>
        <v>Emma  0</v>
      </c>
      <c r="S32" s="40" t="str">
        <f>'Team 6'!F62</f>
        <v>Eloise</v>
      </c>
      <c r="T32" s="40">
        <f>'Team 6'!G62</f>
        <v>0</v>
      </c>
      <c r="U32" s="226" t="str">
        <f t="shared" si="5"/>
        <v>Eloise 0</v>
      </c>
      <c r="V32" s="40">
        <f>'Team 7'!F62</f>
        <v>0</v>
      </c>
      <c r="W32" s="40">
        <f>'Team 7'!G62</f>
        <v>0</v>
      </c>
      <c r="X32" s="226" t="str">
        <f t="shared" si="6"/>
        <v>0 0</v>
      </c>
      <c r="Y32" s="40">
        <f>'Team 8'!F62</f>
        <v>0</v>
      </c>
      <c r="Z32" s="40">
        <f>'Team 8'!G62</f>
        <v>0</v>
      </c>
      <c r="AA32" s="226" t="str">
        <f t="shared" si="7"/>
        <v>0 0</v>
      </c>
      <c r="AB32" s="40">
        <f>'Team 9'!F62</f>
        <v>0</v>
      </c>
      <c r="AC32" s="40">
        <f>'Team 9'!G62</f>
        <v>0</v>
      </c>
      <c r="AD32" s="226" t="str">
        <f t="shared" si="8"/>
        <v>0 0</v>
      </c>
      <c r="AE32" s="40">
        <f>'Team 10'!F62</f>
        <v>0</v>
      </c>
      <c r="AF32" s="40">
        <f>'Team 10'!G62</f>
        <v>0</v>
      </c>
      <c r="AG32" s="226" t="str">
        <f t="shared" si="9"/>
        <v>0 0</v>
      </c>
      <c r="AH32" s="470"/>
      <c r="AI32" s="327"/>
    </row>
    <row r="33" spans="1:35" ht="21" customHeight="1" x14ac:dyDescent="0.2">
      <c r="A33" s="478"/>
      <c r="B33" s="342">
        <v>36</v>
      </c>
      <c r="C33" s="72" t="s">
        <v>43</v>
      </c>
      <c r="D33" s="225" t="str">
        <f>'Team 1'!F63</f>
        <v xml:space="preserve">Finlay </v>
      </c>
      <c r="E33" s="225">
        <f>'Team 1'!G63</f>
        <v>0</v>
      </c>
      <c r="F33" s="226" t="str">
        <f t="shared" si="0"/>
        <v>Finlay  0</v>
      </c>
      <c r="G33" s="226" t="str">
        <f>'Team 2'!F63</f>
        <v>Maximillan</v>
      </c>
      <c r="H33" s="226">
        <f>'Team 2'!G63</f>
        <v>0</v>
      </c>
      <c r="I33" s="226" t="str">
        <f t="shared" si="1"/>
        <v>Maximillan 0</v>
      </c>
      <c r="J33" s="226" t="str">
        <f>'Team 3'!F63</f>
        <v xml:space="preserve">Mark </v>
      </c>
      <c r="K33" s="226">
        <f>'Team 3'!G63</f>
        <v>0</v>
      </c>
      <c r="L33" s="226" t="str">
        <f t="shared" si="2"/>
        <v>Mark  0</v>
      </c>
      <c r="M33" s="226" t="str">
        <f>'Team 4'!F63</f>
        <v>Michael</v>
      </c>
      <c r="N33" s="226">
        <f>'Team 4'!G63</f>
        <v>0</v>
      </c>
      <c r="O33" s="226" t="str">
        <f t="shared" si="3"/>
        <v>Michael 0</v>
      </c>
      <c r="P33" s="40" t="str">
        <f>'Team 5'!F63</f>
        <v xml:space="preserve">George </v>
      </c>
      <c r="Q33" s="40">
        <f>'Team 5'!G63</f>
        <v>0</v>
      </c>
      <c r="R33" s="226" t="str">
        <f t="shared" si="4"/>
        <v>George  0</v>
      </c>
      <c r="S33" s="40" t="str">
        <f>'Team 6'!F63</f>
        <v>Harvey</v>
      </c>
      <c r="T33" s="40">
        <f>'Team 6'!G63</f>
        <v>0</v>
      </c>
      <c r="U33" s="226" t="str">
        <f t="shared" si="5"/>
        <v>Harvey 0</v>
      </c>
      <c r="V33" s="40">
        <f>'Team 7'!F63</f>
        <v>0</v>
      </c>
      <c r="W33" s="40">
        <f>'Team 7'!G63</f>
        <v>0</v>
      </c>
      <c r="X33" s="226" t="str">
        <f t="shared" si="6"/>
        <v>0 0</v>
      </c>
      <c r="Y33" s="40">
        <f>'Team 8'!F63</f>
        <v>0</v>
      </c>
      <c r="Z33" s="40">
        <f>'Team 8'!G63</f>
        <v>0</v>
      </c>
      <c r="AA33" s="226" t="str">
        <f t="shared" si="7"/>
        <v>0 0</v>
      </c>
      <c r="AB33" s="40">
        <f>'Team 9'!F63</f>
        <v>0</v>
      </c>
      <c r="AC33" s="40">
        <f>'Team 9'!G63</f>
        <v>0</v>
      </c>
      <c r="AD33" s="226" t="str">
        <f t="shared" si="8"/>
        <v>0 0</v>
      </c>
      <c r="AE33" s="40">
        <f>'Team 10'!F63</f>
        <v>0</v>
      </c>
      <c r="AF33" s="40">
        <f>'Team 10'!G63</f>
        <v>0</v>
      </c>
      <c r="AG33" s="226" t="str">
        <f t="shared" si="9"/>
        <v>0 0</v>
      </c>
      <c r="AH33" s="470"/>
      <c r="AI33" s="327"/>
    </row>
    <row r="34" spans="1:35" ht="21" customHeight="1" x14ac:dyDescent="0.2">
      <c r="A34" s="478"/>
      <c r="B34" s="342">
        <v>37</v>
      </c>
      <c r="C34" s="72" t="s">
        <v>54</v>
      </c>
      <c r="D34" s="225" t="str">
        <f>'Team 1'!F64</f>
        <v>Francesca</v>
      </c>
      <c r="E34" s="225">
        <f>'Team 1'!G64</f>
        <v>0</v>
      </c>
      <c r="F34" s="226" t="str">
        <f t="shared" si="0"/>
        <v>Francesca 0</v>
      </c>
      <c r="G34" s="226" t="str">
        <f>'Team 2'!F64</f>
        <v>Chloe</v>
      </c>
      <c r="H34" s="226">
        <f>'Team 2'!G64</f>
        <v>0</v>
      </c>
      <c r="I34" s="226" t="str">
        <f t="shared" si="1"/>
        <v>Chloe 0</v>
      </c>
      <c r="J34" s="226" t="str">
        <f>'Team 3'!F64</f>
        <v>Jess</v>
      </c>
      <c r="K34" s="226">
        <f>'Team 3'!G64</f>
        <v>0</v>
      </c>
      <c r="L34" s="226" t="str">
        <f t="shared" si="2"/>
        <v>Jess 0</v>
      </c>
      <c r="M34" s="226" t="str">
        <f>'Team 4'!F64</f>
        <v>Holly</v>
      </c>
      <c r="N34" s="226">
        <f>'Team 4'!G64</f>
        <v>0</v>
      </c>
      <c r="O34" s="226" t="str">
        <f t="shared" si="3"/>
        <v>Holly 0</v>
      </c>
      <c r="P34" s="40" t="str">
        <f>'Team 5'!F64</f>
        <v xml:space="preserve">Jessica </v>
      </c>
      <c r="Q34" s="40">
        <f>'Team 5'!G64</f>
        <v>0</v>
      </c>
      <c r="R34" s="226" t="str">
        <f t="shared" si="4"/>
        <v>Jessica  0</v>
      </c>
      <c r="S34" s="40" t="str">
        <f>'Team 6'!F64</f>
        <v xml:space="preserve">Lucy </v>
      </c>
      <c r="T34" s="40">
        <f>'Team 6'!G64</f>
        <v>0</v>
      </c>
      <c r="U34" s="226" t="str">
        <f t="shared" si="5"/>
        <v>Lucy  0</v>
      </c>
      <c r="V34" s="40">
        <f>'Team 7'!F64</f>
        <v>0</v>
      </c>
      <c r="W34" s="40">
        <f>'Team 7'!G64</f>
        <v>0</v>
      </c>
      <c r="X34" s="226" t="str">
        <f t="shared" si="6"/>
        <v>0 0</v>
      </c>
      <c r="Y34" s="40">
        <f>'Team 8'!F64</f>
        <v>0</v>
      </c>
      <c r="Z34" s="40">
        <f>'Team 8'!G64</f>
        <v>0</v>
      </c>
      <c r="AA34" s="226" t="str">
        <f t="shared" si="7"/>
        <v>0 0</v>
      </c>
      <c r="AB34" s="40">
        <f>'Team 9'!F64</f>
        <v>0</v>
      </c>
      <c r="AC34" s="40">
        <f>'Team 9'!G64</f>
        <v>0</v>
      </c>
      <c r="AD34" s="226" t="str">
        <f t="shared" si="8"/>
        <v>0 0</v>
      </c>
      <c r="AE34" s="40">
        <f>'Team 10'!F64</f>
        <v>0</v>
      </c>
      <c r="AF34" s="40">
        <f>'Team 10'!G64</f>
        <v>0</v>
      </c>
      <c r="AG34" s="226" t="str">
        <f t="shared" si="9"/>
        <v>0 0</v>
      </c>
      <c r="AH34" s="470"/>
      <c r="AI34" s="327"/>
    </row>
    <row r="35" spans="1:35" ht="21" customHeight="1" thickBot="1" x14ac:dyDescent="0.25">
      <c r="A35" s="478"/>
      <c r="B35" s="342">
        <v>38</v>
      </c>
      <c r="C35" s="72" t="s">
        <v>55</v>
      </c>
      <c r="D35" s="225" t="str">
        <f>'Team 1'!F65</f>
        <v>Finley</v>
      </c>
      <c r="E35" s="225">
        <f>'Team 1'!G65</f>
        <v>0</v>
      </c>
      <c r="F35" s="226" t="str">
        <f t="shared" si="0"/>
        <v>Finley 0</v>
      </c>
      <c r="G35" s="226" t="str">
        <f>'Team 2'!F65</f>
        <v>Omar</v>
      </c>
      <c r="H35" s="226">
        <f>'Team 2'!G65</f>
        <v>0</v>
      </c>
      <c r="I35" s="226" t="str">
        <f t="shared" si="1"/>
        <v>Omar 0</v>
      </c>
      <c r="J35" s="226" t="str">
        <f>'Team 3'!F65</f>
        <v>Michael</v>
      </c>
      <c r="K35" s="226">
        <f>'Team 3'!G65</f>
        <v>0</v>
      </c>
      <c r="L35" s="226" t="str">
        <f t="shared" si="2"/>
        <v>Michael 0</v>
      </c>
      <c r="M35" s="226" t="str">
        <f>'Team 4'!F65</f>
        <v>Harry</v>
      </c>
      <c r="N35" s="226">
        <f>'Team 4'!G65</f>
        <v>0</v>
      </c>
      <c r="O35" s="226" t="str">
        <f t="shared" si="3"/>
        <v>Harry 0</v>
      </c>
      <c r="P35" s="40" t="str">
        <f>'Team 5'!F65</f>
        <v>Connor</v>
      </c>
      <c r="Q35" s="40">
        <f>'Team 5'!G65</f>
        <v>0</v>
      </c>
      <c r="R35" s="226" t="str">
        <f t="shared" si="4"/>
        <v>Connor 0</v>
      </c>
      <c r="S35" s="40" t="str">
        <f>'Team 6'!F65</f>
        <v xml:space="preserve">Harrison </v>
      </c>
      <c r="T35" s="40">
        <f>'Team 6'!G65</f>
        <v>0</v>
      </c>
      <c r="U35" s="226" t="str">
        <f t="shared" si="5"/>
        <v>Harrison  0</v>
      </c>
      <c r="V35" s="40">
        <f>'Team 7'!F65</f>
        <v>0</v>
      </c>
      <c r="W35" s="40">
        <f>'Team 7'!G65</f>
        <v>0</v>
      </c>
      <c r="X35" s="226" t="str">
        <f t="shared" si="6"/>
        <v>0 0</v>
      </c>
      <c r="Y35" s="40">
        <f>'Team 8'!F65</f>
        <v>0</v>
      </c>
      <c r="Z35" s="40">
        <f>'Team 8'!G65</f>
        <v>0</v>
      </c>
      <c r="AA35" s="226" t="str">
        <f t="shared" si="7"/>
        <v>0 0</v>
      </c>
      <c r="AB35" s="40">
        <f>'Team 9'!F65</f>
        <v>0</v>
      </c>
      <c r="AC35" s="40">
        <f>'Team 9'!G65</f>
        <v>0</v>
      </c>
      <c r="AD35" s="226" t="str">
        <f t="shared" si="8"/>
        <v>0 0</v>
      </c>
      <c r="AE35" s="40">
        <f>'Team 10'!F65</f>
        <v>0</v>
      </c>
      <c r="AF35" s="40">
        <f>'Team 10'!G65</f>
        <v>0</v>
      </c>
      <c r="AG35" s="226" t="str">
        <f t="shared" si="9"/>
        <v>0 0</v>
      </c>
      <c r="AH35" s="470"/>
      <c r="AI35" s="327"/>
    </row>
    <row r="36" spans="1:35" ht="21" customHeight="1" x14ac:dyDescent="0.2">
      <c r="A36" s="478"/>
      <c r="B36" s="342">
        <v>39</v>
      </c>
      <c r="C36" s="72" t="s">
        <v>66</v>
      </c>
      <c r="D36" s="225" t="str">
        <f>'Team 1'!F66</f>
        <v>Jessica</v>
      </c>
      <c r="E36" s="225">
        <f>'Team 1'!G66</f>
        <v>0</v>
      </c>
      <c r="F36" s="226" t="str">
        <f t="shared" si="0"/>
        <v>Jessica 0</v>
      </c>
      <c r="G36" s="226" t="str">
        <f>'Team 2'!F66</f>
        <v>Chloe</v>
      </c>
      <c r="H36" s="226">
        <f>'Team 2'!G66</f>
        <v>0</v>
      </c>
      <c r="I36" s="226" t="str">
        <f t="shared" si="1"/>
        <v>Chloe 0</v>
      </c>
      <c r="J36" s="226" t="str">
        <f>'Team 3'!F66</f>
        <v>Olivia</v>
      </c>
      <c r="K36" s="226">
        <f>'Team 3'!G66</f>
        <v>0</v>
      </c>
      <c r="L36" s="226" t="str">
        <f t="shared" si="2"/>
        <v>Olivia 0</v>
      </c>
      <c r="M36" s="226" t="str">
        <f>'Team 4'!F66</f>
        <v>Abby</v>
      </c>
      <c r="N36" s="226">
        <f>'Team 4'!G66</f>
        <v>0</v>
      </c>
      <c r="O36" s="226" t="str">
        <f t="shared" si="3"/>
        <v>Abby 0</v>
      </c>
      <c r="P36" s="40" t="str">
        <f>'Team 5'!F66</f>
        <v>Merewyn</v>
      </c>
      <c r="Q36" s="40">
        <f>'Team 5'!G66</f>
        <v>0</v>
      </c>
      <c r="R36" s="226" t="str">
        <f t="shared" si="4"/>
        <v>Merewyn 0</v>
      </c>
      <c r="S36" s="40" t="str">
        <f>'Team 6'!F66</f>
        <v>Jessica</v>
      </c>
      <c r="T36" s="40">
        <f>'Team 6'!G66</f>
        <v>0</v>
      </c>
      <c r="U36" s="226" t="str">
        <f t="shared" si="5"/>
        <v>Jessica 0</v>
      </c>
      <c r="V36" s="40">
        <f>'Team 7'!F66</f>
        <v>0</v>
      </c>
      <c r="W36" s="40">
        <f>'Team 7'!G66</f>
        <v>0</v>
      </c>
      <c r="X36" s="226" t="str">
        <f t="shared" si="6"/>
        <v>0 0</v>
      </c>
      <c r="Y36" s="40">
        <f>'Team 8'!F66</f>
        <v>0</v>
      </c>
      <c r="Z36" s="40">
        <f>'Team 8'!G66</f>
        <v>0</v>
      </c>
      <c r="AA36" s="226" t="str">
        <f t="shared" si="7"/>
        <v>0 0</v>
      </c>
      <c r="AB36" s="40">
        <f>'Team 9'!F66</f>
        <v>0</v>
      </c>
      <c r="AC36" s="40">
        <f>'Team 9'!G66</f>
        <v>0</v>
      </c>
      <c r="AD36" s="226" t="str">
        <f t="shared" si="8"/>
        <v>0 0</v>
      </c>
      <c r="AE36" s="40">
        <f>'Team 10'!F66</f>
        <v>0</v>
      </c>
      <c r="AF36" s="40">
        <f>'Team 10'!G66</f>
        <v>0</v>
      </c>
      <c r="AG36" s="226" t="str">
        <f t="shared" si="9"/>
        <v>0 0</v>
      </c>
      <c r="AH36" s="493"/>
      <c r="AI36" s="327"/>
    </row>
    <row r="37" spans="1:35" ht="21" customHeight="1" x14ac:dyDescent="0.2">
      <c r="A37" s="478"/>
      <c r="B37" s="342">
        <v>40</v>
      </c>
      <c r="C37" s="72" t="s">
        <v>67</v>
      </c>
      <c r="D37" s="225" t="str">
        <f>'Team 1'!F67</f>
        <v>Henri</v>
      </c>
      <c r="E37" s="225">
        <f>'Team 1'!G67</f>
        <v>0</v>
      </c>
      <c r="F37" s="226" t="str">
        <f t="shared" si="0"/>
        <v>Henri 0</v>
      </c>
      <c r="G37" s="226" t="str">
        <f>'Team 2'!F67</f>
        <v>Cameron</v>
      </c>
      <c r="H37" s="226">
        <f>'Team 2'!G67</f>
        <v>0</v>
      </c>
      <c r="I37" s="226" t="str">
        <f t="shared" si="1"/>
        <v>Cameron 0</v>
      </c>
      <c r="J37" s="226" t="str">
        <f>'Team 3'!F67</f>
        <v>James</v>
      </c>
      <c r="K37" s="226">
        <f>'Team 3'!G67</f>
        <v>0</v>
      </c>
      <c r="L37" s="226" t="str">
        <f t="shared" si="2"/>
        <v>James 0</v>
      </c>
      <c r="M37" s="226" t="str">
        <f>'Team 4'!F67</f>
        <v>Joshua</v>
      </c>
      <c r="N37" s="226">
        <f>'Team 4'!G67</f>
        <v>0</v>
      </c>
      <c r="O37" s="226" t="str">
        <f t="shared" si="3"/>
        <v>Joshua 0</v>
      </c>
      <c r="P37" s="40" t="str">
        <f>'Team 5'!F67</f>
        <v>Luke</v>
      </c>
      <c r="Q37" s="40">
        <f>'Team 5'!G67</f>
        <v>0</v>
      </c>
      <c r="R37" s="226" t="str">
        <f t="shared" si="4"/>
        <v>Luke 0</v>
      </c>
      <c r="S37" s="40" t="str">
        <f>'Team 6'!F67</f>
        <v>Owen</v>
      </c>
      <c r="T37" s="40">
        <f>'Team 6'!G67</f>
        <v>0</v>
      </c>
      <c r="U37" s="226" t="str">
        <f t="shared" si="5"/>
        <v>Owen 0</v>
      </c>
      <c r="V37" s="40">
        <f>'Team 7'!F67</f>
        <v>0</v>
      </c>
      <c r="W37" s="40">
        <f>'Team 7'!G67</f>
        <v>0</v>
      </c>
      <c r="X37" s="226" t="str">
        <f t="shared" si="6"/>
        <v>0 0</v>
      </c>
      <c r="Y37" s="40">
        <f>'Team 8'!F67</f>
        <v>0</v>
      </c>
      <c r="Z37" s="40">
        <f>'Team 8'!G67</f>
        <v>0</v>
      </c>
      <c r="AA37" s="226" t="str">
        <f t="shared" si="7"/>
        <v>0 0</v>
      </c>
      <c r="AB37" s="40">
        <f>'Team 9'!F67</f>
        <v>0</v>
      </c>
      <c r="AC37" s="40">
        <f>'Team 9'!G67</f>
        <v>0</v>
      </c>
      <c r="AD37" s="226" t="str">
        <f t="shared" si="8"/>
        <v>0 0</v>
      </c>
      <c r="AE37" s="40">
        <f>'Team 10'!F67</f>
        <v>0</v>
      </c>
      <c r="AF37" s="40">
        <f>'Team 10'!G67</f>
        <v>0</v>
      </c>
      <c r="AG37" s="226" t="str">
        <f t="shared" si="9"/>
        <v>0 0</v>
      </c>
      <c r="AH37" s="494"/>
      <c r="AI37" s="327"/>
    </row>
    <row r="38" spans="1:35" ht="21" customHeight="1" x14ac:dyDescent="0.2">
      <c r="A38" s="478"/>
      <c r="B38" s="342">
        <v>41</v>
      </c>
      <c r="C38" s="72" t="s">
        <v>80</v>
      </c>
      <c r="D38" s="225" t="str">
        <f>'Team 1'!F68</f>
        <v>Hannah</v>
      </c>
      <c r="E38" s="225">
        <f>'Team 1'!G68</f>
        <v>0</v>
      </c>
      <c r="F38" s="226" t="str">
        <f t="shared" si="0"/>
        <v>Hannah 0</v>
      </c>
      <c r="G38" s="226" t="str">
        <f>'Team 2'!F68</f>
        <v>Freya</v>
      </c>
      <c r="H38" s="226">
        <f>'Team 2'!G68</f>
        <v>0</v>
      </c>
      <c r="I38" s="226" t="str">
        <f t="shared" si="1"/>
        <v>Freya 0</v>
      </c>
      <c r="J38" s="226" t="str">
        <f>'Team 3'!F68</f>
        <v>Kenzie</v>
      </c>
      <c r="K38" s="226">
        <f>'Team 3'!G68</f>
        <v>0</v>
      </c>
      <c r="L38" s="226" t="str">
        <f t="shared" si="2"/>
        <v>Kenzie 0</v>
      </c>
      <c r="M38" s="226" t="str">
        <f>'Team 4'!F68</f>
        <v>Rhiannon</v>
      </c>
      <c r="N38" s="226">
        <f>'Team 4'!G68</f>
        <v>0</v>
      </c>
      <c r="O38" s="226" t="str">
        <f t="shared" si="3"/>
        <v>Rhiannon 0</v>
      </c>
      <c r="P38" s="40" t="str">
        <f>'Team 5'!F68</f>
        <v>Jessica</v>
      </c>
      <c r="Q38" s="40">
        <f>'Team 5'!G68</f>
        <v>0</v>
      </c>
      <c r="R38" s="226" t="str">
        <f t="shared" si="4"/>
        <v>Jessica 0</v>
      </c>
      <c r="S38" s="40" t="str">
        <f>'Team 6'!F68</f>
        <v>Tia</v>
      </c>
      <c r="T38" s="40">
        <f>'Team 6'!G68</f>
        <v>0</v>
      </c>
      <c r="U38" s="226" t="str">
        <f t="shared" si="5"/>
        <v>Tia 0</v>
      </c>
      <c r="V38" s="40">
        <f>'Team 7'!F68</f>
        <v>0</v>
      </c>
      <c r="W38" s="40">
        <f>'Team 7'!G68</f>
        <v>0</v>
      </c>
      <c r="X38" s="226" t="str">
        <f t="shared" si="6"/>
        <v>0 0</v>
      </c>
      <c r="Y38" s="40">
        <f>'Team 8'!F68</f>
        <v>0</v>
      </c>
      <c r="Z38" s="40">
        <f>'Team 8'!G68</f>
        <v>0</v>
      </c>
      <c r="AA38" s="226" t="str">
        <f t="shared" si="7"/>
        <v>0 0</v>
      </c>
      <c r="AB38" s="40">
        <f>'Team 9'!F68</f>
        <v>0</v>
      </c>
      <c r="AC38" s="40">
        <f>'Team 9'!G68</f>
        <v>0</v>
      </c>
      <c r="AD38" s="226" t="str">
        <f t="shared" si="8"/>
        <v>0 0</v>
      </c>
      <c r="AE38" s="40">
        <f>'Team 10'!F68</f>
        <v>0</v>
      </c>
      <c r="AF38" s="40">
        <f>'Team 10'!G68</f>
        <v>0</v>
      </c>
      <c r="AG38" s="226" t="str">
        <f t="shared" si="9"/>
        <v>0 0</v>
      </c>
      <c r="AH38" s="494"/>
      <c r="AI38" s="327"/>
    </row>
    <row r="39" spans="1:35" ht="21" customHeight="1" thickBot="1" x14ac:dyDescent="0.25">
      <c r="A39" s="478"/>
      <c r="B39" s="342">
        <v>42</v>
      </c>
      <c r="C39" s="490" t="s">
        <v>81</v>
      </c>
      <c r="D39" s="225" t="str">
        <f>'Team 1'!F69</f>
        <v xml:space="preserve">Bradley </v>
      </c>
      <c r="E39" s="225">
        <f>'Team 1'!G69</f>
        <v>0</v>
      </c>
      <c r="F39" s="226" t="str">
        <f t="shared" si="0"/>
        <v>Bradley  0</v>
      </c>
      <c r="G39" s="226" t="str">
        <f>'Team 2'!F69</f>
        <v>Liam</v>
      </c>
      <c r="H39" s="226">
        <f>'Team 2'!G69</f>
        <v>0</v>
      </c>
      <c r="I39" s="226" t="str">
        <f t="shared" si="1"/>
        <v>Liam 0</v>
      </c>
      <c r="J39" s="226" t="str">
        <f>'Team 3'!F69</f>
        <v>Myles</v>
      </c>
      <c r="K39" s="226">
        <f>'Team 3'!G69</f>
        <v>0</v>
      </c>
      <c r="L39" s="226" t="str">
        <f t="shared" si="2"/>
        <v>Myles 0</v>
      </c>
      <c r="M39" s="226" t="str">
        <f>'Team 4'!F69</f>
        <v>Max</v>
      </c>
      <c r="N39" s="226">
        <f>'Team 4'!G69</f>
        <v>0</v>
      </c>
      <c r="O39" s="226" t="str">
        <f t="shared" si="3"/>
        <v>Max 0</v>
      </c>
      <c r="P39" s="40" t="str">
        <f>'Team 5'!F69</f>
        <v>Kris</v>
      </c>
      <c r="Q39" s="40">
        <f>'Team 5'!G69</f>
        <v>0</v>
      </c>
      <c r="R39" s="226" t="str">
        <f t="shared" si="4"/>
        <v>Kris 0</v>
      </c>
      <c r="S39" s="40" t="str">
        <f>'Team 6'!F69</f>
        <v>Joshua</v>
      </c>
      <c r="T39" s="40">
        <f>'Team 6'!G69</f>
        <v>0</v>
      </c>
      <c r="U39" s="226" t="str">
        <f t="shared" si="5"/>
        <v>Joshua 0</v>
      </c>
      <c r="V39" s="40">
        <f>'Team 7'!F69</f>
        <v>0</v>
      </c>
      <c r="W39" s="40">
        <f>'Team 7'!G69</f>
        <v>0</v>
      </c>
      <c r="X39" s="226" t="str">
        <f t="shared" si="6"/>
        <v>0 0</v>
      </c>
      <c r="Y39" s="40">
        <f>'Team 8'!F69</f>
        <v>0</v>
      </c>
      <c r="Z39" s="40">
        <f>'Team 8'!G69</f>
        <v>0</v>
      </c>
      <c r="AA39" s="226" t="str">
        <f t="shared" si="7"/>
        <v>0 0</v>
      </c>
      <c r="AB39" s="40">
        <f>'Team 9'!F69</f>
        <v>0</v>
      </c>
      <c r="AC39" s="40">
        <f>'Team 9'!G69</f>
        <v>0</v>
      </c>
      <c r="AD39" s="226" t="str">
        <f t="shared" si="8"/>
        <v>0 0</v>
      </c>
      <c r="AE39" s="40">
        <f>'Team 10'!F69</f>
        <v>0</v>
      </c>
      <c r="AF39" s="40">
        <f>'Team 10'!G69</f>
        <v>0</v>
      </c>
      <c r="AG39" s="226" t="str">
        <f t="shared" si="9"/>
        <v>0 0</v>
      </c>
      <c r="AH39" s="494"/>
      <c r="AI39" s="327"/>
    </row>
    <row r="40" spans="1:35" ht="13.9" customHeight="1" thickBot="1" x14ac:dyDescent="0.25">
      <c r="A40" s="480"/>
      <c r="B40" s="491"/>
      <c r="C40" s="492"/>
      <c r="D40" s="492"/>
      <c r="E40" s="492"/>
      <c r="F40" s="492"/>
      <c r="G40" s="492"/>
      <c r="H40" s="492"/>
      <c r="I40" s="492"/>
      <c r="J40" s="492"/>
      <c r="K40" s="492"/>
      <c r="L40" s="492"/>
      <c r="M40" s="492"/>
      <c r="N40" s="492"/>
      <c r="O40" s="492"/>
      <c r="P40" s="492"/>
      <c r="Q40" s="492"/>
      <c r="R40" s="492"/>
      <c r="S40" s="492"/>
      <c r="T40" s="492"/>
      <c r="U40" s="492"/>
      <c r="V40" s="492"/>
      <c r="W40" s="492"/>
      <c r="X40" s="492"/>
      <c r="Y40" s="492"/>
      <c r="Z40" s="492"/>
      <c r="AA40" s="492"/>
      <c r="AB40" s="492"/>
      <c r="AC40" s="492"/>
      <c r="AD40" s="492"/>
      <c r="AE40" s="492"/>
      <c r="AF40" s="492"/>
      <c r="AG40" s="492"/>
      <c r="AH40" s="495"/>
      <c r="AI40" s="327"/>
    </row>
    <row r="41" spans="1:35" ht="390" customHeight="1" x14ac:dyDescent="0.2">
      <c r="A41" s="1505"/>
      <c r="B41" s="1505"/>
      <c r="C41" s="1505"/>
      <c r="D41" s="1505"/>
      <c r="E41" s="1505"/>
      <c r="F41" s="1505"/>
      <c r="G41" s="1505"/>
      <c r="H41" s="1505"/>
      <c r="I41" s="1505"/>
      <c r="J41" s="1505"/>
      <c r="K41" s="1505"/>
      <c r="L41" s="1505"/>
      <c r="M41" s="221"/>
      <c r="N41" s="221"/>
      <c r="O41" s="221"/>
      <c r="P41" s="221"/>
      <c r="Q41" s="221"/>
      <c r="R41" s="221"/>
      <c r="S41" s="221"/>
      <c r="T41" s="221"/>
      <c r="U41" s="221"/>
      <c r="V41" s="221"/>
      <c r="W41" s="221"/>
      <c r="X41" s="221"/>
      <c r="Y41" s="221"/>
      <c r="Z41" s="221"/>
      <c r="AA41" s="221"/>
      <c r="AB41" s="221"/>
      <c r="AC41" s="221"/>
      <c r="AD41" s="221"/>
      <c r="AE41" s="221"/>
      <c r="AF41" s="221"/>
      <c r="AG41" s="221"/>
      <c r="AH41" s="221"/>
      <c r="AI41" s="327"/>
    </row>
  </sheetData>
  <sheetProtection algorithmName="SHA-512" hashValue="D5urxupkhVuRAIvLEIcZNOCMg0FyZ9tpdrIYvTLPaNLPUPARWiAJeVCKETa1m//U87tYNXf8RNn/Engi1PVJ2A==" saltValue="t9cLo1BZJx6MmMm9ujFlcA==" spinCount="100000" sheet="1" objects="1" scenarios="1" autoFilter="0"/>
  <autoFilter ref="C5:AG39" xr:uid="{00000000-0009-0000-0000-000004000000}"/>
  <mergeCells count="7">
    <mergeCell ref="O2:AG2"/>
    <mergeCell ref="A41:L41"/>
    <mergeCell ref="F1:F2"/>
    <mergeCell ref="I1:I2"/>
    <mergeCell ref="L1:L2"/>
    <mergeCell ref="O1:AG1"/>
    <mergeCell ref="B1:C5"/>
  </mergeCells>
  <conditionalFormatting sqref="F6:AG39">
    <cfRule type="cellIs" dxfId="968" priority="6" operator="between">
      <formula>0</formula>
      <formula>"0 0"</formula>
    </cfRule>
  </conditionalFormatting>
  <conditionalFormatting sqref="G5:AG5">
    <cfRule type="cellIs" dxfId="967" priority="4" operator="equal">
      <formula>0</formula>
    </cfRule>
  </conditionalFormatting>
  <conditionalFormatting sqref="O2">
    <cfRule type="cellIs" dxfId="966" priority="3" operator="greaterThan">
      <formula>0</formula>
    </cfRule>
  </conditionalFormatting>
  <conditionalFormatting sqref="F1:L2">
    <cfRule type="cellIs" dxfId="965" priority="2" operator="greaterThan">
      <formula>0</formula>
    </cfRule>
  </conditionalFormatting>
  <hyperlinks>
    <hyperlink ref="F1" location="'Gala Setup'!G2" tooltip="Gala Set-up sheet" display="Return to Gala Set-up" xr:uid="{00000000-0004-0000-0400-000000000000}"/>
    <hyperlink ref="I1" location="Recording!Q25" tooltip="Return to Gala Recording Sheet" display="Recording!Q25" xr:uid="{00000000-0004-0000-0400-000001000000}"/>
    <hyperlink ref="L1" location="'Final result'!C8" tooltip="Go to Final Result Sheet" display="'Final result'!C8" xr:uid="{00000000-0004-0000-0400-000002000000}"/>
  </hyperlinks>
  <printOptions horizontalCentered="1" verticalCentered="1"/>
  <pageMargins left="0.11811023622047245" right="0.11811023622047245" top="0.74803149606299213" bottom="0.74803149606299213" header="0.31496062992125984" footer="0.31496062992125984"/>
  <pageSetup paperSize="9" scale="60" orientation="landscape" horizontalDpi="4294967294" r:id="rId1"/>
  <colBreaks count="1" manualBreakCount="1">
    <brk id="33"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0">
    <tabColor theme="3" tint="0.59999389629810485"/>
    <pageSetUpPr autoPageBreaks="0" fitToPage="1"/>
  </sheetPr>
  <dimension ref="A1:TR159"/>
  <sheetViews>
    <sheetView showGridLines="0" showRowColHeaders="0" showZeros="0" topLeftCell="A5" zoomScale="99" zoomScaleNormal="99" workbookViewId="0">
      <selection activeCell="G7" sqref="G7"/>
    </sheetView>
  </sheetViews>
  <sheetFormatPr defaultColWidth="8.85546875" defaultRowHeight="12.75" x14ac:dyDescent="0.2"/>
  <cols>
    <col min="1" max="1" width="2.7109375" style="40" customWidth="1"/>
    <col min="2" max="2" width="4.7109375" style="40" customWidth="1"/>
    <col min="3" max="3" width="24.7109375" style="40" customWidth="1"/>
    <col min="4" max="4" width="12.140625" style="40" customWidth="1"/>
    <col min="5" max="5" width="10.85546875" style="40" customWidth="1"/>
    <col min="6" max="6" width="1.85546875" style="40" customWidth="1"/>
    <col min="7" max="7" width="23.5703125" style="40" customWidth="1"/>
    <col min="8" max="8" width="7.5703125" style="40" customWidth="1"/>
    <col min="9" max="9" width="13.140625" style="40" hidden="1" customWidth="1"/>
    <col min="10" max="11" width="7.42578125" style="40" hidden="1" customWidth="1"/>
    <col min="12" max="13" width="8.7109375" style="40" customWidth="1"/>
    <col min="14" max="14" width="3" style="40" customWidth="1"/>
    <col min="15" max="15" width="3.85546875" style="40" customWidth="1"/>
    <col min="16" max="16" width="3" style="40" customWidth="1"/>
    <col min="17" max="17" width="3.85546875" style="40" customWidth="1"/>
    <col min="18" max="18" width="3" style="40" customWidth="1"/>
    <col min="19" max="19" width="7.28515625" style="40" customWidth="1"/>
    <col min="20" max="20" width="1.5703125" style="40" customWidth="1"/>
    <col min="21" max="21" width="9.85546875" style="40" customWidth="1"/>
    <col min="22" max="22" width="9.85546875" style="40" hidden="1" customWidth="1"/>
    <col min="23" max="23" width="29.5703125" style="40" customWidth="1"/>
    <col min="24" max="24" width="11.28515625" style="40" hidden="1" customWidth="1"/>
    <col min="25" max="25" width="9.5703125" style="40" customWidth="1"/>
    <col min="26" max="26" width="11.85546875" style="40" hidden="1" customWidth="1"/>
    <col min="27" max="27" width="8.85546875" style="40" hidden="1" customWidth="1"/>
    <col min="28" max="28" width="8.140625" style="40" hidden="1" customWidth="1"/>
    <col min="29" max="29" width="5.28515625" style="40" hidden="1" customWidth="1"/>
    <col min="30" max="58" width="4" style="40" hidden="1" customWidth="1"/>
    <col min="59" max="59" width="6.140625" style="40" hidden="1" customWidth="1"/>
    <col min="60" max="60" width="6.7109375" style="40" hidden="1" customWidth="1"/>
    <col min="61" max="61" width="1.5703125" style="40" hidden="1" customWidth="1"/>
    <col min="62" max="62" width="2" style="40" hidden="1" customWidth="1"/>
    <col min="63" max="63" width="2.85546875" style="40" hidden="1" customWidth="1"/>
    <col min="64" max="64" width="9.5703125" style="40" customWidth="1"/>
    <col min="65" max="66" width="9.7109375" style="40" hidden="1" customWidth="1"/>
    <col min="67" max="67" width="9.5703125" style="40" customWidth="1"/>
    <col min="68" max="68" width="2.140625" style="40" customWidth="1"/>
    <col min="69" max="69" width="9" style="40" customWidth="1"/>
    <col min="70" max="70" width="2.7109375" style="40" customWidth="1"/>
    <col min="71" max="71" width="99" style="40" customWidth="1"/>
    <col min="72" max="72" width="10" style="40" customWidth="1"/>
    <col min="73" max="73" width="4.28515625" style="40" customWidth="1"/>
    <col min="74" max="74" width="32.140625" style="40" customWidth="1"/>
    <col min="75" max="77" width="8" style="40" customWidth="1"/>
    <col min="78" max="78" width="5.140625" style="40" customWidth="1"/>
    <col min="79" max="80" width="9.7109375" style="40" customWidth="1"/>
    <col min="81" max="81" width="27" style="40" customWidth="1"/>
    <col min="82" max="82" width="9.7109375" style="40" customWidth="1"/>
    <col min="83" max="85" width="7.7109375" style="40" customWidth="1"/>
    <col min="86" max="86" width="3" style="40" customWidth="1"/>
    <col min="87" max="87" width="4.7109375" style="40" customWidth="1"/>
    <col min="88" max="88" width="3" style="40" customWidth="1"/>
    <col min="89" max="89" width="4.7109375" style="40" customWidth="1"/>
    <col min="90" max="90" width="3" style="40" customWidth="1"/>
    <col min="91" max="91" width="4.7109375" style="40" customWidth="1"/>
    <col min="92" max="92" width="1.42578125" style="40" customWidth="1"/>
    <col min="93" max="94" width="9.7109375" style="40" customWidth="1"/>
    <col min="95" max="95" width="8.7109375" style="40" customWidth="1"/>
    <col min="96" max="98" width="9.7109375" style="40" customWidth="1"/>
    <col min="99" max="99" width="6.5703125" style="40" customWidth="1"/>
    <col min="100" max="100" width="4.7109375" style="40" customWidth="1"/>
    <col min="101" max="101" width="16.28515625" style="40" customWidth="1"/>
    <col min="102" max="102" width="31.42578125" style="40" customWidth="1"/>
    <col min="103" max="103" width="4.7109375" style="40" customWidth="1"/>
    <col min="104" max="104" width="7.5703125" style="40" customWidth="1"/>
    <col min="105" max="106" width="9.140625" style="40" customWidth="1"/>
    <col min="107" max="136" width="4.85546875" style="40" customWidth="1"/>
    <col min="137" max="137" width="8.85546875" style="40" customWidth="1"/>
    <col min="138" max="147" width="3.5703125" style="40" customWidth="1"/>
    <col min="148" max="167" width="4.7109375" style="40" customWidth="1"/>
    <col min="168" max="168" width="8.85546875" style="40" customWidth="1"/>
    <col min="169" max="178" width="3.42578125" style="40" customWidth="1"/>
    <col min="179" max="198" width="4.28515625" style="40" customWidth="1"/>
    <col min="199" max="199" width="8.85546875" style="40" customWidth="1"/>
    <col min="200" max="209" width="3.5703125" style="40" customWidth="1"/>
    <col min="210" max="229" width="4.28515625" style="40" customWidth="1"/>
    <col min="230" max="230" width="8.85546875" style="40" customWidth="1"/>
    <col min="231" max="240" width="2.85546875" style="40" customWidth="1"/>
    <col min="241" max="260" width="5.140625" style="40" customWidth="1"/>
    <col min="261" max="261" width="7.7109375" style="40" customWidth="1"/>
    <col min="262" max="271" width="2.7109375" style="40" customWidth="1"/>
    <col min="272" max="291" width="5.140625" style="40" customWidth="1"/>
    <col min="292" max="292" width="6.5703125" style="40" customWidth="1"/>
    <col min="293" max="302" width="2.42578125" style="40" customWidth="1"/>
    <col min="303" max="322" width="5.140625" style="40" customWidth="1"/>
    <col min="323" max="323" width="7.42578125" style="40" customWidth="1"/>
    <col min="324" max="333" width="2.7109375" style="40" customWidth="1"/>
    <col min="334" max="353" width="5.140625" style="40" customWidth="1"/>
    <col min="354" max="354" width="6.7109375" style="40" customWidth="1"/>
    <col min="355" max="364" width="2.7109375" style="40" customWidth="1"/>
    <col min="365" max="384" width="5.140625" style="40" customWidth="1"/>
    <col min="385" max="385" width="6.7109375" style="40" customWidth="1"/>
    <col min="386" max="395" width="3.28515625" style="40" customWidth="1"/>
    <col min="396" max="415" width="5.140625" style="40" customWidth="1"/>
    <col min="416" max="416" width="6.85546875" style="40" customWidth="1"/>
    <col min="417" max="426" width="3.5703125" style="40" customWidth="1"/>
    <col min="427" max="446" width="5.140625" style="40" customWidth="1"/>
    <col min="447" max="447" width="7.140625" style="40" customWidth="1"/>
    <col min="448" max="448" width="18.5703125" style="40" customWidth="1"/>
    <col min="449" max="468" width="5.28515625" style="40" customWidth="1"/>
    <col min="469" max="471" width="8.85546875" style="40" customWidth="1"/>
    <col min="472" max="472" width="9.140625" style="40" customWidth="1"/>
    <col min="473" max="486" width="8.85546875" style="40"/>
    <col min="487" max="487" width="23.5703125" style="40" customWidth="1"/>
    <col min="488" max="490" width="7.7109375" style="40" customWidth="1"/>
    <col min="491" max="491" width="3" style="40" customWidth="1"/>
    <col min="492" max="492" width="6.7109375" style="40" customWidth="1"/>
    <col min="493" max="493" width="3" style="40" customWidth="1"/>
    <col min="494" max="494" width="3.85546875" style="40" customWidth="1"/>
    <col min="495" max="495" width="3" style="40" customWidth="1"/>
    <col min="496" max="496" width="11.7109375" style="40" customWidth="1"/>
    <col min="497" max="497" width="9.85546875" style="40" customWidth="1"/>
    <col min="498" max="498" width="9.7109375" style="40" customWidth="1"/>
    <col min="499" max="499" width="10.42578125" style="40" customWidth="1"/>
    <col min="500" max="500" width="8.140625" style="40" hidden="1" customWidth="1"/>
    <col min="501" max="501" width="5.28515625" style="40" hidden="1" customWidth="1"/>
    <col min="502" max="530" width="4" style="40" hidden="1" customWidth="1"/>
    <col min="531" max="531" width="6.140625" style="40" hidden="1" customWidth="1"/>
    <col min="532" max="532" width="6.7109375" style="40" hidden="1" customWidth="1"/>
    <col min="533" max="534" width="4" style="40" hidden="1" customWidth="1"/>
    <col min="535" max="535" width="7.85546875" style="40" hidden="1" customWidth="1"/>
    <col min="536" max="536" width="19.42578125" style="40" customWidth="1"/>
    <col min="537" max="538" width="9.7109375" style="40" customWidth="1"/>
    <col min="539" max="16384" width="8.85546875" style="40"/>
  </cols>
  <sheetData>
    <row r="1" spans="1:538" ht="56.45" customHeight="1" thickBot="1" x14ac:dyDescent="0.25">
      <c r="B1" s="1656" t="str">
        <f>'Gala Setup'!S4</f>
        <v>NASL.2018</v>
      </c>
      <c r="C1" s="1656"/>
      <c r="D1" s="1656"/>
      <c r="E1" s="1656"/>
      <c r="F1" s="1515" t="str">
        <f>'Gala Setup'!H2</f>
        <v>National Arena Swimming League</v>
      </c>
      <c r="G1" s="1516"/>
      <c r="H1" s="1516"/>
      <c r="I1" s="1516"/>
      <c r="J1" s="1516"/>
      <c r="K1" s="1516"/>
      <c r="L1" s="1516"/>
      <c r="M1" s="1516"/>
      <c r="N1" s="1516"/>
      <c r="O1" s="1516"/>
      <c r="P1" s="1516"/>
      <c r="Q1" s="1516"/>
      <c r="R1" s="1516"/>
      <c r="S1" s="1516"/>
      <c r="T1" s="1516"/>
      <c r="U1" s="1516"/>
      <c r="V1" s="797"/>
      <c r="W1" s="1543">
        <f>BL3</f>
        <v>43386</v>
      </c>
      <c r="X1" s="1543"/>
      <c r="Y1" s="1543"/>
      <c r="Z1" s="1543"/>
      <c r="AA1" s="1543"/>
      <c r="AB1" s="1543"/>
      <c r="AC1" s="1543"/>
      <c r="AD1" s="1543"/>
      <c r="AE1" s="1543"/>
      <c r="AF1" s="1543"/>
      <c r="AG1" s="1543"/>
      <c r="AH1" s="1543"/>
      <c r="AI1" s="1543"/>
      <c r="AJ1" s="1543"/>
      <c r="AK1" s="1543"/>
      <c r="AL1" s="1543"/>
      <c r="AM1" s="1543"/>
      <c r="AN1" s="1543"/>
      <c r="AO1" s="1543"/>
      <c r="AP1" s="1543"/>
      <c r="AQ1" s="1543"/>
      <c r="AR1" s="1543"/>
      <c r="AS1" s="1543"/>
      <c r="AT1" s="1543"/>
      <c r="AU1" s="1543"/>
      <c r="AV1" s="1543"/>
      <c r="AW1" s="1543"/>
      <c r="AX1" s="1543"/>
      <c r="AY1" s="1543"/>
      <c r="AZ1" s="1543"/>
      <c r="BA1" s="1543"/>
      <c r="BB1" s="1543"/>
      <c r="BC1" s="1543"/>
      <c r="BD1" s="1543"/>
      <c r="BE1" s="1543"/>
      <c r="BF1" s="1543"/>
      <c r="BG1" s="1543"/>
      <c r="BH1" s="1543"/>
      <c r="BI1" s="1543"/>
      <c r="BJ1" s="1543"/>
      <c r="BK1" s="1543"/>
      <c r="BL1" s="1543"/>
      <c r="BM1" s="1543"/>
      <c r="BN1" s="1543"/>
      <c r="BO1" s="1544"/>
    </row>
    <row r="2" spans="1:538" ht="23.45" customHeight="1" thickTop="1" x14ac:dyDescent="0.2">
      <c r="A2" s="515"/>
      <c r="B2" s="1645" t="s">
        <v>3172</v>
      </c>
      <c r="C2" s="1645"/>
      <c r="D2" s="1645"/>
      <c r="E2" s="1645"/>
      <c r="F2" s="783"/>
      <c r="G2" s="780" t="s">
        <v>114</v>
      </c>
      <c r="H2" s="1517" t="s">
        <v>135</v>
      </c>
      <c r="I2" s="1518"/>
      <c r="J2" s="1518"/>
      <c r="K2" s="1518"/>
      <c r="L2" s="1519"/>
      <c r="M2" s="1517" t="s">
        <v>2737</v>
      </c>
      <c r="N2" s="1518"/>
      <c r="O2" s="1519"/>
      <c r="P2" s="1533" t="s">
        <v>146</v>
      </c>
      <c r="Q2" s="1533"/>
      <c r="R2" s="1533"/>
      <c r="S2" s="1534"/>
      <c r="T2" s="781"/>
      <c r="U2" s="1545" t="s">
        <v>2738</v>
      </c>
      <c r="V2" s="1546"/>
      <c r="W2" s="1546"/>
      <c r="X2" s="1546"/>
      <c r="Y2" s="1547"/>
      <c r="Z2" s="833"/>
      <c r="AA2" s="833"/>
      <c r="AB2" s="833"/>
      <c r="AC2" s="833"/>
      <c r="AD2" s="833"/>
      <c r="AE2" s="833"/>
      <c r="AF2" s="833"/>
      <c r="AG2" s="833"/>
      <c r="AH2" s="833"/>
      <c r="AI2" s="833"/>
      <c r="AJ2" s="833"/>
      <c r="AK2" s="833"/>
      <c r="AL2" s="833"/>
      <c r="AM2" s="833"/>
      <c r="AN2" s="833"/>
      <c r="AO2" s="833"/>
      <c r="AP2" s="833"/>
      <c r="AQ2" s="833"/>
      <c r="AR2" s="833"/>
      <c r="AS2" s="833"/>
      <c r="AT2" s="833"/>
      <c r="AU2" s="833"/>
      <c r="AV2" s="833"/>
      <c r="AW2" s="833"/>
      <c r="AX2" s="833"/>
      <c r="AY2" s="833"/>
      <c r="AZ2" s="833"/>
      <c r="BA2" s="833"/>
      <c r="BB2" s="833"/>
      <c r="BC2" s="833"/>
      <c r="BD2" s="833"/>
      <c r="BE2" s="833"/>
      <c r="BF2" s="833"/>
      <c r="BG2" s="833"/>
      <c r="BH2" s="833"/>
      <c r="BI2" s="833"/>
      <c r="BJ2" s="833"/>
      <c r="BK2" s="833"/>
      <c r="BL2" s="1548" t="s">
        <v>145</v>
      </c>
      <c r="BM2" s="1549"/>
      <c r="BN2" s="1549"/>
      <c r="BO2" s="1550"/>
      <c r="BP2" s="1661"/>
      <c r="BQ2" s="1659" t="s">
        <v>221</v>
      </c>
      <c r="BR2" s="438"/>
      <c r="BS2" s="442"/>
      <c r="BZ2" s="1581" t="s">
        <v>114</v>
      </c>
      <c r="CA2" s="1582"/>
      <c r="CB2" s="1583"/>
      <c r="CC2" s="398" t="s">
        <v>135</v>
      </c>
      <c r="CD2" s="399"/>
      <c r="CE2" s="1581" t="s">
        <v>2737</v>
      </c>
      <c r="CF2" s="1583"/>
      <c r="CG2" s="1581" t="s">
        <v>146</v>
      </c>
      <c r="CH2" s="1583"/>
      <c r="CI2" s="1581" t="s">
        <v>2738</v>
      </c>
      <c r="CJ2" s="1582"/>
      <c r="CK2" s="1582"/>
      <c r="CL2" s="1582"/>
      <c r="CM2" s="1582"/>
      <c r="CN2" s="1582"/>
      <c r="CO2" s="1582"/>
      <c r="CP2" s="1582"/>
      <c r="CQ2" s="1583"/>
      <c r="CR2" s="1581" t="s">
        <v>145</v>
      </c>
      <c r="CS2" s="1582"/>
      <c r="CT2" s="1583"/>
      <c r="CU2" s="54"/>
      <c r="CV2" s="397"/>
      <c r="CW2" s="304"/>
      <c r="CX2" s="304"/>
      <c r="CY2" s="304"/>
      <c r="CZ2" s="304"/>
      <c r="DA2" s="397"/>
      <c r="RR2" s="1628" t="s">
        <v>114</v>
      </c>
      <c r="RS2" s="1562"/>
      <c r="RT2" s="1562" t="s">
        <v>135</v>
      </c>
      <c r="RU2" s="1562"/>
      <c r="RV2" s="1562" t="s">
        <v>2737</v>
      </c>
      <c r="RW2" s="1562"/>
      <c r="RX2" s="1562"/>
      <c r="RY2" s="1562" t="s">
        <v>146</v>
      </c>
      <c r="RZ2" s="1562"/>
      <c r="SA2" s="1562"/>
      <c r="SB2" s="1562"/>
      <c r="SC2" s="1562" t="s">
        <v>2738</v>
      </c>
      <c r="SD2" s="1562"/>
      <c r="SE2" s="1562"/>
      <c r="SF2" s="1562"/>
      <c r="SG2" s="1562"/>
      <c r="SH2" s="1562"/>
      <c r="SI2" s="1562"/>
      <c r="SJ2" s="1562"/>
      <c r="SK2" s="1562"/>
      <c r="SL2" s="1562"/>
      <c r="SM2" s="1562"/>
      <c r="SN2" s="1562"/>
      <c r="SO2" s="1562"/>
      <c r="SP2" s="1562"/>
      <c r="SQ2" s="1562"/>
      <c r="SR2" s="1562"/>
      <c r="SS2" s="1562"/>
      <c r="ST2" s="1562"/>
      <c r="SU2" s="1562"/>
      <c r="SV2" s="1562"/>
      <c r="SW2" s="1562"/>
      <c r="SX2" s="1562"/>
      <c r="SY2" s="1562"/>
      <c r="SZ2" s="1562"/>
      <c r="TA2" s="1562"/>
      <c r="TB2" s="1562"/>
      <c r="TC2" s="1562"/>
      <c r="TD2" s="1562"/>
      <c r="TE2" s="1562"/>
      <c r="TF2" s="1562"/>
      <c r="TG2" s="1562"/>
      <c r="TH2" s="1562"/>
      <c r="TI2" s="1562"/>
      <c r="TJ2" s="1562"/>
      <c r="TK2" s="1562"/>
      <c r="TL2" s="1562"/>
      <c r="TM2" s="1562"/>
      <c r="TN2" s="1562"/>
      <c r="TO2" s="1562"/>
      <c r="TP2" s="1562"/>
      <c r="TQ2" s="1562" t="s">
        <v>145</v>
      </c>
      <c r="TR2" s="1617"/>
    </row>
    <row r="3" spans="1:538" ht="28.7" customHeight="1" thickBot="1" x14ac:dyDescent="0.25">
      <c r="A3" s="515"/>
      <c r="B3" s="1538"/>
      <c r="C3" s="1538"/>
      <c r="D3" s="1538"/>
      <c r="E3" s="1538"/>
      <c r="F3" s="783"/>
      <c r="G3" s="757" t="str">
        <f>'Gala Setup'!H4</f>
        <v>East Midlands</v>
      </c>
      <c r="H3" s="1520" t="str">
        <f>'Gala Setup'!J4</f>
        <v>Premier</v>
      </c>
      <c r="I3" s="1521"/>
      <c r="J3" s="1521"/>
      <c r="K3" s="1521"/>
      <c r="L3" s="1522"/>
      <c r="M3" s="1530">
        <f>'Gala Setup'!H5</f>
        <v>1</v>
      </c>
      <c r="N3" s="1531"/>
      <c r="O3" s="1532"/>
      <c r="P3" s="1535">
        <f>'Gala Setup'!J5</f>
        <v>1</v>
      </c>
      <c r="Q3" s="1535"/>
      <c r="R3" s="1535"/>
      <c r="S3" s="1536"/>
      <c r="T3" s="500"/>
      <c r="U3" s="1650" t="str">
        <f>'Gala Setup'!H6</f>
        <v>Peterborough</v>
      </c>
      <c r="V3" s="1651"/>
      <c r="W3" s="1651"/>
      <c r="X3" s="1651"/>
      <c r="Y3" s="1652"/>
      <c r="Z3" s="834"/>
      <c r="AA3" s="834"/>
      <c r="AB3" s="834"/>
      <c r="AC3" s="834"/>
      <c r="AD3" s="834"/>
      <c r="AE3" s="834"/>
      <c r="AF3" s="834"/>
      <c r="AG3" s="834"/>
      <c r="AH3" s="834"/>
      <c r="AI3" s="834"/>
      <c r="AJ3" s="834"/>
      <c r="AK3" s="834"/>
      <c r="AL3" s="834"/>
      <c r="AM3" s="834"/>
      <c r="AN3" s="834"/>
      <c r="AO3" s="834"/>
      <c r="AP3" s="834"/>
      <c r="AQ3" s="834"/>
      <c r="AR3" s="834"/>
      <c r="AS3" s="834"/>
      <c r="AT3" s="834"/>
      <c r="AU3" s="834"/>
      <c r="AV3" s="834"/>
      <c r="AW3" s="834"/>
      <c r="AX3" s="834"/>
      <c r="AY3" s="834"/>
      <c r="AZ3" s="834"/>
      <c r="BA3" s="834"/>
      <c r="BB3" s="834"/>
      <c r="BC3" s="834"/>
      <c r="BD3" s="834"/>
      <c r="BE3" s="834"/>
      <c r="BF3" s="834"/>
      <c r="BG3" s="834"/>
      <c r="BH3" s="834"/>
      <c r="BI3" s="834"/>
      <c r="BJ3" s="834"/>
      <c r="BK3" s="834"/>
      <c r="BL3" s="1653">
        <f>'Gala Setup'!H7</f>
        <v>43386</v>
      </c>
      <c r="BM3" s="1654"/>
      <c r="BN3" s="1654"/>
      <c r="BO3" s="1655"/>
      <c r="BP3" s="1662"/>
      <c r="BQ3" s="1660"/>
      <c r="BR3" s="438"/>
      <c r="BS3" s="442"/>
      <c r="BZ3" s="1584" t="str">
        <f>G3</f>
        <v>East Midlands</v>
      </c>
      <c r="CA3" s="1585"/>
      <c r="CB3" s="1586"/>
      <c r="CC3" s="400" t="str">
        <f>H3</f>
        <v>Premier</v>
      </c>
      <c r="CD3" s="399"/>
      <c r="CE3" s="1584" t="e">
        <f>#REF!</f>
        <v>#REF!</v>
      </c>
      <c r="CF3" s="1586"/>
      <c r="CG3" s="1584">
        <f>P3</f>
        <v>1</v>
      </c>
      <c r="CH3" s="1586"/>
      <c r="CI3" s="1584" t="str">
        <f>U3</f>
        <v>Peterborough</v>
      </c>
      <c r="CJ3" s="1585"/>
      <c r="CK3" s="1585"/>
      <c r="CL3" s="1585"/>
      <c r="CM3" s="1585"/>
      <c r="CN3" s="1521"/>
      <c r="CO3" s="1521"/>
      <c r="CP3" s="1521"/>
      <c r="CQ3" s="1596"/>
      <c r="CR3" s="1587">
        <f>BL3</f>
        <v>43386</v>
      </c>
      <c r="CS3" s="1588"/>
      <c r="CT3" s="1589"/>
      <c r="CU3" s="430"/>
      <c r="CV3" s="304"/>
      <c r="CW3" s="304"/>
      <c r="CX3" s="304"/>
      <c r="CY3" s="304"/>
      <c r="CZ3" s="304"/>
      <c r="DA3" s="397"/>
      <c r="RR3" s="1629" t="str">
        <f>G3</f>
        <v>East Midlands</v>
      </c>
      <c r="RS3" s="1535"/>
      <c r="RT3" s="1535" t="str">
        <f>H3</f>
        <v>Premier</v>
      </c>
      <c r="RU3" s="1535"/>
      <c r="RV3" s="1618">
        <f>M3</f>
        <v>1</v>
      </c>
      <c r="RW3" s="1618"/>
      <c r="RX3" s="1618"/>
      <c r="RY3" s="1535">
        <f>P3</f>
        <v>1</v>
      </c>
      <c r="RZ3" s="1535"/>
      <c r="SA3" s="1535"/>
      <c r="SB3" s="1535"/>
      <c r="SC3" s="1619" t="str">
        <f>U3</f>
        <v>Peterborough</v>
      </c>
      <c r="SD3" s="1619"/>
      <c r="SE3" s="1619"/>
      <c r="SF3" s="1619"/>
      <c r="SG3" s="1619"/>
      <c r="SH3" s="1619"/>
      <c r="SI3" s="1619"/>
      <c r="SJ3" s="1619"/>
      <c r="SK3" s="1619"/>
      <c r="SL3" s="1619"/>
      <c r="SM3" s="1619"/>
      <c r="SN3" s="1619"/>
      <c r="SO3" s="1619"/>
      <c r="SP3" s="1619"/>
      <c r="SQ3" s="1619"/>
      <c r="SR3" s="1619"/>
      <c r="SS3" s="1619"/>
      <c r="ST3" s="1619"/>
      <c r="SU3" s="1619"/>
      <c r="SV3" s="1619"/>
      <c r="SW3" s="1619"/>
      <c r="SX3" s="1619"/>
      <c r="SY3" s="1619"/>
      <c r="SZ3" s="1619"/>
      <c r="TA3" s="1619"/>
      <c r="TB3" s="1619"/>
      <c r="TC3" s="1619"/>
      <c r="TD3" s="1619"/>
      <c r="TE3" s="1619"/>
      <c r="TF3" s="1619"/>
      <c r="TG3" s="1619"/>
      <c r="TH3" s="1619"/>
      <c r="TI3" s="1619"/>
      <c r="TJ3" s="1619"/>
      <c r="TK3" s="1619"/>
      <c r="TL3" s="1619"/>
      <c r="TM3" s="1619"/>
      <c r="TN3" s="1619"/>
      <c r="TO3" s="1619"/>
      <c r="TP3" s="1619"/>
      <c r="TQ3" s="1620">
        <f>BL3</f>
        <v>43386</v>
      </c>
      <c r="TR3" s="1621"/>
    </row>
    <row r="4" spans="1:538" ht="39.6" hidden="1" customHeight="1" thickTop="1" thickBot="1" x14ac:dyDescent="0.25">
      <c r="A4" s="515"/>
      <c r="B4" s="1538"/>
      <c r="C4" s="1538"/>
      <c r="D4" s="1538"/>
      <c r="E4" s="1538"/>
      <c r="F4" s="783"/>
      <c r="G4" s="397"/>
      <c r="H4" s="762"/>
      <c r="I4" s="762"/>
      <c r="J4" s="762"/>
      <c r="K4" s="762"/>
      <c r="L4" s="762"/>
      <c r="M4" s="762"/>
      <c r="N4" s="762"/>
      <c r="O4" s="762"/>
      <c r="P4" s="762"/>
      <c r="Q4" s="762"/>
      <c r="R4" s="762"/>
      <c r="S4" s="763"/>
      <c r="T4" s="501"/>
      <c r="U4" s="397"/>
      <c r="V4" s="739"/>
      <c r="W4" s="739"/>
      <c r="X4" s="739"/>
      <c r="Y4" s="739"/>
      <c r="Z4" s="739"/>
      <c r="AA4" s="739"/>
      <c r="AB4" s="739"/>
      <c r="AC4" s="739"/>
      <c r="AD4" s="739"/>
      <c r="AE4" s="739"/>
      <c r="AF4" s="739"/>
      <c r="AG4" s="739"/>
      <c r="AH4" s="739"/>
      <c r="AI4" s="739"/>
      <c r="AJ4" s="739"/>
      <c r="AK4" s="739"/>
      <c r="AL4" s="739"/>
      <c r="AM4" s="739"/>
      <c r="AN4" s="739"/>
      <c r="AO4" s="739"/>
      <c r="AP4" s="739"/>
      <c r="AQ4" s="739"/>
      <c r="AR4" s="739"/>
      <c r="AS4" s="739"/>
      <c r="AT4" s="739"/>
      <c r="AU4" s="739"/>
      <c r="AV4" s="739"/>
      <c r="AW4" s="739"/>
      <c r="AX4" s="739"/>
      <c r="AY4" s="739"/>
      <c r="AZ4" s="739"/>
      <c r="BA4" s="739"/>
      <c r="BB4" s="739"/>
      <c r="BC4" s="739"/>
      <c r="BD4" s="739"/>
      <c r="BE4" s="739"/>
      <c r="BF4" s="739"/>
      <c r="BG4" s="739"/>
      <c r="BH4" s="739"/>
      <c r="BI4" s="739"/>
      <c r="BJ4" s="739"/>
      <c r="BK4" s="739"/>
      <c r="BL4" s="739"/>
      <c r="BM4" s="739"/>
      <c r="BN4" s="739"/>
      <c r="BO4" s="740"/>
      <c r="BP4" s="1662"/>
      <c r="BQ4" s="1563" t="s">
        <v>2757</v>
      </c>
      <c r="BR4" s="439"/>
      <c r="BS4" s="1622"/>
      <c r="BZ4" s="1575" t="s">
        <v>2743</v>
      </c>
      <c r="CA4" s="1576"/>
      <c r="CB4" s="1577"/>
      <c r="CC4" s="1597" t="s">
        <v>150</v>
      </c>
      <c r="CD4" s="1598"/>
      <c r="CE4" s="1598"/>
      <c r="CF4" s="1598"/>
      <c r="CG4" s="1598"/>
      <c r="CH4" s="1598"/>
      <c r="CI4" s="1598"/>
      <c r="CJ4" s="1598"/>
      <c r="CK4" s="1598"/>
      <c r="CL4" s="1598"/>
      <c r="CM4" s="1599"/>
      <c r="CN4" s="435"/>
      <c r="CO4" s="1590" t="s">
        <v>2739</v>
      </c>
      <c r="CP4" s="1591"/>
      <c r="CQ4" s="1591"/>
      <c r="CR4" s="1591"/>
      <c r="CS4" s="1591"/>
      <c r="CT4" s="1592"/>
      <c r="CU4" s="430"/>
      <c r="CV4" s="304"/>
      <c r="CW4" s="304"/>
      <c r="CX4" s="304"/>
      <c r="CY4" s="304"/>
      <c r="CZ4" s="304"/>
      <c r="DA4" s="397"/>
      <c r="RR4" s="1630" t="s">
        <v>150</v>
      </c>
      <c r="RS4" s="1631"/>
      <c r="RT4" s="1631"/>
      <c r="RU4" s="1631"/>
      <c r="RV4" s="1631"/>
      <c r="RW4" s="1631"/>
      <c r="RX4" s="1631"/>
      <c r="RY4" s="1631"/>
      <c r="RZ4" s="1631"/>
      <c r="SA4" s="1631"/>
      <c r="SB4" s="1632"/>
      <c r="SC4" s="1607" t="s">
        <v>2761</v>
      </c>
      <c r="SD4" s="1608"/>
      <c r="SE4" s="1608"/>
      <c r="SF4" s="1608"/>
      <c r="SG4" s="1608"/>
      <c r="SH4" s="1608"/>
      <c r="SI4" s="1608"/>
      <c r="SJ4" s="1608"/>
      <c r="SK4" s="1608"/>
      <c r="SL4" s="1608"/>
      <c r="SM4" s="1608"/>
      <c r="SN4" s="1608"/>
      <c r="SO4" s="1608"/>
      <c r="SP4" s="1608"/>
      <c r="SQ4" s="1608"/>
      <c r="SR4" s="1608"/>
      <c r="SS4" s="1608"/>
      <c r="ST4" s="1608"/>
      <c r="SU4" s="1608"/>
      <c r="SV4" s="1608"/>
      <c r="SW4" s="1608"/>
      <c r="SX4" s="1608"/>
      <c r="SY4" s="1608"/>
      <c r="SZ4" s="1608"/>
      <c r="TA4" s="1608"/>
      <c r="TB4" s="1608"/>
      <c r="TC4" s="1608"/>
      <c r="TD4" s="1608"/>
      <c r="TE4" s="1608"/>
      <c r="TF4" s="1608"/>
      <c r="TG4" s="1608"/>
      <c r="TH4" s="1608"/>
      <c r="TI4" s="1608"/>
      <c r="TJ4" s="1608"/>
      <c r="TK4" s="1608"/>
      <c r="TL4" s="1608"/>
      <c r="TM4" s="1608"/>
      <c r="TN4" s="1608"/>
      <c r="TO4" s="1608"/>
      <c r="TP4" s="1608"/>
      <c r="TQ4" s="1608"/>
      <c r="TR4" s="1609"/>
    </row>
    <row r="5" spans="1:538" ht="42.95" customHeight="1" thickBot="1" x14ac:dyDescent="0.25">
      <c r="A5" s="515"/>
      <c r="B5" s="1646"/>
      <c r="C5" s="1646"/>
      <c r="D5" s="1646"/>
      <c r="E5" s="1646"/>
      <c r="F5" s="783"/>
      <c r="G5" s="1523" t="s">
        <v>3174</v>
      </c>
      <c r="H5" s="1524"/>
      <c r="I5" s="1524"/>
      <c r="J5" s="1524"/>
      <c r="K5" s="1524"/>
      <c r="L5" s="1524"/>
      <c r="M5" s="1524"/>
      <c r="N5" s="1524"/>
      <c r="O5" s="1524"/>
      <c r="P5" s="1524"/>
      <c r="Q5" s="1524"/>
      <c r="R5" s="1524"/>
      <c r="S5" s="1525"/>
      <c r="T5" s="501"/>
      <c r="U5" s="1523" t="s">
        <v>3175</v>
      </c>
      <c r="V5" s="1524"/>
      <c r="W5" s="1524"/>
      <c r="X5" s="1524"/>
      <c r="Y5" s="1524"/>
      <c r="Z5" s="1524"/>
      <c r="AA5" s="1524"/>
      <c r="AB5" s="1524"/>
      <c r="AC5" s="1524"/>
      <c r="AD5" s="1524"/>
      <c r="AE5" s="1524"/>
      <c r="AF5" s="1524"/>
      <c r="AG5" s="1524"/>
      <c r="AH5" s="1524"/>
      <c r="AI5" s="1524"/>
      <c r="AJ5" s="1524"/>
      <c r="AK5" s="1524"/>
      <c r="AL5" s="1524"/>
      <c r="AM5" s="1524"/>
      <c r="AN5" s="1524"/>
      <c r="AO5" s="1524"/>
      <c r="AP5" s="1524"/>
      <c r="AQ5" s="1524"/>
      <c r="AR5" s="1524"/>
      <c r="AS5" s="1524"/>
      <c r="AT5" s="1524"/>
      <c r="AU5" s="1524"/>
      <c r="AV5" s="1524"/>
      <c r="AW5" s="1524"/>
      <c r="AX5" s="1524"/>
      <c r="AY5" s="1524"/>
      <c r="AZ5" s="1524"/>
      <c r="BA5" s="1524"/>
      <c r="BB5" s="1524"/>
      <c r="BC5" s="1524"/>
      <c r="BD5" s="1524"/>
      <c r="BE5" s="1524"/>
      <c r="BF5" s="1524"/>
      <c r="BG5" s="1524"/>
      <c r="BH5" s="1524"/>
      <c r="BI5" s="1524"/>
      <c r="BJ5" s="1524"/>
      <c r="BK5" s="1524"/>
      <c r="BL5" s="1526"/>
      <c r="BM5" s="1524"/>
      <c r="BN5" s="1524"/>
      <c r="BO5" s="1525"/>
      <c r="BP5" s="1662"/>
      <c r="BQ5" s="1564"/>
      <c r="BR5" s="439"/>
      <c r="BS5" s="1622"/>
      <c r="BZ5" s="1578"/>
      <c r="CA5" s="1579"/>
      <c r="CB5" s="1580"/>
      <c r="CC5" s="1600"/>
      <c r="CD5" s="1601"/>
      <c r="CE5" s="1601"/>
      <c r="CF5" s="1601"/>
      <c r="CG5" s="1601"/>
      <c r="CH5" s="1601"/>
      <c r="CI5" s="1601"/>
      <c r="CJ5" s="1601"/>
      <c r="CK5" s="1601"/>
      <c r="CL5" s="1601"/>
      <c r="CM5" s="1602"/>
      <c r="CN5" s="436"/>
      <c r="CO5" s="1593"/>
      <c r="CP5" s="1594"/>
      <c r="CQ5" s="1594"/>
      <c r="CR5" s="1594"/>
      <c r="CS5" s="1594"/>
      <c r="CT5" s="1595"/>
      <c r="CU5" s="430"/>
      <c r="CV5" s="304"/>
      <c r="CW5" s="304"/>
      <c r="CX5" s="304"/>
      <c r="CY5" s="304"/>
      <c r="CZ5" s="304"/>
      <c r="DA5" s="397"/>
      <c r="RR5" s="1633"/>
      <c r="RS5" s="1634"/>
      <c r="RT5" s="1634"/>
      <c r="RU5" s="1634"/>
      <c r="RV5" s="1634"/>
      <c r="RW5" s="1634"/>
      <c r="RX5" s="1634"/>
      <c r="RY5" s="1634"/>
      <c r="RZ5" s="1634"/>
      <c r="SA5" s="1634"/>
      <c r="SB5" s="1635"/>
      <c r="SC5" s="1610"/>
      <c r="SD5" s="1611"/>
      <c r="SE5" s="1611"/>
      <c r="SF5" s="1611"/>
      <c r="SG5" s="1611"/>
      <c r="SH5" s="1611"/>
      <c r="SI5" s="1611"/>
      <c r="SJ5" s="1611"/>
      <c r="SK5" s="1611"/>
      <c r="SL5" s="1611"/>
      <c r="SM5" s="1611"/>
      <c r="SN5" s="1611"/>
      <c r="SO5" s="1611"/>
      <c r="SP5" s="1611"/>
      <c r="SQ5" s="1611"/>
      <c r="SR5" s="1611"/>
      <c r="SS5" s="1611"/>
      <c r="ST5" s="1611"/>
      <c r="SU5" s="1611"/>
      <c r="SV5" s="1611"/>
      <c r="SW5" s="1611"/>
      <c r="SX5" s="1611"/>
      <c r="SY5" s="1611"/>
      <c r="SZ5" s="1611"/>
      <c r="TA5" s="1611"/>
      <c r="TB5" s="1611"/>
      <c r="TC5" s="1611"/>
      <c r="TD5" s="1611"/>
      <c r="TE5" s="1611"/>
      <c r="TF5" s="1611"/>
      <c r="TG5" s="1611"/>
      <c r="TH5" s="1611"/>
      <c r="TI5" s="1611"/>
      <c r="TJ5" s="1611"/>
      <c r="TK5" s="1611"/>
      <c r="TL5" s="1611"/>
      <c r="TM5" s="1611"/>
      <c r="TN5" s="1611"/>
      <c r="TO5" s="1611"/>
      <c r="TP5" s="1611"/>
      <c r="TQ5" s="1611"/>
      <c r="TR5" s="1612"/>
    </row>
    <row r="6" spans="1:538" ht="53.45" customHeight="1" thickTop="1" thickBot="1" x14ac:dyDescent="0.35">
      <c r="A6" s="515"/>
      <c r="B6" s="1637" t="s">
        <v>2805</v>
      </c>
      <c r="C6" s="1638"/>
      <c r="D6" s="710" t="s">
        <v>3169</v>
      </c>
      <c r="E6" s="782" t="s">
        <v>3170</v>
      </c>
      <c r="F6" s="783"/>
      <c r="G6" s="767" t="s">
        <v>143</v>
      </c>
      <c r="H6" s="742" t="s">
        <v>2747</v>
      </c>
      <c r="I6" s="397"/>
      <c r="J6" s="764"/>
      <c r="K6" s="764"/>
      <c r="L6" s="743" t="s">
        <v>2742</v>
      </c>
      <c r="M6" s="795" t="s">
        <v>3173</v>
      </c>
      <c r="N6" s="1537" t="s">
        <v>3171</v>
      </c>
      <c r="O6" s="1538"/>
      <c r="P6" s="1538"/>
      <c r="Q6" s="1538"/>
      <c r="R6" s="1538"/>
      <c r="S6" s="1539"/>
      <c r="T6" s="501"/>
      <c r="U6" s="768" t="s">
        <v>2746</v>
      </c>
      <c r="V6" s="769"/>
      <c r="W6" s="830" t="s">
        <v>3168</v>
      </c>
      <c r="X6" s="831"/>
      <c r="Y6" s="835" t="s">
        <v>3176</v>
      </c>
      <c r="Z6" s="770"/>
      <c r="AA6" s="770"/>
      <c r="AB6" s="770"/>
      <c r="AC6" s="766"/>
      <c r="AD6" s="770"/>
      <c r="AE6" s="770"/>
      <c r="AF6" s="770"/>
      <c r="AG6" s="770"/>
      <c r="AH6" s="770"/>
      <c r="AI6" s="770"/>
      <c r="AJ6" s="770"/>
      <c r="AK6" s="770"/>
      <c r="AL6" s="770"/>
      <c r="AM6" s="770"/>
      <c r="AN6" s="770"/>
      <c r="AO6" s="770"/>
      <c r="AP6" s="770"/>
      <c r="AQ6" s="770"/>
      <c r="AR6" s="770"/>
      <c r="AS6" s="770"/>
      <c r="AT6" s="770"/>
      <c r="AU6" s="770"/>
      <c r="AV6" s="770"/>
      <c r="AW6" s="770"/>
      <c r="AX6" s="770"/>
      <c r="AY6" s="770"/>
      <c r="AZ6" s="770"/>
      <c r="BA6" s="770"/>
      <c r="BB6" s="770"/>
      <c r="BC6" s="770"/>
      <c r="BD6" s="770"/>
      <c r="BE6" s="770"/>
      <c r="BF6" s="770"/>
      <c r="BG6" s="770"/>
      <c r="BH6" s="770"/>
      <c r="BI6" s="770"/>
      <c r="BJ6" s="770"/>
      <c r="BK6" s="770"/>
      <c r="BL6" s="768" t="s">
        <v>3177</v>
      </c>
      <c r="BM6" s="1553" t="s">
        <v>151</v>
      </c>
      <c r="BN6" s="1554"/>
      <c r="BO6" s="1555"/>
      <c r="BP6" s="1662"/>
      <c r="BQ6" s="498" t="s">
        <v>2781</v>
      </c>
      <c r="BR6" s="440"/>
      <c r="BS6" s="443"/>
      <c r="BZ6" s="748" t="s">
        <v>147</v>
      </c>
      <c r="CA6" s="745" t="s">
        <v>2736</v>
      </c>
      <c r="CB6" s="744" t="s">
        <v>2735</v>
      </c>
      <c r="CC6" s="751" t="s">
        <v>143</v>
      </c>
      <c r="CD6" s="401"/>
      <c r="CE6" s="747" t="s">
        <v>2742</v>
      </c>
      <c r="CF6" s="747" t="s">
        <v>2712</v>
      </c>
      <c r="CG6" s="747" t="s">
        <v>2713</v>
      </c>
      <c r="CH6" s="1570" t="s">
        <v>2748</v>
      </c>
      <c r="CI6" s="1571"/>
      <c r="CJ6" s="1571"/>
      <c r="CK6" s="1571"/>
      <c r="CL6" s="1571"/>
      <c r="CM6" s="1572"/>
      <c r="CN6" s="437"/>
      <c r="CO6" s="750" t="s">
        <v>151</v>
      </c>
      <c r="CP6" s="749" t="s">
        <v>152</v>
      </c>
      <c r="CQ6" s="752" t="s">
        <v>144</v>
      </c>
      <c r="CR6" s="1568" t="s">
        <v>143</v>
      </c>
      <c r="CS6" s="1568"/>
      <c r="CT6" s="1569"/>
      <c r="CU6" s="430"/>
      <c r="CV6" s="304"/>
      <c r="DA6" s="741" t="s">
        <v>2712</v>
      </c>
      <c r="DB6" s="741" t="s">
        <v>2802</v>
      </c>
      <c r="DC6" s="1574" t="s">
        <v>2803</v>
      </c>
      <c r="DD6" s="1574"/>
      <c r="DE6" s="1574"/>
      <c r="DF6" s="1574"/>
      <c r="DG6" s="1574"/>
      <c r="DH6" s="1574"/>
      <c r="DI6" s="1574"/>
      <c r="DJ6" s="1574"/>
      <c r="DK6" s="1574"/>
      <c r="DL6" s="1574"/>
      <c r="DM6" s="1574"/>
      <c r="DN6" s="1574"/>
      <c r="DO6" s="1574"/>
      <c r="DP6" s="1574"/>
      <c r="DQ6" s="1574"/>
      <c r="DR6" s="1574"/>
      <c r="DS6" s="1574"/>
      <c r="DT6" s="1574"/>
      <c r="DU6" s="1574"/>
      <c r="DV6" s="1574"/>
      <c r="DW6" s="1574"/>
      <c r="DX6" s="1574"/>
      <c r="DY6" s="1574"/>
      <c r="DZ6" s="1574"/>
      <c r="EA6" s="1574"/>
      <c r="EB6" s="1574"/>
      <c r="EC6" s="1574"/>
      <c r="ED6" s="1574"/>
      <c r="EE6" s="1574"/>
      <c r="EF6" s="1574"/>
      <c r="EG6" s="741" t="s">
        <v>2804</v>
      </c>
      <c r="EH6" s="1625" t="s">
        <v>2798</v>
      </c>
      <c r="EI6" s="1625"/>
      <c r="EJ6" s="1625"/>
      <c r="EK6" s="1625"/>
      <c r="EL6" s="1625"/>
      <c r="EM6" s="1625"/>
      <c r="EN6" s="1625"/>
      <c r="EO6" s="1625"/>
      <c r="EP6" s="1625"/>
      <c r="EQ6" s="1625"/>
      <c r="ER6" s="1625"/>
      <c r="ES6" s="1625"/>
      <c r="ET6" s="1625"/>
      <c r="EU6" s="1625"/>
      <c r="EV6" s="1625"/>
      <c r="EW6" s="1625"/>
      <c r="EX6" s="1625"/>
      <c r="EY6" s="1625"/>
      <c r="EZ6" s="1625"/>
      <c r="FA6" s="1625"/>
      <c r="FB6" s="1625"/>
      <c r="FC6" s="1625"/>
      <c r="FD6" s="1625"/>
      <c r="FE6" s="1625"/>
      <c r="FF6" s="1625"/>
      <c r="FG6" s="1625"/>
      <c r="FH6" s="1625"/>
      <c r="FI6" s="1625"/>
      <c r="FJ6" s="1625"/>
      <c r="FK6" s="1625"/>
      <c r="FL6" s="741" t="s">
        <v>2801</v>
      </c>
      <c r="FM6" s="1574" t="s">
        <v>2749</v>
      </c>
      <c r="FN6" s="1574"/>
      <c r="FO6" s="1574"/>
      <c r="FP6" s="1574"/>
      <c r="FQ6" s="1574"/>
      <c r="FR6" s="1574"/>
      <c r="FS6" s="1574"/>
      <c r="FT6" s="1574"/>
      <c r="FU6" s="1574"/>
      <c r="FV6" s="1574"/>
      <c r="FW6" s="1574"/>
      <c r="FX6" s="1574"/>
      <c r="FY6" s="1574"/>
      <c r="FZ6" s="1574"/>
      <c r="GA6" s="1574"/>
      <c r="GB6" s="1574"/>
      <c r="GC6" s="1574"/>
      <c r="GD6" s="1574"/>
      <c r="GE6" s="1574"/>
      <c r="GF6" s="1574"/>
      <c r="GG6" s="1574"/>
      <c r="GH6" s="1574"/>
      <c r="GI6" s="1574"/>
      <c r="GJ6" s="1574"/>
      <c r="GK6" s="1574"/>
      <c r="GL6" s="1574"/>
      <c r="GM6" s="1574"/>
      <c r="GN6" s="1574"/>
      <c r="GO6" s="1574"/>
      <c r="GP6" s="1574"/>
      <c r="GQ6" s="741" t="s">
        <v>2800</v>
      </c>
      <c r="GR6" s="1625" t="s">
        <v>2750</v>
      </c>
      <c r="GS6" s="1625"/>
      <c r="GT6" s="1625"/>
      <c r="GU6" s="1625"/>
      <c r="GV6" s="1625"/>
      <c r="GW6" s="1625"/>
      <c r="GX6" s="1625"/>
      <c r="GY6" s="1625"/>
      <c r="GZ6" s="1625"/>
      <c r="HA6" s="1625"/>
      <c r="HB6" s="1625"/>
      <c r="HC6" s="1625"/>
      <c r="HD6" s="1625"/>
      <c r="HE6" s="1625"/>
      <c r="HF6" s="1625"/>
      <c r="HG6" s="1625"/>
      <c r="HH6" s="1625"/>
      <c r="HI6" s="1625"/>
      <c r="HJ6" s="1625"/>
      <c r="HK6" s="1625"/>
      <c r="HL6" s="1625"/>
      <c r="HM6" s="1625"/>
      <c r="HN6" s="1625"/>
      <c r="HO6" s="1625"/>
      <c r="HP6" s="1625"/>
      <c r="HQ6" s="1625"/>
      <c r="HR6" s="1625"/>
      <c r="HS6" s="1625"/>
      <c r="HT6" s="1625"/>
      <c r="HU6" s="1625"/>
      <c r="HV6" s="753" t="s">
        <v>2799</v>
      </c>
      <c r="HW6" s="1623" t="s">
        <v>2809</v>
      </c>
      <c r="HX6" s="1624"/>
      <c r="HY6" s="1624"/>
      <c r="HZ6" s="1624"/>
      <c r="IA6" s="1624"/>
      <c r="IB6" s="1624"/>
      <c r="IC6" s="1624"/>
      <c r="ID6" s="1624"/>
      <c r="IE6" s="1624"/>
      <c r="IF6" s="1624"/>
      <c r="IG6" s="1624"/>
      <c r="IH6" s="1624"/>
      <c r="II6" s="1624"/>
      <c r="IJ6" s="1624"/>
      <c r="IK6" s="1624"/>
      <c r="IL6" s="1624"/>
      <c r="IM6" s="1624"/>
      <c r="IN6" s="1624"/>
      <c r="IO6" s="1624"/>
      <c r="IP6" s="1624"/>
      <c r="IQ6" s="1624"/>
      <c r="IR6" s="1624"/>
      <c r="IS6" s="1624"/>
      <c r="IT6" s="1624"/>
      <c r="IU6" s="1624"/>
      <c r="IV6" s="1624"/>
      <c r="IW6" s="1624"/>
      <c r="IX6" s="1624"/>
      <c r="IY6" s="1624"/>
      <c r="IZ6" s="1624"/>
      <c r="JA6" s="513" t="s">
        <v>2810</v>
      </c>
      <c r="JB6" s="1624" t="s">
        <v>2811</v>
      </c>
      <c r="JC6" s="1624"/>
      <c r="JD6" s="1624"/>
      <c r="JE6" s="1624"/>
      <c r="JF6" s="1624"/>
      <c r="JG6" s="1624"/>
      <c r="JH6" s="1624"/>
      <c r="JI6" s="1624"/>
      <c r="JJ6" s="1624"/>
      <c r="JK6" s="1624"/>
      <c r="JL6" s="1624"/>
      <c r="JM6" s="1624"/>
      <c r="JN6" s="1624"/>
      <c r="JO6" s="1624"/>
      <c r="JP6" s="1624"/>
      <c r="JQ6" s="1624"/>
      <c r="JR6" s="1624"/>
      <c r="JS6" s="1624"/>
      <c r="JT6" s="1624"/>
      <c r="JU6" s="1624"/>
      <c r="JV6" s="1624"/>
      <c r="JW6" s="1624"/>
      <c r="JX6" s="1624"/>
      <c r="JY6" s="1624"/>
      <c r="JZ6" s="1624"/>
      <c r="KA6" s="1624"/>
      <c r="KB6" s="1624"/>
      <c r="KC6" s="1624"/>
      <c r="KD6" s="1624"/>
      <c r="KE6" s="1624"/>
      <c r="KF6" s="513" t="s">
        <v>2812</v>
      </c>
      <c r="KG6" s="1624" t="s">
        <v>2813</v>
      </c>
      <c r="KH6" s="1624"/>
      <c r="KI6" s="1624"/>
      <c r="KJ6" s="1624"/>
      <c r="KK6" s="1624"/>
      <c r="KL6" s="1624"/>
      <c r="KM6" s="1624"/>
      <c r="KN6" s="1624"/>
      <c r="KO6" s="1624"/>
      <c r="KP6" s="1624"/>
      <c r="KQ6" s="1624"/>
      <c r="KR6" s="1624"/>
      <c r="KS6" s="1624"/>
      <c r="KT6" s="1624"/>
      <c r="KU6" s="1624"/>
      <c r="KV6" s="1624"/>
      <c r="KW6" s="1624"/>
      <c r="KX6" s="1624"/>
      <c r="KY6" s="1624"/>
      <c r="KZ6" s="1624"/>
      <c r="LA6" s="1624"/>
      <c r="LB6" s="1624"/>
      <c r="LC6" s="1624"/>
      <c r="LD6" s="1624"/>
      <c r="LE6" s="1624"/>
      <c r="LF6" s="1624"/>
      <c r="LG6" s="1624"/>
      <c r="LH6" s="1624"/>
      <c r="LI6" s="1624"/>
      <c r="LJ6" s="1624"/>
      <c r="LK6" s="513" t="s">
        <v>2814</v>
      </c>
      <c r="LL6" s="1624" t="s">
        <v>2815</v>
      </c>
      <c r="LM6" s="1624"/>
      <c r="LN6" s="1624"/>
      <c r="LO6" s="1624"/>
      <c r="LP6" s="1624"/>
      <c r="LQ6" s="1624"/>
      <c r="LR6" s="1624"/>
      <c r="LS6" s="1624"/>
      <c r="LT6" s="1624"/>
      <c r="LU6" s="1624"/>
      <c r="LV6" s="1624"/>
      <c r="LW6" s="1624"/>
      <c r="LX6" s="1624"/>
      <c r="LY6" s="1624"/>
      <c r="LZ6" s="1624"/>
      <c r="MA6" s="1624"/>
      <c r="MB6" s="1624"/>
      <c r="MC6" s="1624"/>
      <c r="MD6" s="1624"/>
      <c r="ME6" s="1624"/>
      <c r="MF6" s="1624"/>
      <c r="MG6" s="1624"/>
      <c r="MH6" s="1624"/>
      <c r="MI6" s="1624"/>
      <c r="MJ6" s="1624"/>
      <c r="MK6" s="1624"/>
      <c r="ML6" s="1624"/>
      <c r="MM6" s="1624"/>
      <c r="MN6" s="1624"/>
      <c r="MO6" s="1624"/>
      <c r="MP6" s="513" t="s">
        <v>2816</v>
      </c>
      <c r="MQ6" s="1624" t="s">
        <v>2817</v>
      </c>
      <c r="MR6" s="1624"/>
      <c r="MS6" s="1624"/>
      <c r="MT6" s="1624"/>
      <c r="MU6" s="1624"/>
      <c r="MV6" s="1624"/>
      <c r="MW6" s="1624"/>
      <c r="MX6" s="1624"/>
      <c r="MY6" s="1624"/>
      <c r="MZ6" s="1624"/>
      <c r="NA6" s="1624"/>
      <c r="NB6" s="1624"/>
      <c r="NC6" s="1624"/>
      <c r="ND6" s="1624"/>
      <c r="NE6" s="1624"/>
      <c r="NF6" s="1624"/>
      <c r="NG6" s="1624"/>
      <c r="NH6" s="1624"/>
      <c r="NI6" s="1624"/>
      <c r="NJ6" s="1624"/>
      <c r="NK6" s="1624"/>
      <c r="NL6" s="1624"/>
      <c r="NM6" s="1624"/>
      <c r="NN6" s="1624"/>
      <c r="NO6" s="1624"/>
      <c r="NP6" s="1624"/>
      <c r="NQ6" s="1624"/>
      <c r="NR6" s="1624"/>
      <c r="NS6" s="1624"/>
      <c r="NT6" s="1624"/>
      <c r="NU6" s="513" t="s">
        <v>2818</v>
      </c>
      <c r="NV6" s="1624" t="s">
        <v>2819</v>
      </c>
      <c r="NW6" s="1624"/>
      <c r="NX6" s="1624"/>
      <c r="NY6" s="1624"/>
      <c r="NZ6" s="1624"/>
      <c r="OA6" s="1624"/>
      <c r="OB6" s="1624"/>
      <c r="OC6" s="1624"/>
      <c r="OD6" s="1624"/>
      <c r="OE6" s="1624"/>
      <c r="OF6" s="1624"/>
      <c r="OG6" s="1624"/>
      <c r="OH6" s="1624"/>
      <c r="OI6" s="1624"/>
      <c r="OJ6" s="1624"/>
      <c r="OK6" s="1624"/>
      <c r="OL6" s="1624"/>
      <c r="OM6" s="1624"/>
      <c r="ON6" s="1624"/>
      <c r="OO6" s="1624"/>
      <c r="OP6" s="1624"/>
      <c r="OQ6" s="1624"/>
      <c r="OR6" s="1624"/>
      <c r="OS6" s="1624"/>
      <c r="OT6" s="1624"/>
      <c r="OU6" s="1624"/>
      <c r="OV6" s="1624"/>
      <c r="OW6" s="1624"/>
      <c r="OX6" s="1624"/>
      <c r="OY6" s="1624"/>
      <c r="OZ6" s="513" t="s">
        <v>2820</v>
      </c>
      <c r="PA6" s="1624" t="s">
        <v>2821</v>
      </c>
      <c r="PB6" s="1624"/>
      <c r="PC6" s="1624"/>
      <c r="PD6" s="1624"/>
      <c r="PE6" s="1624"/>
      <c r="PF6" s="1624"/>
      <c r="PG6" s="1624"/>
      <c r="PH6" s="1624"/>
      <c r="PI6" s="1624"/>
      <c r="PJ6" s="1624"/>
      <c r="PK6" s="1624"/>
      <c r="PL6" s="1624"/>
      <c r="PM6" s="1624"/>
      <c r="PN6" s="1624"/>
      <c r="PO6" s="1624"/>
      <c r="PP6" s="1624"/>
      <c r="PQ6" s="1624"/>
      <c r="PR6" s="1624"/>
      <c r="PS6" s="1624"/>
      <c r="PT6" s="1624"/>
      <c r="PU6" s="1624"/>
      <c r="PV6" s="1624"/>
      <c r="PW6" s="1624"/>
      <c r="PX6" s="1624"/>
      <c r="PY6" s="1624"/>
      <c r="PZ6" s="1624"/>
      <c r="QA6" s="1624"/>
      <c r="QB6" s="1624"/>
      <c r="QC6" s="1624"/>
      <c r="QD6" s="1624"/>
      <c r="QE6" s="513"/>
      <c r="RR6" s="582" t="s">
        <v>147</v>
      </c>
      <c r="RS6" s="1573" t="s">
        <v>143</v>
      </c>
      <c r="RT6" s="1573"/>
      <c r="RU6" s="1573"/>
      <c r="RV6" s="1573"/>
      <c r="RW6" s="1636" t="s">
        <v>2747</v>
      </c>
      <c r="RX6" s="1636"/>
      <c r="RY6" s="1636" t="s">
        <v>2742</v>
      </c>
      <c r="RZ6" s="1636"/>
      <c r="SA6" s="1636"/>
      <c r="SB6" s="754" t="s">
        <v>2806</v>
      </c>
      <c r="SC6" s="755" t="s">
        <v>2746</v>
      </c>
      <c r="SD6" s="756" t="s">
        <v>2744</v>
      </c>
      <c r="SE6" s="756" t="s">
        <v>2745</v>
      </c>
      <c r="SF6" s="592"/>
      <c r="SG6" s="592"/>
      <c r="SH6" s="592"/>
      <c r="SI6" s="592"/>
      <c r="SJ6" s="592"/>
      <c r="SK6" s="592"/>
      <c r="SL6" s="592"/>
      <c r="SM6" s="592"/>
      <c r="SN6" s="592"/>
      <c r="SO6" s="592"/>
      <c r="SP6" s="592"/>
      <c r="SQ6" s="592"/>
      <c r="SR6" s="592"/>
      <c r="SS6" s="592"/>
      <c r="ST6" s="592"/>
      <c r="SU6" s="592"/>
      <c r="SV6" s="592"/>
      <c r="SW6" s="592"/>
      <c r="SX6" s="592"/>
      <c r="SY6" s="592"/>
      <c r="SZ6" s="592"/>
      <c r="TA6" s="592"/>
      <c r="TB6" s="592"/>
      <c r="TC6" s="592"/>
      <c r="TD6" s="592"/>
      <c r="TE6" s="592"/>
      <c r="TF6" s="592"/>
      <c r="TG6" s="592"/>
      <c r="TH6" s="592"/>
      <c r="TI6" s="592"/>
      <c r="TJ6" s="592"/>
      <c r="TK6" s="592"/>
      <c r="TL6" s="592"/>
      <c r="TM6" s="592"/>
      <c r="TN6" s="592"/>
      <c r="TO6" s="592"/>
      <c r="TP6" s="1626" t="s">
        <v>143</v>
      </c>
      <c r="TQ6" s="1626"/>
      <c r="TR6" s="1627"/>
    </row>
    <row r="7" spans="1:538" ht="53.45" hidden="1" customHeight="1" thickTop="1" thickBot="1" x14ac:dyDescent="0.35">
      <c r="A7" s="515"/>
      <c r="B7" s="796"/>
      <c r="C7" s="796"/>
      <c r="D7" s="810"/>
      <c r="E7" s="810"/>
      <c r="F7" s="783"/>
      <c r="G7" s="767"/>
      <c r="H7" s="742"/>
      <c r="I7" s="397"/>
      <c r="J7" s="764"/>
      <c r="K7" s="764"/>
      <c r="L7" s="795"/>
      <c r="M7" s="742"/>
      <c r="N7" s="1537"/>
      <c r="O7" s="1538"/>
      <c r="P7" s="1538"/>
      <c r="Q7" s="1538"/>
      <c r="R7" s="1538"/>
      <c r="S7" s="1539"/>
      <c r="T7" s="501"/>
      <c r="U7" s="811"/>
      <c r="V7" s="796"/>
      <c r="W7" s="812"/>
      <c r="X7" s="397"/>
      <c r="Y7" s="812"/>
      <c r="Z7" s="397"/>
      <c r="AA7" s="397"/>
      <c r="AB7" s="397"/>
      <c r="AC7" s="397"/>
      <c r="AD7" s="397"/>
      <c r="AE7" s="397"/>
      <c r="AF7" s="397"/>
      <c r="AG7" s="397"/>
      <c r="AH7" s="397"/>
      <c r="AI7" s="397"/>
      <c r="AJ7" s="397"/>
      <c r="AK7" s="397"/>
      <c r="AL7" s="397"/>
      <c r="AM7" s="397"/>
      <c r="AN7" s="397"/>
      <c r="AO7" s="397"/>
      <c r="AP7" s="397"/>
      <c r="AQ7" s="397"/>
      <c r="AR7" s="397"/>
      <c r="AS7" s="397"/>
      <c r="AT7" s="397"/>
      <c r="AU7" s="397"/>
      <c r="AV7" s="397"/>
      <c r="AW7" s="397"/>
      <c r="AX7" s="397"/>
      <c r="AY7" s="397"/>
      <c r="AZ7" s="397"/>
      <c r="BA7" s="397"/>
      <c r="BB7" s="397"/>
      <c r="BC7" s="397"/>
      <c r="BD7" s="397"/>
      <c r="BE7" s="397"/>
      <c r="BF7" s="397"/>
      <c r="BG7" s="397"/>
      <c r="BH7" s="397"/>
      <c r="BI7" s="397"/>
      <c r="BJ7" s="397"/>
      <c r="BK7" s="397"/>
      <c r="BL7" s="812"/>
      <c r="BM7" s="1527" t="str">
        <f>C17</f>
        <v>Norwich Swans</v>
      </c>
      <c r="BN7" s="1528"/>
      <c r="BO7" s="1529"/>
      <c r="BP7" s="1662"/>
      <c r="BQ7" s="813"/>
      <c r="BR7" s="814"/>
      <c r="BS7" s="789"/>
      <c r="BZ7" s="815"/>
      <c r="CA7" s="745"/>
      <c r="CB7" s="744"/>
      <c r="CC7" s="816"/>
      <c r="CD7" s="401"/>
      <c r="CE7" s="747"/>
      <c r="CF7" s="747"/>
      <c r="CG7" s="747"/>
      <c r="CH7" s="786"/>
      <c r="CI7" s="786"/>
      <c r="CJ7" s="786"/>
      <c r="CK7" s="786"/>
      <c r="CL7" s="786"/>
      <c r="CM7" s="787"/>
      <c r="CN7" s="437"/>
      <c r="CO7" s="750"/>
      <c r="CP7" s="749"/>
      <c r="CQ7" s="752"/>
      <c r="CR7" s="817"/>
      <c r="CS7" s="818"/>
      <c r="CT7" s="819"/>
      <c r="CU7" s="430"/>
      <c r="CV7" s="796"/>
      <c r="DA7" s="742"/>
      <c r="DB7" s="742"/>
      <c r="DC7" s="820"/>
      <c r="DD7" s="820"/>
      <c r="DE7" s="820"/>
      <c r="DF7" s="820"/>
      <c r="DG7" s="820"/>
      <c r="DH7" s="820"/>
      <c r="DI7" s="820"/>
      <c r="DJ7" s="820"/>
      <c r="DK7" s="820"/>
      <c r="DL7" s="820"/>
      <c r="DM7" s="820"/>
      <c r="DN7" s="820"/>
      <c r="DO7" s="820"/>
      <c r="DP7" s="820"/>
      <c r="DQ7" s="820"/>
      <c r="DR7" s="820"/>
      <c r="DS7" s="820"/>
      <c r="DT7" s="820"/>
      <c r="DU7" s="820"/>
      <c r="DV7" s="820"/>
      <c r="DW7" s="820"/>
      <c r="DX7" s="820"/>
      <c r="DY7" s="820"/>
      <c r="DZ7" s="820"/>
      <c r="EA7" s="820"/>
      <c r="EB7" s="820"/>
      <c r="EC7" s="820"/>
      <c r="ED7" s="820"/>
      <c r="EE7" s="820"/>
      <c r="EF7" s="820"/>
      <c r="EG7" s="742"/>
      <c r="EH7" s="821"/>
      <c r="EI7" s="821"/>
      <c r="EJ7" s="821"/>
      <c r="EK7" s="821"/>
      <c r="EL7" s="821"/>
      <c r="EM7" s="821"/>
      <c r="EN7" s="821"/>
      <c r="EO7" s="821"/>
      <c r="EP7" s="821"/>
      <c r="EQ7" s="821"/>
      <c r="ER7" s="821"/>
      <c r="ES7" s="821"/>
      <c r="ET7" s="821"/>
      <c r="EU7" s="821"/>
      <c r="EV7" s="821"/>
      <c r="EW7" s="821"/>
      <c r="EX7" s="821"/>
      <c r="EY7" s="821"/>
      <c r="EZ7" s="821"/>
      <c r="FA7" s="821"/>
      <c r="FB7" s="821"/>
      <c r="FC7" s="821"/>
      <c r="FD7" s="821"/>
      <c r="FE7" s="821"/>
      <c r="FF7" s="821"/>
      <c r="FG7" s="821"/>
      <c r="FH7" s="821"/>
      <c r="FI7" s="821"/>
      <c r="FJ7" s="821"/>
      <c r="FK7" s="821"/>
      <c r="FL7" s="742"/>
      <c r="FM7" s="820"/>
      <c r="FN7" s="820"/>
      <c r="FO7" s="820"/>
      <c r="FP7" s="820"/>
      <c r="FQ7" s="820"/>
      <c r="FR7" s="820"/>
      <c r="FS7" s="820"/>
      <c r="FT7" s="820"/>
      <c r="FU7" s="820"/>
      <c r="FV7" s="820"/>
      <c r="FW7" s="820"/>
      <c r="FX7" s="820"/>
      <c r="FY7" s="820"/>
      <c r="FZ7" s="820"/>
      <c r="GA7" s="820"/>
      <c r="GB7" s="820"/>
      <c r="GC7" s="820"/>
      <c r="GD7" s="820"/>
      <c r="GE7" s="820"/>
      <c r="GF7" s="820"/>
      <c r="GG7" s="820"/>
      <c r="GH7" s="820"/>
      <c r="GI7" s="820"/>
      <c r="GJ7" s="820"/>
      <c r="GK7" s="820"/>
      <c r="GL7" s="820"/>
      <c r="GM7" s="820"/>
      <c r="GN7" s="820"/>
      <c r="GO7" s="820"/>
      <c r="GP7" s="820"/>
      <c r="GQ7" s="742"/>
      <c r="GR7" s="821"/>
      <c r="GS7" s="821"/>
      <c r="GT7" s="821"/>
      <c r="GU7" s="821"/>
      <c r="GV7" s="821"/>
      <c r="GW7" s="821"/>
      <c r="GX7" s="821"/>
      <c r="GY7" s="821"/>
      <c r="GZ7" s="821"/>
      <c r="HA7" s="821"/>
      <c r="HB7" s="821"/>
      <c r="HC7" s="821"/>
      <c r="HD7" s="821"/>
      <c r="HE7" s="821"/>
      <c r="HF7" s="821"/>
      <c r="HG7" s="821"/>
      <c r="HH7" s="821"/>
      <c r="HI7" s="821"/>
      <c r="HJ7" s="821"/>
      <c r="HK7" s="821"/>
      <c r="HL7" s="821"/>
      <c r="HM7" s="821"/>
      <c r="HN7" s="821"/>
      <c r="HO7" s="821"/>
      <c r="HP7" s="821"/>
      <c r="HQ7" s="821"/>
      <c r="HR7" s="821"/>
      <c r="HS7" s="821"/>
      <c r="HT7" s="821"/>
      <c r="HU7" s="821"/>
      <c r="HV7" s="822"/>
      <c r="HW7" s="790"/>
      <c r="HX7" s="791"/>
      <c r="HY7" s="791"/>
      <c r="HZ7" s="791"/>
      <c r="IA7" s="791"/>
      <c r="IB7" s="791"/>
      <c r="IC7" s="791"/>
      <c r="ID7" s="791"/>
      <c r="IE7" s="791"/>
      <c r="IF7" s="791"/>
      <c r="IG7" s="791"/>
      <c r="IH7" s="791"/>
      <c r="II7" s="791"/>
      <c r="IJ7" s="791"/>
      <c r="IK7" s="791"/>
      <c r="IL7" s="791"/>
      <c r="IM7" s="791"/>
      <c r="IN7" s="791"/>
      <c r="IO7" s="791"/>
      <c r="IP7" s="791"/>
      <c r="IQ7" s="791"/>
      <c r="IR7" s="791"/>
      <c r="IS7" s="791"/>
      <c r="IT7" s="791"/>
      <c r="IU7" s="791"/>
      <c r="IV7" s="791"/>
      <c r="IW7" s="791"/>
      <c r="IX7" s="791"/>
      <c r="IY7" s="791"/>
      <c r="IZ7" s="791"/>
      <c r="JA7" s="791"/>
      <c r="JB7" s="791"/>
      <c r="JC7" s="791"/>
      <c r="JD7" s="791"/>
      <c r="JE7" s="791"/>
      <c r="JF7" s="791"/>
      <c r="JG7" s="791"/>
      <c r="JH7" s="791"/>
      <c r="JI7" s="791"/>
      <c r="JJ7" s="791"/>
      <c r="JK7" s="791"/>
      <c r="JL7" s="791"/>
      <c r="JM7" s="791"/>
      <c r="JN7" s="791"/>
      <c r="JO7" s="791"/>
      <c r="JP7" s="791"/>
      <c r="JQ7" s="791"/>
      <c r="JR7" s="791"/>
      <c r="JS7" s="791"/>
      <c r="JT7" s="791"/>
      <c r="JU7" s="791"/>
      <c r="JV7" s="791"/>
      <c r="JW7" s="791"/>
      <c r="JX7" s="791"/>
      <c r="JY7" s="791"/>
      <c r="JZ7" s="791"/>
      <c r="KA7" s="791"/>
      <c r="KB7" s="791"/>
      <c r="KC7" s="791"/>
      <c r="KD7" s="791"/>
      <c r="KE7" s="791"/>
      <c r="KF7" s="791"/>
      <c r="KG7" s="791"/>
      <c r="KH7" s="791"/>
      <c r="KI7" s="791"/>
      <c r="KJ7" s="791"/>
      <c r="KK7" s="791"/>
      <c r="KL7" s="791"/>
      <c r="KM7" s="791"/>
      <c r="KN7" s="791"/>
      <c r="KO7" s="791"/>
      <c r="KP7" s="791"/>
      <c r="KQ7" s="791"/>
      <c r="KR7" s="791"/>
      <c r="KS7" s="791"/>
      <c r="KT7" s="791"/>
      <c r="KU7" s="791"/>
      <c r="KV7" s="791"/>
      <c r="KW7" s="791"/>
      <c r="KX7" s="791"/>
      <c r="KY7" s="791"/>
      <c r="KZ7" s="791"/>
      <c r="LA7" s="791"/>
      <c r="LB7" s="791"/>
      <c r="LC7" s="791"/>
      <c r="LD7" s="791"/>
      <c r="LE7" s="791"/>
      <c r="LF7" s="791"/>
      <c r="LG7" s="791"/>
      <c r="LH7" s="791"/>
      <c r="LI7" s="791"/>
      <c r="LJ7" s="791"/>
      <c r="LK7" s="791"/>
      <c r="LL7" s="791"/>
      <c r="LM7" s="791"/>
      <c r="LN7" s="791"/>
      <c r="LO7" s="791"/>
      <c r="LP7" s="791"/>
      <c r="LQ7" s="791"/>
      <c r="LR7" s="791"/>
      <c r="LS7" s="791"/>
      <c r="LT7" s="791"/>
      <c r="LU7" s="791"/>
      <c r="LV7" s="791"/>
      <c r="LW7" s="791"/>
      <c r="LX7" s="791"/>
      <c r="LY7" s="791"/>
      <c r="LZ7" s="791"/>
      <c r="MA7" s="791"/>
      <c r="MB7" s="791"/>
      <c r="MC7" s="791"/>
      <c r="MD7" s="791"/>
      <c r="ME7" s="791"/>
      <c r="MF7" s="791"/>
      <c r="MG7" s="791"/>
      <c r="MH7" s="791"/>
      <c r="MI7" s="791"/>
      <c r="MJ7" s="791"/>
      <c r="MK7" s="791"/>
      <c r="ML7" s="791"/>
      <c r="MM7" s="791"/>
      <c r="MN7" s="791"/>
      <c r="MO7" s="791"/>
      <c r="MP7" s="791"/>
      <c r="MQ7" s="791"/>
      <c r="MR7" s="791"/>
      <c r="MS7" s="791"/>
      <c r="MT7" s="791"/>
      <c r="MU7" s="791"/>
      <c r="MV7" s="791"/>
      <c r="MW7" s="791"/>
      <c r="MX7" s="791"/>
      <c r="MY7" s="791"/>
      <c r="MZ7" s="791"/>
      <c r="NA7" s="791"/>
      <c r="NB7" s="791"/>
      <c r="NC7" s="791"/>
      <c r="ND7" s="791"/>
      <c r="NE7" s="791"/>
      <c r="NF7" s="791"/>
      <c r="NG7" s="791"/>
      <c r="NH7" s="791"/>
      <c r="NI7" s="791"/>
      <c r="NJ7" s="791"/>
      <c r="NK7" s="791"/>
      <c r="NL7" s="791"/>
      <c r="NM7" s="791"/>
      <c r="NN7" s="791"/>
      <c r="NO7" s="791"/>
      <c r="NP7" s="791"/>
      <c r="NQ7" s="791"/>
      <c r="NR7" s="791"/>
      <c r="NS7" s="791"/>
      <c r="NT7" s="791"/>
      <c r="NU7" s="791"/>
      <c r="NV7" s="791"/>
      <c r="NW7" s="791"/>
      <c r="NX7" s="791"/>
      <c r="NY7" s="791"/>
      <c r="NZ7" s="791"/>
      <c r="OA7" s="791"/>
      <c r="OB7" s="791"/>
      <c r="OC7" s="791"/>
      <c r="OD7" s="791"/>
      <c r="OE7" s="791"/>
      <c r="OF7" s="791"/>
      <c r="OG7" s="791"/>
      <c r="OH7" s="791"/>
      <c r="OI7" s="791"/>
      <c r="OJ7" s="791"/>
      <c r="OK7" s="791"/>
      <c r="OL7" s="791"/>
      <c r="OM7" s="791"/>
      <c r="ON7" s="791"/>
      <c r="OO7" s="791"/>
      <c r="OP7" s="791"/>
      <c r="OQ7" s="791"/>
      <c r="OR7" s="791"/>
      <c r="OS7" s="791"/>
      <c r="OT7" s="791"/>
      <c r="OU7" s="791"/>
      <c r="OV7" s="791"/>
      <c r="OW7" s="791"/>
      <c r="OX7" s="791"/>
      <c r="OY7" s="791"/>
      <c r="OZ7" s="791"/>
      <c r="PA7" s="791"/>
      <c r="PB7" s="791"/>
      <c r="PC7" s="791"/>
      <c r="PD7" s="791"/>
      <c r="PE7" s="791"/>
      <c r="PF7" s="791"/>
      <c r="PG7" s="791"/>
      <c r="PH7" s="791"/>
      <c r="PI7" s="791"/>
      <c r="PJ7" s="791"/>
      <c r="PK7" s="791"/>
      <c r="PL7" s="791"/>
      <c r="PM7" s="791"/>
      <c r="PN7" s="791"/>
      <c r="PO7" s="791"/>
      <c r="PP7" s="791"/>
      <c r="PQ7" s="791"/>
      <c r="PR7" s="791"/>
      <c r="PS7" s="791"/>
      <c r="PT7" s="791"/>
      <c r="PU7" s="791"/>
      <c r="PV7" s="791"/>
      <c r="PW7" s="791"/>
      <c r="PX7" s="791"/>
      <c r="PY7" s="791"/>
      <c r="PZ7" s="791"/>
      <c r="QA7" s="791"/>
      <c r="QB7" s="791"/>
      <c r="QC7" s="791"/>
      <c r="QD7" s="791"/>
      <c r="QE7" s="791"/>
      <c r="RR7" s="582"/>
      <c r="RS7" s="788"/>
      <c r="RT7" s="788"/>
      <c r="RU7" s="788"/>
      <c r="RV7" s="788"/>
      <c r="RW7" s="794"/>
      <c r="RX7" s="794"/>
      <c r="RY7" s="794"/>
      <c r="RZ7" s="794"/>
      <c r="SA7" s="794"/>
      <c r="SB7" s="754"/>
      <c r="SC7" s="755"/>
      <c r="SD7" s="756"/>
      <c r="SE7" s="756"/>
      <c r="SF7" s="592"/>
      <c r="SG7" s="592"/>
      <c r="SH7" s="592"/>
      <c r="SI7" s="592"/>
      <c r="SJ7" s="592"/>
      <c r="SK7" s="592"/>
      <c r="SL7" s="592"/>
      <c r="SM7" s="592"/>
      <c r="SN7" s="592"/>
      <c r="SO7" s="592"/>
      <c r="SP7" s="592"/>
      <c r="SQ7" s="592"/>
      <c r="SR7" s="592"/>
      <c r="SS7" s="592"/>
      <c r="ST7" s="592"/>
      <c r="SU7" s="592"/>
      <c r="SV7" s="592"/>
      <c r="SW7" s="592"/>
      <c r="SX7" s="592"/>
      <c r="SY7" s="592"/>
      <c r="SZ7" s="592"/>
      <c r="TA7" s="592"/>
      <c r="TB7" s="592"/>
      <c r="TC7" s="592"/>
      <c r="TD7" s="592"/>
      <c r="TE7" s="592"/>
      <c r="TF7" s="592"/>
      <c r="TG7" s="592"/>
      <c r="TH7" s="592"/>
      <c r="TI7" s="592"/>
      <c r="TJ7" s="592"/>
      <c r="TK7" s="592"/>
      <c r="TL7" s="592"/>
      <c r="TM7" s="592"/>
      <c r="TN7" s="592"/>
      <c r="TO7" s="592"/>
      <c r="TP7" s="792"/>
      <c r="TQ7" s="792"/>
      <c r="TR7" s="793"/>
    </row>
    <row r="8" spans="1:538" ht="53.45" hidden="1" customHeight="1" thickTop="1" thickBot="1" x14ac:dyDescent="0.35">
      <c r="A8" s="515"/>
      <c r="B8" s="796"/>
      <c r="C8" s="796"/>
      <c r="D8" s="810"/>
      <c r="E8" s="810"/>
      <c r="F8" s="783"/>
      <c r="G8" s="767"/>
      <c r="H8" s="742"/>
      <c r="I8" s="397"/>
      <c r="J8" s="764"/>
      <c r="K8" s="764"/>
      <c r="L8" s="795"/>
      <c r="M8" s="742"/>
      <c r="N8" s="1537"/>
      <c r="O8" s="1538"/>
      <c r="P8" s="1538"/>
      <c r="Q8" s="1538"/>
      <c r="R8" s="1538"/>
      <c r="S8" s="1539"/>
      <c r="T8" s="501"/>
      <c r="U8" s="811"/>
      <c r="V8" s="796"/>
      <c r="W8" s="812"/>
      <c r="X8" s="397"/>
      <c r="Y8" s="812"/>
      <c r="Z8" s="397"/>
      <c r="AA8" s="397"/>
      <c r="AB8" s="397"/>
      <c r="AC8" s="397"/>
      <c r="AD8" s="397"/>
      <c r="AE8" s="397"/>
      <c r="AF8" s="397"/>
      <c r="AG8" s="397"/>
      <c r="AH8" s="397"/>
      <c r="AI8" s="397"/>
      <c r="AJ8" s="397"/>
      <c r="AK8" s="397"/>
      <c r="AL8" s="397"/>
      <c r="AM8" s="397"/>
      <c r="AN8" s="397"/>
      <c r="AO8" s="397"/>
      <c r="AP8" s="397"/>
      <c r="AQ8" s="397"/>
      <c r="AR8" s="397"/>
      <c r="AS8" s="397"/>
      <c r="AT8" s="397"/>
      <c r="AU8" s="397"/>
      <c r="AV8" s="397"/>
      <c r="AW8" s="397"/>
      <c r="AX8" s="397"/>
      <c r="AY8" s="397"/>
      <c r="AZ8" s="397"/>
      <c r="BA8" s="397"/>
      <c r="BB8" s="397"/>
      <c r="BC8" s="397"/>
      <c r="BD8" s="397"/>
      <c r="BE8" s="397"/>
      <c r="BF8" s="397"/>
      <c r="BG8" s="397"/>
      <c r="BH8" s="397"/>
      <c r="BI8" s="397"/>
      <c r="BJ8" s="397"/>
      <c r="BK8" s="397"/>
      <c r="BL8" s="812"/>
      <c r="BM8" s="1527" t="str">
        <f t="shared" ref="BM8:BM16" si="0">C18</f>
        <v>Northampton B</v>
      </c>
      <c r="BN8" s="1528"/>
      <c r="BO8" s="1529"/>
      <c r="BP8" s="1662"/>
      <c r="BQ8" s="813"/>
      <c r="BR8" s="814"/>
      <c r="BS8" s="789"/>
      <c r="BZ8" s="815"/>
      <c r="CA8" s="745"/>
      <c r="CB8" s="744"/>
      <c r="CC8" s="816"/>
      <c r="CD8" s="401"/>
      <c r="CE8" s="747"/>
      <c r="CF8" s="747"/>
      <c r="CG8" s="747"/>
      <c r="CH8" s="786"/>
      <c r="CI8" s="786"/>
      <c r="CJ8" s="786"/>
      <c r="CK8" s="786"/>
      <c r="CL8" s="786"/>
      <c r="CM8" s="787"/>
      <c r="CN8" s="437"/>
      <c r="CO8" s="750"/>
      <c r="CP8" s="749"/>
      <c r="CQ8" s="752"/>
      <c r="CR8" s="817"/>
      <c r="CS8" s="818"/>
      <c r="CT8" s="819"/>
      <c r="CU8" s="430"/>
      <c r="CV8" s="796"/>
      <c r="DA8" s="742"/>
      <c r="DB8" s="742"/>
      <c r="DC8" s="820"/>
      <c r="DD8" s="820"/>
      <c r="DE8" s="820"/>
      <c r="DF8" s="820"/>
      <c r="DG8" s="820"/>
      <c r="DH8" s="820"/>
      <c r="DI8" s="820"/>
      <c r="DJ8" s="820"/>
      <c r="DK8" s="820"/>
      <c r="DL8" s="820"/>
      <c r="DM8" s="820"/>
      <c r="DN8" s="820"/>
      <c r="DO8" s="820"/>
      <c r="DP8" s="820"/>
      <c r="DQ8" s="820"/>
      <c r="DR8" s="820"/>
      <c r="DS8" s="820"/>
      <c r="DT8" s="820"/>
      <c r="DU8" s="820"/>
      <c r="DV8" s="820"/>
      <c r="DW8" s="820"/>
      <c r="DX8" s="820"/>
      <c r="DY8" s="820"/>
      <c r="DZ8" s="820"/>
      <c r="EA8" s="820"/>
      <c r="EB8" s="820"/>
      <c r="EC8" s="820"/>
      <c r="ED8" s="820"/>
      <c r="EE8" s="820"/>
      <c r="EF8" s="820"/>
      <c r="EG8" s="742"/>
      <c r="EH8" s="821"/>
      <c r="EI8" s="821"/>
      <c r="EJ8" s="821"/>
      <c r="EK8" s="821"/>
      <c r="EL8" s="821"/>
      <c r="EM8" s="821"/>
      <c r="EN8" s="821"/>
      <c r="EO8" s="821"/>
      <c r="EP8" s="821"/>
      <c r="EQ8" s="821"/>
      <c r="ER8" s="821"/>
      <c r="ES8" s="821"/>
      <c r="ET8" s="821"/>
      <c r="EU8" s="821"/>
      <c r="EV8" s="821"/>
      <c r="EW8" s="821"/>
      <c r="EX8" s="821"/>
      <c r="EY8" s="821"/>
      <c r="EZ8" s="821"/>
      <c r="FA8" s="821"/>
      <c r="FB8" s="821"/>
      <c r="FC8" s="821"/>
      <c r="FD8" s="821"/>
      <c r="FE8" s="821"/>
      <c r="FF8" s="821"/>
      <c r="FG8" s="821"/>
      <c r="FH8" s="821"/>
      <c r="FI8" s="821"/>
      <c r="FJ8" s="821"/>
      <c r="FK8" s="821"/>
      <c r="FL8" s="742"/>
      <c r="FM8" s="820"/>
      <c r="FN8" s="820"/>
      <c r="FO8" s="820"/>
      <c r="FP8" s="820"/>
      <c r="FQ8" s="820"/>
      <c r="FR8" s="820"/>
      <c r="FS8" s="820"/>
      <c r="FT8" s="820"/>
      <c r="FU8" s="820"/>
      <c r="FV8" s="820"/>
      <c r="FW8" s="820"/>
      <c r="FX8" s="820"/>
      <c r="FY8" s="820"/>
      <c r="FZ8" s="820"/>
      <c r="GA8" s="820"/>
      <c r="GB8" s="820"/>
      <c r="GC8" s="820"/>
      <c r="GD8" s="820"/>
      <c r="GE8" s="820"/>
      <c r="GF8" s="820"/>
      <c r="GG8" s="820"/>
      <c r="GH8" s="820"/>
      <c r="GI8" s="820"/>
      <c r="GJ8" s="820"/>
      <c r="GK8" s="820"/>
      <c r="GL8" s="820"/>
      <c r="GM8" s="820"/>
      <c r="GN8" s="820"/>
      <c r="GO8" s="820"/>
      <c r="GP8" s="820"/>
      <c r="GQ8" s="742"/>
      <c r="GR8" s="821"/>
      <c r="GS8" s="821"/>
      <c r="GT8" s="821"/>
      <c r="GU8" s="821"/>
      <c r="GV8" s="821"/>
      <c r="GW8" s="821"/>
      <c r="GX8" s="821"/>
      <c r="GY8" s="821"/>
      <c r="GZ8" s="821"/>
      <c r="HA8" s="821"/>
      <c r="HB8" s="821"/>
      <c r="HC8" s="821"/>
      <c r="HD8" s="821"/>
      <c r="HE8" s="821"/>
      <c r="HF8" s="821"/>
      <c r="HG8" s="821"/>
      <c r="HH8" s="821"/>
      <c r="HI8" s="821"/>
      <c r="HJ8" s="821"/>
      <c r="HK8" s="821"/>
      <c r="HL8" s="821"/>
      <c r="HM8" s="821"/>
      <c r="HN8" s="821"/>
      <c r="HO8" s="821"/>
      <c r="HP8" s="821"/>
      <c r="HQ8" s="821"/>
      <c r="HR8" s="821"/>
      <c r="HS8" s="821"/>
      <c r="HT8" s="821"/>
      <c r="HU8" s="821"/>
      <c r="HV8" s="822"/>
      <c r="HW8" s="790"/>
      <c r="HX8" s="791"/>
      <c r="HY8" s="791"/>
      <c r="HZ8" s="791"/>
      <c r="IA8" s="791"/>
      <c r="IB8" s="791"/>
      <c r="IC8" s="791"/>
      <c r="ID8" s="791"/>
      <c r="IE8" s="791"/>
      <c r="IF8" s="791"/>
      <c r="IG8" s="791"/>
      <c r="IH8" s="791"/>
      <c r="II8" s="791"/>
      <c r="IJ8" s="791"/>
      <c r="IK8" s="791"/>
      <c r="IL8" s="791"/>
      <c r="IM8" s="791"/>
      <c r="IN8" s="791"/>
      <c r="IO8" s="791"/>
      <c r="IP8" s="791"/>
      <c r="IQ8" s="791"/>
      <c r="IR8" s="791"/>
      <c r="IS8" s="791"/>
      <c r="IT8" s="791"/>
      <c r="IU8" s="791"/>
      <c r="IV8" s="791"/>
      <c r="IW8" s="791"/>
      <c r="IX8" s="791"/>
      <c r="IY8" s="791"/>
      <c r="IZ8" s="791"/>
      <c r="JA8" s="791"/>
      <c r="JB8" s="791"/>
      <c r="JC8" s="791"/>
      <c r="JD8" s="791"/>
      <c r="JE8" s="791"/>
      <c r="JF8" s="791"/>
      <c r="JG8" s="791"/>
      <c r="JH8" s="791"/>
      <c r="JI8" s="791"/>
      <c r="JJ8" s="791"/>
      <c r="JK8" s="791"/>
      <c r="JL8" s="791"/>
      <c r="JM8" s="791"/>
      <c r="JN8" s="791"/>
      <c r="JO8" s="791"/>
      <c r="JP8" s="791"/>
      <c r="JQ8" s="791"/>
      <c r="JR8" s="791"/>
      <c r="JS8" s="791"/>
      <c r="JT8" s="791"/>
      <c r="JU8" s="791"/>
      <c r="JV8" s="791"/>
      <c r="JW8" s="791"/>
      <c r="JX8" s="791"/>
      <c r="JY8" s="791"/>
      <c r="JZ8" s="791"/>
      <c r="KA8" s="791"/>
      <c r="KB8" s="791"/>
      <c r="KC8" s="791"/>
      <c r="KD8" s="791"/>
      <c r="KE8" s="791"/>
      <c r="KF8" s="791"/>
      <c r="KG8" s="791"/>
      <c r="KH8" s="791"/>
      <c r="KI8" s="791"/>
      <c r="KJ8" s="791"/>
      <c r="KK8" s="791"/>
      <c r="KL8" s="791"/>
      <c r="KM8" s="791"/>
      <c r="KN8" s="791"/>
      <c r="KO8" s="791"/>
      <c r="KP8" s="791"/>
      <c r="KQ8" s="791"/>
      <c r="KR8" s="791"/>
      <c r="KS8" s="791"/>
      <c r="KT8" s="791"/>
      <c r="KU8" s="791"/>
      <c r="KV8" s="791"/>
      <c r="KW8" s="791"/>
      <c r="KX8" s="791"/>
      <c r="KY8" s="791"/>
      <c r="KZ8" s="791"/>
      <c r="LA8" s="791"/>
      <c r="LB8" s="791"/>
      <c r="LC8" s="791"/>
      <c r="LD8" s="791"/>
      <c r="LE8" s="791"/>
      <c r="LF8" s="791"/>
      <c r="LG8" s="791"/>
      <c r="LH8" s="791"/>
      <c r="LI8" s="791"/>
      <c r="LJ8" s="791"/>
      <c r="LK8" s="791"/>
      <c r="LL8" s="791"/>
      <c r="LM8" s="791"/>
      <c r="LN8" s="791"/>
      <c r="LO8" s="791"/>
      <c r="LP8" s="791"/>
      <c r="LQ8" s="791"/>
      <c r="LR8" s="791"/>
      <c r="LS8" s="791"/>
      <c r="LT8" s="791"/>
      <c r="LU8" s="791"/>
      <c r="LV8" s="791"/>
      <c r="LW8" s="791"/>
      <c r="LX8" s="791"/>
      <c r="LY8" s="791"/>
      <c r="LZ8" s="791"/>
      <c r="MA8" s="791"/>
      <c r="MB8" s="791"/>
      <c r="MC8" s="791"/>
      <c r="MD8" s="791"/>
      <c r="ME8" s="791"/>
      <c r="MF8" s="791"/>
      <c r="MG8" s="791"/>
      <c r="MH8" s="791"/>
      <c r="MI8" s="791"/>
      <c r="MJ8" s="791"/>
      <c r="MK8" s="791"/>
      <c r="ML8" s="791"/>
      <c r="MM8" s="791"/>
      <c r="MN8" s="791"/>
      <c r="MO8" s="791"/>
      <c r="MP8" s="791"/>
      <c r="MQ8" s="791"/>
      <c r="MR8" s="791"/>
      <c r="MS8" s="791"/>
      <c r="MT8" s="791"/>
      <c r="MU8" s="791"/>
      <c r="MV8" s="791"/>
      <c r="MW8" s="791"/>
      <c r="MX8" s="791"/>
      <c r="MY8" s="791"/>
      <c r="MZ8" s="791"/>
      <c r="NA8" s="791"/>
      <c r="NB8" s="791"/>
      <c r="NC8" s="791"/>
      <c r="ND8" s="791"/>
      <c r="NE8" s="791"/>
      <c r="NF8" s="791"/>
      <c r="NG8" s="791"/>
      <c r="NH8" s="791"/>
      <c r="NI8" s="791"/>
      <c r="NJ8" s="791"/>
      <c r="NK8" s="791"/>
      <c r="NL8" s="791"/>
      <c r="NM8" s="791"/>
      <c r="NN8" s="791"/>
      <c r="NO8" s="791"/>
      <c r="NP8" s="791"/>
      <c r="NQ8" s="791"/>
      <c r="NR8" s="791"/>
      <c r="NS8" s="791"/>
      <c r="NT8" s="791"/>
      <c r="NU8" s="791"/>
      <c r="NV8" s="791"/>
      <c r="NW8" s="791"/>
      <c r="NX8" s="791"/>
      <c r="NY8" s="791"/>
      <c r="NZ8" s="791"/>
      <c r="OA8" s="791"/>
      <c r="OB8" s="791"/>
      <c r="OC8" s="791"/>
      <c r="OD8" s="791"/>
      <c r="OE8" s="791"/>
      <c r="OF8" s="791"/>
      <c r="OG8" s="791"/>
      <c r="OH8" s="791"/>
      <c r="OI8" s="791"/>
      <c r="OJ8" s="791"/>
      <c r="OK8" s="791"/>
      <c r="OL8" s="791"/>
      <c r="OM8" s="791"/>
      <c r="ON8" s="791"/>
      <c r="OO8" s="791"/>
      <c r="OP8" s="791"/>
      <c r="OQ8" s="791"/>
      <c r="OR8" s="791"/>
      <c r="OS8" s="791"/>
      <c r="OT8" s="791"/>
      <c r="OU8" s="791"/>
      <c r="OV8" s="791"/>
      <c r="OW8" s="791"/>
      <c r="OX8" s="791"/>
      <c r="OY8" s="791"/>
      <c r="OZ8" s="791"/>
      <c r="PA8" s="791"/>
      <c r="PB8" s="791"/>
      <c r="PC8" s="791"/>
      <c r="PD8" s="791"/>
      <c r="PE8" s="791"/>
      <c r="PF8" s="791"/>
      <c r="PG8" s="791"/>
      <c r="PH8" s="791"/>
      <c r="PI8" s="791"/>
      <c r="PJ8" s="791"/>
      <c r="PK8" s="791"/>
      <c r="PL8" s="791"/>
      <c r="PM8" s="791"/>
      <c r="PN8" s="791"/>
      <c r="PO8" s="791"/>
      <c r="PP8" s="791"/>
      <c r="PQ8" s="791"/>
      <c r="PR8" s="791"/>
      <c r="PS8" s="791"/>
      <c r="PT8" s="791"/>
      <c r="PU8" s="791"/>
      <c r="PV8" s="791"/>
      <c r="PW8" s="791"/>
      <c r="PX8" s="791"/>
      <c r="PY8" s="791"/>
      <c r="PZ8" s="791"/>
      <c r="QA8" s="791"/>
      <c r="QB8" s="791"/>
      <c r="QC8" s="791"/>
      <c r="QD8" s="791"/>
      <c r="QE8" s="791"/>
      <c r="RR8" s="582"/>
      <c r="RS8" s="788"/>
      <c r="RT8" s="788"/>
      <c r="RU8" s="788"/>
      <c r="RV8" s="788"/>
      <c r="RW8" s="794"/>
      <c r="RX8" s="794"/>
      <c r="RY8" s="794"/>
      <c r="RZ8" s="794"/>
      <c r="SA8" s="794"/>
      <c r="SB8" s="754"/>
      <c r="SC8" s="755"/>
      <c r="SD8" s="756"/>
      <c r="SE8" s="756"/>
      <c r="SF8" s="592"/>
      <c r="SG8" s="592"/>
      <c r="SH8" s="592"/>
      <c r="SI8" s="592"/>
      <c r="SJ8" s="592"/>
      <c r="SK8" s="592"/>
      <c r="SL8" s="592"/>
      <c r="SM8" s="592"/>
      <c r="SN8" s="592"/>
      <c r="SO8" s="592"/>
      <c r="SP8" s="592"/>
      <c r="SQ8" s="592"/>
      <c r="SR8" s="592"/>
      <c r="SS8" s="592"/>
      <c r="ST8" s="592"/>
      <c r="SU8" s="592"/>
      <c r="SV8" s="592"/>
      <c r="SW8" s="592"/>
      <c r="SX8" s="592"/>
      <c r="SY8" s="592"/>
      <c r="SZ8" s="592"/>
      <c r="TA8" s="592"/>
      <c r="TB8" s="592"/>
      <c r="TC8" s="592"/>
      <c r="TD8" s="592"/>
      <c r="TE8" s="592"/>
      <c r="TF8" s="592"/>
      <c r="TG8" s="592"/>
      <c r="TH8" s="592"/>
      <c r="TI8" s="592"/>
      <c r="TJ8" s="592"/>
      <c r="TK8" s="592"/>
      <c r="TL8" s="592"/>
      <c r="TM8" s="592"/>
      <c r="TN8" s="592"/>
      <c r="TO8" s="592"/>
      <c r="TP8" s="792"/>
      <c r="TQ8" s="792"/>
      <c r="TR8" s="793"/>
    </row>
    <row r="9" spans="1:538" ht="53.45" hidden="1" customHeight="1" thickTop="1" thickBot="1" x14ac:dyDescent="0.35">
      <c r="A9" s="515"/>
      <c r="B9" s="796"/>
      <c r="C9" s="796"/>
      <c r="D9" s="810"/>
      <c r="E9" s="810"/>
      <c r="F9" s="783"/>
      <c r="G9" s="767"/>
      <c r="H9" s="742"/>
      <c r="I9" s="397"/>
      <c r="J9" s="764"/>
      <c r="K9" s="764"/>
      <c r="L9" s="795"/>
      <c r="M9" s="742"/>
      <c r="N9" s="1537"/>
      <c r="O9" s="1538"/>
      <c r="P9" s="1538"/>
      <c r="Q9" s="1538"/>
      <c r="R9" s="1538"/>
      <c r="S9" s="1539"/>
      <c r="T9" s="501"/>
      <c r="U9" s="811"/>
      <c r="V9" s="796"/>
      <c r="W9" s="812"/>
      <c r="X9" s="397"/>
      <c r="Y9" s="812"/>
      <c r="Z9" s="397"/>
      <c r="AA9" s="397"/>
      <c r="AB9" s="397"/>
      <c r="AC9" s="397"/>
      <c r="AD9" s="397"/>
      <c r="AE9" s="397"/>
      <c r="AF9" s="397"/>
      <c r="AG9" s="397"/>
      <c r="AH9" s="397"/>
      <c r="AI9" s="397"/>
      <c r="AJ9" s="397"/>
      <c r="AK9" s="397"/>
      <c r="AL9" s="397"/>
      <c r="AM9" s="397"/>
      <c r="AN9" s="397"/>
      <c r="AO9" s="397"/>
      <c r="AP9" s="397"/>
      <c r="AQ9" s="397"/>
      <c r="AR9" s="397"/>
      <c r="AS9" s="397"/>
      <c r="AT9" s="397"/>
      <c r="AU9" s="397"/>
      <c r="AV9" s="397"/>
      <c r="AW9" s="397"/>
      <c r="AX9" s="397"/>
      <c r="AY9" s="397"/>
      <c r="AZ9" s="397"/>
      <c r="BA9" s="397"/>
      <c r="BB9" s="397"/>
      <c r="BC9" s="397"/>
      <c r="BD9" s="397"/>
      <c r="BE9" s="397"/>
      <c r="BF9" s="397"/>
      <c r="BG9" s="397"/>
      <c r="BH9" s="397"/>
      <c r="BI9" s="397"/>
      <c r="BJ9" s="397"/>
      <c r="BK9" s="397"/>
      <c r="BL9" s="812"/>
      <c r="BM9" s="1527" t="str">
        <f t="shared" si="0"/>
        <v>City of Peterborough A</v>
      </c>
      <c r="BN9" s="1528"/>
      <c r="BO9" s="1529"/>
      <c r="BP9" s="1662"/>
      <c r="BQ9" s="813"/>
      <c r="BR9" s="814"/>
      <c r="BS9" s="789"/>
      <c r="BZ9" s="815"/>
      <c r="CA9" s="745"/>
      <c r="CB9" s="744"/>
      <c r="CC9" s="816"/>
      <c r="CD9" s="401"/>
      <c r="CE9" s="747"/>
      <c r="CF9" s="747"/>
      <c r="CG9" s="747"/>
      <c r="CH9" s="786"/>
      <c r="CI9" s="786"/>
      <c r="CJ9" s="786"/>
      <c r="CK9" s="786"/>
      <c r="CL9" s="786"/>
      <c r="CM9" s="787"/>
      <c r="CN9" s="437"/>
      <c r="CO9" s="750"/>
      <c r="CP9" s="749"/>
      <c r="CQ9" s="752"/>
      <c r="CR9" s="817"/>
      <c r="CS9" s="818"/>
      <c r="CT9" s="819"/>
      <c r="CU9" s="430"/>
      <c r="CV9" s="796"/>
      <c r="DA9" s="742"/>
      <c r="DB9" s="742"/>
      <c r="DC9" s="820"/>
      <c r="DD9" s="820"/>
      <c r="DE9" s="820"/>
      <c r="DF9" s="820"/>
      <c r="DG9" s="820"/>
      <c r="DH9" s="820"/>
      <c r="DI9" s="820"/>
      <c r="DJ9" s="820"/>
      <c r="DK9" s="820"/>
      <c r="DL9" s="820"/>
      <c r="DM9" s="820"/>
      <c r="DN9" s="820"/>
      <c r="DO9" s="820"/>
      <c r="DP9" s="820"/>
      <c r="DQ9" s="820"/>
      <c r="DR9" s="820"/>
      <c r="DS9" s="820"/>
      <c r="DT9" s="820"/>
      <c r="DU9" s="820"/>
      <c r="DV9" s="820"/>
      <c r="DW9" s="820"/>
      <c r="DX9" s="820"/>
      <c r="DY9" s="820"/>
      <c r="DZ9" s="820"/>
      <c r="EA9" s="820"/>
      <c r="EB9" s="820"/>
      <c r="EC9" s="820"/>
      <c r="ED9" s="820"/>
      <c r="EE9" s="820"/>
      <c r="EF9" s="820"/>
      <c r="EG9" s="742"/>
      <c r="EH9" s="821"/>
      <c r="EI9" s="821"/>
      <c r="EJ9" s="821"/>
      <c r="EK9" s="821"/>
      <c r="EL9" s="821"/>
      <c r="EM9" s="821"/>
      <c r="EN9" s="821"/>
      <c r="EO9" s="821"/>
      <c r="EP9" s="821"/>
      <c r="EQ9" s="821"/>
      <c r="ER9" s="821"/>
      <c r="ES9" s="821"/>
      <c r="ET9" s="821"/>
      <c r="EU9" s="821"/>
      <c r="EV9" s="821"/>
      <c r="EW9" s="821"/>
      <c r="EX9" s="821"/>
      <c r="EY9" s="821"/>
      <c r="EZ9" s="821"/>
      <c r="FA9" s="821"/>
      <c r="FB9" s="821"/>
      <c r="FC9" s="821"/>
      <c r="FD9" s="821"/>
      <c r="FE9" s="821"/>
      <c r="FF9" s="821"/>
      <c r="FG9" s="821"/>
      <c r="FH9" s="821"/>
      <c r="FI9" s="821"/>
      <c r="FJ9" s="821"/>
      <c r="FK9" s="821"/>
      <c r="FL9" s="742"/>
      <c r="FM9" s="820"/>
      <c r="FN9" s="820"/>
      <c r="FO9" s="820"/>
      <c r="FP9" s="820"/>
      <c r="FQ9" s="820"/>
      <c r="FR9" s="820"/>
      <c r="FS9" s="820"/>
      <c r="FT9" s="820"/>
      <c r="FU9" s="820"/>
      <c r="FV9" s="820"/>
      <c r="FW9" s="820"/>
      <c r="FX9" s="820"/>
      <c r="FY9" s="820"/>
      <c r="FZ9" s="820"/>
      <c r="GA9" s="820"/>
      <c r="GB9" s="820"/>
      <c r="GC9" s="820"/>
      <c r="GD9" s="820"/>
      <c r="GE9" s="820"/>
      <c r="GF9" s="820"/>
      <c r="GG9" s="820"/>
      <c r="GH9" s="820"/>
      <c r="GI9" s="820"/>
      <c r="GJ9" s="820"/>
      <c r="GK9" s="820"/>
      <c r="GL9" s="820"/>
      <c r="GM9" s="820"/>
      <c r="GN9" s="820"/>
      <c r="GO9" s="820"/>
      <c r="GP9" s="820"/>
      <c r="GQ9" s="742"/>
      <c r="GR9" s="821"/>
      <c r="GS9" s="821"/>
      <c r="GT9" s="821"/>
      <c r="GU9" s="821"/>
      <c r="GV9" s="821"/>
      <c r="GW9" s="821"/>
      <c r="GX9" s="821"/>
      <c r="GY9" s="821"/>
      <c r="GZ9" s="821"/>
      <c r="HA9" s="821"/>
      <c r="HB9" s="821"/>
      <c r="HC9" s="821"/>
      <c r="HD9" s="821"/>
      <c r="HE9" s="821"/>
      <c r="HF9" s="821"/>
      <c r="HG9" s="821"/>
      <c r="HH9" s="821"/>
      <c r="HI9" s="821"/>
      <c r="HJ9" s="821"/>
      <c r="HK9" s="821"/>
      <c r="HL9" s="821"/>
      <c r="HM9" s="821"/>
      <c r="HN9" s="821"/>
      <c r="HO9" s="821"/>
      <c r="HP9" s="821"/>
      <c r="HQ9" s="821"/>
      <c r="HR9" s="821"/>
      <c r="HS9" s="821"/>
      <c r="HT9" s="821"/>
      <c r="HU9" s="821"/>
      <c r="HV9" s="822"/>
      <c r="HW9" s="790"/>
      <c r="HX9" s="791"/>
      <c r="HY9" s="791"/>
      <c r="HZ9" s="791"/>
      <c r="IA9" s="791"/>
      <c r="IB9" s="791"/>
      <c r="IC9" s="791"/>
      <c r="ID9" s="791"/>
      <c r="IE9" s="791"/>
      <c r="IF9" s="791"/>
      <c r="IG9" s="791"/>
      <c r="IH9" s="791"/>
      <c r="II9" s="791"/>
      <c r="IJ9" s="791"/>
      <c r="IK9" s="791"/>
      <c r="IL9" s="791"/>
      <c r="IM9" s="791"/>
      <c r="IN9" s="791"/>
      <c r="IO9" s="791"/>
      <c r="IP9" s="791"/>
      <c r="IQ9" s="791"/>
      <c r="IR9" s="791"/>
      <c r="IS9" s="791"/>
      <c r="IT9" s="791"/>
      <c r="IU9" s="791"/>
      <c r="IV9" s="791"/>
      <c r="IW9" s="791"/>
      <c r="IX9" s="791"/>
      <c r="IY9" s="791"/>
      <c r="IZ9" s="791"/>
      <c r="JA9" s="791"/>
      <c r="JB9" s="791"/>
      <c r="JC9" s="791"/>
      <c r="JD9" s="791"/>
      <c r="JE9" s="791"/>
      <c r="JF9" s="791"/>
      <c r="JG9" s="791"/>
      <c r="JH9" s="791"/>
      <c r="JI9" s="791"/>
      <c r="JJ9" s="791"/>
      <c r="JK9" s="791"/>
      <c r="JL9" s="791"/>
      <c r="JM9" s="791"/>
      <c r="JN9" s="791"/>
      <c r="JO9" s="791"/>
      <c r="JP9" s="791"/>
      <c r="JQ9" s="791"/>
      <c r="JR9" s="791"/>
      <c r="JS9" s="791"/>
      <c r="JT9" s="791"/>
      <c r="JU9" s="791"/>
      <c r="JV9" s="791"/>
      <c r="JW9" s="791"/>
      <c r="JX9" s="791"/>
      <c r="JY9" s="791"/>
      <c r="JZ9" s="791"/>
      <c r="KA9" s="791"/>
      <c r="KB9" s="791"/>
      <c r="KC9" s="791"/>
      <c r="KD9" s="791"/>
      <c r="KE9" s="791"/>
      <c r="KF9" s="791"/>
      <c r="KG9" s="791"/>
      <c r="KH9" s="791"/>
      <c r="KI9" s="791"/>
      <c r="KJ9" s="791"/>
      <c r="KK9" s="791"/>
      <c r="KL9" s="791"/>
      <c r="KM9" s="791"/>
      <c r="KN9" s="791"/>
      <c r="KO9" s="791"/>
      <c r="KP9" s="791"/>
      <c r="KQ9" s="791"/>
      <c r="KR9" s="791"/>
      <c r="KS9" s="791"/>
      <c r="KT9" s="791"/>
      <c r="KU9" s="791"/>
      <c r="KV9" s="791"/>
      <c r="KW9" s="791"/>
      <c r="KX9" s="791"/>
      <c r="KY9" s="791"/>
      <c r="KZ9" s="791"/>
      <c r="LA9" s="791"/>
      <c r="LB9" s="791"/>
      <c r="LC9" s="791"/>
      <c r="LD9" s="791"/>
      <c r="LE9" s="791"/>
      <c r="LF9" s="791"/>
      <c r="LG9" s="791"/>
      <c r="LH9" s="791"/>
      <c r="LI9" s="791"/>
      <c r="LJ9" s="791"/>
      <c r="LK9" s="791"/>
      <c r="LL9" s="791"/>
      <c r="LM9" s="791"/>
      <c r="LN9" s="791"/>
      <c r="LO9" s="791"/>
      <c r="LP9" s="791"/>
      <c r="LQ9" s="791"/>
      <c r="LR9" s="791"/>
      <c r="LS9" s="791"/>
      <c r="LT9" s="791"/>
      <c r="LU9" s="791"/>
      <c r="LV9" s="791"/>
      <c r="LW9" s="791"/>
      <c r="LX9" s="791"/>
      <c r="LY9" s="791"/>
      <c r="LZ9" s="791"/>
      <c r="MA9" s="791"/>
      <c r="MB9" s="791"/>
      <c r="MC9" s="791"/>
      <c r="MD9" s="791"/>
      <c r="ME9" s="791"/>
      <c r="MF9" s="791"/>
      <c r="MG9" s="791"/>
      <c r="MH9" s="791"/>
      <c r="MI9" s="791"/>
      <c r="MJ9" s="791"/>
      <c r="MK9" s="791"/>
      <c r="ML9" s="791"/>
      <c r="MM9" s="791"/>
      <c r="MN9" s="791"/>
      <c r="MO9" s="791"/>
      <c r="MP9" s="791"/>
      <c r="MQ9" s="791"/>
      <c r="MR9" s="791"/>
      <c r="MS9" s="791"/>
      <c r="MT9" s="791"/>
      <c r="MU9" s="791"/>
      <c r="MV9" s="791"/>
      <c r="MW9" s="791"/>
      <c r="MX9" s="791"/>
      <c r="MY9" s="791"/>
      <c r="MZ9" s="791"/>
      <c r="NA9" s="791"/>
      <c r="NB9" s="791"/>
      <c r="NC9" s="791"/>
      <c r="ND9" s="791"/>
      <c r="NE9" s="791"/>
      <c r="NF9" s="791"/>
      <c r="NG9" s="791"/>
      <c r="NH9" s="791"/>
      <c r="NI9" s="791"/>
      <c r="NJ9" s="791"/>
      <c r="NK9" s="791"/>
      <c r="NL9" s="791"/>
      <c r="NM9" s="791"/>
      <c r="NN9" s="791"/>
      <c r="NO9" s="791"/>
      <c r="NP9" s="791"/>
      <c r="NQ9" s="791"/>
      <c r="NR9" s="791"/>
      <c r="NS9" s="791"/>
      <c r="NT9" s="791"/>
      <c r="NU9" s="791"/>
      <c r="NV9" s="791"/>
      <c r="NW9" s="791"/>
      <c r="NX9" s="791"/>
      <c r="NY9" s="791"/>
      <c r="NZ9" s="791"/>
      <c r="OA9" s="791"/>
      <c r="OB9" s="791"/>
      <c r="OC9" s="791"/>
      <c r="OD9" s="791"/>
      <c r="OE9" s="791"/>
      <c r="OF9" s="791"/>
      <c r="OG9" s="791"/>
      <c r="OH9" s="791"/>
      <c r="OI9" s="791"/>
      <c r="OJ9" s="791"/>
      <c r="OK9" s="791"/>
      <c r="OL9" s="791"/>
      <c r="OM9" s="791"/>
      <c r="ON9" s="791"/>
      <c r="OO9" s="791"/>
      <c r="OP9" s="791"/>
      <c r="OQ9" s="791"/>
      <c r="OR9" s="791"/>
      <c r="OS9" s="791"/>
      <c r="OT9" s="791"/>
      <c r="OU9" s="791"/>
      <c r="OV9" s="791"/>
      <c r="OW9" s="791"/>
      <c r="OX9" s="791"/>
      <c r="OY9" s="791"/>
      <c r="OZ9" s="791"/>
      <c r="PA9" s="791"/>
      <c r="PB9" s="791"/>
      <c r="PC9" s="791"/>
      <c r="PD9" s="791"/>
      <c r="PE9" s="791"/>
      <c r="PF9" s="791"/>
      <c r="PG9" s="791"/>
      <c r="PH9" s="791"/>
      <c r="PI9" s="791"/>
      <c r="PJ9" s="791"/>
      <c r="PK9" s="791"/>
      <c r="PL9" s="791"/>
      <c r="PM9" s="791"/>
      <c r="PN9" s="791"/>
      <c r="PO9" s="791"/>
      <c r="PP9" s="791"/>
      <c r="PQ9" s="791"/>
      <c r="PR9" s="791"/>
      <c r="PS9" s="791"/>
      <c r="PT9" s="791"/>
      <c r="PU9" s="791"/>
      <c r="PV9" s="791"/>
      <c r="PW9" s="791"/>
      <c r="PX9" s="791"/>
      <c r="PY9" s="791"/>
      <c r="PZ9" s="791"/>
      <c r="QA9" s="791"/>
      <c r="QB9" s="791"/>
      <c r="QC9" s="791"/>
      <c r="QD9" s="791"/>
      <c r="QE9" s="791"/>
      <c r="RR9" s="582"/>
      <c r="RS9" s="788"/>
      <c r="RT9" s="788"/>
      <c r="RU9" s="788"/>
      <c r="RV9" s="788"/>
      <c r="RW9" s="794"/>
      <c r="RX9" s="794"/>
      <c r="RY9" s="794"/>
      <c r="RZ9" s="794"/>
      <c r="SA9" s="794"/>
      <c r="SB9" s="754"/>
      <c r="SC9" s="755"/>
      <c r="SD9" s="756"/>
      <c r="SE9" s="756"/>
      <c r="SF9" s="592"/>
      <c r="SG9" s="592"/>
      <c r="SH9" s="592"/>
      <c r="SI9" s="592"/>
      <c r="SJ9" s="592"/>
      <c r="SK9" s="592"/>
      <c r="SL9" s="592"/>
      <c r="SM9" s="592"/>
      <c r="SN9" s="592"/>
      <c r="SO9" s="592"/>
      <c r="SP9" s="592"/>
      <c r="SQ9" s="592"/>
      <c r="SR9" s="592"/>
      <c r="SS9" s="592"/>
      <c r="ST9" s="592"/>
      <c r="SU9" s="592"/>
      <c r="SV9" s="592"/>
      <c r="SW9" s="592"/>
      <c r="SX9" s="592"/>
      <c r="SY9" s="592"/>
      <c r="SZ9" s="592"/>
      <c r="TA9" s="592"/>
      <c r="TB9" s="592"/>
      <c r="TC9" s="592"/>
      <c r="TD9" s="592"/>
      <c r="TE9" s="592"/>
      <c r="TF9" s="592"/>
      <c r="TG9" s="592"/>
      <c r="TH9" s="592"/>
      <c r="TI9" s="592"/>
      <c r="TJ9" s="592"/>
      <c r="TK9" s="592"/>
      <c r="TL9" s="592"/>
      <c r="TM9" s="592"/>
      <c r="TN9" s="592"/>
      <c r="TO9" s="592"/>
      <c r="TP9" s="792"/>
      <c r="TQ9" s="792"/>
      <c r="TR9" s="793"/>
    </row>
    <row r="10" spans="1:538" ht="53.45" hidden="1" customHeight="1" thickTop="1" thickBot="1" x14ac:dyDescent="0.35">
      <c r="A10" s="515"/>
      <c r="B10" s="796"/>
      <c r="C10" s="796"/>
      <c r="D10" s="810"/>
      <c r="E10" s="810"/>
      <c r="F10" s="783"/>
      <c r="G10" s="767"/>
      <c r="H10" s="742"/>
      <c r="I10" s="397"/>
      <c r="J10" s="764"/>
      <c r="K10" s="764"/>
      <c r="L10" s="795"/>
      <c r="M10" s="742"/>
      <c r="N10" s="1537"/>
      <c r="O10" s="1538"/>
      <c r="P10" s="1538"/>
      <c r="Q10" s="1538"/>
      <c r="R10" s="1538"/>
      <c r="S10" s="1539"/>
      <c r="T10" s="501"/>
      <c r="U10" s="811"/>
      <c r="V10" s="796"/>
      <c r="W10" s="812"/>
      <c r="X10" s="397"/>
      <c r="Y10" s="812"/>
      <c r="Z10" s="397"/>
      <c r="AA10" s="397"/>
      <c r="AB10" s="397"/>
      <c r="AC10" s="397"/>
      <c r="AD10" s="397"/>
      <c r="AE10" s="397"/>
      <c r="AF10" s="397"/>
      <c r="AG10" s="397"/>
      <c r="AH10" s="397"/>
      <c r="AI10" s="397"/>
      <c r="AJ10" s="397"/>
      <c r="AK10" s="397"/>
      <c r="AL10" s="397"/>
      <c r="AM10" s="397"/>
      <c r="AN10" s="397"/>
      <c r="AO10" s="397"/>
      <c r="AP10" s="397"/>
      <c r="AQ10" s="397"/>
      <c r="AR10" s="397"/>
      <c r="AS10" s="397"/>
      <c r="AT10" s="397"/>
      <c r="AU10" s="397"/>
      <c r="AV10" s="397"/>
      <c r="AW10" s="397"/>
      <c r="AX10" s="397"/>
      <c r="AY10" s="397"/>
      <c r="AZ10" s="397"/>
      <c r="BA10" s="397"/>
      <c r="BB10" s="397"/>
      <c r="BC10" s="397"/>
      <c r="BD10" s="397"/>
      <c r="BE10" s="397"/>
      <c r="BF10" s="397"/>
      <c r="BG10" s="397"/>
      <c r="BH10" s="397"/>
      <c r="BI10" s="397"/>
      <c r="BJ10" s="397"/>
      <c r="BK10" s="397"/>
      <c r="BL10" s="812"/>
      <c r="BM10" s="1527" t="str">
        <f t="shared" si="0"/>
        <v xml:space="preserve">City of Milton Keynes </v>
      </c>
      <c r="BN10" s="1528"/>
      <c r="BO10" s="1529"/>
      <c r="BP10" s="1662"/>
      <c r="BQ10" s="813"/>
      <c r="BR10" s="814"/>
      <c r="BS10" s="789"/>
      <c r="BZ10" s="815"/>
      <c r="CA10" s="745"/>
      <c r="CB10" s="744"/>
      <c r="CC10" s="816"/>
      <c r="CD10" s="401"/>
      <c r="CE10" s="747"/>
      <c r="CF10" s="747"/>
      <c r="CG10" s="747"/>
      <c r="CH10" s="786"/>
      <c r="CI10" s="786"/>
      <c r="CJ10" s="786"/>
      <c r="CK10" s="786"/>
      <c r="CL10" s="786"/>
      <c r="CM10" s="787"/>
      <c r="CN10" s="437"/>
      <c r="CO10" s="750"/>
      <c r="CP10" s="749"/>
      <c r="CQ10" s="752"/>
      <c r="CR10" s="817"/>
      <c r="CS10" s="818"/>
      <c r="CT10" s="819"/>
      <c r="CU10" s="430"/>
      <c r="CV10" s="796"/>
      <c r="DA10" s="742"/>
      <c r="DB10" s="742"/>
      <c r="DC10" s="820"/>
      <c r="DD10" s="820"/>
      <c r="DE10" s="820"/>
      <c r="DF10" s="820"/>
      <c r="DG10" s="820"/>
      <c r="DH10" s="820"/>
      <c r="DI10" s="820"/>
      <c r="DJ10" s="820"/>
      <c r="DK10" s="820"/>
      <c r="DL10" s="820"/>
      <c r="DM10" s="820"/>
      <c r="DN10" s="820"/>
      <c r="DO10" s="820"/>
      <c r="DP10" s="820"/>
      <c r="DQ10" s="820"/>
      <c r="DR10" s="820"/>
      <c r="DS10" s="820"/>
      <c r="DT10" s="820"/>
      <c r="DU10" s="820"/>
      <c r="DV10" s="820"/>
      <c r="DW10" s="820"/>
      <c r="DX10" s="820"/>
      <c r="DY10" s="820"/>
      <c r="DZ10" s="820"/>
      <c r="EA10" s="820"/>
      <c r="EB10" s="820"/>
      <c r="EC10" s="820"/>
      <c r="ED10" s="820"/>
      <c r="EE10" s="820"/>
      <c r="EF10" s="820"/>
      <c r="EG10" s="742"/>
      <c r="EH10" s="821"/>
      <c r="EI10" s="821"/>
      <c r="EJ10" s="821"/>
      <c r="EK10" s="821"/>
      <c r="EL10" s="821"/>
      <c r="EM10" s="821"/>
      <c r="EN10" s="821"/>
      <c r="EO10" s="821"/>
      <c r="EP10" s="821"/>
      <c r="EQ10" s="821"/>
      <c r="ER10" s="821"/>
      <c r="ES10" s="821"/>
      <c r="ET10" s="821"/>
      <c r="EU10" s="821"/>
      <c r="EV10" s="821"/>
      <c r="EW10" s="821"/>
      <c r="EX10" s="821"/>
      <c r="EY10" s="821"/>
      <c r="EZ10" s="821"/>
      <c r="FA10" s="821"/>
      <c r="FB10" s="821"/>
      <c r="FC10" s="821"/>
      <c r="FD10" s="821"/>
      <c r="FE10" s="821"/>
      <c r="FF10" s="821"/>
      <c r="FG10" s="821"/>
      <c r="FH10" s="821"/>
      <c r="FI10" s="821"/>
      <c r="FJ10" s="821"/>
      <c r="FK10" s="821"/>
      <c r="FL10" s="742"/>
      <c r="FM10" s="820"/>
      <c r="FN10" s="820"/>
      <c r="FO10" s="820"/>
      <c r="FP10" s="820"/>
      <c r="FQ10" s="820"/>
      <c r="FR10" s="820"/>
      <c r="FS10" s="820"/>
      <c r="FT10" s="820"/>
      <c r="FU10" s="820"/>
      <c r="FV10" s="820"/>
      <c r="FW10" s="820"/>
      <c r="FX10" s="820"/>
      <c r="FY10" s="820"/>
      <c r="FZ10" s="820"/>
      <c r="GA10" s="820"/>
      <c r="GB10" s="820"/>
      <c r="GC10" s="820"/>
      <c r="GD10" s="820"/>
      <c r="GE10" s="820"/>
      <c r="GF10" s="820"/>
      <c r="GG10" s="820"/>
      <c r="GH10" s="820"/>
      <c r="GI10" s="820"/>
      <c r="GJ10" s="820"/>
      <c r="GK10" s="820"/>
      <c r="GL10" s="820"/>
      <c r="GM10" s="820"/>
      <c r="GN10" s="820"/>
      <c r="GO10" s="820"/>
      <c r="GP10" s="820"/>
      <c r="GQ10" s="742"/>
      <c r="GR10" s="821"/>
      <c r="GS10" s="821"/>
      <c r="GT10" s="821"/>
      <c r="GU10" s="821"/>
      <c r="GV10" s="821"/>
      <c r="GW10" s="821"/>
      <c r="GX10" s="821"/>
      <c r="GY10" s="821"/>
      <c r="GZ10" s="821"/>
      <c r="HA10" s="821"/>
      <c r="HB10" s="821"/>
      <c r="HC10" s="821"/>
      <c r="HD10" s="821"/>
      <c r="HE10" s="821"/>
      <c r="HF10" s="821"/>
      <c r="HG10" s="821"/>
      <c r="HH10" s="821"/>
      <c r="HI10" s="821"/>
      <c r="HJ10" s="821"/>
      <c r="HK10" s="821"/>
      <c r="HL10" s="821"/>
      <c r="HM10" s="821"/>
      <c r="HN10" s="821"/>
      <c r="HO10" s="821"/>
      <c r="HP10" s="821"/>
      <c r="HQ10" s="821"/>
      <c r="HR10" s="821"/>
      <c r="HS10" s="821"/>
      <c r="HT10" s="821"/>
      <c r="HU10" s="821"/>
      <c r="HV10" s="822"/>
      <c r="HW10" s="790"/>
      <c r="HX10" s="791"/>
      <c r="HY10" s="791"/>
      <c r="HZ10" s="791"/>
      <c r="IA10" s="791"/>
      <c r="IB10" s="791"/>
      <c r="IC10" s="791"/>
      <c r="ID10" s="791"/>
      <c r="IE10" s="791"/>
      <c r="IF10" s="791"/>
      <c r="IG10" s="791"/>
      <c r="IH10" s="791"/>
      <c r="II10" s="791"/>
      <c r="IJ10" s="791"/>
      <c r="IK10" s="791"/>
      <c r="IL10" s="791"/>
      <c r="IM10" s="791"/>
      <c r="IN10" s="791"/>
      <c r="IO10" s="791"/>
      <c r="IP10" s="791"/>
      <c r="IQ10" s="791"/>
      <c r="IR10" s="791"/>
      <c r="IS10" s="791"/>
      <c r="IT10" s="791"/>
      <c r="IU10" s="791"/>
      <c r="IV10" s="791"/>
      <c r="IW10" s="791"/>
      <c r="IX10" s="791"/>
      <c r="IY10" s="791"/>
      <c r="IZ10" s="791"/>
      <c r="JA10" s="791"/>
      <c r="JB10" s="791"/>
      <c r="JC10" s="791"/>
      <c r="JD10" s="791"/>
      <c r="JE10" s="791"/>
      <c r="JF10" s="791"/>
      <c r="JG10" s="791"/>
      <c r="JH10" s="791"/>
      <c r="JI10" s="791"/>
      <c r="JJ10" s="791"/>
      <c r="JK10" s="791"/>
      <c r="JL10" s="791"/>
      <c r="JM10" s="791"/>
      <c r="JN10" s="791"/>
      <c r="JO10" s="791"/>
      <c r="JP10" s="791"/>
      <c r="JQ10" s="791"/>
      <c r="JR10" s="791"/>
      <c r="JS10" s="791"/>
      <c r="JT10" s="791"/>
      <c r="JU10" s="791"/>
      <c r="JV10" s="791"/>
      <c r="JW10" s="791"/>
      <c r="JX10" s="791"/>
      <c r="JY10" s="791"/>
      <c r="JZ10" s="791"/>
      <c r="KA10" s="791"/>
      <c r="KB10" s="791"/>
      <c r="KC10" s="791"/>
      <c r="KD10" s="791"/>
      <c r="KE10" s="791"/>
      <c r="KF10" s="791"/>
      <c r="KG10" s="791"/>
      <c r="KH10" s="791"/>
      <c r="KI10" s="791"/>
      <c r="KJ10" s="791"/>
      <c r="KK10" s="791"/>
      <c r="KL10" s="791"/>
      <c r="KM10" s="791"/>
      <c r="KN10" s="791"/>
      <c r="KO10" s="791"/>
      <c r="KP10" s="791"/>
      <c r="KQ10" s="791"/>
      <c r="KR10" s="791"/>
      <c r="KS10" s="791"/>
      <c r="KT10" s="791"/>
      <c r="KU10" s="791"/>
      <c r="KV10" s="791"/>
      <c r="KW10" s="791"/>
      <c r="KX10" s="791"/>
      <c r="KY10" s="791"/>
      <c r="KZ10" s="791"/>
      <c r="LA10" s="791"/>
      <c r="LB10" s="791"/>
      <c r="LC10" s="791"/>
      <c r="LD10" s="791"/>
      <c r="LE10" s="791"/>
      <c r="LF10" s="791"/>
      <c r="LG10" s="791"/>
      <c r="LH10" s="791"/>
      <c r="LI10" s="791"/>
      <c r="LJ10" s="791"/>
      <c r="LK10" s="791"/>
      <c r="LL10" s="791"/>
      <c r="LM10" s="791"/>
      <c r="LN10" s="791"/>
      <c r="LO10" s="791"/>
      <c r="LP10" s="791"/>
      <c r="LQ10" s="791"/>
      <c r="LR10" s="791"/>
      <c r="LS10" s="791"/>
      <c r="LT10" s="791"/>
      <c r="LU10" s="791"/>
      <c r="LV10" s="791"/>
      <c r="LW10" s="791"/>
      <c r="LX10" s="791"/>
      <c r="LY10" s="791"/>
      <c r="LZ10" s="791"/>
      <c r="MA10" s="791"/>
      <c r="MB10" s="791"/>
      <c r="MC10" s="791"/>
      <c r="MD10" s="791"/>
      <c r="ME10" s="791"/>
      <c r="MF10" s="791"/>
      <c r="MG10" s="791"/>
      <c r="MH10" s="791"/>
      <c r="MI10" s="791"/>
      <c r="MJ10" s="791"/>
      <c r="MK10" s="791"/>
      <c r="ML10" s="791"/>
      <c r="MM10" s="791"/>
      <c r="MN10" s="791"/>
      <c r="MO10" s="791"/>
      <c r="MP10" s="791"/>
      <c r="MQ10" s="791"/>
      <c r="MR10" s="791"/>
      <c r="MS10" s="791"/>
      <c r="MT10" s="791"/>
      <c r="MU10" s="791"/>
      <c r="MV10" s="791"/>
      <c r="MW10" s="791"/>
      <c r="MX10" s="791"/>
      <c r="MY10" s="791"/>
      <c r="MZ10" s="791"/>
      <c r="NA10" s="791"/>
      <c r="NB10" s="791"/>
      <c r="NC10" s="791"/>
      <c r="ND10" s="791"/>
      <c r="NE10" s="791"/>
      <c r="NF10" s="791"/>
      <c r="NG10" s="791"/>
      <c r="NH10" s="791"/>
      <c r="NI10" s="791"/>
      <c r="NJ10" s="791"/>
      <c r="NK10" s="791"/>
      <c r="NL10" s="791"/>
      <c r="NM10" s="791"/>
      <c r="NN10" s="791"/>
      <c r="NO10" s="791"/>
      <c r="NP10" s="791"/>
      <c r="NQ10" s="791"/>
      <c r="NR10" s="791"/>
      <c r="NS10" s="791"/>
      <c r="NT10" s="791"/>
      <c r="NU10" s="791"/>
      <c r="NV10" s="791"/>
      <c r="NW10" s="791"/>
      <c r="NX10" s="791"/>
      <c r="NY10" s="791"/>
      <c r="NZ10" s="791"/>
      <c r="OA10" s="791"/>
      <c r="OB10" s="791"/>
      <c r="OC10" s="791"/>
      <c r="OD10" s="791"/>
      <c r="OE10" s="791"/>
      <c r="OF10" s="791"/>
      <c r="OG10" s="791"/>
      <c r="OH10" s="791"/>
      <c r="OI10" s="791"/>
      <c r="OJ10" s="791"/>
      <c r="OK10" s="791"/>
      <c r="OL10" s="791"/>
      <c r="OM10" s="791"/>
      <c r="ON10" s="791"/>
      <c r="OO10" s="791"/>
      <c r="OP10" s="791"/>
      <c r="OQ10" s="791"/>
      <c r="OR10" s="791"/>
      <c r="OS10" s="791"/>
      <c r="OT10" s="791"/>
      <c r="OU10" s="791"/>
      <c r="OV10" s="791"/>
      <c r="OW10" s="791"/>
      <c r="OX10" s="791"/>
      <c r="OY10" s="791"/>
      <c r="OZ10" s="791"/>
      <c r="PA10" s="791"/>
      <c r="PB10" s="791"/>
      <c r="PC10" s="791"/>
      <c r="PD10" s="791"/>
      <c r="PE10" s="791"/>
      <c r="PF10" s="791"/>
      <c r="PG10" s="791"/>
      <c r="PH10" s="791"/>
      <c r="PI10" s="791"/>
      <c r="PJ10" s="791"/>
      <c r="PK10" s="791"/>
      <c r="PL10" s="791"/>
      <c r="PM10" s="791"/>
      <c r="PN10" s="791"/>
      <c r="PO10" s="791"/>
      <c r="PP10" s="791"/>
      <c r="PQ10" s="791"/>
      <c r="PR10" s="791"/>
      <c r="PS10" s="791"/>
      <c r="PT10" s="791"/>
      <c r="PU10" s="791"/>
      <c r="PV10" s="791"/>
      <c r="PW10" s="791"/>
      <c r="PX10" s="791"/>
      <c r="PY10" s="791"/>
      <c r="PZ10" s="791"/>
      <c r="QA10" s="791"/>
      <c r="QB10" s="791"/>
      <c r="QC10" s="791"/>
      <c r="QD10" s="791"/>
      <c r="QE10" s="791"/>
      <c r="RR10" s="582"/>
      <c r="RS10" s="788"/>
      <c r="RT10" s="788"/>
      <c r="RU10" s="788"/>
      <c r="RV10" s="788"/>
      <c r="RW10" s="794"/>
      <c r="RX10" s="794"/>
      <c r="RY10" s="794"/>
      <c r="RZ10" s="794"/>
      <c r="SA10" s="794"/>
      <c r="SB10" s="754"/>
      <c r="SC10" s="755"/>
      <c r="SD10" s="756"/>
      <c r="SE10" s="756"/>
      <c r="SF10" s="592"/>
      <c r="SG10" s="592"/>
      <c r="SH10" s="592"/>
      <c r="SI10" s="592"/>
      <c r="SJ10" s="592"/>
      <c r="SK10" s="592"/>
      <c r="SL10" s="592"/>
      <c r="SM10" s="592"/>
      <c r="SN10" s="592"/>
      <c r="SO10" s="592"/>
      <c r="SP10" s="592"/>
      <c r="SQ10" s="592"/>
      <c r="SR10" s="592"/>
      <c r="SS10" s="592"/>
      <c r="ST10" s="592"/>
      <c r="SU10" s="592"/>
      <c r="SV10" s="592"/>
      <c r="SW10" s="592"/>
      <c r="SX10" s="592"/>
      <c r="SY10" s="592"/>
      <c r="SZ10" s="592"/>
      <c r="TA10" s="592"/>
      <c r="TB10" s="592"/>
      <c r="TC10" s="592"/>
      <c r="TD10" s="592"/>
      <c r="TE10" s="592"/>
      <c r="TF10" s="592"/>
      <c r="TG10" s="592"/>
      <c r="TH10" s="592"/>
      <c r="TI10" s="592"/>
      <c r="TJ10" s="592"/>
      <c r="TK10" s="592"/>
      <c r="TL10" s="592"/>
      <c r="TM10" s="592"/>
      <c r="TN10" s="592"/>
      <c r="TO10" s="592"/>
      <c r="TP10" s="792"/>
      <c r="TQ10" s="792"/>
      <c r="TR10" s="793"/>
    </row>
    <row r="11" spans="1:538" ht="53.45" hidden="1" customHeight="1" thickTop="1" thickBot="1" x14ac:dyDescent="0.35">
      <c r="A11" s="515"/>
      <c r="B11" s="796"/>
      <c r="C11" s="796"/>
      <c r="D11" s="810"/>
      <c r="E11" s="810"/>
      <c r="F11" s="783"/>
      <c r="G11" s="767"/>
      <c r="H11" s="742"/>
      <c r="I11" s="397"/>
      <c r="J11" s="764"/>
      <c r="K11" s="764"/>
      <c r="L11" s="795"/>
      <c r="M11" s="742"/>
      <c r="N11" s="1537"/>
      <c r="O11" s="1538"/>
      <c r="P11" s="1538"/>
      <c r="Q11" s="1538"/>
      <c r="R11" s="1538"/>
      <c r="S11" s="1539"/>
      <c r="T11" s="501"/>
      <c r="U11" s="811"/>
      <c r="V11" s="796"/>
      <c r="W11" s="812"/>
      <c r="X11" s="397"/>
      <c r="Y11" s="812"/>
      <c r="Z11" s="397"/>
      <c r="AA11" s="397"/>
      <c r="AB11" s="397"/>
      <c r="AC11" s="397"/>
      <c r="AD11" s="397"/>
      <c r="AE11" s="397"/>
      <c r="AF11" s="397"/>
      <c r="AG11" s="397"/>
      <c r="AH11" s="397"/>
      <c r="AI11" s="397"/>
      <c r="AJ11" s="397"/>
      <c r="AK11" s="397"/>
      <c r="AL11" s="397"/>
      <c r="AM11" s="397"/>
      <c r="AN11" s="397"/>
      <c r="AO11" s="397"/>
      <c r="AP11" s="397"/>
      <c r="AQ11" s="397"/>
      <c r="AR11" s="397"/>
      <c r="AS11" s="397"/>
      <c r="AT11" s="397"/>
      <c r="AU11" s="397"/>
      <c r="AV11" s="397"/>
      <c r="AW11" s="397"/>
      <c r="AX11" s="397"/>
      <c r="AY11" s="397"/>
      <c r="AZ11" s="397"/>
      <c r="BA11" s="397"/>
      <c r="BB11" s="397"/>
      <c r="BC11" s="397"/>
      <c r="BD11" s="397"/>
      <c r="BE11" s="397"/>
      <c r="BF11" s="397"/>
      <c r="BG11" s="397"/>
      <c r="BH11" s="397"/>
      <c r="BI11" s="397"/>
      <c r="BJ11" s="397"/>
      <c r="BK11" s="397"/>
      <c r="BL11" s="812"/>
      <c r="BM11" s="1527" t="str">
        <f t="shared" si="0"/>
        <v>Nottingham Leander</v>
      </c>
      <c r="BN11" s="1528"/>
      <c r="BO11" s="1529"/>
      <c r="BP11" s="1662"/>
      <c r="BQ11" s="813"/>
      <c r="BR11" s="814"/>
      <c r="BS11" s="789"/>
      <c r="BZ11" s="815"/>
      <c r="CA11" s="745"/>
      <c r="CB11" s="744"/>
      <c r="CC11" s="816"/>
      <c r="CD11" s="401"/>
      <c r="CE11" s="747"/>
      <c r="CF11" s="747"/>
      <c r="CG11" s="747"/>
      <c r="CH11" s="786"/>
      <c r="CI11" s="786"/>
      <c r="CJ11" s="786"/>
      <c r="CK11" s="786"/>
      <c r="CL11" s="786"/>
      <c r="CM11" s="787"/>
      <c r="CN11" s="437"/>
      <c r="CO11" s="750"/>
      <c r="CP11" s="749"/>
      <c r="CQ11" s="752"/>
      <c r="CR11" s="817"/>
      <c r="CS11" s="818"/>
      <c r="CT11" s="819"/>
      <c r="CU11" s="430"/>
      <c r="CV11" s="796"/>
      <c r="DA11" s="742"/>
      <c r="DB11" s="742"/>
      <c r="DC11" s="820"/>
      <c r="DD11" s="820"/>
      <c r="DE11" s="820"/>
      <c r="DF11" s="820"/>
      <c r="DG11" s="820"/>
      <c r="DH11" s="820"/>
      <c r="DI11" s="820"/>
      <c r="DJ11" s="820"/>
      <c r="DK11" s="820"/>
      <c r="DL11" s="820"/>
      <c r="DM11" s="820"/>
      <c r="DN11" s="820"/>
      <c r="DO11" s="820"/>
      <c r="DP11" s="820"/>
      <c r="DQ11" s="820"/>
      <c r="DR11" s="820"/>
      <c r="DS11" s="820"/>
      <c r="DT11" s="820"/>
      <c r="DU11" s="820"/>
      <c r="DV11" s="820"/>
      <c r="DW11" s="820"/>
      <c r="DX11" s="820"/>
      <c r="DY11" s="820"/>
      <c r="DZ11" s="820"/>
      <c r="EA11" s="820"/>
      <c r="EB11" s="820"/>
      <c r="EC11" s="820"/>
      <c r="ED11" s="820"/>
      <c r="EE11" s="820"/>
      <c r="EF11" s="820"/>
      <c r="EG11" s="742"/>
      <c r="EH11" s="821"/>
      <c r="EI11" s="821"/>
      <c r="EJ11" s="821"/>
      <c r="EK11" s="821"/>
      <c r="EL11" s="821"/>
      <c r="EM11" s="821"/>
      <c r="EN11" s="821"/>
      <c r="EO11" s="821"/>
      <c r="EP11" s="821"/>
      <c r="EQ11" s="821"/>
      <c r="ER11" s="821"/>
      <c r="ES11" s="821"/>
      <c r="ET11" s="821"/>
      <c r="EU11" s="821"/>
      <c r="EV11" s="821"/>
      <c r="EW11" s="821"/>
      <c r="EX11" s="821"/>
      <c r="EY11" s="821"/>
      <c r="EZ11" s="821"/>
      <c r="FA11" s="821"/>
      <c r="FB11" s="821"/>
      <c r="FC11" s="821"/>
      <c r="FD11" s="821"/>
      <c r="FE11" s="821"/>
      <c r="FF11" s="821"/>
      <c r="FG11" s="821"/>
      <c r="FH11" s="821"/>
      <c r="FI11" s="821"/>
      <c r="FJ11" s="821"/>
      <c r="FK11" s="821"/>
      <c r="FL11" s="742"/>
      <c r="FM11" s="820"/>
      <c r="FN11" s="820"/>
      <c r="FO11" s="820"/>
      <c r="FP11" s="820"/>
      <c r="FQ11" s="820"/>
      <c r="FR11" s="820"/>
      <c r="FS11" s="820"/>
      <c r="FT11" s="820"/>
      <c r="FU11" s="820"/>
      <c r="FV11" s="820"/>
      <c r="FW11" s="820"/>
      <c r="FX11" s="820"/>
      <c r="FY11" s="820"/>
      <c r="FZ11" s="820"/>
      <c r="GA11" s="820"/>
      <c r="GB11" s="820"/>
      <c r="GC11" s="820"/>
      <c r="GD11" s="820"/>
      <c r="GE11" s="820"/>
      <c r="GF11" s="820"/>
      <c r="GG11" s="820"/>
      <c r="GH11" s="820"/>
      <c r="GI11" s="820"/>
      <c r="GJ11" s="820"/>
      <c r="GK11" s="820"/>
      <c r="GL11" s="820"/>
      <c r="GM11" s="820"/>
      <c r="GN11" s="820"/>
      <c r="GO11" s="820"/>
      <c r="GP11" s="820"/>
      <c r="GQ11" s="742"/>
      <c r="GR11" s="821"/>
      <c r="GS11" s="821"/>
      <c r="GT11" s="821"/>
      <c r="GU11" s="821"/>
      <c r="GV11" s="821"/>
      <c r="GW11" s="821"/>
      <c r="GX11" s="821"/>
      <c r="GY11" s="821"/>
      <c r="GZ11" s="821"/>
      <c r="HA11" s="821"/>
      <c r="HB11" s="821"/>
      <c r="HC11" s="821"/>
      <c r="HD11" s="821"/>
      <c r="HE11" s="821"/>
      <c r="HF11" s="821"/>
      <c r="HG11" s="821"/>
      <c r="HH11" s="821"/>
      <c r="HI11" s="821"/>
      <c r="HJ11" s="821"/>
      <c r="HK11" s="821"/>
      <c r="HL11" s="821"/>
      <c r="HM11" s="821"/>
      <c r="HN11" s="821"/>
      <c r="HO11" s="821"/>
      <c r="HP11" s="821"/>
      <c r="HQ11" s="821"/>
      <c r="HR11" s="821"/>
      <c r="HS11" s="821"/>
      <c r="HT11" s="821"/>
      <c r="HU11" s="821"/>
      <c r="HV11" s="822"/>
      <c r="HW11" s="790"/>
      <c r="HX11" s="791"/>
      <c r="HY11" s="791"/>
      <c r="HZ11" s="791"/>
      <c r="IA11" s="791"/>
      <c r="IB11" s="791"/>
      <c r="IC11" s="791"/>
      <c r="ID11" s="791"/>
      <c r="IE11" s="791"/>
      <c r="IF11" s="791"/>
      <c r="IG11" s="791"/>
      <c r="IH11" s="791"/>
      <c r="II11" s="791"/>
      <c r="IJ11" s="791"/>
      <c r="IK11" s="791"/>
      <c r="IL11" s="791"/>
      <c r="IM11" s="791"/>
      <c r="IN11" s="791"/>
      <c r="IO11" s="791"/>
      <c r="IP11" s="791"/>
      <c r="IQ11" s="791"/>
      <c r="IR11" s="791"/>
      <c r="IS11" s="791"/>
      <c r="IT11" s="791"/>
      <c r="IU11" s="791"/>
      <c r="IV11" s="791"/>
      <c r="IW11" s="791"/>
      <c r="IX11" s="791"/>
      <c r="IY11" s="791"/>
      <c r="IZ11" s="791"/>
      <c r="JA11" s="791"/>
      <c r="JB11" s="791"/>
      <c r="JC11" s="791"/>
      <c r="JD11" s="791"/>
      <c r="JE11" s="791"/>
      <c r="JF11" s="791"/>
      <c r="JG11" s="791"/>
      <c r="JH11" s="791"/>
      <c r="JI11" s="791"/>
      <c r="JJ11" s="791"/>
      <c r="JK11" s="791"/>
      <c r="JL11" s="791"/>
      <c r="JM11" s="791"/>
      <c r="JN11" s="791"/>
      <c r="JO11" s="791"/>
      <c r="JP11" s="791"/>
      <c r="JQ11" s="791"/>
      <c r="JR11" s="791"/>
      <c r="JS11" s="791"/>
      <c r="JT11" s="791"/>
      <c r="JU11" s="791"/>
      <c r="JV11" s="791"/>
      <c r="JW11" s="791"/>
      <c r="JX11" s="791"/>
      <c r="JY11" s="791"/>
      <c r="JZ11" s="791"/>
      <c r="KA11" s="791"/>
      <c r="KB11" s="791"/>
      <c r="KC11" s="791"/>
      <c r="KD11" s="791"/>
      <c r="KE11" s="791"/>
      <c r="KF11" s="791"/>
      <c r="KG11" s="791"/>
      <c r="KH11" s="791"/>
      <c r="KI11" s="791"/>
      <c r="KJ11" s="791"/>
      <c r="KK11" s="791"/>
      <c r="KL11" s="791"/>
      <c r="KM11" s="791"/>
      <c r="KN11" s="791"/>
      <c r="KO11" s="791"/>
      <c r="KP11" s="791"/>
      <c r="KQ11" s="791"/>
      <c r="KR11" s="791"/>
      <c r="KS11" s="791"/>
      <c r="KT11" s="791"/>
      <c r="KU11" s="791"/>
      <c r="KV11" s="791"/>
      <c r="KW11" s="791"/>
      <c r="KX11" s="791"/>
      <c r="KY11" s="791"/>
      <c r="KZ11" s="791"/>
      <c r="LA11" s="791"/>
      <c r="LB11" s="791"/>
      <c r="LC11" s="791"/>
      <c r="LD11" s="791"/>
      <c r="LE11" s="791"/>
      <c r="LF11" s="791"/>
      <c r="LG11" s="791"/>
      <c r="LH11" s="791"/>
      <c r="LI11" s="791"/>
      <c r="LJ11" s="791"/>
      <c r="LK11" s="791"/>
      <c r="LL11" s="791"/>
      <c r="LM11" s="791"/>
      <c r="LN11" s="791"/>
      <c r="LO11" s="791"/>
      <c r="LP11" s="791"/>
      <c r="LQ11" s="791"/>
      <c r="LR11" s="791"/>
      <c r="LS11" s="791"/>
      <c r="LT11" s="791"/>
      <c r="LU11" s="791"/>
      <c r="LV11" s="791"/>
      <c r="LW11" s="791"/>
      <c r="LX11" s="791"/>
      <c r="LY11" s="791"/>
      <c r="LZ11" s="791"/>
      <c r="MA11" s="791"/>
      <c r="MB11" s="791"/>
      <c r="MC11" s="791"/>
      <c r="MD11" s="791"/>
      <c r="ME11" s="791"/>
      <c r="MF11" s="791"/>
      <c r="MG11" s="791"/>
      <c r="MH11" s="791"/>
      <c r="MI11" s="791"/>
      <c r="MJ11" s="791"/>
      <c r="MK11" s="791"/>
      <c r="ML11" s="791"/>
      <c r="MM11" s="791"/>
      <c r="MN11" s="791"/>
      <c r="MO11" s="791"/>
      <c r="MP11" s="791"/>
      <c r="MQ11" s="791"/>
      <c r="MR11" s="791"/>
      <c r="MS11" s="791"/>
      <c r="MT11" s="791"/>
      <c r="MU11" s="791"/>
      <c r="MV11" s="791"/>
      <c r="MW11" s="791"/>
      <c r="MX11" s="791"/>
      <c r="MY11" s="791"/>
      <c r="MZ11" s="791"/>
      <c r="NA11" s="791"/>
      <c r="NB11" s="791"/>
      <c r="NC11" s="791"/>
      <c r="ND11" s="791"/>
      <c r="NE11" s="791"/>
      <c r="NF11" s="791"/>
      <c r="NG11" s="791"/>
      <c r="NH11" s="791"/>
      <c r="NI11" s="791"/>
      <c r="NJ11" s="791"/>
      <c r="NK11" s="791"/>
      <c r="NL11" s="791"/>
      <c r="NM11" s="791"/>
      <c r="NN11" s="791"/>
      <c r="NO11" s="791"/>
      <c r="NP11" s="791"/>
      <c r="NQ11" s="791"/>
      <c r="NR11" s="791"/>
      <c r="NS11" s="791"/>
      <c r="NT11" s="791"/>
      <c r="NU11" s="791"/>
      <c r="NV11" s="791"/>
      <c r="NW11" s="791"/>
      <c r="NX11" s="791"/>
      <c r="NY11" s="791"/>
      <c r="NZ11" s="791"/>
      <c r="OA11" s="791"/>
      <c r="OB11" s="791"/>
      <c r="OC11" s="791"/>
      <c r="OD11" s="791"/>
      <c r="OE11" s="791"/>
      <c r="OF11" s="791"/>
      <c r="OG11" s="791"/>
      <c r="OH11" s="791"/>
      <c r="OI11" s="791"/>
      <c r="OJ11" s="791"/>
      <c r="OK11" s="791"/>
      <c r="OL11" s="791"/>
      <c r="OM11" s="791"/>
      <c r="ON11" s="791"/>
      <c r="OO11" s="791"/>
      <c r="OP11" s="791"/>
      <c r="OQ11" s="791"/>
      <c r="OR11" s="791"/>
      <c r="OS11" s="791"/>
      <c r="OT11" s="791"/>
      <c r="OU11" s="791"/>
      <c r="OV11" s="791"/>
      <c r="OW11" s="791"/>
      <c r="OX11" s="791"/>
      <c r="OY11" s="791"/>
      <c r="OZ11" s="791"/>
      <c r="PA11" s="791"/>
      <c r="PB11" s="791"/>
      <c r="PC11" s="791"/>
      <c r="PD11" s="791"/>
      <c r="PE11" s="791"/>
      <c r="PF11" s="791"/>
      <c r="PG11" s="791"/>
      <c r="PH11" s="791"/>
      <c r="PI11" s="791"/>
      <c r="PJ11" s="791"/>
      <c r="PK11" s="791"/>
      <c r="PL11" s="791"/>
      <c r="PM11" s="791"/>
      <c r="PN11" s="791"/>
      <c r="PO11" s="791"/>
      <c r="PP11" s="791"/>
      <c r="PQ11" s="791"/>
      <c r="PR11" s="791"/>
      <c r="PS11" s="791"/>
      <c r="PT11" s="791"/>
      <c r="PU11" s="791"/>
      <c r="PV11" s="791"/>
      <c r="PW11" s="791"/>
      <c r="PX11" s="791"/>
      <c r="PY11" s="791"/>
      <c r="PZ11" s="791"/>
      <c r="QA11" s="791"/>
      <c r="QB11" s="791"/>
      <c r="QC11" s="791"/>
      <c r="QD11" s="791"/>
      <c r="QE11" s="791"/>
      <c r="RR11" s="582"/>
      <c r="RS11" s="788"/>
      <c r="RT11" s="788"/>
      <c r="RU11" s="788"/>
      <c r="RV11" s="788"/>
      <c r="RW11" s="794"/>
      <c r="RX11" s="794"/>
      <c r="RY11" s="794"/>
      <c r="RZ11" s="794"/>
      <c r="SA11" s="794"/>
      <c r="SB11" s="754"/>
      <c r="SC11" s="755"/>
      <c r="SD11" s="756"/>
      <c r="SE11" s="756"/>
      <c r="SF11" s="592"/>
      <c r="SG11" s="592"/>
      <c r="SH11" s="592"/>
      <c r="SI11" s="592"/>
      <c r="SJ11" s="592"/>
      <c r="SK11" s="592"/>
      <c r="SL11" s="592"/>
      <c r="SM11" s="592"/>
      <c r="SN11" s="592"/>
      <c r="SO11" s="592"/>
      <c r="SP11" s="592"/>
      <c r="SQ11" s="592"/>
      <c r="SR11" s="592"/>
      <c r="SS11" s="592"/>
      <c r="ST11" s="592"/>
      <c r="SU11" s="592"/>
      <c r="SV11" s="592"/>
      <c r="SW11" s="592"/>
      <c r="SX11" s="592"/>
      <c r="SY11" s="592"/>
      <c r="SZ11" s="592"/>
      <c r="TA11" s="592"/>
      <c r="TB11" s="592"/>
      <c r="TC11" s="592"/>
      <c r="TD11" s="592"/>
      <c r="TE11" s="592"/>
      <c r="TF11" s="592"/>
      <c r="TG11" s="592"/>
      <c r="TH11" s="592"/>
      <c r="TI11" s="592"/>
      <c r="TJ11" s="592"/>
      <c r="TK11" s="592"/>
      <c r="TL11" s="592"/>
      <c r="TM11" s="592"/>
      <c r="TN11" s="592"/>
      <c r="TO11" s="592"/>
      <c r="TP11" s="792"/>
      <c r="TQ11" s="792"/>
      <c r="TR11" s="793"/>
    </row>
    <row r="12" spans="1:538" ht="53.45" hidden="1" customHeight="1" thickTop="1" thickBot="1" x14ac:dyDescent="0.35">
      <c r="A12" s="515"/>
      <c r="B12" s="796"/>
      <c r="C12" s="796"/>
      <c r="D12" s="810"/>
      <c r="E12" s="810"/>
      <c r="F12" s="783"/>
      <c r="G12" s="767"/>
      <c r="H12" s="742"/>
      <c r="I12" s="397"/>
      <c r="J12" s="764"/>
      <c r="K12" s="764"/>
      <c r="L12" s="795"/>
      <c r="M12" s="742"/>
      <c r="N12" s="1537"/>
      <c r="O12" s="1538"/>
      <c r="P12" s="1538"/>
      <c r="Q12" s="1538"/>
      <c r="R12" s="1538"/>
      <c r="S12" s="1539"/>
      <c r="T12" s="501"/>
      <c r="U12" s="811"/>
      <c r="V12" s="796"/>
      <c r="W12" s="812"/>
      <c r="X12" s="397"/>
      <c r="Y12" s="812"/>
      <c r="Z12" s="397"/>
      <c r="AA12" s="397"/>
      <c r="AB12" s="397"/>
      <c r="AC12" s="397"/>
      <c r="AD12" s="397"/>
      <c r="AE12" s="397"/>
      <c r="AF12" s="397"/>
      <c r="AG12" s="397"/>
      <c r="AH12" s="397"/>
      <c r="AI12" s="397"/>
      <c r="AJ12" s="397"/>
      <c r="AK12" s="397"/>
      <c r="AL12" s="397"/>
      <c r="AM12" s="397"/>
      <c r="AN12" s="397"/>
      <c r="AO12" s="397"/>
      <c r="AP12" s="397"/>
      <c r="AQ12" s="397"/>
      <c r="AR12" s="397"/>
      <c r="AS12" s="397"/>
      <c r="AT12" s="397"/>
      <c r="AU12" s="397"/>
      <c r="AV12" s="397"/>
      <c r="AW12" s="397"/>
      <c r="AX12" s="397"/>
      <c r="AY12" s="397"/>
      <c r="AZ12" s="397"/>
      <c r="BA12" s="397"/>
      <c r="BB12" s="397"/>
      <c r="BC12" s="397"/>
      <c r="BD12" s="397"/>
      <c r="BE12" s="397"/>
      <c r="BF12" s="397"/>
      <c r="BG12" s="397"/>
      <c r="BH12" s="397"/>
      <c r="BI12" s="397"/>
      <c r="BJ12" s="397"/>
      <c r="BK12" s="397"/>
      <c r="BL12" s="812"/>
      <c r="BM12" s="1527" t="str">
        <f t="shared" si="0"/>
        <v>Moderians</v>
      </c>
      <c r="BN12" s="1528"/>
      <c r="BO12" s="1529"/>
      <c r="BP12" s="1662"/>
      <c r="BQ12" s="813"/>
      <c r="BR12" s="814"/>
      <c r="BS12" s="789"/>
      <c r="BZ12" s="815"/>
      <c r="CA12" s="745"/>
      <c r="CB12" s="744"/>
      <c r="CC12" s="816"/>
      <c r="CD12" s="401"/>
      <c r="CE12" s="747"/>
      <c r="CF12" s="747"/>
      <c r="CG12" s="747"/>
      <c r="CH12" s="786"/>
      <c r="CI12" s="786"/>
      <c r="CJ12" s="786"/>
      <c r="CK12" s="786"/>
      <c r="CL12" s="786"/>
      <c r="CM12" s="787"/>
      <c r="CN12" s="437"/>
      <c r="CO12" s="750"/>
      <c r="CP12" s="749"/>
      <c r="CQ12" s="752"/>
      <c r="CR12" s="817"/>
      <c r="CS12" s="818"/>
      <c r="CT12" s="819"/>
      <c r="CU12" s="430"/>
      <c r="CV12" s="796"/>
      <c r="DA12" s="742"/>
      <c r="DB12" s="742"/>
      <c r="DC12" s="820"/>
      <c r="DD12" s="820"/>
      <c r="DE12" s="820"/>
      <c r="DF12" s="820"/>
      <c r="DG12" s="820"/>
      <c r="DH12" s="820"/>
      <c r="DI12" s="820"/>
      <c r="DJ12" s="820"/>
      <c r="DK12" s="820"/>
      <c r="DL12" s="820"/>
      <c r="DM12" s="820"/>
      <c r="DN12" s="820"/>
      <c r="DO12" s="820"/>
      <c r="DP12" s="820"/>
      <c r="DQ12" s="820"/>
      <c r="DR12" s="820"/>
      <c r="DS12" s="820"/>
      <c r="DT12" s="820"/>
      <c r="DU12" s="820"/>
      <c r="DV12" s="820"/>
      <c r="DW12" s="820"/>
      <c r="DX12" s="820"/>
      <c r="DY12" s="820"/>
      <c r="DZ12" s="820"/>
      <c r="EA12" s="820"/>
      <c r="EB12" s="820"/>
      <c r="EC12" s="820"/>
      <c r="ED12" s="820"/>
      <c r="EE12" s="820"/>
      <c r="EF12" s="820"/>
      <c r="EG12" s="742"/>
      <c r="EH12" s="821"/>
      <c r="EI12" s="821"/>
      <c r="EJ12" s="821"/>
      <c r="EK12" s="821"/>
      <c r="EL12" s="821"/>
      <c r="EM12" s="821"/>
      <c r="EN12" s="821"/>
      <c r="EO12" s="821"/>
      <c r="EP12" s="821"/>
      <c r="EQ12" s="821"/>
      <c r="ER12" s="821"/>
      <c r="ES12" s="821"/>
      <c r="ET12" s="821"/>
      <c r="EU12" s="821"/>
      <c r="EV12" s="821"/>
      <c r="EW12" s="821"/>
      <c r="EX12" s="821"/>
      <c r="EY12" s="821"/>
      <c r="EZ12" s="821"/>
      <c r="FA12" s="821"/>
      <c r="FB12" s="821"/>
      <c r="FC12" s="821"/>
      <c r="FD12" s="821"/>
      <c r="FE12" s="821"/>
      <c r="FF12" s="821"/>
      <c r="FG12" s="821"/>
      <c r="FH12" s="821"/>
      <c r="FI12" s="821"/>
      <c r="FJ12" s="821"/>
      <c r="FK12" s="821"/>
      <c r="FL12" s="742"/>
      <c r="FM12" s="820"/>
      <c r="FN12" s="820"/>
      <c r="FO12" s="820"/>
      <c r="FP12" s="820"/>
      <c r="FQ12" s="820"/>
      <c r="FR12" s="820"/>
      <c r="FS12" s="820"/>
      <c r="FT12" s="820"/>
      <c r="FU12" s="820"/>
      <c r="FV12" s="820"/>
      <c r="FW12" s="820"/>
      <c r="FX12" s="820"/>
      <c r="FY12" s="820"/>
      <c r="FZ12" s="820"/>
      <c r="GA12" s="820"/>
      <c r="GB12" s="820"/>
      <c r="GC12" s="820"/>
      <c r="GD12" s="820"/>
      <c r="GE12" s="820"/>
      <c r="GF12" s="820"/>
      <c r="GG12" s="820"/>
      <c r="GH12" s="820"/>
      <c r="GI12" s="820"/>
      <c r="GJ12" s="820"/>
      <c r="GK12" s="820"/>
      <c r="GL12" s="820"/>
      <c r="GM12" s="820"/>
      <c r="GN12" s="820"/>
      <c r="GO12" s="820"/>
      <c r="GP12" s="820"/>
      <c r="GQ12" s="742"/>
      <c r="GR12" s="821"/>
      <c r="GS12" s="821"/>
      <c r="GT12" s="821"/>
      <c r="GU12" s="821"/>
      <c r="GV12" s="821"/>
      <c r="GW12" s="821"/>
      <c r="GX12" s="821"/>
      <c r="GY12" s="821"/>
      <c r="GZ12" s="821"/>
      <c r="HA12" s="821"/>
      <c r="HB12" s="821"/>
      <c r="HC12" s="821"/>
      <c r="HD12" s="821"/>
      <c r="HE12" s="821"/>
      <c r="HF12" s="821"/>
      <c r="HG12" s="821"/>
      <c r="HH12" s="821"/>
      <c r="HI12" s="821"/>
      <c r="HJ12" s="821"/>
      <c r="HK12" s="821"/>
      <c r="HL12" s="821"/>
      <c r="HM12" s="821"/>
      <c r="HN12" s="821"/>
      <c r="HO12" s="821"/>
      <c r="HP12" s="821"/>
      <c r="HQ12" s="821"/>
      <c r="HR12" s="821"/>
      <c r="HS12" s="821"/>
      <c r="HT12" s="821"/>
      <c r="HU12" s="821"/>
      <c r="HV12" s="822"/>
      <c r="HW12" s="790"/>
      <c r="HX12" s="791"/>
      <c r="HY12" s="791"/>
      <c r="HZ12" s="791"/>
      <c r="IA12" s="791"/>
      <c r="IB12" s="791"/>
      <c r="IC12" s="791"/>
      <c r="ID12" s="791"/>
      <c r="IE12" s="791"/>
      <c r="IF12" s="791"/>
      <c r="IG12" s="791"/>
      <c r="IH12" s="791"/>
      <c r="II12" s="791"/>
      <c r="IJ12" s="791"/>
      <c r="IK12" s="791"/>
      <c r="IL12" s="791"/>
      <c r="IM12" s="791"/>
      <c r="IN12" s="791"/>
      <c r="IO12" s="791"/>
      <c r="IP12" s="791"/>
      <c r="IQ12" s="791"/>
      <c r="IR12" s="791"/>
      <c r="IS12" s="791"/>
      <c r="IT12" s="791"/>
      <c r="IU12" s="791"/>
      <c r="IV12" s="791"/>
      <c r="IW12" s="791"/>
      <c r="IX12" s="791"/>
      <c r="IY12" s="791"/>
      <c r="IZ12" s="791"/>
      <c r="JA12" s="791"/>
      <c r="JB12" s="791"/>
      <c r="JC12" s="791"/>
      <c r="JD12" s="791"/>
      <c r="JE12" s="791"/>
      <c r="JF12" s="791"/>
      <c r="JG12" s="791"/>
      <c r="JH12" s="791"/>
      <c r="JI12" s="791"/>
      <c r="JJ12" s="791"/>
      <c r="JK12" s="791"/>
      <c r="JL12" s="791"/>
      <c r="JM12" s="791"/>
      <c r="JN12" s="791"/>
      <c r="JO12" s="791"/>
      <c r="JP12" s="791"/>
      <c r="JQ12" s="791"/>
      <c r="JR12" s="791"/>
      <c r="JS12" s="791"/>
      <c r="JT12" s="791"/>
      <c r="JU12" s="791"/>
      <c r="JV12" s="791"/>
      <c r="JW12" s="791"/>
      <c r="JX12" s="791"/>
      <c r="JY12" s="791"/>
      <c r="JZ12" s="791"/>
      <c r="KA12" s="791"/>
      <c r="KB12" s="791"/>
      <c r="KC12" s="791"/>
      <c r="KD12" s="791"/>
      <c r="KE12" s="791"/>
      <c r="KF12" s="791"/>
      <c r="KG12" s="791"/>
      <c r="KH12" s="791"/>
      <c r="KI12" s="791"/>
      <c r="KJ12" s="791"/>
      <c r="KK12" s="791"/>
      <c r="KL12" s="791"/>
      <c r="KM12" s="791"/>
      <c r="KN12" s="791"/>
      <c r="KO12" s="791"/>
      <c r="KP12" s="791"/>
      <c r="KQ12" s="791"/>
      <c r="KR12" s="791"/>
      <c r="KS12" s="791"/>
      <c r="KT12" s="791"/>
      <c r="KU12" s="791"/>
      <c r="KV12" s="791"/>
      <c r="KW12" s="791"/>
      <c r="KX12" s="791"/>
      <c r="KY12" s="791"/>
      <c r="KZ12" s="791"/>
      <c r="LA12" s="791"/>
      <c r="LB12" s="791"/>
      <c r="LC12" s="791"/>
      <c r="LD12" s="791"/>
      <c r="LE12" s="791"/>
      <c r="LF12" s="791"/>
      <c r="LG12" s="791"/>
      <c r="LH12" s="791"/>
      <c r="LI12" s="791"/>
      <c r="LJ12" s="791"/>
      <c r="LK12" s="791"/>
      <c r="LL12" s="791"/>
      <c r="LM12" s="791"/>
      <c r="LN12" s="791"/>
      <c r="LO12" s="791"/>
      <c r="LP12" s="791"/>
      <c r="LQ12" s="791"/>
      <c r="LR12" s="791"/>
      <c r="LS12" s="791"/>
      <c r="LT12" s="791"/>
      <c r="LU12" s="791"/>
      <c r="LV12" s="791"/>
      <c r="LW12" s="791"/>
      <c r="LX12" s="791"/>
      <c r="LY12" s="791"/>
      <c r="LZ12" s="791"/>
      <c r="MA12" s="791"/>
      <c r="MB12" s="791"/>
      <c r="MC12" s="791"/>
      <c r="MD12" s="791"/>
      <c r="ME12" s="791"/>
      <c r="MF12" s="791"/>
      <c r="MG12" s="791"/>
      <c r="MH12" s="791"/>
      <c r="MI12" s="791"/>
      <c r="MJ12" s="791"/>
      <c r="MK12" s="791"/>
      <c r="ML12" s="791"/>
      <c r="MM12" s="791"/>
      <c r="MN12" s="791"/>
      <c r="MO12" s="791"/>
      <c r="MP12" s="791"/>
      <c r="MQ12" s="791"/>
      <c r="MR12" s="791"/>
      <c r="MS12" s="791"/>
      <c r="MT12" s="791"/>
      <c r="MU12" s="791"/>
      <c r="MV12" s="791"/>
      <c r="MW12" s="791"/>
      <c r="MX12" s="791"/>
      <c r="MY12" s="791"/>
      <c r="MZ12" s="791"/>
      <c r="NA12" s="791"/>
      <c r="NB12" s="791"/>
      <c r="NC12" s="791"/>
      <c r="ND12" s="791"/>
      <c r="NE12" s="791"/>
      <c r="NF12" s="791"/>
      <c r="NG12" s="791"/>
      <c r="NH12" s="791"/>
      <c r="NI12" s="791"/>
      <c r="NJ12" s="791"/>
      <c r="NK12" s="791"/>
      <c r="NL12" s="791"/>
      <c r="NM12" s="791"/>
      <c r="NN12" s="791"/>
      <c r="NO12" s="791"/>
      <c r="NP12" s="791"/>
      <c r="NQ12" s="791"/>
      <c r="NR12" s="791"/>
      <c r="NS12" s="791"/>
      <c r="NT12" s="791"/>
      <c r="NU12" s="791"/>
      <c r="NV12" s="791"/>
      <c r="NW12" s="791"/>
      <c r="NX12" s="791"/>
      <c r="NY12" s="791"/>
      <c r="NZ12" s="791"/>
      <c r="OA12" s="791"/>
      <c r="OB12" s="791"/>
      <c r="OC12" s="791"/>
      <c r="OD12" s="791"/>
      <c r="OE12" s="791"/>
      <c r="OF12" s="791"/>
      <c r="OG12" s="791"/>
      <c r="OH12" s="791"/>
      <c r="OI12" s="791"/>
      <c r="OJ12" s="791"/>
      <c r="OK12" s="791"/>
      <c r="OL12" s="791"/>
      <c r="OM12" s="791"/>
      <c r="ON12" s="791"/>
      <c r="OO12" s="791"/>
      <c r="OP12" s="791"/>
      <c r="OQ12" s="791"/>
      <c r="OR12" s="791"/>
      <c r="OS12" s="791"/>
      <c r="OT12" s="791"/>
      <c r="OU12" s="791"/>
      <c r="OV12" s="791"/>
      <c r="OW12" s="791"/>
      <c r="OX12" s="791"/>
      <c r="OY12" s="791"/>
      <c r="OZ12" s="791"/>
      <c r="PA12" s="791"/>
      <c r="PB12" s="791"/>
      <c r="PC12" s="791"/>
      <c r="PD12" s="791"/>
      <c r="PE12" s="791"/>
      <c r="PF12" s="791"/>
      <c r="PG12" s="791"/>
      <c r="PH12" s="791"/>
      <c r="PI12" s="791"/>
      <c r="PJ12" s="791"/>
      <c r="PK12" s="791"/>
      <c r="PL12" s="791"/>
      <c r="PM12" s="791"/>
      <c r="PN12" s="791"/>
      <c r="PO12" s="791"/>
      <c r="PP12" s="791"/>
      <c r="PQ12" s="791"/>
      <c r="PR12" s="791"/>
      <c r="PS12" s="791"/>
      <c r="PT12" s="791"/>
      <c r="PU12" s="791"/>
      <c r="PV12" s="791"/>
      <c r="PW12" s="791"/>
      <c r="PX12" s="791"/>
      <c r="PY12" s="791"/>
      <c r="PZ12" s="791"/>
      <c r="QA12" s="791"/>
      <c r="QB12" s="791"/>
      <c r="QC12" s="791"/>
      <c r="QD12" s="791"/>
      <c r="QE12" s="791"/>
      <c r="RR12" s="582"/>
      <c r="RS12" s="788"/>
      <c r="RT12" s="788"/>
      <c r="RU12" s="788"/>
      <c r="RV12" s="788"/>
      <c r="RW12" s="794"/>
      <c r="RX12" s="794"/>
      <c r="RY12" s="794"/>
      <c r="RZ12" s="794"/>
      <c r="SA12" s="794"/>
      <c r="SB12" s="754"/>
      <c r="SC12" s="755"/>
      <c r="SD12" s="756"/>
      <c r="SE12" s="756"/>
      <c r="SF12" s="592"/>
      <c r="SG12" s="592"/>
      <c r="SH12" s="592"/>
      <c r="SI12" s="592"/>
      <c r="SJ12" s="592"/>
      <c r="SK12" s="592"/>
      <c r="SL12" s="592"/>
      <c r="SM12" s="592"/>
      <c r="SN12" s="592"/>
      <c r="SO12" s="592"/>
      <c r="SP12" s="592"/>
      <c r="SQ12" s="592"/>
      <c r="SR12" s="592"/>
      <c r="SS12" s="592"/>
      <c r="ST12" s="592"/>
      <c r="SU12" s="592"/>
      <c r="SV12" s="592"/>
      <c r="SW12" s="592"/>
      <c r="SX12" s="592"/>
      <c r="SY12" s="592"/>
      <c r="SZ12" s="592"/>
      <c r="TA12" s="592"/>
      <c r="TB12" s="592"/>
      <c r="TC12" s="592"/>
      <c r="TD12" s="592"/>
      <c r="TE12" s="592"/>
      <c r="TF12" s="592"/>
      <c r="TG12" s="592"/>
      <c r="TH12" s="592"/>
      <c r="TI12" s="592"/>
      <c r="TJ12" s="592"/>
      <c r="TK12" s="592"/>
      <c r="TL12" s="592"/>
      <c r="TM12" s="592"/>
      <c r="TN12" s="592"/>
      <c r="TO12" s="592"/>
      <c r="TP12" s="792"/>
      <c r="TQ12" s="792"/>
      <c r="TR12" s="793"/>
    </row>
    <row r="13" spans="1:538" ht="53.45" hidden="1" customHeight="1" thickTop="1" thickBot="1" x14ac:dyDescent="0.35">
      <c r="A13" s="515"/>
      <c r="B13" s="796"/>
      <c r="C13" s="796"/>
      <c r="D13" s="810"/>
      <c r="E13" s="810"/>
      <c r="F13" s="783"/>
      <c r="G13" s="767"/>
      <c r="H13" s="742"/>
      <c r="I13" s="397"/>
      <c r="J13" s="764"/>
      <c r="K13" s="764"/>
      <c r="L13" s="795"/>
      <c r="M13" s="742"/>
      <c r="N13" s="1537"/>
      <c r="O13" s="1538"/>
      <c r="P13" s="1538"/>
      <c r="Q13" s="1538"/>
      <c r="R13" s="1538"/>
      <c r="S13" s="1539"/>
      <c r="T13" s="501"/>
      <c r="U13" s="811"/>
      <c r="V13" s="796"/>
      <c r="W13" s="812"/>
      <c r="X13" s="397"/>
      <c r="Y13" s="812"/>
      <c r="Z13" s="397"/>
      <c r="AA13" s="397"/>
      <c r="AB13" s="397"/>
      <c r="AC13" s="397"/>
      <c r="AD13" s="397"/>
      <c r="AE13" s="397"/>
      <c r="AF13" s="397"/>
      <c r="AG13" s="397"/>
      <c r="AH13" s="397"/>
      <c r="AI13" s="397"/>
      <c r="AJ13" s="397"/>
      <c r="AK13" s="397"/>
      <c r="AL13" s="397"/>
      <c r="AM13" s="397"/>
      <c r="AN13" s="397"/>
      <c r="AO13" s="397"/>
      <c r="AP13" s="397"/>
      <c r="AQ13" s="397"/>
      <c r="AR13" s="397"/>
      <c r="AS13" s="397"/>
      <c r="AT13" s="397"/>
      <c r="AU13" s="397"/>
      <c r="AV13" s="397"/>
      <c r="AW13" s="397"/>
      <c r="AX13" s="397"/>
      <c r="AY13" s="397"/>
      <c r="AZ13" s="397"/>
      <c r="BA13" s="397"/>
      <c r="BB13" s="397"/>
      <c r="BC13" s="397"/>
      <c r="BD13" s="397"/>
      <c r="BE13" s="397"/>
      <c r="BF13" s="397"/>
      <c r="BG13" s="397"/>
      <c r="BH13" s="397"/>
      <c r="BI13" s="397"/>
      <c r="BJ13" s="397"/>
      <c r="BK13" s="397"/>
      <c r="BL13" s="812"/>
      <c r="BM13" s="1527">
        <f t="shared" si="0"/>
        <v>0</v>
      </c>
      <c r="BN13" s="1528"/>
      <c r="BO13" s="1529"/>
      <c r="BP13" s="1662"/>
      <c r="BQ13" s="813"/>
      <c r="BR13" s="814"/>
      <c r="BS13" s="789"/>
      <c r="BZ13" s="815"/>
      <c r="CA13" s="745"/>
      <c r="CB13" s="744"/>
      <c r="CC13" s="816"/>
      <c r="CD13" s="401"/>
      <c r="CE13" s="747"/>
      <c r="CF13" s="747"/>
      <c r="CG13" s="747"/>
      <c r="CH13" s="786"/>
      <c r="CI13" s="786"/>
      <c r="CJ13" s="786"/>
      <c r="CK13" s="786"/>
      <c r="CL13" s="786"/>
      <c r="CM13" s="787"/>
      <c r="CN13" s="437"/>
      <c r="CO13" s="750"/>
      <c r="CP13" s="749"/>
      <c r="CQ13" s="752"/>
      <c r="CR13" s="817"/>
      <c r="CS13" s="818"/>
      <c r="CT13" s="819"/>
      <c r="CU13" s="430"/>
      <c r="CV13" s="796"/>
      <c r="DA13" s="742"/>
      <c r="DB13" s="742"/>
      <c r="DC13" s="820"/>
      <c r="DD13" s="820"/>
      <c r="DE13" s="820"/>
      <c r="DF13" s="820"/>
      <c r="DG13" s="820"/>
      <c r="DH13" s="820"/>
      <c r="DI13" s="820"/>
      <c r="DJ13" s="820"/>
      <c r="DK13" s="820"/>
      <c r="DL13" s="820"/>
      <c r="DM13" s="820"/>
      <c r="DN13" s="820"/>
      <c r="DO13" s="820"/>
      <c r="DP13" s="820"/>
      <c r="DQ13" s="820"/>
      <c r="DR13" s="820"/>
      <c r="DS13" s="820"/>
      <c r="DT13" s="820"/>
      <c r="DU13" s="820"/>
      <c r="DV13" s="820"/>
      <c r="DW13" s="820"/>
      <c r="DX13" s="820"/>
      <c r="DY13" s="820"/>
      <c r="DZ13" s="820"/>
      <c r="EA13" s="820"/>
      <c r="EB13" s="820"/>
      <c r="EC13" s="820"/>
      <c r="ED13" s="820"/>
      <c r="EE13" s="820"/>
      <c r="EF13" s="820"/>
      <c r="EG13" s="742"/>
      <c r="EH13" s="821"/>
      <c r="EI13" s="821"/>
      <c r="EJ13" s="821"/>
      <c r="EK13" s="821"/>
      <c r="EL13" s="821"/>
      <c r="EM13" s="821"/>
      <c r="EN13" s="821"/>
      <c r="EO13" s="821"/>
      <c r="EP13" s="821"/>
      <c r="EQ13" s="821"/>
      <c r="ER13" s="821"/>
      <c r="ES13" s="821"/>
      <c r="ET13" s="821"/>
      <c r="EU13" s="821"/>
      <c r="EV13" s="821"/>
      <c r="EW13" s="821"/>
      <c r="EX13" s="821"/>
      <c r="EY13" s="821"/>
      <c r="EZ13" s="821"/>
      <c r="FA13" s="821"/>
      <c r="FB13" s="821"/>
      <c r="FC13" s="821"/>
      <c r="FD13" s="821"/>
      <c r="FE13" s="821"/>
      <c r="FF13" s="821"/>
      <c r="FG13" s="821"/>
      <c r="FH13" s="821"/>
      <c r="FI13" s="821"/>
      <c r="FJ13" s="821"/>
      <c r="FK13" s="821"/>
      <c r="FL13" s="742"/>
      <c r="FM13" s="820"/>
      <c r="FN13" s="820"/>
      <c r="FO13" s="820"/>
      <c r="FP13" s="820"/>
      <c r="FQ13" s="820"/>
      <c r="FR13" s="820"/>
      <c r="FS13" s="820"/>
      <c r="FT13" s="820"/>
      <c r="FU13" s="820"/>
      <c r="FV13" s="820"/>
      <c r="FW13" s="820"/>
      <c r="FX13" s="820"/>
      <c r="FY13" s="820"/>
      <c r="FZ13" s="820"/>
      <c r="GA13" s="820"/>
      <c r="GB13" s="820"/>
      <c r="GC13" s="820"/>
      <c r="GD13" s="820"/>
      <c r="GE13" s="820"/>
      <c r="GF13" s="820"/>
      <c r="GG13" s="820"/>
      <c r="GH13" s="820"/>
      <c r="GI13" s="820"/>
      <c r="GJ13" s="820"/>
      <c r="GK13" s="820"/>
      <c r="GL13" s="820"/>
      <c r="GM13" s="820"/>
      <c r="GN13" s="820"/>
      <c r="GO13" s="820"/>
      <c r="GP13" s="820"/>
      <c r="GQ13" s="742"/>
      <c r="GR13" s="821"/>
      <c r="GS13" s="821"/>
      <c r="GT13" s="821"/>
      <c r="GU13" s="821"/>
      <c r="GV13" s="821"/>
      <c r="GW13" s="821"/>
      <c r="GX13" s="821"/>
      <c r="GY13" s="821"/>
      <c r="GZ13" s="821"/>
      <c r="HA13" s="821"/>
      <c r="HB13" s="821"/>
      <c r="HC13" s="821"/>
      <c r="HD13" s="821"/>
      <c r="HE13" s="821"/>
      <c r="HF13" s="821"/>
      <c r="HG13" s="821"/>
      <c r="HH13" s="821"/>
      <c r="HI13" s="821"/>
      <c r="HJ13" s="821"/>
      <c r="HK13" s="821"/>
      <c r="HL13" s="821"/>
      <c r="HM13" s="821"/>
      <c r="HN13" s="821"/>
      <c r="HO13" s="821"/>
      <c r="HP13" s="821"/>
      <c r="HQ13" s="821"/>
      <c r="HR13" s="821"/>
      <c r="HS13" s="821"/>
      <c r="HT13" s="821"/>
      <c r="HU13" s="821"/>
      <c r="HV13" s="822"/>
      <c r="HW13" s="790"/>
      <c r="HX13" s="791"/>
      <c r="HY13" s="791"/>
      <c r="HZ13" s="791"/>
      <c r="IA13" s="791"/>
      <c r="IB13" s="791"/>
      <c r="IC13" s="791"/>
      <c r="ID13" s="791"/>
      <c r="IE13" s="791"/>
      <c r="IF13" s="791"/>
      <c r="IG13" s="791"/>
      <c r="IH13" s="791"/>
      <c r="II13" s="791"/>
      <c r="IJ13" s="791"/>
      <c r="IK13" s="791"/>
      <c r="IL13" s="791"/>
      <c r="IM13" s="791"/>
      <c r="IN13" s="791"/>
      <c r="IO13" s="791"/>
      <c r="IP13" s="791"/>
      <c r="IQ13" s="791"/>
      <c r="IR13" s="791"/>
      <c r="IS13" s="791"/>
      <c r="IT13" s="791"/>
      <c r="IU13" s="791"/>
      <c r="IV13" s="791"/>
      <c r="IW13" s="791"/>
      <c r="IX13" s="791"/>
      <c r="IY13" s="791"/>
      <c r="IZ13" s="791"/>
      <c r="JA13" s="791"/>
      <c r="JB13" s="791"/>
      <c r="JC13" s="791"/>
      <c r="JD13" s="791"/>
      <c r="JE13" s="791"/>
      <c r="JF13" s="791"/>
      <c r="JG13" s="791"/>
      <c r="JH13" s="791"/>
      <c r="JI13" s="791"/>
      <c r="JJ13" s="791"/>
      <c r="JK13" s="791"/>
      <c r="JL13" s="791"/>
      <c r="JM13" s="791"/>
      <c r="JN13" s="791"/>
      <c r="JO13" s="791"/>
      <c r="JP13" s="791"/>
      <c r="JQ13" s="791"/>
      <c r="JR13" s="791"/>
      <c r="JS13" s="791"/>
      <c r="JT13" s="791"/>
      <c r="JU13" s="791"/>
      <c r="JV13" s="791"/>
      <c r="JW13" s="791"/>
      <c r="JX13" s="791"/>
      <c r="JY13" s="791"/>
      <c r="JZ13" s="791"/>
      <c r="KA13" s="791"/>
      <c r="KB13" s="791"/>
      <c r="KC13" s="791"/>
      <c r="KD13" s="791"/>
      <c r="KE13" s="791"/>
      <c r="KF13" s="791"/>
      <c r="KG13" s="791"/>
      <c r="KH13" s="791"/>
      <c r="KI13" s="791"/>
      <c r="KJ13" s="791"/>
      <c r="KK13" s="791"/>
      <c r="KL13" s="791"/>
      <c r="KM13" s="791"/>
      <c r="KN13" s="791"/>
      <c r="KO13" s="791"/>
      <c r="KP13" s="791"/>
      <c r="KQ13" s="791"/>
      <c r="KR13" s="791"/>
      <c r="KS13" s="791"/>
      <c r="KT13" s="791"/>
      <c r="KU13" s="791"/>
      <c r="KV13" s="791"/>
      <c r="KW13" s="791"/>
      <c r="KX13" s="791"/>
      <c r="KY13" s="791"/>
      <c r="KZ13" s="791"/>
      <c r="LA13" s="791"/>
      <c r="LB13" s="791"/>
      <c r="LC13" s="791"/>
      <c r="LD13" s="791"/>
      <c r="LE13" s="791"/>
      <c r="LF13" s="791"/>
      <c r="LG13" s="791"/>
      <c r="LH13" s="791"/>
      <c r="LI13" s="791"/>
      <c r="LJ13" s="791"/>
      <c r="LK13" s="791"/>
      <c r="LL13" s="791"/>
      <c r="LM13" s="791"/>
      <c r="LN13" s="791"/>
      <c r="LO13" s="791"/>
      <c r="LP13" s="791"/>
      <c r="LQ13" s="791"/>
      <c r="LR13" s="791"/>
      <c r="LS13" s="791"/>
      <c r="LT13" s="791"/>
      <c r="LU13" s="791"/>
      <c r="LV13" s="791"/>
      <c r="LW13" s="791"/>
      <c r="LX13" s="791"/>
      <c r="LY13" s="791"/>
      <c r="LZ13" s="791"/>
      <c r="MA13" s="791"/>
      <c r="MB13" s="791"/>
      <c r="MC13" s="791"/>
      <c r="MD13" s="791"/>
      <c r="ME13" s="791"/>
      <c r="MF13" s="791"/>
      <c r="MG13" s="791"/>
      <c r="MH13" s="791"/>
      <c r="MI13" s="791"/>
      <c r="MJ13" s="791"/>
      <c r="MK13" s="791"/>
      <c r="ML13" s="791"/>
      <c r="MM13" s="791"/>
      <c r="MN13" s="791"/>
      <c r="MO13" s="791"/>
      <c r="MP13" s="791"/>
      <c r="MQ13" s="791"/>
      <c r="MR13" s="791"/>
      <c r="MS13" s="791"/>
      <c r="MT13" s="791"/>
      <c r="MU13" s="791"/>
      <c r="MV13" s="791"/>
      <c r="MW13" s="791"/>
      <c r="MX13" s="791"/>
      <c r="MY13" s="791"/>
      <c r="MZ13" s="791"/>
      <c r="NA13" s="791"/>
      <c r="NB13" s="791"/>
      <c r="NC13" s="791"/>
      <c r="ND13" s="791"/>
      <c r="NE13" s="791"/>
      <c r="NF13" s="791"/>
      <c r="NG13" s="791"/>
      <c r="NH13" s="791"/>
      <c r="NI13" s="791"/>
      <c r="NJ13" s="791"/>
      <c r="NK13" s="791"/>
      <c r="NL13" s="791"/>
      <c r="NM13" s="791"/>
      <c r="NN13" s="791"/>
      <c r="NO13" s="791"/>
      <c r="NP13" s="791"/>
      <c r="NQ13" s="791"/>
      <c r="NR13" s="791"/>
      <c r="NS13" s="791"/>
      <c r="NT13" s="791"/>
      <c r="NU13" s="791"/>
      <c r="NV13" s="791"/>
      <c r="NW13" s="791"/>
      <c r="NX13" s="791"/>
      <c r="NY13" s="791"/>
      <c r="NZ13" s="791"/>
      <c r="OA13" s="791"/>
      <c r="OB13" s="791"/>
      <c r="OC13" s="791"/>
      <c r="OD13" s="791"/>
      <c r="OE13" s="791"/>
      <c r="OF13" s="791"/>
      <c r="OG13" s="791"/>
      <c r="OH13" s="791"/>
      <c r="OI13" s="791"/>
      <c r="OJ13" s="791"/>
      <c r="OK13" s="791"/>
      <c r="OL13" s="791"/>
      <c r="OM13" s="791"/>
      <c r="ON13" s="791"/>
      <c r="OO13" s="791"/>
      <c r="OP13" s="791"/>
      <c r="OQ13" s="791"/>
      <c r="OR13" s="791"/>
      <c r="OS13" s="791"/>
      <c r="OT13" s="791"/>
      <c r="OU13" s="791"/>
      <c r="OV13" s="791"/>
      <c r="OW13" s="791"/>
      <c r="OX13" s="791"/>
      <c r="OY13" s="791"/>
      <c r="OZ13" s="791"/>
      <c r="PA13" s="791"/>
      <c r="PB13" s="791"/>
      <c r="PC13" s="791"/>
      <c r="PD13" s="791"/>
      <c r="PE13" s="791"/>
      <c r="PF13" s="791"/>
      <c r="PG13" s="791"/>
      <c r="PH13" s="791"/>
      <c r="PI13" s="791"/>
      <c r="PJ13" s="791"/>
      <c r="PK13" s="791"/>
      <c r="PL13" s="791"/>
      <c r="PM13" s="791"/>
      <c r="PN13" s="791"/>
      <c r="PO13" s="791"/>
      <c r="PP13" s="791"/>
      <c r="PQ13" s="791"/>
      <c r="PR13" s="791"/>
      <c r="PS13" s="791"/>
      <c r="PT13" s="791"/>
      <c r="PU13" s="791"/>
      <c r="PV13" s="791"/>
      <c r="PW13" s="791"/>
      <c r="PX13" s="791"/>
      <c r="PY13" s="791"/>
      <c r="PZ13" s="791"/>
      <c r="QA13" s="791"/>
      <c r="QB13" s="791"/>
      <c r="QC13" s="791"/>
      <c r="QD13" s="791"/>
      <c r="QE13" s="791"/>
      <c r="RR13" s="582"/>
      <c r="RS13" s="788"/>
      <c r="RT13" s="788"/>
      <c r="RU13" s="788"/>
      <c r="RV13" s="788"/>
      <c r="RW13" s="794"/>
      <c r="RX13" s="794"/>
      <c r="RY13" s="794"/>
      <c r="RZ13" s="794"/>
      <c r="SA13" s="794"/>
      <c r="SB13" s="754"/>
      <c r="SC13" s="755"/>
      <c r="SD13" s="756"/>
      <c r="SE13" s="756"/>
      <c r="SF13" s="592"/>
      <c r="SG13" s="592"/>
      <c r="SH13" s="592"/>
      <c r="SI13" s="592"/>
      <c r="SJ13" s="592"/>
      <c r="SK13" s="592"/>
      <c r="SL13" s="592"/>
      <c r="SM13" s="592"/>
      <c r="SN13" s="592"/>
      <c r="SO13" s="592"/>
      <c r="SP13" s="592"/>
      <c r="SQ13" s="592"/>
      <c r="SR13" s="592"/>
      <c r="SS13" s="592"/>
      <c r="ST13" s="592"/>
      <c r="SU13" s="592"/>
      <c r="SV13" s="592"/>
      <c r="SW13" s="592"/>
      <c r="SX13" s="592"/>
      <c r="SY13" s="592"/>
      <c r="SZ13" s="592"/>
      <c r="TA13" s="592"/>
      <c r="TB13" s="592"/>
      <c r="TC13" s="592"/>
      <c r="TD13" s="592"/>
      <c r="TE13" s="592"/>
      <c r="TF13" s="592"/>
      <c r="TG13" s="592"/>
      <c r="TH13" s="592"/>
      <c r="TI13" s="592"/>
      <c r="TJ13" s="592"/>
      <c r="TK13" s="592"/>
      <c r="TL13" s="592"/>
      <c r="TM13" s="592"/>
      <c r="TN13" s="592"/>
      <c r="TO13" s="592"/>
      <c r="TP13" s="792"/>
      <c r="TQ13" s="792"/>
      <c r="TR13" s="793"/>
    </row>
    <row r="14" spans="1:538" ht="53.45" hidden="1" customHeight="1" thickTop="1" thickBot="1" x14ac:dyDescent="0.35">
      <c r="A14" s="515"/>
      <c r="B14" s="796"/>
      <c r="C14" s="796"/>
      <c r="D14" s="810"/>
      <c r="E14" s="810"/>
      <c r="F14" s="783"/>
      <c r="G14" s="767"/>
      <c r="H14" s="742"/>
      <c r="I14" s="397"/>
      <c r="J14" s="764"/>
      <c r="K14" s="764"/>
      <c r="L14" s="795"/>
      <c r="M14" s="742"/>
      <c r="N14" s="1537"/>
      <c r="O14" s="1538"/>
      <c r="P14" s="1538"/>
      <c r="Q14" s="1538"/>
      <c r="R14" s="1538"/>
      <c r="S14" s="1539"/>
      <c r="T14" s="501"/>
      <c r="U14" s="811"/>
      <c r="V14" s="796"/>
      <c r="W14" s="812"/>
      <c r="X14" s="397"/>
      <c r="Y14" s="812"/>
      <c r="Z14" s="397"/>
      <c r="AA14" s="397"/>
      <c r="AB14" s="397"/>
      <c r="AC14" s="397"/>
      <c r="AD14" s="397"/>
      <c r="AE14" s="397"/>
      <c r="AF14" s="397"/>
      <c r="AG14" s="397"/>
      <c r="AH14" s="397"/>
      <c r="AI14" s="397"/>
      <c r="AJ14" s="397"/>
      <c r="AK14" s="397"/>
      <c r="AL14" s="397"/>
      <c r="AM14" s="397"/>
      <c r="AN14" s="397"/>
      <c r="AO14" s="397"/>
      <c r="AP14" s="397"/>
      <c r="AQ14" s="397"/>
      <c r="AR14" s="397"/>
      <c r="AS14" s="397"/>
      <c r="AT14" s="397"/>
      <c r="AU14" s="397"/>
      <c r="AV14" s="397"/>
      <c r="AW14" s="397"/>
      <c r="AX14" s="397"/>
      <c r="AY14" s="397"/>
      <c r="AZ14" s="397"/>
      <c r="BA14" s="397"/>
      <c r="BB14" s="397"/>
      <c r="BC14" s="397"/>
      <c r="BD14" s="397"/>
      <c r="BE14" s="397"/>
      <c r="BF14" s="397"/>
      <c r="BG14" s="397"/>
      <c r="BH14" s="397"/>
      <c r="BI14" s="397"/>
      <c r="BJ14" s="397"/>
      <c r="BK14" s="397"/>
      <c r="BL14" s="812"/>
      <c r="BM14" s="1527">
        <f t="shared" si="0"/>
        <v>0</v>
      </c>
      <c r="BN14" s="1528"/>
      <c r="BO14" s="1529"/>
      <c r="BP14" s="1662"/>
      <c r="BQ14" s="813"/>
      <c r="BR14" s="814"/>
      <c r="BS14" s="789"/>
      <c r="BZ14" s="815"/>
      <c r="CA14" s="745"/>
      <c r="CB14" s="744"/>
      <c r="CC14" s="816"/>
      <c r="CD14" s="401"/>
      <c r="CE14" s="747"/>
      <c r="CF14" s="747"/>
      <c r="CG14" s="747"/>
      <c r="CH14" s="786"/>
      <c r="CI14" s="786"/>
      <c r="CJ14" s="786"/>
      <c r="CK14" s="786"/>
      <c r="CL14" s="786"/>
      <c r="CM14" s="787"/>
      <c r="CN14" s="437"/>
      <c r="CO14" s="750"/>
      <c r="CP14" s="749"/>
      <c r="CQ14" s="752"/>
      <c r="CR14" s="817"/>
      <c r="CS14" s="818"/>
      <c r="CT14" s="819"/>
      <c r="CU14" s="430"/>
      <c r="CV14" s="796"/>
      <c r="DA14" s="742"/>
      <c r="DB14" s="742"/>
      <c r="DC14" s="820"/>
      <c r="DD14" s="820"/>
      <c r="DE14" s="820"/>
      <c r="DF14" s="820"/>
      <c r="DG14" s="820"/>
      <c r="DH14" s="820"/>
      <c r="DI14" s="820"/>
      <c r="DJ14" s="820"/>
      <c r="DK14" s="820"/>
      <c r="DL14" s="820"/>
      <c r="DM14" s="820"/>
      <c r="DN14" s="820"/>
      <c r="DO14" s="820"/>
      <c r="DP14" s="820"/>
      <c r="DQ14" s="820"/>
      <c r="DR14" s="820"/>
      <c r="DS14" s="820"/>
      <c r="DT14" s="820"/>
      <c r="DU14" s="820"/>
      <c r="DV14" s="820"/>
      <c r="DW14" s="820"/>
      <c r="DX14" s="820"/>
      <c r="DY14" s="820"/>
      <c r="DZ14" s="820"/>
      <c r="EA14" s="820"/>
      <c r="EB14" s="820"/>
      <c r="EC14" s="820"/>
      <c r="ED14" s="820"/>
      <c r="EE14" s="820"/>
      <c r="EF14" s="820"/>
      <c r="EG14" s="742"/>
      <c r="EH14" s="821"/>
      <c r="EI14" s="821"/>
      <c r="EJ14" s="821"/>
      <c r="EK14" s="821"/>
      <c r="EL14" s="821"/>
      <c r="EM14" s="821"/>
      <c r="EN14" s="821"/>
      <c r="EO14" s="821"/>
      <c r="EP14" s="821"/>
      <c r="EQ14" s="821"/>
      <c r="ER14" s="821"/>
      <c r="ES14" s="821"/>
      <c r="ET14" s="821"/>
      <c r="EU14" s="821"/>
      <c r="EV14" s="821"/>
      <c r="EW14" s="821"/>
      <c r="EX14" s="821"/>
      <c r="EY14" s="821"/>
      <c r="EZ14" s="821"/>
      <c r="FA14" s="821"/>
      <c r="FB14" s="821"/>
      <c r="FC14" s="821"/>
      <c r="FD14" s="821"/>
      <c r="FE14" s="821"/>
      <c r="FF14" s="821"/>
      <c r="FG14" s="821"/>
      <c r="FH14" s="821"/>
      <c r="FI14" s="821"/>
      <c r="FJ14" s="821"/>
      <c r="FK14" s="821"/>
      <c r="FL14" s="742"/>
      <c r="FM14" s="820"/>
      <c r="FN14" s="820"/>
      <c r="FO14" s="820"/>
      <c r="FP14" s="820"/>
      <c r="FQ14" s="820"/>
      <c r="FR14" s="820"/>
      <c r="FS14" s="820"/>
      <c r="FT14" s="820"/>
      <c r="FU14" s="820"/>
      <c r="FV14" s="820"/>
      <c r="FW14" s="820"/>
      <c r="FX14" s="820"/>
      <c r="FY14" s="820"/>
      <c r="FZ14" s="820"/>
      <c r="GA14" s="820"/>
      <c r="GB14" s="820"/>
      <c r="GC14" s="820"/>
      <c r="GD14" s="820"/>
      <c r="GE14" s="820"/>
      <c r="GF14" s="820"/>
      <c r="GG14" s="820"/>
      <c r="GH14" s="820"/>
      <c r="GI14" s="820"/>
      <c r="GJ14" s="820"/>
      <c r="GK14" s="820"/>
      <c r="GL14" s="820"/>
      <c r="GM14" s="820"/>
      <c r="GN14" s="820"/>
      <c r="GO14" s="820"/>
      <c r="GP14" s="820"/>
      <c r="GQ14" s="742"/>
      <c r="GR14" s="821"/>
      <c r="GS14" s="821"/>
      <c r="GT14" s="821"/>
      <c r="GU14" s="821"/>
      <c r="GV14" s="821"/>
      <c r="GW14" s="821"/>
      <c r="GX14" s="821"/>
      <c r="GY14" s="821"/>
      <c r="GZ14" s="821"/>
      <c r="HA14" s="821"/>
      <c r="HB14" s="821"/>
      <c r="HC14" s="821"/>
      <c r="HD14" s="821"/>
      <c r="HE14" s="821"/>
      <c r="HF14" s="821"/>
      <c r="HG14" s="821"/>
      <c r="HH14" s="821"/>
      <c r="HI14" s="821"/>
      <c r="HJ14" s="821"/>
      <c r="HK14" s="821"/>
      <c r="HL14" s="821"/>
      <c r="HM14" s="821"/>
      <c r="HN14" s="821"/>
      <c r="HO14" s="821"/>
      <c r="HP14" s="821"/>
      <c r="HQ14" s="821"/>
      <c r="HR14" s="821"/>
      <c r="HS14" s="821"/>
      <c r="HT14" s="821"/>
      <c r="HU14" s="821"/>
      <c r="HV14" s="822"/>
      <c r="HW14" s="790"/>
      <c r="HX14" s="791"/>
      <c r="HY14" s="791"/>
      <c r="HZ14" s="791"/>
      <c r="IA14" s="791"/>
      <c r="IB14" s="791"/>
      <c r="IC14" s="791"/>
      <c r="ID14" s="791"/>
      <c r="IE14" s="791"/>
      <c r="IF14" s="791"/>
      <c r="IG14" s="791"/>
      <c r="IH14" s="791"/>
      <c r="II14" s="791"/>
      <c r="IJ14" s="791"/>
      <c r="IK14" s="791"/>
      <c r="IL14" s="791"/>
      <c r="IM14" s="791"/>
      <c r="IN14" s="791"/>
      <c r="IO14" s="791"/>
      <c r="IP14" s="791"/>
      <c r="IQ14" s="791"/>
      <c r="IR14" s="791"/>
      <c r="IS14" s="791"/>
      <c r="IT14" s="791"/>
      <c r="IU14" s="791"/>
      <c r="IV14" s="791"/>
      <c r="IW14" s="791"/>
      <c r="IX14" s="791"/>
      <c r="IY14" s="791"/>
      <c r="IZ14" s="791"/>
      <c r="JA14" s="791"/>
      <c r="JB14" s="791"/>
      <c r="JC14" s="791"/>
      <c r="JD14" s="791"/>
      <c r="JE14" s="791"/>
      <c r="JF14" s="791"/>
      <c r="JG14" s="791"/>
      <c r="JH14" s="791"/>
      <c r="JI14" s="791"/>
      <c r="JJ14" s="791"/>
      <c r="JK14" s="791"/>
      <c r="JL14" s="791"/>
      <c r="JM14" s="791"/>
      <c r="JN14" s="791"/>
      <c r="JO14" s="791"/>
      <c r="JP14" s="791"/>
      <c r="JQ14" s="791"/>
      <c r="JR14" s="791"/>
      <c r="JS14" s="791"/>
      <c r="JT14" s="791"/>
      <c r="JU14" s="791"/>
      <c r="JV14" s="791"/>
      <c r="JW14" s="791"/>
      <c r="JX14" s="791"/>
      <c r="JY14" s="791"/>
      <c r="JZ14" s="791"/>
      <c r="KA14" s="791"/>
      <c r="KB14" s="791"/>
      <c r="KC14" s="791"/>
      <c r="KD14" s="791"/>
      <c r="KE14" s="791"/>
      <c r="KF14" s="791"/>
      <c r="KG14" s="791"/>
      <c r="KH14" s="791"/>
      <c r="KI14" s="791"/>
      <c r="KJ14" s="791"/>
      <c r="KK14" s="791"/>
      <c r="KL14" s="791"/>
      <c r="KM14" s="791"/>
      <c r="KN14" s="791"/>
      <c r="KO14" s="791"/>
      <c r="KP14" s="791"/>
      <c r="KQ14" s="791"/>
      <c r="KR14" s="791"/>
      <c r="KS14" s="791"/>
      <c r="KT14" s="791"/>
      <c r="KU14" s="791"/>
      <c r="KV14" s="791"/>
      <c r="KW14" s="791"/>
      <c r="KX14" s="791"/>
      <c r="KY14" s="791"/>
      <c r="KZ14" s="791"/>
      <c r="LA14" s="791"/>
      <c r="LB14" s="791"/>
      <c r="LC14" s="791"/>
      <c r="LD14" s="791"/>
      <c r="LE14" s="791"/>
      <c r="LF14" s="791"/>
      <c r="LG14" s="791"/>
      <c r="LH14" s="791"/>
      <c r="LI14" s="791"/>
      <c r="LJ14" s="791"/>
      <c r="LK14" s="791"/>
      <c r="LL14" s="791"/>
      <c r="LM14" s="791"/>
      <c r="LN14" s="791"/>
      <c r="LO14" s="791"/>
      <c r="LP14" s="791"/>
      <c r="LQ14" s="791"/>
      <c r="LR14" s="791"/>
      <c r="LS14" s="791"/>
      <c r="LT14" s="791"/>
      <c r="LU14" s="791"/>
      <c r="LV14" s="791"/>
      <c r="LW14" s="791"/>
      <c r="LX14" s="791"/>
      <c r="LY14" s="791"/>
      <c r="LZ14" s="791"/>
      <c r="MA14" s="791"/>
      <c r="MB14" s="791"/>
      <c r="MC14" s="791"/>
      <c r="MD14" s="791"/>
      <c r="ME14" s="791"/>
      <c r="MF14" s="791"/>
      <c r="MG14" s="791"/>
      <c r="MH14" s="791"/>
      <c r="MI14" s="791"/>
      <c r="MJ14" s="791"/>
      <c r="MK14" s="791"/>
      <c r="ML14" s="791"/>
      <c r="MM14" s="791"/>
      <c r="MN14" s="791"/>
      <c r="MO14" s="791"/>
      <c r="MP14" s="791"/>
      <c r="MQ14" s="791"/>
      <c r="MR14" s="791"/>
      <c r="MS14" s="791"/>
      <c r="MT14" s="791"/>
      <c r="MU14" s="791"/>
      <c r="MV14" s="791"/>
      <c r="MW14" s="791"/>
      <c r="MX14" s="791"/>
      <c r="MY14" s="791"/>
      <c r="MZ14" s="791"/>
      <c r="NA14" s="791"/>
      <c r="NB14" s="791"/>
      <c r="NC14" s="791"/>
      <c r="ND14" s="791"/>
      <c r="NE14" s="791"/>
      <c r="NF14" s="791"/>
      <c r="NG14" s="791"/>
      <c r="NH14" s="791"/>
      <c r="NI14" s="791"/>
      <c r="NJ14" s="791"/>
      <c r="NK14" s="791"/>
      <c r="NL14" s="791"/>
      <c r="NM14" s="791"/>
      <c r="NN14" s="791"/>
      <c r="NO14" s="791"/>
      <c r="NP14" s="791"/>
      <c r="NQ14" s="791"/>
      <c r="NR14" s="791"/>
      <c r="NS14" s="791"/>
      <c r="NT14" s="791"/>
      <c r="NU14" s="791"/>
      <c r="NV14" s="791"/>
      <c r="NW14" s="791"/>
      <c r="NX14" s="791"/>
      <c r="NY14" s="791"/>
      <c r="NZ14" s="791"/>
      <c r="OA14" s="791"/>
      <c r="OB14" s="791"/>
      <c r="OC14" s="791"/>
      <c r="OD14" s="791"/>
      <c r="OE14" s="791"/>
      <c r="OF14" s="791"/>
      <c r="OG14" s="791"/>
      <c r="OH14" s="791"/>
      <c r="OI14" s="791"/>
      <c r="OJ14" s="791"/>
      <c r="OK14" s="791"/>
      <c r="OL14" s="791"/>
      <c r="OM14" s="791"/>
      <c r="ON14" s="791"/>
      <c r="OO14" s="791"/>
      <c r="OP14" s="791"/>
      <c r="OQ14" s="791"/>
      <c r="OR14" s="791"/>
      <c r="OS14" s="791"/>
      <c r="OT14" s="791"/>
      <c r="OU14" s="791"/>
      <c r="OV14" s="791"/>
      <c r="OW14" s="791"/>
      <c r="OX14" s="791"/>
      <c r="OY14" s="791"/>
      <c r="OZ14" s="791"/>
      <c r="PA14" s="791"/>
      <c r="PB14" s="791"/>
      <c r="PC14" s="791"/>
      <c r="PD14" s="791"/>
      <c r="PE14" s="791"/>
      <c r="PF14" s="791"/>
      <c r="PG14" s="791"/>
      <c r="PH14" s="791"/>
      <c r="PI14" s="791"/>
      <c r="PJ14" s="791"/>
      <c r="PK14" s="791"/>
      <c r="PL14" s="791"/>
      <c r="PM14" s="791"/>
      <c r="PN14" s="791"/>
      <c r="PO14" s="791"/>
      <c r="PP14" s="791"/>
      <c r="PQ14" s="791"/>
      <c r="PR14" s="791"/>
      <c r="PS14" s="791"/>
      <c r="PT14" s="791"/>
      <c r="PU14" s="791"/>
      <c r="PV14" s="791"/>
      <c r="PW14" s="791"/>
      <c r="PX14" s="791"/>
      <c r="PY14" s="791"/>
      <c r="PZ14" s="791"/>
      <c r="QA14" s="791"/>
      <c r="QB14" s="791"/>
      <c r="QC14" s="791"/>
      <c r="QD14" s="791"/>
      <c r="QE14" s="791"/>
      <c r="RR14" s="582"/>
      <c r="RS14" s="788"/>
      <c r="RT14" s="788"/>
      <c r="RU14" s="788"/>
      <c r="RV14" s="788"/>
      <c r="RW14" s="794"/>
      <c r="RX14" s="794"/>
      <c r="RY14" s="794"/>
      <c r="RZ14" s="794"/>
      <c r="SA14" s="794"/>
      <c r="SB14" s="754"/>
      <c r="SC14" s="755"/>
      <c r="SD14" s="756"/>
      <c r="SE14" s="756"/>
      <c r="SF14" s="592"/>
      <c r="SG14" s="592"/>
      <c r="SH14" s="592"/>
      <c r="SI14" s="592"/>
      <c r="SJ14" s="592"/>
      <c r="SK14" s="592"/>
      <c r="SL14" s="592"/>
      <c r="SM14" s="592"/>
      <c r="SN14" s="592"/>
      <c r="SO14" s="592"/>
      <c r="SP14" s="592"/>
      <c r="SQ14" s="592"/>
      <c r="SR14" s="592"/>
      <c r="SS14" s="592"/>
      <c r="ST14" s="592"/>
      <c r="SU14" s="592"/>
      <c r="SV14" s="592"/>
      <c r="SW14" s="592"/>
      <c r="SX14" s="592"/>
      <c r="SY14" s="592"/>
      <c r="SZ14" s="592"/>
      <c r="TA14" s="592"/>
      <c r="TB14" s="592"/>
      <c r="TC14" s="592"/>
      <c r="TD14" s="592"/>
      <c r="TE14" s="592"/>
      <c r="TF14" s="592"/>
      <c r="TG14" s="592"/>
      <c r="TH14" s="592"/>
      <c r="TI14" s="592"/>
      <c r="TJ14" s="592"/>
      <c r="TK14" s="592"/>
      <c r="TL14" s="592"/>
      <c r="TM14" s="592"/>
      <c r="TN14" s="592"/>
      <c r="TO14" s="592"/>
      <c r="TP14" s="792"/>
      <c r="TQ14" s="792"/>
      <c r="TR14" s="793"/>
    </row>
    <row r="15" spans="1:538" ht="53.45" hidden="1" customHeight="1" thickTop="1" thickBot="1" x14ac:dyDescent="0.35">
      <c r="A15" s="515"/>
      <c r="B15" s="796"/>
      <c r="C15" s="796"/>
      <c r="D15" s="810"/>
      <c r="E15" s="810"/>
      <c r="F15" s="783"/>
      <c r="G15" s="767"/>
      <c r="H15" s="742"/>
      <c r="I15" s="397"/>
      <c r="J15" s="764"/>
      <c r="K15" s="764"/>
      <c r="L15" s="795"/>
      <c r="M15" s="742"/>
      <c r="N15" s="1537"/>
      <c r="O15" s="1538"/>
      <c r="P15" s="1538"/>
      <c r="Q15" s="1538"/>
      <c r="R15" s="1538"/>
      <c r="S15" s="1539"/>
      <c r="T15" s="501"/>
      <c r="U15" s="811"/>
      <c r="V15" s="796"/>
      <c r="W15" s="812"/>
      <c r="X15" s="397"/>
      <c r="Y15" s="812"/>
      <c r="Z15" s="397"/>
      <c r="AA15" s="397"/>
      <c r="AB15" s="397"/>
      <c r="AC15" s="397"/>
      <c r="AD15" s="397"/>
      <c r="AE15" s="397"/>
      <c r="AF15" s="397"/>
      <c r="AG15" s="397"/>
      <c r="AH15" s="397"/>
      <c r="AI15" s="397"/>
      <c r="AJ15" s="397"/>
      <c r="AK15" s="397"/>
      <c r="AL15" s="397"/>
      <c r="AM15" s="397"/>
      <c r="AN15" s="397"/>
      <c r="AO15" s="397"/>
      <c r="AP15" s="397"/>
      <c r="AQ15" s="397"/>
      <c r="AR15" s="397"/>
      <c r="AS15" s="397"/>
      <c r="AT15" s="397"/>
      <c r="AU15" s="397"/>
      <c r="AV15" s="397"/>
      <c r="AW15" s="397"/>
      <c r="AX15" s="397"/>
      <c r="AY15" s="397"/>
      <c r="AZ15" s="397"/>
      <c r="BA15" s="397"/>
      <c r="BB15" s="397"/>
      <c r="BC15" s="397"/>
      <c r="BD15" s="397"/>
      <c r="BE15" s="397"/>
      <c r="BF15" s="397"/>
      <c r="BG15" s="397"/>
      <c r="BH15" s="397"/>
      <c r="BI15" s="397"/>
      <c r="BJ15" s="397"/>
      <c r="BK15" s="397"/>
      <c r="BL15" s="812"/>
      <c r="BM15" s="1527">
        <f t="shared" si="0"/>
        <v>0</v>
      </c>
      <c r="BN15" s="1528"/>
      <c r="BO15" s="1529"/>
      <c r="BP15" s="1662"/>
      <c r="BQ15" s="813"/>
      <c r="BR15" s="814"/>
      <c r="BS15" s="789"/>
      <c r="BZ15" s="815"/>
      <c r="CA15" s="745"/>
      <c r="CB15" s="744"/>
      <c r="CC15" s="816"/>
      <c r="CD15" s="401"/>
      <c r="CE15" s="747"/>
      <c r="CF15" s="747"/>
      <c r="CG15" s="747"/>
      <c r="CH15" s="786"/>
      <c r="CI15" s="786"/>
      <c r="CJ15" s="786"/>
      <c r="CK15" s="786"/>
      <c r="CL15" s="786"/>
      <c r="CM15" s="787"/>
      <c r="CN15" s="437"/>
      <c r="CO15" s="750"/>
      <c r="CP15" s="749"/>
      <c r="CQ15" s="752"/>
      <c r="CR15" s="817"/>
      <c r="CS15" s="818"/>
      <c r="CT15" s="819"/>
      <c r="CU15" s="430"/>
      <c r="CV15" s="796"/>
      <c r="DA15" s="742"/>
      <c r="DB15" s="742"/>
      <c r="DC15" s="820"/>
      <c r="DD15" s="820"/>
      <c r="DE15" s="820"/>
      <c r="DF15" s="820"/>
      <c r="DG15" s="820"/>
      <c r="DH15" s="820"/>
      <c r="DI15" s="820"/>
      <c r="DJ15" s="820"/>
      <c r="DK15" s="820"/>
      <c r="DL15" s="820"/>
      <c r="DM15" s="820"/>
      <c r="DN15" s="820"/>
      <c r="DO15" s="820"/>
      <c r="DP15" s="820"/>
      <c r="DQ15" s="820"/>
      <c r="DR15" s="820"/>
      <c r="DS15" s="820"/>
      <c r="DT15" s="820"/>
      <c r="DU15" s="820"/>
      <c r="DV15" s="820"/>
      <c r="DW15" s="820"/>
      <c r="DX15" s="820"/>
      <c r="DY15" s="820"/>
      <c r="DZ15" s="820"/>
      <c r="EA15" s="820"/>
      <c r="EB15" s="820"/>
      <c r="EC15" s="820"/>
      <c r="ED15" s="820"/>
      <c r="EE15" s="820"/>
      <c r="EF15" s="820"/>
      <c r="EG15" s="742"/>
      <c r="EH15" s="821"/>
      <c r="EI15" s="821"/>
      <c r="EJ15" s="821"/>
      <c r="EK15" s="821"/>
      <c r="EL15" s="821"/>
      <c r="EM15" s="821"/>
      <c r="EN15" s="821"/>
      <c r="EO15" s="821"/>
      <c r="EP15" s="821"/>
      <c r="EQ15" s="821"/>
      <c r="ER15" s="821"/>
      <c r="ES15" s="821"/>
      <c r="ET15" s="821"/>
      <c r="EU15" s="821"/>
      <c r="EV15" s="821"/>
      <c r="EW15" s="821"/>
      <c r="EX15" s="821"/>
      <c r="EY15" s="821"/>
      <c r="EZ15" s="821"/>
      <c r="FA15" s="821"/>
      <c r="FB15" s="821"/>
      <c r="FC15" s="821"/>
      <c r="FD15" s="821"/>
      <c r="FE15" s="821"/>
      <c r="FF15" s="821"/>
      <c r="FG15" s="821"/>
      <c r="FH15" s="821"/>
      <c r="FI15" s="821"/>
      <c r="FJ15" s="821"/>
      <c r="FK15" s="821"/>
      <c r="FL15" s="742"/>
      <c r="FM15" s="820"/>
      <c r="FN15" s="820"/>
      <c r="FO15" s="820"/>
      <c r="FP15" s="820"/>
      <c r="FQ15" s="820"/>
      <c r="FR15" s="820"/>
      <c r="FS15" s="820"/>
      <c r="FT15" s="820"/>
      <c r="FU15" s="820"/>
      <c r="FV15" s="820"/>
      <c r="FW15" s="820"/>
      <c r="FX15" s="820"/>
      <c r="FY15" s="820"/>
      <c r="FZ15" s="820"/>
      <c r="GA15" s="820"/>
      <c r="GB15" s="820"/>
      <c r="GC15" s="820"/>
      <c r="GD15" s="820"/>
      <c r="GE15" s="820"/>
      <c r="GF15" s="820"/>
      <c r="GG15" s="820"/>
      <c r="GH15" s="820"/>
      <c r="GI15" s="820"/>
      <c r="GJ15" s="820"/>
      <c r="GK15" s="820"/>
      <c r="GL15" s="820"/>
      <c r="GM15" s="820"/>
      <c r="GN15" s="820"/>
      <c r="GO15" s="820"/>
      <c r="GP15" s="820"/>
      <c r="GQ15" s="742"/>
      <c r="GR15" s="821"/>
      <c r="GS15" s="821"/>
      <c r="GT15" s="821"/>
      <c r="GU15" s="821"/>
      <c r="GV15" s="821"/>
      <c r="GW15" s="821"/>
      <c r="GX15" s="821"/>
      <c r="GY15" s="821"/>
      <c r="GZ15" s="821"/>
      <c r="HA15" s="821"/>
      <c r="HB15" s="821"/>
      <c r="HC15" s="821"/>
      <c r="HD15" s="821"/>
      <c r="HE15" s="821"/>
      <c r="HF15" s="821"/>
      <c r="HG15" s="821"/>
      <c r="HH15" s="821"/>
      <c r="HI15" s="821"/>
      <c r="HJ15" s="821"/>
      <c r="HK15" s="821"/>
      <c r="HL15" s="821"/>
      <c r="HM15" s="821"/>
      <c r="HN15" s="821"/>
      <c r="HO15" s="821"/>
      <c r="HP15" s="821"/>
      <c r="HQ15" s="821"/>
      <c r="HR15" s="821"/>
      <c r="HS15" s="821"/>
      <c r="HT15" s="821"/>
      <c r="HU15" s="821"/>
      <c r="HV15" s="822"/>
      <c r="HW15" s="790"/>
      <c r="HX15" s="791"/>
      <c r="HY15" s="791"/>
      <c r="HZ15" s="791"/>
      <c r="IA15" s="791"/>
      <c r="IB15" s="791"/>
      <c r="IC15" s="791"/>
      <c r="ID15" s="791"/>
      <c r="IE15" s="791"/>
      <c r="IF15" s="791"/>
      <c r="IG15" s="791"/>
      <c r="IH15" s="791"/>
      <c r="II15" s="791"/>
      <c r="IJ15" s="791"/>
      <c r="IK15" s="791"/>
      <c r="IL15" s="791"/>
      <c r="IM15" s="791"/>
      <c r="IN15" s="791"/>
      <c r="IO15" s="791"/>
      <c r="IP15" s="791"/>
      <c r="IQ15" s="791"/>
      <c r="IR15" s="791"/>
      <c r="IS15" s="791"/>
      <c r="IT15" s="791"/>
      <c r="IU15" s="791"/>
      <c r="IV15" s="791"/>
      <c r="IW15" s="791"/>
      <c r="IX15" s="791"/>
      <c r="IY15" s="791"/>
      <c r="IZ15" s="791"/>
      <c r="JA15" s="791"/>
      <c r="JB15" s="791"/>
      <c r="JC15" s="791"/>
      <c r="JD15" s="791"/>
      <c r="JE15" s="791"/>
      <c r="JF15" s="791"/>
      <c r="JG15" s="791"/>
      <c r="JH15" s="791"/>
      <c r="JI15" s="791"/>
      <c r="JJ15" s="791"/>
      <c r="JK15" s="791"/>
      <c r="JL15" s="791"/>
      <c r="JM15" s="791"/>
      <c r="JN15" s="791"/>
      <c r="JO15" s="791"/>
      <c r="JP15" s="791"/>
      <c r="JQ15" s="791"/>
      <c r="JR15" s="791"/>
      <c r="JS15" s="791"/>
      <c r="JT15" s="791"/>
      <c r="JU15" s="791"/>
      <c r="JV15" s="791"/>
      <c r="JW15" s="791"/>
      <c r="JX15" s="791"/>
      <c r="JY15" s="791"/>
      <c r="JZ15" s="791"/>
      <c r="KA15" s="791"/>
      <c r="KB15" s="791"/>
      <c r="KC15" s="791"/>
      <c r="KD15" s="791"/>
      <c r="KE15" s="791"/>
      <c r="KF15" s="791"/>
      <c r="KG15" s="791"/>
      <c r="KH15" s="791"/>
      <c r="KI15" s="791"/>
      <c r="KJ15" s="791"/>
      <c r="KK15" s="791"/>
      <c r="KL15" s="791"/>
      <c r="KM15" s="791"/>
      <c r="KN15" s="791"/>
      <c r="KO15" s="791"/>
      <c r="KP15" s="791"/>
      <c r="KQ15" s="791"/>
      <c r="KR15" s="791"/>
      <c r="KS15" s="791"/>
      <c r="KT15" s="791"/>
      <c r="KU15" s="791"/>
      <c r="KV15" s="791"/>
      <c r="KW15" s="791"/>
      <c r="KX15" s="791"/>
      <c r="KY15" s="791"/>
      <c r="KZ15" s="791"/>
      <c r="LA15" s="791"/>
      <c r="LB15" s="791"/>
      <c r="LC15" s="791"/>
      <c r="LD15" s="791"/>
      <c r="LE15" s="791"/>
      <c r="LF15" s="791"/>
      <c r="LG15" s="791"/>
      <c r="LH15" s="791"/>
      <c r="LI15" s="791"/>
      <c r="LJ15" s="791"/>
      <c r="LK15" s="791"/>
      <c r="LL15" s="791"/>
      <c r="LM15" s="791"/>
      <c r="LN15" s="791"/>
      <c r="LO15" s="791"/>
      <c r="LP15" s="791"/>
      <c r="LQ15" s="791"/>
      <c r="LR15" s="791"/>
      <c r="LS15" s="791"/>
      <c r="LT15" s="791"/>
      <c r="LU15" s="791"/>
      <c r="LV15" s="791"/>
      <c r="LW15" s="791"/>
      <c r="LX15" s="791"/>
      <c r="LY15" s="791"/>
      <c r="LZ15" s="791"/>
      <c r="MA15" s="791"/>
      <c r="MB15" s="791"/>
      <c r="MC15" s="791"/>
      <c r="MD15" s="791"/>
      <c r="ME15" s="791"/>
      <c r="MF15" s="791"/>
      <c r="MG15" s="791"/>
      <c r="MH15" s="791"/>
      <c r="MI15" s="791"/>
      <c r="MJ15" s="791"/>
      <c r="MK15" s="791"/>
      <c r="ML15" s="791"/>
      <c r="MM15" s="791"/>
      <c r="MN15" s="791"/>
      <c r="MO15" s="791"/>
      <c r="MP15" s="791"/>
      <c r="MQ15" s="791"/>
      <c r="MR15" s="791"/>
      <c r="MS15" s="791"/>
      <c r="MT15" s="791"/>
      <c r="MU15" s="791"/>
      <c r="MV15" s="791"/>
      <c r="MW15" s="791"/>
      <c r="MX15" s="791"/>
      <c r="MY15" s="791"/>
      <c r="MZ15" s="791"/>
      <c r="NA15" s="791"/>
      <c r="NB15" s="791"/>
      <c r="NC15" s="791"/>
      <c r="ND15" s="791"/>
      <c r="NE15" s="791"/>
      <c r="NF15" s="791"/>
      <c r="NG15" s="791"/>
      <c r="NH15" s="791"/>
      <c r="NI15" s="791"/>
      <c r="NJ15" s="791"/>
      <c r="NK15" s="791"/>
      <c r="NL15" s="791"/>
      <c r="NM15" s="791"/>
      <c r="NN15" s="791"/>
      <c r="NO15" s="791"/>
      <c r="NP15" s="791"/>
      <c r="NQ15" s="791"/>
      <c r="NR15" s="791"/>
      <c r="NS15" s="791"/>
      <c r="NT15" s="791"/>
      <c r="NU15" s="791"/>
      <c r="NV15" s="791"/>
      <c r="NW15" s="791"/>
      <c r="NX15" s="791"/>
      <c r="NY15" s="791"/>
      <c r="NZ15" s="791"/>
      <c r="OA15" s="791"/>
      <c r="OB15" s="791"/>
      <c r="OC15" s="791"/>
      <c r="OD15" s="791"/>
      <c r="OE15" s="791"/>
      <c r="OF15" s="791"/>
      <c r="OG15" s="791"/>
      <c r="OH15" s="791"/>
      <c r="OI15" s="791"/>
      <c r="OJ15" s="791"/>
      <c r="OK15" s="791"/>
      <c r="OL15" s="791"/>
      <c r="OM15" s="791"/>
      <c r="ON15" s="791"/>
      <c r="OO15" s="791"/>
      <c r="OP15" s="791"/>
      <c r="OQ15" s="791"/>
      <c r="OR15" s="791"/>
      <c r="OS15" s="791"/>
      <c r="OT15" s="791"/>
      <c r="OU15" s="791"/>
      <c r="OV15" s="791"/>
      <c r="OW15" s="791"/>
      <c r="OX15" s="791"/>
      <c r="OY15" s="791"/>
      <c r="OZ15" s="791"/>
      <c r="PA15" s="791"/>
      <c r="PB15" s="791"/>
      <c r="PC15" s="791"/>
      <c r="PD15" s="791"/>
      <c r="PE15" s="791"/>
      <c r="PF15" s="791"/>
      <c r="PG15" s="791"/>
      <c r="PH15" s="791"/>
      <c r="PI15" s="791"/>
      <c r="PJ15" s="791"/>
      <c r="PK15" s="791"/>
      <c r="PL15" s="791"/>
      <c r="PM15" s="791"/>
      <c r="PN15" s="791"/>
      <c r="PO15" s="791"/>
      <c r="PP15" s="791"/>
      <c r="PQ15" s="791"/>
      <c r="PR15" s="791"/>
      <c r="PS15" s="791"/>
      <c r="PT15" s="791"/>
      <c r="PU15" s="791"/>
      <c r="PV15" s="791"/>
      <c r="PW15" s="791"/>
      <c r="PX15" s="791"/>
      <c r="PY15" s="791"/>
      <c r="PZ15" s="791"/>
      <c r="QA15" s="791"/>
      <c r="QB15" s="791"/>
      <c r="QC15" s="791"/>
      <c r="QD15" s="791"/>
      <c r="QE15" s="791"/>
      <c r="RR15" s="582"/>
      <c r="RS15" s="788"/>
      <c r="RT15" s="788"/>
      <c r="RU15" s="788"/>
      <c r="RV15" s="788"/>
      <c r="RW15" s="794"/>
      <c r="RX15" s="794"/>
      <c r="RY15" s="794"/>
      <c r="RZ15" s="794"/>
      <c r="SA15" s="794"/>
      <c r="SB15" s="754"/>
      <c r="SC15" s="755"/>
      <c r="SD15" s="756"/>
      <c r="SE15" s="756"/>
      <c r="SF15" s="592"/>
      <c r="SG15" s="592"/>
      <c r="SH15" s="592"/>
      <c r="SI15" s="592"/>
      <c r="SJ15" s="592"/>
      <c r="SK15" s="592"/>
      <c r="SL15" s="592"/>
      <c r="SM15" s="592"/>
      <c r="SN15" s="592"/>
      <c r="SO15" s="592"/>
      <c r="SP15" s="592"/>
      <c r="SQ15" s="592"/>
      <c r="SR15" s="592"/>
      <c r="SS15" s="592"/>
      <c r="ST15" s="592"/>
      <c r="SU15" s="592"/>
      <c r="SV15" s="592"/>
      <c r="SW15" s="592"/>
      <c r="SX15" s="592"/>
      <c r="SY15" s="592"/>
      <c r="SZ15" s="592"/>
      <c r="TA15" s="592"/>
      <c r="TB15" s="592"/>
      <c r="TC15" s="592"/>
      <c r="TD15" s="592"/>
      <c r="TE15" s="592"/>
      <c r="TF15" s="592"/>
      <c r="TG15" s="592"/>
      <c r="TH15" s="592"/>
      <c r="TI15" s="592"/>
      <c r="TJ15" s="592"/>
      <c r="TK15" s="592"/>
      <c r="TL15" s="592"/>
      <c r="TM15" s="592"/>
      <c r="TN15" s="592"/>
      <c r="TO15" s="592"/>
      <c r="TP15" s="792"/>
      <c r="TQ15" s="792"/>
      <c r="TR15" s="793"/>
    </row>
    <row r="16" spans="1:538" ht="53.45" hidden="1" customHeight="1" thickTop="1" thickBot="1" x14ac:dyDescent="0.35">
      <c r="A16" s="515"/>
      <c r="B16" s="796"/>
      <c r="C16" s="796"/>
      <c r="D16" s="810"/>
      <c r="E16" s="810"/>
      <c r="F16" s="783"/>
      <c r="G16" s="767"/>
      <c r="H16" s="742"/>
      <c r="I16" s="397"/>
      <c r="J16" s="764"/>
      <c r="K16" s="764"/>
      <c r="L16" s="795"/>
      <c r="M16" s="742"/>
      <c r="N16" s="1537"/>
      <c r="O16" s="1538"/>
      <c r="P16" s="1538"/>
      <c r="Q16" s="1538"/>
      <c r="R16" s="1538"/>
      <c r="S16" s="1539"/>
      <c r="T16" s="501"/>
      <c r="U16" s="811"/>
      <c r="V16" s="796"/>
      <c r="W16" s="812"/>
      <c r="X16" s="397"/>
      <c r="Y16" s="812"/>
      <c r="Z16" s="397"/>
      <c r="AA16" s="397"/>
      <c r="AB16" s="397"/>
      <c r="AC16" s="397"/>
      <c r="AD16" s="397"/>
      <c r="AE16" s="397"/>
      <c r="AF16" s="397"/>
      <c r="AG16" s="397"/>
      <c r="AH16" s="397"/>
      <c r="AI16" s="397"/>
      <c r="AJ16" s="397"/>
      <c r="AK16" s="397"/>
      <c r="AL16" s="397"/>
      <c r="AM16" s="397"/>
      <c r="AN16" s="397"/>
      <c r="AO16" s="397"/>
      <c r="AP16" s="397"/>
      <c r="AQ16" s="397"/>
      <c r="AR16" s="397"/>
      <c r="AS16" s="397"/>
      <c r="AT16" s="397"/>
      <c r="AU16" s="397"/>
      <c r="AV16" s="397"/>
      <c r="AW16" s="397"/>
      <c r="AX16" s="397"/>
      <c r="AY16" s="397"/>
      <c r="AZ16" s="397"/>
      <c r="BA16" s="397"/>
      <c r="BB16" s="397"/>
      <c r="BC16" s="397"/>
      <c r="BD16" s="397"/>
      <c r="BE16" s="397"/>
      <c r="BF16" s="397"/>
      <c r="BG16" s="397"/>
      <c r="BH16" s="397"/>
      <c r="BI16" s="397"/>
      <c r="BJ16" s="397"/>
      <c r="BK16" s="397"/>
      <c r="BL16" s="812"/>
      <c r="BM16" s="1527">
        <f t="shared" si="0"/>
        <v>0</v>
      </c>
      <c r="BN16" s="1528"/>
      <c r="BO16" s="1529"/>
      <c r="BP16" s="1662"/>
      <c r="BQ16" s="813"/>
      <c r="BR16" s="814"/>
      <c r="BS16" s="789"/>
      <c r="BZ16" s="815"/>
      <c r="CA16" s="745"/>
      <c r="CB16" s="744"/>
      <c r="CC16" s="816"/>
      <c r="CD16" s="401"/>
      <c r="CE16" s="747"/>
      <c r="CF16" s="747"/>
      <c r="CG16" s="747"/>
      <c r="CH16" s="786"/>
      <c r="CI16" s="786"/>
      <c r="CJ16" s="786"/>
      <c r="CK16" s="786"/>
      <c r="CL16" s="786"/>
      <c r="CM16" s="787"/>
      <c r="CN16" s="437"/>
      <c r="CO16" s="750"/>
      <c r="CP16" s="749"/>
      <c r="CQ16" s="752"/>
      <c r="CR16" s="817"/>
      <c r="CS16" s="818"/>
      <c r="CT16" s="819"/>
      <c r="CU16" s="430"/>
      <c r="CV16" s="796"/>
      <c r="DA16" s="742"/>
      <c r="DB16" s="742"/>
      <c r="DC16" s="820"/>
      <c r="DD16" s="820"/>
      <c r="DE16" s="820"/>
      <c r="DF16" s="820"/>
      <c r="DG16" s="820"/>
      <c r="DH16" s="820"/>
      <c r="DI16" s="820"/>
      <c r="DJ16" s="820"/>
      <c r="DK16" s="820"/>
      <c r="DL16" s="820"/>
      <c r="DM16" s="820"/>
      <c r="DN16" s="820"/>
      <c r="DO16" s="820"/>
      <c r="DP16" s="820"/>
      <c r="DQ16" s="820"/>
      <c r="DR16" s="820"/>
      <c r="DS16" s="820"/>
      <c r="DT16" s="820"/>
      <c r="DU16" s="820"/>
      <c r="DV16" s="820"/>
      <c r="DW16" s="820"/>
      <c r="DX16" s="820"/>
      <c r="DY16" s="820"/>
      <c r="DZ16" s="820"/>
      <c r="EA16" s="820"/>
      <c r="EB16" s="820"/>
      <c r="EC16" s="820"/>
      <c r="ED16" s="820"/>
      <c r="EE16" s="820"/>
      <c r="EF16" s="820"/>
      <c r="EG16" s="742"/>
      <c r="EH16" s="821"/>
      <c r="EI16" s="821"/>
      <c r="EJ16" s="821"/>
      <c r="EK16" s="821"/>
      <c r="EL16" s="821"/>
      <c r="EM16" s="821"/>
      <c r="EN16" s="821"/>
      <c r="EO16" s="821"/>
      <c r="EP16" s="821"/>
      <c r="EQ16" s="821"/>
      <c r="ER16" s="821"/>
      <c r="ES16" s="821"/>
      <c r="ET16" s="821"/>
      <c r="EU16" s="821"/>
      <c r="EV16" s="821"/>
      <c r="EW16" s="821"/>
      <c r="EX16" s="821"/>
      <c r="EY16" s="821"/>
      <c r="EZ16" s="821"/>
      <c r="FA16" s="821"/>
      <c r="FB16" s="821"/>
      <c r="FC16" s="821"/>
      <c r="FD16" s="821"/>
      <c r="FE16" s="821"/>
      <c r="FF16" s="821"/>
      <c r="FG16" s="821"/>
      <c r="FH16" s="821"/>
      <c r="FI16" s="821"/>
      <c r="FJ16" s="821"/>
      <c r="FK16" s="821"/>
      <c r="FL16" s="742"/>
      <c r="FM16" s="820"/>
      <c r="FN16" s="820"/>
      <c r="FO16" s="820"/>
      <c r="FP16" s="820"/>
      <c r="FQ16" s="820"/>
      <c r="FR16" s="820"/>
      <c r="FS16" s="820"/>
      <c r="FT16" s="820"/>
      <c r="FU16" s="820"/>
      <c r="FV16" s="820"/>
      <c r="FW16" s="820"/>
      <c r="FX16" s="820"/>
      <c r="FY16" s="820"/>
      <c r="FZ16" s="820"/>
      <c r="GA16" s="820"/>
      <c r="GB16" s="820"/>
      <c r="GC16" s="820"/>
      <c r="GD16" s="820"/>
      <c r="GE16" s="820"/>
      <c r="GF16" s="820"/>
      <c r="GG16" s="820"/>
      <c r="GH16" s="820"/>
      <c r="GI16" s="820"/>
      <c r="GJ16" s="820"/>
      <c r="GK16" s="820"/>
      <c r="GL16" s="820"/>
      <c r="GM16" s="820"/>
      <c r="GN16" s="820"/>
      <c r="GO16" s="820"/>
      <c r="GP16" s="820"/>
      <c r="GQ16" s="742"/>
      <c r="GR16" s="821"/>
      <c r="GS16" s="821"/>
      <c r="GT16" s="821"/>
      <c r="GU16" s="821"/>
      <c r="GV16" s="821"/>
      <c r="GW16" s="821"/>
      <c r="GX16" s="821"/>
      <c r="GY16" s="821"/>
      <c r="GZ16" s="821"/>
      <c r="HA16" s="821"/>
      <c r="HB16" s="821"/>
      <c r="HC16" s="821"/>
      <c r="HD16" s="821"/>
      <c r="HE16" s="821"/>
      <c r="HF16" s="821"/>
      <c r="HG16" s="821"/>
      <c r="HH16" s="821"/>
      <c r="HI16" s="821"/>
      <c r="HJ16" s="821"/>
      <c r="HK16" s="821"/>
      <c r="HL16" s="821"/>
      <c r="HM16" s="821"/>
      <c r="HN16" s="821"/>
      <c r="HO16" s="821"/>
      <c r="HP16" s="821"/>
      <c r="HQ16" s="821"/>
      <c r="HR16" s="821"/>
      <c r="HS16" s="821"/>
      <c r="HT16" s="821"/>
      <c r="HU16" s="821"/>
      <c r="HV16" s="822"/>
      <c r="HW16" s="790"/>
      <c r="HX16" s="791"/>
      <c r="HY16" s="791"/>
      <c r="HZ16" s="791"/>
      <c r="IA16" s="791"/>
      <c r="IB16" s="791"/>
      <c r="IC16" s="791"/>
      <c r="ID16" s="791"/>
      <c r="IE16" s="791"/>
      <c r="IF16" s="791"/>
      <c r="IG16" s="791"/>
      <c r="IH16" s="791"/>
      <c r="II16" s="791"/>
      <c r="IJ16" s="791"/>
      <c r="IK16" s="791"/>
      <c r="IL16" s="791"/>
      <c r="IM16" s="791"/>
      <c r="IN16" s="791"/>
      <c r="IO16" s="791"/>
      <c r="IP16" s="791"/>
      <c r="IQ16" s="791"/>
      <c r="IR16" s="791"/>
      <c r="IS16" s="791"/>
      <c r="IT16" s="791"/>
      <c r="IU16" s="791"/>
      <c r="IV16" s="791"/>
      <c r="IW16" s="791"/>
      <c r="IX16" s="791"/>
      <c r="IY16" s="791"/>
      <c r="IZ16" s="791"/>
      <c r="JA16" s="791"/>
      <c r="JB16" s="791"/>
      <c r="JC16" s="791"/>
      <c r="JD16" s="791"/>
      <c r="JE16" s="791"/>
      <c r="JF16" s="791"/>
      <c r="JG16" s="791"/>
      <c r="JH16" s="791"/>
      <c r="JI16" s="791"/>
      <c r="JJ16" s="791"/>
      <c r="JK16" s="791"/>
      <c r="JL16" s="791"/>
      <c r="JM16" s="791"/>
      <c r="JN16" s="791"/>
      <c r="JO16" s="791"/>
      <c r="JP16" s="791"/>
      <c r="JQ16" s="791"/>
      <c r="JR16" s="791"/>
      <c r="JS16" s="791"/>
      <c r="JT16" s="791"/>
      <c r="JU16" s="791"/>
      <c r="JV16" s="791"/>
      <c r="JW16" s="791"/>
      <c r="JX16" s="791"/>
      <c r="JY16" s="791"/>
      <c r="JZ16" s="791"/>
      <c r="KA16" s="791"/>
      <c r="KB16" s="791"/>
      <c r="KC16" s="791"/>
      <c r="KD16" s="791"/>
      <c r="KE16" s="791"/>
      <c r="KF16" s="791"/>
      <c r="KG16" s="791"/>
      <c r="KH16" s="791"/>
      <c r="KI16" s="791"/>
      <c r="KJ16" s="791"/>
      <c r="KK16" s="791"/>
      <c r="KL16" s="791"/>
      <c r="KM16" s="791"/>
      <c r="KN16" s="791"/>
      <c r="KO16" s="791"/>
      <c r="KP16" s="791"/>
      <c r="KQ16" s="791"/>
      <c r="KR16" s="791"/>
      <c r="KS16" s="791"/>
      <c r="KT16" s="791"/>
      <c r="KU16" s="791"/>
      <c r="KV16" s="791"/>
      <c r="KW16" s="791"/>
      <c r="KX16" s="791"/>
      <c r="KY16" s="791"/>
      <c r="KZ16" s="791"/>
      <c r="LA16" s="791"/>
      <c r="LB16" s="791"/>
      <c r="LC16" s="791"/>
      <c r="LD16" s="791"/>
      <c r="LE16" s="791"/>
      <c r="LF16" s="791"/>
      <c r="LG16" s="791"/>
      <c r="LH16" s="791"/>
      <c r="LI16" s="791"/>
      <c r="LJ16" s="791"/>
      <c r="LK16" s="791"/>
      <c r="LL16" s="791"/>
      <c r="LM16" s="791"/>
      <c r="LN16" s="791"/>
      <c r="LO16" s="791"/>
      <c r="LP16" s="791"/>
      <c r="LQ16" s="791"/>
      <c r="LR16" s="791"/>
      <c r="LS16" s="791"/>
      <c r="LT16" s="791"/>
      <c r="LU16" s="791"/>
      <c r="LV16" s="791"/>
      <c r="LW16" s="791"/>
      <c r="LX16" s="791"/>
      <c r="LY16" s="791"/>
      <c r="LZ16" s="791"/>
      <c r="MA16" s="791"/>
      <c r="MB16" s="791"/>
      <c r="MC16" s="791"/>
      <c r="MD16" s="791"/>
      <c r="ME16" s="791"/>
      <c r="MF16" s="791"/>
      <c r="MG16" s="791"/>
      <c r="MH16" s="791"/>
      <c r="MI16" s="791"/>
      <c r="MJ16" s="791"/>
      <c r="MK16" s="791"/>
      <c r="ML16" s="791"/>
      <c r="MM16" s="791"/>
      <c r="MN16" s="791"/>
      <c r="MO16" s="791"/>
      <c r="MP16" s="791"/>
      <c r="MQ16" s="791"/>
      <c r="MR16" s="791"/>
      <c r="MS16" s="791"/>
      <c r="MT16" s="791"/>
      <c r="MU16" s="791"/>
      <c r="MV16" s="791"/>
      <c r="MW16" s="791"/>
      <c r="MX16" s="791"/>
      <c r="MY16" s="791"/>
      <c r="MZ16" s="791"/>
      <c r="NA16" s="791"/>
      <c r="NB16" s="791"/>
      <c r="NC16" s="791"/>
      <c r="ND16" s="791"/>
      <c r="NE16" s="791"/>
      <c r="NF16" s="791"/>
      <c r="NG16" s="791"/>
      <c r="NH16" s="791"/>
      <c r="NI16" s="791"/>
      <c r="NJ16" s="791"/>
      <c r="NK16" s="791"/>
      <c r="NL16" s="791"/>
      <c r="NM16" s="791"/>
      <c r="NN16" s="791"/>
      <c r="NO16" s="791"/>
      <c r="NP16" s="791"/>
      <c r="NQ16" s="791"/>
      <c r="NR16" s="791"/>
      <c r="NS16" s="791"/>
      <c r="NT16" s="791"/>
      <c r="NU16" s="791"/>
      <c r="NV16" s="791"/>
      <c r="NW16" s="791"/>
      <c r="NX16" s="791"/>
      <c r="NY16" s="791"/>
      <c r="NZ16" s="791"/>
      <c r="OA16" s="791"/>
      <c r="OB16" s="791"/>
      <c r="OC16" s="791"/>
      <c r="OD16" s="791"/>
      <c r="OE16" s="791"/>
      <c r="OF16" s="791"/>
      <c r="OG16" s="791"/>
      <c r="OH16" s="791"/>
      <c r="OI16" s="791"/>
      <c r="OJ16" s="791"/>
      <c r="OK16" s="791"/>
      <c r="OL16" s="791"/>
      <c r="OM16" s="791"/>
      <c r="ON16" s="791"/>
      <c r="OO16" s="791"/>
      <c r="OP16" s="791"/>
      <c r="OQ16" s="791"/>
      <c r="OR16" s="791"/>
      <c r="OS16" s="791"/>
      <c r="OT16" s="791"/>
      <c r="OU16" s="791"/>
      <c r="OV16" s="791"/>
      <c r="OW16" s="791"/>
      <c r="OX16" s="791"/>
      <c r="OY16" s="791"/>
      <c r="OZ16" s="791"/>
      <c r="PA16" s="791"/>
      <c r="PB16" s="791"/>
      <c r="PC16" s="791"/>
      <c r="PD16" s="791"/>
      <c r="PE16" s="791"/>
      <c r="PF16" s="791"/>
      <c r="PG16" s="791"/>
      <c r="PH16" s="791"/>
      <c r="PI16" s="791"/>
      <c r="PJ16" s="791"/>
      <c r="PK16" s="791"/>
      <c r="PL16" s="791"/>
      <c r="PM16" s="791"/>
      <c r="PN16" s="791"/>
      <c r="PO16" s="791"/>
      <c r="PP16" s="791"/>
      <c r="PQ16" s="791"/>
      <c r="PR16" s="791"/>
      <c r="PS16" s="791"/>
      <c r="PT16" s="791"/>
      <c r="PU16" s="791"/>
      <c r="PV16" s="791"/>
      <c r="PW16" s="791"/>
      <c r="PX16" s="791"/>
      <c r="PY16" s="791"/>
      <c r="PZ16" s="791"/>
      <c r="QA16" s="791"/>
      <c r="QB16" s="791"/>
      <c r="QC16" s="791"/>
      <c r="QD16" s="791"/>
      <c r="QE16" s="791"/>
      <c r="RR16" s="582"/>
      <c r="RS16" s="788"/>
      <c r="RT16" s="788"/>
      <c r="RU16" s="788"/>
      <c r="RV16" s="788"/>
      <c r="RW16" s="794"/>
      <c r="RX16" s="794"/>
      <c r="RY16" s="794"/>
      <c r="RZ16" s="794"/>
      <c r="SA16" s="794"/>
      <c r="SB16" s="754"/>
      <c r="SC16" s="755"/>
      <c r="SD16" s="756"/>
      <c r="SE16" s="756"/>
      <c r="SF16" s="592"/>
      <c r="SG16" s="592"/>
      <c r="SH16" s="592"/>
      <c r="SI16" s="592"/>
      <c r="SJ16" s="592"/>
      <c r="SK16" s="592"/>
      <c r="SL16" s="592"/>
      <c r="SM16" s="592"/>
      <c r="SN16" s="592"/>
      <c r="SO16" s="592"/>
      <c r="SP16" s="592"/>
      <c r="SQ16" s="592"/>
      <c r="SR16" s="592"/>
      <c r="SS16" s="592"/>
      <c r="ST16" s="592"/>
      <c r="SU16" s="592"/>
      <c r="SV16" s="592"/>
      <c r="SW16" s="592"/>
      <c r="SX16" s="592"/>
      <c r="SY16" s="592"/>
      <c r="SZ16" s="592"/>
      <c r="TA16" s="592"/>
      <c r="TB16" s="592"/>
      <c r="TC16" s="592"/>
      <c r="TD16" s="592"/>
      <c r="TE16" s="592"/>
      <c r="TF16" s="592"/>
      <c r="TG16" s="592"/>
      <c r="TH16" s="592"/>
      <c r="TI16" s="592"/>
      <c r="TJ16" s="592"/>
      <c r="TK16" s="592"/>
      <c r="TL16" s="592"/>
      <c r="TM16" s="592"/>
      <c r="TN16" s="592"/>
      <c r="TO16" s="592"/>
      <c r="TP16" s="792"/>
      <c r="TQ16" s="792"/>
      <c r="TR16" s="793"/>
    </row>
    <row r="17" spans="1:538" ht="30.6" customHeight="1" thickTop="1" thickBot="1" x14ac:dyDescent="0.25">
      <c r="A17" s="515" t="str">
        <f t="shared" ref="A17:A26" si="1">CW17</f>
        <v>Norwich Swans</v>
      </c>
      <c r="B17" s="516">
        <f>IF('Gala Setup'!$N4=0,"O",'Gala Setup'!$N4)</f>
        <v>1</v>
      </c>
      <c r="C17" s="499" t="str">
        <f>'Gala Setup'!P4</f>
        <v>Norwich Swans</v>
      </c>
      <c r="D17" s="823"/>
      <c r="E17" s="824"/>
      <c r="F17" s="783"/>
      <c r="G17" s="503" t="str">
        <f>IF($CG$17="1st",CC$17,IF($CG$18="1st",CC$18,IF($CG$19="1st",CC$19,IF($CG$20="1st",CC$20,IF($CG$21="1st",CC$21,IF($CG$22="1st",CC$22,IF($CG$23="1st",CC$23,IF($CG$24="1st",CC$24,IF($CQ$25="1st",CC$25,IF($CG$26="1st",CC$26,"More results required for accuracy"))))))))))</f>
        <v xml:space="preserve">City of Milton Keynes </v>
      </c>
      <c r="H17" s="832" t="str">
        <f>IF(C17=0,0,"1st")</f>
        <v>1st</v>
      </c>
      <c r="I17" s="758" t="e">
        <f>IF($CG$17="1st",CE$17,IF($CG$18="1st",CE$18,IF($CG$19="1st",CE$19,IF($CG$20="1st",CE$20,IF($CG$21="1st",CE$21,IF($CG$22="1st",CE$22,IF($CG$23="1st",CE$23,IF($CG$24="1st",CE$24,IF($CQ$25="1st",CE$25,IF($CG$26="1st",CE$26))))))))))</f>
        <v>#REF!</v>
      </c>
      <c r="J17" s="758" t="e">
        <f t="shared" ref="J17:J22" si="2">IF(B$4=0,I17,IF(B$4&gt;0,I17))</f>
        <v>#REF!</v>
      </c>
      <c r="K17" s="758" t="e">
        <f>J17</f>
        <v>#REF!</v>
      </c>
      <c r="L17" s="760"/>
      <c r="M17" s="760">
        <f>IF($CG$17="1st",CF$17,IF($CG$18="1st",CF$18,IF($CG$19="1st",CF$19,IF($CG$20="1st",CF$20,IF($CG$21="1st",CF$21,IF($CG$22="1st",CF$22,IF($CG$23="1st",CF$23,IF($CG$24="1st",CF$24,IF($CQ$25="1st",CF$25,IF($CG$26="1st",CF$26))))))))))</f>
        <v>248</v>
      </c>
      <c r="N17" s="1537"/>
      <c r="O17" s="1538"/>
      <c r="P17" s="1538"/>
      <c r="Q17" s="1538"/>
      <c r="R17" s="1538"/>
      <c r="S17" s="1539"/>
      <c r="T17" s="501"/>
      <c r="U17" s="765" t="str">
        <f>IF(C17=0,0,"1st")</f>
        <v>1st</v>
      </c>
      <c r="V17" s="801">
        <f>IF(C17=G17,E17,IF(C18=G17,E18,IF(C19=G17,E19,IF(C20=G17,E20,IF(C21=G17,E21,IF(C22=G17,E22,IF(C23=G17,E23,IF(C24=G17,E24,IF(C25=G17,E25,IF(C26=G17,E26))))))))))</f>
        <v>0</v>
      </c>
      <c r="W17" s="798"/>
      <c r="X17" s="804">
        <f>IF(C17=0,0,IF($CQ$17="1st",CO$17,IF($CQ$18="1st",CO$18,IF($CQ$19="1st",CO$19,IF($CQ$20="1st",CO$20,IF($CQ$21="1st",CO$21,IF($CQ$22="1st",CO$22,IF($CQ$23="1st",CO$23,IF($CQ$24="1st",CO$24,IF($CQ$25="1st",CO$25,IF($CQ$26="1st",CO$26)))))))))))+D4</f>
        <v>0</v>
      </c>
      <c r="Y17" s="798"/>
      <c r="Z17" s="772">
        <f t="shared" ref="Z17:Z22" si="3">IF(C17=0,0,X17)</f>
        <v>0</v>
      </c>
      <c r="AA17" s="773" t="b">
        <f>IF(C17=0,0,IF($CQ$17="1st",CP$17,IF($CQ$18="1st",CP$18,IF($CQ$19="1st",CP$19,IF($CQ$20="1st",CP$20,IF($CQ$21="1st",CP$21,IF($CQ$22="1st",CP$22,IF($CQ$23="1st",CP$23,IF($CQ$24="1st",CP$24,IF($CQ$25="1st",CP$25,IF($CQ$26="1st",CP$26)))))))))))</f>
        <v>0</v>
      </c>
      <c r="AB17" s="774" t="e">
        <f t="shared" ref="AB17:AB26" si="4">IF(RC17=0,0,RANK(RC17,RC$17:RC$26))</f>
        <v>#REF!</v>
      </c>
      <c r="AC17" s="774" t="e">
        <f t="shared" ref="AC17:AC26" si="5">IF(AB17=1,RD17,0)</f>
        <v>#REF!</v>
      </c>
      <c r="AD17" s="774" t="e">
        <f t="shared" ref="AD17:AD26" si="6">IF(AB17=1,RANK(AC17,AC$17:AC$26))</f>
        <v>#REF!</v>
      </c>
      <c r="AE17" s="774" t="e">
        <f>IF(AD17=1,1,IF(AD17=2,2,IF(AD17=3,3,IF(AD17=4,4,IF(AD17=5,5,IF(AD17=6,6,IF(AD17=7,7,IF(AD17=8,8,IF(AD17=9,9,IF(AD17=10,0,0))))))))))</f>
        <v>#REF!</v>
      </c>
      <c r="AF17" s="774" t="e">
        <f t="shared" ref="AF17:AF26" si="7">IF(AB17=2,RD17,0)</f>
        <v>#REF!</v>
      </c>
      <c r="AG17" s="774" t="e">
        <f t="shared" ref="AG17:AG26" si="8">IF(AB17=2,RANK(AF17,AF$17:AF$26))</f>
        <v>#REF!</v>
      </c>
      <c r="AH17" s="774" t="e">
        <f>IF(AG17=1,2,IF(AG17=2,3,IF(AG17=3,4,IF(AG17=4,5,IF(AG17=5,6,IF(AG17=6,7,IF(AG17=7,8,IF(AG17=8,9,IF(AG17=9,10,0)))))))))</f>
        <v>#REF!</v>
      </c>
      <c r="AI17" s="774" t="e">
        <f t="shared" ref="AI17:AI26" si="9">IF(AB17=3,RD17,0)</f>
        <v>#REF!</v>
      </c>
      <c r="AJ17" s="774" t="e">
        <f t="shared" ref="AJ17:AJ26" si="10">IF(AB17=3,RANK(AI17,AI$17:AI$26))</f>
        <v>#REF!</v>
      </c>
      <c r="AK17" s="774" t="e">
        <f>IF(AJ17=1,3,IF(AJ17=2,4,IF(AJ17=3,5,IF(AJ17=4,6,IF(AJ17=5,7,IF(AJ17=6,8,IF(AJ17=7,9,IF(AJ17=8,10,0))))))))</f>
        <v>#REF!</v>
      </c>
      <c r="AL17" s="774" t="e">
        <f t="shared" ref="AL17:AL26" si="11">IF($AB17=4,$RD17,0)</f>
        <v>#REF!</v>
      </c>
      <c r="AM17" s="774" t="e">
        <f t="shared" ref="AM17:AM26" si="12">IF($AB17=4,RANK(AL17,AL$17:AL$26))</f>
        <v>#REF!</v>
      </c>
      <c r="AN17" s="774" t="e">
        <f>IF(AM17=1,4,IF(AM17=2,5,IF(AM17=3,6,IF(AM17=4,7,IF(AM17=5,8,IF(AM17=6,9,IF(AM17=7,10,0)))))))</f>
        <v>#REF!</v>
      </c>
      <c r="AO17" s="774" t="e">
        <f t="shared" ref="AO17:AO26" si="13">IF($AB17=5,$RD17,0)</f>
        <v>#REF!</v>
      </c>
      <c r="AP17" s="774" t="e">
        <f t="shared" ref="AP17:AP26" si="14">IF($AB17=5,RANK(AO17,AO$17:AO$26))</f>
        <v>#REF!</v>
      </c>
      <c r="AQ17" s="774" t="e">
        <f>IF(AP17=1,5,IF(AP17=2,6,IF(AP17=3,7,IF(AP17=4,8,IF(AP17=5,9,IF(AP17=6,10,0))))))</f>
        <v>#REF!</v>
      </c>
      <c r="AR17" s="774" t="e">
        <f t="shared" ref="AR17:AR26" si="15">IF($AB17=6,$RD17,0)</f>
        <v>#REF!</v>
      </c>
      <c r="AS17" s="774" t="e">
        <f t="shared" ref="AS17:AS26" si="16">IF($AB17=6,RANK(AR17,AR$17:AR$26))</f>
        <v>#REF!</v>
      </c>
      <c r="AT17" s="774" t="e">
        <f>IF(AS17=1,6,IF(AS17=2,7,IF(AS17=3,8,IF(AS17=4,9,IF(AS17=5,10,0)))))</f>
        <v>#REF!</v>
      </c>
      <c r="AU17" s="774" t="e">
        <f t="shared" ref="AU17:AU26" si="17">IF($AB17=7,$RD17,0)</f>
        <v>#REF!</v>
      </c>
      <c r="AV17" s="774" t="e">
        <f t="shared" ref="AV17:AV26" si="18">IF($AB17=7,RANK(AU17,AU$17:AU$26))</f>
        <v>#REF!</v>
      </c>
      <c r="AW17" s="774" t="e">
        <f>IF(AV17=1,7,IF(AV17=2,8,IF(AV17=3,9,IF(AV17=4,10,0))))</f>
        <v>#REF!</v>
      </c>
      <c r="AX17" s="774" t="e">
        <f t="shared" ref="AX17:AX26" si="19">IF($AB17=8,$RD17,0)</f>
        <v>#REF!</v>
      </c>
      <c r="AY17" s="774" t="e">
        <f t="shared" ref="AY17:AY26" si="20">IF($AB17=8,RANK(AX17,AX$17:AX$26))</f>
        <v>#REF!</v>
      </c>
      <c r="AZ17" s="774" t="e">
        <f>IF(AY17=1,8,IF(AY17=2,9,IF(AY17=3,10,0)))</f>
        <v>#REF!</v>
      </c>
      <c r="BA17" s="774" t="e">
        <f t="shared" ref="BA17:BA26" si="21">IF($AB17=9,$RD17,0)</f>
        <v>#REF!</v>
      </c>
      <c r="BB17" s="774" t="e">
        <f t="shared" ref="BB17:BB26" si="22">IF($AB17=9,RANK(BA17,BA$17:BA$26))</f>
        <v>#REF!</v>
      </c>
      <c r="BC17" s="774" t="e">
        <f>IF(BB17=1,9,IF(BB17=2,10,0))</f>
        <v>#REF!</v>
      </c>
      <c r="BD17" s="774" t="e">
        <f t="shared" ref="BD17:BD26" si="23">IF($AB17=10,$RD17,0)</f>
        <v>#REF!</v>
      </c>
      <c r="BE17" s="774" t="e">
        <f t="shared" ref="BE17:BE26" si="24">IF($AB17=10,RANK(BD17,BD$17:BD$26))</f>
        <v>#REF!</v>
      </c>
      <c r="BF17" s="774" t="e">
        <f>IF(BE17=1,10,0)</f>
        <v>#REF!</v>
      </c>
      <c r="BG17" s="774">
        <f t="shared" ref="BG17:BG26" si="25">IF(D17=0,0,IF(AE17=1,1,IF(AE17=2,2,IF(AE17=3,3,IF(AE17=4,4,IF(AE17=5,5,IF(AE17=6,6,IF(AE17=7,7,IF(AE17=8,8,IF(AE17=9,9,IF(AE17=10,10,IF(AH17=2,2,IF(AH17=3,3,IF(AH17=4,4,IF(AH17=5,5,IF(AH17=6,6,IF(AH17=7,7,IF(AH17=8,8,IF(AH17=9,9,IF(AH17=10,10,IF(AK17=3,3,IF(AK17=4,4,IF(AK17=5,5,IF(AK17=6,6,IF(AK17=7,7,IF(AK17=8,8,IF(AK17=9,9,IF(AK17=10,10,IF(AN17=4,4,IF(AN17=5,5,IF(AN17=6,6,IF(AN17=7,7,IF(AN17=8,8,IF(AN17=9,9,IF(AN17=10,10,IF(AQ17=5,5,IF(AQ17=6,6,IF(AQ17=7,7,IF(AQ17=8,8,IF(AQ17=9,9,IF(AQ17=10,10,IF(AT17=6,6,IF(AT17=5,5,IF(AT17=7,7,IF(AT17=8,8,IF(AT17=9,9,IF(AT17=10,10,IF(AW17=7,7,IF(AW17=8,8,IF(AW17=9,9,IF(AW17=10,10,IF(AZ17=8,8,IF(AZ17=9,9,IF(AZ17=10,10,IF(BC17=9,9,IF(BC17=10,10,IF(BE17=10,10,(AB17))))))))))))))))))))))))))))))))))))))))))))))))))))))))))</f>
        <v>0</v>
      </c>
      <c r="BH17" s="774">
        <f t="shared" ref="BH17:BH26" si="26">IF(D17=0,0,IF(BG17=1,"1st",IF(BG17=2,"2nd",IF(BG17=3,"3rd",IF(BG17=4,"4th",IF(BG17=5,"5th",IF(BG17=6,"6th",IF(BG17=7,"7th",IF(BG17=8,"8th",IF(BG17=9,"9th",IF(BG17=10,"10th")))))))))))</f>
        <v>0</v>
      </c>
      <c r="BI17" s="1664">
        <f t="shared" ref="BI17:BI26" si="27">IF(BH17=0,0,CW17)</f>
        <v>0</v>
      </c>
      <c r="BJ17" s="1664"/>
      <c r="BK17" s="1665"/>
      <c r="BL17" s="798"/>
      <c r="BM17" s="1559"/>
      <c r="BN17" s="1560"/>
      <c r="BO17" s="1561"/>
      <c r="BP17" s="1662"/>
      <c r="BQ17" s="1659" t="s">
        <v>2758</v>
      </c>
      <c r="BR17" s="438"/>
      <c r="BS17" s="746"/>
      <c r="BW17" s="405">
        <f t="shared" ref="BW17:BW26" si="28">B17</f>
        <v>1</v>
      </c>
      <c r="BX17" s="350">
        <f t="shared" ref="BX17:BX26" si="29">D17</f>
        <v>0</v>
      </c>
      <c r="BY17" s="350">
        <f t="shared" ref="BY17:BY26" si="30">E17</f>
        <v>0</v>
      </c>
      <c r="BZ17" s="426">
        <f>IF($CG$17="1st",BW$17,IF($CG$18="1st",BW$18,IF($CG$19="1st",BW$19,IF($CG$20="1st",BW$20,IF($CG$21="1st",BW$21,IF($CG$22="1st",BW$22,IF($CG$23="1st",BW$23,IF($CG$24="1st",BW$24,IF($CQ$25="1st",BW$25,IF($CG$26="1st",BW$26))))))))))</f>
        <v>4</v>
      </c>
      <c r="CA17" s="425">
        <f>IF($CG$17="1st",BX$17,IF($CG$18="1st",BX$18,IF($CG$19="1st",BX$19,IF($CG$20="1st",BX$20,IF($CG$21="1st",BX$21,IF($CG$22="1st",BX$22,IF($CG$23="1st",BX$23,IF($CG$24="1st",BX$24,IF($CQ$25="1st",BX$25,IF($CG$26="1st",BX$26))))))))))</f>
        <v>0</v>
      </c>
      <c r="CB17" s="425">
        <f>IF($CG$17="1st",BY$17,IF($CG$18="1st",BY$18,IF($CG$19="1st",BY$19,IF($CG$20="1st",BY$20,IF($CG$21="1st",BY$21,IF($CG$22="1st",BY$22,IF($CG$23="1st",BY$23,IF($CG$24="1st",BY$24,IF($CQ$25="1st",BY$25,IF($CG$26="1st",BY$26))))))))))</f>
        <v>0</v>
      </c>
      <c r="CC17" s="406" t="str">
        <f t="shared" ref="CC17:CC26" si="31">CW17</f>
        <v>Norwich Swans</v>
      </c>
      <c r="CD17" s="350" t="e">
        <f t="shared" ref="CD17:CD26" si="32">CX17</f>
        <v>#REF!</v>
      </c>
      <c r="CE17" s="350" t="e">
        <f t="shared" ref="CE17:CE26" si="33">CZ17</f>
        <v>#REF!</v>
      </c>
      <c r="CF17" s="350">
        <f t="shared" ref="CF17:CF26" si="34">DA17</f>
        <v>143</v>
      </c>
      <c r="CG17" s="350" t="str">
        <f t="shared" ref="CG17:CG26" si="35">QF17</f>
        <v>5th</v>
      </c>
      <c r="CH17" s="80" t="str">
        <f t="shared" ref="CH17:CH26" si="36">QG17</f>
        <v>1st</v>
      </c>
      <c r="CI17" s="80">
        <f t="shared" ref="CI17:CI26" si="37">QH17</f>
        <v>4</v>
      </c>
      <c r="CJ17" s="80" t="str">
        <f t="shared" ref="CJ17:CJ26" si="38">QI17</f>
        <v>2nd</v>
      </c>
      <c r="CK17" s="80">
        <f t="shared" ref="CK17:CK26" si="39">QJ17</f>
        <v>2</v>
      </c>
      <c r="CL17" s="80" t="str">
        <f t="shared" ref="CL17:CL26" si="40">QK17</f>
        <v>3rd</v>
      </c>
      <c r="CM17" s="343">
        <f t="shared" ref="CM17:CM26" si="41">QL17</f>
        <v>10</v>
      </c>
      <c r="CO17" s="362" t="e">
        <f t="shared" ref="CO17:CO26" si="42">RC17</f>
        <v>#REF!</v>
      </c>
      <c r="CP17" s="350">
        <f t="shared" ref="CP17:CP26" si="43">RD17</f>
        <v>0</v>
      </c>
      <c r="CQ17" s="350">
        <f t="shared" ref="CQ17:CQ26" si="44">BH17</f>
        <v>0</v>
      </c>
      <c r="CR17" s="1565">
        <f t="shared" ref="CR17:CR26" si="45">BI17</f>
        <v>0</v>
      </c>
      <c r="CS17" s="1566"/>
      <c r="CT17" s="1567"/>
      <c r="CU17" s="395"/>
      <c r="CW17" s="369" t="str">
        <f>'print 10 lane'!$I6</f>
        <v>Norwich Swans</v>
      </c>
      <c r="CX17" s="370" t="e">
        <f>IF(DB17=1,(10-#REF!),IF(DB17=2,(9-#REF!),IF(DB17=3,(8-#REF!),IF(DB17=4,(7-#REF!),IF(DB17=5,(6-#REF!),IF(DB17=6,(5-#REF!),IF(DB17=7,(4-#REF!),IF(DB17=8,(3-#REF!),IF(DB17=9,(2-#REF!),IF(DB17=10,1))))))))))</f>
        <v>#REF!</v>
      </c>
      <c r="CY17" s="370"/>
      <c r="CZ17" s="378" t="e">
        <f t="shared" ref="CZ17:CZ26" si="46">SUM(RC17-D17)</f>
        <v>#REF!</v>
      </c>
      <c r="DA17" s="348">
        <f>'print 10 lane'!J$9</f>
        <v>143</v>
      </c>
      <c r="DB17" s="350">
        <f>'print 10 lane'!J$7</f>
        <v>5</v>
      </c>
      <c r="DC17" s="427">
        <f t="shared" ref="DC17" si="47">IF(DB17=1,DA17,0)</f>
        <v>0</v>
      </c>
      <c r="DD17" s="402" t="b">
        <f t="shared" ref="DD17:DD26" si="48">IF(DB17=1,RANK(DC17,DC$17:DC$26))</f>
        <v>0</v>
      </c>
      <c r="DE17" s="402">
        <f>IF(DB17=1,1,0)</f>
        <v>0</v>
      </c>
      <c r="DF17" s="427">
        <f t="shared" ref="DF17" si="49">IF(DB17=2,DA17,0)</f>
        <v>0</v>
      </c>
      <c r="DG17" s="402" t="b">
        <f t="shared" ref="DG17:DG26" si="50">IF(DB17=2,RANK(DF17,DF$17:DF$26))</f>
        <v>0</v>
      </c>
      <c r="DH17" s="402" t="b">
        <f t="shared" ref="DH17" si="51">IF(DG17=1,2,IF(DG17=2,3))</f>
        <v>0</v>
      </c>
      <c r="DI17" s="427">
        <f>IF(DB17=3,DA17,0)</f>
        <v>0</v>
      </c>
      <c r="DJ17" s="402" t="b">
        <f t="shared" ref="DJ17:DJ26" si="52">IF(DB17=3,RANK(DI17,DI$17:DI$26))</f>
        <v>0</v>
      </c>
      <c r="DK17" s="402" t="b">
        <f t="shared" ref="DK17" si="53">IF(DJ17=1,3,IF(DJ17=2,4))</f>
        <v>0</v>
      </c>
      <c r="DL17" s="427">
        <f t="shared" ref="DL17:DL26" si="54">IF($DB17=4,$DA17,0)</f>
        <v>0</v>
      </c>
      <c r="DM17" s="402" t="b">
        <f t="shared" ref="DM17:DM26" si="55">IF($DB17=4,RANK(DL17,DL$17:DL$26))</f>
        <v>0</v>
      </c>
      <c r="DN17" s="402" t="b">
        <f t="shared" ref="DN17" si="56">IF(DM17=1,4,IF(DM17=2,5))</f>
        <v>0</v>
      </c>
      <c r="DO17" s="427">
        <f t="shared" ref="DO17:DO26" si="57">IF($DB17=5,$DA17,0)</f>
        <v>143</v>
      </c>
      <c r="DP17" s="402">
        <f t="shared" ref="DP17:DP26" si="58">IF($DB17=5,RANK(DO17,DO$17:DO$26))</f>
        <v>1</v>
      </c>
      <c r="DQ17" s="402">
        <f>IF(DP17=1,5,IF(DP17=2,6))</f>
        <v>5</v>
      </c>
      <c r="DR17" s="427">
        <f t="shared" ref="DR17:DR26" si="59">IF($DB17=6,$DA17,0)</f>
        <v>0</v>
      </c>
      <c r="DS17" s="402" t="b">
        <f t="shared" ref="DS17:DS26" si="60">IF($DB17=6,RANK(DR17,DR$17:DR$26))</f>
        <v>0</v>
      </c>
      <c r="DT17" s="402" t="b">
        <f t="shared" ref="DT17" si="61">IF(DS17=1,6,IF(DS17=2,7))</f>
        <v>0</v>
      </c>
      <c r="DU17" s="427">
        <f t="shared" ref="DU17:DU26" si="62">IF($DB17=7,$DA17,0)</f>
        <v>0</v>
      </c>
      <c r="DV17" s="402" t="b">
        <f t="shared" ref="DV17:DV26" si="63">IF($DB17=7,RANK(DU17,DU$17:DU$26))</f>
        <v>0</v>
      </c>
      <c r="DW17" s="402" t="b">
        <f t="shared" ref="DW17" si="64">IF(DV17=1,7,IF(DV17=2,8))</f>
        <v>0</v>
      </c>
      <c r="DX17" s="427">
        <f t="shared" ref="DX17:DX26" si="65">IF($DB17=8,$DA17,0)</f>
        <v>0</v>
      </c>
      <c r="DY17" s="402" t="b">
        <f t="shared" ref="DY17:DY26" si="66">IF($DB17=8,RANK(DX17,DX$17:DX$26))</f>
        <v>0</v>
      </c>
      <c r="DZ17" s="402" t="b">
        <f>IF(DY17=1,8,IF(DY17=2,9))</f>
        <v>0</v>
      </c>
      <c r="EA17" s="427">
        <f t="shared" ref="EA17:EA26" si="67">IF($DB17=9,$DA17,0)</f>
        <v>0</v>
      </c>
      <c r="EB17" s="402" t="b">
        <f t="shared" ref="EB17:EB26" si="68">IF($DB17=9,RANK(EA17,EA$17:EA$26))</f>
        <v>0</v>
      </c>
      <c r="EC17" s="402" t="b">
        <f>IF(EB17=1,9,IF(EB17=2,10))</f>
        <v>0</v>
      </c>
      <c r="ED17" s="427">
        <f t="shared" ref="ED17:ED26" si="69">IF($DB17=10,$DA17,0)</f>
        <v>0</v>
      </c>
      <c r="EE17" s="402" t="b">
        <f t="shared" ref="EE17:EE26" si="70">IF($DB17=10,RANK(ED17,ED$17:ED$26))</f>
        <v>0</v>
      </c>
      <c r="EF17" s="402" t="b">
        <f>IF(EE17=1,10)</f>
        <v>0</v>
      </c>
      <c r="EG17" s="350">
        <f>IF(DE17=1,1,IF(DH17=2,2,IF(DK17=1,1,IF(DK17=2,2,IF(DK17=3,3,IF(DN17=2,2,IF(DN17=3,3,IF(DN17=4,4,IF(DQ17=3,3,IF(DQ17=4,4,IF(DQ17=5,5,IF(DT17=4,4,IF(DT17=5,5,IF(DT17=6,6,IF(DW17=5,5,IF(DW17=6,6,IF(DW17=7,7,IF(DZ17=6,6,IF(DZ17=7,7,IF(DZ17=8,8,IF(EC17=7,7,IF(EC17=8,8,IF(EC17=9,9,IF(EF17=8,8,IF(EF17=9,9,IF(EF17=10,10,DB17))))))))))))))))))))))))))</f>
        <v>5</v>
      </c>
      <c r="EH17" s="403">
        <f t="shared" ref="EH17:EH26" si="71">IF($EG17=1,QH17,0)</f>
        <v>0</v>
      </c>
      <c r="EI17" s="403">
        <f t="shared" ref="EI17:EI26" si="72">IF($EG17=2,$QH17,0)</f>
        <v>0</v>
      </c>
      <c r="EJ17" s="403">
        <f t="shared" ref="EJ17:EJ26" si="73">IF($EG17=3,$QH17,0)</f>
        <v>0</v>
      </c>
      <c r="EK17" s="403">
        <f t="shared" ref="EK17:EK26" si="74">IF($EG17=4,$QH17,0)</f>
        <v>0</v>
      </c>
      <c r="EL17" s="403">
        <f t="shared" ref="EL17:EL26" si="75">IF($EG17=5,$QH17,0)</f>
        <v>4</v>
      </c>
      <c r="EM17" s="403">
        <f t="shared" ref="EM17:EM26" si="76">IF($EG17=6,$QH17,0)</f>
        <v>0</v>
      </c>
      <c r="EN17" s="403">
        <f t="shared" ref="EN17:EN26" si="77">IF($EG17=7,$QH17,0)</f>
        <v>0</v>
      </c>
      <c r="EO17" s="403">
        <f t="shared" ref="EO17:EO26" si="78">IF($EG17=8,$QH17,0)</f>
        <v>0</v>
      </c>
      <c r="EP17" s="403">
        <f t="shared" ref="EP17:EP26" si="79">IF($EG17=9,$QH17,0)</f>
        <v>0</v>
      </c>
      <c r="EQ17" s="403">
        <f t="shared" ref="EQ17:EQ26" si="80">IF($EG17=10,$QH17,0)</f>
        <v>0</v>
      </c>
      <c r="ER17" s="402" t="b">
        <f t="shared" ref="ER17:ER26" si="81">IF(EG17=1,RANK(EH17,EH$17:EH$26,0))</f>
        <v>0</v>
      </c>
      <c r="ES17" s="402">
        <f>IF(ER17=1,1,IF(ER17=2,2,IF(ER17=3,3,0)))</f>
        <v>0</v>
      </c>
      <c r="ET17" s="402" t="b">
        <f t="shared" ref="ET17:ET26" si="82">IF($EG17=2,RANK($EI17,$EI$17:$EI$26))</f>
        <v>0</v>
      </c>
      <c r="EU17" s="402">
        <f>IF(ET17=1,2,IF(ET17=2,3,IF(ET17=3,4,IF(ET17=4,5,IF(ET17=5,6,IF(ET17=6,7,IF(ET17=7,8,IF(ET17=8,9,IF(ET17=9,10,0)))))))))</f>
        <v>0</v>
      </c>
      <c r="EV17" s="402" t="b">
        <f t="shared" ref="EV17:EV26" si="83">IF($EG17=3,RANK($EJ17,$EJ$17:$EJ$26))</f>
        <v>0</v>
      </c>
      <c r="EW17" s="402">
        <f>IF(EV17=1,3,IF(EV17=2,4,IF(EV17=3,5,IF(EV17=4,6,IF(EV17=5,7,IF(EV17=6,8,IF(EV17=7,9,IF(EV17=8,10,0))))))))</f>
        <v>0</v>
      </c>
      <c r="EX17" s="402" t="b">
        <f t="shared" ref="EX17:EX26" si="84">IF($EG17=4,RANK($EK17,$EK$17:$EK$26))</f>
        <v>0</v>
      </c>
      <c r="EY17" s="402">
        <f>IF(EX17=1,4,IF(EX17=2,5,IF(EX17=3,6,IF(EX17=4,7,IF(EX17=5,8,IF(EX17=6,9,IF(EX17=7,10,0)))))))</f>
        <v>0</v>
      </c>
      <c r="EZ17" s="402">
        <f t="shared" ref="EZ17:EZ26" si="85">IF($EG17=5,RANK($EL17,$EL$17:$EL$26))</f>
        <v>1</v>
      </c>
      <c r="FA17" s="402">
        <f>IF(EZ17=1,5,IF(EZ17=2,6,IF(EZ17=3,7,IF(EZ17=4,8,IF(EZ17=5,9,IF(EZ17=6,10,0))))))</f>
        <v>5</v>
      </c>
      <c r="FB17" s="402" t="b">
        <f t="shared" ref="FB17:FB26" si="86">IF($EG17=6,RANK($EM17,$EM$17:$EM$26))</f>
        <v>0</v>
      </c>
      <c r="FC17" s="402">
        <f>IF(FB17=1,6,IF(FB17=2,7,IF(FB17=3,8,IF(FB17=4,9,IF(FB17=5,10,0)))))</f>
        <v>0</v>
      </c>
      <c r="FD17" s="402" t="b">
        <f t="shared" ref="FD17:FD26" si="87">IF($EG17=7,RANK($EN17,$EN$17:$EN$26))</f>
        <v>0</v>
      </c>
      <c r="FE17" s="402">
        <f>IF(FD17=1,7,IF(FD17=2,8,IF(FD17=3,9,IF(FD17=4,10,0))))</f>
        <v>0</v>
      </c>
      <c r="FF17" s="402" t="b">
        <f t="shared" ref="FF17:FF26" si="88">IF($EG17=8,RANK($EO17,$EO$17:$EO$26))</f>
        <v>0</v>
      </c>
      <c r="FG17" s="402">
        <f>IF(FF17=1,8,IF(FF17=2,9,IF(FF17=3,10,0)))</f>
        <v>0</v>
      </c>
      <c r="FH17" s="402" t="b">
        <f t="shared" ref="FH17:FH26" si="89">IF($EG17=9,RANK($EP17,$EP$17:$EP$26))</f>
        <v>0</v>
      </c>
      <c r="FI17" s="402">
        <f t="shared" ref="FI17" si="90">IF(FH17=1,9,IF(FH17=2,10,0))</f>
        <v>0</v>
      </c>
      <c r="FJ17" s="402" t="b">
        <f t="shared" ref="FJ17:FJ26" si="91">IF($EG17=10,RANK($EQ17,$EQ$17:$EQ$26))</f>
        <v>0</v>
      </c>
      <c r="FK17" s="402">
        <f t="shared" ref="FK17" si="92">IF(FJ17=1,10,0)</f>
        <v>0</v>
      </c>
      <c r="FL17" s="350">
        <f>IF(ES17=1,1,IF(ES17=2,2,IF(ES17=3,3,IF(ES17=4,4,IF(ES17=5,5,IF(ES17=6,6,IF(ES17=7,7,IF(ES17=8,8,IF(ES17=9,9,IF(ES17=10,10,IF(EU17=2,2,IF(EU17=3,3,IF(EU17=4,4,IF(EU17=5,5,IF(EU17=6,6,IF(EU17=7,7,IF(EU17=8,8,IF(EU17=9,9,IF(EU17=10,10,IF(EW17=3,3,IF(EW17=4,4,IF(EW17=5,5,IF(EW17=6,6,IF(EW17=7,7,IF(EW17=8,8,IF(EW17=9,9,IF(EW17=10,10,IF(EY17=4,4,IF(EY17=5,5,IF(EY17=6,6,IF(EY17=7,7,IF(EY17=8,8,IF(EY17=9,9,IF(EY17=10,10,IF(FA17=5,5,IF(FA17=6,6,IF(FA17=7,7,IF(FA17=8,8,IF(FA17=9,9,IF(FA17=10,10,IF(FC17=6,6,IF(FC17=7,7,IF(FC17=8,8,IF(FC17=9,9,IF(FC17=10,10,IF(FE17=7,7,IF(FE17=8,8,IF(FE17=9,9,IF(FE17=10,10,IF(FG17=8,8,IF(FG17=9,9,IF(FG17=10,10,IF(FI17=9,9,IF(FI17=10,10,IF(FK17=10,10,EG17)))))))))))))))))))))))))))))))))))))))))))))))))))))))</f>
        <v>5</v>
      </c>
      <c r="FM17" s="403">
        <f t="shared" ref="FM17:FM26" si="93">IF($FL17=1,$QJ17,0)</f>
        <v>0</v>
      </c>
      <c r="FN17" s="403">
        <f t="shared" ref="FN17:FN26" si="94">IF($FL17=2,$QJ17,0)</f>
        <v>0</v>
      </c>
      <c r="FO17" s="403">
        <f t="shared" ref="FO17:FO26" si="95">IF($FL17=3,$QJ17,0)</f>
        <v>0</v>
      </c>
      <c r="FP17" s="403">
        <f t="shared" ref="FP17:FP26" si="96">IF($FL17=4,$QJ17,0)</f>
        <v>0</v>
      </c>
      <c r="FQ17" s="403">
        <f t="shared" ref="FQ17:FQ26" si="97">IF($FL17=5,$QJ17,0)</f>
        <v>2</v>
      </c>
      <c r="FR17" s="403">
        <f t="shared" ref="FR17:FR26" si="98">IF($FL17=6,$QJ17,0)</f>
        <v>0</v>
      </c>
      <c r="FS17" s="403">
        <f t="shared" ref="FS17:FS26" si="99">IF($FL17=7,$QJ17,0)</f>
        <v>0</v>
      </c>
      <c r="FT17" s="403">
        <f t="shared" ref="FT17:FT26" si="100">IF($FL17=8,$QJ17,0)</f>
        <v>0</v>
      </c>
      <c r="FU17" s="403">
        <f t="shared" ref="FU17:FU26" si="101">IF($FL17=9,$QJ17,0)</f>
        <v>0</v>
      </c>
      <c r="FV17" s="403">
        <f t="shared" ref="FV17:FV26" si="102">IF($FL17=10,$QJ17,0)</f>
        <v>0</v>
      </c>
      <c r="FW17" s="402" t="b">
        <f t="shared" ref="FW17:FW26" si="103">IF(FL17=1,RANK(FM17,FM$17:FM$26,0))</f>
        <v>0</v>
      </c>
      <c r="FX17" s="402">
        <f>IF(FW17=1,1,IF(FW17=2,2,0))</f>
        <v>0</v>
      </c>
      <c r="FY17" s="402" t="b">
        <f t="shared" ref="FY17:FY26" si="104">IF($FL17=2,RANK($FN17,$FN$17:$FN$26))</f>
        <v>0</v>
      </c>
      <c r="FZ17" s="402">
        <f>IF(FY17=1,2,IF(FY17=2,3,IF(FY17=3,4,IF(FY17=4,5,IF(FY17=5,6,IF(FY17=6,7,IF(FY17=7,8,IF(FY17=8,9,IF(FY17=9,10,0)))))))))</f>
        <v>0</v>
      </c>
      <c r="GA17" s="402" t="b">
        <f t="shared" ref="GA17:GA26" si="105">IF($FL17=3,RANK($FO17,$FO$17:$FO$26))</f>
        <v>0</v>
      </c>
      <c r="GB17" s="402">
        <f>IF(GA17=1,3,IF(GA17=2,4,IF(GA17=3,5,IF(GA17=4,6,IF(GA17=5,7,IF(GA17=6,8,IF(GA17=7,9,IF(GA17=8,10,0))))))))</f>
        <v>0</v>
      </c>
      <c r="GC17" s="402" t="b">
        <f t="shared" ref="GC17:GC26" si="106">IF($FL17=4,RANK($FP17,$FP$17:$FP$26))</f>
        <v>0</v>
      </c>
      <c r="GD17" s="402">
        <f>IF(GC17=1,4,IF(GC17=2,5,IF(GC17=3,6,IF(GC17=4,7,IF(GC17=5,8,IF(GC17=6,9,IF(GC17=7,10,0)))))))</f>
        <v>0</v>
      </c>
      <c r="GE17" s="402">
        <f t="shared" ref="GE17:GE26" si="107">IF($FL17=5,RANK($FQ17,$FQ$17:$FQ$26))</f>
        <v>1</v>
      </c>
      <c r="GF17" s="402">
        <f>IF(GE17=1,5,IF(GE17=2,6,IF(GE17=3,7,IF(GE17=4,8,IF(GE17=5,9,IF(GE17=6,10,0))))))</f>
        <v>5</v>
      </c>
      <c r="GG17" s="402" t="b">
        <f t="shared" ref="GG17:GG26" si="108">IF($FL17=6,RANK($FR17,$FR$17:$FR$26))</f>
        <v>0</v>
      </c>
      <c r="GH17" s="402">
        <f>IF(GG17=1,6,IF(GG17=2,7,IF(GG17=3,8,IF(GG17=4,9,IF(GG17=5,10,0)))))</f>
        <v>0</v>
      </c>
      <c r="GI17" s="402" t="b">
        <f t="shared" ref="GI17:GI26" si="109">IF($FL17=7,RANK($FS17,$FS$17:$FS$26))</f>
        <v>0</v>
      </c>
      <c r="GJ17" s="402">
        <f>IF(GI17=1,7,IF(GI17=2,8,IF(GI17=3,9,IF(GI17=4,10,0))))</f>
        <v>0</v>
      </c>
      <c r="GK17" s="402" t="b">
        <f t="shared" ref="GK17:GK26" si="110">IF($FL17=8,RANK($FT17,$FT$17:$FT$26))</f>
        <v>0</v>
      </c>
      <c r="GL17" s="402">
        <f>IF(GK17=1,8,IF(GK17=2,9,IF(GK17=3,10,0)))</f>
        <v>0</v>
      </c>
      <c r="GM17" s="402" t="b">
        <f t="shared" ref="GM17:GM26" si="111">IF($FL17=9,RANK($FU17,$FU$17:$FU$26))</f>
        <v>0</v>
      </c>
      <c r="GN17" s="402">
        <f t="shared" ref="GN17" si="112">IF(GM17=1,9,IF(GM17=2,10,0))</f>
        <v>0</v>
      </c>
      <c r="GO17" s="402" t="b">
        <f t="shared" ref="GO17:GO26" si="113">IF($FL17=10,RANK($FV17,$FV$17:$FV$26))</f>
        <v>0</v>
      </c>
      <c r="GP17" s="402">
        <f t="shared" ref="GP17" si="114">IF(GO17=1,10,0)</f>
        <v>0</v>
      </c>
      <c r="GQ17" s="350">
        <f>IF(FX17=1,1,IF(FX17=2,2,IF(FX17=3,3,IF(FX17=4,4,IF(FX17=5,5,IF(FX17=6,6,IF(FX17=7,7,IF(FX17=8,8,IF(FX17=9,9,IF(FX17=10,10,IF(FZ17=2,2,IF(FZ17=3,3,IF(FZ17=4,4,IF(FZ17=5,5,IF(FZ17=6,6,IF(FZ17=7,7,IF(FZ17=8,8,IF(FZ17=9,9,IF(FZ17=10,10,IF(GB17=3,3,IF(GB17=4,4,IF(GB17=5,5,IF(GB17=6,6,IF(GB17=7,7,IF(GB17=8,8,IF(GB17=9,9,IF(GB17=10,10,IF(GD17=4,4,IF(GD17=5,5,IF(GD17=6,6,IF(GD17=7,7,IF(GD17=8,8,IF(GD17=9,9,IF(GD17=10,10,IF(GF17=5,5,IF(GF17=6,6,IF(GF17=7,7,IF(GF17=8,8,IF(GF17=9,9,IF(GF17=10,10,IF(GH17=6,6,IF(GH17=7,7,IF(GH17=8,8,IF(GH17=9,9,IF(GH17=10,10,IF(GJ17=7,7,IF(GJ17=8,8,IF(GJ17=9,9,IF(GJ17=10,10,IF(GL17=8,8,IF(GL17=9,9,IF(GL17=10,10,IF(GN17=9,9,IF(GN17=10,10,IF(GP17=10,10,FL17)))))))))))))))))))))))))))))))))))))))))))))))))))))))</f>
        <v>5</v>
      </c>
      <c r="GR17" s="403">
        <f>IF(GQ17=1,QL17,0)</f>
        <v>0</v>
      </c>
      <c r="GS17" s="403">
        <f>IF(GQ17=2,QL17,0)</f>
        <v>0</v>
      </c>
      <c r="GT17" s="403">
        <f>IF(GQ17=3,QL17,0)</f>
        <v>0</v>
      </c>
      <c r="GU17" s="403">
        <f>IF(GQ17=4,QL17,0)</f>
        <v>0</v>
      </c>
      <c r="GV17" s="403">
        <f>IF(GQ17=5,QL17,0)</f>
        <v>10</v>
      </c>
      <c r="GW17" s="403">
        <f>IF(GQ17=6,QL17,0)</f>
        <v>0</v>
      </c>
      <c r="GX17" s="403">
        <f>IF(GQ17=7,QL17,0)</f>
        <v>0</v>
      </c>
      <c r="GY17" s="403">
        <f>IF(GQ17=8,QL17,0)</f>
        <v>0</v>
      </c>
      <c r="GZ17" s="403">
        <f>IF(GQ17=9,QL17,0)</f>
        <v>0</v>
      </c>
      <c r="HA17" s="403">
        <f>IF(GQ17=10,QL17,0)</f>
        <v>0</v>
      </c>
      <c r="HB17" s="402" t="b">
        <f>IF(GQ17=1,RANK(GR17,GR$17:GR$26,0))</f>
        <v>0</v>
      </c>
      <c r="HC17" s="427">
        <f>IF(HB17=1,1,0)</f>
        <v>0</v>
      </c>
      <c r="HD17" s="402" t="b">
        <f>IF(GQ17=2,RANK(GS17,GS$17:GS$26))</f>
        <v>0</v>
      </c>
      <c r="HE17" s="402">
        <f>IF(HD17=1,2,IF(HD17=2,3,IF(HD17=3,4,IF(HD17=4,5,IF(HD17=5,6,IF(HD17=6,7,IF(HD17=7,8,IF(HD17=8,9,IF(HD17=9,10,0)))))))))</f>
        <v>0</v>
      </c>
      <c r="HF17" s="402" t="b">
        <f>IF(GQ17=3,RANK(GT17,GT$17:GT$26))</f>
        <v>0</v>
      </c>
      <c r="HG17" s="402">
        <f>IF(HF17=1,3,IF(HF17=2,4,IF(HF17=3,5,IF(HF17=4,6,IF(HF17=5,7,IF(HF17=6,8,IF(HF17=7,9,IF(HF17=8,10,0))))))))</f>
        <v>0</v>
      </c>
      <c r="HH17" s="402" t="b">
        <f>IF(GQ17=4,RANK(GU17,GU$17:GU$26))</f>
        <v>0</v>
      </c>
      <c r="HI17" s="402">
        <f>IF(HH17=1,4,IF(HH17=2,5,IF(HH17=3,6,IF(HH17=4,7,IF(HH17=5,8,IF(HH17=6,9,IF(HH17=7,10,0)))))))</f>
        <v>0</v>
      </c>
      <c r="HJ17" s="402">
        <f>IF(GQ17=5,RANK(GV17,GV$17:GV$26))</f>
        <v>1</v>
      </c>
      <c r="HK17" s="402">
        <f>IF(HJ17=1,5,IF(HJ17=2,6,IF(HJ17=3,7,IF(HJ17=4,8,IF(HJ17=5,9,IF(HJ17=6,10,0))))))</f>
        <v>5</v>
      </c>
      <c r="HL17" s="402" t="b">
        <f>IF(GQ17=6,RANK(GW17,GW$17:GW$26))</f>
        <v>0</v>
      </c>
      <c r="HM17" s="402">
        <f>IF(HL17=1,6,IF(HL17=2,7,IF(HL17=3,8,IF(HL17=4,9,IF(HL17=5,10,0)))))</f>
        <v>0</v>
      </c>
      <c r="HN17" s="402" t="b">
        <f>IF(GQ17=7,RANK(GX17,GX$17:GX$26))</f>
        <v>0</v>
      </c>
      <c r="HO17" s="402">
        <f>IF(HN17=1,7,IF(HN17=2,8,IF(HN17=3,9,IF(HN17=4,10,0))))</f>
        <v>0</v>
      </c>
      <c r="HP17" s="402" t="b">
        <f>IF(GQ17=8,RANK(GY17,GY$17:GY$26))</f>
        <v>0</v>
      </c>
      <c r="HQ17" s="402">
        <f>IF(HP17=1,8,IF(HP17=2,9,IF(HP17=3,10,0)))</f>
        <v>0</v>
      </c>
      <c r="HR17" s="402" t="b">
        <f>IF(GQ17=9,RANK(GZ17,GZ$17:GZ$26))</f>
        <v>0</v>
      </c>
      <c r="HS17" s="402">
        <f t="shared" ref="HS17" si="115">IF(HR17=1,9,IF(HR17=2,10,0))</f>
        <v>0</v>
      </c>
      <c r="HT17" s="402" t="b">
        <f>IF(GQ17=10,RANK(HA17,HA$17:HA$26))</f>
        <v>0</v>
      </c>
      <c r="HU17" s="402">
        <f t="shared" ref="HU17" si="116">IF(HT17=1,10,0)</f>
        <v>0</v>
      </c>
      <c r="HV17" s="350">
        <f t="shared" ref="HV17:HV26" si="117">IF(HC17=1,1,IF(HC17=2,2,IF(HC17=3,3,IF(HC17=4,4,IF(HC17=5,5,IF(HC17=6,6,IF(HC17=7,7,IF(HC17=8,8,IF(HC17=9,9,IF(HC17=10,10,IF(HE17=2,2,IF(HE17=3,3,IF(HE17=4,4,IF(HE17=5,5,IF(HE17=6,6,IF(HE17=7,7,IF(HE17=8,8,IF(HE17=9,9,IF(HE17=10,10,IF(HG17=3,3,IF(HG17=4,4,IF(HG17=5,5,IF(HG17=6,6,IF(HG17=7,7,IF(HG17=8,8,IF(HG17=9,9,IF(HG17=10,10,IF(HI17=4,4,IF(HI17=5,5,IF(HI17=6,6,IF(HI17=7,7,IF(HI17=8,8,IF(HI17=9,9,IF(HI17=10,10,IF(HK17=5,5,IF(HK17=6,6,IF(HK17=7,7,IF(HK17=8,8,IF(HK17=9,9,IF(HK17=10,10,IF(HM17=6,6,IF(HM17=7,7,IF(HM17=8,8,IF(HM17=9,9,IF(HM17=10,10,IF(HO17=7,7,IF(HO17=8,8,IF(HO17=9,9,IF(HO17=10,10,IF(HQ17=8,8,IF(HQ17=9,9,IF(HQ17=10,10,IF(HS17=9,9,IF(HS17=10,10,IF(HU17=10,10,GQ17)))))))))))))))))))))))))))))))))))))))))))))))))))))))</f>
        <v>5</v>
      </c>
      <c r="HW17" s="403">
        <f>IF(HV17=1,QN17,0)</f>
        <v>0</v>
      </c>
      <c r="HX17" s="403">
        <f>IF(HV17=2,QN17,0)</f>
        <v>0</v>
      </c>
      <c r="HY17" s="403">
        <f>IF(HV17=3,QN17,0)</f>
        <v>0</v>
      </c>
      <c r="HZ17" s="403">
        <f>IF(HV17=4,QN17,0)</f>
        <v>0</v>
      </c>
      <c r="IA17" s="403">
        <f>IF(HV17=5,QN17,0)</f>
        <v>12</v>
      </c>
      <c r="IB17" s="403">
        <f t="shared" ref="IB17:IB26" si="118">IF(HV17=6,RQF17,0)</f>
        <v>0</v>
      </c>
      <c r="IC17" s="403">
        <f>IF(HV17=7,QN17,0)</f>
        <v>0</v>
      </c>
      <c r="ID17" s="403">
        <f>IF(HV17=8,QN17,0)</f>
        <v>0</v>
      </c>
      <c r="IE17" s="403">
        <f>IF(HV17=9,QN17,0)</f>
        <v>0</v>
      </c>
      <c r="IF17" s="403">
        <f>IF(HV17=10,QN17,0)</f>
        <v>0</v>
      </c>
      <c r="IG17" s="402" t="b">
        <f>IF(HV17=1,RANK(HW17,HW$17:HW$26,0))</f>
        <v>0</v>
      </c>
      <c r="IH17" s="427">
        <f>IF(IG17=1,1,0)</f>
        <v>0</v>
      </c>
      <c r="II17" s="402" t="b">
        <f>IF(HV17=2,RANK(HX17,HX$17:HX$26))</f>
        <v>0</v>
      </c>
      <c r="IJ17" s="402">
        <f>IF(II17=1,2,IF(II17=2,3,IF(II17=3,4,IF(II17=4,5,IF(II17=5,6,IF(II17=6,7,IF(II17=7,8,IF(II17=8,9,IF(II17=9,10,0)))))))))</f>
        <v>0</v>
      </c>
      <c r="IK17" s="402" t="b">
        <f>IF(HV17=3,RANK(HY17,HY$17:HY$26))</f>
        <v>0</v>
      </c>
      <c r="IL17" s="402">
        <f>IF(IK17=1,3,IF(IK17=2,4,IF(IK17=3,5,IF(IK17=4,6,IF(IK17=5,7,IF(IK17=6,8,IF(IK17=7,9,IF(IK17=8,10,0))))))))</f>
        <v>0</v>
      </c>
      <c r="IM17" s="402" t="b">
        <f>IF(HV17=4,RANK(HZ17,HZ$17:HZ$26))</f>
        <v>0</v>
      </c>
      <c r="IN17" s="402">
        <f>IF(IM17=1,4,IF(IM17=2,5,IF(IM17=3,6,IF(IM17=4,7,IF(IM17=5,8,IF(IM17=6,9,IF(IM17=7,10,0)))))))</f>
        <v>0</v>
      </c>
      <c r="IO17" s="402">
        <f>IF(HV17=5,RANK(IA17,IA$17:IA$26))</f>
        <v>1</v>
      </c>
      <c r="IP17" s="402">
        <f>IF(IO17=1,5,IF(IO17=2,6,IF(IO17=3,7,IF(IO17=4,8,IF(IO17=5,9,IF(IO17=6,10,0))))))</f>
        <v>5</v>
      </c>
      <c r="IQ17" s="402" t="b">
        <f>IF(HV17=6,RANK(IB17,IB$17:IB$26))</f>
        <v>0</v>
      </c>
      <c r="IR17" s="402">
        <f>IF(IQ17=1,6,IF(IQ17=2,7,IF(IQ17=3,8,IF(IQ17=4,9,IF(IQ17=5,10,0)))))</f>
        <v>0</v>
      </c>
      <c r="IS17" s="402" t="b">
        <f>IF(HV17=7,RANK(IC17,IC$17:IC$26))</f>
        <v>0</v>
      </c>
      <c r="IT17" s="402">
        <f>IF(IS17=1,7,IF(IS17=2,8,IF(IS17=3,9,IF(IS17=4,10,0))))</f>
        <v>0</v>
      </c>
      <c r="IU17" s="402" t="b">
        <f>IF(HV17=8,RANK(ID17,ID$17:ID$26))</f>
        <v>0</v>
      </c>
      <c r="IV17" s="402">
        <f>IF(IU17=1,8,IF(IU17=2,9,IF(IU17=3,10,0)))</f>
        <v>0</v>
      </c>
      <c r="IW17" s="402" t="b">
        <f>IF(HV17=9,RANK(IE17,IE$17:IE$26))</f>
        <v>0</v>
      </c>
      <c r="IX17" s="402">
        <f t="shared" ref="IX17" si="119">IF(IW17=1,9,IF(IW17=2,10,0))</f>
        <v>0</v>
      </c>
      <c r="IY17" s="402" t="b">
        <f>IF(HV17=10,RANK(IF17,IF$17:IF$26))</f>
        <v>0</v>
      </c>
      <c r="IZ17" s="402">
        <f t="shared" ref="IZ17" si="120">IF(IY17=1,10,0)</f>
        <v>0</v>
      </c>
      <c r="JA17" s="350">
        <f t="shared" ref="JA17:JA26" si="121">IF(IH17=1,1,IF(IH17=2,2,IF(IH17=3,3,IF(IH17=4,4,IF(IH17=5,5,IF(IH17=6,6,IF(IH17=7,7,IF(IH17=8,8,IF(IH17=9,9,IF(IH17=10,10,IF(IJ17=2,2,IF(IJ17=3,3,IF(IJ17=4,4,IF(IJ17=5,5,IF(IJ17=6,6,IF(IJ17=7,7,IF(IJ17=8,8,IF(IJ17=9,9,IF(IJ17=10,10,IF(IL17=3,3,IF(IL17=4,4,IF(IL17=5,5,IF(IL17=6,6,IF(IL17=7,7,IF(IL17=8,8,IF(IL17=9,9,IF(IL17=10,10,IF(IN17=4,4,IF(IN17=5,5,IF(IN17=6,6,IF(IN17=7,7,IF(IN17=8,8,IF(IN17=9,9,IF(IN17=10,10,IF(IP17=5,5,IF(IP17=6,6,IF(IP17=7,7,IF(IP17=8,8,IF(IP17=9,9,IF(IP17=10,10,IF(IR17=6,6,IF(IR17=7,7,IF(IR17=8,8,IF(IR17=9,9,IF(IR17=10,10,IF(IT17=7,7,IF(IT17=8,8,IF(IT17=9,9,IF(IT17=10,10,IF(IV17=8,8,IF(IV17=9,9,IF(IV17=10,10,IF(IX17=9,9,IF(IX17=10,10,IF(IZ17=10,10,HV17)))))))))))))))))))))))))))))))))))))))))))))))))))))))</f>
        <v>5</v>
      </c>
      <c r="JB17" s="403">
        <f>IF(JA17=1,QP17,0)</f>
        <v>0</v>
      </c>
      <c r="JC17" s="403">
        <f>IF(JA17=2,QP17,0)</f>
        <v>0</v>
      </c>
      <c r="JD17" s="403">
        <f>IF(JA17=3,QP17,0)</f>
        <v>0</v>
      </c>
      <c r="JE17" s="403">
        <f>IF(JA17=4,QP17,0)</f>
        <v>0</v>
      </c>
      <c r="JF17" s="403">
        <f>IF(JA17=5,QP17,0)</f>
        <v>11</v>
      </c>
      <c r="JG17" s="403">
        <f>IF(JA17=6,QP17,0)</f>
        <v>0</v>
      </c>
      <c r="JH17" s="403">
        <f>IF(JA17=7,QP17,0)</f>
        <v>0</v>
      </c>
      <c r="JI17" s="403">
        <f>IF(JA17=8,QP17,0)</f>
        <v>0</v>
      </c>
      <c r="JJ17" s="403">
        <f>IF(JA17=9,QP17,0)</f>
        <v>0</v>
      </c>
      <c r="JK17" s="403">
        <f>IF(JA17=10,QP17,0)</f>
        <v>0</v>
      </c>
      <c r="JL17" s="402" t="b">
        <f>IF(JA17=1,RANK(JB17,JB$17:JB$26,0))</f>
        <v>0</v>
      </c>
      <c r="JM17" s="427">
        <f>IF(JL17=1,1,0)</f>
        <v>0</v>
      </c>
      <c r="JN17" s="402" t="b">
        <f>IF(JA17=2,RANK(JC17,JC$17:JC$26))</f>
        <v>0</v>
      </c>
      <c r="JO17" s="402">
        <f>IF(JN17=1,2,IF(JN17=2,3,IF(JN17=3,4,IF(JN17=4,5,IF(JN17=5,6,IF(JN17=6,7,IF(JN17=7,8,IF(JN17=8,9,IF(JN17=9,10,0)))))))))</f>
        <v>0</v>
      </c>
      <c r="JP17" s="402" t="b">
        <f>IF(JA17=3,RANK(JD17,JD$17:JD$26))</f>
        <v>0</v>
      </c>
      <c r="JQ17" s="402">
        <f>IF(JP17=1,3,IF(JP17=2,4,IF(JP17=3,5,IF(JP17=4,6,IF(JP17=5,7,IF(JP17=6,8,IF(JP17=7,9,IF(JP17=8,10,0))))))))</f>
        <v>0</v>
      </c>
      <c r="JR17" s="402" t="b">
        <f>IF(JA17=4,RANK(JE17,JE$17:JE$26))</f>
        <v>0</v>
      </c>
      <c r="JS17" s="402">
        <f>IF(JR17=1,4,IF(JR17=2,5,IF(JR17=3,6,IF(JR17=4,7,IF(JR17=5,8,IF(JR17=6,9,IF(JR17=7,10,0)))))))</f>
        <v>0</v>
      </c>
      <c r="JT17" s="402">
        <f>IF(JA17=5,RANK(JF17,JF$17:JF$26))</f>
        <v>1</v>
      </c>
      <c r="JU17" s="402">
        <f>IF(JT17=1,5,IF(JT17=2,6,IF(JT17=3,7,IF(JT17=4,8,IF(JT17=5,9,IF(JT17=6,10,0))))))</f>
        <v>5</v>
      </c>
      <c r="JV17" s="402" t="b">
        <f>IF(JA17=6,RANK(JG17,JG$17:JG$26))</f>
        <v>0</v>
      </c>
      <c r="JW17" s="402">
        <f>IF(JV17=1,6,IF(JV17=2,7,IF(JV17=3,8,IF(JV17=4,9,IF(JV17=5,10,0)))))</f>
        <v>0</v>
      </c>
      <c r="JX17" s="402" t="b">
        <f>IF(JA17=7,RANK(JH17,JH$17:JH$26))</f>
        <v>0</v>
      </c>
      <c r="JY17" s="402">
        <f>IF(JX17=1,7,IF(JX17=2,8,IF(JX17=3,9,IF(JX17=4,10,0))))</f>
        <v>0</v>
      </c>
      <c r="JZ17" s="402" t="b">
        <f>IF(JA17=8,RANK(JI17,JI$17:JI$26))</f>
        <v>0</v>
      </c>
      <c r="KA17" s="402">
        <f>IF(JZ17=1,8,IF(JZ17=2,9,IF(JZ17=3,10,0)))</f>
        <v>0</v>
      </c>
      <c r="KB17" s="402" t="b">
        <f>IF(JA17=9,RANK(JJ17,JJ$17:JJ$26))</f>
        <v>0</v>
      </c>
      <c r="KC17" s="402">
        <f t="shared" ref="KC17:KC26" si="122">IF(KB17=1,9,IF(KB17=2,10,0))</f>
        <v>0</v>
      </c>
      <c r="KD17" s="402" t="b">
        <f>IF(JA17=10,RANK(JK17,JK$17:JK$26))</f>
        <v>0</v>
      </c>
      <c r="KE17" s="402">
        <f t="shared" ref="KE17:KE26" si="123">IF(KD17=1,10,0)</f>
        <v>0</v>
      </c>
      <c r="KF17" s="350">
        <f t="shared" ref="KF17:KF26" si="124">IF(JM17=1,1,IF(JM17=2,2,IF(JM17=3,3,IF(JM17=4,4,IF(JM17=5,5,IF(JM17=6,6,IF(JM17=7,7,IF(JM17=8,8,IF(JM17=9,9,IF(JM17=10,10,IF(JO17=2,2,IF(JO17=3,3,IF(JO17=4,4,IF(JO17=5,5,IF(JO17=6,6,IF(JO17=7,7,IF(JO17=8,8,IF(JO17=9,9,IF(JO17=10,10,IF(JQ17=3,3,IF(JQ17=4,4,IF(JQ17=5,5,IF(JQ17=6,6,IF(JQ17=7,7,IF(JQ17=8,8,IF(JQ17=9,9,IF(JQ17=10,10,IF(JS17=4,4,IF(JS17=5,5,IF(JS17=6,6,IF(JS17=7,7,IF(JS17=8,8,IF(JS17=9,9,IF(JS17=10,10,IF(JU17=5,5,IF(JU17=6,6,IF(JU17=7,7,IF(JU17=8,8,IF(JU17=9,9,IF(JU17=10,10,IF(JW17=6,6,IF(JW17=7,7,IF(JW17=8,8,IF(JW17=9,9,IF(JW17=10,10,IF(JY17=7,7,IF(JY17=8,8,IF(JY17=9,9,IF(JY17=10,10,IF(KA17=8,8,IF(KA17=9,9,IF(KA17=10,10,IF(KC17=9,9,IF(KC17=10,10,IF(KE17=10,10,JA17)))))))))))))))))))))))))))))))))))))))))))))))))))))))</f>
        <v>5</v>
      </c>
      <c r="KG17" s="403">
        <f>IF(KF17=1,QR17,0)</f>
        <v>0</v>
      </c>
      <c r="KH17" s="403">
        <f>IF(KF17=2,QR17,0)</f>
        <v>0</v>
      </c>
      <c r="KI17" s="403">
        <f>IF(KF17=3,QR17,0)</f>
        <v>0</v>
      </c>
      <c r="KJ17" s="403">
        <f>IF(KF17=4,QR17,0)</f>
        <v>0</v>
      </c>
      <c r="KK17" s="403">
        <f>IF(KF17=5,QR17,0)</f>
        <v>11</v>
      </c>
      <c r="KL17" s="403">
        <f>IF(KF17=6,QR17,0)</f>
        <v>0</v>
      </c>
      <c r="KM17" s="403">
        <f>IF(KF17=7,QR17,0)</f>
        <v>0</v>
      </c>
      <c r="KN17" s="403">
        <f>IF(KF17=8,QR17,0)</f>
        <v>0</v>
      </c>
      <c r="KO17" s="403">
        <f>IF(KF17=9,QR17,0)</f>
        <v>0</v>
      </c>
      <c r="KP17" s="403">
        <f>IF(KF17=10,QR17,0)</f>
        <v>0</v>
      </c>
      <c r="KQ17" s="402" t="b">
        <f>IF(KF17=1,RANK(KG17,KG$17:KG$26,0))</f>
        <v>0</v>
      </c>
      <c r="KR17" s="427">
        <f>IF(KQ17=1,1,0)</f>
        <v>0</v>
      </c>
      <c r="KS17" s="402" t="b">
        <f>IF(KF17=2,RANK(KH17,KH$17:KH$26))</f>
        <v>0</v>
      </c>
      <c r="KT17" s="402">
        <f>IF(KS17=1,2,IF(KS17=2,3,IF(KS17=3,4,IF(KS17=4,5,IF(KS17=5,6,IF(KS17=6,7,IF(KS17=7,8,IF(KS17=8,9,IF(KS17=9,10,0)))))))))</f>
        <v>0</v>
      </c>
      <c r="KU17" s="402" t="b">
        <f>IF(KF17=3,RANK(KI17,KI$17:KI$26))</f>
        <v>0</v>
      </c>
      <c r="KV17" s="402">
        <f>IF(KU17=1,3,IF(KU17=2,4,IF(KU17=3,5,IF(KU17=4,6,IF(KU17=5,7,IF(KU17=6,8,IF(KU17=7,9,IF(KU17=8,10,0))))))))</f>
        <v>0</v>
      </c>
      <c r="KW17" s="402" t="b">
        <f>IF(KF17=4,RANK(KJ17,KJ$17:KJ$26))</f>
        <v>0</v>
      </c>
      <c r="KX17" s="402">
        <f>IF(KW17=1,4,IF(KW17=2,5,IF(KW17=3,6,IF(KW17=4,7,IF(KW17=5,8,IF(KW17=6,9,IF(KW17=7,10,0)))))))</f>
        <v>0</v>
      </c>
      <c r="KY17" s="402">
        <f>IF(KF17=5,RANK(KK17,KK$17:KK$26))</f>
        <v>1</v>
      </c>
      <c r="KZ17" s="402">
        <f>IF(KY17=1,5,IF(KY17=2,6,IF(KY17=3,7,IF(KY17=4,8,IF(KY17=5,9,IF(KY17=6,10,0))))))</f>
        <v>5</v>
      </c>
      <c r="LA17" s="402" t="b">
        <f>IF(KF17=6,RANK(KL17,KL$17:KL$26))</f>
        <v>0</v>
      </c>
      <c r="LB17" s="402">
        <f>IF(LA17=1,6,IF(LA17=2,7,IF(LA17=3,8,IF(LA17=4,9,IF(LA17=5,10,0)))))</f>
        <v>0</v>
      </c>
      <c r="LC17" s="402" t="b">
        <f>IF(KF17=7,RANK(KM17,KM$17:KM$26))</f>
        <v>0</v>
      </c>
      <c r="LD17" s="402">
        <f>IF(LC17=1,7,IF(LC17=2,8,IF(LC17=3,9,IF(LC17=4,10,0))))</f>
        <v>0</v>
      </c>
      <c r="LE17" s="402" t="b">
        <f>IF(KF17=8,RANK(KN17,KN$17:KN$26))</f>
        <v>0</v>
      </c>
      <c r="LF17" s="402">
        <f>IF(LE17=1,8,IF(LE17=2,9,IF(LE17=3,10,0)))</f>
        <v>0</v>
      </c>
      <c r="LG17" s="402" t="b">
        <f>IF(KF17=9,RANK(KO17,KO$17:KO$26))</f>
        <v>0</v>
      </c>
      <c r="LH17" s="402">
        <f t="shared" ref="LH17:LH26" si="125">IF(LG17=1,9,IF(LG17=2,10,0))</f>
        <v>0</v>
      </c>
      <c r="LI17" s="402" t="b">
        <f>IF(KF17=10,RANK(KP17,KP$17:KP$26))</f>
        <v>0</v>
      </c>
      <c r="LJ17" s="402">
        <f t="shared" ref="LJ17:LJ26" si="126">IF(LI17=1,10,0)</f>
        <v>0</v>
      </c>
      <c r="LK17" s="350">
        <f t="shared" ref="LK17:LK26" si="127">IF(KR17=1,1,IF(KR17=2,2,IF(KR17=3,3,IF(KR17=4,4,IF(KR17=5,5,IF(KR17=6,6,IF(KR17=7,7,IF(KR17=8,8,IF(KR17=9,9,IF(KR17=10,10,IF(KT17=2,2,IF(KT17=3,3,IF(KT17=4,4,IF(KT17=5,5,IF(KT17=6,6,IF(KT17=7,7,IF(KT17=8,8,IF(KT17=9,9,IF(KT17=10,10,IF(KV17=3,3,IF(KV17=4,4,IF(KV17=5,5,IF(KV17=6,6,IF(KV17=7,7,IF(KV17=8,8,IF(KV17=9,9,IF(KV17=10,10,IF(KX17=4,4,IF(KX17=5,5,IF(KX17=6,6,IF(KX17=7,7,IF(KX17=8,8,IF(KX17=9,9,IF(KX17=10,10,IF(KZ17=5,5,IF(KZ17=6,6,IF(KZ17=7,7,IF(KZ17=8,8,IF(KZ17=9,9,IF(KZ17=10,10,IF(LB17=6,6,IF(LB17=7,7,IF(LB17=8,8,IF(LB17=9,9,IF(LB17=10,10,IF(LD17=7,7,IF(LD17=8,8,IF(LD17=9,9,IF(LD17=10,10,IF(LF17=8,8,IF(LF17=9,9,IF(LF17=10,10,IF(LH17=9,9,IF(LH17=10,10,IF(LJ17=10,10,KF17)))))))))))))))))))))))))))))))))))))))))))))))))))))))</f>
        <v>5</v>
      </c>
      <c r="LL17" s="403">
        <f>IF(LK17=1,QT17,0)</f>
        <v>0</v>
      </c>
      <c r="LM17" s="403">
        <f>IF(LK17=2,QT17,0)</f>
        <v>0</v>
      </c>
      <c r="LN17" s="403">
        <f>IF(LK17=3,QT17,0)</f>
        <v>0</v>
      </c>
      <c r="LO17" s="403">
        <f>IF(LK17=4,QT17,0)</f>
        <v>0</v>
      </c>
      <c r="LP17" s="403">
        <f>IF(LK17=5,QT17,0)</f>
        <v>0</v>
      </c>
      <c r="LQ17" s="403">
        <f>IF(LK17=6,QT17,0)</f>
        <v>0</v>
      </c>
      <c r="LR17" s="403">
        <f>IF(LK17=7,QT17,0)</f>
        <v>0</v>
      </c>
      <c r="LS17" s="403">
        <f>IF(LK17=8,QT17,0)</f>
        <v>0</v>
      </c>
      <c r="LT17" s="403">
        <f>IF(LK17=9,QT17,0)</f>
        <v>0</v>
      </c>
      <c r="LU17" s="403">
        <f>IF(LK17=10,QT17,0)</f>
        <v>0</v>
      </c>
      <c r="LV17" s="402" t="b">
        <f>IF(LK17=1,RANK(LL17,LL$17:LL$26,0))</f>
        <v>0</v>
      </c>
      <c r="LW17" s="427">
        <f>IF(LV17=1,1,0)</f>
        <v>0</v>
      </c>
      <c r="LX17" s="402" t="b">
        <f>IF(LK17=2,RANK(LM17,LM$17:LM$26))</f>
        <v>0</v>
      </c>
      <c r="LY17" s="402">
        <f>IF(LX17=1,2,IF(LX17=2,3,IF(LX17=3,4,IF(LX17=4,5,IF(LX17=5,6,IF(LX17=6,7,IF(LX17=7,8,IF(LX17=8,9,IF(LX17=9,10,0)))))))))</f>
        <v>0</v>
      </c>
      <c r="LZ17" s="402" t="b">
        <f>IF(LK17=3,RANK(LN17,LN$17:LN$26))</f>
        <v>0</v>
      </c>
      <c r="MA17" s="402">
        <f>IF(LZ17=1,3,IF(LZ17=2,4,IF(LZ17=3,5,IF(LZ17=4,6,IF(LZ17=5,7,IF(LZ17=6,8,IF(LZ17=7,9,IF(LZ17=8,10,0))))))))</f>
        <v>0</v>
      </c>
      <c r="MB17" s="402" t="b">
        <f>IF(LK17=4,RANK(LO17,LO$17:LO$26))</f>
        <v>0</v>
      </c>
      <c r="MC17" s="402">
        <f>IF(MB17=1,4,IF(MB17=2,5,IF(MB17=3,6,IF(MB17=4,7,IF(MB17=5,8,IF(MB17=6,9,IF(MB17=7,10,0)))))))</f>
        <v>0</v>
      </c>
      <c r="MD17" s="402">
        <f>IF(LK17=5,RANK(LP17,LP$17:LP$26))</f>
        <v>1</v>
      </c>
      <c r="ME17" s="402">
        <f>IF(MD17=1,5,IF(MD17=2,6,IF(MD17=3,7,IF(MD17=4,8,IF(MD17=5,9,IF(MD17=6,10,0))))))</f>
        <v>5</v>
      </c>
      <c r="MF17" s="402" t="b">
        <f>IF(LK17=6,RANK(LQ17,LQ$17:LQ$26))</f>
        <v>0</v>
      </c>
      <c r="MG17" s="402">
        <f>IF(MF17=1,6,IF(MF17=2,7,IF(MF17=3,8,IF(MF17=4,9,IF(MF17=5,10,0)))))</f>
        <v>0</v>
      </c>
      <c r="MH17" s="402" t="b">
        <f>IF(LK17=7,RANK(LR17,LR$17:LR$26))</f>
        <v>0</v>
      </c>
      <c r="MI17" s="402">
        <f>IF(MH17=1,7,IF(MH17=2,8,IF(MH17=3,9,IF(MH17=4,10,0))))</f>
        <v>0</v>
      </c>
      <c r="MJ17" s="402" t="b">
        <f>IF(LK17=8,RANK(LS17,LS$17:LS$26))</f>
        <v>0</v>
      </c>
      <c r="MK17" s="402">
        <f>IF(MJ17=1,8,IF(MJ17=2,9,IF(MJ17=3,10,0)))</f>
        <v>0</v>
      </c>
      <c r="ML17" s="402" t="b">
        <f>IF(LK17=9,RANK(LT17,LT$17:LT$26))</f>
        <v>0</v>
      </c>
      <c r="MM17" s="402">
        <f t="shared" ref="MM17:MM26" si="128">IF(ML17=1,9,IF(ML17=2,10,0))</f>
        <v>0</v>
      </c>
      <c r="MN17" s="402" t="b">
        <f>IF(LK17=10,RANK(LU17,LU$17:LU$26))</f>
        <v>0</v>
      </c>
      <c r="MO17" s="402">
        <f t="shared" ref="MO17:MO26" si="129">IF(MN17=1,10,0)</f>
        <v>0</v>
      </c>
      <c r="MP17" s="350">
        <f t="shared" ref="MP17:MP26" si="130">IF(LW17=1,1,IF(LW17=2,2,IF(LW17=3,3,IF(LW17=4,4,IF(LW17=5,5,IF(LW17=6,6,IF(LW17=7,7,IF(LW17=8,8,IF(LW17=9,9,IF(LW17=10,10,IF(LY17=2,2,IF(LY17=3,3,IF(LY17=4,4,IF(LY17=5,5,IF(LY17=6,6,IF(LY17=7,7,IF(LY17=8,8,IF(LY17=9,9,IF(LY17=10,10,IF(MA17=3,3,IF(MA17=4,4,IF(MA17=5,5,IF(MA17=6,6,IF(MA17=7,7,IF(MA17=8,8,IF(MA17=9,9,IF(MA17=10,10,IF(MC17=4,4,IF(MC17=5,5,IF(MC17=6,6,IF(MC17=7,7,IF(MC17=8,8,IF(MC17=9,9,IF(MC17=10,10,IF(ME17=5,5,IF(ME17=6,6,IF(ME17=7,7,IF(ME17=8,8,IF(ME17=9,9,IF(ME17=10,10,IF(MG17=6,6,IF(MG17=7,7,IF(MG17=8,8,IF(MG17=9,9,IF(MG17=10,10,IF(MI17=7,7,IF(MI17=8,8,IF(MI17=9,9,IF(MI17=10,10,IF(MK17=8,8,IF(MK17=9,9,IF(MK17=10,10,IF(MM17=9,9,IF(MM17=10,10,IF(MO17=10,10,LK17)))))))))))))))))))))))))))))))))))))))))))))))))))))))</f>
        <v>5</v>
      </c>
      <c r="MQ17" s="403">
        <f>IF(MP17=1,QV17,0)</f>
        <v>0</v>
      </c>
      <c r="MR17" s="403">
        <f>IF(MP17=2,QV17,0)</f>
        <v>0</v>
      </c>
      <c r="MS17" s="403">
        <f>IF(MP17=3,QV17,0)</f>
        <v>0</v>
      </c>
      <c r="MT17" s="403">
        <f>IF(MP17=4,QV17,0)</f>
        <v>0</v>
      </c>
      <c r="MU17" s="403">
        <f>IF(MP17=5,QV17,0)</f>
        <v>0</v>
      </c>
      <c r="MV17" s="403">
        <f>IF(MP17=6,QV17,0)</f>
        <v>0</v>
      </c>
      <c r="MW17" s="403">
        <f>IF(MP17=7,QV17,0)</f>
        <v>0</v>
      </c>
      <c r="MX17" s="403">
        <f>IF(MP17=8,QV17,0)</f>
        <v>0</v>
      </c>
      <c r="MY17" s="403">
        <f>IF(MP17=9,QV17,0)</f>
        <v>0</v>
      </c>
      <c r="MZ17" s="403">
        <f>IF(MP17=10,QV17,0)</f>
        <v>0</v>
      </c>
      <c r="NA17" s="402" t="b">
        <f>IF(MP17=1,RANK(MQ17,MQ$17:MQ$26,0))</f>
        <v>0</v>
      </c>
      <c r="NB17" s="427">
        <f>IF(NA17=1,1,0)</f>
        <v>0</v>
      </c>
      <c r="NC17" s="402" t="b">
        <f>IF(MP17=2,RANK(MR17,MR$17:MR$26))</f>
        <v>0</v>
      </c>
      <c r="ND17" s="402">
        <f>IF(NC17=1,2,IF(NC17=2,3,IF(NC17=3,4,IF(NC17=4,5,IF(NC17=5,6,IF(NC17=6,7,IF(NC17=7,8,IF(NC17=8,9,IF(NC17=9,10,0)))))))))</f>
        <v>0</v>
      </c>
      <c r="NE17" s="402" t="b">
        <f>IF(MP17=3,RANK(MS17,MS$17:MS$26))</f>
        <v>0</v>
      </c>
      <c r="NF17" s="402">
        <f>IF(NE17=1,3,IF(NE17=2,4,IF(NE17=3,5,IF(NE17=4,6,IF(NE17=5,7,IF(NE17=6,8,IF(NE17=7,9,IF(NE17=8,10,0))))))))</f>
        <v>0</v>
      </c>
      <c r="NG17" s="402" t="b">
        <f>IF(MP17=4,RANK(MT17,MT$17:MT$26))</f>
        <v>0</v>
      </c>
      <c r="NH17" s="402">
        <f>IF(NG17=1,4,IF(NG17=2,5,IF(NG17=3,6,IF(NG17=4,7,IF(NG17=5,8,IF(NG17=6,9,IF(NG17=7,10,0)))))))</f>
        <v>0</v>
      </c>
      <c r="NI17" s="402">
        <f>IF(MP17=5,RANK(MU17,MU$17:MU$26))</f>
        <v>1</v>
      </c>
      <c r="NJ17" s="402">
        <f>IF(NI17=1,5,IF(NI17=2,6,IF(NI17=3,7,IF(NI17=4,8,IF(NI17=5,9,IF(NI17=6,10,0))))))</f>
        <v>5</v>
      </c>
      <c r="NK17" s="402" t="b">
        <f>IF(MP17=6,RANK(MV17,MV$17:MV$26))</f>
        <v>0</v>
      </c>
      <c r="NL17" s="402">
        <f>IF(NK17=1,6,IF(NK17=2,7,IF(NK17=3,8,IF(NK17=4,9,IF(NK17=5,10,0)))))</f>
        <v>0</v>
      </c>
      <c r="NM17" s="402" t="b">
        <f>IF(MP17=7,RANK(MW17,MW$17:MW$26))</f>
        <v>0</v>
      </c>
      <c r="NN17" s="402">
        <f>IF(NM17=1,7,IF(NM17=2,8,IF(NM17=3,9,IF(NM17=4,10,0))))</f>
        <v>0</v>
      </c>
      <c r="NO17" s="402" t="b">
        <f>IF(MP17=8,RANK(MX17,MX$17:MX$26))</f>
        <v>0</v>
      </c>
      <c r="NP17" s="402">
        <f>IF(NO17=1,8,IF(NO17=2,9,IF(NO17=3,10,0)))</f>
        <v>0</v>
      </c>
      <c r="NQ17" s="402" t="b">
        <f>IF(MP17=9,RANK(MY17,MY$17:MY$26))</f>
        <v>0</v>
      </c>
      <c r="NR17" s="402">
        <f t="shared" ref="NR17:NR26" si="131">IF(NQ17=1,9,IF(NQ17=2,10,0))</f>
        <v>0</v>
      </c>
      <c r="NS17" s="402" t="b">
        <f>IF(MP17=10,RANK(MZ17,MZ$17:MZ$26))</f>
        <v>0</v>
      </c>
      <c r="NT17" s="402">
        <f t="shared" ref="NT17:NT26" si="132">IF(NS17=1,10,0)</f>
        <v>0</v>
      </c>
      <c r="NU17" s="350">
        <f t="shared" ref="NU17:NU26" si="133">IF(NB17=1,1,IF(NB17=2,2,IF(NB17=3,3,IF(NB17=4,4,IF(NB17=5,5,IF(NB17=6,6,IF(NB17=7,7,IF(NB17=8,8,IF(NB17=9,9,IF(NB17=10,10,IF(ND17=2,2,IF(ND17=3,3,IF(ND17=4,4,IF(ND17=5,5,IF(ND17=6,6,IF(ND17=7,7,IF(ND17=8,8,IF(ND17=9,9,IF(ND17=10,10,IF(NF17=3,3,IF(NF17=4,4,IF(NF17=5,5,IF(NF17=6,6,IF(NF17=7,7,IF(NF17=8,8,IF(NF17=9,9,IF(NF17=10,10,IF(NH17=4,4,IF(NH17=5,5,IF(NH17=6,6,IF(NH17=7,7,IF(NH17=8,8,IF(NH17=9,9,IF(NH17=10,10,IF(NJ17=5,5,IF(NJ17=6,6,IF(NJ17=7,7,IF(NJ17=8,8,IF(NJ17=9,9,IF(NJ17=10,10,IF(NL17=6,6,IF(NL17=7,7,IF(NL17=8,8,IF(NL17=9,9,IF(NL17=10,10,IF(NN17=7,7,IF(NN17=8,8,IF(NN17=9,9,IF(NN17=10,10,IF(NP17=8,8,IF(NP17=9,9,IF(NP17=10,10,IF(NR17=9,9,IF(NR17=10,10,IF(NT17=10,10,MP17)))))))))))))))))))))))))))))))))))))))))))))))))))))))</f>
        <v>5</v>
      </c>
      <c r="NV17" s="403">
        <f>IF(NU17=1,QX17,0)</f>
        <v>0</v>
      </c>
      <c r="NW17" s="403">
        <f>IF(NU17=2,QX17,0)</f>
        <v>0</v>
      </c>
      <c r="NX17" s="403">
        <f>IF(NU17=3,QX17,0)</f>
        <v>0</v>
      </c>
      <c r="NY17" s="403">
        <f>IF(NU17=4,QX17,0)</f>
        <v>0</v>
      </c>
      <c r="NZ17" s="403">
        <f>IF(NU17=5,QX17,0)</f>
        <v>0</v>
      </c>
      <c r="OA17" s="403">
        <f>IF(NU17=6,QX17,0)</f>
        <v>0</v>
      </c>
      <c r="OB17" s="403">
        <f>IF(NU17=7,QX17,0)</f>
        <v>0</v>
      </c>
      <c r="OC17" s="403">
        <f>IF(NU17=8,QX17,0)</f>
        <v>0</v>
      </c>
      <c r="OD17" s="403">
        <f>IF(NU17=9,QX17,0)</f>
        <v>0</v>
      </c>
      <c r="OE17" s="403">
        <f>IF(NU17=10,QX17,0)</f>
        <v>0</v>
      </c>
      <c r="OF17" s="402" t="b">
        <f>IF(NU17=1,RANK(NV17,NV$17:NV$26,0))</f>
        <v>0</v>
      </c>
      <c r="OG17" s="427">
        <f>IF(OF17=1,1,0)</f>
        <v>0</v>
      </c>
      <c r="OH17" s="402" t="b">
        <f>IF(NU17=2,RANK(NW17,NW$17:NW$26))</f>
        <v>0</v>
      </c>
      <c r="OI17" s="402">
        <f>IF(OH17=1,2,IF(OH17=2,3,IF(OH17=3,4,IF(OH17=4,5,IF(OH17=5,6,IF(OH17=6,7,IF(OH17=7,8,IF(OH17=8,9,IF(OH17=9,10,0)))))))))</f>
        <v>0</v>
      </c>
      <c r="OJ17" s="402" t="b">
        <f>IF(NU17=3,RANK(NX17,NX$17:NX$26))</f>
        <v>0</v>
      </c>
      <c r="OK17" s="402">
        <f>IF(OJ17=1,3,IF(OJ17=2,4,IF(OJ17=3,5,IF(OJ17=4,6,IF(OJ17=5,7,IF(OJ17=6,8,IF(OJ17=7,9,IF(OJ17=8,10,0))))))))</f>
        <v>0</v>
      </c>
      <c r="OL17" s="402" t="b">
        <f>IF(NU17=4,RANK(NY17,NY$17:NY$26))</f>
        <v>0</v>
      </c>
      <c r="OM17" s="402">
        <f>IF(OL17=1,4,IF(OL17=2,5,IF(OL17=3,6,IF(OL17=4,7,IF(OL17=5,8,IF(OL17=6,9,IF(OL17=7,10,0)))))))</f>
        <v>0</v>
      </c>
      <c r="ON17" s="402">
        <f>IF(NU17=5,RANK(NZ17,NZ$17:NZ$26))</f>
        <v>1</v>
      </c>
      <c r="OO17" s="402">
        <f>IF(ON17=1,5,IF(ON17=2,6,IF(ON17=3,7,IF(ON17=4,8,IF(ON17=5,9,IF(ON17=6,10,0))))))</f>
        <v>5</v>
      </c>
      <c r="OP17" s="402" t="b">
        <f>IF(NU17=6,RANK(OA17,OA$17:OA$26))</f>
        <v>0</v>
      </c>
      <c r="OQ17" s="402">
        <f>IF(OP17=1,6,IF(OP17=2,7,IF(OP17=3,8,IF(OP17=4,9,IF(OP17=5,10,0)))))</f>
        <v>0</v>
      </c>
      <c r="OR17" s="402" t="b">
        <f>IF(NU17=7,RANK(OB17,OB$17:OB$26))</f>
        <v>0</v>
      </c>
      <c r="OS17" s="402">
        <f>IF(OR17=1,7,IF(OR17=2,8,IF(OR17=3,9,IF(OR17=4,10,0))))</f>
        <v>0</v>
      </c>
      <c r="OT17" s="402" t="b">
        <f>IF(NU17=8,RANK(OC17,OC$17:OC$26))</f>
        <v>0</v>
      </c>
      <c r="OU17" s="402">
        <f>IF(OT17=1,8,IF(OT17=2,9,IF(OT17=3,10,0)))</f>
        <v>0</v>
      </c>
      <c r="OV17" s="402" t="b">
        <f>IF(NU17=9,RANK(OD17,OD$17:OD$26))</f>
        <v>0</v>
      </c>
      <c r="OW17" s="402">
        <f t="shared" ref="OW17:OW26" si="134">IF(OV17=1,9,IF(OV17=2,10,0))</f>
        <v>0</v>
      </c>
      <c r="OX17" s="402" t="b">
        <f>IF(NU17=10,RANK(OE17,OE$17:OE$26))</f>
        <v>0</v>
      </c>
      <c r="OY17" s="402">
        <f t="shared" ref="OY17:OY26" si="135">IF(OX17=1,10,0)</f>
        <v>0</v>
      </c>
      <c r="OZ17" s="350">
        <f t="shared" ref="OZ17:OZ26" si="136">IF(OG17=1,1,IF(OG17=2,2,IF(OG17=3,3,IF(OG17=4,4,IF(OG17=5,5,IF(OG17=6,6,IF(OG17=7,7,IF(OG17=8,8,IF(OG17=9,9,IF(OG17=10,10,IF(OI17=2,2,IF(OI17=3,3,IF(OI17=4,4,IF(OI17=5,5,IF(OI17=6,6,IF(OI17=7,7,IF(OI17=8,8,IF(OI17=9,9,IF(OI17=10,10,IF(OK17=3,3,IF(OK17=4,4,IF(OK17=5,5,IF(OK17=6,6,IF(OK17=7,7,IF(OK17=8,8,IF(OK17=9,9,IF(OK17=10,10,IF(OM17=4,4,IF(OM17=5,5,IF(OM17=6,6,IF(OM17=7,7,IF(OM17=8,8,IF(OM17=9,9,IF(OM17=10,10,IF(OO17=5,5,IF(OO17=6,6,IF(OO17=7,7,IF(OO17=8,8,IF(OO17=9,9,IF(OO17=10,10,IF(OQ17=6,6,IF(OQ17=7,7,IF(OQ17=8,8,IF(OQ17=9,9,IF(OQ17=10,10,IF(OS17=7,7,IF(OS17=8,8,IF(OS17=9,9,IF(OS17=10,10,IF(OU17=8,8,IF(OU17=9,9,IF(OU17=10,10,IF(OW17=9,9,IF(OW17=10,10,IF(OY17=10,10,NU17)))))))))))))))))))))))))))))))))))))))))))))))))))))))</f>
        <v>5</v>
      </c>
      <c r="PA17" s="403">
        <f>IF(OZ17=1,RA17,0)</f>
        <v>0</v>
      </c>
      <c r="PB17" s="403">
        <f>IF(OZ17=2,RA17,0)</f>
        <v>0</v>
      </c>
      <c r="PC17" s="403">
        <f>IF(OZ17=3,RA17,0)</f>
        <v>0</v>
      </c>
      <c r="PD17" s="403">
        <f>IF(OZ17=4,RA17,0)</f>
        <v>0</v>
      </c>
      <c r="PE17" s="403">
        <f>IF(OZ17=5,RA17,0)</f>
        <v>0</v>
      </c>
      <c r="PF17" s="403">
        <f>IF(OZ17=6,RA17,0)</f>
        <v>0</v>
      </c>
      <c r="PG17" s="403">
        <f>IF(OZ17=7,RA17,0)</f>
        <v>0</v>
      </c>
      <c r="PH17" s="403">
        <f>IF(OZ17=8,RA17,0)</f>
        <v>0</v>
      </c>
      <c r="PI17" s="403">
        <f>IF(OZ17=9,RA17,0)</f>
        <v>0</v>
      </c>
      <c r="PJ17" s="403">
        <f>IF(OZ17=10,RA17,0)</f>
        <v>0</v>
      </c>
      <c r="PK17" s="402" t="b">
        <f>IF(OZ17=1,RANK(PA17,PA$17:PA$26,0))</f>
        <v>0</v>
      </c>
      <c r="PL17" s="427">
        <f>IF(PK17=1,1,0)</f>
        <v>0</v>
      </c>
      <c r="PM17" s="402" t="b">
        <f>IF(OZ17=2,RANK(PB17,PB$17:PB$26))</f>
        <v>0</v>
      </c>
      <c r="PN17" s="402">
        <f>IF(PM17=1,2,IF(PM17=2,3,IF(PM17=3,4,IF(PM17=4,5,IF(PM17=5,6,IF(PM17=6,7,IF(PM17=7,8,IF(PM17=8,9,IF(PM17=9,10,0)))))))))</f>
        <v>0</v>
      </c>
      <c r="PO17" s="402" t="b">
        <f>IF(OZ17=3,RANK(PC17,PC$17:PC$26))</f>
        <v>0</v>
      </c>
      <c r="PP17" s="402">
        <f>IF(PO17=1,3,IF(PO17=2,4,IF(PO17=3,5,IF(PO17=4,6,IF(PO17=5,7,IF(PO17=6,8,IF(PO17=7,9,IF(PO17=8,10,0))))))))</f>
        <v>0</v>
      </c>
      <c r="PQ17" s="402" t="b">
        <f>IF(OZ17=4,RANK(PD17,PD$17:PD$26))</f>
        <v>0</v>
      </c>
      <c r="PR17" s="402">
        <f>IF(PQ17=1,4,IF(PQ17=2,5,IF(PQ17=3,6,IF(PQ17=4,7,IF(PQ17=5,8,IF(PQ17=6,9,IF(PQ17=7,10,0)))))))</f>
        <v>0</v>
      </c>
      <c r="PS17" s="402">
        <f>IF(OZ17=5,RANK(PE17,PE$17:PE$26))</f>
        <v>1</v>
      </c>
      <c r="PT17" s="402">
        <f>IF(PS17=1,5,IF(PS17=2,6,IF(PS17=3,7,IF(PS17=4,8,IF(PS17=5,9,IF(PS17=6,10,0))))))</f>
        <v>5</v>
      </c>
      <c r="PU17" s="402" t="b">
        <f>IF(OZ17=6,RANK(PF17,PF$17:PF$26))</f>
        <v>0</v>
      </c>
      <c r="PV17" s="402">
        <f>IF(PU17=1,6,IF(PU17=2,7,IF(PU17=3,8,IF(PU17=4,9,IF(PU17=5,10,0)))))</f>
        <v>0</v>
      </c>
      <c r="PW17" s="402" t="b">
        <f>IF(OZ17=7,RANK(PG17,PG$17:PG$26))</f>
        <v>0</v>
      </c>
      <c r="PX17" s="402">
        <f>IF(PW17=1,7,IF(PW17=2,8,IF(PW17=3,9,IF(PW17=4,10,0))))</f>
        <v>0</v>
      </c>
      <c r="PY17" s="402" t="b">
        <f>IF(OZ17=8,RANK(PH17,PH$17:PH$26))</f>
        <v>0</v>
      </c>
      <c r="PZ17" s="402">
        <f>IF(PY17=1,8,IF(PY17=2,9,IF(PY17=3,10,0)))</f>
        <v>0</v>
      </c>
      <c r="QA17" s="402" t="b">
        <f>IF(OZ17=9,RANK(PI17,PI$17:PI$26))</f>
        <v>0</v>
      </c>
      <c r="QB17" s="402">
        <f t="shared" ref="QB17:QB26" si="137">IF(QA17=1,9,IF(QA17=2,10,0))</f>
        <v>0</v>
      </c>
      <c r="QC17" s="402" t="b">
        <f>IF(OZ17=10,RANK(PJ17,PJ$17:PJ$26))</f>
        <v>0</v>
      </c>
      <c r="QD17" s="402">
        <f t="shared" ref="QD17:QD26" si="138">IF(QC17=1,10,0)</f>
        <v>0</v>
      </c>
      <c r="QE17" s="350">
        <f t="shared" ref="QE17:QE26" si="139">IF(PL17=1,1,IF(PL17=2,2,IF(PL17=3,3,IF(PL17=4,4,IF(PL17=5,5,IF(PL17=6,6,IF(PL17=7,7,IF(PL17=8,8,IF(PL17=9,9,IF(PL17=10,10,IF(PN17=2,2,IF(PN17=3,3,IF(PN17=4,4,IF(PN17=5,5,IF(PN17=6,6,IF(PN17=7,7,IF(PN17=8,8,IF(PN17=9,9,IF(PN17=10,10,IF(PP17=3,3,IF(PP17=4,4,IF(PP17=5,5,IF(PP17=6,6,IF(PP17=7,7,IF(PP17=8,8,IF(PP17=9,9,IF(PP17=10,10,IF(PR17=4,4,IF(PR17=5,5,IF(PR17=6,6,IF(PR17=7,7,IF(PR17=8,8,IF(PR17=9,9,IF(PR17=10,10,IF(PT17=5,5,IF(PT17=6,6,IF(PT17=7,7,IF(PT17=8,8,IF(PT17=9,9,IF(PT17=10,10,IF(PV17=6,6,IF(PV17=7,7,IF(PV17=8,8,IF(PV17=9,9,IF(PV17=10,10,IF(PX17=7,7,IF(PX17=8,8,IF(PX17=9,9,IF(PX17=10,10,IF(PZ17=8,8,IF(PZ17=9,9,IF(PZ17=10,10,IF(QB17=9,9,IF(QB17=10,10,IF(QD17=10,10,OZ17)))))))))))))))))))))))))))))))))))))))))))))))))))))))</f>
        <v>5</v>
      </c>
      <c r="QF17" s="404" t="str">
        <f>IF(QE17=1,"1st",IF(QE17=2,"2nd",IF(QE17=3,"3rd",IF(QE17=4,"4th",IF(QE17=5,"5th",IF(QE17=6,"6th",IF(QE17=7,"7th",IF(QE17=8,"8th",IF(QE17=9,"9th",IF(QE17=10,"10th"))))))))))</f>
        <v>5th</v>
      </c>
      <c r="QG17" s="363" t="s">
        <v>2708</v>
      </c>
      <c r="QH17" s="353">
        <f>'print 10 lane'!J146</f>
        <v>4</v>
      </c>
      <c r="QI17" s="354" t="s">
        <v>2709</v>
      </c>
      <c r="QJ17" s="353">
        <f>'print 10 lane'!J147</f>
        <v>2</v>
      </c>
      <c r="QK17" s="355" t="s">
        <v>2710</v>
      </c>
      <c r="QL17" s="364">
        <f>'print 10 lane'!J148</f>
        <v>10</v>
      </c>
      <c r="QM17" s="506" t="s">
        <v>2791</v>
      </c>
      <c r="QN17" s="459">
        <f>'print 10 lane'!J149</f>
        <v>12</v>
      </c>
      <c r="QO17" s="507" t="s">
        <v>2792</v>
      </c>
      <c r="QP17" s="459">
        <f>'print 10 lane'!J150</f>
        <v>11</v>
      </c>
      <c r="QQ17" s="508" t="s">
        <v>2793</v>
      </c>
      <c r="QR17" s="459">
        <f>'print 10 lane'!J151</f>
        <v>11</v>
      </c>
      <c r="QS17" s="509" t="s">
        <v>2794</v>
      </c>
      <c r="QT17" s="459">
        <f>'print 10 lane'!J152</f>
        <v>0</v>
      </c>
      <c r="QU17" s="510" t="s">
        <v>2795</v>
      </c>
      <c r="QV17" s="459">
        <f>'print 10 lane'!J153</f>
        <v>0</v>
      </c>
      <c r="QW17" s="511" t="s">
        <v>2796</v>
      </c>
      <c r="QX17" s="459">
        <f>'print 10 lane'!J154</f>
        <v>0</v>
      </c>
      <c r="QY17" s="512" t="s">
        <v>2797</v>
      </c>
      <c r="QZ17" s="459">
        <f>'print 10 lane'!J155</f>
        <v>0</v>
      </c>
      <c r="RC17" s="381" t="e">
        <f t="shared" ref="RC17:RC26" si="140">IF(CW17=0,0,SUM(CX17*B$4,IF(B$4=0,SUM(CX17+D$4))))+D17</f>
        <v>#REF!</v>
      </c>
      <c r="RD17" s="374">
        <f t="shared" ref="RD17:RD26" si="141">IF(D17=0,0,SUM(DA17,E17))</f>
        <v>0</v>
      </c>
      <c r="RR17" s="582">
        <f t="shared" ref="RR17:RR26" si="142">B17</f>
        <v>1</v>
      </c>
      <c r="RS17" s="1556" t="str">
        <f>G17</f>
        <v xml:space="preserve">City of Milton Keynes </v>
      </c>
      <c r="RT17" s="1556"/>
      <c r="RU17" s="1556"/>
      <c r="RV17" s="1556"/>
      <c r="RW17" s="1606" t="str">
        <f t="shared" ref="RW17:RW26" si="143">H17</f>
        <v>1st</v>
      </c>
      <c r="RX17" s="1606"/>
      <c r="RY17" s="1606" t="e">
        <f>J17</f>
        <v>#REF!</v>
      </c>
      <c r="RZ17" s="1606"/>
      <c r="SA17" s="1606"/>
      <c r="SB17" s="583">
        <f t="shared" ref="SB17:SB26" si="144">M17</f>
        <v>248</v>
      </c>
      <c r="SC17" s="586" t="str">
        <f>U17</f>
        <v>1st</v>
      </c>
      <c r="SD17" s="587">
        <f>X17</f>
        <v>0</v>
      </c>
      <c r="SE17" s="587" t="b">
        <f>AA17</f>
        <v>0</v>
      </c>
      <c r="SF17" s="588">
        <f t="shared" ref="SF17:SF26" si="145">IF(AJF17=0,0,RANK(AJF17,AJF$17:AJF$26))</f>
        <v>0</v>
      </c>
      <c r="SG17" s="588">
        <f t="shared" ref="SG17:SG26" si="146">IF(SF17=1,AJG17,0)</f>
        <v>0</v>
      </c>
      <c r="SH17" s="588" t="b">
        <f t="shared" ref="SH17:SH26" si="147">IF(SF17=1,RANK(SG17,SG$17:SG$26))</f>
        <v>0</v>
      </c>
      <c r="SI17" s="588">
        <f>IF(SH17=1,1,IF(SH17=2,2,IF(SH17=3,3,IF(SH17=4,4,IF(SH17=5,5,IF(SH17=6,6,IF(SH17=7,7,IF(SH17=8,8,IF(SH17=9,9,IF(SH17=10,0,0))))))))))</f>
        <v>0</v>
      </c>
      <c r="SJ17" s="588">
        <f t="shared" ref="SJ17:SJ26" si="148">IF(SF17=2,AJG17,0)</f>
        <v>0</v>
      </c>
      <c r="SK17" s="588" t="b">
        <f t="shared" ref="SK17:SK26" si="149">IF(SF17=2,RANK(SJ17,SJ$17:SJ$26))</f>
        <v>0</v>
      </c>
      <c r="SL17" s="588">
        <f>IF(SK17=1,2,IF(SK17=2,3,IF(SK17=3,4,IF(SK17=4,5,IF(SK17=5,6,IF(SK17=6,7,IF(SK17=7,8,IF(SK17=8,9,IF(SK17=9,10,0)))))))))</f>
        <v>0</v>
      </c>
      <c r="SM17" s="588">
        <f t="shared" ref="SM17:SM26" si="150">IF(SF17=3,AJG17,0)</f>
        <v>0</v>
      </c>
      <c r="SN17" s="588" t="b">
        <f t="shared" ref="SN17:SN26" si="151">IF(SF17=3,RANK(SM17,SM$17:SM$26))</f>
        <v>0</v>
      </c>
      <c r="SO17" s="588">
        <f>IF(SN17=1,3,IF(SN17=2,4,IF(SN17=3,5,IF(SN17=4,6,IF(SN17=5,7,IF(SN17=6,8,IF(SN17=7,9,IF(SN17=8,10,0))))))))</f>
        <v>0</v>
      </c>
      <c r="SP17" s="588" t="e">
        <f t="shared" ref="SP17:SP26" si="152">IF($AB17=4,$RD17,0)</f>
        <v>#REF!</v>
      </c>
      <c r="SQ17" s="588" t="e">
        <f t="shared" ref="SQ17:SQ26" si="153">IF($AB17=4,RANK(SP17,SP$17:SP$26))</f>
        <v>#REF!</v>
      </c>
      <c r="SR17" s="588" t="e">
        <f>IF(SQ17=1,4,IF(SQ17=2,5,IF(SQ17=3,6,IF(SQ17=4,7,IF(SQ17=5,8,IF(SQ17=6,9,IF(SQ17=7,10,0)))))))</f>
        <v>#REF!</v>
      </c>
      <c r="SS17" s="588" t="e">
        <f t="shared" ref="SS17:SS26" si="154">IF($AB17=5,$RD17,0)</f>
        <v>#REF!</v>
      </c>
      <c r="ST17" s="588" t="e">
        <f t="shared" ref="ST17:ST26" si="155">IF($AB17=5,RANK(SS17,SS$17:SS$26))</f>
        <v>#REF!</v>
      </c>
      <c r="SU17" s="588" t="e">
        <f>IF(ST17=1,5,IF(ST17=2,6,IF(ST17=3,7,IF(ST17=4,8,IF(ST17=5,9,IF(ST17=6,10,0))))))</f>
        <v>#REF!</v>
      </c>
      <c r="SV17" s="588" t="e">
        <f t="shared" ref="SV17:SV26" si="156">IF($AB17=6,$RD17,0)</f>
        <v>#REF!</v>
      </c>
      <c r="SW17" s="588" t="e">
        <f t="shared" ref="SW17:SW26" si="157">IF($AB17=6,RANK(SV17,SV$17:SV$26))</f>
        <v>#REF!</v>
      </c>
      <c r="SX17" s="588" t="e">
        <f>IF(SW17=1,6,IF(SW17=2,7,IF(SW17=3,8,IF(SW17=4,9,IF(SW17=5,10,0)))))</f>
        <v>#REF!</v>
      </c>
      <c r="SY17" s="588" t="e">
        <f t="shared" ref="SY17:SY26" si="158">IF($AB17=7,$RD17,0)</f>
        <v>#REF!</v>
      </c>
      <c r="SZ17" s="588" t="e">
        <f t="shared" ref="SZ17:SZ26" si="159">IF($AB17=7,RANK(SY17,SY$17:SY$26))</f>
        <v>#REF!</v>
      </c>
      <c r="TA17" s="588" t="e">
        <f>IF(SZ17=1,7,IF(SZ17=2,8,IF(SZ17=3,9,IF(SZ17=4,10,0))))</f>
        <v>#REF!</v>
      </c>
      <c r="TB17" s="588" t="e">
        <f t="shared" ref="TB17:TB26" si="160">IF($AB17=8,$RD17,0)</f>
        <v>#REF!</v>
      </c>
      <c r="TC17" s="588" t="e">
        <f t="shared" ref="TC17:TC26" si="161">IF($AB17=8,RANK(TB17,TB$17:TB$26))</f>
        <v>#REF!</v>
      </c>
      <c r="TD17" s="588" t="e">
        <f>IF(TC17=1,8,IF(TC17=2,9,IF(TC17=3,10,0)))</f>
        <v>#REF!</v>
      </c>
      <c r="TE17" s="588" t="e">
        <f t="shared" ref="TE17:TE26" si="162">IF($AB17=9,$RD17,0)</f>
        <v>#REF!</v>
      </c>
      <c r="TF17" s="588" t="e">
        <f t="shared" ref="TF17:TF26" si="163">IF($AB17=9,RANK(TE17,TE$17:TE$26))</f>
        <v>#REF!</v>
      </c>
      <c r="TG17" s="588" t="e">
        <f>IF(TF17=1,9,IF(TF17=2,10,0))</f>
        <v>#REF!</v>
      </c>
      <c r="TH17" s="588" t="e">
        <f t="shared" ref="TH17:TH26" si="164">IF($AB17=10,$RD17,0)</f>
        <v>#REF!</v>
      </c>
      <c r="TI17" s="588" t="e">
        <f t="shared" ref="TI17:TI26" si="165">IF($AB17=10,RANK(TH17,TH$17:TH$26))</f>
        <v>#REF!</v>
      </c>
      <c r="TJ17" s="588" t="e">
        <f>IF(TI17=1,10,0)</f>
        <v>#REF!</v>
      </c>
      <c r="TK17" s="588" t="e">
        <f>IF(#REF!=0,0,IF(SI17=1,1,IF(SI17=2,2,IF(SI17=3,3,IF(SI17=4,4,IF(SI17=5,5,IF(SI17=6,6,IF(SI17=7,7,IF(SI17=8,8,IF(SI17=9,9,IF(SI17=10,10,IF(SL17=2,2,IF(SL17=3,3,IF(SL17=4,4,IF(SL17=5,5,IF(SL17=6,6,IF(SL17=7,7,IF(SL17=8,8,IF(SL17=9,9,IF(SL17=10,10,IF(SO17=3,3,IF(SO17=4,4,IF(SO17=5,5,IF(SO17=6,6,IF(SO17=7,7,IF(SO17=8,8,IF(SO17=9,9,IF(SO17=10,10,IF(SR17=4,4,IF(SR17=5,5,IF(SR17=6,6,IF(SR17=7,7,IF(SR17=8,8,IF(SR17=9,9,IF(SR17=10,10,IF(SU17=5,5,IF(SU17=6,6,IF(SU17=7,7,IF(SU17=8,8,IF(SU17=9,9,IF(SU17=10,10,IF(SX17=6,6,IF(SX17=5,5,IF(SX17=7,7,IF(SX17=8,8,IF(SX17=9,9,IF(SX17=10,10,IF(TA17=7,7,IF(TA17=8,8,IF(TA17=9,9,IF(TA17=10,10,IF(TD17=8,8,IF(TD17=9,9,IF(TD17=10,10,IF(TG17=9,9,IF(TG17=10,10,IF(TI17=10,10,(SF17))))))))))))))))))))))))))))))))))))))))))))))))))))))))))</f>
        <v>#REF!</v>
      </c>
      <c r="TL17" s="588" t="e">
        <f>IF(#REF!=0,0,IF(TK17=1,"1st",IF(TK17=2,"2nd",IF(TK17=3,"3rd",IF(TK17=4,"4th",IF(TK17=5,"5th",IF(TK17=6,"6th",IF(TK17=7,"7th",IF(TK17=8,"8th",IF(TK17=9,"9th",IF(TK17=10,"10th")))))))))))</f>
        <v>#REF!</v>
      </c>
      <c r="TM17" s="1603" t="e">
        <f t="shared" ref="TM17:TM26" si="166">IF(TL17=0,0,UZ17)</f>
        <v>#REF!</v>
      </c>
      <c r="TN17" s="1603"/>
      <c r="TO17" s="1603"/>
      <c r="TP17" s="1604">
        <f>BM17</f>
        <v>0</v>
      </c>
      <c r="TQ17" s="1604"/>
      <c r="TR17" s="1605"/>
    </row>
    <row r="18" spans="1:538" ht="30.6" customHeight="1" thickTop="1" thickBot="1" x14ac:dyDescent="0.25">
      <c r="A18" s="515" t="str">
        <f t="shared" si="1"/>
        <v>Northampton B</v>
      </c>
      <c r="B18" s="517">
        <f>'Gala Setup'!$N5</f>
        <v>2</v>
      </c>
      <c r="C18" s="499" t="str">
        <f>'Gala Setup'!P5</f>
        <v>Northampton B</v>
      </c>
      <c r="D18" s="825"/>
      <c r="E18" s="826"/>
      <c r="F18" s="783"/>
      <c r="G18" s="503" t="str">
        <f>IF($CG$17="2nd",CC$17,IF($CG$18="2nd",CC$18,IF($CG$19="2nd",CC$19,IF($CG$20="2nd",CC$20,IF($CG$21="2nd",CC$21,IF($CG$22="2nd",CC$22,IF($CG$23="2nd",CC$23,IF($CG$24="2nd",CC$24,IF($CG$25="2nd",CC$25,IF($CG$26="2nd",CC$26,"More results required for accuracy"))))))))))</f>
        <v>City of Peterborough A</v>
      </c>
      <c r="H18" s="832" t="str">
        <f>IF(C18=0,0,"2nd")</f>
        <v>2nd</v>
      </c>
      <c r="I18" s="758" t="e">
        <f>IF($CG$17="2nd",CE$17,IF($CG$18="2nd",CE$18,IF($CG$19="2nd",CE$19,IF($CG$20="2nd",CE$20,IF($CG$21="2nd",CE$21,IF($CG$22="2nd",CE$22,IF($CG$23="2nd",CE$23,IF($CG$24="2nd",CE$24,IF($CG$25="2nd",CE$25,IF($CG$26="2nd",CE$26))))))))))</f>
        <v>#REF!</v>
      </c>
      <c r="J18" s="758" t="e">
        <f t="shared" si="2"/>
        <v>#REF!</v>
      </c>
      <c r="K18" s="758" t="e">
        <f t="shared" ref="K18:K26" si="167">J18</f>
        <v>#REF!</v>
      </c>
      <c r="L18" s="760"/>
      <c r="M18" s="760">
        <f>IF($CG$17="2nd",CF$17,IF($CG$18="2nd",CF$18,IF($CG$19="2nd",CF$19,IF($CG$20="2nd",CF$20,IF($CG$21="2nd",CF$21,IF($CG$22="2nd",CF$22,IF($CG$23="2nd",CF$23,IF($CG$24="2nd",CF$24,IF($CG$25="2nd",CF$25,IF($CG$26="2nd",CF$26))))))))))</f>
        <v>214</v>
      </c>
      <c r="N18" s="1537"/>
      <c r="O18" s="1538"/>
      <c r="P18" s="1538"/>
      <c r="Q18" s="1538"/>
      <c r="R18" s="1538"/>
      <c r="S18" s="1539"/>
      <c r="T18" s="501"/>
      <c r="U18" s="431" t="str">
        <f>IF(C18=0,0,"2nd")</f>
        <v>2nd</v>
      </c>
      <c r="V18" s="802">
        <f>IF(C18=G18,E18,IF(C19=G18,E19,IF(C20=G18,E20,IF(C21=G18,E21,IF(C22=G18,E22,IF(C23=G18,E23,IF(C24=G18,E24,IF(C25=G18,E25,IF(C26=G18,E26,IF(C17=G18,E17))))))))))</f>
        <v>0</v>
      </c>
      <c r="W18" s="808"/>
      <c r="X18" s="805">
        <f>IF(C18=0,0,IF($CQ$17="2nd",CO$17,IF($CQ$18="2nd",CO$18,IF($CQ$19="2nd",CO$19,IF($CQ$20="2nd",CO$20,IF($CQ$21="2nd",CO$21,IF($CQ$22="2nd",CO$22,IF($CQ$23="2nd",CO$23,IF($CQ$24="2nd",CO$24,IF($CQ$25="2nd",CO$25,IF($CQ$26="2nd",CO$26)))))))))))+D4</f>
        <v>0</v>
      </c>
      <c r="Y18" s="799"/>
      <c r="Z18" s="775">
        <f t="shared" si="3"/>
        <v>0</v>
      </c>
      <c r="AA18" s="760" t="b">
        <f>IF(C18=0,0,IF($CQ$17="2nd",CP$17,IF($CQ$18="2nd",CP$18,IF($CQ$19="2nd",CP$19,IF($CQ$20="2nd",CP$20,IF($CQ$21="2nd",CP$21,IF($CQ$22="2nd",CP$22,IF($CQ$23="2nd",CP$23,IF($CQ$24="2nd",CP$24,IF($CQ$25="2nd",CP$25,IF($CQ$26="2nd",CP$26)))))))))))</f>
        <v>0</v>
      </c>
      <c r="AB18" s="776" t="e">
        <f t="shared" si="4"/>
        <v>#REF!</v>
      </c>
      <c r="AC18" s="776" t="e">
        <f t="shared" si="5"/>
        <v>#REF!</v>
      </c>
      <c r="AD18" s="776" t="e">
        <f t="shared" si="6"/>
        <v>#REF!</v>
      </c>
      <c r="AE18" s="777" t="e">
        <f t="shared" ref="AE18:AE26" si="168">IF(AD18=1,1,IF(AD18=2,2,IF(AD18=3,3,IF(AD18=4,4,IF(AD18=5,5,IF(AD18=6,6,IF(AD18=7,7,IF(AD18=8,8,IF(AD18=9,9,IF(AD18=10,0,0))))))))))</f>
        <v>#REF!</v>
      </c>
      <c r="AF18" s="776" t="e">
        <f t="shared" si="7"/>
        <v>#REF!</v>
      </c>
      <c r="AG18" s="776" t="e">
        <f t="shared" si="8"/>
        <v>#REF!</v>
      </c>
      <c r="AH18" s="777" t="e">
        <f t="shared" ref="AH18:AH26" si="169">IF(AG18=1,2,IF(AG18=2,3,IF(AG18=3,4,IF(AG18=4,5,IF(AG18=5,6,IF(AG18=6,7,IF(AG18=7,8,IF(AG18=8,9,IF(AG18=9,10,0)))))))))</f>
        <v>#REF!</v>
      </c>
      <c r="AI18" s="776" t="e">
        <f t="shared" si="9"/>
        <v>#REF!</v>
      </c>
      <c r="AJ18" s="776" t="e">
        <f t="shared" si="10"/>
        <v>#REF!</v>
      </c>
      <c r="AK18" s="777" t="e">
        <f t="shared" ref="AK18:AK26" si="170">IF(AJ18=1,3,IF(AJ18=2,4,IF(AJ18=3,5,IF(AJ18=4,6,IF(AJ18=5,7,IF(AJ18=6,8,IF(AJ18=7,9,IF(AJ18=8,10,0))))))))</f>
        <v>#REF!</v>
      </c>
      <c r="AL18" s="776" t="e">
        <f t="shared" si="11"/>
        <v>#REF!</v>
      </c>
      <c r="AM18" s="776" t="e">
        <f t="shared" si="12"/>
        <v>#REF!</v>
      </c>
      <c r="AN18" s="777" t="e">
        <f t="shared" ref="AN18:AN26" si="171">IF(AM18=1,4,IF(AM18=2,5,IF(AM18=3,6,IF(AM18=4,7,IF(AM18=5,8,IF(AM18=6,9,IF(AM18=7,10,0)))))))</f>
        <v>#REF!</v>
      </c>
      <c r="AO18" s="776" t="e">
        <f t="shared" si="13"/>
        <v>#REF!</v>
      </c>
      <c r="AP18" s="776" t="e">
        <f t="shared" si="14"/>
        <v>#REF!</v>
      </c>
      <c r="AQ18" s="777" t="e">
        <f t="shared" ref="AQ18:AQ26" si="172">IF(AP18=1,5,IF(AP18=2,6,IF(AP18=3,7,IF(AP18=4,8,IF(AP18=5,9,IF(AP18=6,10,0))))))</f>
        <v>#REF!</v>
      </c>
      <c r="AR18" s="776" t="e">
        <f t="shared" si="15"/>
        <v>#REF!</v>
      </c>
      <c r="AS18" s="776" t="e">
        <f t="shared" si="16"/>
        <v>#REF!</v>
      </c>
      <c r="AT18" s="777" t="e">
        <f t="shared" ref="AT18:AT26" si="173">IF(AS18=1,6,IF(AS18=2,7,IF(AS18=3,8,IF(AS18=4,9,IF(AS18=5,10,0)))))</f>
        <v>#REF!</v>
      </c>
      <c r="AU18" s="776" t="e">
        <f t="shared" si="17"/>
        <v>#REF!</v>
      </c>
      <c r="AV18" s="776" t="e">
        <f t="shared" si="18"/>
        <v>#REF!</v>
      </c>
      <c r="AW18" s="777" t="e">
        <f t="shared" ref="AW18:AW26" si="174">IF(AV18=1,7,IF(AV18=2,8,IF(AV18=3,9,IF(AV18=4,10,0))))</f>
        <v>#REF!</v>
      </c>
      <c r="AX18" s="776" t="e">
        <f t="shared" si="19"/>
        <v>#REF!</v>
      </c>
      <c r="AY18" s="776" t="e">
        <f t="shared" si="20"/>
        <v>#REF!</v>
      </c>
      <c r="AZ18" s="777" t="e">
        <f t="shared" ref="AZ18:AZ26" si="175">IF(AY18=1,8,IF(AY18=2,9,IF(AY18=3,10,0)))</f>
        <v>#REF!</v>
      </c>
      <c r="BA18" s="776" t="e">
        <f t="shared" si="21"/>
        <v>#REF!</v>
      </c>
      <c r="BB18" s="776" t="e">
        <f t="shared" si="22"/>
        <v>#REF!</v>
      </c>
      <c r="BC18" s="777" t="e">
        <f t="shared" ref="BC18:BC26" si="176">IF(BB18=1,9,IF(BB18=2,10,0))</f>
        <v>#REF!</v>
      </c>
      <c r="BD18" s="776" t="e">
        <f t="shared" si="23"/>
        <v>#REF!</v>
      </c>
      <c r="BE18" s="776" t="e">
        <f t="shared" si="24"/>
        <v>#REF!</v>
      </c>
      <c r="BF18" s="777" t="e">
        <f t="shared" ref="BF18:BF26" si="177">IF(BE18=1,10,0)</f>
        <v>#REF!</v>
      </c>
      <c r="BG18" s="777">
        <f t="shared" si="25"/>
        <v>0</v>
      </c>
      <c r="BH18" s="776">
        <f t="shared" si="26"/>
        <v>0</v>
      </c>
      <c r="BI18" s="1551">
        <f t="shared" si="27"/>
        <v>0</v>
      </c>
      <c r="BJ18" s="1551"/>
      <c r="BK18" s="1552"/>
      <c r="BL18" s="799"/>
      <c r="BM18" s="1559"/>
      <c r="BN18" s="1560"/>
      <c r="BO18" s="1561"/>
      <c r="BP18" s="1662"/>
      <c r="BQ18" s="1660"/>
      <c r="BR18" s="438"/>
      <c r="BS18" s="442"/>
      <c r="BW18" s="410">
        <f t="shared" si="28"/>
        <v>2</v>
      </c>
      <c r="BX18" s="349">
        <f t="shared" si="29"/>
        <v>0</v>
      </c>
      <c r="BY18" s="349">
        <f t="shared" si="30"/>
        <v>0</v>
      </c>
      <c r="BZ18" s="426">
        <f>IF($CG$17="2nd",BW$17,IF($CG$18="2nd",BW$18,IF($CG$19="2nd",BW$19,IF($CG$20="2nd",BW$20,IF($CG$21="2nd",BW$21,IF($CG$22="2nd",BW$22,IF($CG$23="2nd",BW$23,IF($CG$24="2nd",BW$24,IF($CG$25="2nd",BW$25,IF($CG$26="2nd",BW$26))))))))))</f>
        <v>3</v>
      </c>
      <c r="CA18" s="425">
        <f>IF($CG$17="2nd",BX$17,IF($CG$18="2nd",BX$18,IF($CG$19="2nd",BX$19,IF($CG$20="2nd",BX$20,IF($CG$21="2nd",BX$21,IF($CG$22="2nd",BX$22,IF($CG$23="2nd",BX$23,IF($CG$24="2nd",BX$24,IF($CG$25="2nd",BX$25,IF($CG$26="2nd",BX$26))))))))))</f>
        <v>0</v>
      </c>
      <c r="CB18" s="425">
        <f>IF($CG$17="2nd",BY$17,IF($CG$18="2nd",BY$18,IF($CG$19="2nd",BY$19,IF($CG$20="2nd",BY$20,IF($CG$21="2nd",BY$21,IF($CG$22="2nd",BY$22,IF($CG$23="2nd",BY$23,IF($CG$24="2nd",BY$24,IF($CG$25="2nd",BY$25,IF($CG$26="2nd",BY$26))))))))))</f>
        <v>0</v>
      </c>
      <c r="CC18" s="411" t="str">
        <f t="shared" si="31"/>
        <v>Northampton B</v>
      </c>
      <c r="CD18" s="349" t="e">
        <f t="shared" si="32"/>
        <v>#REF!</v>
      </c>
      <c r="CE18" s="349" t="e">
        <f t="shared" si="33"/>
        <v>#REF!</v>
      </c>
      <c r="CF18" s="349">
        <f t="shared" si="34"/>
        <v>122</v>
      </c>
      <c r="CG18" s="349" t="str">
        <f t="shared" si="35"/>
        <v>6th</v>
      </c>
      <c r="CH18" s="346" t="str">
        <f t="shared" si="36"/>
        <v>1st</v>
      </c>
      <c r="CI18" s="346">
        <f t="shared" si="37"/>
        <v>2</v>
      </c>
      <c r="CJ18" s="346" t="str">
        <f t="shared" si="38"/>
        <v>2nd</v>
      </c>
      <c r="CK18" s="346">
        <f t="shared" si="39"/>
        <v>3</v>
      </c>
      <c r="CL18" s="346" t="str">
        <f t="shared" si="40"/>
        <v>3rd</v>
      </c>
      <c r="CM18" s="344">
        <f t="shared" si="41"/>
        <v>8</v>
      </c>
      <c r="CO18" s="340" t="e">
        <f t="shared" si="42"/>
        <v>#REF!</v>
      </c>
      <c r="CP18" s="349">
        <f t="shared" si="43"/>
        <v>0</v>
      </c>
      <c r="CQ18" s="349">
        <f t="shared" si="44"/>
        <v>0</v>
      </c>
      <c r="CR18" s="1642">
        <f t="shared" si="45"/>
        <v>0</v>
      </c>
      <c r="CS18" s="1643"/>
      <c r="CT18" s="1644"/>
      <c r="CU18" s="395"/>
      <c r="CW18" s="371" t="str">
        <f>'print 10 lane'!$L6</f>
        <v>Northampton B</v>
      </c>
      <c r="CX18" s="352" t="e">
        <f>IF(DB18=1,(10-#REF!),IF(DB18=2,(9-#REF!),IF(DB18=3,(8-#REF!),IF(DB18=4,(7-#REF!),IF(DB18=5,(6-#REF!),IF(DB18=6,(5-#REF!),IF(DB18=7,(4-#REF!),IF(DB18=8,(3-#REF!),IF(DB18=9,(2-#REF!),IF(DB18=10,1))))))))))</f>
        <v>#REF!</v>
      </c>
      <c r="CY18" s="352"/>
      <c r="CZ18" s="379" t="e">
        <f t="shared" si="46"/>
        <v>#REF!</v>
      </c>
      <c r="DA18" s="234">
        <f>'print 10 lane'!M$9</f>
        <v>122</v>
      </c>
      <c r="DB18" s="349">
        <f>'print 10 lane'!M$7</f>
        <v>6</v>
      </c>
      <c r="DC18" s="428">
        <f t="shared" ref="DC18:DC26" si="178">IF(DB18=1,DA18,0)</f>
        <v>0</v>
      </c>
      <c r="DD18" s="407" t="b">
        <f t="shared" si="48"/>
        <v>0</v>
      </c>
      <c r="DE18" s="402">
        <f t="shared" ref="DE18:DE26" si="179">IF(DB18=1,1,0)</f>
        <v>0</v>
      </c>
      <c r="DF18" s="428">
        <f t="shared" ref="DF18:DF26" si="180">IF(DB18=2,DA18,0)</f>
        <v>0</v>
      </c>
      <c r="DG18" s="407" t="b">
        <f t="shared" si="50"/>
        <v>0</v>
      </c>
      <c r="DH18" s="407" t="b">
        <f t="shared" ref="DH18:DH26" si="181">IF(DG18=1,2,IF(DG18=2,3))</f>
        <v>0</v>
      </c>
      <c r="DI18" s="428">
        <f t="shared" ref="DI18:DI26" si="182">IF(DB18=3,DA18,0)</f>
        <v>0</v>
      </c>
      <c r="DJ18" s="407" t="b">
        <f t="shared" si="52"/>
        <v>0</v>
      </c>
      <c r="DK18" s="407" t="b">
        <f t="shared" ref="DK18:DK26" si="183">IF(DJ18=1,3,IF(DJ18=2,4))</f>
        <v>0</v>
      </c>
      <c r="DL18" s="428">
        <f t="shared" si="54"/>
        <v>0</v>
      </c>
      <c r="DM18" s="407" t="b">
        <f t="shared" si="55"/>
        <v>0</v>
      </c>
      <c r="DN18" s="407" t="b">
        <f t="shared" ref="DN18:DN26" si="184">IF(DM18=1,4,IF(DM18=2,5))</f>
        <v>0</v>
      </c>
      <c r="DO18" s="428">
        <f t="shared" si="57"/>
        <v>0</v>
      </c>
      <c r="DP18" s="407" t="b">
        <f t="shared" si="58"/>
        <v>0</v>
      </c>
      <c r="DQ18" s="407" t="b">
        <f t="shared" ref="DQ18:DQ26" si="185">IF(DP18=1,5,IF(DP18=2,6))</f>
        <v>0</v>
      </c>
      <c r="DR18" s="428">
        <f t="shared" si="59"/>
        <v>122</v>
      </c>
      <c r="DS18" s="402">
        <f t="shared" si="60"/>
        <v>1</v>
      </c>
      <c r="DT18" s="407">
        <f t="shared" ref="DT18:DT26" si="186">IF(DS18=1,6,IF(DS18=2,7))</f>
        <v>6</v>
      </c>
      <c r="DU18" s="428">
        <f t="shared" si="62"/>
        <v>0</v>
      </c>
      <c r="DV18" s="407" t="b">
        <f t="shared" si="63"/>
        <v>0</v>
      </c>
      <c r="DW18" s="407" t="b">
        <f t="shared" ref="DW18:DW26" si="187">IF(DV18=1,7,IF(DV18=2,8))</f>
        <v>0</v>
      </c>
      <c r="DX18" s="428">
        <f t="shared" si="65"/>
        <v>0</v>
      </c>
      <c r="DY18" s="407" t="b">
        <f t="shared" si="66"/>
        <v>0</v>
      </c>
      <c r="DZ18" s="407" t="b">
        <f t="shared" ref="DZ18:DZ26" si="188">IF(DY18=1,8,IF(DY18=2,9))</f>
        <v>0</v>
      </c>
      <c r="EA18" s="428">
        <f t="shared" si="67"/>
        <v>0</v>
      </c>
      <c r="EB18" s="407" t="b">
        <f t="shared" si="68"/>
        <v>0</v>
      </c>
      <c r="EC18" s="407" t="b">
        <f t="shared" ref="EC18:EC26" si="189">IF(EB18=1,9,IF(EB18=2,10))</f>
        <v>0</v>
      </c>
      <c r="ED18" s="428">
        <f t="shared" si="69"/>
        <v>0</v>
      </c>
      <c r="EE18" s="407" t="b">
        <f t="shared" si="70"/>
        <v>0</v>
      </c>
      <c r="EF18" s="402" t="b">
        <f t="shared" ref="EF18:EF26" si="190">IF(EE18=1,10)</f>
        <v>0</v>
      </c>
      <c r="EG18" s="350">
        <f t="shared" ref="EG18:EG26" si="191">IF(DE18=1,1,IF(DH18=2,2,IF(DK18=1,1,IF(DK18=2,2,IF(DK18=3,3,IF(DN18=2,2,IF(DN18=3,3,IF(DN18=4,4,IF(DQ18=3,3,IF(DQ18=4,4,IF(DQ18=5,5,IF(DT18=4,4,IF(DT18=5,5,IF(DT18=6,6,IF(DW18=5,5,IF(DW18=6,6,IF(DW18=7,7,IF(DZ18=6,6,IF(DZ18=7,7,IF(DZ18=8,8,IF(EC18=7,7,IF(EC18=8,8,IF(EC18=9,9,IF(EF18=8,8,IF(EF18=9,9,IF(EF18=10,10,DB18))))))))))))))))))))))))))</f>
        <v>6</v>
      </c>
      <c r="EH18" s="408">
        <f t="shared" si="71"/>
        <v>0</v>
      </c>
      <c r="EI18" s="408">
        <f t="shared" si="72"/>
        <v>0</v>
      </c>
      <c r="EJ18" s="408">
        <f t="shared" si="73"/>
        <v>0</v>
      </c>
      <c r="EK18" s="408">
        <f t="shared" si="74"/>
        <v>0</v>
      </c>
      <c r="EL18" s="408">
        <f t="shared" si="75"/>
        <v>0</v>
      </c>
      <c r="EM18" s="408">
        <f t="shared" si="76"/>
        <v>2</v>
      </c>
      <c r="EN18" s="408">
        <f t="shared" si="77"/>
        <v>0</v>
      </c>
      <c r="EO18" s="408">
        <f t="shared" si="78"/>
        <v>0</v>
      </c>
      <c r="EP18" s="408">
        <f t="shared" si="79"/>
        <v>0</v>
      </c>
      <c r="EQ18" s="408">
        <f t="shared" si="80"/>
        <v>0</v>
      </c>
      <c r="ER18" s="402" t="b">
        <f t="shared" si="81"/>
        <v>0</v>
      </c>
      <c r="ES18" s="402">
        <f t="shared" ref="ES18:ES26" si="192">IF(ER18=1,1,IF(ER18=2,2,IF(ER18=3,3,0)))</f>
        <v>0</v>
      </c>
      <c r="ET18" s="407" t="b">
        <f t="shared" si="82"/>
        <v>0</v>
      </c>
      <c r="EU18" s="402">
        <f t="shared" ref="EU18:EU26" si="193">IF(ET18=1,2,IF(ET18=2,3,IF(ET18=3,4,IF(ET18=4,5,IF(ET18=5,6,IF(ET18=6,7,IF(ET18=7,8,IF(ET18=8,9,IF(ET18=9,10,0)))))))))</f>
        <v>0</v>
      </c>
      <c r="EV18" s="407" t="b">
        <f t="shared" si="83"/>
        <v>0</v>
      </c>
      <c r="EW18" s="402">
        <f t="shared" ref="EW18:EW26" si="194">IF(EV18=1,3,IF(EV18=2,4,IF(EV18=3,5,IF(EV18=4,6,IF(EV18=5,7,IF(EV18=6,8,IF(EV18=7,9,IF(EV18=8,10,0))))))))</f>
        <v>0</v>
      </c>
      <c r="EX18" s="407" t="b">
        <f t="shared" si="84"/>
        <v>0</v>
      </c>
      <c r="EY18" s="402">
        <f t="shared" ref="EY18:EY26" si="195">IF(EX18=1,4,IF(EX18=2,5,IF(EX18=3,6,IF(EX18=4,7,IF(EX18=5,8,IF(EX18=6,9,IF(EX18=7,10,0)))))))</f>
        <v>0</v>
      </c>
      <c r="EZ18" s="407" t="b">
        <f t="shared" si="85"/>
        <v>0</v>
      </c>
      <c r="FA18" s="402">
        <f t="shared" ref="FA18:FA26" si="196">IF(EZ18=1,5,IF(EZ18=2,6,IF(EZ18=3,7,IF(EZ18=4,8,IF(EZ18=5,9,IF(EZ18=6,10,0))))))</f>
        <v>0</v>
      </c>
      <c r="FB18" s="407">
        <f t="shared" si="86"/>
        <v>1</v>
      </c>
      <c r="FC18" s="402">
        <f t="shared" ref="FC18:FC26" si="197">IF(FB18=1,6,IF(FB18=2,7,IF(FB18=3,8,IF(FB18=4,9,IF(FB18=5,10,0)))))</f>
        <v>6</v>
      </c>
      <c r="FD18" s="409" t="b">
        <f t="shared" si="87"/>
        <v>0</v>
      </c>
      <c r="FE18" s="407">
        <f t="shared" ref="FE18:FE26" si="198">IF(FD18=1,7,IF(FD18=2,8,0))</f>
        <v>0</v>
      </c>
      <c r="FF18" s="407" t="b">
        <f t="shared" si="88"/>
        <v>0</v>
      </c>
      <c r="FG18" s="402">
        <f t="shared" ref="FG18:FG25" si="199">IF(FF18=1,8,IF(FF18=2,9,IF(FF18=3,10,0)))</f>
        <v>0</v>
      </c>
      <c r="FH18" s="407" t="b">
        <f t="shared" si="89"/>
        <v>0</v>
      </c>
      <c r="FI18" s="407">
        <f t="shared" ref="FI18:FI26" si="200">IF(FH18=1,9,IF(FH18=2,10,0))</f>
        <v>0</v>
      </c>
      <c r="FJ18" s="407" t="b">
        <f t="shared" si="91"/>
        <v>0</v>
      </c>
      <c r="FK18" s="407">
        <f t="shared" ref="FK18:FK26" si="201">IF(FJ18=1,10,0)</f>
        <v>0</v>
      </c>
      <c r="FL18" s="350">
        <f t="shared" ref="FL18:FL26" si="202">IF(ES18=1,1,IF(ES18=2,2,IF(ES18=3,3,IF(ES18=4,4,IF(ES18=5,5,IF(ES18=6,6,IF(ES18=7,7,IF(ES18=8,8,IF(ES18=9,9,IF(ES18=10,10,IF(EU18=2,2,IF(EU18=3,3,IF(EU18=4,4,IF(EU18=5,5,IF(EU18=6,6,IF(EU18=7,7,IF(EU18=8,8,IF(EU18=9,9,IF(EU18=10,10,IF(EW18=3,3,IF(EW18=4,4,IF(EW18=5,5,IF(EW18=6,6,IF(EW18=7,7,IF(EW18=8,8,IF(EW18=9,9,IF(EW18=10,10,IF(EY18=4,4,IF(EY18=5,5,IF(EY18=6,6,IF(EY18=7,7,IF(EY18=8,8,IF(EY18=9,9,IF(EY18=10,10,IF(FA18=5,5,IF(FA18=6,6,IF(FA18=7,7,IF(FA18=8,8,IF(FA18=9,9,IF(FA18=10,10,IF(FC18=6,6,IF(FC18=7,7,IF(FC18=8,8,IF(FC18=9,9,IF(FC18=10,10,IF(FE18=7,7,IF(FE18=8,8,IF(FE18=9,9,IF(FE18=10,10,IF(FG18=8,8,IF(FG18=9,9,IF(FG18=10,10,IF(FI18=9,9,IF(FI18=10,10,IF(FK18=10,10,EG18)))))))))))))))))))))))))))))))))))))))))))))))))))))))</f>
        <v>6</v>
      </c>
      <c r="FM18" s="408">
        <f t="shared" si="93"/>
        <v>0</v>
      </c>
      <c r="FN18" s="408">
        <f t="shared" si="94"/>
        <v>0</v>
      </c>
      <c r="FO18" s="408">
        <f t="shared" si="95"/>
        <v>0</v>
      </c>
      <c r="FP18" s="408">
        <f t="shared" si="96"/>
        <v>0</v>
      </c>
      <c r="FQ18" s="408">
        <f t="shared" si="97"/>
        <v>0</v>
      </c>
      <c r="FR18" s="408">
        <f t="shared" si="98"/>
        <v>3</v>
      </c>
      <c r="FS18" s="408">
        <f t="shared" si="99"/>
        <v>0</v>
      </c>
      <c r="FT18" s="408">
        <f t="shared" si="100"/>
        <v>0</v>
      </c>
      <c r="FU18" s="408">
        <f t="shared" si="101"/>
        <v>0</v>
      </c>
      <c r="FV18" s="408">
        <f t="shared" si="102"/>
        <v>0</v>
      </c>
      <c r="FW18" s="407" t="b">
        <f t="shared" si="103"/>
        <v>0</v>
      </c>
      <c r="FX18" s="402">
        <f t="shared" ref="FX18:FX26" si="203">IF(FW18=1,1,IF(FW18=2,2,0))</f>
        <v>0</v>
      </c>
      <c r="FY18" s="407" t="b">
        <f t="shared" si="104"/>
        <v>0</v>
      </c>
      <c r="FZ18" s="402">
        <f t="shared" ref="FZ18:FZ26" si="204">IF(FY18=1,2,IF(FY18=2,3,IF(FY18=3,4,IF(FY18=4,5,IF(FY18=5,6,IF(FY18=6,7,IF(FY18=7,8,IF(FY18=8,9,IF(FY18=9,10,0)))))))))</f>
        <v>0</v>
      </c>
      <c r="GA18" s="402" t="b">
        <f t="shared" si="105"/>
        <v>0</v>
      </c>
      <c r="GB18" s="402">
        <f t="shared" ref="GB18:GB26" si="205">IF(GA18=1,3,IF(GA18=2,4,IF(GA18=3,5,IF(GA18=4,6,IF(GA18=5,7,IF(GA18=6,8,IF(GA18=7,9,IF(GA18=8,10,0))))))))</f>
        <v>0</v>
      </c>
      <c r="GC18" s="407" t="b">
        <f t="shared" si="106"/>
        <v>0</v>
      </c>
      <c r="GD18" s="402">
        <f t="shared" ref="GD18:GD26" si="206">IF(GC18=1,4,IF(GC18=2,5,IF(GC18=3,6,IF(GC18=4,7,IF(GC18=5,8,IF(GC18=6,9,IF(GC18=7,10,0)))))))</f>
        <v>0</v>
      </c>
      <c r="GE18" s="407" t="b">
        <f t="shared" si="107"/>
        <v>0</v>
      </c>
      <c r="GF18" s="402">
        <f t="shared" ref="GF18:GF26" si="207">IF(GE18=1,5,IF(GE18=2,6,IF(GE18=3,7,IF(GE18=4,8,IF(GE18=5,9,IF(GE18=6,10,0))))))</f>
        <v>0</v>
      </c>
      <c r="GG18" s="407">
        <f t="shared" si="108"/>
        <v>1</v>
      </c>
      <c r="GH18" s="402">
        <f t="shared" ref="GH18:GH26" si="208">IF(GG18=1,6,IF(GG18=2,7,IF(GG18=3,8,IF(GG18=4,9,IF(GG18=5,10,0)))))</f>
        <v>6</v>
      </c>
      <c r="GI18" s="407" t="b">
        <f t="shared" si="109"/>
        <v>0</v>
      </c>
      <c r="GJ18" s="407">
        <f t="shared" ref="GJ18:GJ26" si="209">IF(GI18=1,7,IF(GI18=2,8,0))</f>
        <v>0</v>
      </c>
      <c r="GK18" s="407" t="b">
        <f t="shared" si="110"/>
        <v>0</v>
      </c>
      <c r="GL18" s="402">
        <f t="shared" ref="GL18:GL25" si="210">IF(GK18=1,8,IF(GK18=2,9,IF(GK18=3,10,0)))</f>
        <v>0</v>
      </c>
      <c r="GM18" s="407" t="b">
        <f t="shared" si="111"/>
        <v>0</v>
      </c>
      <c r="GN18" s="407">
        <f t="shared" ref="GN18:GN26" si="211">IF(GM18=1,9,IF(GM18=2,10,0))</f>
        <v>0</v>
      </c>
      <c r="GO18" s="407" t="b">
        <f t="shared" si="113"/>
        <v>0</v>
      </c>
      <c r="GP18" s="407">
        <f t="shared" ref="GP18:GP26" si="212">IF(GO18=1,10,0)</f>
        <v>0</v>
      </c>
      <c r="GQ18" s="350">
        <f t="shared" ref="GQ18:GQ26" si="213">IF(FX18=1,1,IF(FX18=2,2,IF(FX18=3,3,IF(FX18=4,4,IF(FX18=5,5,IF(FX18=6,6,IF(FX18=7,7,IF(FX18=8,8,IF(FX18=9,9,IF(FX18=10,10,IF(FZ18=2,2,IF(FZ18=3,3,IF(FZ18=4,4,IF(FZ18=5,5,IF(FZ18=6,6,IF(FZ18=7,7,IF(FZ18=8,8,IF(FZ18=9,9,IF(FZ18=10,10,IF(GB18=3,3,IF(GB18=4,4,IF(GB18=5,5,IF(GB18=6,6,IF(GB18=7,7,IF(GB18=8,8,IF(GB18=9,9,IF(GB18=10,10,IF(GD18=4,4,IF(GD18=5,5,IF(GD18=6,6,IF(GD18=7,7,IF(GD18=8,8,IF(GD18=9,9,IF(GD18=10,10,IF(GF18=5,5,IF(GF18=6,6,IF(GF18=7,7,IF(GF18=8,8,IF(GF18=9,9,IF(GF18=10,10,IF(GH18=6,6,IF(GH18=7,7,IF(GH18=8,8,IF(GH18=9,9,IF(GH18=10,10,IF(GJ18=7,7,IF(GJ18=8,8,IF(GJ18=9,9,IF(GJ18=10,10,IF(GL18=8,8,IF(GL18=9,9,IF(GL18=10,10,IF(GN18=9,9,IF(GN18=10,10,IF(GP18=10,10,FL18)))))))))))))))))))))))))))))))))))))))))))))))))))))))</f>
        <v>6</v>
      </c>
      <c r="GR18" s="403">
        <f t="shared" ref="GR18:GR26" si="214">IF(GQ18=1,QL18,0)</f>
        <v>0</v>
      </c>
      <c r="GS18" s="403">
        <f t="shared" ref="GS18:GS26" si="215">IF(GQ18=2,QL18,0)</f>
        <v>0</v>
      </c>
      <c r="GT18" s="403">
        <f t="shared" ref="GT18:GT26" si="216">IF(GQ18=3,QL18,0)</f>
        <v>0</v>
      </c>
      <c r="GU18" s="403">
        <f t="shared" ref="GU18:GU26" si="217">IF(GQ18=4,QL18,0)</f>
        <v>0</v>
      </c>
      <c r="GV18" s="403">
        <f t="shared" ref="GV18:GV26" si="218">IF(GQ18=5,QL18,0)</f>
        <v>0</v>
      </c>
      <c r="GW18" s="403">
        <f t="shared" ref="GW18:GW26" si="219">IF(GQ18=6,QL18,0)</f>
        <v>8</v>
      </c>
      <c r="GX18" s="403">
        <f t="shared" ref="GX18:GX26" si="220">IF(GQ18=7,QL18,0)</f>
        <v>0</v>
      </c>
      <c r="GY18" s="403">
        <f t="shared" ref="GY18:GY26" si="221">IF(GQ18=8,QL18,0)</f>
        <v>0</v>
      </c>
      <c r="GZ18" s="403">
        <f t="shared" ref="GZ18:GZ26" si="222">IF(GQ18=9,QL18,0)</f>
        <v>0</v>
      </c>
      <c r="HA18" s="403">
        <f t="shared" ref="HA18:HA26" si="223">IF(GQ18=10,QL18,0)</f>
        <v>0</v>
      </c>
      <c r="HB18" s="402" t="b">
        <f t="shared" ref="HB18:HB26" si="224">IF(GQ18=1,RANK(GR18,GR$17:GR$26,0))</f>
        <v>0</v>
      </c>
      <c r="HC18" s="402">
        <f t="shared" ref="HC18:HC26" si="225">IF(HB18=1,1,0)</f>
        <v>0</v>
      </c>
      <c r="HD18" s="402" t="b">
        <f t="shared" ref="HD18:HD26" si="226">IF(GQ18=2,RANK(GS18,GS$17:GS$26))</f>
        <v>0</v>
      </c>
      <c r="HE18" s="402">
        <f t="shared" ref="HE18:HE26" si="227">IF(HD18=1,2,IF(HD18=2,3,IF(HD18=3,4,IF(HD18=4,5,IF(HD18=5,6,IF(HD18=6,7,IF(HD18=7,8,IF(HD18=8,9,IF(HD18=9,10,0)))))))))</f>
        <v>0</v>
      </c>
      <c r="HF18" s="402" t="b">
        <f t="shared" ref="HF18:HF26" si="228">IF(GQ18=3,RANK(GT18,GT$17:GT$26))</f>
        <v>0</v>
      </c>
      <c r="HG18" s="402">
        <f t="shared" ref="HG18:HG26" si="229">IF(HF18=1,3,IF(HF18=2,4,IF(HF18=3,5,IF(HF18=4,6,IF(HF18=5,7,IF(HF18=6,8,IF(HF18=7,9,IF(HF18=8,10,0))))))))</f>
        <v>0</v>
      </c>
      <c r="HH18" s="402" t="b">
        <f t="shared" ref="HH18:HH26" si="230">IF(GQ18=4,RANK(GU18,GU$17:GU$26))</f>
        <v>0</v>
      </c>
      <c r="HI18" s="402">
        <f t="shared" ref="HI18:HI26" si="231">IF(HH18=1,4,IF(HH18=2,5,IF(HH18=3,6,IF(HH18=4,7,IF(HH18=5,8,IF(HH18=6,9,IF(HH18=7,10,0)))))))</f>
        <v>0</v>
      </c>
      <c r="HJ18" s="402" t="b">
        <f t="shared" ref="HJ18:HJ26" si="232">IF(GQ18=5,RANK(GV18,GV$17:GV$26))</f>
        <v>0</v>
      </c>
      <c r="HK18" s="402">
        <f t="shared" ref="HK18:HK26" si="233">IF(HJ18=1,5,IF(HJ18=2,6,IF(HJ18=3,7,IF(HJ18=4,8,IF(HJ18=5,9,IF(HJ18=6,10,0))))))</f>
        <v>0</v>
      </c>
      <c r="HL18" s="402">
        <f t="shared" ref="HL18:HL26" si="234">IF(GQ18=6,RANK(GW18,GW$17:GW$26))</f>
        <v>1</v>
      </c>
      <c r="HM18" s="402">
        <f t="shared" ref="HM18:HM26" si="235">IF(HL18=1,6,IF(HL18=2,7,IF(HL18=3,8,IF(HL18=4,9,IF(HL18=5,10,0)))))</f>
        <v>6</v>
      </c>
      <c r="HN18" s="402" t="b">
        <f t="shared" ref="HN18:HN26" si="236">IF(GQ18=7,RANK(GX18,GX$17:GX$26))</f>
        <v>0</v>
      </c>
      <c r="HO18" s="402">
        <f t="shared" ref="HO18:HO26" si="237">IF(HN18=1,7,IF(HN18=2,8,IF(HN18=3,9,IF(HN18=4,10,0))))</f>
        <v>0</v>
      </c>
      <c r="HP18" s="402" t="b">
        <f t="shared" ref="HP18:HP26" si="238">IF(GQ18=8,RANK(GY18,GY$17:GY$26))</f>
        <v>0</v>
      </c>
      <c r="HQ18" s="402">
        <f t="shared" ref="HQ18:HQ26" si="239">IF(HP18=1,8,IF(HP18=2,9,IF(HP18=3,10,0)))</f>
        <v>0</v>
      </c>
      <c r="HR18" s="402" t="b">
        <f t="shared" ref="HR18:HR26" si="240">IF(GQ18=9,RANK(GZ18,GZ$17:GZ$26))</f>
        <v>0</v>
      </c>
      <c r="HS18" s="402">
        <f t="shared" ref="HS18:HS26" si="241">IF(HR18=1,9,IF(HR18=2,10,0))</f>
        <v>0</v>
      </c>
      <c r="HT18" s="402" t="b">
        <f t="shared" ref="HT18:HT26" si="242">IF(GQ18=10,RANK(HA18,HA$17:HA$26))</f>
        <v>0</v>
      </c>
      <c r="HU18" s="402">
        <f t="shared" ref="HU18:HU26" si="243">IF(HT18=1,10,0)</f>
        <v>0</v>
      </c>
      <c r="HV18" s="350">
        <f t="shared" si="117"/>
        <v>6</v>
      </c>
      <c r="HW18" s="403">
        <f t="shared" ref="HW18:HW26" si="244">IF(HV18=1,QN18,0)</f>
        <v>0</v>
      </c>
      <c r="HX18" s="403">
        <f t="shared" ref="HX18:HX26" si="245">IF(HV18=2,QN18,0)</f>
        <v>0</v>
      </c>
      <c r="HY18" s="403">
        <f t="shared" ref="HY18:HY26" si="246">IF(HV18=3,QN18,0)</f>
        <v>0</v>
      </c>
      <c r="HZ18" s="403">
        <f t="shared" ref="HZ18:HZ26" si="247">IF(HV18=4,QN18,0)</f>
        <v>0</v>
      </c>
      <c r="IA18" s="403">
        <f t="shared" ref="IA18:IA26" si="248">IF(HV18=5,QN18,0)</f>
        <v>0</v>
      </c>
      <c r="IB18" s="403">
        <f t="shared" si="118"/>
        <v>0</v>
      </c>
      <c r="IC18" s="403">
        <f t="shared" ref="IC18:IC26" si="249">IF(HV18=7,QN18,0)</f>
        <v>0</v>
      </c>
      <c r="ID18" s="403">
        <f t="shared" ref="ID18:ID26" si="250">IF(HV18=8,QN18,0)</f>
        <v>0</v>
      </c>
      <c r="IE18" s="403">
        <f t="shared" ref="IE18:IE26" si="251">IF(HV18=9,QN18,0)</f>
        <v>0</v>
      </c>
      <c r="IF18" s="403">
        <f t="shared" ref="IF18:IF26" si="252">IF(HV18=10,QN18,0)</f>
        <v>0</v>
      </c>
      <c r="IG18" s="402" t="b">
        <f t="shared" ref="IG18:IG26" si="253">IF(HV18=1,RANK(HW18,HW$17:HW$26,0))</f>
        <v>0</v>
      </c>
      <c r="IH18" s="402">
        <f t="shared" ref="IH18:IH26" si="254">IF(IG18=1,1,0)</f>
        <v>0</v>
      </c>
      <c r="II18" s="402" t="b">
        <f t="shared" ref="II18:II26" si="255">IF(HV18=2,RANK(HX18,HX$17:HX$26))</f>
        <v>0</v>
      </c>
      <c r="IJ18" s="402">
        <f t="shared" ref="IJ18:IJ26" si="256">IF(II18=1,2,IF(II18=2,3,IF(II18=3,4,IF(II18=4,5,IF(II18=5,6,IF(II18=6,7,IF(II18=7,8,IF(II18=8,9,IF(II18=9,10,0)))))))))</f>
        <v>0</v>
      </c>
      <c r="IK18" s="402" t="b">
        <f t="shared" ref="IK18:IK26" si="257">IF(HV18=3,RANK(HY18,HY$17:HY$26))</f>
        <v>0</v>
      </c>
      <c r="IL18" s="402">
        <f t="shared" ref="IL18:IL26" si="258">IF(IK18=1,3,IF(IK18=2,4,IF(IK18=3,5,IF(IK18=4,6,IF(IK18=5,7,IF(IK18=6,8,IF(IK18=7,9,IF(IK18=8,10,0))))))))</f>
        <v>0</v>
      </c>
      <c r="IM18" s="402" t="b">
        <f t="shared" ref="IM18:IM26" si="259">IF(HV18=4,RANK(HZ18,HZ$17:HZ$26))</f>
        <v>0</v>
      </c>
      <c r="IN18" s="402">
        <f t="shared" ref="IN18:IN26" si="260">IF(IM18=1,4,IF(IM18=2,5,IF(IM18=3,6,IF(IM18=4,7,IF(IM18=5,8,IF(IM18=6,9,IF(IM18=7,10,0)))))))</f>
        <v>0</v>
      </c>
      <c r="IO18" s="402" t="b">
        <f t="shared" ref="IO18:IO26" si="261">IF(HV18=5,RANK(IA18,IA$17:IA$26))</f>
        <v>0</v>
      </c>
      <c r="IP18" s="402">
        <f t="shared" ref="IP18:IP26" si="262">IF(IO18=1,5,IF(IO18=2,6,IF(IO18=3,7,IF(IO18=4,8,IF(IO18=5,9,IF(IO18=6,10,0))))))</f>
        <v>0</v>
      </c>
      <c r="IQ18" s="402">
        <f t="shared" ref="IQ18:IQ26" si="263">IF(HV18=6,RANK(IB18,IB$17:IB$26))</f>
        <v>1</v>
      </c>
      <c r="IR18" s="402">
        <f t="shared" ref="IR18:IR26" si="264">IF(IQ18=1,6,IF(IQ18=2,7,IF(IQ18=3,8,IF(IQ18=4,9,IF(IQ18=5,10,0)))))</f>
        <v>6</v>
      </c>
      <c r="IS18" s="402" t="b">
        <f t="shared" ref="IS18:IS26" si="265">IF(HV18=7,RANK(IC18,IC$17:IC$26))</f>
        <v>0</v>
      </c>
      <c r="IT18" s="402">
        <f t="shared" ref="IT18:IT26" si="266">IF(IS18=1,7,IF(IS18=2,8,IF(IS18=3,9,IF(IS18=4,10,0))))</f>
        <v>0</v>
      </c>
      <c r="IU18" s="402" t="b">
        <f t="shared" ref="IU18:IU26" si="267">IF(HV18=8,RANK(ID18,ID$17:ID$26))</f>
        <v>0</v>
      </c>
      <c r="IV18" s="402">
        <f t="shared" ref="IV18:IV26" si="268">IF(IU18=1,8,IF(IU18=2,9,IF(IU18=3,10,0)))</f>
        <v>0</v>
      </c>
      <c r="IW18" s="402" t="b">
        <f t="shared" ref="IW18:IW26" si="269">IF(HV18=9,RANK(IE18,IE$17:IE$26))</f>
        <v>0</v>
      </c>
      <c r="IX18" s="402">
        <f t="shared" ref="IX18:IX26" si="270">IF(IW18=1,9,IF(IW18=2,10,0))</f>
        <v>0</v>
      </c>
      <c r="IY18" s="402" t="b">
        <f t="shared" ref="IY18:IY26" si="271">IF(HV18=10,RANK(IF18,IF$17:IF$26))</f>
        <v>0</v>
      </c>
      <c r="IZ18" s="402">
        <f t="shared" ref="IZ18:IZ26" si="272">IF(IY18=1,10,0)</f>
        <v>0</v>
      </c>
      <c r="JA18" s="350">
        <f t="shared" si="121"/>
        <v>6</v>
      </c>
      <c r="JB18" s="403">
        <f t="shared" ref="JB18:JB26" si="273">IF(JA18=1,QP18,0)</f>
        <v>0</v>
      </c>
      <c r="JC18" s="403">
        <f t="shared" ref="JC18:JC26" si="274">IF(JA18=2,QP18,0)</f>
        <v>0</v>
      </c>
      <c r="JD18" s="403">
        <f t="shared" ref="JD18:JD26" si="275">IF(JA18=3,QP18,0)</f>
        <v>0</v>
      </c>
      <c r="JE18" s="403">
        <f t="shared" ref="JE18:JE26" si="276">IF(JA18=4,QP18,0)</f>
        <v>0</v>
      </c>
      <c r="JF18" s="403">
        <f t="shared" ref="JF18:JF26" si="277">IF(JA18=5,QP18,0)</f>
        <v>0</v>
      </c>
      <c r="JG18" s="403">
        <f t="shared" ref="JG18:JG26" si="278">IF(JA18=6,QP18,0)</f>
        <v>10</v>
      </c>
      <c r="JH18" s="403">
        <f t="shared" ref="JH18:JH26" si="279">IF(JA18=7,QP18,0)</f>
        <v>0</v>
      </c>
      <c r="JI18" s="403">
        <f t="shared" ref="JI18:JI26" si="280">IF(JA18=8,QP18,0)</f>
        <v>0</v>
      </c>
      <c r="JJ18" s="403">
        <f t="shared" ref="JJ18:JJ26" si="281">IF(JA18=9,QP18,0)</f>
        <v>0</v>
      </c>
      <c r="JK18" s="403">
        <f t="shared" ref="JK18:JK26" si="282">IF(JA18=10,QP18,0)</f>
        <v>0</v>
      </c>
      <c r="JL18" s="402" t="b">
        <f t="shared" ref="JL18:JL26" si="283">IF(JA18=1,RANK(JB18,JB$17:JB$26,0))</f>
        <v>0</v>
      </c>
      <c r="JM18" s="402">
        <f t="shared" ref="JM18:JM26" si="284">IF(JL18=1,1,0)</f>
        <v>0</v>
      </c>
      <c r="JN18" s="402" t="b">
        <f t="shared" ref="JN18:JN26" si="285">IF(JA18=2,RANK(JC18,JC$17:JC$26))</f>
        <v>0</v>
      </c>
      <c r="JO18" s="402">
        <f t="shared" ref="JO18:JO26" si="286">IF(JN18=1,2,IF(JN18=2,3,IF(JN18=3,4,IF(JN18=4,5,IF(JN18=5,6,IF(JN18=6,7,IF(JN18=7,8,IF(JN18=8,9,IF(JN18=9,10,0)))))))))</f>
        <v>0</v>
      </c>
      <c r="JP18" s="402" t="b">
        <f t="shared" ref="JP18:JP26" si="287">IF(JA18=3,RANK(JD18,JD$17:JD$26))</f>
        <v>0</v>
      </c>
      <c r="JQ18" s="402">
        <f t="shared" ref="JQ18:JQ26" si="288">IF(JP18=1,3,IF(JP18=2,4,IF(JP18=3,5,IF(JP18=4,6,IF(JP18=5,7,IF(JP18=6,8,IF(JP18=7,9,IF(JP18=8,10,0))))))))</f>
        <v>0</v>
      </c>
      <c r="JR18" s="402" t="b">
        <f t="shared" ref="JR18:JR26" si="289">IF(JA18=4,RANK(JE18,JE$17:JE$26))</f>
        <v>0</v>
      </c>
      <c r="JS18" s="402">
        <f t="shared" ref="JS18:JS26" si="290">IF(JR18=1,4,IF(JR18=2,5,IF(JR18=3,6,IF(JR18=4,7,IF(JR18=5,8,IF(JR18=6,9,IF(JR18=7,10,0)))))))</f>
        <v>0</v>
      </c>
      <c r="JT18" s="402" t="b">
        <f t="shared" ref="JT18:JT26" si="291">IF(JA18=5,RANK(JF18,JF$17:JF$26))</f>
        <v>0</v>
      </c>
      <c r="JU18" s="402">
        <f t="shared" ref="JU18:JU26" si="292">IF(JT18=1,5,IF(JT18=2,6,IF(JT18=3,7,IF(JT18=4,8,IF(JT18=5,9,IF(JT18=6,10,0))))))</f>
        <v>0</v>
      </c>
      <c r="JV18" s="402">
        <f t="shared" ref="JV18:JV26" si="293">IF(JA18=6,RANK(JG18,JG$17:JG$26))</f>
        <v>1</v>
      </c>
      <c r="JW18" s="402">
        <f t="shared" ref="JW18:JW26" si="294">IF(JV18=1,6,IF(JV18=2,7,IF(JV18=3,8,IF(JV18=4,9,IF(JV18=5,10,0)))))</f>
        <v>6</v>
      </c>
      <c r="JX18" s="402" t="b">
        <f t="shared" ref="JX18:JX26" si="295">IF(JA18=7,RANK(JH18,JH$17:JH$26))</f>
        <v>0</v>
      </c>
      <c r="JY18" s="402">
        <f t="shared" ref="JY18:JY26" si="296">IF(JX18=1,7,IF(JX18=2,8,IF(JX18=3,9,IF(JX18=4,10,0))))</f>
        <v>0</v>
      </c>
      <c r="JZ18" s="402" t="b">
        <f t="shared" ref="JZ18:JZ26" si="297">IF(JA18=8,RANK(JI18,JI$17:JI$26))</f>
        <v>0</v>
      </c>
      <c r="KA18" s="402">
        <f t="shared" ref="KA18:KA26" si="298">IF(JZ18=1,8,IF(JZ18=2,9,IF(JZ18=3,10,0)))</f>
        <v>0</v>
      </c>
      <c r="KB18" s="402" t="b">
        <f t="shared" ref="KB18:KB26" si="299">IF(JA18=9,RANK(JJ18,JJ$17:JJ$26))</f>
        <v>0</v>
      </c>
      <c r="KC18" s="402">
        <f t="shared" si="122"/>
        <v>0</v>
      </c>
      <c r="KD18" s="402" t="b">
        <f t="shared" ref="KD18:KD26" si="300">IF(JA18=10,RANK(JK18,JK$17:JK$26))</f>
        <v>0</v>
      </c>
      <c r="KE18" s="402">
        <f t="shared" si="123"/>
        <v>0</v>
      </c>
      <c r="KF18" s="350">
        <f t="shared" si="124"/>
        <v>6</v>
      </c>
      <c r="KG18" s="403">
        <f t="shared" ref="KG18:KG26" si="301">IF(KF18=1,QR18,0)</f>
        <v>0</v>
      </c>
      <c r="KH18" s="403">
        <f t="shared" ref="KH18:KH26" si="302">IF(KF18=2,QR18,0)</f>
        <v>0</v>
      </c>
      <c r="KI18" s="403">
        <f t="shared" ref="KI18:KI26" si="303">IF(KF18=3,QR18,0)</f>
        <v>0</v>
      </c>
      <c r="KJ18" s="403">
        <f t="shared" ref="KJ18:KJ26" si="304">IF(KF18=4,QR18,0)</f>
        <v>0</v>
      </c>
      <c r="KK18" s="403">
        <f t="shared" ref="KK18:KK26" si="305">IF(KF18=5,QR18,0)</f>
        <v>0</v>
      </c>
      <c r="KL18" s="403">
        <f t="shared" ref="KL18:KL26" si="306">IF(KF18=6,QR18,0)</f>
        <v>16</v>
      </c>
      <c r="KM18" s="403">
        <f t="shared" ref="KM18:KM26" si="307">IF(KF18=7,QR18,0)</f>
        <v>0</v>
      </c>
      <c r="KN18" s="403">
        <f t="shared" ref="KN18:KN26" si="308">IF(KF18=8,QR18,0)</f>
        <v>0</v>
      </c>
      <c r="KO18" s="403">
        <f t="shared" ref="KO18:KO26" si="309">IF(KF18=9,QR18,0)</f>
        <v>0</v>
      </c>
      <c r="KP18" s="403">
        <f t="shared" ref="KP18:KP26" si="310">IF(KF18=10,QR18,0)</f>
        <v>0</v>
      </c>
      <c r="KQ18" s="402" t="b">
        <f t="shared" ref="KQ18:KQ26" si="311">IF(KF18=1,RANK(KG18,KG$17:KG$26,0))</f>
        <v>0</v>
      </c>
      <c r="KR18" s="402">
        <f t="shared" ref="KR18:KR26" si="312">IF(KQ18=1,1,0)</f>
        <v>0</v>
      </c>
      <c r="KS18" s="402" t="b">
        <f t="shared" ref="KS18:KS26" si="313">IF(KF18=2,RANK(KH18,KH$17:KH$26))</f>
        <v>0</v>
      </c>
      <c r="KT18" s="402">
        <f t="shared" ref="KT18:KT26" si="314">IF(KS18=1,2,IF(KS18=2,3,IF(KS18=3,4,IF(KS18=4,5,IF(KS18=5,6,IF(KS18=6,7,IF(KS18=7,8,IF(KS18=8,9,IF(KS18=9,10,0)))))))))</f>
        <v>0</v>
      </c>
      <c r="KU18" s="402" t="b">
        <f t="shared" ref="KU18:KU26" si="315">IF(KF18=3,RANK(KI18,KI$17:KI$26))</f>
        <v>0</v>
      </c>
      <c r="KV18" s="402">
        <f t="shared" ref="KV18:KV26" si="316">IF(KU18=1,3,IF(KU18=2,4,IF(KU18=3,5,IF(KU18=4,6,IF(KU18=5,7,IF(KU18=6,8,IF(KU18=7,9,IF(KU18=8,10,0))))))))</f>
        <v>0</v>
      </c>
      <c r="KW18" s="402" t="b">
        <f t="shared" ref="KW18:KW26" si="317">IF(KF18=4,RANK(KJ18,KJ$17:KJ$26))</f>
        <v>0</v>
      </c>
      <c r="KX18" s="402">
        <f t="shared" ref="KX18:KX26" si="318">IF(KW18=1,4,IF(KW18=2,5,IF(KW18=3,6,IF(KW18=4,7,IF(KW18=5,8,IF(KW18=6,9,IF(KW18=7,10,0)))))))</f>
        <v>0</v>
      </c>
      <c r="KY18" s="402" t="b">
        <f t="shared" ref="KY18:KY26" si="319">IF(KF18=5,RANK(KK18,KK$17:KK$26))</f>
        <v>0</v>
      </c>
      <c r="KZ18" s="402">
        <f t="shared" ref="KZ18:KZ26" si="320">IF(KY18=1,5,IF(KY18=2,6,IF(KY18=3,7,IF(KY18=4,8,IF(KY18=5,9,IF(KY18=6,10,0))))))</f>
        <v>0</v>
      </c>
      <c r="LA18" s="402">
        <f t="shared" ref="LA18:LA26" si="321">IF(KF18=6,RANK(KL18,KL$17:KL$26))</f>
        <v>1</v>
      </c>
      <c r="LB18" s="402">
        <f t="shared" ref="LB18:LB26" si="322">IF(LA18=1,6,IF(LA18=2,7,IF(LA18=3,8,IF(LA18=4,9,IF(LA18=5,10,0)))))</f>
        <v>6</v>
      </c>
      <c r="LC18" s="402" t="b">
        <f t="shared" ref="LC18:LC26" si="323">IF(KF18=7,RANK(KM18,KM$17:KM$26))</f>
        <v>0</v>
      </c>
      <c r="LD18" s="402">
        <f t="shared" ref="LD18:LD26" si="324">IF(LC18=1,7,IF(LC18=2,8,IF(LC18=3,9,IF(LC18=4,10,0))))</f>
        <v>0</v>
      </c>
      <c r="LE18" s="402" t="b">
        <f t="shared" ref="LE18:LE26" si="325">IF(KF18=8,RANK(KN18,KN$17:KN$26))</f>
        <v>0</v>
      </c>
      <c r="LF18" s="402">
        <f t="shared" ref="LF18:LF26" si="326">IF(LE18=1,8,IF(LE18=2,9,IF(LE18=3,10,0)))</f>
        <v>0</v>
      </c>
      <c r="LG18" s="402" t="b">
        <f t="shared" ref="LG18:LG26" si="327">IF(KF18=9,RANK(KO18,KO$17:KO$26))</f>
        <v>0</v>
      </c>
      <c r="LH18" s="402">
        <f t="shared" si="125"/>
        <v>0</v>
      </c>
      <c r="LI18" s="402" t="b">
        <f t="shared" ref="LI18:LI26" si="328">IF(KF18=10,RANK(KP18,KP$17:KP$26))</f>
        <v>0</v>
      </c>
      <c r="LJ18" s="402">
        <f t="shared" si="126"/>
        <v>0</v>
      </c>
      <c r="LK18" s="350">
        <f t="shared" si="127"/>
        <v>6</v>
      </c>
      <c r="LL18" s="403">
        <f t="shared" ref="LL18:LL26" si="329">IF(LK18=1,QT18,0)</f>
        <v>0</v>
      </c>
      <c r="LM18" s="403">
        <f t="shared" ref="LM18:LM26" si="330">IF(LK18=2,QT18,0)</f>
        <v>0</v>
      </c>
      <c r="LN18" s="403">
        <f t="shared" ref="LN18:LN26" si="331">IF(LK18=3,QT18,0)</f>
        <v>0</v>
      </c>
      <c r="LO18" s="403">
        <f t="shared" ref="LO18:LO26" si="332">IF(LK18=4,QT18,0)</f>
        <v>0</v>
      </c>
      <c r="LP18" s="403">
        <f t="shared" ref="LP18:LP26" si="333">IF(LK18=5,QT18,0)</f>
        <v>0</v>
      </c>
      <c r="LQ18" s="403">
        <f t="shared" ref="LQ18:LQ26" si="334">IF(LK18=6,QT18,0)</f>
        <v>0</v>
      </c>
      <c r="LR18" s="403">
        <f t="shared" ref="LR18:LR26" si="335">IF(LK18=7,QT18,0)</f>
        <v>0</v>
      </c>
      <c r="LS18" s="403">
        <f t="shared" ref="LS18:LS26" si="336">IF(LK18=8,QT18,0)</f>
        <v>0</v>
      </c>
      <c r="LT18" s="403">
        <f t="shared" ref="LT18:LT26" si="337">IF(LK18=9,QT18,0)</f>
        <v>0</v>
      </c>
      <c r="LU18" s="403">
        <f t="shared" ref="LU18:LU26" si="338">IF(LK18=10,QT18,0)</f>
        <v>0</v>
      </c>
      <c r="LV18" s="402" t="b">
        <f t="shared" ref="LV18:LV26" si="339">IF(LK18=1,RANK(LL18,LL$17:LL$26,0))</f>
        <v>0</v>
      </c>
      <c r="LW18" s="402">
        <f t="shared" ref="LW18:LW26" si="340">IF(LV18=1,1,0)</f>
        <v>0</v>
      </c>
      <c r="LX18" s="402" t="b">
        <f t="shared" ref="LX18:LX26" si="341">IF(LK18=2,RANK(LM18,LM$17:LM$26))</f>
        <v>0</v>
      </c>
      <c r="LY18" s="402">
        <f t="shared" ref="LY18:LY26" si="342">IF(LX18=1,2,IF(LX18=2,3,IF(LX18=3,4,IF(LX18=4,5,IF(LX18=5,6,IF(LX18=6,7,IF(LX18=7,8,IF(LX18=8,9,IF(LX18=9,10,0)))))))))</f>
        <v>0</v>
      </c>
      <c r="LZ18" s="402" t="b">
        <f t="shared" ref="LZ18:LZ26" si="343">IF(LK18=3,RANK(LN18,LN$17:LN$26))</f>
        <v>0</v>
      </c>
      <c r="MA18" s="402">
        <f t="shared" ref="MA18:MA26" si="344">IF(LZ18=1,3,IF(LZ18=2,4,IF(LZ18=3,5,IF(LZ18=4,6,IF(LZ18=5,7,IF(LZ18=6,8,IF(LZ18=7,9,IF(LZ18=8,10,0))))))))</f>
        <v>0</v>
      </c>
      <c r="MB18" s="402" t="b">
        <f t="shared" ref="MB18:MB26" si="345">IF(LK18=4,RANK(LO18,LO$17:LO$26))</f>
        <v>0</v>
      </c>
      <c r="MC18" s="402">
        <f t="shared" ref="MC18:MC26" si="346">IF(MB18=1,4,IF(MB18=2,5,IF(MB18=3,6,IF(MB18=4,7,IF(MB18=5,8,IF(MB18=6,9,IF(MB18=7,10,0)))))))</f>
        <v>0</v>
      </c>
      <c r="MD18" s="402" t="b">
        <f t="shared" ref="MD18:MD26" si="347">IF(LK18=5,RANK(LP18,LP$17:LP$26))</f>
        <v>0</v>
      </c>
      <c r="ME18" s="402">
        <f t="shared" ref="ME18:ME26" si="348">IF(MD18=1,5,IF(MD18=2,6,IF(MD18=3,7,IF(MD18=4,8,IF(MD18=5,9,IF(MD18=6,10,0))))))</f>
        <v>0</v>
      </c>
      <c r="MF18" s="402">
        <f t="shared" ref="MF18:MF26" si="349">IF(LK18=6,RANK(LQ18,LQ$17:LQ$26))</f>
        <v>1</v>
      </c>
      <c r="MG18" s="402">
        <f t="shared" ref="MG18:MG26" si="350">IF(MF18=1,6,IF(MF18=2,7,IF(MF18=3,8,IF(MF18=4,9,IF(MF18=5,10,0)))))</f>
        <v>6</v>
      </c>
      <c r="MH18" s="402" t="b">
        <f t="shared" ref="MH18:MH26" si="351">IF(LK18=7,RANK(LR18,LR$17:LR$26))</f>
        <v>0</v>
      </c>
      <c r="MI18" s="402">
        <f t="shared" ref="MI18:MI26" si="352">IF(MH18=1,7,IF(MH18=2,8,IF(MH18=3,9,IF(MH18=4,10,0))))</f>
        <v>0</v>
      </c>
      <c r="MJ18" s="402" t="b">
        <f t="shared" ref="MJ18:MJ26" si="353">IF(LK18=8,RANK(LS18,LS$17:LS$26))</f>
        <v>0</v>
      </c>
      <c r="MK18" s="402">
        <f t="shared" ref="MK18:MK26" si="354">IF(MJ18=1,8,IF(MJ18=2,9,IF(MJ18=3,10,0)))</f>
        <v>0</v>
      </c>
      <c r="ML18" s="402" t="b">
        <f t="shared" ref="ML18:ML26" si="355">IF(LK18=9,RANK(LT18,LT$17:LT$26))</f>
        <v>0</v>
      </c>
      <c r="MM18" s="402">
        <f t="shared" si="128"/>
        <v>0</v>
      </c>
      <c r="MN18" s="402" t="b">
        <f t="shared" ref="MN18:MN26" si="356">IF(LK18=10,RANK(LU18,LU$17:LU$26))</f>
        <v>0</v>
      </c>
      <c r="MO18" s="402">
        <f t="shared" si="129"/>
        <v>0</v>
      </c>
      <c r="MP18" s="350">
        <f t="shared" si="130"/>
        <v>6</v>
      </c>
      <c r="MQ18" s="403">
        <f t="shared" ref="MQ18:MQ26" si="357">IF(MP18=1,QV18,0)</f>
        <v>0</v>
      </c>
      <c r="MR18" s="403">
        <f t="shared" ref="MR18:MR26" si="358">IF(MP18=2,QV18,0)</f>
        <v>0</v>
      </c>
      <c r="MS18" s="403">
        <f t="shared" ref="MS18:MS26" si="359">IF(MP18=3,QV18,0)</f>
        <v>0</v>
      </c>
      <c r="MT18" s="403">
        <f t="shared" ref="MT18:MT26" si="360">IF(MP18=4,QV18,0)</f>
        <v>0</v>
      </c>
      <c r="MU18" s="403">
        <f t="shared" ref="MU18:MU26" si="361">IF(MP18=5,QV18,0)</f>
        <v>0</v>
      </c>
      <c r="MV18" s="403">
        <f t="shared" ref="MV18:MV26" si="362">IF(MP18=6,QV18,0)</f>
        <v>0</v>
      </c>
      <c r="MW18" s="403">
        <f t="shared" ref="MW18:MW26" si="363">IF(MP18=7,QV18,0)</f>
        <v>0</v>
      </c>
      <c r="MX18" s="403">
        <f t="shared" ref="MX18:MX26" si="364">IF(MP18=8,QV18,0)</f>
        <v>0</v>
      </c>
      <c r="MY18" s="403">
        <f t="shared" ref="MY18:MY26" si="365">IF(MP18=9,QV18,0)</f>
        <v>0</v>
      </c>
      <c r="MZ18" s="403">
        <f t="shared" ref="MZ18:MZ26" si="366">IF(MP18=10,QV18,0)</f>
        <v>0</v>
      </c>
      <c r="NA18" s="402" t="b">
        <f t="shared" ref="NA18:NA26" si="367">IF(MP18=1,RANK(MQ18,MQ$17:MQ$26,0))</f>
        <v>0</v>
      </c>
      <c r="NB18" s="402">
        <f t="shared" ref="NB18:NB26" si="368">IF(NA18=1,1,0)</f>
        <v>0</v>
      </c>
      <c r="NC18" s="402" t="b">
        <f t="shared" ref="NC18:NC26" si="369">IF(MP18=2,RANK(MR18,MR$17:MR$26))</f>
        <v>0</v>
      </c>
      <c r="ND18" s="402">
        <f t="shared" ref="ND18:ND26" si="370">IF(NC18=1,2,IF(NC18=2,3,IF(NC18=3,4,IF(NC18=4,5,IF(NC18=5,6,IF(NC18=6,7,IF(NC18=7,8,IF(NC18=8,9,IF(NC18=9,10,0)))))))))</f>
        <v>0</v>
      </c>
      <c r="NE18" s="402" t="b">
        <f t="shared" ref="NE18:NE26" si="371">IF(MP18=3,RANK(MS18,MS$17:MS$26))</f>
        <v>0</v>
      </c>
      <c r="NF18" s="402">
        <f t="shared" ref="NF18:NF26" si="372">IF(NE18=1,3,IF(NE18=2,4,IF(NE18=3,5,IF(NE18=4,6,IF(NE18=5,7,IF(NE18=6,8,IF(NE18=7,9,IF(NE18=8,10,0))))))))</f>
        <v>0</v>
      </c>
      <c r="NG18" s="402" t="b">
        <f t="shared" ref="NG18:NG26" si="373">IF(MP18=4,RANK(MT18,MT$17:MT$26))</f>
        <v>0</v>
      </c>
      <c r="NH18" s="402">
        <f t="shared" ref="NH18:NH26" si="374">IF(NG18=1,4,IF(NG18=2,5,IF(NG18=3,6,IF(NG18=4,7,IF(NG18=5,8,IF(NG18=6,9,IF(NG18=7,10,0)))))))</f>
        <v>0</v>
      </c>
      <c r="NI18" s="402" t="b">
        <f t="shared" ref="NI18:NI26" si="375">IF(MP18=5,RANK(MU18,MU$17:MU$26))</f>
        <v>0</v>
      </c>
      <c r="NJ18" s="402">
        <f t="shared" ref="NJ18:NJ26" si="376">IF(NI18=1,5,IF(NI18=2,6,IF(NI18=3,7,IF(NI18=4,8,IF(NI18=5,9,IF(NI18=6,10,0))))))</f>
        <v>0</v>
      </c>
      <c r="NK18" s="402">
        <f t="shared" ref="NK18:NK26" si="377">IF(MP18=6,RANK(MV18,MV$17:MV$26))</f>
        <v>1</v>
      </c>
      <c r="NL18" s="402">
        <f t="shared" ref="NL18:NL26" si="378">IF(NK18=1,6,IF(NK18=2,7,IF(NK18=3,8,IF(NK18=4,9,IF(NK18=5,10,0)))))</f>
        <v>6</v>
      </c>
      <c r="NM18" s="402" t="b">
        <f t="shared" ref="NM18:NM26" si="379">IF(MP18=7,RANK(MW18,MW$17:MW$26))</f>
        <v>0</v>
      </c>
      <c r="NN18" s="402">
        <f t="shared" ref="NN18:NN26" si="380">IF(NM18=1,7,IF(NM18=2,8,IF(NM18=3,9,IF(NM18=4,10,0))))</f>
        <v>0</v>
      </c>
      <c r="NO18" s="402" t="b">
        <f t="shared" ref="NO18:NO26" si="381">IF(MP18=8,RANK(MX18,MX$17:MX$26))</f>
        <v>0</v>
      </c>
      <c r="NP18" s="402">
        <f t="shared" ref="NP18:NP26" si="382">IF(NO18=1,8,IF(NO18=2,9,IF(NO18=3,10,0)))</f>
        <v>0</v>
      </c>
      <c r="NQ18" s="402" t="b">
        <f t="shared" ref="NQ18:NQ26" si="383">IF(MP18=9,RANK(MY18,MY$17:MY$26))</f>
        <v>0</v>
      </c>
      <c r="NR18" s="402">
        <f t="shared" si="131"/>
        <v>0</v>
      </c>
      <c r="NS18" s="402" t="b">
        <f t="shared" ref="NS18:NS26" si="384">IF(MP18=10,RANK(MZ18,MZ$17:MZ$26))</f>
        <v>0</v>
      </c>
      <c r="NT18" s="402">
        <f t="shared" si="132"/>
        <v>0</v>
      </c>
      <c r="NU18" s="350">
        <f t="shared" si="133"/>
        <v>6</v>
      </c>
      <c r="NV18" s="403">
        <f t="shared" ref="NV18:NV26" si="385">IF(NU18=1,QX18,0)</f>
        <v>0</v>
      </c>
      <c r="NW18" s="403">
        <f t="shared" ref="NW18:NW26" si="386">IF(NU18=2,QX18,0)</f>
        <v>0</v>
      </c>
      <c r="NX18" s="403">
        <f t="shared" ref="NX18:NX26" si="387">IF(NU18=3,QX18,0)</f>
        <v>0</v>
      </c>
      <c r="NY18" s="403">
        <f t="shared" ref="NY18:NY26" si="388">IF(NU18=4,QX18,0)</f>
        <v>0</v>
      </c>
      <c r="NZ18" s="403">
        <f t="shared" ref="NZ18:NZ26" si="389">IF(NU18=5,QX18,0)</f>
        <v>0</v>
      </c>
      <c r="OA18" s="403">
        <f t="shared" ref="OA18:OA26" si="390">IF(NU18=6,QX18,0)</f>
        <v>0</v>
      </c>
      <c r="OB18" s="403">
        <f t="shared" ref="OB18:OB26" si="391">IF(NU18=7,QX18,0)</f>
        <v>0</v>
      </c>
      <c r="OC18" s="403">
        <f t="shared" ref="OC18:OC26" si="392">IF(NU18=8,QX18,0)</f>
        <v>0</v>
      </c>
      <c r="OD18" s="403">
        <f t="shared" ref="OD18:OD26" si="393">IF(NU18=9,QX18,0)</f>
        <v>0</v>
      </c>
      <c r="OE18" s="403">
        <f t="shared" ref="OE18:OE26" si="394">IF(NU18=10,QX18,0)</f>
        <v>0</v>
      </c>
      <c r="OF18" s="402" t="b">
        <f t="shared" ref="OF18:OF26" si="395">IF(NU18=1,RANK(NV18,NV$17:NV$26,0))</f>
        <v>0</v>
      </c>
      <c r="OG18" s="402">
        <f t="shared" ref="OG18:OG26" si="396">IF(OF18=1,1,0)</f>
        <v>0</v>
      </c>
      <c r="OH18" s="402" t="b">
        <f t="shared" ref="OH18:OH26" si="397">IF(NU18=2,RANK(NW18,NW$17:NW$26))</f>
        <v>0</v>
      </c>
      <c r="OI18" s="402">
        <f t="shared" ref="OI18:OI26" si="398">IF(OH18=1,2,IF(OH18=2,3,IF(OH18=3,4,IF(OH18=4,5,IF(OH18=5,6,IF(OH18=6,7,IF(OH18=7,8,IF(OH18=8,9,IF(OH18=9,10,0)))))))))</f>
        <v>0</v>
      </c>
      <c r="OJ18" s="402" t="b">
        <f t="shared" ref="OJ18:OJ26" si="399">IF(NU18=3,RANK(NX18,NX$17:NX$26))</f>
        <v>0</v>
      </c>
      <c r="OK18" s="402">
        <f t="shared" ref="OK18:OK26" si="400">IF(OJ18=1,3,IF(OJ18=2,4,IF(OJ18=3,5,IF(OJ18=4,6,IF(OJ18=5,7,IF(OJ18=6,8,IF(OJ18=7,9,IF(OJ18=8,10,0))))))))</f>
        <v>0</v>
      </c>
      <c r="OL18" s="402" t="b">
        <f t="shared" ref="OL18:OL26" si="401">IF(NU18=4,RANK(NY18,NY$17:NY$26))</f>
        <v>0</v>
      </c>
      <c r="OM18" s="402">
        <f t="shared" ref="OM18:OM26" si="402">IF(OL18=1,4,IF(OL18=2,5,IF(OL18=3,6,IF(OL18=4,7,IF(OL18=5,8,IF(OL18=6,9,IF(OL18=7,10,0)))))))</f>
        <v>0</v>
      </c>
      <c r="ON18" s="402" t="b">
        <f t="shared" ref="ON18:ON26" si="403">IF(NU18=5,RANK(NZ18,NZ$17:NZ$26))</f>
        <v>0</v>
      </c>
      <c r="OO18" s="402">
        <f t="shared" ref="OO18:OO26" si="404">IF(ON18=1,5,IF(ON18=2,6,IF(ON18=3,7,IF(ON18=4,8,IF(ON18=5,9,IF(ON18=6,10,0))))))</f>
        <v>0</v>
      </c>
      <c r="OP18" s="402">
        <f t="shared" ref="OP18:OP26" si="405">IF(NU18=6,RANK(OA18,OA$17:OA$26))</f>
        <v>1</v>
      </c>
      <c r="OQ18" s="402">
        <f t="shared" ref="OQ18:OQ26" si="406">IF(OP18=1,6,IF(OP18=2,7,IF(OP18=3,8,IF(OP18=4,9,IF(OP18=5,10,0)))))</f>
        <v>6</v>
      </c>
      <c r="OR18" s="402" t="b">
        <f t="shared" ref="OR18:OR26" si="407">IF(NU18=7,RANK(OB18,OB$17:OB$26))</f>
        <v>0</v>
      </c>
      <c r="OS18" s="402">
        <f t="shared" ref="OS18:OS26" si="408">IF(OR18=1,7,IF(OR18=2,8,IF(OR18=3,9,IF(OR18=4,10,0))))</f>
        <v>0</v>
      </c>
      <c r="OT18" s="402" t="b">
        <f t="shared" ref="OT18:OT26" si="409">IF(NU18=8,RANK(OC18,OC$17:OC$26))</f>
        <v>0</v>
      </c>
      <c r="OU18" s="402">
        <f t="shared" ref="OU18:OU26" si="410">IF(OT18=1,8,IF(OT18=2,9,IF(OT18=3,10,0)))</f>
        <v>0</v>
      </c>
      <c r="OV18" s="402" t="b">
        <f t="shared" ref="OV18:OV26" si="411">IF(NU18=9,RANK(OD18,OD$17:OD$26))</f>
        <v>0</v>
      </c>
      <c r="OW18" s="402">
        <f t="shared" si="134"/>
        <v>0</v>
      </c>
      <c r="OX18" s="402" t="b">
        <f t="shared" ref="OX18:OX26" si="412">IF(NU18=10,RANK(OE18,OE$17:OE$26))</f>
        <v>0</v>
      </c>
      <c r="OY18" s="402">
        <f t="shared" si="135"/>
        <v>0</v>
      </c>
      <c r="OZ18" s="350">
        <f t="shared" si="136"/>
        <v>6</v>
      </c>
      <c r="PA18" s="403">
        <f t="shared" ref="PA18:PA26" si="413">IF(OZ18=1,RA18,0)</f>
        <v>0</v>
      </c>
      <c r="PB18" s="403">
        <f t="shared" ref="PB18:PB26" si="414">IF(OZ18=2,RA18,0)</f>
        <v>0</v>
      </c>
      <c r="PC18" s="403">
        <f t="shared" ref="PC18:PC26" si="415">IF(OZ18=3,RA18,0)</f>
        <v>0</v>
      </c>
      <c r="PD18" s="403">
        <f t="shared" ref="PD18:PD26" si="416">IF(OZ18=4,RA18,0)</f>
        <v>0</v>
      </c>
      <c r="PE18" s="403">
        <f t="shared" ref="PE18:PE26" si="417">IF(OZ18=5,RA18,0)</f>
        <v>0</v>
      </c>
      <c r="PF18" s="403">
        <f t="shared" ref="PF18:PF26" si="418">IF(OZ18=6,RA18,0)</f>
        <v>0</v>
      </c>
      <c r="PG18" s="403">
        <f t="shared" ref="PG18:PG26" si="419">IF(OZ18=7,RA18,0)</f>
        <v>0</v>
      </c>
      <c r="PH18" s="403">
        <f t="shared" ref="PH18:PH26" si="420">IF(OZ18=8,RA18,0)</f>
        <v>0</v>
      </c>
      <c r="PI18" s="403">
        <f t="shared" ref="PI18:PI26" si="421">IF(OZ18=9,RA18,0)</f>
        <v>0</v>
      </c>
      <c r="PJ18" s="403">
        <f t="shared" ref="PJ18:PJ26" si="422">IF(OZ18=10,RA18,0)</f>
        <v>0</v>
      </c>
      <c r="PK18" s="402" t="b">
        <f t="shared" ref="PK18:PK26" si="423">IF(OZ18=1,RANK(PA18,PA$17:PA$26,0))</f>
        <v>0</v>
      </c>
      <c r="PL18" s="402">
        <f t="shared" ref="PL18:PL26" si="424">IF(PK18=1,1,0)</f>
        <v>0</v>
      </c>
      <c r="PM18" s="402" t="b">
        <f t="shared" ref="PM18:PM26" si="425">IF(OZ18=2,RANK(PB18,PB$17:PB$26))</f>
        <v>0</v>
      </c>
      <c r="PN18" s="402">
        <f t="shared" ref="PN18:PN26" si="426">IF(PM18=1,2,IF(PM18=2,3,IF(PM18=3,4,IF(PM18=4,5,IF(PM18=5,6,IF(PM18=6,7,IF(PM18=7,8,IF(PM18=8,9,IF(PM18=9,10,0)))))))))</f>
        <v>0</v>
      </c>
      <c r="PO18" s="402" t="b">
        <f t="shared" ref="PO18:PO26" si="427">IF(OZ18=3,RANK(PC18,PC$17:PC$26))</f>
        <v>0</v>
      </c>
      <c r="PP18" s="402">
        <f t="shared" ref="PP18:PP26" si="428">IF(PO18=1,3,IF(PO18=2,4,IF(PO18=3,5,IF(PO18=4,6,IF(PO18=5,7,IF(PO18=6,8,IF(PO18=7,9,IF(PO18=8,10,0))))))))</f>
        <v>0</v>
      </c>
      <c r="PQ18" s="402" t="b">
        <f t="shared" ref="PQ18:PQ26" si="429">IF(OZ18=4,RANK(PD18,PD$17:PD$26))</f>
        <v>0</v>
      </c>
      <c r="PR18" s="402">
        <f t="shared" ref="PR18:PR26" si="430">IF(PQ18=1,4,IF(PQ18=2,5,IF(PQ18=3,6,IF(PQ18=4,7,IF(PQ18=5,8,IF(PQ18=6,9,IF(PQ18=7,10,0)))))))</f>
        <v>0</v>
      </c>
      <c r="PS18" s="402" t="b">
        <f t="shared" ref="PS18:PS26" si="431">IF(OZ18=5,RANK(PE18,PE$17:PE$26))</f>
        <v>0</v>
      </c>
      <c r="PT18" s="402">
        <f t="shared" ref="PT18:PT26" si="432">IF(PS18=1,5,IF(PS18=2,6,IF(PS18=3,7,IF(PS18=4,8,IF(PS18=5,9,IF(PS18=6,10,0))))))</f>
        <v>0</v>
      </c>
      <c r="PU18" s="402">
        <f t="shared" ref="PU18:PU26" si="433">IF(OZ18=6,RANK(PF18,PF$17:PF$26))</f>
        <v>1</v>
      </c>
      <c r="PV18" s="402">
        <f t="shared" ref="PV18:PV26" si="434">IF(PU18=1,6,IF(PU18=2,7,IF(PU18=3,8,IF(PU18=4,9,IF(PU18=5,10,0)))))</f>
        <v>6</v>
      </c>
      <c r="PW18" s="402" t="b">
        <f t="shared" ref="PW18:PW26" si="435">IF(OZ18=7,RANK(PG18,PG$17:PG$26))</f>
        <v>0</v>
      </c>
      <c r="PX18" s="402">
        <f t="shared" ref="PX18:PX26" si="436">IF(PW18=1,7,IF(PW18=2,8,IF(PW18=3,9,IF(PW18=4,10,0))))</f>
        <v>0</v>
      </c>
      <c r="PY18" s="402" t="b">
        <f t="shared" ref="PY18:PY26" si="437">IF(OZ18=8,RANK(PH18,PH$17:PH$26))</f>
        <v>0</v>
      </c>
      <c r="PZ18" s="402">
        <f t="shared" ref="PZ18:PZ26" si="438">IF(PY18=1,8,IF(PY18=2,9,IF(PY18=3,10,0)))</f>
        <v>0</v>
      </c>
      <c r="QA18" s="402" t="b">
        <f t="shared" ref="QA18:QA26" si="439">IF(OZ18=9,RANK(PI18,PI$17:PI$26))</f>
        <v>0</v>
      </c>
      <c r="QB18" s="402">
        <f t="shared" si="137"/>
        <v>0</v>
      </c>
      <c r="QC18" s="402" t="b">
        <f t="shared" ref="QC18:QC26" si="440">IF(OZ18=10,RANK(PJ18,PJ$17:PJ$26))</f>
        <v>0</v>
      </c>
      <c r="QD18" s="402">
        <f t="shared" si="138"/>
        <v>0</v>
      </c>
      <c r="QE18" s="350">
        <f t="shared" si="139"/>
        <v>6</v>
      </c>
      <c r="QF18" s="404" t="str">
        <f t="shared" ref="QF18:QF26" si="441">IF(QE18=1,"1st",IF(QE18=2,"2nd",IF(QE18=3,"3rd",IF(QE18=4,"4th",IF(QE18=5,"5th",IF(QE18=6,"6th",IF(QE18=7,"7th",IF(QE18=8,"8th",IF(QE18=9,"9th",IF(QE18=10,"10th"))))))))))</f>
        <v>6th</v>
      </c>
      <c r="QG18" s="365" t="s">
        <v>2708</v>
      </c>
      <c r="QH18" s="356">
        <f>'print 10 lane'!M146</f>
        <v>2</v>
      </c>
      <c r="QI18" s="357" t="s">
        <v>2709</v>
      </c>
      <c r="QJ18" s="356">
        <f>'print 10 lane'!M147</f>
        <v>3</v>
      </c>
      <c r="QK18" s="358" t="s">
        <v>2710</v>
      </c>
      <c r="QL18" s="366">
        <f>'print 10 lane'!M148</f>
        <v>8</v>
      </c>
      <c r="QM18" s="506" t="s">
        <v>2791</v>
      </c>
      <c r="QN18" s="459">
        <f>'print 10 lane'!M149</f>
        <v>9</v>
      </c>
      <c r="QO18" s="507" t="s">
        <v>2792</v>
      </c>
      <c r="QP18" s="459">
        <f>'print 10 lane'!M150</f>
        <v>10</v>
      </c>
      <c r="QQ18" s="508" t="s">
        <v>2793</v>
      </c>
      <c r="QR18" s="459">
        <f>'print 10 lane'!M151</f>
        <v>16</v>
      </c>
      <c r="QS18" s="509" t="s">
        <v>2794</v>
      </c>
      <c r="QT18" s="459">
        <f>'print 10 lane'!M152</f>
        <v>0</v>
      </c>
      <c r="QU18" s="510" t="s">
        <v>2795</v>
      </c>
      <c r="QV18" s="459">
        <f>'print 10 lane'!M153</f>
        <v>0</v>
      </c>
      <c r="QW18" s="511" t="s">
        <v>2796</v>
      </c>
      <c r="QX18" s="459">
        <f>'print 10 lane'!M154</f>
        <v>0</v>
      </c>
      <c r="QY18" s="512" t="s">
        <v>2797</v>
      </c>
      <c r="QZ18" s="459">
        <f>'print 10 lane'!M155</f>
        <v>0</v>
      </c>
      <c r="RC18" s="382" t="e">
        <f t="shared" si="140"/>
        <v>#REF!</v>
      </c>
      <c r="RD18" s="375">
        <f t="shared" si="141"/>
        <v>0</v>
      </c>
      <c r="RR18" s="582">
        <f t="shared" si="142"/>
        <v>2</v>
      </c>
      <c r="RS18" s="1556" t="str">
        <f t="shared" ref="RS18:RS26" si="442">G18</f>
        <v>City of Peterborough A</v>
      </c>
      <c r="RT18" s="1556"/>
      <c r="RU18" s="1556"/>
      <c r="RV18" s="1556"/>
      <c r="RW18" s="1606" t="str">
        <f t="shared" si="143"/>
        <v>2nd</v>
      </c>
      <c r="RX18" s="1606"/>
      <c r="RY18" s="1606" t="e">
        <f t="shared" ref="RY18:RY26" si="443">J18</f>
        <v>#REF!</v>
      </c>
      <c r="RZ18" s="1606"/>
      <c r="SA18" s="1606"/>
      <c r="SB18" s="583">
        <f t="shared" si="144"/>
        <v>214</v>
      </c>
      <c r="SC18" s="586" t="str">
        <f t="shared" ref="SC18:SC26" si="444">U18</f>
        <v>2nd</v>
      </c>
      <c r="SD18" s="587">
        <f t="shared" ref="SD18:SD26" si="445">X18</f>
        <v>0</v>
      </c>
      <c r="SE18" s="587" t="b">
        <f t="shared" ref="SE18:SE26" si="446">AA18</f>
        <v>0</v>
      </c>
      <c r="SF18" s="588">
        <f t="shared" si="145"/>
        <v>0</v>
      </c>
      <c r="SG18" s="588">
        <f t="shared" si="146"/>
        <v>0</v>
      </c>
      <c r="SH18" s="588" t="b">
        <f t="shared" si="147"/>
        <v>0</v>
      </c>
      <c r="SI18" s="588">
        <f t="shared" ref="SI18:SI26" si="447">IF(SH18=1,1,IF(SH18=2,2,IF(SH18=3,3,IF(SH18=4,4,IF(SH18=5,5,IF(SH18=6,6,IF(SH18=7,7,IF(SH18=8,8,IF(SH18=9,9,IF(SH18=10,0,0))))))))))</f>
        <v>0</v>
      </c>
      <c r="SJ18" s="588">
        <f t="shared" si="148"/>
        <v>0</v>
      </c>
      <c r="SK18" s="588" t="b">
        <f t="shared" si="149"/>
        <v>0</v>
      </c>
      <c r="SL18" s="588">
        <f t="shared" ref="SL18:SL26" si="448">IF(SK18=1,2,IF(SK18=2,3,IF(SK18=3,4,IF(SK18=4,5,IF(SK18=5,6,IF(SK18=6,7,IF(SK18=7,8,IF(SK18=8,9,IF(SK18=9,10,0)))))))))</f>
        <v>0</v>
      </c>
      <c r="SM18" s="588">
        <f t="shared" si="150"/>
        <v>0</v>
      </c>
      <c r="SN18" s="588" t="b">
        <f t="shared" si="151"/>
        <v>0</v>
      </c>
      <c r="SO18" s="588">
        <f t="shared" ref="SO18:SO26" si="449">IF(SN18=1,3,IF(SN18=2,4,IF(SN18=3,5,IF(SN18=4,6,IF(SN18=5,7,IF(SN18=6,8,IF(SN18=7,9,IF(SN18=8,10,0))))))))</f>
        <v>0</v>
      </c>
      <c r="SP18" s="588" t="e">
        <f t="shared" si="152"/>
        <v>#REF!</v>
      </c>
      <c r="SQ18" s="588" t="e">
        <f t="shared" si="153"/>
        <v>#REF!</v>
      </c>
      <c r="SR18" s="588" t="e">
        <f t="shared" ref="SR18:SR26" si="450">IF(SQ18=1,4,IF(SQ18=2,5,IF(SQ18=3,6,IF(SQ18=4,7,IF(SQ18=5,8,IF(SQ18=6,9,IF(SQ18=7,10,0)))))))</f>
        <v>#REF!</v>
      </c>
      <c r="SS18" s="588" t="e">
        <f t="shared" si="154"/>
        <v>#REF!</v>
      </c>
      <c r="ST18" s="588" t="e">
        <f t="shared" si="155"/>
        <v>#REF!</v>
      </c>
      <c r="SU18" s="588" t="e">
        <f t="shared" ref="SU18:SU26" si="451">IF(ST18=1,5,IF(ST18=2,6,IF(ST18=3,7,IF(ST18=4,8,IF(ST18=5,9,IF(ST18=6,10,0))))))</f>
        <v>#REF!</v>
      </c>
      <c r="SV18" s="588" t="e">
        <f t="shared" si="156"/>
        <v>#REF!</v>
      </c>
      <c r="SW18" s="588" t="e">
        <f t="shared" si="157"/>
        <v>#REF!</v>
      </c>
      <c r="SX18" s="588" t="e">
        <f t="shared" ref="SX18:SX26" si="452">IF(SW18=1,6,IF(SW18=2,7,IF(SW18=3,8,IF(SW18=4,9,IF(SW18=5,10,0)))))</f>
        <v>#REF!</v>
      </c>
      <c r="SY18" s="588" t="e">
        <f t="shared" si="158"/>
        <v>#REF!</v>
      </c>
      <c r="SZ18" s="588" t="e">
        <f t="shared" si="159"/>
        <v>#REF!</v>
      </c>
      <c r="TA18" s="588" t="e">
        <f t="shared" ref="TA18:TA26" si="453">IF(SZ18=1,7,IF(SZ18=2,8,IF(SZ18=3,9,IF(SZ18=4,10,0))))</f>
        <v>#REF!</v>
      </c>
      <c r="TB18" s="588" t="e">
        <f t="shared" si="160"/>
        <v>#REF!</v>
      </c>
      <c r="TC18" s="588" t="e">
        <f t="shared" si="161"/>
        <v>#REF!</v>
      </c>
      <c r="TD18" s="588" t="e">
        <f t="shared" ref="TD18:TD26" si="454">IF(TC18=1,8,IF(TC18=2,9,IF(TC18=3,10,0)))</f>
        <v>#REF!</v>
      </c>
      <c r="TE18" s="588" t="e">
        <f t="shared" si="162"/>
        <v>#REF!</v>
      </c>
      <c r="TF18" s="588" t="e">
        <f t="shared" si="163"/>
        <v>#REF!</v>
      </c>
      <c r="TG18" s="588" t="e">
        <f t="shared" ref="TG18:TG26" si="455">IF(TF18=1,9,IF(TF18=2,10,0))</f>
        <v>#REF!</v>
      </c>
      <c r="TH18" s="588" t="e">
        <f t="shared" si="164"/>
        <v>#REF!</v>
      </c>
      <c r="TI18" s="588" t="e">
        <f t="shared" si="165"/>
        <v>#REF!</v>
      </c>
      <c r="TJ18" s="588" t="e">
        <f t="shared" ref="TJ18:TJ26" si="456">IF(TI18=1,10,0)</f>
        <v>#REF!</v>
      </c>
      <c r="TK18" s="588" t="e">
        <f>IF(#REF!=0,0,IF(SI18=1,1,IF(SI18=2,2,IF(SI18=3,3,IF(SI18=4,4,IF(SI18=5,5,IF(SI18=6,6,IF(SI18=7,7,IF(SI18=8,8,IF(SI18=9,9,IF(SI18=10,10,IF(SL18=2,2,IF(SL18=3,3,IF(SL18=4,4,IF(SL18=5,5,IF(SL18=6,6,IF(SL18=7,7,IF(SL18=8,8,IF(SL18=9,9,IF(SL18=10,10,IF(SO18=3,3,IF(SO18=4,4,IF(SO18=5,5,IF(SO18=6,6,IF(SO18=7,7,IF(SO18=8,8,IF(SO18=9,9,IF(SO18=10,10,IF(SR18=4,4,IF(SR18=5,5,IF(SR18=6,6,IF(SR18=7,7,IF(SR18=8,8,IF(SR18=9,9,IF(SR18=10,10,IF(SU18=5,5,IF(SU18=6,6,IF(SU18=7,7,IF(SU18=8,8,IF(SU18=9,9,IF(SU18=10,10,IF(SX18=6,6,IF(SX18=5,5,IF(SX18=7,7,IF(SX18=8,8,IF(SX18=9,9,IF(SX18=10,10,IF(TA18=7,7,IF(TA18=8,8,IF(TA18=9,9,IF(TA18=10,10,IF(TD18=8,8,IF(TD18=9,9,IF(TD18=10,10,IF(TG18=9,9,IF(TG18=10,10,IF(TI18=10,10,(SF18))))))))))))))))))))))))))))))))))))))))))))))))))))))))))</f>
        <v>#REF!</v>
      </c>
      <c r="TL18" s="588" t="e">
        <f>IF(#REF!=0,0,IF(TK18=1,"1st",IF(TK18=2,"2nd",IF(TK18=3,"3rd",IF(TK18=4,"4th",IF(TK18=5,"5th",IF(TK18=6,"6th",IF(TK18=7,"7th",IF(TK18=8,"8th",IF(TK18=9,"9th",IF(TK18=10,"10th")))))))))))</f>
        <v>#REF!</v>
      </c>
      <c r="TM18" s="1603" t="e">
        <f t="shared" si="166"/>
        <v>#REF!</v>
      </c>
      <c r="TN18" s="1603"/>
      <c r="TO18" s="1603"/>
      <c r="TP18" s="1604">
        <f t="shared" ref="TP18:TP26" si="457">BM18</f>
        <v>0</v>
      </c>
      <c r="TQ18" s="1604"/>
      <c r="TR18" s="1605"/>
    </row>
    <row r="19" spans="1:538" ht="30.6" customHeight="1" thickTop="1" thickBot="1" x14ac:dyDescent="0.25">
      <c r="A19" s="515" t="str">
        <f t="shared" si="1"/>
        <v>City of Peterborough A</v>
      </c>
      <c r="B19" s="517">
        <f>'Gala Setup'!$N6</f>
        <v>3</v>
      </c>
      <c r="C19" s="499" t="str">
        <f>'Gala Setup'!P6</f>
        <v>City of Peterborough A</v>
      </c>
      <c r="D19" s="825"/>
      <c r="E19" s="826"/>
      <c r="F19" s="783"/>
      <c r="G19" s="503" t="str">
        <f>IF($CG$17="3rd",CC$17,IF($CG$18="3rd",CC$18,IF($CG$19="3rd",CC$19,IF($CG$20="3rd",CC$20,IF($CG$21="3rd",CC$21,IF($CG$22="3rd",CC$22,IF($CG$23="3rd",CC$23,IF($CG$24="3rd",CC$24,IF($CG$25="3rd",CC$25,IF($CG$26="3rd",CC$26,"More results required for accuracy"))))))))))</f>
        <v>Moderians</v>
      </c>
      <c r="H19" s="758" t="str">
        <f>IF(C19=0,0,"3rd")</f>
        <v>3rd</v>
      </c>
      <c r="I19" s="758" t="e">
        <f>IF($CG$17="3rd",CE$17,IF($CG$18="3rd",CE$18,IF($CG$19="3rd",CE$19,IF($CG$20="3rd",CE$20,IF($CG$21="3rd",CE$21,IF($CG$22="3rd",CE$22,IF($CG$23="3rd",CE$23,IF($CG$24="3rd",CE$24,IF($CG$25="3rd",CE$25,IF($CG$26="3rd",CE$26))))))))))</f>
        <v>#REF!</v>
      </c>
      <c r="J19" s="758" t="e">
        <f t="shared" si="2"/>
        <v>#REF!</v>
      </c>
      <c r="K19" s="758" t="e">
        <f t="shared" si="167"/>
        <v>#REF!</v>
      </c>
      <c r="L19" s="760"/>
      <c r="M19" s="760">
        <f>IF($CG$17="3rd",CF$17,IF($CG$18="3rd",CF$18,IF($CG$19="3rd",CF$19,IF($CG$20="3rd",CF$20,IF($CG$21="3rd",CF$21,IF($CG$22="3rd",CF$22,IF($CG$23="3rd",CF$23,IF($CG$24="3rd",CF$24,IF($CG$25="3rd",CF$25,IF($CG$26="3rd",CF$26))))))))))</f>
        <v>161</v>
      </c>
      <c r="N19" s="1537"/>
      <c r="O19" s="1538"/>
      <c r="P19" s="1538"/>
      <c r="Q19" s="1538"/>
      <c r="R19" s="1538"/>
      <c r="S19" s="1539"/>
      <c r="T19" s="501"/>
      <c r="U19" s="431" t="str">
        <f>IF(C19=0,0,"3rd")</f>
        <v>3rd</v>
      </c>
      <c r="V19" s="802">
        <f>IF(C19=G19,E19,IF(C20=G19,E20,IF(C21=G19,E21,IF(C22=G19,E22,IF(C23=G19,E23,IF(C24=G19,E24,IF(C25=G19,E25,IF(C26=G19,E26,IF(C17=G19,E17,IF(C18=G19,E18))))))))))</f>
        <v>0</v>
      </c>
      <c r="W19" s="808"/>
      <c r="X19" s="805">
        <f>IF(C19=0,0,IF($CQ$17="3rd",CO$17,IF($CQ$18="3rd",CO$18,IF($CQ$19="3rd",CO$19,IF($CQ$20="3rd",CO$20,IF($CQ$21="3rd",CO$21,IF($CQ$22="3rd",CO$22,IF($CQ$23="3rd",CO$23,IF($CQ$24="3rd",CO$24,IF($CQ$25="3rd",CO$25,IF($CQ$26="3rd",CO$26)))))))))))+D4</f>
        <v>0</v>
      </c>
      <c r="Y19" s="799"/>
      <c r="Z19" s="775">
        <f t="shared" si="3"/>
        <v>0</v>
      </c>
      <c r="AA19" s="760" t="b">
        <f>IF(C19=0,0,IF($CQ$17="3rd",CP$17,IF($CQ$18="3rd",CP$18,IF($CQ$19="3rd",CP$19,IF($CQ$20="3rd",CP$20,IF($CQ$21="3rd",CP$21,IF($CQ$22="3rd",CP$22,IF($CQ$23="3rd",CP$23,IF($CQ$24="3rd",CP$24,IF($CQ$25="3rd",CP$25,IF($CQ$26="3rd",CP$26)))))))))))</f>
        <v>0</v>
      </c>
      <c r="AB19" s="776" t="e">
        <f t="shared" si="4"/>
        <v>#REF!</v>
      </c>
      <c r="AC19" s="776" t="e">
        <f t="shared" si="5"/>
        <v>#REF!</v>
      </c>
      <c r="AD19" s="776" t="e">
        <f t="shared" si="6"/>
        <v>#REF!</v>
      </c>
      <c r="AE19" s="777" t="e">
        <f t="shared" si="168"/>
        <v>#REF!</v>
      </c>
      <c r="AF19" s="776" t="e">
        <f t="shared" si="7"/>
        <v>#REF!</v>
      </c>
      <c r="AG19" s="776" t="e">
        <f t="shared" si="8"/>
        <v>#REF!</v>
      </c>
      <c r="AH19" s="777" t="e">
        <f t="shared" si="169"/>
        <v>#REF!</v>
      </c>
      <c r="AI19" s="776" t="e">
        <f t="shared" si="9"/>
        <v>#REF!</v>
      </c>
      <c r="AJ19" s="776" t="e">
        <f t="shared" si="10"/>
        <v>#REF!</v>
      </c>
      <c r="AK19" s="777" t="e">
        <f t="shared" si="170"/>
        <v>#REF!</v>
      </c>
      <c r="AL19" s="776" t="e">
        <f t="shared" si="11"/>
        <v>#REF!</v>
      </c>
      <c r="AM19" s="776" t="e">
        <f t="shared" si="12"/>
        <v>#REF!</v>
      </c>
      <c r="AN19" s="777" t="e">
        <f t="shared" si="171"/>
        <v>#REF!</v>
      </c>
      <c r="AO19" s="776" t="e">
        <f t="shared" si="13"/>
        <v>#REF!</v>
      </c>
      <c r="AP19" s="776" t="e">
        <f t="shared" si="14"/>
        <v>#REF!</v>
      </c>
      <c r="AQ19" s="777" t="e">
        <f t="shared" si="172"/>
        <v>#REF!</v>
      </c>
      <c r="AR19" s="776" t="e">
        <f t="shared" si="15"/>
        <v>#REF!</v>
      </c>
      <c r="AS19" s="776" t="e">
        <f t="shared" si="16"/>
        <v>#REF!</v>
      </c>
      <c r="AT19" s="777" t="e">
        <f t="shared" si="173"/>
        <v>#REF!</v>
      </c>
      <c r="AU19" s="776" t="e">
        <f t="shared" si="17"/>
        <v>#REF!</v>
      </c>
      <c r="AV19" s="776" t="e">
        <f t="shared" si="18"/>
        <v>#REF!</v>
      </c>
      <c r="AW19" s="777" t="e">
        <f t="shared" si="174"/>
        <v>#REF!</v>
      </c>
      <c r="AX19" s="776" t="e">
        <f t="shared" si="19"/>
        <v>#REF!</v>
      </c>
      <c r="AY19" s="776" t="e">
        <f t="shared" si="20"/>
        <v>#REF!</v>
      </c>
      <c r="AZ19" s="777" t="e">
        <f t="shared" si="175"/>
        <v>#REF!</v>
      </c>
      <c r="BA19" s="776" t="e">
        <f t="shared" si="21"/>
        <v>#REF!</v>
      </c>
      <c r="BB19" s="776" t="e">
        <f t="shared" si="22"/>
        <v>#REF!</v>
      </c>
      <c r="BC19" s="777" t="e">
        <f t="shared" si="176"/>
        <v>#REF!</v>
      </c>
      <c r="BD19" s="776" t="e">
        <f t="shared" si="23"/>
        <v>#REF!</v>
      </c>
      <c r="BE19" s="776" t="e">
        <f t="shared" si="24"/>
        <v>#REF!</v>
      </c>
      <c r="BF19" s="777" t="e">
        <f t="shared" si="177"/>
        <v>#REF!</v>
      </c>
      <c r="BG19" s="777">
        <f t="shared" si="25"/>
        <v>0</v>
      </c>
      <c r="BH19" s="776">
        <f t="shared" si="26"/>
        <v>0</v>
      </c>
      <c r="BI19" s="1551">
        <f t="shared" si="27"/>
        <v>0</v>
      </c>
      <c r="BJ19" s="1551"/>
      <c r="BK19" s="1552"/>
      <c r="BL19" s="799"/>
      <c r="BM19" s="1559"/>
      <c r="BN19" s="1560"/>
      <c r="BO19" s="1561"/>
      <c r="BP19" s="1662"/>
      <c r="BQ19" s="1563" t="s">
        <v>2759</v>
      </c>
      <c r="BR19" s="438"/>
      <c r="BS19" s="442"/>
      <c r="BW19" s="410">
        <f t="shared" si="28"/>
        <v>3</v>
      </c>
      <c r="BX19" s="349">
        <f t="shared" si="29"/>
        <v>0</v>
      </c>
      <c r="BY19" s="349">
        <f t="shared" si="30"/>
        <v>0</v>
      </c>
      <c r="BZ19" s="426">
        <f>IF($CG$17="3rd",BW$17,IF($CG$18="3rd",BW$18,IF($CG$19="3rd",BW$19,IF($CG$20="3rd",BW$20,IF($CG$21="3rd",BW$21,IF($CG$22="3rd",BW$22,IF($CG$23="3rd",BW$23,IF($CG$24="3rd",BW$24,IF($CG$25="3rd",BW$25,IF($CG$26="3rd",BW$26))))))))))</f>
        <v>6</v>
      </c>
      <c r="CA19" s="425">
        <f>IF($CG$17="3rd",BX$17,IF($CG$18="3rd",BX$18,IF($CG$19="3rd",BX$19,IF($CG$20="3rd",BX$20,IF($CG$21="3rd",BX$21,IF($CG$22="3rd",BX$22,IF($CG$23="3rd",BX$23,IF($CG$24="3rd",BX$24,IF($CG$25="3rd",BX$25,IF($CG$26="3rd",BX$26))))))))))</f>
        <v>0</v>
      </c>
      <c r="CB19" s="425">
        <f>IF($CG$17="3rd",BY$17,IF($CG$18="3rd",BY$18,IF($CG$19="3rd",BY$19,IF($CG$20="3rd",BY$20,IF($CG$21="3rd",BY$21,IF($CG$22="3rd",BY$22,IF($CG$23="3rd",BY$23,IF($CG$24="3rd",BY$24,IF($CG$25="3rd",BY$25,IF($CG$26="3rd",BY$26))))))))))</f>
        <v>0</v>
      </c>
      <c r="CC19" s="411" t="str">
        <f t="shared" si="31"/>
        <v>City of Peterborough A</v>
      </c>
      <c r="CD19" s="349" t="e">
        <f t="shared" si="32"/>
        <v>#REF!</v>
      </c>
      <c r="CE19" s="349" t="e">
        <f t="shared" si="33"/>
        <v>#REF!</v>
      </c>
      <c r="CF19" s="349">
        <f t="shared" si="34"/>
        <v>214</v>
      </c>
      <c r="CG19" s="349" t="str">
        <f t="shared" si="35"/>
        <v>2nd</v>
      </c>
      <c r="CH19" s="346" t="str">
        <f t="shared" si="36"/>
        <v>1st</v>
      </c>
      <c r="CI19" s="346">
        <f t="shared" si="37"/>
        <v>16</v>
      </c>
      <c r="CJ19" s="346" t="str">
        <f t="shared" si="38"/>
        <v>2nd</v>
      </c>
      <c r="CK19" s="346">
        <f t="shared" si="39"/>
        <v>12</v>
      </c>
      <c r="CL19" s="346" t="str">
        <f t="shared" si="40"/>
        <v>3rd</v>
      </c>
      <c r="CM19" s="344">
        <f t="shared" si="41"/>
        <v>6</v>
      </c>
      <c r="CO19" s="340" t="e">
        <f t="shared" si="42"/>
        <v>#REF!</v>
      </c>
      <c r="CP19" s="349">
        <f t="shared" si="43"/>
        <v>0</v>
      </c>
      <c r="CQ19" s="349">
        <f t="shared" si="44"/>
        <v>0</v>
      </c>
      <c r="CR19" s="1642">
        <f t="shared" si="45"/>
        <v>0</v>
      </c>
      <c r="CS19" s="1643"/>
      <c r="CT19" s="1644"/>
      <c r="CU19" s="395"/>
      <c r="CW19" s="371" t="str">
        <f>'print 10 lane'!$O6</f>
        <v>City of Peterborough A</v>
      </c>
      <c r="CX19" s="352" t="e">
        <f>IF(DB19=1,(10-#REF!),IF(DB19=2,(9-#REF!),IF(DB19=3,(8-#REF!),IF(DB19=4,(7-#REF!),IF(DB19=5,(6-#REF!),IF(DB19=6,(5-#REF!),IF(DB19=7,(4-#REF!),IF(DB19=8,(3-#REF!),IF(DB19=9,(2-#REF!),IF(DB19=10,1))))))))))</f>
        <v>#REF!</v>
      </c>
      <c r="CY19" s="352"/>
      <c r="CZ19" s="379" t="e">
        <f t="shared" si="46"/>
        <v>#REF!</v>
      </c>
      <c r="DA19" s="234">
        <f>'print 10 lane'!P$9</f>
        <v>214</v>
      </c>
      <c r="DB19" s="349">
        <f>'print 10 lane'!P$7</f>
        <v>2</v>
      </c>
      <c r="DC19" s="428">
        <f t="shared" si="178"/>
        <v>0</v>
      </c>
      <c r="DD19" s="407" t="b">
        <f t="shared" si="48"/>
        <v>0</v>
      </c>
      <c r="DE19" s="402">
        <f t="shared" si="179"/>
        <v>0</v>
      </c>
      <c r="DF19" s="428">
        <f t="shared" si="180"/>
        <v>214</v>
      </c>
      <c r="DG19" s="407">
        <f t="shared" si="50"/>
        <v>1</v>
      </c>
      <c r="DH19" s="407">
        <f t="shared" si="181"/>
        <v>2</v>
      </c>
      <c r="DI19" s="428">
        <f t="shared" si="182"/>
        <v>0</v>
      </c>
      <c r="DJ19" s="407" t="b">
        <f t="shared" si="52"/>
        <v>0</v>
      </c>
      <c r="DK19" s="407" t="b">
        <f t="shared" si="183"/>
        <v>0</v>
      </c>
      <c r="DL19" s="428">
        <f t="shared" si="54"/>
        <v>0</v>
      </c>
      <c r="DM19" s="407" t="b">
        <f t="shared" si="55"/>
        <v>0</v>
      </c>
      <c r="DN19" s="407" t="b">
        <f t="shared" si="184"/>
        <v>0</v>
      </c>
      <c r="DO19" s="428">
        <f t="shared" si="57"/>
        <v>0</v>
      </c>
      <c r="DP19" s="407" t="b">
        <f t="shared" si="58"/>
        <v>0</v>
      </c>
      <c r="DQ19" s="407" t="b">
        <f t="shared" si="185"/>
        <v>0</v>
      </c>
      <c r="DR19" s="428">
        <f t="shared" si="59"/>
        <v>0</v>
      </c>
      <c r="DS19" s="402" t="b">
        <f t="shared" si="60"/>
        <v>0</v>
      </c>
      <c r="DT19" s="407" t="b">
        <f t="shared" si="186"/>
        <v>0</v>
      </c>
      <c r="DU19" s="428">
        <f t="shared" si="62"/>
        <v>0</v>
      </c>
      <c r="DV19" s="407" t="b">
        <f t="shared" si="63"/>
        <v>0</v>
      </c>
      <c r="DW19" s="407" t="b">
        <f t="shared" si="187"/>
        <v>0</v>
      </c>
      <c r="DX19" s="428">
        <f t="shared" si="65"/>
        <v>0</v>
      </c>
      <c r="DY19" s="407" t="b">
        <f t="shared" si="66"/>
        <v>0</v>
      </c>
      <c r="DZ19" s="407" t="b">
        <f t="shared" si="188"/>
        <v>0</v>
      </c>
      <c r="EA19" s="428">
        <f t="shared" si="67"/>
        <v>0</v>
      </c>
      <c r="EB19" s="407" t="b">
        <f t="shared" si="68"/>
        <v>0</v>
      </c>
      <c r="EC19" s="407" t="b">
        <f t="shared" si="189"/>
        <v>0</v>
      </c>
      <c r="ED19" s="428">
        <f t="shared" si="69"/>
        <v>0</v>
      </c>
      <c r="EE19" s="407" t="b">
        <f t="shared" si="70"/>
        <v>0</v>
      </c>
      <c r="EF19" s="402" t="b">
        <f t="shared" si="190"/>
        <v>0</v>
      </c>
      <c r="EG19" s="350">
        <f t="shared" si="191"/>
        <v>2</v>
      </c>
      <c r="EH19" s="408">
        <f t="shared" si="71"/>
        <v>0</v>
      </c>
      <c r="EI19" s="408">
        <f t="shared" si="72"/>
        <v>16</v>
      </c>
      <c r="EJ19" s="408">
        <f t="shared" si="73"/>
        <v>0</v>
      </c>
      <c r="EK19" s="408">
        <f t="shared" si="74"/>
        <v>0</v>
      </c>
      <c r="EL19" s="408">
        <f t="shared" si="75"/>
        <v>0</v>
      </c>
      <c r="EM19" s="408">
        <f t="shared" si="76"/>
        <v>0</v>
      </c>
      <c r="EN19" s="408">
        <f t="shared" si="77"/>
        <v>0</v>
      </c>
      <c r="EO19" s="408">
        <f t="shared" si="78"/>
        <v>0</v>
      </c>
      <c r="EP19" s="408">
        <f t="shared" si="79"/>
        <v>0</v>
      </c>
      <c r="EQ19" s="408">
        <f t="shared" si="80"/>
        <v>0</v>
      </c>
      <c r="ER19" s="402" t="b">
        <f t="shared" si="81"/>
        <v>0</v>
      </c>
      <c r="ES19" s="402">
        <f t="shared" si="192"/>
        <v>0</v>
      </c>
      <c r="ET19" s="407">
        <f t="shared" si="82"/>
        <v>1</v>
      </c>
      <c r="EU19" s="402">
        <f t="shared" si="193"/>
        <v>2</v>
      </c>
      <c r="EV19" s="407" t="b">
        <f t="shared" si="83"/>
        <v>0</v>
      </c>
      <c r="EW19" s="402">
        <f t="shared" si="194"/>
        <v>0</v>
      </c>
      <c r="EX19" s="407" t="b">
        <f t="shared" si="84"/>
        <v>0</v>
      </c>
      <c r="EY19" s="402">
        <f t="shared" si="195"/>
        <v>0</v>
      </c>
      <c r="EZ19" s="407" t="b">
        <f t="shared" si="85"/>
        <v>0</v>
      </c>
      <c r="FA19" s="402">
        <f t="shared" si="196"/>
        <v>0</v>
      </c>
      <c r="FB19" s="407" t="b">
        <f t="shared" si="86"/>
        <v>0</v>
      </c>
      <c r="FC19" s="402">
        <f t="shared" si="197"/>
        <v>0</v>
      </c>
      <c r="FD19" s="409" t="b">
        <f t="shared" si="87"/>
        <v>0</v>
      </c>
      <c r="FE19" s="407">
        <f t="shared" si="198"/>
        <v>0</v>
      </c>
      <c r="FF19" s="407" t="b">
        <f t="shared" si="88"/>
        <v>0</v>
      </c>
      <c r="FG19" s="402">
        <f t="shared" si="199"/>
        <v>0</v>
      </c>
      <c r="FH19" s="407" t="b">
        <f t="shared" si="89"/>
        <v>0</v>
      </c>
      <c r="FI19" s="407">
        <f t="shared" si="200"/>
        <v>0</v>
      </c>
      <c r="FJ19" s="407" t="b">
        <f t="shared" si="91"/>
        <v>0</v>
      </c>
      <c r="FK19" s="407">
        <f t="shared" si="201"/>
        <v>0</v>
      </c>
      <c r="FL19" s="350">
        <f t="shared" si="202"/>
        <v>2</v>
      </c>
      <c r="FM19" s="408">
        <f t="shared" si="93"/>
        <v>0</v>
      </c>
      <c r="FN19" s="408">
        <f t="shared" si="94"/>
        <v>12</v>
      </c>
      <c r="FO19" s="408">
        <f t="shared" si="95"/>
        <v>0</v>
      </c>
      <c r="FP19" s="408">
        <f t="shared" si="96"/>
        <v>0</v>
      </c>
      <c r="FQ19" s="408">
        <f t="shared" si="97"/>
        <v>0</v>
      </c>
      <c r="FR19" s="408">
        <f t="shared" si="98"/>
        <v>0</v>
      </c>
      <c r="FS19" s="408">
        <f t="shared" si="99"/>
        <v>0</v>
      </c>
      <c r="FT19" s="408">
        <f t="shared" si="100"/>
        <v>0</v>
      </c>
      <c r="FU19" s="408">
        <f t="shared" si="101"/>
        <v>0</v>
      </c>
      <c r="FV19" s="408">
        <f t="shared" si="102"/>
        <v>0</v>
      </c>
      <c r="FW19" s="407" t="b">
        <f t="shared" si="103"/>
        <v>0</v>
      </c>
      <c r="FX19" s="402">
        <f t="shared" si="203"/>
        <v>0</v>
      </c>
      <c r="FY19" s="407">
        <f t="shared" si="104"/>
        <v>1</v>
      </c>
      <c r="FZ19" s="402">
        <f t="shared" si="204"/>
        <v>2</v>
      </c>
      <c r="GA19" s="402" t="b">
        <f t="shared" si="105"/>
        <v>0</v>
      </c>
      <c r="GB19" s="402">
        <f t="shared" si="205"/>
        <v>0</v>
      </c>
      <c r="GC19" s="407" t="b">
        <f t="shared" si="106"/>
        <v>0</v>
      </c>
      <c r="GD19" s="402">
        <f t="shared" si="206"/>
        <v>0</v>
      </c>
      <c r="GE19" s="407" t="b">
        <f t="shared" si="107"/>
        <v>0</v>
      </c>
      <c r="GF19" s="402">
        <f t="shared" si="207"/>
        <v>0</v>
      </c>
      <c r="GG19" s="407" t="b">
        <f t="shared" si="108"/>
        <v>0</v>
      </c>
      <c r="GH19" s="402">
        <f t="shared" si="208"/>
        <v>0</v>
      </c>
      <c r="GI19" s="407" t="b">
        <f t="shared" si="109"/>
        <v>0</v>
      </c>
      <c r="GJ19" s="407">
        <f t="shared" si="209"/>
        <v>0</v>
      </c>
      <c r="GK19" s="407" t="b">
        <f t="shared" si="110"/>
        <v>0</v>
      </c>
      <c r="GL19" s="402">
        <f t="shared" si="210"/>
        <v>0</v>
      </c>
      <c r="GM19" s="407" t="b">
        <f t="shared" si="111"/>
        <v>0</v>
      </c>
      <c r="GN19" s="407">
        <f t="shared" si="211"/>
        <v>0</v>
      </c>
      <c r="GO19" s="407" t="b">
        <f t="shared" si="113"/>
        <v>0</v>
      </c>
      <c r="GP19" s="407">
        <f t="shared" si="212"/>
        <v>0</v>
      </c>
      <c r="GQ19" s="350">
        <f t="shared" si="213"/>
        <v>2</v>
      </c>
      <c r="GR19" s="403">
        <f t="shared" si="214"/>
        <v>0</v>
      </c>
      <c r="GS19" s="403">
        <f t="shared" si="215"/>
        <v>6</v>
      </c>
      <c r="GT19" s="403">
        <f t="shared" si="216"/>
        <v>0</v>
      </c>
      <c r="GU19" s="403">
        <f t="shared" si="217"/>
        <v>0</v>
      </c>
      <c r="GV19" s="403">
        <f t="shared" si="218"/>
        <v>0</v>
      </c>
      <c r="GW19" s="403">
        <f t="shared" si="219"/>
        <v>0</v>
      </c>
      <c r="GX19" s="403">
        <f t="shared" si="220"/>
        <v>0</v>
      </c>
      <c r="GY19" s="403">
        <f t="shared" si="221"/>
        <v>0</v>
      </c>
      <c r="GZ19" s="403">
        <f t="shared" si="222"/>
        <v>0</v>
      </c>
      <c r="HA19" s="403">
        <f t="shared" si="223"/>
        <v>0</v>
      </c>
      <c r="HB19" s="402" t="b">
        <f t="shared" si="224"/>
        <v>0</v>
      </c>
      <c r="HC19" s="402">
        <f t="shared" si="225"/>
        <v>0</v>
      </c>
      <c r="HD19" s="402">
        <f t="shared" si="226"/>
        <v>1</v>
      </c>
      <c r="HE19" s="402">
        <f t="shared" si="227"/>
        <v>2</v>
      </c>
      <c r="HF19" s="402" t="b">
        <f t="shared" si="228"/>
        <v>0</v>
      </c>
      <c r="HG19" s="402">
        <f t="shared" si="229"/>
        <v>0</v>
      </c>
      <c r="HH19" s="402" t="b">
        <f t="shared" si="230"/>
        <v>0</v>
      </c>
      <c r="HI19" s="402">
        <f t="shared" si="231"/>
        <v>0</v>
      </c>
      <c r="HJ19" s="402" t="b">
        <f t="shared" si="232"/>
        <v>0</v>
      </c>
      <c r="HK19" s="402">
        <f t="shared" si="233"/>
        <v>0</v>
      </c>
      <c r="HL19" s="402" t="b">
        <f t="shared" si="234"/>
        <v>0</v>
      </c>
      <c r="HM19" s="402">
        <f t="shared" si="235"/>
        <v>0</v>
      </c>
      <c r="HN19" s="402" t="b">
        <f t="shared" si="236"/>
        <v>0</v>
      </c>
      <c r="HO19" s="402">
        <f t="shared" si="237"/>
        <v>0</v>
      </c>
      <c r="HP19" s="402" t="b">
        <f t="shared" si="238"/>
        <v>0</v>
      </c>
      <c r="HQ19" s="402">
        <f t="shared" si="239"/>
        <v>0</v>
      </c>
      <c r="HR19" s="402" t="b">
        <f t="shared" si="240"/>
        <v>0</v>
      </c>
      <c r="HS19" s="402">
        <f t="shared" si="241"/>
        <v>0</v>
      </c>
      <c r="HT19" s="402" t="b">
        <f t="shared" si="242"/>
        <v>0</v>
      </c>
      <c r="HU19" s="402">
        <f t="shared" si="243"/>
        <v>0</v>
      </c>
      <c r="HV19" s="350">
        <f t="shared" si="117"/>
        <v>2</v>
      </c>
      <c r="HW19" s="403">
        <f t="shared" si="244"/>
        <v>0</v>
      </c>
      <c r="HX19" s="403">
        <f t="shared" si="245"/>
        <v>4</v>
      </c>
      <c r="HY19" s="403">
        <f t="shared" si="246"/>
        <v>0</v>
      </c>
      <c r="HZ19" s="403">
        <f t="shared" si="247"/>
        <v>0</v>
      </c>
      <c r="IA19" s="403">
        <f t="shared" si="248"/>
        <v>0</v>
      </c>
      <c r="IB19" s="403">
        <f t="shared" si="118"/>
        <v>0</v>
      </c>
      <c r="IC19" s="403">
        <f t="shared" si="249"/>
        <v>0</v>
      </c>
      <c r="ID19" s="403">
        <f t="shared" si="250"/>
        <v>0</v>
      </c>
      <c r="IE19" s="403">
        <f t="shared" si="251"/>
        <v>0</v>
      </c>
      <c r="IF19" s="403">
        <f t="shared" si="252"/>
        <v>0</v>
      </c>
      <c r="IG19" s="402" t="b">
        <f t="shared" si="253"/>
        <v>0</v>
      </c>
      <c r="IH19" s="402">
        <f t="shared" si="254"/>
        <v>0</v>
      </c>
      <c r="II19" s="402">
        <f t="shared" si="255"/>
        <v>1</v>
      </c>
      <c r="IJ19" s="402">
        <f t="shared" si="256"/>
        <v>2</v>
      </c>
      <c r="IK19" s="402" t="b">
        <f t="shared" si="257"/>
        <v>0</v>
      </c>
      <c r="IL19" s="402">
        <f t="shared" si="258"/>
        <v>0</v>
      </c>
      <c r="IM19" s="402" t="b">
        <f t="shared" si="259"/>
        <v>0</v>
      </c>
      <c r="IN19" s="402">
        <f t="shared" si="260"/>
        <v>0</v>
      </c>
      <c r="IO19" s="402" t="b">
        <f t="shared" si="261"/>
        <v>0</v>
      </c>
      <c r="IP19" s="402">
        <f t="shared" si="262"/>
        <v>0</v>
      </c>
      <c r="IQ19" s="402" t="b">
        <f t="shared" si="263"/>
        <v>0</v>
      </c>
      <c r="IR19" s="402">
        <f t="shared" si="264"/>
        <v>0</v>
      </c>
      <c r="IS19" s="402" t="b">
        <f t="shared" si="265"/>
        <v>0</v>
      </c>
      <c r="IT19" s="402">
        <f t="shared" si="266"/>
        <v>0</v>
      </c>
      <c r="IU19" s="402" t="b">
        <f t="shared" si="267"/>
        <v>0</v>
      </c>
      <c r="IV19" s="402">
        <f t="shared" si="268"/>
        <v>0</v>
      </c>
      <c r="IW19" s="402" t="b">
        <f t="shared" si="269"/>
        <v>0</v>
      </c>
      <c r="IX19" s="402">
        <f t="shared" si="270"/>
        <v>0</v>
      </c>
      <c r="IY19" s="402" t="b">
        <f t="shared" si="271"/>
        <v>0</v>
      </c>
      <c r="IZ19" s="402">
        <f t="shared" si="272"/>
        <v>0</v>
      </c>
      <c r="JA19" s="350">
        <f t="shared" si="121"/>
        <v>2</v>
      </c>
      <c r="JB19" s="403">
        <f t="shared" si="273"/>
        <v>0</v>
      </c>
      <c r="JC19" s="403">
        <f t="shared" si="274"/>
        <v>10</v>
      </c>
      <c r="JD19" s="403">
        <f t="shared" si="275"/>
        <v>0</v>
      </c>
      <c r="JE19" s="403">
        <f t="shared" si="276"/>
        <v>0</v>
      </c>
      <c r="JF19" s="403">
        <f t="shared" si="277"/>
        <v>0</v>
      </c>
      <c r="JG19" s="403">
        <f t="shared" si="278"/>
        <v>0</v>
      </c>
      <c r="JH19" s="403">
        <f t="shared" si="279"/>
        <v>0</v>
      </c>
      <c r="JI19" s="403">
        <f t="shared" si="280"/>
        <v>0</v>
      </c>
      <c r="JJ19" s="403">
        <f t="shared" si="281"/>
        <v>0</v>
      </c>
      <c r="JK19" s="403">
        <f t="shared" si="282"/>
        <v>0</v>
      </c>
      <c r="JL19" s="402" t="b">
        <f t="shared" si="283"/>
        <v>0</v>
      </c>
      <c r="JM19" s="402">
        <f t="shared" si="284"/>
        <v>0</v>
      </c>
      <c r="JN19" s="402">
        <f t="shared" si="285"/>
        <v>1</v>
      </c>
      <c r="JO19" s="402">
        <f t="shared" si="286"/>
        <v>2</v>
      </c>
      <c r="JP19" s="402" t="b">
        <f t="shared" si="287"/>
        <v>0</v>
      </c>
      <c r="JQ19" s="402">
        <f t="shared" si="288"/>
        <v>0</v>
      </c>
      <c r="JR19" s="402" t="b">
        <f t="shared" si="289"/>
        <v>0</v>
      </c>
      <c r="JS19" s="402">
        <f t="shared" si="290"/>
        <v>0</v>
      </c>
      <c r="JT19" s="402" t="b">
        <f t="shared" si="291"/>
        <v>0</v>
      </c>
      <c r="JU19" s="402">
        <f t="shared" si="292"/>
        <v>0</v>
      </c>
      <c r="JV19" s="402" t="b">
        <f t="shared" si="293"/>
        <v>0</v>
      </c>
      <c r="JW19" s="402">
        <f t="shared" si="294"/>
        <v>0</v>
      </c>
      <c r="JX19" s="402" t="b">
        <f t="shared" si="295"/>
        <v>0</v>
      </c>
      <c r="JY19" s="402">
        <f t="shared" si="296"/>
        <v>0</v>
      </c>
      <c r="JZ19" s="402" t="b">
        <f t="shared" si="297"/>
        <v>0</v>
      </c>
      <c r="KA19" s="402">
        <f t="shared" si="298"/>
        <v>0</v>
      </c>
      <c r="KB19" s="402" t="b">
        <f t="shared" si="299"/>
        <v>0</v>
      </c>
      <c r="KC19" s="402">
        <f t="shared" si="122"/>
        <v>0</v>
      </c>
      <c r="KD19" s="402" t="b">
        <f t="shared" si="300"/>
        <v>0</v>
      </c>
      <c r="KE19" s="402">
        <f t="shared" si="123"/>
        <v>0</v>
      </c>
      <c r="KF19" s="350">
        <f t="shared" si="124"/>
        <v>2</v>
      </c>
      <c r="KG19" s="403">
        <f t="shared" si="301"/>
        <v>0</v>
      </c>
      <c r="KH19" s="403">
        <f t="shared" si="302"/>
        <v>2</v>
      </c>
      <c r="KI19" s="403">
        <f t="shared" si="303"/>
        <v>0</v>
      </c>
      <c r="KJ19" s="403">
        <f t="shared" si="304"/>
        <v>0</v>
      </c>
      <c r="KK19" s="403">
        <f t="shared" si="305"/>
        <v>0</v>
      </c>
      <c r="KL19" s="403">
        <f t="shared" si="306"/>
        <v>0</v>
      </c>
      <c r="KM19" s="403">
        <f t="shared" si="307"/>
        <v>0</v>
      </c>
      <c r="KN19" s="403">
        <f t="shared" si="308"/>
        <v>0</v>
      </c>
      <c r="KO19" s="403">
        <f t="shared" si="309"/>
        <v>0</v>
      </c>
      <c r="KP19" s="403">
        <f t="shared" si="310"/>
        <v>0</v>
      </c>
      <c r="KQ19" s="402" t="b">
        <f t="shared" si="311"/>
        <v>0</v>
      </c>
      <c r="KR19" s="402">
        <f t="shared" si="312"/>
        <v>0</v>
      </c>
      <c r="KS19" s="402">
        <f t="shared" si="313"/>
        <v>1</v>
      </c>
      <c r="KT19" s="402">
        <f t="shared" si="314"/>
        <v>2</v>
      </c>
      <c r="KU19" s="402" t="b">
        <f t="shared" si="315"/>
        <v>0</v>
      </c>
      <c r="KV19" s="402">
        <f t="shared" si="316"/>
        <v>0</v>
      </c>
      <c r="KW19" s="402" t="b">
        <f t="shared" si="317"/>
        <v>0</v>
      </c>
      <c r="KX19" s="402">
        <f t="shared" si="318"/>
        <v>0</v>
      </c>
      <c r="KY19" s="402" t="b">
        <f t="shared" si="319"/>
        <v>0</v>
      </c>
      <c r="KZ19" s="402">
        <f t="shared" si="320"/>
        <v>0</v>
      </c>
      <c r="LA19" s="402" t="b">
        <f t="shared" si="321"/>
        <v>0</v>
      </c>
      <c r="LB19" s="402">
        <f t="shared" si="322"/>
        <v>0</v>
      </c>
      <c r="LC19" s="402" t="b">
        <f t="shared" si="323"/>
        <v>0</v>
      </c>
      <c r="LD19" s="402">
        <f t="shared" si="324"/>
        <v>0</v>
      </c>
      <c r="LE19" s="402" t="b">
        <f t="shared" si="325"/>
        <v>0</v>
      </c>
      <c r="LF19" s="402">
        <f t="shared" si="326"/>
        <v>0</v>
      </c>
      <c r="LG19" s="402" t="b">
        <f t="shared" si="327"/>
        <v>0</v>
      </c>
      <c r="LH19" s="402">
        <f t="shared" si="125"/>
        <v>0</v>
      </c>
      <c r="LI19" s="402" t="b">
        <f t="shared" si="328"/>
        <v>0</v>
      </c>
      <c r="LJ19" s="402">
        <f t="shared" si="126"/>
        <v>0</v>
      </c>
      <c r="LK19" s="350">
        <f t="shared" si="127"/>
        <v>2</v>
      </c>
      <c r="LL19" s="403">
        <f t="shared" si="329"/>
        <v>0</v>
      </c>
      <c r="LM19" s="403">
        <f t="shared" si="330"/>
        <v>0</v>
      </c>
      <c r="LN19" s="403">
        <f t="shared" si="331"/>
        <v>0</v>
      </c>
      <c r="LO19" s="403">
        <f t="shared" si="332"/>
        <v>0</v>
      </c>
      <c r="LP19" s="403">
        <f t="shared" si="333"/>
        <v>0</v>
      </c>
      <c r="LQ19" s="403">
        <f t="shared" si="334"/>
        <v>0</v>
      </c>
      <c r="LR19" s="403">
        <f t="shared" si="335"/>
        <v>0</v>
      </c>
      <c r="LS19" s="403">
        <f t="shared" si="336"/>
        <v>0</v>
      </c>
      <c r="LT19" s="403">
        <f t="shared" si="337"/>
        <v>0</v>
      </c>
      <c r="LU19" s="403">
        <f t="shared" si="338"/>
        <v>0</v>
      </c>
      <c r="LV19" s="402" t="b">
        <f t="shared" si="339"/>
        <v>0</v>
      </c>
      <c r="LW19" s="402">
        <f t="shared" si="340"/>
        <v>0</v>
      </c>
      <c r="LX19" s="402">
        <f t="shared" si="341"/>
        <v>1</v>
      </c>
      <c r="LY19" s="402">
        <f t="shared" si="342"/>
        <v>2</v>
      </c>
      <c r="LZ19" s="402" t="b">
        <f t="shared" si="343"/>
        <v>0</v>
      </c>
      <c r="MA19" s="402">
        <f t="shared" si="344"/>
        <v>0</v>
      </c>
      <c r="MB19" s="402" t="b">
        <f t="shared" si="345"/>
        <v>0</v>
      </c>
      <c r="MC19" s="402">
        <f t="shared" si="346"/>
        <v>0</v>
      </c>
      <c r="MD19" s="402" t="b">
        <f t="shared" si="347"/>
        <v>0</v>
      </c>
      <c r="ME19" s="402">
        <f t="shared" si="348"/>
        <v>0</v>
      </c>
      <c r="MF19" s="402" t="b">
        <f t="shared" si="349"/>
        <v>0</v>
      </c>
      <c r="MG19" s="402">
        <f t="shared" si="350"/>
        <v>0</v>
      </c>
      <c r="MH19" s="402" t="b">
        <f t="shared" si="351"/>
        <v>0</v>
      </c>
      <c r="MI19" s="402">
        <f t="shared" si="352"/>
        <v>0</v>
      </c>
      <c r="MJ19" s="402" t="b">
        <f t="shared" si="353"/>
        <v>0</v>
      </c>
      <c r="MK19" s="402">
        <f t="shared" si="354"/>
        <v>0</v>
      </c>
      <c r="ML19" s="402" t="b">
        <f t="shared" si="355"/>
        <v>0</v>
      </c>
      <c r="MM19" s="402">
        <f t="shared" si="128"/>
        <v>0</v>
      </c>
      <c r="MN19" s="402" t="b">
        <f t="shared" si="356"/>
        <v>0</v>
      </c>
      <c r="MO19" s="402">
        <f t="shared" si="129"/>
        <v>0</v>
      </c>
      <c r="MP19" s="350">
        <f t="shared" si="130"/>
        <v>2</v>
      </c>
      <c r="MQ19" s="403">
        <f t="shared" si="357"/>
        <v>0</v>
      </c>
      <c r="MR19" s="403">
        <f t="shared" si="358"/>
        <v>0</v>
      </c>
      <c r="MS19" s="403">
        <f t="shared" si="359"/>
        <v>0</v>
      </c>
      <c r="MT19" s="403">
        <f t="shared" si="360"/>
        <v>0</v>
      </c>
      <c r="MU19" s="403">
        <f t="shared" si="361"/>
        <v>0</v>
      </c>
      <c r="MV19" s="403">
        <f t="shared" si="362"/>
        <v>0</v>
      </c>
      <c r="MW19" s="403">
        <f t="shared" si="363"/>
        <v>0</v>
      </c>
      <c r="MX19" s="403">
        <f t="shared" si="364"/>
        <v>0</v>
      </c>
      <c r="MY19" s="403">
        <f t="shared" si="365"/>
        <v>0</v>
      </c>
      <c r="MZ19" s="403">
        <f t="shared" si="366"/>
        <v>0</v>
      </c>
      <c r="NA19" s="402" t="b">
        <f t="shared" si="367"/>
        <v>0</v>
      </c>
      <c r="NB19" s="402">
        <f t="shared" si="368"/>
        <v>0</v>
      </c>
      <c r="NC19" s="402">
        <f t="shared" si="369"/>
        <v>1</v>
      </c>
      <c r="ND19" s="402">
        <f t="shared" si="370"/>
        <v>2</v>
      </c>
      <c r="NE19" s="402" t="b">
        <f t="shared" si="371"/>
        <v>0</v>
      </c>
      <c r="NF19" s="402">
        <f t="shared" si="372"/>
        <v>0</v>
      </c>
      <c r="NG19" s="402" t="b">
        <f t="shared" si="373"/>
        <v>0</v>
      </c>
      <c r="NH19" s="402">
        <f t="shared" si="374"/>
        <v>0</v>
      </c>
      <c r="NI19" s="402" t="b">
        <f t="shared" si="375"/>
        <v>0</v>
      </c>
      <c r="NJ19" s="402">
        <f t="shared" si="376"/>
        <v>0</v>
      </c>
      <c r="NK19" s="402" t="b">
        <f t="shared" si="377"/>
        <v>0</v>
      </c>
      <c r="NL19" s="402">
        <f t="shared" si="378"/>
        <v>0</v>
      </c>
      <c r="NM19" s="402" t="b">
        <f t="shared" si="379"/>
        <v>0</v>
      </c>
      <c r="NN19" s="402">
        <f t="shared" si="380"/>
        <v>0</v>
      </c>
      <c r="NO19" s="402" t="b">
        <f t="shared" si="381"/>
        <v>0</v>
      </c>
      <c r="NP19" s="402">
        <f t="shared" si="382"/>
        <v>0</v>
      </c>
      <c r="NQ19" s="402" t="b">
        <f t="shared" si="383"/>
        <v>0</v>
      </c>
      <c r="NR19" s="402">
        <f t="shared" si="131"/>
        <v>0</v>
      </c>
      <c r="NS19" s="402" t="b">
        <f t="shared" si="384"/>
        <v>0</v>
      </c>
      <c r="NT19" s="402">
        <f t="shared" si="132"/>
        <v>0</v>
      </c>
      <c r="NU19" s="350">
        <f t="shared" si="133"/>
        <v>2</v>
      </c>
      <c r="NV19" s="403">
        <f t="shared" si="385"/>
        <v>0</v>
      </c>
      <c r="NW19" s="403">
        <f t="shared" si="386"/>
        <v>0</v>
      </c>
      <c r="NX19" s="403">
        <f t="shared" si="387"/>
        <v>0</v>
      </c>
      <c r="NY19" s="403">
        <f t="shared" si="388"/>
        <v>0</v>
      </c>
      <c r="NZ19" s="403">
        <f t="shared" si="389"/>
        <v>0</v>
      </c>
      <c r="OA19" s="403">
        <f t="shared" si="390"/>
        <v>0</v>
      </c>
      <c r="OB19" s="403">
        <f t="shared" si="391"/>
        <v>0</v>
      </c>
      <c r="OC19" s="403">
        <f t="shared" si="392"/>
        <v>0</v>
      </c>
      <c r="OD19" s="403">
        <f t="shared" si="393"/>
        <v>0</v>
      </c>
      <c r="OE19" s="403">
        <f t="shared" si="394"/>
        <v>0</v>
      </c>
      <c r="OF19" s="402" t="b">
        <f t="shared" si="395"/>
        <v>0</v>
      </c>
      <c r="OG19" s="402">
        <f t="shared" si="396"/>
        <v>0</v>
      </c>
      <c r="OH19" s="402">
        <f t="shared" si="397"/>
        <v>1</v>
      </c>
      <c r="OI19" s="402">
        <f t="shared" si="398"/>
        <v>2</v>
      </c>
      <c r="OJ19" s="402" t="b">
        <f t="shared" si="399"/>
        <v>0</v>
      </c>
      <c r="OK19" s="402">
        <f t="shared" si="400"/>
        <v>0</v>
      </c>
      <c r="OL19" s="402" t="b">
        <f t="shared" si="401"/>
        <v>0</v>
      </c>
      <c r="OM19" s="402">
        <f t="shared" si="402"/>
        <v>0</v>
      </c>
      <c r="ON19" s="402" t="b">
        <f t="shared" si="403"/>
        <v>0</v>
      </c>
      <c r="OO19" s="402">
        <f t="shared" si="404"/>
        <v>0</v>
      </c>
      <c r="OP19" s="402" t="b">
        <f t="shared" si="405"/>
        <v>0</v>
      </c>
      <c r="OQ19" s="402">
        <f t="shared" si="406"/>
        <v>0</v>
      </c>
      <c r="OR19" s="402" t="b">
        <f t="shared" si="407"/>
        <v>0</v>
      </c>
      <c r="OS19" s="402">
        <f t="shared" si="408"/>
        <v>0</v>
      </c>
      <c r="OT19" s="402" t="b">
        <f t="shared" si="409"/>
        <v>0</v>
      </c>
      <c r="OU19" s="402">
        <f t="shared" si="410"/>
        <v>0</v>
      </c>
      <c r="OV19" s="402" t="b">
        <f t="shared" si="411"/>
        <v>0</v>
      </c>
      <c r="OW19" s="402">
        <f t="shared" si="134"/>
        <v>0</v>
      </c>
      <c r="OX19" s="402" t="b">
        <f t="shared" si="412"/>
        <v>0</v>
      </c>
      <c r="OY19" s="402">
        <f t="shared" si="135"/>
        <v>0</v>
      </c>
      <c r="OZ19" s="350">
        <f t="shared" si="136"/>
        <v>2</v>
      </c>
      <c r="PA19" s="403">
        <f t="shared" si="413"/>
        <v>0</v>
      </c>
      <c r="PB19" s="403">
        <f t="shared" si="414"/>
        <v>0</v>
      </c>
      <c r="PC19" s="403">
        <f t="shared" si="415"/>
        <v>0</v>
      </c>
      <c r="PD19" s="403">
        <f t="shared" si="416"/>
        <v>0</v>
      </c>
      <c r="PE19" s="403">
        <f t="shared" si="417"/>
        <v>0</v>
      </c>
      <c r="PF19" s="403">
        <f t="shared" si="418"/>
        <v>0</v>
      </c>
      <c r="PG19" s="403">
        <f t="shared" si="419"/>
        <v>0</v>
      </c>
      <c r="PH19" s="403">
        <f t="shared" si="420"/>
        <v>0</v>
      </c>
      <c r="PI19" s="403">
        <f t="shared" si="421"/>
        <v>0</v>
      </c>
      <c r="PJ19" s="403">
        <f t="shared" si="422"/>
        <v>0</v>
      </c>
      <c r="PK19" s="402" t="b">
        <f t="shared" si="423"/>
        <v>0</v>
      </c>
      <c r="PL19" s="402">
        <f t="shared" si="424"/>
        <v>0</v>
      </c>
      <c r="PM19" s="402">
        <f t="shared" si="425"/>
        <v>1</v>
      </c>
      <c r="PN19" s="402">
        <f t="shared" si="426"/>
        <v>2</v>
      </c>
      <c r="PO19" s="402" t="b">
        <f t="shared" si="427"/>
        <v>0</v>
      </c>
      <c r="PP19" s="402">
        <f t="shared" si="428"/>
        <v>0</v>
      </c>
      <c r="PQ19" s="402" t="b">
        <f t="shared" si="429"/>
        <v>0</v>
      </c>
      <c r="PR19" s="402">
        <f t="shared" si="430"/>
        <v>0</v>
      </c>
      <c r="PS19" s="402" t="b">
        <f t="shared" si="431"/>
        <v>0</v>
      </c>
      <c r="PT19" s="402">
        <f t="shared" si="432"/>
        <v>0</v>
      </c>
      <c r="PU19" s="402" t="b">
        <f t="shared" si="433"/>
        <v>0</v>
      </c>
      <c r="PV19" s="402">
        <f t="shared" si="434"/>
        <v>0</v>
      </c>
      <c r="PW19" s="402" t="b">
        <f t="shared" si="435"/>
        <v>0</v>
      </c>
      <c r="PX19" s="402">
        <f t="shared" si="436"/>
        <v>0</v>
      </c>
      <c r="PY19" s="402" t="b">
        <f t="shared" si="437"/>
        <v>0</v>
      </c>
      <c r="PZ19" s="402">
        <f t="shared" si="438"/>
        <v>0</v>
      </c>
      <c r="QA19" s="402" t="b">
        <f t="shared" si="439"/>
        <v>0</v>
      </c>
      <c r="QB19" s="402">
        <f t="shared" si="137"/>
        <v>0</v>
      </c>
      <c r="QC19" s="402" t="b">
        <f t="shared" si="440"/>
        <v>0</v>
      </c>
      <c r="QD19" s="402">
        <f t="shared" si="138"/>
        <v>0</v>
      </c>
      <c r="QE19" s="350">
        <f t="shared" si="139"/>
        <v>2</v>
      </c>
      <c r="QF19" s="404" t="str">
        <f t="shared" si="441"/>
        <v>2nd</v>
      </c>
      <c r="QG19" s="365" t="s">
        <v>2708</v>
      </c>
      <c r="QH19" s="356">
        <f>'print 10 lane'!P146</f>
        <v>16</v>
      </c>
      <c r="QI19" s="357" t="s">
        <v>2709</v>
      </c>
      <c r="QJ19" s="356">
        <f>'print 10 lane'!P147</f>
        <v>12</v>
      </c>
      <c r="QK19" s="358" t="s">
        <v>2710</v>
      </c>
      <c r="QL19" s="366">
        <f>'print 10 lane'!P148</f>
        <v>6</v>
      </c>
      <c r="QM19" s="506" t="s">
        <v>2791</v>
      </c>
      <c r="QN19" s="459">
        <f>'print 10 lane'!P149</f>
        <v>4</v>
      </c>
      <c r="QO19" s="507" t="s">
        <v>2792</v>
      </c>
      <c r="QP19" s="459">
        <f>'print 10 lane'!P150</f>
        <v>10</v>
      </c>
      <c r="QQ19" s="508" t="s">
        <v>2793</v>
      </c>
      <c r="QR19" s="459">
        <f>'print 10 lane'!P151</f>
        <v>2</v>
      </c>
      <c r="QS19" s="509" t="s">
        <v>2794</v>
      </c>
      <c r="QT19" s="459">
        <f>'print 10 lane'!P152</f>
        <v>0</v>
      </c>
      <c r="QU19" s="510" t="s">
        <v>2795</v>
      </c>
      <c r="QV19" s="459">
        <f>'print 10 lane'!P153</f>
        <v>0</v>
      </c>
      <c r="QW19" s="511" t="s">
        <v>2796</v>
      </c>
      <c r="QX19" s="459">
        <f>'print 10 lane'!P154</f>
        <v>0</v>
      </c>
      <c r="QY19" s="512" t="s">
        <v>2797</v>
      </c>
      <c r="QZ19" s="459">
        <f>'print 10 lane'!P155</f>
        <v>0</v>
      </c>
      <c r="RC19" s="382" t="e">
        <f t="shared" si="140"/>
        <v>#REF!</v>
      </c>
      <c r="RD19" s="375">
        <f t="shared" si="141"/>
        <v>0</v>
      </c>
      <c r="RR19" s="582">
        <f t="shared" si="142"/>
        <v>3</v>
      </c>
      <c r="RS19" s="1556" t="str">
        <f t="shared" si="442"/>
        <v>Moderians</v>
      </c>
      <c r="RT19" s="1556"/>
      <c r="RU19" s="1556"/>
      <c r="RV19" s="1556"/>
      <c r="RW19" s="1606" t="str">
        <f t="shared" si="143"/>
        <v>3rd</v>
      </c>
      <c r="RX19" s="1606"/>
      <c r="RY19" s="1606" t="e">
        <f t="shared" si="443"/>
        <v>#REF!</v>
      </c>
      <c r="RZ19" s="1606"/>
      <c r="SA19" s="1606"/>
      <c r="SB19" s="583">
        <f t="shared" si="144"/>
        <v>161</v>
      </c>
      <c r="SC19" s="586" t="str">
        <f t="shared" si="444"/>
        <v>3rd</v>
      </c>
      <c r="SD19" s="587">
        <f t="shared" si="445"/>
        <v>0</v>
      </c>
      <c r="SE19" s="587" t="b">
        <f t="shared" si="446"/>
        <v>0</v>
      </c>
      <c r="SF19" s="588">
        <f t="shared" si="145"/>
        <v>0</v>
      </c>
      <c r="SG19" s="588">
        <f t="shared" si="146"/>
        <v>0</v>
      </c>
      <c r="SH19" s="588" t="b">
        <f t="shared" si="147"/>
        <v>0</v>
      </c>
      <c r="SI19" s="588">
        <f t="shared" si="447"/>
        <v>0</v>
      </c>
      <c r="SJ19" s="588">
        <f t="shared" si="148"/>
        <v>0</v>
      </c>
      <c r="SK19" s="588" t="b">
        <f t="shared" si="149"/>
        <v>0</v>
      </c>
      <c r="SL19" s="588">
        <f t="shared" si="448"/>
        <v>0</v>
      </c>
      <c r="SM19" s="588">
        <f t="shared" si="150"/>
        <v>0</v>
      </c>
      <c r="SN19" s="588" t="b">
        <f t="shared" si="151"/>
        <v>0</v>
      </c>
      <c r="SO19" s="588">
        <f t="shared" si="449"/>
        <v>0</v>
      </c>
      <c r="SP19" s="588" t="e">
        <f t="shared" si="152"/>
        <v>#REF!</v>
      </c>
      <c r="SQ19" s="588" t="e">
        <f t="shared" si="153"/>
        <v>#REF!</v>
      </c>
      <c r="SR19" s="588" t="e">
        <f t="shared" si="450"/>
        <v>#REF!</v>
      </c>
      <c r="SS19" s="588" t="e">
        <f t="shared" si="154"/>
        <v>#REF!</v>
      </c>
      <c r="ST19" s="588" t="e">
        <f t="shared" si="155"/>
        <v>#REF!</v>
      </c>
      <c r="SU19" s="588" t="e">
        <f t="shared" si="451"/>
        <v>#REF!</v>
      </c>
      <c r="SV19" s="588" t="e">
        <f t="shared" si="156"/>
        <v>#REF!</v>
      </c>
      <c r="SW19" s="588" t="e">
        <f t="shared" si="157"/>
        <v>#REF!</v>
      </c>
      <c r="SX19" s="588" t="e">
        <f t="shared" si="452"/>
        <v>#REF!</v>
      </c>
      <c r="SY19" s="588" t="e">
        <f t="shared" si="158"/>
        <v>#REF!</v>
      </c>
      <c r="SZ19" s="588" t="e">
        <f t="shared" si="159"/>
        <v>#REF!</v>
      </c>
      <c r="TA19" s="588" t="e">
        <f t="shared" si="453"/>
        <v>#REF!</v>
      </c>
      <c r="TB19" s="588" t="e">
        <f t="shared" si="160"/>
        <v>#REF!</v>
      </c>
      <c r="TC19" s="588" t="e">
        <f t="shared" si="161"/>
        <v>#REF!</v>
      </c>
      <c r="TD19" s="588" t="e">
        <f t="shared" si="454"/>
        <v>#REF!</v>
      </c>
      <c r="TE19" s="588" t="e">
        <f t="shared" si="162"/>
        <v>#REF!</v>
      </c>
      <c r="TF19" s="588" t="e">
        <f t="shared" si="163"/>
        <v>#REF!</v>
      </c>
      <c r="TG19" s="588" t="e">
        <f t="shared" si="455"/>
        <v>#REF!</v>
      </c>
      <c r="TH19" s="588" t="e">
        <f t="shared" si="164"/>
        <v>#REF!</v>
      </c>
      <c r="TI19" s="588" t="e">
        <f t="shared" si="165"/>
        <v>#REF!</v>
      </c>
      <c r="TJ19" s="588" t="e">
        <f t="shared" si="456"/>
        <v>#REF!</v>
      </c>
      <c r="TK19" s="588" t="e">
        <f>IF(#REF!=0,0,IF(SI19=1,1,IF(SI19=2,2,IF(SI19=3,3,IF(SI19=4,4,IF(SI19=5,5,IF(SI19=6,6,IF(SI19=7,7,IF(SI19=8,8,IF(SI19=9,9,IF(SI19=10,10,IF(SL19=2,2,IF(SL19=3,3,IF(SL19=4,4,IF(SL19=5,5,IF(SL19=6,6,IF(SL19=7,7,IF(SL19=8,8,IF(SL19=9,9,IF(SL19=10,10,IF(SO19=3,3,IF(SO19=4,4,IF(SO19=5,5,IF(SO19=6,6,IF(SO19=7,7,IF(SO19=8,8,IF(SO19=9,9,IF(SO19=10,10,IF(SR19=4,4,IF(SR19=5,5,IF(SR19=6,6,IF(SR19=7,7,IF(SR19=8,8,IF(SR19=9,9,IF(SR19=10,10,IF(SU19=5,5,IF(SU19=6,6,IF(SU19=7,7,IF(SU19=8,8,IF(SU19=9,9,IF(SU19=10,10,IF(SX19=6,6,IF(SX19=5,5,IF(SX19=7,7,IF(SX19=8,8,IF(SX19=9,9,IF(SX19=10,10,IF(TA19=7,7,IF(TA19=8,8,IF(TA19=9,9,IF(TA19=10,10,IF(TD19=8,8,IF(TD19=9,9,IF(TD19=10,10,IF(TG19=9,9,IF(TG19=10,10,IF(TI19=10,10,(SF19))))))))))))))))))))))))))))))))))))))))))))))))))))))))))</f>
        <v>#REF!</v>
      </c>
      <c r="TL19" s="588" t="e">
        <f>IF(#REF!=0,0,IF(TK19=1,"1st",IF(TK19=2,"2nd",IF(TK19=3,"3rd",IF(TK19=4,"4th",IF(TK19=5,"5th",IF(TK19=6,"6th",IF(TK19=7,"7th",IF(TK19=8,"8th",IF(TK19=9,"9th",IF(TK19=10,"10th")))))))))))</f>
        <v>#REF!</v>
      </c>
      <c r="TM19" s="1603" t="e">
        <f t="shared" si="166"/>
        <v>#REF!</v>
      </c>
      <c r="TN19" s="1603"/>
      <c r="TO19" s="1603"/>
      <c r="TP19" s="1604">
        <f t="shared" si="457"/>
        <v>0</v>
      </c>
      <c r="TQ19" s="1604"/>
      <c r="TR19" s="1605"/>
    </row>
    <row r="20" spans="1:538" ht="30.6" customHeight="1" thickTop="1" thickBot="1" x14ac:dyDescent="0.25">
      <c r="A20" s="515" t="str">
        <f t="shared" si="1"/>
        <v xml:space="preserve">City of Milton Keynes </v>
      </c>
      <c r="B20" s="517">
        <f>'Gala Setup'!$N7</f>
        <v>4</v>
      </c>
      <c r="C20" s="499" t="str">
        <f>'Gala Setup'!P7</f>
        <v xml:space="preserve">City of Milton Keynes </v>
      </c>
      <c r="D20" s="825"/>
      <c r="E20" s="826"/>
      <c r="F20" s="783"/>
      <c r="G20" s="503" t="str">
        <f>IF($CG$17="4th",CC$17,IF($CG$18="4th",CC$18,IF($CG$19="4th",CC$19,IF($CG$20="4th",CC$20,IF($CG$21="4th",CC$21,IF($CG$22="4th",CC$22,IF($CG$23="4th",CC$23,IF($CG$24="4th",CC$24,IF($CG$25="4th",CC$25,IF($CG$26="4th",CC$26,"More results required for accuracy"))))))))))</f>
        <v>Nottingham Leander</v>
      </c>
      <c r="H20" s="758" t="str">
        <f>IF(C20=0,0,"4th")</f>
        <v>4th</v>
      </c>
      <c r="I20" s="758" t="e">
        <f>IF($CG$17="4th",CE$17,IF($CG$18="4th",CE$18,IF($CG$19="4th",CE$19,IF($CG$20="4th",CE$20,IF($CG$21="4th",CE$21,IF($CG$22="4th",CE$22,IF($CG$23="4th",CE$23,IF($CG$24="4th",CE$24,IF($CG$25="4th",CE$25,IF($CG$26="4th",CE$26))))))))))</f>
        <v>#REF!</v>
      </c>
      <c r="J20" s="758" t="e">
        <f t="shared" si="2"/>
        <v>#REF!</v>
      </c>
      <c r="K20" s="758" t="e">
        <f t="shared" si="167"/>
        <v>#REF!</v>
      </c>
      <c r="L20" s="760"/>
      <c r="M20" s="760">
        <f>IF($CG$17="4th",CF$17,IF($CG$18="4th",CF$18,IF($CG$19="4th",CF$19,IF($CG$20="4th",CF$20,IF($CG$21="4th",CF$21,IF($CG$22="4th",CF$22,IF($CG$23="4th",CF$23,IF($CG$24="4th",CF$24,IF($CG$25="4th",CF$25,IF($CG$26="4th",CF$26))))))))))</f>
        <v>160</v>
      </c>
      <c r="N20" s="1537"/>
      <c r="O20" s="1538"/>
      <c r="P20" s="1538"/>
      <c r="Q20" s="1538"/>
      <c r="R20" s="1538"/>
      <c r="S20" s="1539"/>
      <c r="T20" s="501"/>
      <c r="U20" s="431" t="str">
        <f>IF(C20=0,0,"4th")</f>
        <v>4th</v>
      </c>
      <c r="V20" s="802">
        <f>IF(C20=G20,E20,IF(C21=G20,E21,IF(C22=G20,E22,IF(C23=G20,E23,IF(C24=G20,E24,IF(C25=G20,E25,IF(C26=G20,E26,IF(C17=G20,E17,IF(C18=G20,E18,IF(C19=G20,E19))))))))))</f>
        <v>0</v>
      </c>
      <c r="W20" s="808"/>
      <c r="X20" s="805">
        <f>IF(C20=0,0,IF($CQ$17="4th",CO$17,IF($CQ$18="4th",CO$18,IF($CQ$19="4th",CO$19,IF($CQ$20="4th",CO$20,IF($CQ$21="4th",CO$21,IF($CQ$22="4th",CO$22,IF($CQ$23="4th",CO$23,IF($CQ$24="4th",CO$24,IF($CQ$25="4th",CO$25,IF($CQ$26="4th",CO$26)))))))))))+D4</f>
        <v>0</v>
      </c>
      <c r="Y20" s="799"/>
      <c r="Z20" s="775">
        <f t="shared" si="3"/>
        <v>0</v>
      </c>
      <c r="AA20" s="760" t="b">
        <f>IF(C20=0,0,IF($CQ$17="4th",CP$17,IF($CQ$18="4th",CP$18,IF($CQ$19="4th",CP$19,IF($CQ$20="4th",CP$20,IF($CQ$21="4th",CP$21,IF($CQ$22="4th",CP$22,IF($CQ$23="4th",CP$23,IF($CQ$24="4th",CP$24,IF($CQ$25="4th",CP$25,IF($CQ$26="4th",CP$26)))))))))))</f>
        <v>0</v>
      </c>
      <c r="AB20" s="776" t="e">
        <f t="shared" si="4"/>
        <v>#REF!</v>
      </c>
      <c r="AC20" s="776" t="e">
        <f t="shared" si="5"/>
        <v>#REF!</v>
      </c>
      <c r="AD20" s="776" t="e">
        <f t="shared" si="6"/>
        <v>#REF!</v>
      </c>
      <c r="AE20" s="777" t="e">
        <f t="shared" si="168"/>
        <v>#REF!</v>
      </c>
      <c r="AF20" s="776" t="e">
        <f t="shared" si="7"/>
        <v>#REF!</v>
      </c>
      <c r="AG20" s="776" t="e">
        <f t="shared" si="8"/>
        <v>#REF!</v>
      </c>
      <c r="AH20" s="777" t="e">
        <f t="shared" si="169"/>
        <v>#REF!</v>
      </c>
      <c r="AI20" s="776" t="e">
        <f t="shared" si="9"/>
        <v>#REF!</v>
      </c>
      <c r="AJ20" s="776" t="e">
        <f t="shared" si="10"/>
        <v>#REF!</v>
      </c>
      <c r="AK20" s="777" t="e">
        <f t="shared" si="170"/>
        <v>#REF!</v>
      </c>
      <c r="AL20" s="776" t="e">
        <f t="shared" si="11"/>
        <v>#REF!</v>
      </c>
      <c r="AM20" s="776" t="e">
        <f t="shared" si="12"/>
        <v>#REF!</v>
      </c>
      <c r="AN20" s="777" t="e">
        <f t="shared" si="171"/>
        <v>#REF!</v>
      </c>
      <c r="AO20" s="776" t="e">
        <f t="shared" si="13"/>
        <v>#REF!</v>
      </c>
      <c r="AP20" s="776" t="e">
        <f t="shared" si="14"/>
        <v>#REF!</v>
      </c>
      <c r="AQ20" s="777" t="e">
        <f t="shared" si="172"/>
        <v>#REF!</v>
      </c>
      <c r="AR20" s="776" t="e">
        <f t="shared" si="15"/>
        <v>#REF!</v>
      </c>
      <c r="AS20" s="776" t="e">
        <f t="shared" si="16"/>
        <v>#REF!</v>
      </c>
      <c r="AT20" s="777" t="e">
        <f t="shared" si="173"/>
        <v>#REF!</v>
      </c>
      <c r="AU20" s="776" t="e">
        <f t="shared" si="17"/>
        <v>#REF!</v>
      </c>
      <c r="AV20" s="776" t="e">
        <f t="shared" si="18"/>
        <v>#REF!</v>
      </c>
      <c r="AW20" s="777" t="e">
        <f t="shared" si="174"/>
        <v>#REF!</v>
      </c>
      <c r="AX20" s="776" t="e">
        <f t="shared" si="19"/>
        <v>#REF!</v>
      </c>
      <c r="AY20" s="776" t="e">
        <f t="shared" si="20"/>
        <v>#REF!</v>
      </c>
      <c r="AZ20" s="777" t="e">
        <f t="shared" si="175"/>
        <v>#REF!</v>
      </c>
      <c r="BA20" s="776" t="e">
        <f t="shared" si="21"/>
        <v>#REF!</v>
      </c>
      <c r="BB20" s="776" t="e">
        <f t="shared" si="22"/>
        <v>#REF!</v>
      </c>
      <c r="BC20" s="777" t="e">
        <f t="shared" si="176"/>
        <v>#REF!</v>
      </c>
      <c r="BD20" s="776" t="e">
        <f t="shared" si="23"/>
        <v>#REF!</v>
      </c>
      <c r="BE20" s="776" t="e">
        <f t="shared" si="24"/>
        <v>#REF!</v>
      </c>
      <c r="BF20" s="777" t="e">
        <f t="shared" si="177"/>
        <v>#REF!</v>
      </c>
      <c r="BG20" s="777">
        <f t="shared" si="25"/>
        <v>0</v>
      </c>
      <c r="BH20" s="776">
        <f t="shared" si="26"/>
        <v>0</v>
      </c>
      <c r="BI20" s="1551">
        <f t="shared" si="27"/>
        <v>0</v>
      </c>
      <c r="BJ20" s="1551"/>
      <c r="BK20" s="1552"/>
      <c r="BL20" s="799"/>
      <c r="BM20" s="1559"/>
      <c r="BN20" s="1560"/>
      <c r="BO20" s="1561"/>
      <c r="BP20" s="1662"/>
      <c r="BQ20" s="1564"/>
      <c r="BR20" s="438"/>
      <c r="BS20" s="442"/>
      <c r="BW20" s="410">
        <f t="shared" si="28"/>
        <v>4</v>
      </c>
      <c r="BX20" s="349">
        <f t="shared" si="29"/>
        <v>0</v>
      </c>
      <c r="BY20" s="349">
        <f t="shared" si="30"/>
        <v>0</v>
      </c>
      <c r="BZ20" s="426">
        <f>IF($CG$17="4th",BW$17,IF($CG$18="4th",BW$18,IF($CG$19="4th",BW$19,IF($CG$20="4th",BW$20,IF($CG$21="4th",BW$21,IF($CG$22="4th",BW$22,IF($CG$23="4th",BW$23,IF($CG$24="4th",BW$24,IF($CG$25="4th",BW$25,IF($CG$26="4th",BW$26))))))))))</f>
        <v>5</v>
      </c>
      <c r="CA20" s="425">
        <f>IF($CG$17="4th",BX$17,IF($CG$18="4th",BX$18,IF($CG$19="4th",BX$19,IF($CG$20="4th",BX$20,IF($CG$21="4th",BX$21,IF($CG$22="4th",BX$22,IF($CG$23="4th",BX$23,IF($CG$24="4th",BX$24,IF($CG$25="4th",BX$25,IF($CG$26="4th",BX$26))))))))))</f>
        <v>0</v>
      </c>
      <c r="CB20" s="425">
        <f>IF($CG$17="4th",BY$17,IF($CG$18="4th",BY$18,IF($CG$19="4th",BY$19,IF($CG$20="4th",BY$20,IF($CG$21="4th",BY$21,IF($CG$22="4th",BY$22,IF($CG$23="4th",BY$23,IF($CG$24="4th",BY$24,IF($CG$25="4th",BY$25,IF($CG$26="4th",BY$26))))))))))</f>
        <v>0</v>
      </c>
      <c r="CC20" s="411" t="str">
        <f t="shared" si="31"/>
        <v xml:space="preserve">City of Milton Keynes </v>
      </c>
      <c r="CD20" s="349" t="e">
        <f t="shared" si="32"/>
        <v>#REF!</v>
      </c>
      <c r="CE20" s="349" t="e">
        <f t="shared" si="33"/>
        <v>#REF!</v>
      </c>
      <c r="CF20" s="349">
        <f t="shared" si="34"/>
        <v>248</v>
      </c>
      <c r="CG20" s="349" t="str">
        <f t="shared" si="35"/>
        <v>1st</v>
      </c>
      <c r="CH20" s="346" t="str">
        <f t="shared" si="36"/>
        <v>1st</v>
      </c>
      <c r="CI20" s="346">
        <f t="shared" si="37"/>
        <v>21</v>
      </c>
      <c r="CJ20" s="346" t="str">
        <f t="shared" si="38"/>
        <v>2nd</v>
      </c>
      <c r="CK20" s="346">
        <f t="shared" si="39"/>
        <v>19</v>
      </c>
      <c r="CL20" s="346" t="str">
        <f t="shared" si="40"/>
        <v>3rd</v>
      </c>
      <c r="CM20" s="344">
        <f t="shared" si="41"/>
        <v>3</v>
      </c>
      <c r="CO20" s="340" t="e">
        <f t="shared" si="42"/>
        <v>#REF!</v>
      </c>
      <c r="CP20" s="349">
        <f t="shared" si="43"/>
        <v>0</v>
      </c>
      <c r="CQ20" s="349">
        <f t="shared" si="44"/>
        <v>0</v>
      </c>
      <c r="CR20" s="1642">
        <f t="shared" si="45"/>
        <v>0</v>
      </c>
      <c r="CS20" s="1643"/>
      <c r="CT20" s="1644"/>
      <c r="CU20" s="395"/>
      <c r="CW20" s="371" t="str">
        <f>'print 10 lane'!$R6</f>
        <v xml:space="preserve">City of Milton Keynes </v>
      </c>
      <c r="CX20" s="352" t="e">
        <f>IF(DB20=1,(10-#REF!),IF(DB20=2,(9-#REF!),IF(DB20=3,(8-#REF!),IF(DB20=4,(7-#REF!),IF(DB20=5,(6-#REF!),IF(DB20=6,(5-#REF!),IF(DB20=7,(4-#REF!),IF(DB20=8,(3-#REF!),IF(DB20=9,(2-#REF!),IF(DB20=10,1))))))))))</f>
        <v>#REF!</v>
      </c>
      <c r="CY20" s="352"/>
      <c r="CZ20" s="379" t="e">
        <f t="shared" si="46"/>
        <v>#REF!</v>
      </c>
      <c r="DA20" s="234">
        <f>'print 10 lane'!S$9</f>
        <v>248</v>
      </c>
      <c r="DB20" s="349">
        <f>'print 10 lane'!S$7</f>
        <v>1</v>
      </c>
      <c r="DC20" s="428">
        <f t="shared" si="178"/>
        <v>248</v>
      </c>
      <c r="DD20" s="407">
        <f t="shared" si="48"/>
        <v>1</v>
      </c>
      <c r="DE20" s="402">
        <f t="shared" si="179"/>
        <v>1</v>
      </c>
      <c r="DF20" s="428">
        <f t="shared" si="180"/>
        <v>0</v>
      </c>
      <c r="DG20" s="407" t="b">
        <f t="shared" si="50"/>
        <v>0</v>
      </c>
      <c r="DH20" s="407" t="b">
        <f t="shared" si="181"/>
        <v>0</v>
      </c>
      <c r="DI20" s="428">
        <f t="shared" si="182"/>
        <v>0</v>
      </c>
      <c r="DJ20" s="407" t="b">
        <f t="shared" si="52"/>
        <v>0</v>
      </c>
      <c r="DK20" s="407" t="b">
        <f t="shared" si="183"/>
        <v>0</v>
      </c>
      <c r="DL20" s="428">
        <f t="shared" si="54"/>
        <v>0</v>
      </c>
      <c r="DM20" s="407" t="b">
        <f t="shared" si="55"/>
        <v>0</v>
      </c>
      <c r="DN20" s="407" t="b">
        <f t="shared" si="184"/>
        <v>0</v>
      </c>
      <c r="DO20" s="428">
        <f t="shared" si="57"/>
        <v>0</v>
      </c>
      <c r="DP20" s="407" t="b">
        <f t="shared" si="58"/>
        <v>0</v>
      </c>
      <c r="DQ20" s="407" t="b">
        <f t="shared" si="185"/>
        <v>0</v>
      </c>
      <c r="DR20" s="428">
        <f t="shared" si="59"/>
        <v>0</v>
      </c>
      <c r="DS20" s="402" t="b">
        <f t="shared" si="60"/>
        <v>0</v>
      </c>
      <c r="DT20" s="407" t="b">
        <f t="shared" si="186"/>
        <v>0</v>
      </c>
      <c r="DU20" s="428">
        <f t="shared" si="62"/>
        <v>0</v>
      </c>
      <c r="DV20" s="407" t="b">
        <f t="shared" si="63"/>
        <v>0</v>
      </c>
      <c r="DW20" s="407" t="b">
        <f t="shared" si="187"/>
        <v>0</v>
      </c>
      <c r="DX20" s="428">
        <f t="shared" si="65"/>
        <v>0</v>
      </c>
      <c r="DY20" s="407" t="b">
        <f t="shared" si="66"/>
        <v>0</v>
      </c>
      <c r="DZ20" s="407" t="b">
        <f t="shared" si="188"/>
        <v>0</v>
      </c>
      <c r="EA20" s="428">
        <f t="shared" si="67"/>
        <v>0</v>
      </c>
      <c r="EB20" s="407" t="b">
        <f t="shared" si="68"/>
        <v>0</v>
      </c>
      <c r="EC20" s="407" t="b">
        <f t="shared" si="189"/>
        <v>0</v>
      </c>
      <c r="ED20" s="428">
        <f t="shared" si="69"/>
        <v>0</v>
      </c>
      <c r="EE20" s="407" t="b">
        <f t="shared" si="70"/>
        <v>0</v>
      </c>
      <c r="EF20" s="402" t="b">
        <f t="shared" si="190"/>
        <v>0</v>
      </c>
      <c r="EG20" s="350">
        <f t="shared" si="191"/>
        <v>1</v>
      </c>
      <c r="EH20" s="408">
        <f t="shared" si="71"/>
        <v>21</v>
      </c>
      <c r="EI20" s="408">
        <f t="shared" si="72"/>
        <v>0</v>
      </c>
      <c r="EJ20" s="408">
        <f t="shared" si="73"/>
        <v>0</v>
      </c>
      <c r="EK20" s="408">
        <f t="shared" si="74"/>
        <v>0</v>
      </c>
      <c r="EL20" s="408">
        <f t="shared" si="75"/>
        <v>0</v>
      </c>
      <c r="EM20" s="408">
        <f t="shared" si="76"/>
        <v>0</v>
      </c>
      <c r="EN20" s="408">
        <f t="shared" si="77"/>
        <v>0</v>
      </c>
      <c r="EO20" s="408">
        <f t="shared" si="78"/>
        <v>0</v>
      </c>
      <c r="EP20" s="408">
        <f t="shared" si="79"/>
        <v>0</v>
      </c>
      <c r="EQ20" s="408">
        <f t="shared" si="80"/>
        <v>0</v>
      </c>
      <c r="ER20" s="402">
        <f t="shared" si="81"/>
        <v>1</v>
      </c>
      <c r="ES20" s="402">
        <f t="shared" si="192"/>
        <v>1</v>
      </c>
      <c r="ET20" s="407" t="b">
        <f t="shared" si="82"/>
        <v>0</v>
      </c>
      <c r="EU20" s="402">
        <f t="shared" si="193"/>
        <v>0</v>
      </c>
      <c r="EV20" s="407" t="b">
        <f t="shared" si="83"/>
        <v>0</v>
      </c>
      <c r="EW20" s="402">
        <f t="shared" si="194"/>
        <v>0</v>
      </c>
      <c r="EX20" s="407" t="b">
        <f t="shared" si="84"/>
        <v>0</v>
      </c>
      <c r="EY20" s="402">
        <f t="shared" si="195"/>
        <v>0</v>
      </c>
      <c r="EZ20" s="407" t="b">
        <f t="shared" si="85"/>
        <v>0</v>
      </c>
      <c r="FA20" s="402">
        <f t="shared" si="196"/>
        <v>0</v>
      </c>
      <c r="FB20" s="407" t="b">
        <f t="shared" si="86"/>
        <v>0</v>
      </c>
      <c r="FC20" s="402">
        <f t="shared" si="197"/>
        <v>0</v>
      </c>
      <c r="FD20" s="409" t="b">
        <f t="shared" si="87"/>
        <v>0</v>
      </c>
      <c r="FE20" s="407">
        <f t="shared" si="198"/>
        <v>0</v>
      </c>
      <c r="FF20" s="407" t="b">
        <f t="shared" si="88"/>
        <v>0</v>
      </c>
      <c r="FG20" s="402">
        <f t="shared" si="199"/>
        <v>0</v>
      </c>
      <c r="FH20" s="407" t="b">
        <f t="shared" si="89"/>
        <v>0</v>
      </c>
      <c r="FI20" s="407">
        <f t="shared" si="200"/>
        <v>0</v>
      </c>
      <c r="FJ20" s="407" t="b">
        <f t="shared" si="91"/>
        <v>0</v>
      </c>
      <c r="FK20" s="407">
        <f t="shared" si="201"/>
        <v>0</v>
      </c>
      <c r="FL20" s="350">
        <f t="shared" si="202"/>
        <v>1</v>
      </c>
      <c r="FM20" s="408">
        <f t="shared" si="93"/>
        <v>19</v>
      </c>
      <c r="FN20" s="408">
        <f t="shared" si="94"/>
        <v>0</v>
      </c>
      <c r="FO20" s="408">
        <f t="shared" si="95"/>
        <v>0</v>
      </c>
      <c r="FP20" s="408">
        <f t="shared" si="96"/>
        <v>0</v>
      </c>
      <c r="FQ20" s="408">
        <f t="shared" si="97"/>
        <v>0</v>
      </c>
      <c r="FR20" s="408">
        <f t="shared" si="98"/>
        <v>0</v>
      </c>
      <c r="FS20" s="408">
        <f t="shared" si="99"/>
        <v>0</v>
      </c>
      <c r="FT20" s="408">
        <f t="shared" si="100"/>
        <v>0</v>
      </c>
      <c r="FU20" s="408">
        <f t="shared" si="101"/>
        <v>0</v>
      </c>
      <c r="FV20" s="408">
        <f t="shared" si="102"/>
        <v>0</v>
      </c>
      <c r="FW20" s="407">
        <f t="shared" si="103"/>
        <v>1</v>
      </c>
      <c r="FX20" s="402">
        <f t="shared" si="203"/>
        <v>1</v>
      </c>
      <c r="FY20" s="407" t="b">
        <f t="shared" si="104"/>
        <v>0</v>
      </c>
      <c r="FZ20" s="402">
        <f t="shared" si="204"/>
        <v>0</v>
      </c>
      <c r="GA20" s="402" t="b">
        <f t="shared" si="105"/>
        <v>0</v>
      </c>
      <c r="GB20" s="402">
        <f t="shared" si="205"/>
        <v>0</v>
      </c>
      <c r="GC20" s="407" t="b">
        <f t="shared" si="106"/>
        <v>0</v>
      </c>
      <c r="GD20" s="402">
        <f t="shared" si="206"/>
        <v>0</v>
      </c>
      <c r="GE20" s="407" t="b">
        <f t="shared" si="107"/>
        <v>0</v>
      </c>
      <c r="GF20" s="402">
        <f t="shared" si="207"/>
        <v>0</v>
      </c>
      <c r="GG20" s="407" t="b">
        <f t="shared" si="108"/>
        <v>0</v>
      </c>
      <c r="GH20" s="402">
        <f t="shared" si="208"/>
        <v>0</v>
      </c>
      <c r="GI20" s="407" t="b">
        <f t="shared" si="109"/>
        <v>0</v>
      </c>
      <c r="GJ20" s="407">
        <f t="shared" si="209"/>
        <v>0</v>
      </c>
      <c r="GK20" s="407" t="b">
        <f t="shared" si="110"/>
        <v>0</v>
      </c>
      <c r="GL20" s="402">
        <f t="shared" si="210"/>
        <v>0</v>
      </c>
      <c r="GM20" s="407" t="b">
        <f t="shared" si="111"/>
        <v>0</v>
      </c>
      <c r="GN20" s="407">
        <f t="shared" si="211"/>
        <v>0</v>
      </c>
      <c r="GO20" s="407" t="b">
        <f t="shared" si="113"/>
        <v>0</v>
      </c>
      <c r="GP20" s="407">
        <f t="shared" si="212"/>
        <v>0</v>
      </c>
      <c r="GQ20" s="350">
        <f t="shared" si="213"/>
        <v>1</v>
      </c>
      <c r="GR20" s="403">
        <f t="shared" si="214"/>
        <v>3</v>
      </c>
      <c r="GS20" s="403">
        <f t="shared" si="215"/>
        <v>0</v>
      </c>
      <c r="GT20" s="403">
        <f t="shared" si="216"/>
        <v>0</v>
      </c>
      <c r="GU20" s="403">
        <f t="shared" si="217"/>
        <v>0</v>
      </c>
      <c r="GV20" s="403">
        <f t="shared" si="218"/>
        <v>0</v>
      </c>
      <c r="GW20" s="403">
        <f t="shared" si="219"/>
        <v>0</v>
      </c>
      <c r="GX20" s="403">
        <f t="shared" si="220"/>
        <v>0</v>
      </c>
      <c r="GY20" s="403">
        <f t="shared" si="221"/>
        <v>0</v>
      </c>
      <c r="GZ20" s="403">
        <f t="shared" si="222"/>
        <v>0</v>
      </c>
      <c r="HA20" s="403">
        <f t="shared" si="223"/>
        <v>0</v>
      </c>
      <c r="HB20" s="402">
        <f t="shared" si="224"/>
        <v>1</v>
      </c>
      <c r="HC20" s="402">
        <f t="shared" si="225"/>
        <v>1</v>
      </c>
      <c r="HD20" s="402" t="b">
        <f t="shared" si="226"/>
        <v>0</v>
      </c>
      <c r="HE20" s="402">
        <f t="shared" si="227"/>
        <v>0</v>
      </c>
      <c r="HF20" s="402" t="b">
        <f t="shared" si="228"/>
        <v>0</v>
      </c>
      <c r="HG20" s="402">
        <f t="shared" si="229"/>
        <v>0</v>
      </c>
      <c r="HH20" s="402" t="b">
        <f t="shared" si="230"/>
        <v>0</v>
      </c>
      <c r="HI20" s="402">
        <f t="shared" si="231"/>
        <v>0</v>
      </c>
      <c r="HJ20" s="402" t="b">
        <f t="shared" si="232"/>
        <v>0</v>
      </c>
      <c r="HK20" s="402">
        <f t="shared" si="233"/>
        <v>0</v>
      </c>
      <c r="HL20" s="402" t="b">
        <f t="shared" si="234"/>
        <v>0</v>
      </c>
      <c r="HM20" s="402">
        <f t="shared" si="235"/>
        <v>0</v>
      </c>
      <c r="HN20" s="402" t="b">
        <f t="shared" si="236"/>
        <v>0</v>
      </c>
      <c r="HO20" s="402">
        <f t="shared" si="237"/>
        <v>0</v>
      </c>
      <c r="HP20" s="402" t="b">
        <f t="shared" si="238"/>
        <v>0</v>
      </c>
      <c r="HQ20" s="402">
        <f t="shared" si="239"/>
        <v>0</v>
      </c>
      <c r="HR20" s="402" t="b">
        <f t="shared" si="240"/>
        <v>0</v>
      </c>
      <c r="HS20" s="402">
        <f t="shared" si="241"/>
        <v>0</v>
      </c>
      <c r="HT20" s="402" t="b">
        <f t="shared" si="242"/>
        <v>0</v>
      </c>
      <c r="HU20" s="402">
        <f t="shared" si="243"/>
        <v>0</v>
      </c>
      <c r="HV20" s="350">
        <f t="shared" si="117"/>
        <v>1</v>
      </c>
      <c r="HW20" s="403">
        <f t="shared" si="244"/>
        <v>2</v>
      </c>
      <c r="HX20" s="403">
        <f t="shared" si="245"/>
        <v>0</v>
      </c>
      <c r="HY20" s="403">
        <f t="shared" si="246"/>
        <v>0</v>
      </c>
      <c r="HZ20" s="403">
        <f t="shared" si="247"/>
        <v>0</v>
      </c>
      <c r="IA20" s="403">
        <f t="shared" si="248"/>
        <v>0</v>
      </c>
      <c r="IB20" s="403">
        <f t="shared" si="118"/>
        <v>0</v>
      </c>
      <c r="IC20" s="403">
        <f t="shared" si="249"/>
        <v>0</v>
      </c>
      <c r="ID20" s="403">
        <f t="shared" si="250"/>
        <v>0</v>
      </c>
      <c r="IE20" s="403">
        <f t="shared" si="251"/>
        <v>0</v>
      </c>
      <c r="IF20" s="403">
        <f t="shared" si="252"/>
        <v>0</v>
      </c>
      <c r="IG20" s="402">
        <f t="shared" si="253"/>
        <v>1</v>
      </c>
      <c r="IH20" s="402">
        <f t="shared" si="254"/>
        <v>1</v>
      </c>
      <c r="II20" s="402" t="b">
        <f t="shared" si="255"/>
        <v>0</v>
      </c>
      <c r="IJ20" s="402">
        <f t="shared" si="256"/>
        <v>0</v>
      </c>
      <c r="IK20" s="402" t="b">
        <f t="shared" si="257"/>
        <v>0</v>
      </c>
      <c r="IL20" s="402">
        <f t="shared" si="258"/>
        <v>0</v>
      </c>
      <c r="IM20" s="402" t="b">
        <f t="shared" si="259"/>
        <v>0</v>
      </c>
      <c r="IN20" s="402">
        <f t="shared" si="260"/>
        <v>0</v>
      </c>
      <c r="IO20" s="402" t="b">
        <f t="shared" si="261"/>
        <v>0</v>
      </c>
      <c r="IP20" s="402">
        <f t="shared" si="262"/>
        <v>0</v>
      </c>
      <c r="IQ20" s="402" t="b">
        <f t="shared" si="263"/>
        <v>0</v>
      </c>
      <c r="IR20" s="402">
        <f t="shared" si="264"/>
        <v>0</v>
      </c>
      <c r="IS20" s="402" t="b">
        <f t="shared" si="265"/>
        <v>0</v>
      </c>
      <c r="IT20" s="402">
        <f t="shared" si="266"/>
        <v>0</v>
      </c>
      <c r="IU20" s="402" t="b">
        <f t="shared" si="267"/>
        <v>0</v>
      </c>
      <c r="IV20" s="402">
        <f t="shared" si="268"/>
        <v>0</v>
      </c>
      <c r="IW20" s="402" t="b">
        <f t="shared" si="269"/>
        <v>0</v>
      </c>
      <c r="IX20" s="402">
        <f t="shared" si="270"/>
        <v>0</v>
      </c>
      <c r="IY20" s="402" t="b">
        <f t="shared" si="271"/>
        <v>0</v>
      </c>
      <c r="IZ20" s="402">
        <f t="shared" si="272"/>
        <v>0</v>
      </c>
      <c r="JA20" s="350">
        <f t="shared" si="121"/>
        <v>1</v>
      </c>
      <c r="JB20" s="403">
        <f t="shared" si="273"/>
        <v>4</v>
      </c>
      <c r="JC20" s="403">
        <f t="shared" si="274"/>
        <v>0</v>
      </c>
      <c r="JD20" s="403">
        <f t="shared" si="275"/>
        <v>0</v>
      </c>
      <c r="JE20" s="403">
        <f t="shared" si="276"/>
        <v>0</v>
      </c>
      <c r="JF20" s="403">
        <f t="shared" si="277"/>
        <v>0</v>
      </c>
      <c r="JG20" s="403">
        <f t="shared" si="278"/>
        <v>0</v>
      </c>
      <c r="JH20" s="403">
        <f t="shared" si="279"/>
        <v>0</v>
      </c>
      <c r="JI20" s="403">
        <f t="shared" si="280"/>
        <v>0</v>
      </c>
      <c r="JJ20" s="403">
        <f t="shared" si="281"/>
        <v>0</v>
      </c>
      <c r="JK20" s="403">
        <f t="shared" si="282"/>
        <v>0</v>
      </c>
      <c r="JL20" s="402">
        <f t="shared" si="283"/>
        <v>1</v>
      </c>
      <c r="JM20" s="402">
        <f t="shared" si="284"/>
        <v>1</v>
      </c>
      <c r="JN20" s="402" t="b">
        <f t="shared" si="285"/>
        <v>0</v>
      </c>
      <c r="JO20" s="402">
        <f t="shared" si="286"/>
        <v>0</v>
      </c>
      <c r="JP20" s="402" t="b">
        <f t="shared" si="287"/>
        <v>0</v>
      </c>
      <c r="JQ20" s="402">
        <f t="shared" si="288"/>
        <v>0</v>
      </c>
      <c r="JR20" s="402" t="b">
        <f t="shared" si="289"/>
        <v>0</v>
      </c>
      <c r="JS20" s="402">
        <f t="shared" si="290"/>
        <v>0</v>
      </c>
      <c r="JT20" s="402" t="b">
        <f t="shared" si="291"/>
        <v>0</v>
      </c>
      <c r="JU20" s="402">
        <f t="shared" si="292"/>
        <v>0</v>
      </c>
      <c r="JV20" s="402" t="b">
        <f t="shared" si="293"/>
        <v>0</v>
      </c>
      <c r="JW20" s="402">
        <f t="shared" si="294"/>
        <v>0</v>
      </c>
      <c r="JX20" s="402" t="b">
        <f t="shared" si="295"/>
        <v>0</v>
      </c>
      <c r="JY20" s="402">
        <f t="shared" si="296"/>
        <v>0</v>
      </c>
      <c r="JZ20" s="402" t="b">
        <f t="shared" si="297"/>
        <v>0</v>
      </c>
      <c r="KA20" s="402">
        <f t="shared" si="298"/>
        <v>0</v>
      </c>
      <c r="KB20" s="402" t="b">
        <f t="shared" si="299"/>
        <v>0</v>
      </c>
      <c r="KC20" s="402">
        <f t="shared" si="122"/>
        <v>0</v>
      </c>
      <c r="KD20" s="402" t="b">
        <f t="shared" si="300"/>
        <v>0</v>
      </c>
      <c r="KE20" s="402">
        <f t="shared" si="123"/>
        <v>0</v>
      </c>
      <c r="KF20" s="350">
        <f t="shared" si="124"/>
        <v>1</v>
      </c>
      <c r="KG20" s="403">
        <f t="shared" si="301"/>
        <v>1</v>
      </c>
      <c r="KH20" s="403">
        <f t="shared" si="302"/>
        <v>0</v>
      </c>
      <c r="KI20" s="403">
        <f t="shared" si="303"/>
        <v>0</v>
      </c>
      <c r="KJ20" s="403">
        <f t="shared" si="304"/>
        <v>0</v>
      </c>
      <c r="KK20" s="403">
        <f t="shared" si="305"/>
        <v>0</v>
      </c>
      <c r="KL20" s="403">
        <f t="shared" si="306"/>
        <v>0</v>
      </c>
      <c r="KM20" s="403">
        <f t="shared" si="307"/>
        <v>0</v>
      </c>
      <c r="KN20" s="403">
        <f t="shared" si="308"/>
        <v>0</v>
      </c>
      <c r="KO20" s="403">
        <f t="shared" si="309"/>
        <v>0</v>
      </c>
      <c r="KP20" s="403">
        <f t="shared" si="310"/>
        <v>0</v>
      </c>
      <c r="KQ20" s="402">
        <f t="shared" si="311"/>
        <v>1</v>
      </c>
      <c r="KR20" s="402">
        <f t="shared" si="312"/>
        <v>1</v>
      </c>
      <c r="KS20" s="402" t="b">
        <f t="shared" si="313"/>
        <v>0</v>
      </c>
      <c r="KT20" s="402">
        <f t="shared" si="314"/>
        <v>0</v>
      </c>
      <c r="KU20" s="402" t="b">
        <f t="shared" si="315"/>
        <v>0</v>
      </c>
      <c r="KV20" s="402">
        <f t="shared" si="316"/>
        <v>0</v>
      </c>
      <c r="KW20" s="402" t="b">
        <f t="shared" si="317"/>
        <v>0</v>
      </c>
      <c r="KX20" s="402">
        <f t="shared" si="318"/>
        <v>0</v>
      </c>
      <c r="KY20" s="402" t="b">
        <f t="shared" si="319"/>
        <v>0</v>
      </c>
      <c r="KZ20" s="402">
        <f t="shared" si="320"/>
        <v>0</v>
      </c>
      <c r="LA20" s="402" t="b">
        <f t="shared" si="321"/>
        <v>0</v>
      </c>
      <c r="LB20" s="402">
        <f t="shared" si="322"/>
        <v>0</v>
      </c>
      <c r="LC20" s="402" t="b">
        <f t="shared" si="323"/>
        <v>0</v>
      </c>
      <c r="LD20" s="402">
        <f t="shared" si="324"/>
        <v>0</v>
      </c>
      <c r="LE20" s="402" t="b">
        <f t="shared" si="325"/>
        <v>0</v>
      </c>
      <c r="LF20" s="402">
        <f t="shared" si="326"/>
        <v>0</v>
      </c>
      <c r="LG20" s="402" t="b">
        <f t="shared" si="327"/>
        <v>0</v>
      </c>
      <c r="LH20" s="402">
        <f t="shared" si="125"/>
        <v>0</v>
      </c>
      <c r="LI20" s="402" t="b">
        <f t="shared" si="328"/>
        <v>0</v>
      </c>
      <c r="LJ20" s="402">
        <f t="shared" si="126"/>
        <v>0</v>
      </c>
      <c r="LK20" s="350">
        <f t="shared" si="127"/>
        <v>1</v>
      </c>
      <c r="LL20" s="403">
        <f t="shared" si="329"/>
        <v>0</v>
      </c>
      <c r="LM20" s="403">
        <f t="shared" si="330"/>
        <v>0</v>
      </c>
      <c r="LN20" s="403">
        <f t="shared" si="331"/>
        <v>0</v>
      </c>
      <c r="LO20" s="403">
        <f t="shared" si="332"/>
        <v>0</v>
      </c>
      <c r="LP20" s="403">
        <f t="shared" si="333"/>
        <v>0</v>
      </c>
      <c r="LQ20" s="403">
        <f t="shared" si="334"/>
        <v>0</v>
      </c>
      <c r="LR20" s="403">
        <f t="shared" si="335"/>
        <v>0</v>
      </c>
      <c r="LS20" s="403">
        <f t="shared" si="336"/>
        <v>0</v>
      </c>
      <c r="LT20" s="403">
        <f t="shared" si="337"/>
        <v>0</v>
      </c>
      <c r="LU20" s="403">
        <f t="shared" si="338"/>
        <v>0</v>
      </c>
      <c r="LV20" s="402">
        <f t="shared" si="339"/>
        <v>1</v>
      </c>
      <c r="LW20" s="402">
        <f t="shared" si="340"/>
        <v>1</v>
      </c>
      <c r="LX20" s="402" t="b">
        <f t="shared" si="341"/>
        <v>0</v>
      </c>
      <c r="LY20" s="402">
        <f t="shared" si="342"/>
        <v>0</v>
      </c>
      <c r="LZ20" s="402" t="b">
        <f t="shared" si="343"/>
        <v>0</v>
      </c>
      <c r="MA20" s="402">
        <f t="shared" si="344"/>
        <v>0</v>
      </c>
      <c r="MB20" s="402" t="b">
        <f t="shared" si="345"/>
        <v>0</v>
      </c>
      <c r="MC20" s="402">
        <f t="shared" si="346"/>
        <v>0</v>
      </c>
      <c r="MD20" s="402" t="b">
        <f t="shared" si="347"/>
        <v>0</v>
      </c>
      <c r="ME20" s="402">
        <f t="shared" si="348"/>
        <v>0</v>
      </c>
      <c r="MF20" s="402" t="b">
        <f t="shared" si="349"/>
        <v>0</v>
      </c>
      <c r="MG20" s="402">
        <f t="shared" si="350"/>
        <v>0</v>
      </c>
      <c r="MH20" s="402" t="b">
        <f t="shared" si="351"/>
        <v>0</v>
      </c>
      <c r="MI20" s="402">
        <f t="shared" si="352"/>
        <v>0</v>
      </c>
      <c r="MJ20" s="402" t="b">
        <f t="shared" si="353"/>
        <v>0</v>
      </c>
      <c r="MK20" s="402">
        <f t="shared" si="354"/>
        <v>0</v>
      </c>
      <c r="ML20" s="402" t="b">
        <f t="shared" si="355"/>
        <v>0</v>
      </c>
      <c r="MM20" s="402">
        <f t="shared" si="128"/>
        <v>0</v>
      </c>
      <c r="MN20" s="402" t="b">
        <f t="shared" si="356"/>
        <v>0</v>
      </c>
      <c r="MO20" s="402">
        <f t="shared" si="129"/>
        <v>0</v>
      </c>
      <c r="MP20" s="350">
        <f t="shared" si="130"/>
        <v>1</v>
      </c>
      <c r="MQ20" s="403">
        <f t="shared" si="357"/>
        <v>0</v>
      </c>
      <c r="MR20" s="403">
        <f t="shared" si="358"/>
        <v>0</v>
      </c>
      <c r="MS20" s="403">
        <f t="shared" si="359"/>
        <v>0</v>
      </c>
      <c r="MT20" s="403">
        <f t="shared" si="360"/>
        <v>0</v>
      </c>
      <c r="MU20" s="403">
        <f t="shared" si="361"/>
        <v>0</v>
      </c>
      <c r="MV20" s="403">
        <f t="shared" si="362"/>
        <v>0</v>
      </c>
      <c r="MW20" s="403">
        <f t="shared" si="363"/>
        <v>0</v>
      </c>
      <c r="MX20" s="403">
        <f t="shared" si="364"/>
        <v>0</v>
      </c>
      <c r="MY20" s="403">
        <f t="shared" si="365"/>
        <v>0</v>
      </c>
      <c r="MZ20" s="403">
        <f t="shared" si="366"/>
        <v>0</v>
      </c>
      <c r="NA20" s="402">
        <f t="shared" si="367"/>
        <v>1</v>
      </c>
      <c r="NB20" s="402">
        <f t="shared" si="368"/>
        <v>1</v>
      </c>
      <c r="NC20" s="402" t="b">
        <f t="shared" si="369"/>
        <v>0</v>
      </c>
      <c r="ND20" s="402">
        <f t="shared" si="370"/>
        <v>0</v>
      </c>
      <c r="NE20" s="402" t="b">
        <f t="shared" si="371"/>
        <v>0</v>
      </c>
      <c r="NF20" s="402">
        <f t="shared" si="372"/>
        <v>0</v>
      </c>
      <c r="NG20" s="402" t="b">
        <f t="shared" si="373"/>
        <v>0</v>
      </c>
      <c r="NH20" s="402">
        <f t="shared" si="374"/>
        <v>0</v>
      </c>
      <c r="NI20" s="402" t="b">
        <f t="shared" si="375"/>
        <v>0</v>
      </c>
      <c r="NJ20" s="402">
        <f t="shared" si="376"/>
        <v>0</v>
      </c>
      <c r="NK20" s="402" t="b">
        <f t="shared" si="377"/>
        <v>0</v>
      </c>
      <c r="NL20" s="402">
        <f t="shared" si="378"/>
        <v>0</v>
      </c>
      <c r="NM20" s="402" t="b">
        <f t="shared" si="379"/>
        <v>0</v>
      </c>
      <c r="NN20" s="402">
        <f t="shared" si="380"/>
        <v>0</v>
      </c>
      <c r="NO20" s="402" t="b">
        <f t="shared" si="381"/>
        <v>0</v>
      </c>
      <c r="NP20" s="402">
        <f t="shared" si="382"/>
        <v>0</v>
      </c>
      <c r="NQ20" s="402" t="b">
        <f t="shared" si="383"/>
        <v>0</v>
      </c>
      <c r="NR20" s="402">
        <f t="shared" si="131"/>
        <v>0</v>
      </c>
      <c r="NS20" s="402" t="b">
        <f t="shared" si="384"/>
        <v>0</v>
      </c>
      <c r="NT20" s="402">
        <f t="shared" si="132"/>
        <v>0</v>
      </c>
      <c r="NU20" s="350">
        <f t="shared" si="133"/>
        <v>1</v>
      </c>
      <c r="NV20" s="403">
        <f t="shared" si="385"/>
        <v>0</v>
      </c>
      <c r="NW20" s="403">
        <f t="shared" si="386"/>
        <v>0</v>
      </c>
      <c r="NX20" s="403">
        <f t="shared" si="387"/>
        <v>0</v>
      </c>
      <c r="NY20" s="403">
        <f t="shared" si="388"/>
        <v>0</v>
      </c>
      <c r="NZ20" s="403">
        <f t="shared" si="389"/>
        <v>0</v>
      </c>
      <c r="OA20" s="403">
        <f t="shared" si="390"/>
        <v>0</v>
      </c>
      <c r="OB20" s="403">
        <f t="shared" si="391"/>
        <v>0</v>
      </c>
      <c r="OC20" s="403">
        <f t="shared" si="392"/>
        <v>0</v>
      </c>
      <c r="OD20" s="403">
        <f t="shared" si="393"/>
        <v>0</v>
      </c>
      <c r="OE20" s="403">
        <f t="shared" si="394"/>
        <v>0</v>
      </c>
      <c r="OF20" s="402">
        <f t="shared" si="395"/>
        <v>1</v>
      </c>
      <c r="OG20" s="402">
        <f t="shared" si="396"/>
        <v>1</v>
      </c>
      <c r="OH20" s="402" t="b">
        <f t="shared" si="397"/>
        <v>0</v>
      </c>
      <c r="OI20" s="402">
        <f t="shared" si="398"/>
        <v>0</v>
      </c>
      <c r="OJ20" s="402" t="b">
        <f t="shared" si="399"/>
        <v>0</v>
      </c>
      <c r="OK20" s="402">
        <f t="shared" si="400"/>
        <v>0</v>
      </c>
      <c r="OL20" s="402" t="b">
        <f t="shared" si="401"/>
        <v>0</v>
      </c>
      <c r="OM20" s="402">
        <f t="shared" si="402"/>
        <v>0</v>
      </c>
      <c r="ON20" s="402" t="b">
        <f t="shared" si="403"/>
        <v>0</v>
      </c>
      <c r="OO20" s="402">
        <f t="shared" si="404"/>
        <v>0</v>
      </c>
      <c r="OP20" s="402" t="b">
        <f t="shared" si="405"/>
        <v>0</v>
      </c>
      <c r="OQ20" s="402">
        <f t="shared" si="406"/>
        <v>0</v>
      </c>
      <c r="OR20" s="402" t="b">
        <f t="shared" si="407"/>
        <v>0</v>
      </c>
      <c r="OS20" s="402">
        <f t="shared" si="408"/>
        <v>0</v>
      </c>
      <c r="OT20" s="402" t="b">
        <f t="shared" si="409"/>
        <v>0</v>
      </c>
      <c r="OU20" s="402">
        <f t="shared" si="410"/>
        <v>0</v>
      </c>
      <c r="OV20" s="402" t="b">
        <f t="shared" si="411"/>
        <v>0</v>
      </c>
      <c r="OW20" s="402">
        <f t="shared" si="134"/>
        <v>0</v>
      </c>
      <c r="OX20" s="402" t="b">
        <f t="shared" si="412"/>
        <v>0</v>
      </c>
      <c r="OY20" s="402">
        <f t="shared" si="135"/>
        <v>0</v>
      </c>
      <c r="OZ20" s="350">
        <f t="shared" si="136"/>
        <v>1</v>
      </c>
      <c r="PA20" s="403">
        <f t="shared" si="413"/>
        <v>0</v>
      </c>
      <c r="PB20" s="403">
        <f t="shared" si="414"/>
        <v>0</v>
      </c>
      <c r="PC20" s="403">
        <f t="shared" si="415"/>
        <v>0</v>
      </c>
      <c r="PD20" s="403">
        <f t="shared" si="416"/>
        <v>0</v>
      </c>
      <c r="PE20" s="403">
        <f t="shared" si="417"/>
        <v>0</v>
      </c>
      <c r="PF20" s="403">
        <f t="shared" si="418"/>
        <v>0</v>
      </c>
      <c r="PG20" s="403">
        <f t="shared" si="419"/>
        <v>0</v>
      </c>
      <c r="PH20" s="403">
        <f t="shared" si="420"/>
        <v>0</v>
      </c>
      <c r="PI20" s="403">
        <f t="shared" si="421"/>
        <v>0</v>
      </c>
      <c r="PJ20" s="403">
        <f t="shared" si="422"/>
        <v>0</v>
      </c>
      <c r="PK20" s="402">
        <f t="shared" si="423"/>
        <v>1</v>
      </c>
      <c r="PL20" s="402">
        <f t="shared" si="424"/>
        <v>1</v>
      </c>
      <c r="PM20" s="402" t="b">
        <f t="shared" si="425"/>
        <v>0</v>
      </c>
      <c r="PN20" s="402">
        <f t="shared" si="426"/>
        <v>0</v>
      </c>
      <c r="PO20" s="402" t="b">
        <f t="shared" si="427"/>
        <v>0</v>
      </c>
      <c r="PP20" s="402">
        <f t="shared" si="428"/>
        <v>0</v>
      </c>
      <c r="PQ20" s="402" t="b">
        <f t="shared" si="429"/>
        <v>0</v>
      </c>
      <c r="PR20" s="402">
        <f t="shared" si="430"/>
        <v>0</v>
      </c>
      <c r="PS20" s="402" t="b">
        <f t="shared" si="431"/>
        <v>0</v>
      </c>
      <c r="PT20" s="402">
        <f t="shared" si="432"/>
        <v>0</v>
      </c>
      <c r="PU20" s="402" t="b">
        <f t="shared" si="433"/>
        <v>0</v>
      </c>
      <c r="PV20" s="402">
        <f t="shared" si="434"/>
        <v>0</v>
      </c>
      <c r="PW20" s="402" t="b">
        <f t="shared" si="435"/>
        <v>0</v>
      </c>
      <c r="PX20" s="402">
        <f t="shared" si="436"/>
        <v>0</v>
      </c>
      <c r="PY20" s="402" t="b">
        <f t="shared" si="437"/>
        <v>0</v>
      </c>
      <c r="PZ20" s="402">
        <f t="shared" si="438"/>
        <v>0</v>
      </c>
      <c r="QA20" s="402" t="b">
        <f t="shared" si="439"/>
        <v>0</v>
      </c>
      <c r="QB20" s="402">
        <f t="shared" si="137"/>
        <v>0</v>
      </c>
      <c r="QC20" s="402" t="b">
        <f t="shared" si="440"/>
        <v>0</v>
      </c>
      <c r="QD20" s="402">
        <f t="shared" si="138"/>
        <v>0</v>
      </c>
      <c r="QE20" s="350">
        <f t="shared" si="139"/>
        <v>1</v>
      </c>
      <c r="QF20" s="404" t="str">
        <f t="shared" si="441"/>
        <v>1st</v>
      </c>
      <c r="QG20" s="365" t="s">
        <v>2708</v>
      </c>
      <c r="QH20" s="356">
        <f>'print 10 lane'!S146</f>
        <v>21</v>
      </c>
      <c r="QI20" s="357" t="s">
        <v>2709</v>
      </c>
      <c r="QJ20" s="356">
        <f>'print 10 lane'!S147</f>
        <v>19</v>
      </c>
      <c r="QK20" s="358" t="s">
        <v>2710</v>
      </c>
      <c r="QL20" s="366">
        <f>'print 10 lane'!S148</f>
        <v>3</v>
      </c>
      <c r="QM20" s="506" t="s">
        <v>2791</v>
      </c>
      <c r="QN20" s="459">
        <f>'print 10 lane'!S149</f>
        <v>2</v>
      </c>
      <c r="QO20" s="507" t="s">
        <v>2792</v>
      </c>
      <c r="QP20" s="459">
        <f>'print 10 lane'!S150</f>
        <v>4</v>
      </c>
      <c r="QQ20" s="508" t="s">
        <v>2793</v>
      </c>
      <c r="QR20" s="459">
        <f>'print 10 lane'!S151</f>
        <v>1</v>
      </c>
      <c r="QS20" s="509" t="s">
        <v>2794</v>
      </c>
      <c r="QT20" s="459">
        <f>'print 10 lane'!S152</f>
        <v>0</v>
      </c>
      <c r="QU20" s="510" t="s">
        <v>2795</v>
      </c>
      <c r="QV20" s="459">
        <f>'print 10 lane'!S153</f>
        <v>0</v>
      </c>
      <c r="QW20" s="511" t="s">
        <v>2796</v>
      </c>
      <c r="QX20" s="459">
        <f>'print 10 lane'!S154</f>
        <v>0</v>
      </c>
      <c r="QY20" s="512" t="s">
        <v>2797</v>
      </c>
      <c r="QZ20" s="459">
        <f>'print 10 lane'!S155</f>
        <v>0</v>
      </c>
      <c r="RC20" s="382" t="e">
        <f t="shared" si="140"/>
        <v>#REF!</v>
      </c>
      <c r="RD20" s="375">
        <f t="shared" si="141"/>
        <v>0</v>
      </c>
      <c r="RR20" s="582">
        <f t="shared" si="142"/>
        <v>4</v>
      </c>
      <c r="RS20" s="1556" t="str">
        <f t="shared" si="442"/>
        <v>Nottingham Leander</v>
      </c>
      <c r="RT20" s="1556"/>
      <c r="RU20" s="1556"/>
      <c r="RV20" s="1556"/>
      <c r="RW20" s="1606" t="str">
        <f t="shared" si="143"/>
        <v>4th</v>
      </c>
      <c r="RX20" s="1606"/>
      <c r="RY20" s="1606" t="e">
        <f t="shared" si="443"/>
        <v>#REF!</v>
      </c>
      <c r="RZ20" s="1606"/>
      <c r="SA20" s="1606"/>
      <c r="SB20" s="583">
        <f t="shared" si="144"/>
        <v>160</v>
      </c>
      <c r="SC20" s="586" t="str">
        <f t="shared" si="444"/>
        <v>4th</v>
      </c>
      <c r="SD20" s="587">
        <f t="shared" si="445"/>
        <v>0</v>
      </c>
      <c r="SE20" s="587" t="b">
        <f t="shared" si="446"/>
        <v>0</v>
      </c>
      <c r="SF20" s="588">
        <f t="shared" si="145"/>
        <v>0</v>
      </c>
      <c r="SG20" s="588">
        <f t="shared" si="146"/>
        <v>0</v>
      </c>
      <c r="SH20" s="588" t="b">
        <f t="shared" si="147"/>
        <v>0</v>
      </c>
      <c r="SI20" s="588">
        <f t="shared" si="447"/>
        <v>0</v>
      </c>
      <c r="SJ20" s="588">
        <f t="shared" si="148"/>
        <v>0</v>
      </c>
      <c r="SK20" s="588" t="b">
        <f t="shared" si="149"/>
        <v>0</v>
      </c>
      <c r="SL20" s="588">
        <f t="shared" si="448"/>
        <v>0</v>
      </c>
      <c r="SM20" s="588">
        <f t="shared" si="150"/>
        <v>0</v>
      </c>
      <c r="SN20" s="588" t="b">
        <f t="shared" si="151"/>
        <v>0</v>
      </c>
      <c r="SO20" s="588">
        <f t="shared" si="449"/>
        <v>0</v>
      </c>
      <c r="SP20" s="588" t="e">
        <f t="shared" si="152"/>
        <v>#REF!</v>
      </c>
      <c r="SQ20" s="588" t="e">
        <f t="shared" si="153"/>
        <v>#REF!</v>
      </c>
      <c r="SR20" s="588" t="e">
        <f t="shared" si="450"/>
        <v>#REF!</v>
      </c>
      <c r="SS20" s="588" t="e">
        <f t="shared" si="154"/>
        <v>#REF!</v>
      </c>
      <c r="ST20" s="588" t="e">
        <f t="shared" si="155"/>
        <v>#REF!</v>
      </c>
      <c r="SU20" s="588" t="e">
        <f t="shared" si="451"/>
        <v>#REF!</v>
      </c>
      <c r="SV20" s="588" t="e">
        <f t="shared" si="156"/>
        <v>#REF!</v>
      </c>
      <c r="SW20" s="588" t="e">
        <f t="shared" si="157"/>
        <v>#REF!</v>
      </c>
      <c r="SX20" s="588" t="e">
        <f t="shared" si="452"/>
        <v>#REF!</v>
      </c>
      <c r="SY20" s="588" t="e">
        <f t="shared" si="158"/>
        <v>#REF!</v>
      </c>
      <c r="SZ20" s="588" t="e">
        <f t="shared" si="159"/>
        <v>#REF!</v>
      </c>
      <c r="TA20" s="588" t="e">
        <f t="shared" si="453"/>
        <v>#REF!</v>
      </c>
      <c r="TB20" s="588" t="e">
        <f t="shared" si="160"/>
        <v>#REF!</v>
      </c>
      <c r="TC20" s="588" t="e">
        <f t="shared" si="161"/>
        <v>#REF!</v>
      </c>
      <c r="TD20" s="588" t="e">
        <f t="shared" si="454"/>
        <v>#REF!</v>
      </c>
      <c r="TE20" s="588" t="e">
        <f t="shared" si="162"/>
        <v>#REF!</v>
      </c>
      <c r="TF20" s="588" t="e">
        <f t="shared" si="163"/>
        <v>#REF!</v>
      </c>
      <c r="TG20" s="588" t="e">
        <f t="shared" si="455"/>
        <v>#REF!</v>
      </c>
      <c r="TH20" s="588" t="e">
        <f t="shared" si="164"/>
        <v>#REF!</v>
      </c>
      <c r="TI20" s="588" t="e">
        <f t="shared" si="165"/>
        <v>#REF!</v>
      </c>
      <c r="TJ20" s="588" t="e">
        <f t="shared" si="456"/>
        <v>#REF!</v>
      </c>
      <c r="TK20" s="588" t="e">
        <f>IF(#REF!=0,0,IF(SI20=1,1,IF(SI20=2,2,IF(SI20=3,3,IF(SI20=4,4,IF(SI20=5,5,IF(SI20=6,6,IF(SI20=7,7,IF(SI20=8,8,IF(SI20=9,9,IF(SI20=10,10,IF(SL20=2,2,IF(SL20=3,3,IF(SL20=4,4,IF(SL20=5,5,IF(SL20=6,6,IF(SL20=7,7,IF(SL20=8,8,IF(SL20=9,9,IF(SL20=10,10,IF(SO20=3,3,IF(SO20=4,4,IF(SO20=5,5,IF(SO20=6,6,IF(SO20=7,7,IF(SO20=8,8,IF(SO20=9,9,IF(SO20=10,10,IF(SR20=4,4,IF(SR20=5,5,IF(SR20=6,6,IF(SR20=7,7,IF(SR20=8,8,IF(SR20=9,9,IF(SR20=10,10,IF(SU20=5,5,IF(SU20=6,6,IF(SU20=7,7,IF(SU20=8,8,IF(SU20=9,9,IF(SU20=10,10,IF(SX20=6,6,IF(SX20=5,5,IF(SX20=7,7,IF(SX20=8,8,IF(SX20=9,9,IF(SX20=10,10,IF(TA20=7,7,IF(TA20=8,8,IF(TA20=9,9,IF(TA20=10,10,IF(TD20=8,8,IF(TD20=9,9,IF(TD20=10,10,IF(TG20=9,9,IF(TG20=10,10,IF(TI20=10,10,(SF20))))))))))))))))))))))))))))))))))))))))))))))))))))))))))</f>
        <v>#REF!</v>
      </c>
      <c r="TL20" s="588" t="e">
        <f>IF(#REF!=0,0,IF(TK20=1,"1st",IF(TK20=2,"2nd",IF(TK20=3,"3rd",IF(TK20=4,"4th",IF(TK20=5,"5th",IF(TK20=6,"6th",IF(TK20=7,"7th",IF(TK20=8,"8th",IF(TK20=9,"9th",IF(TK20=10,"10th")))))))))))</f>
        <v>#REF!</v>
      </c>
      <c r="TM20" s="1603" t="e">
        <f t="shared" si="166"/>
        <v>#REF!</v>
      </c>
      <c r="TN20" s="1603"/>
      <c r="TO20" s="1603"/>
      <c r="TP20" s="1604">
        <f t="shared" si="457"/>
        <v>0</v>
      </c>
      <c r="TQ20" s="1604"/>
      <c r="TR20" s="1605"/>
    </row>
    <row r="21" spans="1:538" ht="30.6" customHeight="1" thickTop="1" thickBot="1" x14ac:dyDescent="0.25">
      <c r="A21" s="515" t="str">
        <f t="shared" si="1"/>
        <v>Nottingham Leander</v>
      </c>
      <c r="B21" s="517">
        <f>'Gala Setup'!$N8</f>
        <v>5</v>
      </c>
      <c r="C21" s="499" t="str">
        <f>'Gala Setup'!P8</f>
        <v>Nottingham Leander</v>
      </c>
      <c r="D21" s="825"/>
      <c r="E21" s="826"/>
      <c r="F21" s="783"/>
      <c r="G21" s="503" t="str">
        <f>IF($CG$17="5th",CC$17,IF($CG$18="5th",CC$18,IF($CG$19="5th",CC$19,IF($CG$20="5th",CC$20,IF($CG$21="5th",CC$21,IF($CG$22="5th",CC$22,IF($CG$23="5th",CC$23,IF($CG$24="5th",CC$24,IF($CG$25="5th",CC$25,IF($CG$26="5th",CC$26,"More results required for accuracy"))))))))))</f>
        <v>Norwich Swans</v>
      </c>
      <c r="H21" s="758" t="str">
        <f>IF(C21=0,0,"5th")</f>
        <v>5th</v>
      </c>
      <c r="I21" s="758" t="e">
        <f>IF($CG$17="5th",CE$17,IF($CG$18="5th",CE$18,IF($CG$19="5th",CE$19,IF($CG$20="5th",CE$20,IF($CG$21="5th",CE$21,IF($CG$22="5th",CE$22,IF($CG$23="5th",CE$23,IF($CG$24="5th",CE$24,IF($CG$25="5th",CE$25,IF($CG$26="5th",CE$26))))))))))</f>
        <v>#REF!</v>
      </c>
      <c r="J21" s="758" t="e">
        <f t="shared" si="2"/>
        <v>#REF!</v>
      </c>
      <c r="K21" s="758" t="e">
        <f t="shared" si="167"/>
        <v>#REF!</v>
      </c>
      <c r="L21" s="760"/>
      <c r="M21" s="760">
        <f>IF($CG$17="5th",CF$17,IF($CG$18="5th",CF$18,IF($CG$19="5th",CF$19,IF($CG$20="5th",CF$20,IF($CG$21="5th",CF$21,IF($CG$22="5th",CF$22,IF($CG$23="5th",CF$23,IF($CG$24="5th",CF$24,IF($CG$25="5th",CF$25,IF($CG$26="5th",CF$26))))))))))</f>
        <v>143</v>
      </c>
      <c r="N21" s="1537"/>
      <c r="O21" s="1538"/>
      <c r="P21" s="1538"/>
      <c r="Q21" s="1538"/>
      <c r="R21" s="1538"/>
      <c r="S21" s="1539"/>
      <c r="T21" s="501"/>
      <c r="U21" s="431" t="str">
        <f>IF(C21=0,0,"5th")</f>
        <v>5th</v>
      </c>
      <c r="V21" s="802">
        <f>IF(C21=G21,E21,IF(C22=G21,E22,IF(C23=G21,E23,IF(C24=G21,E24,IF(C25=G21,E25,IF(C26=G21,E26,IF(C17=G21,E17,IF(C18=G21,E18,IF(C19=G21,E19,IF(C20=G21,E20))))))))))</f>
        <v>0</v>
      </c>
      <c r="W21" s="808"/>
      <c r="X21" s="805">
        <f>IF(C21=0,0,IF($CQ$17="5th",CO$17,IF($CQ$18="5th",CO$18,IF($CQ$19="5th",CO$19,IF($CQ$20="5th",CO$20,IF($CQ$21="5th",CO$21,IF($CQ$22="5th",CO$22,IF($CQ$23="5th",CO$23,IF($CQ$24="5th",CO$24,IF($CQ$25="5th",CO$25,IF($CQ$26="5th",CO$26)))))))))))+D4</f>
        <v>0</v>
      </c>
      <c r="Y21" s="799"/>
      <c r="Z21" s="775">
        <f t="shared" si="3"/>
        <v>0</v>
      </c>
      <c r="AA21" s="760" t="b">
        <f>IF(C21=0,0,IF($CQ$17="5th",CP$17,IF($CQ$18="5th",CP$18,IF($CQ$19="5th",CP$19,IF($CQ$20="5th",CP$20,IF($CQ$21="5th",CP$21,IF($CQ$22="5th",CP$22,IF($CQ$23="5th",CP$23,IF($CQ$24="5th",CP$24,IF($CQ$25="5th",CP$25,IF($CQ$26="5th",CP$26)))))))))))</f>
        <v>0</v>
      </c>
      <c r="AB21" s="776" t="e">
        <f t="shared" si="4"/>
        <v>#REF!</v>
      </c>
      <c r="AC21" s="776" t="e">
        <f t="shared" si="5"/>
        <v>#REF!</v>
      </c>
      <c r="AD21" s="776" t="e">
        <f t="shared" si="6"/>
        <v>#REF!</v>
      </c>
      <c r="AE21" s="777" t="e">
        <f t="shared" si="168"/>
        <v>#REF!</v>
      </c>
      <c r="AF21" s="776" t="e">
        <f t="shared" si="7"/>
        <v>#REF!</v>
      </c>
      <c r="AG21" s="776" t="e">
        <f t="shared" si="8"/>
        <v>#REF!</v>
      </c>
      <c r="AH21" s="777" t="e">
        <f t="shared" si="169"/>
        <v>#REF!</v>
      </c>
      <c r="AI21" s="776" t="e">
        <f t="shared" si="9"/>
        <v>#REF!</v>
      </c>
      <c r="AJ21" s="776" t="e">
        <f t="shared" si="10"/>
        <v>#REF!</v>
      </c>
      <c r="AK21" s="777" t="e">
        <f t="shared" si="170"/>
        <v>#REF!</v>
      </c>
      <c r="AL21" s="776" t="e">
        <f t="shared" si="11"/>
        <v>#REF!</v>
      </c>
      <c r="AM21" s="776" t="e">
        <f t="shared" si="12"/>
        <v>#REF!</v>
      </c>
      <c r="AN21" s="777" t="e">
        <f t="shared" si="171"/>
        <v>#REF!</v>
      </c>
      <c r="AO21" s="776" t="e">
        <f t="shared" si="13"/>
        <v>#REF!</v>
      </c>
      <c r="AP21" s="776" t="e">
        <f t="shared" si="14"/>
        <v>#REF!</v>
      </c>
      <c r="AQ21" s="777" t="e">
        <f t="shared" si="172"/>
        <v>#REF!</v>
      </c>
      <c r="AR21" s="776" t="e">
        <f t="shared" si="15"/>
        <v>#REF!</v>
      </c>
      <c r="AS21" s="776" t="e">
        <f t="shared" si="16"/>
        <v>#REF!</v>
      </c>
      <c r="AT21" s="777" t="e">
        <f t="shared" si="173"/>
        <v>#REF!</v>
      </c>
      <c r="AU21" s="776" t="e">
        <f t="shared" si="17"/>
        <v>#REF!</v>
      </c>
      <c r="AV21" s="776" t="e">
        <f t="shared" si="18"/>
        <v>#REF!</v>
      </c>
      <c r="AW21" s="777" t="e">
        <f t="shared" si="174"/>
        <v>#REF!</v>
      </c>
      <c r="AX21" s="776" t="e">
        <f t="shared" si="19"/>
        <v>#REF!</v>
      </c>
      <c r="AY21" s="776" t="e">
        <f t="shared" si="20"/>
        <v>#REF!</v>
      </c>
      <c r="AZ21" s="777" t="e">
        <f t="shared" si="175"/>
        <v>#REF!</v>
      </c>
      <c r="BA21" s="776" t="e">
        <f t="shared" si="21"/>
        <v>#REF!</v>
      </c>
      <c r="BB21" s="776" t="e">
        <f t="shared" si="22"/>
        <v>#REF!</v>
      </c>
      <c r="BC21" s="777" t="e">
        <f t="shared" si="176"/>
        <v>#REF!</v>
      </c>
      <c r="BD21" s="776" t="e">
        <f t="shared" si="23"/>
        <v>#REF!</v>
      </c>
      <c r="BE21" s="776" t="e">
        <f t="shared" si="24"/>
        <v>#REF!</v>
      </c>
      <c r="BF21" s="777" t="e">
        <f t="shared" si="177"/>
        <v>#REF!</v>
      </c>
      <c r="BG21" s="777">
        <f t="shared" si="25"/>
        <v>0</v>
      </c>
      <c r="BH21" s="776">
        <f t="shared" si="26"/>
        <v>0</v>
      </c>
      <c r="BI21" s="1551">
        <f t="shared" si="27"/>
        <v>0</v>
      </c>
      <c r="BJ21" s="1551"/>
      <c r="BK21" s="1552"/>
      <c r="BL21" s="799"/>
      <c r="BM21" s="1559"/>
      <c r="BN21" s="1560"/>
      <c r="BO21" s="1561"/>
      <c r="BP21" s="1662"/>
      <c r="BQ21" s="1659" t="s">
        <v>2760</v>
      </c>
      <c r="BR21" s="439"/>
      <c r="BS21" s="442"/>
      <c r="BW21" s="410">
        <f t="shared" si="28"/>
        <v>5</v>
      </c>
      <c r="BX21" s="349">
        <f t="shared" si="29"/>
        <v>0</v>
      </c>
      <c r="BY21" s="349">
        <f t="shared" si="30"/>
        <v>0</v>
      </c>
      <c r="BZ21" s="426">
        <f>IF($CG$17="5th",BW$17,IF($CG$18="5th",BW$18,IF($CG$19="5th",BW$19,IF($CG$20="5th",BW$20,IF($CG$21="5th",BW$21,IF($CG$22="5th",BW$22,IF($CG$23="5th",BW$23,IF($CG$24="5th",BW$24,IF($CG$25="5th",BW$25,IF($CG$26="5th",BW$26))))))))))</f>
        <v>1</v>
      </c>
      <c r="CA21" s="425">
        <f>IF($CG$17="5th",BX$17,IF($CG$18="5th",BX$18,IF($CG$19="5th",BX$19,IF($CG$20="5th",BX$20,IF($CG$21="5th",BX$21,IF($CG$22="5th",BX$22,IF($CG$23="5th",BX$23,IF($CG$24="5th",BX$24,IF($CG$25="5th",BX$25,IF($CG$26="5th",BX$26))))))))))</f>
        <v>0</v>
      </c>
      <c r="CB21" s="425">
        <f>IF($CG$17="5th",BY$17,IF($CG$18="5th",BY$18,IF($CG$19="5th",BY$19,IF($CG$20="5th",BY$20,IF($CG$21="5th",BY$21,IF($CG$22="5th",BY$22,IF($CG$23="5th",BY$23,IF($CG$24="5th",BY$24,IF($CG$25="5th",BY$25,IF($CG$26="5th",BY$26))))))))))</f>
        <v>0</v>
      </c>
      <c r="CC21" s="411" t="str">
        <f t="shared" si="31"/>
        <v>Nottingham Leander</v>
      </c>
      <c r="CD21" s="349" t="e">
        <f t="shared" si="32"/>
        <v>#REF!</v>
      </c>
      <c r="CE21" s="349" t="e">
        <f t="shared" si="33"/>
        <v>#REF!</v>
      </c>
      <c r="CF21" s="349">
        <f t="shared" si="34"/>
        <v>160</v>
      </c>
      <c r="CG21" s="349" t="str">
        <f t="shared" si="35"/>
        <v>4th</v>
      </c>
      <c r="CH21" s="346" t="str">
        <f t="shared" si="36"/>
        <v>1st</v>
      </c>
      <c r="CI21" s="346">
        <f t="shared" si="37"/>
        <v>4</v>
      </c>
      <c r="CJ21" s="346" t="str">
        <f t="shared" si="38"/>
        <v>2nd</v>
      </c>
      <c r="CK21" s="346">
        <f t="shared" si="39"/>
        <v>8</v>
      </c>
      <c r="CL21" s="346" t="str">
        <f t="shared" si="40"/>
        <v>3rd</v>
      </c>
      <c r="CM21" s="344">
        <f t="shared" si="41"/>
        <v>10</v>
      </c>
      <c r="CO21" s="340" t="e">
        <f t="shared" si="42"/>
        <v>#REF!</v>
      </c>
      <c r="CP21" s="349">
        <f t="shared" si="43"/>
        <v>0</v>
      </c>
      <c r="CQ21" s="349">
        <f t="shared" si="44"/>
        <v>0</v>
      </c>
      <c r="CR21" s="1642">
        <f t="shared" si="45"/>
        <v>0</v>
      </c>
      <c r="CS21" s="1643"/>
      <c r="CT21" s="1644"/>
      <c r="CU21" s="395"/>
      <c r="CW21" s="371" t="str">
        <f>'print 10 lane'!$U6</f>
        <v>Nottingham Leander</v>
      </c>
      <c r="CX21" s="352" t="e">
        <f>IF(DB21=1,(10-#REF!),IF(DB21=2,(9-#REF!),IF(DB21=3,(8-#REF!),IF(DB21=4,(7-#REF!),IF(DB21=5,(6-#REF!),IF(DB21=6,(5-#REF!),IF(DB21=7,(4-#REF!),IF(DB21=8,(3-#REF!),IF(DB21=9,(2-#REF!),IF(DB21=10,1))))))))))</f>
        <v>#REF!</v>
      </c>
      <c r="CY21" s="352"/>
      <c r="CZ21" s="379" t="e">
        <f t="shared" si="46"/>
        <v>#REF!</v>
      </c>
      <c r="DA21" s="234">
        <f>'print 10 lane'!V$9</f>
        <v>160</v>
      </c>
      <c r="DB21" s="349">
        <f>'print 10 lane'!V$7</f>
        <v>4</v>
      </c>
      <c r="DC21" s="428">
        <f t="shared" si="178"/>
        <v>0</v>
      </c>
      <c r="DD21" s="407" t="b">
        <f t="shared" si="48"/>
        <v>0</v>
      </c>
      <c r="DE21" s="402">
        <f t="shared" si="179"/>
        <v>0</v>
      </c>
      <c r="DF21" s="428">
        <f t="shared" si="180"/>
        <v>0</v>
      </c>
      <c r="DG21" s="407" t="b">
        <f t="shared" si="50"/>
        <v>0</v>
      </c>
      <c r="DH21" s="407" t="b">
        <f t="shared" si="181"/>
        <v>0</v>
      </c>
      <c r="DI21" s="428">
        <f t="shared" si="182"/>
        <v>0</v>
      </c>
      <c r="DJ21" s="407" t="b">
        <f t="shared" si="52"/>
        <v>0</v>
      </c>
      <c r="DK21" s="407" t="b">
        <f t="shared" si="183"/>
        <v>0</v>
      </c>
      <c r="DL21" s="428">
        <f t="shared" si="54"/>
        <v>160</v>
      </c>
      <c r="DM21" s="407">
        <f t="shared" si="55"/>
        <v>1</v>
      </c>
      <c r="DN21" s="407">
        <f t="shared" si="184"/>
        <v>4</v>
      </c>
      <c r="DO21" s="428">
        <f t="shared" si="57"/>
        <v>0</v>
      </c>
      <c r="DP21" s="407" t="b">
        <f t="shared" si="58"/>
        <v>0</v>
      </c>
      <c r="DQ21" s="407" t="b">
        <f t="shared" si="185"/>
        <v>0</v>
      </c>
      <c r="DR21" s="428">
        <f t="shared" si="59"/>
        <v>0</v>
      </c>
      <c r="DS21" s="402" t="b">
        <f t="shared" si="60"/>
        <v>0</v>
      </c>
      <c r="DT21" s="407" t="b">
        <f t="shared" si="186"/>
        <v>0</v>
      </c>
      <c r="DU21" s="428">
        <f t="shared" si="62"/>
        <v>0</v>
      </c>
      <c r="DV21" s="407" t="b">
        <f t="shared" si="63"/>
        <v>0</v>
      </c>
      <c r="DW21" s="407" t="b">
        <f t="shared" si="187"/>
        <v>0</v>
      </c>
      <c r="DX21" s="428">
        <f t="shared" si="65"/>
        <v>0</v>
      </c>
      <c r="DY21" s="407" t="b">
        <f t="shared" si="66"/>
        <v>0</v>
      </c>
      <c r="DZ21" s="407" t="b">
        <f t="shared" si="188"/>
        <v>0</v>
      </c>
      <c r="EA21" s="428">
        <f t="shared" si="67"/>
        <v>0</v>
      </c>
      <c r="EB21" s="407" t="b">
        <f t="shared" si="68"/>
        <v>0</v>
      </c>
      <c r="EC21" s="407" t="b">
        <f t="shared" si="189"/>
        <v>0</v>
      </c>
      <c r="ED21" s="428">
        <f t="shared" si="69"/>
        <v>0</v>
      </c>
      <c r="EE21" s="407" t="b">
        <f t="shared" si="70"/>
        <v>0</v>
      </c>
      <c r="EF21" s="402" t="b">
        <f t="shared" si="190"/>
        <v>0</v>
      </c>
      <c r="EG21" s="350">
        <f t="shared" si="191"/>
        <v>4</v>
      </c>
      <c r="EH21" s="408">
        <f t="shared" si="71"/>
        <v>0</v>
      </c>
      <c r="EI21" s="408">
        <f t="shared" si="72"/>
        <v>0</v>
      </c>
      <c r="EJ21" s="408">
        <f t="shared" si="73"/>
        <v>0</v>
      </c>
      <c r="EK21" s="408">
        <f t="shared" si="74"/>
        <v>4</v>
      </c>
      <c r="EL21" s="408">
        <f t="shared" si="75"/>
        <v>0</v>
      </c>
      <c r="EM21" s="408">
        <f t="shared" si="76"/>
        <v>0</v>
      </c>
      <c r="EN21" s="408">
        <f t="shared" si="77"/>
        <v>0</v>
      </c>
      <c r="EO21" s="408">
        <f t="shared" si="78"/>
        <v>0</v>
      </c>
      <c r="EP21" s="408">
        <f t="shared" si="79"/>
        <v>0</v>
      </c>
      <c r="EQ21" s="408">
        <f t="shared" si="80"/>
        <v>0</v>
      </c>
      <c r="ER21" s="402" t="b">
        <f t="shared" si="81"/>
        <v>0</v>
      </c>
      <c r="ES21" s="402">
        <f t="shared" si="192"/>
        <v>0</v>
      </c>
      <c r="ET21" s="407" t="b">
        <f t="shared" si="82"/>
        <v>0</v>
      </c>
      <c r="EU21" s="402">
        <f t="shared" si="193"/>
        <v>0</v>
      </c>
      <c r="EV21" s="407" t="b">
        <f t="shared" si="83"/>
        <v>0</v>
      </c>
      <c r="EW21" s="402">
        <f t="shared" si="194"/>
        <v>0</v>
      </c>
      <c r="EX21" s="407">
        <f t="shared" si="84"/>
        <v>1</v>
      </c>
      <c r="EY21" s="402">
        <f t="shared" si="195"/>
        <v>4</v>
      </c>
      <c r="EZ21" s="407" t="b">
        <f t="shared" si="85"/>
        <v>0</v>
      </c>
      <c r="FA21" s="402">
        <f t="shared" si="196"/>
        <v>0</v>
      </c>
      <c r="FB21" s="407" t="b">
        <f t="shared" si="86"/>
        <v>0</v>
      </c>
      <c r="FC21" s="402">
        <f t="shared" si="197"/>
        <v>0</v>
      </c>
      <c r="FD21" s="409" t="b">
        <f t="shared" si="87"/>
        <v>0</v>
      </c>
      <c r="FE21" s="407">
        <f t="shared" si="198"/>
        <v>0</v>
      </c>
      <c r="FF21" s="407" t="b">
        <f t="shared" si="88"/>
        <v>0</v>
      </c>
      <c r="FG21" s="402">
        <f t="shared" si="199"/>
        <v>0</v>
      </c>
      <c r="FH21" s="407" t="b">
        <f t="shared" si="89"/>
        <v>0</v>
      </c>
      <c r="FI21" s="407">
        <f t="shared" si="200"/>
        <v>0</v>
      </c>
      <c r="FJ21" s="407" t="b">
        <f t="shared" si="91"/>
        <v>0</v>
      </c>
      <c r="FK21" s="407">
        <f t="shared" si="201"/>
        <v>0</v>
      </c>
      <c r="FL21" s="350">
        <f t="shared" si="202"/>
        <v>4</v>
      </c>
      <c r="FM21" s="408">
        <f t="shared" si="93"/>
        <v>0</v>
      </c>
      <c r="FN21" s="408">
        <f t="shared" si="94"/>
        <v>0</v>
      </c>
      <c r="FO21" s="408">
        <f t="shared" si="95"/>
        <v>0</v>
      </c>
      <c r="FP21" s="408">
        <f t="shared" si="96"/>
        <v>8</v>
      </c>
      <c r="FQ21" s="408">
        <f t="shared" si="97"/>
        <v>0</v>
      </c>
      <c r="FR21" s="408">
        <f t="shared" si="98"/>
        <v>0</v>
      </c>
      <c r="FS21" s="408">
        <f t="shared" si="99"/>
        <v>0</v>
      </c>
      <c r="FT21" s="408">
        <f t="shared" si="100"/>
        <v>0</v>
      </c>
      <c r="FU21" s="408">
        <f t="shared" si="101"/>
        <v>0</v>
      </c>
      <c r="FV21" s="408">
        <f t="shared" si="102"/>
        <v>0</v>
      </c>
      <c r="FW21" s="407" t="b">
        <f t="shared" si="103"/>
        <v>0</v>
      </c>
      <c r="FX21" s="402">
        <f t="shared" si="203"/>
        <v>0</v>
      </c>
      <c r="FY21" s="407" t="b">
        <f t="shared" si="104"/>
        <v>0</v>
      </c>
      <c r="FZ21" s="402">
        <f t="shared" si="204"/>
        <v>0</v>
      </c>
      <c r="GA21" s="402" t="b">
        <f t="shared" si="105"/>
        <v>0</v>
      </c>
      <c r="GB21" s="402">
        <f t="shared" si="205"/>
        <v>0</v>
      </c>
      <c r="GC21" s="407">
        <f t="shared" si="106"/>
        <v>1</v>
      </c>
      <c r="GD21" s="402">
        <f t="shared" si="206"/>
        <v>4</v>
      </c>
      <c r="GE21" s="407" t="b">
        <f t="shared" si="107"/>
        <v>0</v>
      </c>
      <c r="GF21" s="402">
        <f t="shared" si="207"/>
        <v>0</v>
      </c>
      <c r="GG21" s="407" t="b">
        <f t="shared" si="108"/>
        <v>0</v>
      </c>
      <c r="GH21" s="402">
        <f t="shared" si="208"/>
        <v>0</v>
      </c>
      <c r="GI21" s="407" t="b">
        <f t="shared" si="109"/>
        <v>0</v>
      </c>
      <c r="GJ21" s="407">
        <f t="shared" si="209"/>
        <v>0</v>
      </c>
      <c r="GK21" s="407" t="b">
        <f t="shared" si="110"/>
        <v>0</v>
      </c>
      <c r="GL21" s="402">
        <f t="shared" si="210"/>
        <v>0</v>
      </c>
      <c r="GM21" s="407" t="b">
        <f t="shared" si="111"/>
        <v>0</v>
      </c>
      <c r="GN21" s="407">
        <f t="shared" si="211"/>
        <v>0</v>
      </c>
      <c r="GO21" s="407" t="b">
        <f t="shared" si="113"/>
        <v>0</v>
      </c>
      <c r="GP21" s="407">
        <f t="shared" si="212"/>
        <v>0</v>
      </c>
      <c r="GQ21" s="350">
        <f t="shared" si="213"/>
        <v>4</v>
      </c>
      <c r="GR21" s="403">
        <f t="shared" si="214"/>
        <v>0</v>
      </c>
      <c r="GS21" s="403">
        <f t="shared" si="215"/>
        <v>0</v>
      </c>
      <c r="GT21" s="403">
        <f t="shared" si="216"/>
        <v>0</v>
      </c>
      <c r="GU21" s="403">
        <f t="shared" si="217"/>
        <v>10</v>
      </c>
      <c r="GV21" s="403">
        <f t="shared" si="218"/>
        <v>0</v>
      </c>
      <c r="GW21" s="403">
        <f t="shared" si="219"/>
        <v>0</v>
      </c>
      <c r="GX21" s="403">
        <f t="shared" si="220"/>
        <v>0</v>
      </c>
      <c r="GY21" s="403">
        <f t="shared" si="221"/>
        <v>0</v>
      </c>
      <c r="GZ21" s="403">
        <f t="shared" si="222"/>
        <v>0</v>
      </c>
      <c r="HA21" s="403">
        <f t="shared" si="223"/>
        <v>0</v>
      </c>
      <c r="HB21" s="402" t="b">
        <f t="shared" si="224"/>
        <v>0</v>
      </c>
      <c r="HC21" s="402">
        <f t="shared" si="225"/>
        <v>0</v>
      </c>
      <c r="HD21" s="402" t="b">
        <f t="shared" si="226"/>
        <v>0</v>
      </c>
      <c r="HE21" s="402">
        <f t="shared" si="227"/>
        <v>0</v>
      </c>
      <c r="HF21" s="402" t="b">
        <f t="shared" si="228"/>
        <v>0</v>
      </c>
      <c r="HG21" s="402">
        <f t="shared" si="229"/>
        <v>0</v>
      </c>
      <c r="HH21" s="402">
        <f t="shared" si="230"/>
        <v>1</v>
      </c>
      <c r="HI21" s="402">
        <f t="shared" si="231"/>
        <v>4</v>
      </c>
      <c r="HJ21" s="402" t="b">
        <f t="shared" si="232"/>
        <v>0</v>
      </c>
      <c r="HK21" s="402">
        <f t="shared" si="233"/>
        <v>0</v>
      </c>
      <c r="HL21" s="402" t="b">
        <f t="shared" si="234"/>
        <v>0</v>
      </c>
      <c r="HM21" s="402">
        <f t="shared" si="235"/>
        <v>0</v>
      </c>
      <c r="HN21" s="402" t="b">
        <f t="shared" si="236"/>
        <v>0</v>
      </c>
      <c r="HO21" s="402">
        <f t="shared" si="237"/>
        <v>0</v>
      </c>
      <c r="HP21" s="402" t="b">
        <f t="shared" si="238"/>
        <v>0</v>
      </c>
      <c r="HQ21" s="402">
        <f t="shared" si="239"/>
        <v>0</v>
      </c>
      <c r="HR21" s="402" t="b">
        <f t="shared" si="240"/>
        <v>0</v>
      </c>
      <c r="HS21" s="402">
        <f t="shared" si="241"/>
        <v>0</v>
      </c>
      <c r="HT21" s="402" t="b">
        <f t="shared" si="242"/>
        <v>0</v>
      </c>
      <c r="HU21" s="402">
        <f t="shared" si="243"/>
        <v>0</v>
      </c>
      <c r="HV21" s="350">
        <f t="shared" si="117"/>
        <v>4</v>
      </c>
      <c r="HW21" s="403">
        <f t="shared" si="244"/>
        <v>0</v>
      </c>
      <c r="HX21" s="403">
        <f t="shared" si="245"/>
        <v>0</v>
      </c>
      <c r="HY21" s="403">
        <f t="shared" si="246"/>
        <v>0</v>
      </c>
      <c r="HZ21" s="403">
        <f t="shared" si="247"/>
        <v>10</v>
      </c>
      <c r="IA21" s="403">
        <f t="shared" si="248"/>
        <v>0</v>
      </c>
      <c r="IB21" s="403">
        <f t="shared" si="118"/>
        <v>0</v>
      </c>
      <c r="IC21" s="403">
        <f t="shared" si="249"/>
        <v>0</v>
      </c>
      <c r="ID21" s="403">
        <f t="shared" si="250"/>
        <v>0</v>
      </c>
      <c r="IE21" s="403">
        <f t="shared" si="251"/>
        <v>0</v>
      </c>
      <c r="IF21" s="403">
        <f t="shared" si="252"/>
        <v>0</v>
      </c>
      <c r="IG21" s="402" t="b">
        <f t="shared" si="253"/>
        <v>0</v>
      </c>
      <c r="IH21" s="402">
        <f t="shared" si="254"/>
        <v>0</v>
      </c>
      <c r="II21" s="402" t="b">
        <f t="shared" si="255"/>
        <v>0</v>
      </c>
      <c r="IJ21" s="402">
        <f t="shared" si="256"/>
        <v>0</v>
      </c>
      <c r="IK21" s="402" t="b">
        <f t="shared" si="257"/>
        <v>0</v>
      </c>
      <c r="IL21" s="402">
        <f t="shared" si="258"/>
        <v>0</v>
      </c>
      <c r="IM21" s="402">
        <f t="shared" si="259"/>
        <v>1</v>
      </c>
      <c r="IN21" s="402">
        <f t="shared" si="260"/>
        <v>4</v>
      </c>
      <c r="IO21" s="402" t="b">
        <f t="shared" si="261"/>
        <v>0</v>
      </c>
      <c r="IP21" s="402">
        <f t="shared" si="262"/>
        <v>0</v>
      </c>
      <c r="IQ21" s="402" t="b">
        <f t="shared" si="263"/>
        <v>0</v>
      </c>
      <c r="IR21" s="402">
        <f t="shared" si="264"/>
        <v>0</v>
      </c>
      <c r="IS21" s="402" t="b">
        <f t="shared" si="265"/>
        <v>0</v>
      </c>
      <c r="IT21" s="402">
        <f t="shared" si="266"/>
        <v>0</v>
      </c>
      <c r="IU21" s="402" t="b">
        <f t="shared" si="267"/>
        <v>0</v>
      </c>
      <c r="IV21" s="402">
        <f t="shared" si="268"/>
        <v>0</v>
      </c>
      <c r="IW21" s="402" t="b">
        <f t="shared" si="269"/>
        <v>0</v>
      </c>
      <c r="IX21" s="402">
        <f t="shared" si="270"/>
        <v>0</v>
      </c>
      <c r="IY21" s="402" t="b">
        <f t="shared" si="271"/>
        <v>0</v>
      </c>
      <c r="IZ21" s="402">
        <f t="shared" si="272"/>
        <v>0</v>
      </c>
      <c r="JA21" s="350">
        <f t="shared" si="121"/>
        <v>4</v>
      </c>
      <c r="JB21" s="403">
        <f t="shared" si="273"/>
        <v>0</v>
      </c>
      <c r="JC21" s="403">
        <f t="shared" si="274"/>
        <v>0</v>
      </c>
      <c r="JD21" s="403">
        <f t="shared" si="275"/>
        <v>0</v>
      </c>
      <c r="JE21" s="403">
        <f t="shared" si="276"/>
        <v>9</v>
      </c>
      <c r="JF21" s="403">
        <f t="shared" si="277"/>
        <v>0</v>
      </c>
      <c r="JG21" s="403">
        <f t="shared" si="278"/>
        <v>0</v>
      </c>
      <c r="JH21" s="403">
        <f t="shared" si="279"/>
        <v>0</v>
      </c>
      <c r="JI21" s="403">
        <f t="shared" si="280"/>
        <v>0</v>
      </c>
      <c r="JJ21" s="403">
        <f t="shared" si="281"/>
        <v>0</v>
      </c>
      <c r="JK21" s="403">
        <f t="shared" si="282"/>
        <v>0</v>
      </c>
      <c r="JL21" s="402" t="b">
        <f t="shared" si="283"/>
        <v>0</v>
      </c>
      <c r="JM21" s="402">
        <f t="shared" si="284"/>
        <v>0</v>
      </c>
      <c r="JN21" s="402" t="b">
        <f t="shared" si="285"/>
        <v>0</v>
      </c>
      <c r="JO21" s="402">
        <f t="shared" si="286"/>
        <v>0</v>
      </c>
      <c r="JP21" s="402" t="b">
        <f t="shared" si="287"/>
        <v>0</v>
      </c>
      <c r="JQ21" s="402">
        <f t="shared" si="288"/>
        <v>0</v>
      </c>
      <c r="JR21" s="402">
        <f t="shared" si="289"/>
        <v>1</v>
      </c>
      <c r="JS21" s="402">
        <f t="shared" si="290"/>
        <v>4</v>
      </c>
      <c r="JT21" s="402" t="b">
        <f t="shared" si="291"/>
        <v>0</v>
      </c>
      <c r="JU21" s="402">
        <f t="shared" si="292"/>
        <v>0</v>
      </c>
      <c r="JV21" s="402" t="b">
        <f t="shared" si="293"/>
        <v>0</v>
      </c>
      <c r="JW21" s="402">
        <f t="shared" si="294"/>
        <v>0</v>
      </c>
      <c r="JX21" s="402" t="b">
        <f t="shared" si="295"/>
        <v>0</v>
      </c>
      <c r="JY21" s="402">
        <f t="shared" si="296"/>
        <v>0</v>
      </c>
      <c r="JZ21" s="402" t="b">
        <f t="shared" si="297"/>
        <v>0</v>
      </c>
      <c r="KA21" s="402">
        <f t="shared" si="298"/>
        <v>0</v>
      </c>
      <c r="KB21" s="402" t="b">
        <f t="shared" si="299"/>
        <v>0</v>
      </c>
      <c r="KC21" s="402">
        <f t="shared" si="122"/>
        <v>0</v>
      </c>
      <c r="KD21" s="402" t="b">
        <f t="shared" si="300"/>
        <v>0</v>
      </c>
      <c r="KE21" s="402">
        <f t="shared" si="123"/>
        <v>0</v>
      </c>
      <c r="KF21" s="350">
        <f t="shared" si="124"/>
        <v>4</v>
      </c>
      <c r="KG21" s="403">
        <f t="shared" si="301"/>
        <v>0</v>
      </c>
      <c r="KH21" s="403">
        <f t="shared" si="302"/>
        <v>0</v>
      </c>
      <c r="KI21" s="403">
        <f t="shared" si="303"/>
        <v>0</v>
      </c>
      <c r="KJ21" s="403">
        <f t="shared" si="304"/>
        <v>8</v>
      </c>
      <c r="KK21" s="403">
        <f t="shared" si="305"/>
        <v>0</v>
      </c>
      <c r="KL21" s="403">
        <f t="shared" si="306"/>
        <v>0</v>
      </c>
      <c r="KM21" s="403">
        <f t="shared" si="307"/>
        <v>0</v>
      </c>
      <c r="KN21" s="403">
        <f t="shared" si="308"/>
        <v>0</v>
      </c>
      <c r="KO21" s="403">
        <f t="shared" si="309"/>
        <v>0</v>
      </c>
      <c r="KP21" s="403">
        <f t="shared" si="310"/>
        <v>0</v>
      </c>
      <c r="KQ21" s="402" t="b">
        <f t="shared" si="311"/>
        <v>0</v>
      </c>
      <c r="KR21" s="402">
        <f t="shared" si="312"/>
        <v>0</v>
      </c>
      <c r="KS21" s="402" t="b">
        <f t="shared" si="313"/>
        <v>0</v>
      </c>
      <c r="KT21" s="402">
        <f t="shared" si="314"/>
        <v>0</v>
      </c>
      <c r="KU21" s="402" t="b">
        <f t="shared" si="315"/>
        <v>0</v>
      </c>
      <c r="KV21" s="402">
        <f t="shared" si="316"/>
        <v>0</v>
      </c>
      <c r="KW21" s="402">
        <f t="shared" si="317"/>
        <v>1</v>
      </c>
      <c r="KX21" s="402">
        <f t="shared" si="318"/>
        <v>4</v>
      </c>
      <c r="KY21" s="402" t="b">
        <f t="shared" si="319"/>
        <v>0</v>
      </c>
      <c r="KZ21" s="402">
        <f t="shared" si="320"/>
        <v>0</v>
      </c>
      <c r="LA21" s="402" t="b">
        <f t="shared" si="321"/>
        <v>0</v>
      </c>
      <c r="LB21" s="402">
        <f t="shared" si="322"/>
        <v>0</v>
      </c>
      <c r="LC21" s="402" t="b">
        <f t="shared" si="323"/>
        <v>0</v>
      </c>
      <c r="LD21" s="402">
        <f t="shared" si="324"/>
        <v>0</v>
      </c>
      <c r="LE21" s="402" t="b">
        <f t="shared" si="325"/>
        <v>0</v>
      </c>
      <c r="LF21" s="402">
        <f t="shared" si="326"/>
        <v>0</v>
      </c>
      <c r="LG21" s="402" t="b">
        <f t="shared" si="327"/>
        <v>0</v>
      </c>
      <c r="LH21" s="402">
        <f t="shared" si="125"/>
        <v>0</v>
      </c>
      <c r="LI21" s="402" t="b">
        <f t="shared" si="328"/>
        <v>0</v>
      </c>
      <c r="LJ21" s="402">
        <f t="shared" si="126"/>
        <v>0</v>
      </c>
      <c r="LK21" s="350">
        <f t="shared" si="127"/>
        <v>4</v>
      </c>
      <c r="LL21" s="403">
        <f t="shared" si="329"/>
        <v>0</v>
      </c>
      <c r="LM21" s="403">
        <f t="shared" si="330"/>
        <v>0</v>
      </c>
      <c r="LN21" s="403">
        <f t="shared" si="331"/>
        <v>0</v>
      </c>
      <c r="LO21" s="403">
        <f t="shared" si="332"/>
        <v>0</v>
      </c>
      <c r="LP21" s="403">
        <f t="shared" si="333"/>
        <v>0</v>
      </c>
      <c r="LQ21" s="403">
        <f t="shared" si="334"/>
        <v>0</v>
      </c>
      <c r="LR21" s="403">
        <f t="shared" si="335"/>
        <v>0</v>
      </c>
      <c r="LS21" s="403">
        <f t="shared" si="336"/>
        <v>0</v>
      </c>
      <c r="LT21" s="403">
        <f t="shared" si="337"/>
        <v>0</v>
      </c>
      <c r="LU21" s="403">
        <f t="shared" si="338"/>
        <v>0</v>
      </c>
      <c r="LV21" s="402" t="b">
        <f t="shared" si="339"/>
        <v>0</v>
      </c>
      <c r="LW21" s="402">
        <f t="shared" si="340"/>
        <v>0</v>
      </c>
      <c r="LX21" s="402" t="b">
        <f t="shared" si="341"/>
        <v>0</v>
      </c>
      <c r="LY21" s="402">
        <f t="shared" si="342"/>
        <v>0</v>
      </c>
      <c r="LZ21" s="402" t="b">
        <f t="shared" si="343"/>
        <v>0</v>
      </c>
      <c r="MA21" s="402">
        <f t="shared" si="344"/>
        <v>0</v>
      </c>
      <c r="MB21" s="402">
        <f t="shared" si="345"/>
        <v>1</v>
      </c>
      <c r="MC21" s="402">
        <f t="shared" si="346"/>
        <v>4</v>
      </c>
      <c r="MD21" s="402" t="b">
        <f t="shared" si="347"/>
        <v>0</v>
      </c>
      <c r="ME21" s="402">
        <f t="shared" si="348"/>
        <v>0</v>
      </c>
      <c r="MF21" s="402" t="b">
        <f t="shared" si="349"/>
        <v>0</v>
      </c>
      <c r="MG21" s="402">
        <f t="shared" si="350"/>
        <v>0</v>
      </c>
      <c r="MH21" s="402" t="b">
        <f t="shared" si="351"/>
        <v>0</v>
      </c>
      <c r="MI21" s="402">
        <f t="shared" si="352"/>
        <v>0</v>
      </c>
      <c r="MJ21" s="402" t="b">
        <f t="shared" si="353"/>
        <v>0</v>
      </c>
      <c r="MK21" s="402">
        <f t="shared" si="354"/>
        <v>0</v>
      </c>
      <c r="ML21" s="402" t="b">
        <f t="shared" si="355"/>
        <v>0</v>
      </c>
      <c r="MM21" s="402">
        <f t="shared" si="128"/>
        <v>0</v>
      </c>
      <c r="MN21" s="402" t="b">
        <f t="shared" si="356"/>
        <v>0</v>
      </c>
      <c r="MO21" s="402">
        <f t="shared" si="129"/>
        <v>0</v>
      </c>
      <c r="MP21" s="350">
        <f t="shared" si="130"/>
        <v>4</v>
      </c>
      <c r="MQ21" s="403">
        <f t="shared" si="357"/>
        <v>0</v>
      </c>
      <c r="MR21" s="403">
        <f t="shared" si="358"/>
        <v>0</v>
      </c>
      <c r="MS21" s="403">
        <f t="shared" si="359"/>
        <v>0</v>
      </c>
      <c r="MT21" s="403">
        <f t="shared" si="360"/>
        <v>0</v>
      </c>
      <c r="MU21" s="403">
        <f t="shared" si="361"/>
        <v>0</v>
      </c>
      <c r="MV21" s="403">
        <f t="shared" si="362"/>
        <v>0</v>
      </c>
      <c r="MW21" s="403">
        <f t="shared" si="363"/>
        <v>0</v>
      </c>
      <c r="MX21" s="403">
        <f t="shared" si="364"/>
        <v>0</v>
      </c>
      <c r="MY21" s="403">
        <f t="shared" si="365"/>
        <v>0</v>
      </c>
      <c r="MZ21" s="403">
        <f t="shared" si="366"/>
        <v>0</v>
      </c>
      <c r="NA21" s="402" t="b">
        <f t="shared" si="367"/>
        <v>0</v>
      </c>
      <c r="NB21" s="402">
        <f t="shared" si="368"/>
        <v>0</v>
      </c>
      <c r="NC21" s="402" t="b">
        <f t="shared" si="369"/>
        <v>0</v>
      </c>
      <c r="ND21" s="402">
        <f t="shared" si="370"/>
        <v>0</v>
      </c>
      <c r="NE21" s="402" t="b">
        <f t="shared" si="371"/>
        <v>0</v>
      </c>
      <c r="NF21" s="402">
        <f t="shared" si="372"/>
        <v>0</v>
      </c>
      <c r="NG21" s="402">
        <f t="shared" si="373"/>
        <v>1</v>
      </c>
      <c r="NH21" s="402">
        <f t="shared" si="374"/>
        <v>4</v>
      </c>
      <c r="NI21" s="402" t="b">
        <f t="shared" si="375"/>
        <v>0</v>
      </c>
      <c r="NJ21" s="402">
        <f t="shared" si="376"/>
        <v>0</v>
      </c>
      <c r="NK21" s="402" t="b">
        <f t="shared" si="377"/>
        <v>0</v>
      </c>
      <c r="NL21" s="402">
        <f t="shared" si="378"/>
        <v>0</v>
      </c>
      <c r="NM21" s="402" t="b">
        <f t="shared" si="379"/>
        <v>0</v>
      </c>
      <c r="NN21" s="402">
        <f t="shared" si="380"/>
        <v>0</v>
      </c>
      <c r="NO21" s="402" t="b">
        <f t="shared" si="381"/>
        <v>0</v>
      </c>
      <c r="NP21" s="402">
        <f t="shared" si="382"/>
        <v>0</v>
      </c>
      <c r="NQ21" s="402" t="b">
        <f t="shared" si="383"/>
        <v>0</v>
      </c>
      <c r="NR21" s="402">
        <f t="shared" si="131"/>
        <v>0</v>
      </c>
      <c r="NS21" s="402" t="b">
        <f t="shared" si="384"/>
        <v>0</v>
      </c>
      <c r="NT21" s="402">
        <f t="shared" si="132"/>
        <v>0</v>
      </c>
      <c r="NU21" s="350">
        <f t="shared" si="133"/>
        <v>4</v>
      </c>
      <c r="NV21" s="403">
        <f t="shared" si="385"/>
        <v>0</v>
      </c>
      <c r="NW21" s="403">
        <f t="shared" si="386"/>
        <v>0</v>
      </c>
      <c r="NX21" s="403">
        <f t="shared" si="387"/>
        <v>0</v>
      </c>
      <c r="NY21" s="403">
        <f t="shared" si="388"/>
        <v>0</v>
      </c>
      <c r="NZ21" s="403">
        <f t="shared" si="389"/>
        <v>0</v>
      </c>
      <c r="OA21" s="403">
        <f t="shared" si="390"/>
        <v>0</v>
      </c>
      <c r="OB21" s="403">
        <f t="shared" si="391"/>
        <v>0</v>
      </c>
      <c r="OC21" s="403">
        <f t="shared" si="392"/>
        <v>0</v>
      </c>
      <c r="OD21" s="403">
        <f t="shared" si="393"/>
        <v>0</v>
      </c>
      <c r="OE21" s="403">
        <f t="shared" si="394"/>
        <v>0</v>
      </c>
      <c r="OF21" s="402" t="b">
        <f t="shared" si="395"/>
        <v>0</v>
      </c>
      <c r="OG21" s="402">
        <f t="shared" si="396"/>
        <v>0</v>
      </c>
      <c r="OH21" s="402" t="b">
        <f t="shared" si="397"/>
        <v>0</v>
      </c>
      <c r="OI21" s="402">
        <f t="shared" si="398"/>
        <v>0</v>
      </c>
      <c r="OJ21" s="402" t="b">
        <f t="shared" si="399"/>
        <v>0</v>
      </c>
      <c r="OK21" s="402">
        <f t="shared" si="400"/>
        <v>0</v>
      </c>
      <c r="OL21" s="402">
        <f t="shared" si="401"/>
        <v>1</v>
      </c>
      <c r="OM21" s="402">
        <f t="shared" si="402"/>
        <v>4</v>
      </c>
      <c r="ON21" s="402" t="b">
        <f t="shared" si="403"/>
        <v>0</v>
      </c>
      <c r="OO21" s="402">
        <f t="shared" si="404"/>
        <v>0</v>
      </c>
      <c r="OP21" s="402" t="b">
        <f t="shared" si="405"/>
        <v>0</v>
      </c>
      <c r="OQ21" s="402">
        <f t="shared" si="406"/>
        <v>0</v>
      </c>
      <c r="OR21" s="402" t="b">
        <f t="shared" si="407"/>
        <v>0</v>
      </c>
      <c r="OS21" s="402">
        <f t="shared" si="408"/>
        <v>0</v>
      </c>
      <c r="OT21" s="402" t="b">
        <f t="shared" si="409"/>
        <v>0</v>
      </c>
      <c r="OU21" s="402">
        <f t="shared" si="410"/>
        <v>0</v>
      </c>
      <c r="OV21" s="402" t="b">
        <f t="shared" si="411"/>
        <v>0</v>
      </c>
      <c r="OW21" s="402">
        <f t="shared" si="134"/>
        <v>0</v>
      </c>
      <c r="OX21" s="402" t="b">
        <f t="shared" si="412"/>
        <v>0</v>
      </c>
      <c r="OY21" s="402">
        <f t="shared" si="135"/>
        <v>0</v>
      </c>
      <c r="OZ21" s="350">
        <f t="shared" si="136"/>
        <v>4</v>
      </c>
      <c r="PA21" s="403">
        <f t="shared" si="413"/>
        <v>0</v>
      </c>
      <c r="PB21" s="403">
        <f t="shared" si="414"/>
        <v>0</v>
      </c>
      <c r="PC21" s="403">
        <f t="shared" si="415"/>
        <v>0</v>
      </c>
      <c r="PD21" s="403">
        <f t="shared" si="416"/>
        <v>0</v>
      </c>
      <c r="PE21" s="403">
        <f t="shared" si="417"/>
        <v>0</v>
      </c>
      <c r="PF21" s="403">
        <f t="shared" si="418"/>
        <v>0</v>
      </c>
      <c r="PG21" s="403">
        <f t="shared" si="419"/>
        <v>0</v>
      </c>
      <c r="PH21" s="403">
        <f t="shared" si="420"/>
        <v>0</v>
      </c>
      <c r="PI21" s="403">
        <f t="shared" si="421"/>
        <v>0</v>
      </c>
      <c r="PJ21" s="403">
        <f t="shared" si="422"/>
        <v>0</v>
      </c>
      <c r="PK21" s="402" t="b">
        <f t="shared" si="423"/>
        <v>0</v>
      </c>
      <c r="PL21" s="402">
        <f t="shared" si="424"/>
        <v>0</v>
      </c>
      <c r="PM21" s="402" t="b">
        <f t="shared" si="425"/>
        <v>0</v>
      </c>
      <c r="PN21" s="402">
        <f t="shared" si="426"/>
        <v>0</v>
      </c>
      <c r="PO21" s="402" t="b">
        <f t="shared" si="427"/>
        <v>0</v>
      </c>
      <c r="PP21" s="402">
        <f t="shared" si="428"/>
        <v>0</v>
      </c>
      <c r="PQ21" s="402">
        <f t="shared" si="429"/>
        <v>1</v>
      </c>
      <c r="PR21" s="402">
        <f t="shared" si="430"/>
        <v>4</v>
      </c>
      <c r="PS21" s="402" t="b">
        <f t="shared" si="431"/>
        <v>0</v>
      </c>
      <c r="PT21" s="402">
        <f t="shared" si="432"/>
        <v>0</v>
      </c>
      <c r="PU21" s="402" t="b">
        <f t="shared" si="433"/>
        <v>0</v>
      </c>
      <c r="PV21" s="402">
        <f t="shared" si="434"/>
        <v>0</v>
      </c>
      <c r="PW21" s="402" t="b">
        <f t="shared" si="435"/>
        <v>0</v>
      </c>
      <c r="PX21" s="402">
        <f t="shared" si="436"/>
        <v>0</v>
      </c>
      <c r="PY21" s="402" t="b">
        <f t="shared" si="437"/>
        <v>0</v>
      </c>
      <c r="PZ21" s="402">
        <f t="shared" si="438"/>
        <v>0</v>
      </c>
      <c r="QA21" s="402" t="b">
        <f t="shared" si="439"/>
        <v>0</v>
      </c>
      <c r="QB21" s="402">
        <f t="shared" si="137"/>
        <v>0</v>
      </c>
      <c r="QC21" s="402" t="b">
        <f t="shared" si="440"/>
        <v>0</v>
      </c>
      <c r="QD21" s="402">
        <f t="shared" si="138"/>
        <v>0</v>
      </c>
      <c r="QE21" s="350">
        <f t="shared" si="139"/>
        <v>4</v>
      </c>
      <c r="QF21" s="404" t="str">
        <f t="shared" si="441"/>
        <v>4th</v>
      </c>
      <c r="QG21" s="365" t="s">
        <v>2708</v>
      </c>
      <c r="QH21" s="356">
        <f>'print 10 lane'!V146</f>
        <v>4</v>
      </c>
      <c r="QI21" s="357" t="s">
        <v>2709</v>
      </c>
      <c r="QJ21" s="356">
        <f>'print 10 lane'!V147</f>
        <v>8</v>
      </c>
      <c r="QK21" s="358" t="s">
        <v>2710</v>
      </c>
      <c r="QL21" s="366">
        <f>'print 10 lane'!V148</f>
        <v>10</v>
      </c>
      <c r="QM21" s="506" t="s">
        <v>2791</v>
      </c>
      <c r="QN21" s="459">
        <f>'print 10 lane'!V149</f>
        <v>10</v>
      </c>
      <c r="QO21" s="507" t="s">
        <v>2792</v>
      </c>
      <c r="QP21" s="459">
        <f>'print 10 lane'!V150</f>
        <v>9</v>
      </c>
      <c r="QQ21" s="508" t="s">
        <v>2793</v>
      </c>
      <c r="QR21" s="459">
        <f>'print 10 lane'!V151</f>
        <v>8</v>
      </c>
      <c r="QS21" s="509" t="s">
        <v>2794</v>
      </c>
      <c r="QT21" s="459">
        <f>'print 10 lane'!V152</f>
        <v>0</v>
      </c>
      <c r="QU21" s="510" t="s">
        <v>2795</v>
      </c>
      <c r="QV21" s="459">
        <f>'print 10 lane'!V153</f>
        <v>0</v>
      </c>
      <c r="QW21" s="511" t="s">
        <v>2796</v>
      </c>
      <c r="QX21" s="459">
        <f>'print 10 lane'!V154</f>
        <v>0</v>
      </c>
      <c r="QY21" s="512" t="s">
        <v>2797</v>
      </c>
      <c r="QZ21" s="459">
        <f>'print 10 lane'!V155</f>
        <v>0</v>
      </c>
      <c r="RC21" s="382" t="e">
        <f t="shared" si="140"/>
        <v>#REF!</v>
      </c>
      <c r="RD21" s="375">
        <f t="shared" si="141"/>
        <v>0</v>
      </c>
      <c r="RR21" s="582">
        <f t="shared" si="142"/>
        <v>5</v>
      </c>
      <c r="RS21" s="1556" t="str">
        <f t="shared" si="442"/>
        <v>Norwich Swans</v>
      </c>
      <c r="RT21" s="1556"/>
      <c r="RU21" s="1556"/>
      <c r="RV21" s="1556"/>
      <c r="RW21" s="1606" t="str">
        <f t="shared" si="143"/>
        <v>5th</v>
      </c>
      <c r="RX21" s="1606"/>
      <c r="RY21" s="1606" t="e">
        <f t="shared" si="443"/>
        <v>#REF!</v>
      </c>
      <c r="RZ21" s="1606"/>
      <c r="SA21" s="1606"/>
      <c r="SB21" s="583">
        <f t="shared" si="144"/>
        <v>143</v>
      </c>
      <c r="SC21" s="586" t="str">
        <f t="shared" si="444"/>
        <v>5th</v>
      </c>
      <c r="SD21" s="587">
        <f t="shared" si="445"/>
        <v>0</v>
      </c>
      <c r="SE21" s="587" t="b">
        <f t="shared" si="446"/>
        <v>0</v>
      </c>
      <c r="SF21" s="588">
        <f t="shared" si="145"/>
        <v>0</v>
      </c>
      <c r="SG21" s="588">
        <f t="shared" si="146"/>
        <v>0</v>
      </c>
      <c r="SH21" s="588" t="b">
        <f t="shared" si="147"/>
        <v>0</v>
      </c>
      <c r="SI21" s="588">
        <f t="shared" si="447"/>
        <v>0</v>
      </c>
      <c r="SJ21" s="588">
        <f t="shared" si="148"/>
        <v>0</v>
      </c>
      <c r="SK21" s="588" t="b">
        <f t="shared" si="149"/>
        <v>0</v>
      </c>
      <c r="SL21" s="588">
        <f t="shared" si="448"/>
        <v>0</v>
      </c>
      <c r="SM21" s="588">
        <f t="shared" si="150"/>
        <v>0</v>
      </c>
      <c r="SN21" s="588" t="b">
        <f t="shared" si="151"/>
        <v>0</v>
      </c>
      <c r="SO21" s="588">
        <f t="shared" si="449"/>
        <v>0</v>
      </c>
      <c r="SP21" s="588" t="e">
        <f t="shared" si="152"/>
        <v>#REF!</v>
      </c>
      <c r="SQ21" s="588" t="e">
        <f t="shared" si="153"/>
        <v>#REF!</v>
      </c>
      <c r="SR21" s="588" t="e">
        <f t="shared" si="450"/>
        <v>#REF!</v>
      </c>
      <c r="SS21" s="588" t="e">
        <f t="shared" si="154"/>
        <v>#REF!</v>
      </c>
      <c r="ST21" s="588" t="e">
        <f t="shared" si="155"/>
        <v>#REF!</v>
      </c>
      <c r="SU21" s="588" t="e">
        <f t="shared" si="451"/>
        <v>#REF!</v>
      </c>
      <c r="SV21" s="588" t="e">
        <f t="shared" si="156"/>
        <v>#REF!</v>
      </c>
      <c r="SW21" s="588" t="e">
        <f t="shared" si="157"/>
        <v>#REF!</v>
      </c>
      <c r="SX21" s="588" t="e">
        <f t="shared" si="452"/>
        <v>#REF!</v>
      </c>
      <c r="SY21" s="588" t="e">
        <f t="shared" si="158"/>
        <v>#REF!</v>
      </c>
      <c r="SZ21" s="588" t="e">
        <f t="shared" si="159"/>
        <v>#REF!</v>
      </c>
      <c r="TA21" s="588" t="e">
        <f t="shared" si="453"/>
        <v>#REF!</v>
      </c>
      <c r="TB21" s="588" t="e">
        <f t="shared" si="160"/>
        <v>#REF!</v>
      </c>
      <c r="TC21" s="588" t="e">
        <f t="shared" si="161"/>
        <v>#REF!</v>
      </c>
      <c r="TD21" s="588" t="e">
        <f t="shared" si="454"/>
        <v>#REF!</v>
      </c>
      <c r="TE21" s="588" t="e">
        <f t="shared" si="162"/>
        <v>#REF!</v>
      </c>
      <c r="TF21" s="588" t="e">
        <f t="shared" si="163"/>
        <v>#REF!</v>
      </c>
      <c r="TG21" s="588" t="e">
        <f t="shared" si="455"/>
        <v>#REF!</v>
      </c>
      <c r="TH21" s="588" t="e">
        <f t="shared" si="164"/>
        <v>#REF!</v>
      </c>
      <c r="TI21" s="588" t="e">
        <f t="shared" si="165"/>
        <v>#REF!</v>
      </c>
      <c r="TJ21" s="588" t="e">
        <f t="shared" si="456"/>
        <v>#REF!</v>
      </c>
      <c r="TK21" s="588" t="e">
        <f>IF(#REF!=0,0,IF(SI21=1,1,IF(SI21=2,2,IF(SI21=3,3,IF(SI21=4,4,IF(SI21=5,5,IF(SI21=6,6,IF(SI21=7,7,IF(SI21=8,8,IF(SI21=9,9,IF(SI21=10,10,IF(SL21=2,2,IF(SL21=3,3,IF(SL21=4,4,IF(SL21=5,5,IF(SL21=6,6,IF(SL21=7,7,IF(SL21=8,8,IF(SL21=9,9,IF(SL21=10,10,IF(SO21=3,3,IF(SO21=4,4,IF(SO21=5,5,IF(SO21=6,6,IF(SO21=7,7,IF(SO21=8,8,IF(SO21=9,9,IF(SO21=10,10,IF(SR21=4,4,IF(SR21=5,5,IF(SR21=6,6,IF(SR21=7,7,IF(SR21=8,8,IF(SR21=9,9,IF(SR21=10,10,IF(SU21=5,5,IF(SU21=6,6,IF(SU21=7,7,IF(SU21=8,8,IF(SU21=9,9,IF(SU21=10,10,IF(SX21=6,6,IF(SX21=5,5,IF(SX21=7,7,IF(SX21=8,8,IF(SX21=9,9,IF(SX21=10,10,IF(TA21=7,7,IF(TA21=8,8,IF(TA21=9,9,IF(TA21=10,10,IF(TD21=8,8,IF(TD21=9,9,IF(TD21=10,10,IF(TG21=9,9,IF(TG21=10,10,IF(TI21=10,10,(SF21))))))))))))))))))))))))))))))))))))))))))))))))))))))))))</f>
        <v>#REF!</v>
      </c>
      <c r="TL21" s="588" t="e">
        <f>IF(#REF!=0,0,IF(TK21=1,"1st",IF(TK21=2,"2nd",IF(TK21=3,"3rd",IF(TK21=4,"4th",IF(TK21=5,"5th",IF(TK21=6,"6th",IF(TK21=7,"7th",IF(TK21=8,"8th",IF(TK21=9,"9th",IF(TK21=10,"10th")))))))))))</f>
        <v>#REF!</v>
      </c>
      <c r="TM21" s="1603" t="e">
        <f t="shared" si="166"/>
        <v>#REF!</v>
      </c>
      <c r="TN21" s="1603"/>
      <c r="TO21" s="1603"/>
      <c r="TP21" s="1604">
        <f t="shared" si="457"/>
        <v>0</v>
      </c>
      <c r="TQ21" s="1604"/>
      <c r="TR21" s="1605"/>
    </row>
    <row r="22" spans="1:538" ht="30.6" customHeight="1" thickTop="1" thickBot="1" x14ac:dyDescent="0.25">
      <c r="A22" s="515" t="str">
        <f t="shared" si="1"/>
        <v>Moderians</v>
      </c>
      <c r="B22" s="517">
        <f>'Gala Setup'!$N9</f>
        <v>6</v>
      </c>
      <c r="C22" s="499" t="str">
        <f>'Gala Setup'!P9</f>
        <v>Moderians</v>
      </c>
      <c r="D22" s="827"/>
      <c r="E22" s="826"/>
      <c r="F22" s="783"/>
      <c r="G22" s="503" t="str">
        <f>IF($CG$17="6th",CC$17,IF($CG$18="6th",CC$18,IF($CG$19="6th",CC$19,IF($CG$20="6th",CC$20,IF($CG$21="6th",CC$21,IF($CG$22="6th",CC$22,IF($CG$23="6th",CC$23,IF($CG$24="6th",CC$24,IF($CG$25="6th",CC$25,IF($CG$26="6th",CC$26,"More results required for accuracy"))))))))))</f>
        <v>Northampton B</v>
      </c>
      <c r="H22" s="758" t="str">
        <f>IF(C22=0,0,"6th")</f>
        <v>6th</v>
      </c>
      <c r="I22" s="758" t="e">
        <f>IF($CG$17="6th",CE$17,IF($CG$18="6th",CE$18,IF($CG$19="6th",CE$19,IF($CG$20="6th",CE$20,IF($CG$21="6th",CE$21,IF($CG$22="6th",CE$22,IF($CG$23="6th",CE$23,IF($CG$24="6th",CE$24,IF($CG$25="6th",CE$25,IF($CG$26="6th",CE$26))))))))))</f>
        <v>#REF!</v>
      </c>
      <c r="J22" s="758" t="e">
        <f t="shared" si="2"/>
        <v>#REF!</v>
      </c>
      <c r="K22" s="758" t="e">
        <f t="shared" si="167"/>
        <v>#REF!</v>
      </c>
      <c r="L22" s="760"/>
      <c r="M22" s="760">
        <f>IF($CG$17="6th",CF$17,IF($CG$18="6th",CF$18,IF($CG$19="6th",CF$19,IF($CG$20="6th",CF$20,IF($CG$21="6th",CF$21,IF($CG$22="6th",CF$22,IF($CG$23="6th",CF$23,IF($CG$24="6th",CF$24,IF($CG$25="6th",CF$25,IF($CG$26="6th",CF$26))))))))))</f>
        <v>122</v>
      </c>
      <c r="N22" s="1537"/>
      <c r="O22" s="1538"/>
      <c r="P22" s="1538"/>
      <c r="Q22" s="1538"/>
      <c r="R22" s="1538"/>
      <c r="S22" s="1539"/>
      <c r="T22" s="501"/>
      <c r="U22" s="431" t="str">
        <f>IF(C22=0,0,"6th")</f>
        <v>6th</v>
      </c>
      <c r="V22" s="802">
        <f>IF(C22=G22,E22,IF(C23=G22,E23,IF(C24=G22,E24,IF(C25=G22,E25,IF(C26=G22,E26,IF(C17=G22,E17,IF(C18=G22,E18,IF(C19=G22,E19,IF(C20=G22,E20,IF(C21=G22,E21))))))))))</f>
        <v>0</v>
      </c>
      <c r="W22" s="808"/>
      <c r="X22" s="805">
        <f>IF(C22=0,0,IF($CQ$17="6th",CO$17,IF($CQ$18="6th",CO$18,IF($CQ$19="6th",CO$19,IF($CQ$20="6th",CO$20,IF($CQ$21="6th",CO$21,IF($CQ$22="6th",CO$22,IF($CQ$23="6th",CO$23,IF($CQ$24="6th",CO$24,IF($CQ$25="6th",CO$25,IF($CQ$26="6th",CO$26)))))))))))+D4</f>
        <v>0</v>
      </c>
      <c r="Y22" s="799"/>
      <c r="Z22" s="775">
        <f t="shared" si="3"/>
        <v>0</v>
      </c>
      <c r="AA22" s="760" t="b">
        <f>IF(C22=0,0,IF($CQ$17="6th",CP$17,IF($CQ$18="6th",CP$18,IF($CQ$19="6th",CP$19,IF($CQ$20="6th",CP$20,IF($CQ$21="6th",CP$21,IF($CQ$22="6th",CP$22,IF($CQ$23="6th",CP$23,IF($CQ$24="6th",CP$24,IF($CQ$25="6th",CP$25,IF($CQ$26="6th",CP$26)))))))))))</f>
        <v>0</v>
      </c>
      <c r="AB22" s="776" t="e">
        <f t="shared" si="4"/>
        <v>#REF!</v>
      </c>
      <c r="AC22" s="776" t="e">
        <f t="shared" si="5"/>
        <v>#REF!</v>
      </c>
      <c r="AD22" s="776" t="e">
        <f t="shared" si="6"/>
        <v>#REF!</v>
      </c>
      <c r="AE22" s="777" t="e">
        <f t="shared" si="168"/>
        <v>#REF!</v>
      </c>
      <c r="AF22" s="776" t="e">
        <f t="shared" si="7"/>
        <v>#REF!</v>
      </c>
      <c r="AG22" s="776" t="e">
        <f t="shared" si="8"/>
        <v>#REF!</v>
      </c>
      <c r="AH22" s="777" t="e">
        <f t="shared" si="169"/>
        <v>#REF!</v>
      </c>
      <c r="AI22" s="776" t="e">
        <f t="shared" si="9"/>
        <v>#REF!</v>
      </c>
      <c r="AJ22" s="776" t="e">
        <f t="shared" si="10"/>
        <v>#REF!</v>
      </c>
      <c r="AK22" s="777" t="e">
        <f t="shared" si="170"/>
        <v>#REF!</v>
      </c>
      <c r="AL22" s="776" t="e">
        <f t="shared" si="11"/>
        <v>#REF!</v>
      </c>
      <c r="AM22" s="776" t="e">
        <f t="shared" si="12"/>
        <v>#REF!</v>
      </c>
      <c r="AN22" s="777" t="e">
        <f t="shared" si="171"/>
        <v>#REF!</v>
      </c>
      <c r="AO22" s="776" t="e">
        <f t="shared" si="13"/>
        <v>#REF!</v>
      </c>
      <c r="AP22" s="776" t="e">
        <f t="shared" si="14"/>
        <v>#REF!</v>
      </c>
      <c r="AQ22" s="777" t="e">
        <f t="shared" si="172"/>
        <v>#REF!</v>
      </c>
      <c r="AR22" s="776" t="e">
        <f t="shared" si="15"/>
        <v>#REF!</v>
      </c>
      <c r="AS22" s="776" t="e">
        <f t="shared" si="16"/>
        <v>#REF!</v>
      </c>
      <c r="AT22" s="777" t="e">
        <f t="shared" si="173"/>
        <v>#REF!</v>
      </c>
      <c r="AU22" s="776" t="e">
        <f t="shared" si="17"/>
        <v>#REF!</v>
      </c>
      <c r="AV22" s="776" t="e">
        <f t="shared" si="18"/>
        <v>#REF!</v>
      </c>
      <c r="AW22" s="777" t="e">
        <f t="shared" si="174"/>
        <v>#REF!</v>
      </c>
      <c r="AX22" s="776" t="e">
        <f t="shared" si="19"/>
        <v>#REF!</v>
      </c>
      <c r="AY22" s="776" t="e">
        <f t="shared" si="20"/>
        <v>#REF!</v>
      </c>
      <c r="AZ22" s="777" t="e">
        <f t="shared" si="175"/>
        <v>#REF!</v>
      </c>
      <c r="BA22" s="776" t="e">
        <f t="shared" si="21"/>
        <v>#REF!</v>
      </c>
      <c r="BB22" s="776" t="e">
        <f t="shared" si="22"/>
        <v>#REF!</v>
      </c>
      <c r="BC22" s="777" t="e">
        <f t="shared" si="176"/>
        <v>#REF!</v>
      </c>
      <c r="BD22" s="776" t="e">
        <f t="shared" si="23"/>
        <v>#REF!</v>
      </c>
      <c r="BE22" s="776" t="e">
        <f t="shared" si="24"/>
        <v>#REF!</v>
      </c>
      <c r="BF22" s="777" t="e">
        <f t="shared" si="177"/>
        <v>#REF!</v>
      </c>
      <c r="BG22" s="777">
        <f t="shared" si="25"/>
        <v>0</v>
      </c>
      <c r="BH22" s="776">
        <f t="shared" si="26"/>
        <v>0</v>
      </c>
      <c r="BI22" s="1551">
        <f t="shared" si="27"/>
        <v>0</v>
      </c>
      <c r="BJ22" s="1551"/>
      <c r="BK22" s="1552"/>
      <c r="BL22" s="799"/>
      <c r="BM22" s="1559"/>
      <c r="BN22" s="1560"/>
      <c r="BO22" s="1561"/>
      <c r="BP22" s="1662"/>
      <c r="BQ22" s="1660"/>
      <c r="BR22" s="439"/>
      <c r="BS22" s="442"/>
      <c r="BW22" s="410">
        <f t="shared" si="28"/>
        <v>6</v>
      </c>
      <c r="BX22" s="349">
        <f t="shared" si="29"/>
        <v>0</v>
      </c>
      <c r="BY22" s="349">
        <f t="shared" si="30"/>
        <v>0</v>
      </c>
      <c r="BZ22" s="426">
        <f>IF($CG$17="6th",BW$17,IF($CG$18="6th",BW$18,IF($CG$19="6th",BW$19,IF($CG$20="6th",BW$20,IF($CG$21="6th",BW$21,IF($CG$22="6th",BW$22,IF($CG$23="6th",BW$23,IF($CG$24="6th",BW$24,IF($CG$25="6th",BW$25,IF($CG$26="6th",BW$26))))))))))</f>
        <v>2</v>
      </c>
      <c r="CA22" s="425">
        <f>IF($CG$17="6th",BX$17,IF($CG$18="6th",BX$18,IF($CG$19="6th",BX$19,IF($CG$20="6th",BX$20,IF($CG$21="6th",BX$21,IF($CG$22="6th",BX$22,IF($CG$23="6th",BX$23,IF($CG$24="6th",BX$24,IF($CG$25="6th",BX$25,IF($CG$26="6th",BX$26))))))))))</f>
        <v>0</v>
      </c>
      <c r="CB22" s="425">
        <f>IF($CG$17="6th",BY$17,IF($CG$18="6th",BY$18,IF($CG$19="6th",BY$19,IF($CG$20="6th",BY$20,IF($CG$21="6th",BY$21,IF($CG$22="6th",BY$22,IF($CG$23="6th",BY$23,IF($CG$24="6th",BY$24,IF($CG$25="6th",BY$25,IF($CG$26="6th",BY$26))))))))))</f>
        <v>0</v>
      </c>
      <c r="CC22" s="411" t="str">
        <f t="shared" si="31"/>
        <v>Moderians</v>
      </c>
      <c r="CD22" s="349" t="e">
        <f t="shared" si="32"/>
        <v>#REF!</v>
      </c>
      <c r="CE22" s="349" t="e">
        <f t="shared" si="33"/>
        <v>#REF!</v>
      </c>
      <c r="CF22" s="349">
        <f t="shared" si="34"/>
        <v>161</v>
      </c>
      <c r="CG22" s="349" t="str">
        <f t="shared" si="35"/>
        <v>3rd</v>
      </c>
      <c r="CH22" s="346" t="str">
        <f t="shared" si="36"/>
        <v>1st</v>
      </c>
      <c r="CI22" s="346">
        <f t="shared" si="37"/>
        <v>3</v>
      </c>
      <c r="CJ22" s="346" t="str">
        <f t="shared" si="38"/>
        <v>2nd</v>
      </c>
      <c r="CK22" s="346">
        <f t="shared" si="39"/>
        <v>6</v>
      </c>
      <c r="CL22" s="346" t="str">
        <f t="shared" si="40"/>
        <v>3rd</v>
      </c>
      <c r="CM22" s="344">
        <f t="shared" si="41"/>
        <v>13</v>
      </c>
      <c r="CO22" s="340" t="e">
        <f t="shared" si="42"/>
        <v>#REF!</v>
      </c>
      <c r="CP22" s="349">
        <f t="shared" si="43"/>
        <v>0</v>
      </c>
      <c r="CQ22" s="349">
        <f t="shared" si="44"/>
        <v>0</v>
      </c>
      <c r="CR22" s="1642">
        <f t="shared" si="45"/>
        <v>0</v>
      </c>
      <c r="CS22" s="1643"/>
      <c r="CT22" s="1644"/>
      <c r="CU22" s="395"/>
      <c r="CW22" s="371" t="str">
        <f>'print 10 lane'!$X6</f>
        <v>Moderians</v>
      </c>
      <c r="CX22" s="352" t="e">
        <f>IF(DB22=1,(10-#REF!),IF(DB22=2,(9-#REF!),IF(DB22=3,(8-#REF!),IF(DB22=4,(7-#REF!),IF(DB22=5,(6-#REF!),IF(DB22=6,(5-#REF!),IF(DB22=7,(4-#REF!),IF(DB22=8,(3-#REF!),IF(DB22=9,(2-#REF!),IF(DB22=10,1))))))))))</f>
        <v>#REF!</v>
      </c>
      <c r="CY22" s="352"/>
      <c r="CZ22" s="379" t="e">
        <f t="shared" si="46"/>
        <v>#REF!</v>
      </c>
      <c r="DA22" s="234">
        <f>'print 10 lane'!Y$9</f>
        <v>161</v>
      </c>
      <c r="DB22" s="349">
        <f>'print 10 lane'!Y$7</f>
        <v>3</v>
      </c>
      <c r="DC22" s="428">
        <f t="shared" si="178"/>
        <v>0</v>
      </c>
      <c r="DD22" s="407" t="b">
        <f t="shared" si="48"/>
        <v>0</v>
      </c>
      <c r="DE22" s="402">
        <f t="shared" si="179"/>
        <v>0</v>
      </c>
      <c r="DF22" s="428">
        <f t="shared" si="180"/>
        <v>0</v>
      </c>
      <c r="DG22" s="407" t="b">
        <f t="shared" si="50"/>
        <v>0</v>
      </c>
      <c r="DH22" s="407" t="b">
        <f t="shared" si="181"/>
        <v>0</v>
      </c>
      <c r="DI22" s="428">
        <f t="shared" si="182"/>
        <v>161</v>
      </c>
      <c r="DJ22" s="407">
        <f t="shared" si="52"/>
        <v>1</v>
      </c>
      <c r="DK22" s="407">
        <f t="shared" si="183"/>
        <v>3</v>
      </c>
      <c r="DL22" s="428">
        <f t="shared" si="54"/>
        <v>0</v>
      </c>
      <c r="DM22" s="407" t="b">
        <f t="shared" si="55"/>
        <v>0</v>
      </c>
      <c r="DN22" s="407" t="b">
        <f t="shared" si="184"/>
        <v>0</v>
      </c>
      <c r="DO22" s="428">
        <f t="shared" si="57"/>
        <v>0</v>
      </c>
      <c r="DP22" s="407" t="b">
        <f t="shared" si="58"/>
        <v>0</v>
      </c>
      <c r="DQ22" s="407" t="b">
        <f t="shared" si="185"/>
        <v>0</v>
      </c>
      <c r="DR22" s="428">
        <f t="shared" si="59"/>
        <v>0</v>
      </c>
      <c r="DS22" s="402" t="b">
        <f t="shared" si="60"/>
        <v>0</v>
      </c>
      <c r="DT22" s="407" t="b">
        <f t="shared" si="186"/>
        <v>0</v>
      </c>
      <c r="DU22" s="428">
        <f t="shared" si="62"/>
        <v>0</v>
      </c>
      <c r="DV22" s="407" t="b">
        <f t="shared" si="63"/>
        <v>0</v>
      </c>
      <c r="DW22" s="407" t="b">
        <f t="shared" si="187"/>
        <v>0</v>
      </c>
      <c r="DX22" s="428">
        <f t="shared" si="65"/>
        <v>0</v>
      </c>
      <c r="DY22" s="407" t="b">
        <f t="shared" si="66"/>
        <v>0</v>
      </c>
      <c r="DZ22" s="407" t="b">
        <f t="shared" si="188"/>
        <v>0</v>
      </c>
      <c r="EA22" s="428">
        <f t="shared" si="67"/>
        <v>0</v>
      </c>
      <c r="EB22" s="407" t="b">
        <f t="shared" si="68"/>
        <v>0</v>
      </c>
      <c r="EC22" s="407" t="b">
        <f t="shared" si="189"/>
        <v>0</v>
      </c>
      <c r="ED22" s="428">
        <f t="shared" si="69"/>
        <v>0</v>
      </c>
      <c r="EE22" s="407" t="b">
        <f t="shared" si="70"/>
        <v>0</v>
      </c>
      <c r="EF22" s="402" t="b">
        <f t="shared" si="190"/>
        <v>0</v>
      </c>
      <c r="EG22" s="350">
        <f t="shared" si="191"/>
        <v>3</v>
      </c>
      <c r="EH22" s="408">
        <f t="shared" si="71"/>
        <v>0</v>
      </c>
      <c r="EI22" s="408">
        <f t="shared" si="72"/>
        <v>0</v>
      </c>
      <c r="EJ22" s="408">
        <f t="shared" si="73"/>
        <v>3</v>
      </c>
      <c r="EK22" s="408">
        <f t="shared" si="74"/>
        <v>0</v>
      </c>
      <c r="EL22" s="408">
        <f t="shared" si="75"/>
        <v>0</v>
      </c>
      <c r="EM22" s="408">
        <f t="shared" si="76"/>
        <v>0</v>
      </c>
      <c r="EN22" s="408">
        <f t="shared" si="77"/>
        <v>0</v>
      </c>
      <c r="EO22" s="408">
        <f t="shared" si="78"/>
        <v>0</v>
      </c>
      <c r="EP22" s="408">
        <f t="shared" si="79"/>
        <v>0</v>
      </c>
      <c r="EQ22" s="408">
        <f t="shared" si="80"/>
        <v>0</v>
      </c>
      <c r="ER22" s="402" t="b">
        <f t="shared" si="81"/>
        <v>0</v>
      </c>
      <c r="ES22" s="402">
        <f t="shared" si="192"/>
        <v>0</v>
      </c>
      <c r="ET22" s="407" t="b">
        <f t="shared" si="82"/>
        <v>0</v>
      </c>
      <c r="EU22" s="402">
        <f t="shared" si="193"/>
        <v>0</v>
      </c>
      <c r="EV22" s="407">
        <f t="shared" si="83"/>
        <v>1</v>
      </c>
      <c r="EW22" s="402">
        <f t="shared" si="194"/>
        <v>3</v>
      </c>
      <c r="EX22" s="407" t="b">
        <f t="shared" si="84"/>
        <v>0</v>
      </c>
      <c r="EY22" s="402">
        <f t="shared" si="195"/>
        <v>0</v>
      </c>
      <c r="EZ22" s="407" t="b">
        <f t="shared" si="85"/>
        <v>0</v>
      </c>
      <c r="FA22" s="402">
        <f t="shared" si="196"/>
        <v>0</v>
      </c>
      <c r="FB22" s="407" t="b">
        <f t="shared" si="86"/>
        <v>0</v>
      </c>
      <c r="FC22" s="402">
        <f t="shared" si="197"/>
        <v>0</v>
      </c>
      <c r="FD22" s="409" t="b">
        <f t="shared" si="87"/>
        <v>0</v>
      </c>
      <c r="FE22" s="407">
        <f t="shared" si="198"/>
        <v>0</v>
      </c>
      <c r="FF22" s="407" t="b">
        <f t="shared" si="88"/>
        <v>0</v>
      </c>
      <c r="FG22" s="402">
        <f t="shared" si="199"/>
        <v>0</v>
      </c>
      <c r="FH22" s="407" t="b">
        <f t="shared" si="89"/>
        <v>0</v>
      </c>
      <c r="FI22" s="407">
        <f t="shared" si="200"/>
        <v>0</v>
      </c>
      <c r="FJ22" s="407" t="b">
        <f t="shared" si="91"/>
        <v>0</v>
      </c>
      <c r="FK22" s="407">
        <f t="shared" si="201"/>
        <v>0</v>
      </c>
      <c r="FL22" s="350">
        <f t="shared" si="202"/>
        <v>3</v>
      </c>
      <c r="FM22" s="408">
        <f t="shared" si="93"/>
        <v>0</v>
      </c>
      <c r="FN22" s="408">
        <f t="shared" si="94"/>
        <v>0</v>
      </c>
      <c r="FO22" s="408">
        <f t="shared" si="95"/>
        <v>6</v>
      </c>
      <c r="FP22" s="408">
        <f t="shared" si="96"/>
        <v>0</v>
      </c>
      <c r="FQ22" s="408">
        <f t="shared" si="97"/>
        <v>0</v>
      </c>
      <c r="FR22" s="408">
        <f t="shared" si="98"/>
        <v>0</v>
      </c>
      <c r="FS22" s="408">
        <f t="shared" si="99"/>
        <v>0</v>
      </c>
      <c r="FT22" s="408">
        <f t="shared" si="100"/>
        <v>0</v>
      </c>
      <c r="FU22" s="408">
        <f t="shared" si="101"/>
        <v>0</v>
      </c>
      <c r="FV22" s="408">
        <f t="shared" si="102"/>
        <v>0</v>
      </c>
      <c r="FW22" s="407" t="b">
        <f t="shared" si="103"/>
        <v>0</v>
      </c>
      <c r="FX22" s="402">
        <f t="shared" si="203"/>
        <v>0</v>
      </c>
      <c r="FY22" s="407" t="b">
        <f t="shared" si="104"/>
        <v>0</v>
      </c>
      <c r="FZ22" s="402">
        <f t="shared" si="204"/>
        <v>0</v>
      </c>
      <c r="GA22" s="402">
        <f t="shared" si="105"/>
        <v>1</v>
      </c>
      <c r="GB22" s="402">
        <f t="shared" si="205"/>
        <v>3</v>
      </c>
      <c r="GC22" s="407" t="b">
        <f t="shared" si="106"/>
        <v>0</v>
      </c>
      <c r="GD22" s="402">
        <f t="shared" si="206"/>
        <v>0</v>
      </c>
      <c r="GE22" s="407" t="b">
        <f t="shared" si="107"/>
        <v>0</v>
      </c>
      <c r="GF22" s="402">
        <f t="shared" si="207"/>
        <v>0</v>
      </c>
      <c r="GG22" s="407" t="b">
        <f t="shared" si="108"/>
        <v>0</v>
      </c>
      <c r="GH22" s="402">
        <f t="shared" si="208"/>
        <v>0</v>
      </c>
      <c r="GI22" s="407" t="b">
        <f t="shared" si="109"/>
        <v>0</v>
      </c>
      <c r="GJ22" s="407">
        <f t="shared" si="209"/>
        <v>0</v>
      </c>
      <c r="GK22" s="407" t="b">
        <f t="shared" si="110"/>
        <v>0</v>
      </c>
      <c r="GL22" s="402">
        <f t="shared" si="210"/>
        <v>0</v>
      </c>
      <c r="GM22" s="407" t="b">
        <f t="shared" si="111"/>
        <v>0</v>
      </c>
      <c r="GN22" s="407">
        <f t="shared" si="211"/>
        <v>0</v>
      </c>
      <c r="GO22" s="407" t="b">
        <f t="shared" si="113"/>
        <v>0</v>
      </c>
      <c r="GP22" s="407">
        <f t="shared" si="212"/>
        <v>0</v>
      </c>
      <c r="GQ22" s="350">
        <f t="shared" si="213"/>
        <v>3</v>
      </c>
      <c r="GR22" s="403">
        <f t="shared" si="214"/>
        <v>0</v>
      </c>
      <c r="GS22" s="403">
        <f t="shared" si="215"/>
        <v>0</v>
      </c>
      <c r="GT22" s="403">
        <f t="shared" si="216"/>
        <v>13</v>
      </c>
      <c r="GU22" s="403">
        <f t="shared" si="217"/>
        <v>0</v>
      </c>
      <c r="GV22" s="403">
        <f t="shared" si="218"/>
        <v>0</v>
      </c>
      <c r="GW22" s="403">
        <f t="shared" si="219"/>
        <v>0</v>
      </c>
      <c r="GX22" s="403">
        <f t="shared" si="220"/>
        <v>0</v>
      </c>
      <c r="GY22" s="403">
        <f t="shared" si="221"/>
        <v>0</v>
      </c>
      <c r="GZ22" s="403">
        <f t="shared" si="222"/>
        <v>0</v>
      </c>
      <c r="HA22" s="403">
        <f t="shared" si="223"/>
        <v>0</v>
      </c>
      <c r="HB22" s="402" t="b">
        <f t="shared" si="224"/>
        <v>0</v>
      </c>
      <c r="HC22" s="402">
        <f t="shared" si="225"/>
        <v>0</v>
      </c>
      <c r="HD22" s="402" t="b">
        <f t="shared" si="226"/>
        <v>0</v>
      </c>
      <c r="HE22" s="402">
        <f t="shared" si="227"/>
        <v>0</v>
      </c>
      <c r="HF22" s="402">
        <f t="shared" si="228"/>
        <v>1</v>
      </c>
      <c r="HG22" s="402">
        <f t="shared" si="229"/>
        <v>3</v>
      </c>
      <c r="HH22" s="402" t="b">
        <f t="shared" si="230"/>
        <v>0</v>
      </c>
      <c r="HI22" s="402">
        <f t="shared" si="231"/>
        <v>0</v>
      </c>
      <c r="HJ22" s="402" t="b">
        <f t="shared" si="232"/>
        <v>0</v>
      </c>
      <c r="HK22" s="402">
        <f t="shared" si="233"/>
        <v>0</v>
      </c>
      <c r="HL22" s="402" t="b">
        <f t="shared" si="234"/>
        <v>0</v>
      </c>
      <c r="HM22" s="402">
        <f t="shared" si="235"/>
        <v>0</v>
      </c>
      <c r="HN22" s="402" t="b">
        <f t="shared" si="236"/>
        <v>0</v>
      </c>
      <c r="HO22" s="402">
        <f t="shared" si="237"/>
        <v>0</v>
      </c>
      <c r="HP22" s="402" t="b">
        <f t="shared" si="238"/>
        <v>0</v>
      </c>
      <c r="HQ22" s="402">
        <f t="shared" si="239"/>
        <v>0</v>
      </c>
      <c r="HR22" s="402" t="b">
        <f t="shared" si="240"/>
        <v>0</v>
      </c>
      <c r="HS22" s="402">
        <f t="shared" si="241"/>
        <v>0</v>
      </c>
      <c r="HT22" s="402" t="b">
        <f t="shared" si="242"/>
        <v>0</v>
      </c>
      <c r="HU22" s="402">
        <f t="shared" si="243"/>
        <v>0</v>
      </c>
      <c r="HV22" s="350">
        <f t="shared" si="117"/>
        <v>3</v>
      </c>
      <c r="HW22" s="403">
        <f t="shared" si="244"/>
        <v>0</v>
      </c>
      <c r="HX22" s="403">
        <f t="shared" si="245"/>
        <v>0</v>
      </c>
      <c r="HY22" s="403">
        <f t="shared" si="246"/>
        <v>13</v>
      </c>
      <c r="HZ22" s="403">
        <f t="shared" si="247"/>
        <v>0</v>
      </c>
      <c r="IA22" s="403">
        <f t="shared" si="248"/>
        <v>0</v>
      </c>
      <c r="IB22" s="403">
        <f t="shared" si="118"/>
        <v>0</v>
      </c>
      <c r="IC22" s="403">
        <f t="shared" si="249"/>
        <v>0</v>
      </c>
      <c r="ID22" s="403">
        <f t="shared" si="250"/>
        <v>0</v>
      </c>
      <c r="IE22" s="403">
        <f t="shared" si="251"/>
        <v>0</v>
      </c>
      <c r="IF22" s="403">
        <f t="shared" si="252"/>
        <v>0</v>
      </c>
      <c r="IG22" s="402" t="b">
        <f t="shared" si="253"/>
        <v>0</v>
      </c>
      <c r="IH22" s="402">
        <f t="shared" si="254"/>
        <v>0</v>
      </c>
      <c r="II22" s="402" t="b">
        <f t="shared" si="255"/>
        <v>0</v>
      </c>
      <c r="IJ22" s="402">
        <f t="shared" si="256"/>
        <v>0</v>
      </c>
      <c r="IK22" s="402">
        <f t="shared" si="257"/>
        <v>1</v>
      </c>
      <c r="IL22" s="402">
        <f t="shared" si="258"/>
        <v>3</v>
      </c>
      <c r="IM22" s="402" t="b">
        <f t="shared" si="259"/>
        <v>0</v>
      </c>
      <c r="IN22" s="402">
        <f t="shared" si="260"/>
        <v>0</v>
      </c>
      <c r="IO22" s="402" t="b">
        <f t="shared" si="261"/>
        <v>0</v>
      </c>
      <c r="IP22" s="402">
        <f t="shared" si="262"/>
        <v>0</v>
      </c>
      <c r="IQ22" s="402" t="b">
        <f t="shared" si="263"/>
        <v>0</v>
      </c>
      <c r="IR22" s="402">
        <f t="shared" si="264"/>
        <v>0</v>
      </c>
      <c r="IS22" s="402" t="b">
        <f t="shared" si="265"/>
        <v>0</v>
      </c>
      <c r="IT22" s="402">
        <f t="shared" si="266"/>
        <v>0</v>
      </c>
      <c r="IU22" s="402" t="b">
        <f t="shared" si="267"/>
        <v>0</v>
      </c>
      <c r="IV22" s="402">
        <f t="shared" si="268"/>
        <v>0</v>
      </c>
      <c r="IW22" s="402" t="b">
        <f t="shared" si="269"/>
        <v>0</v>
      </c>
      <c r="IX22" s="402">
        <f t="shared" si="270"/>
        <v>0</v>
      </c>
      <c r="IY22" s="402" t="b">
        <f t="shared" si="271"/>
        <v>0</v>
      </c>
      <c r="IZ22" s="402">
        <f t="shared" si="272"/>
        <v>0</v>
      </c>
      <c r="JA22" s="350">
        <f t="shared" si="121"/>
        <v>3</v>
      </c>
      <c r="JB22" s="403">
        <f t="shared" si="273"/>
        <v>0</v>
      </c>
      <c r="JC22" s="403">
        <f t="shared" si="274"/>
        <v>0</v>
      </c>
      <c r="JD22" s="403">
        <f t="shared" si="275"/>
        <v>7</v>
      </c>
      <c r="JE22" s="403">
        <f t="shared" si="276"/>
        <v>0</v>
      </c>
      <c r="JF22" s="403">
        <f t="shared" si="277"/>
        <v>0</v>
      </c>
      <c r="JG22" s="403">
        <f t="shared" si="278"/>
        <v>0</v>
      </c>
      <c r="JH22" s="403">
        <f t="shared" si="279"/>
        <v>0</v>
      </c>
      <c r="JI22" s="403">
        <f t="shared" si="280"/>
        <v>0</v>
      </c>
      <c r="JJ22" s="403">
        <f t="shared" si="281"/>
        <v>0</v>
      </c>
      <c r="JK22" s="403">
        <f t="shared" si="282"/>
        <v>0</v>
      </c>
      <c r="JL22" s="402" t="b">
        <f t="shared" si="283"/>
        <v>0</v>
      </c>
      <c r="JM22" s="402">
        <f t="shared" si="284"/>
        <v>0</v>
      </c>
      <c r="JN22" s="402" t="b">
        <f t="shared" si="285"/>
        <v>0</v>
      </c>
      <c r="JO22" s="402">
        <f t="shared" si="286"/>
        <v>0</v>
      </c>
      <c r="JP22" s="402">
        <f t="shared" si="287"/>
        <v>1</v>
      </c>
      <c r="JQ22" s="402">
        <f t="shared" si="288"/>
        <v>3</v>
      </c>
      <c r="JR22" s="402" t="b">
        <f t="shared" si="289"/>
        <v>0</v>
      </c>
      <c r="JS22" s="402">
        <f t="shared" si="290"/>
        <v>0</v>
      </c>
      <c r="JT22" s="402" t="b">
        <f t="shared" si="291"/>
        <v>0</v>
      </c>
      <c r="JU22" s="402">
        <f t="shared" si="292"/>
        <v>0</v>
      </c>
      <c r="JV22" s="402" t="b">
        <f t="shared" si="293"/>
        <v>0</v>
      </c>
      <c r="JW22" s="402">
        <f t="shared" si="294"/>
        <v>0</v>
      </c>
      <c r="JX22" s="402" t="b">
        <f t="shared" si="295"/>
        <v>0</v>
      </c>
      <c r="JY22" s="402">
        <f t="shared" si="296"/>
        <v>0</v>
      </c>
      <c r="JZ22" s="402" t="b">
        <f t="shared" si="297"/>
        <v>0</v>
      </c>
      <c r="KA22" s="402">
        <f t="shared" si="298"/>
        <v>0</v>
      </c>
      <c r="KB22" s="402" t="b">
        <f t="shared" si="299"/>
        <v>0</v>
      </c>
      <c r="KC22" s="402">
        <f t="shared" si="122"/>
        <v>0</v>
      </c>
      <c r="KD22" s="402" t="b">
        <f t="shared" si="300"/>
        <v>0</v>
      </c>
      <c r="KE22" s="402">
        <f t="shared" si="123"/>
        <v>0</v>
      </c>
      <c r="KF22" s="350">
        <f t="shared" si="124"/>
        <v>3</v>
      </c>
      <c r="KG22" s="403">
        <f t="shared" si="301"/>
        <v>0</v>
      </c>
      <c r="KH22" s="403">
        <f t="shared" si="302"/>
        <v>0</v>
      </c>
      <c r="KI22" s="403">
        <f t="shared" si="303"/>
        <v>8</v>
      </c>
      <c r="KJ22" s="403">
        <f t="shared" si="304"/>
        <v>0</v>
      </c>
      <c r="KK22" s="403">
        <f t="shared" si="305"/>
        <v>0</v>
      </c>
      <c r="KL22" s="403">
        <f t="shared" si="306"/>
        <v>0</v>
      </c>
      <c r="KM22" s="403">
        <f t="shared" si="307"/>
        <v>0</v>
      </c>
      <c r="KN22" s="403">
        <f t="shared" si="308"/>
        <v>0</v>
      </c>
      <c r="KO22" s="403">
        <f t="shared" si="309"/>
        <v>0</v>
      </c>
      <c r="KP22" s="403">
        <f t="shared" si="310"/>
        <v>0</v>
      </c>
      <c r="KQ22" s="402" t="b">
        <f t="shared" si="311"/>
        <v>0</v>
      </c>
      <c r="KR22" s="402">
        <f t="shared" si="312"/>
        <v>0</v>
      </c>
      <c r="KS22" s="402" t="b">
        <f t="shared" si="313"/>
        <v>0</v>
      </c>
      <c r="KT22" s="402">
        <f t="shared" si="314"/>
        <v>0</v>
      </c>
      <c r="KU22" s="402">
        <f t="shared" si="315"/>
        <v>1</v>
      </c>
      <c r="KV22" s="402">
        <f t="shared" si="316"/>
        <v>3</v>
      </c>
      <c r="KW22" s="402" t="b">
        <f t="shared" si="317"/>
        <v>0</v>
      </c>
      <c r="KX22" s="402">
        <f t="shared" si="318"/>
        <v>0</v>
      </c>
      <c r="KY22" s="402" t="b">
        <f t="shared" si="319"/>
        <v>0</v>
      </c>
      <c r="KZ22" s="402">
        <f t="shared" si="320"/>
        <v>0</v>
      </c>
      <c r="LA22" s="402" t="b">
        <f t="shared" si="321"/>
        <v>0</v>
      </c>
      <c r="LB22" s="402">
        <f t="shared" si="322"/>
        <v>0</v>
      </c>
      <c r="LC22" s="402" t="b">
        <f t="shared" si="323"/>
        <v>0</v>
      </c>
      <c r="LD22" s="402">
        <f t="shared" si="324"/>
        <v>0</v>
      </c>
      <c r="LE22" s="402" t="b">
        <f t="shared" si="325"/>
        <v>0</v>
      </c>
      <c r="LF22" s="402">
        <f t="shared" si="326"/>
        <v>0</v>
      </c>
      <c r="LG22" s="402" t="b">
        <f t="shared" si="327"/>
        <v>0</v>
      </c>
      <c r="LH22" s="402">
        <f t="shared" si="125"/>
        <v>0</v>
      </c>
      <c r="LI22" s="402" t="b">
        <f t="shared" si="328"/>
        <v>0</v>
      </c>
      <c r="LJ22" s="402">
        <f t="shared" si="126"/>
        <v>0</v>
      </c>
      <c r="LK22" s="350">
        <f t="shared" si="127"/>
        <v>3</v>
      </c>
      <c r="LL22" s="403">
        <f t="shared" si="329"/>
        <v>0</v>
      </c>
      <c r="LM22" s="403">
        <f t="shared" si="330"/>
        <v>0</v>
      </c>
      <c r="LN22" s="403">
        <f t="shared" si="331"/>
        <v>0</v>
      </c>
      <c r="LO22" s="403">
        <f t="shared" si="332"/>
        <v>0</v>
      </c>
      <c r="LP22" s="403">
        <f t="shared" si="333"/>
        <v>0</v>
      </c>
      <c r="LQ22" s="403">
        <f t="shared" si="334"/>
        <v>0</v>
      </c>
      <c r="LR22" s="403">
        <f t="shared" si="335"/>
        <v>0</v>
      </c>
      <c r="LS22" s="403">
        <f t="shared" si="336"/>
        <v>0</v>
      </c>
      <c r="LT22" s="403">
        <f t="shared" si="337"/>
        <v>0</v>
      </c>
      <c r="LU22" s="403">
        <f t="shared" si="338"/>
        <v>0</v>
      </c>
      <c r="LV22" s="402" t="b">
        <f t="shared" si="339"/>
        <v>0</v>
      </c>
      <c r="LW22" s="402">
        <f t="shared" si="340"/>
        <v>0</v>
      </c>
      <c r="LX22" s="402" t="b">
        <f t="shared" si="341"/>
        <v>0</v>
      </c>
      <c r="LY22" s="402">
        <f t="shared" si="342"/>
        <v>0</v>
      </c>
      <c r="LZ22" s="402">
        <f t="shared" si="343"/>
        <v>1</v>
      </c>
      <c r="MA22" s="402">
        <f t="shared" si="344"/>
        <v>3</v>
      </c>
      <c r="MB22" s="402" t="b">
        <f t="shared" si="345"/>
        <v>0</v>
      </c>
      <c r="MC22" s="402">
        <f t="shared" si="346"/>
        <v>0</v>
      </c>
      <c r="MD22" s="402" t="b">
        <f t="shared" si="347"/>
        <v>0</v>
      </c>
      <c r="ME22" s="402">
        <f t="shared" si="348"/>
        <v>0</v>
      </c>
      <c r="MF22" s="402" t="b">
        <f t="shared" si="349"/>
        <v>0</v>
      </c>
      <c r="MG22" s="402">
        <f t="shared" si="350"/>
        <v>0</v>
      </c>
      <c r="MH22" s="402" t="b">
        <f t="shared" si="351"/>
        <v>0</v>
      </c>
      <c r="MI22" s="402">
        <f t="shared" si="352"/>
        <v>0</v>
      </c>
      <c r="MJ22" s="402" t="b">
        <f t="shared" si="353"/>
        <v>0</v>
      </c>
      <c r="MK22" s="402">
        <f t="shared" si="354"/>
        <v>0</v>
      </c>
      <c r="ML22" s="402" t="b">
        <f t="shared" si="355"/>
        <v>0</v>
      </c>
      <c r="MM22" s="402">
        <f t="shared" si="128"/>
        <v>0</v>
      </c>
      <c r="MN22" s="402" t="b">
        <f t="shared" si="356"/>
        <v>0</v>
      </c>
      <c r="MO22" s="402">
        <f t="shared" si="129"/>
        <v>0</v>
      </c>
      <c r="MP22" s="350">
        <f t="shared" si="130"/>
        <v>3</v>
      </c>
      <c r="MQ22" s="403">
        <f t="shared" si="357"/>
        <v>0</v>
      </c>
      <c r="MR22" s="403">
        <f t="shared" si="358"/>
        <v>0</v>
      </c>
      <c r="MS22" s="403">
        <f t="shared" si="359"/>
        <v>0</v>
      </c>
      <c r="MT22" s="403">
        <f t="shared" si="360"/>
        <v>0</v>
      </c>
      <c r="MU22" s="403">
        <f t="shared" si="361"/>
        <v>0</v>
      </c>
      <c r="MV22" s="403">
        <f t="shared" si="362"/>
        <v>0</v>
      </c>
      <c r="MW22" s="403">
        <f t="shared" si="363"/>
        <v>0</v>
      </c>
      <c r="MX22" s="403">
        <f t="shared" si="364"/>
        <v>0</v>
      </c>
      <c r="MY22" s="403">
        <f t="shared" si="365"/>
        <v>0</v>
      </c>
      <c r="MZ22" s="403">
        <f t="shared" si="366"/>
        <v>0</v>
      </c>
      <c r="NA22" s="402" t="b">
        <f t="shared" si="367"/>
        <v>0</v>
      </c>
      <c r="NB22" s="402">
        <f t="shared" si="368"/>
        <v>0</v>
      </c>
      <c r="NC22" s="402" t="b">
        <f t="shared" si="369"/>
        <v>0</v>
      </c>
      <c r="ND22" s="402">
        <f t="shared" si="370"/>
        <v>0</v>
      </c>
      <c r="NE22" s="402">
        <f t="shared" si="371"/>
        <v>1</v>
      </c>
      <c r="NF22" s="402">
        <f t="shared" si="372"/>
        <v>3</v>
      </c>
      <c r="NG22" s="402" t="b">
        <f t="shared" si="373"/>
        <v>0</v>
      </c>
      <c r="NH22" s="402">
        <f t="shared" si="374"/>
        <v>0</v>
      </c>
      <c r="NI22" s="402" t="b">
        <f t="shared" si="375"/>
        <v>0</v>
      </c>
      <c r="NJ22" s="402">
        <f t="shared" si="376"/>
        <v>0</v>
      </c>
      <c r="NK22" s="402" t="b">
        <f t="shared" si="377"/>
        <v>0</v>
      </c>
      <c r="NL22" s="402">
        <f t="shared" si="378"/>
        <v>0</v>
      </c>
      <c r="NM22" s="402" t="b">
        <f t="shared" si="379"/>
        <v>0</v>
      </c>
      <c r="NN22" s="402">
        <f t="shared" si="380"/>
        <v>0</v>
      </c>
      <c r="NO22" s="402" t="b">
        <f t="shared" si="381"/>
        <v>0</v>
      </c>
      <c r="NP22" s="402">
        <f t="shared" si="382"/>
        <v>0</v>
      </c>
      <c r="NQ22" s="402" t="b">
        <f t="shared" si="383"/>
        <v>0</v>
      </c>
      <c r="NR22" s="402">
        <f t="shared" si="131"/>
        <v>0</v>
      </c>
      <c r="NS22" s="402" t="b">
        <f t="shared" si="384"/>
        <v>0</v>
      </c>
      <c r="NT22" s="402">
        <f t="shared" si="132"/>
        <v>0</v>
      </c>
      <c r="NU22" s="350">
        <f t="shared" si="133"/>
        <v>3</v>
      </c>
      <c r="NV22" s="403">
        <f t="shared" si="385"/>
        <v>0</v>
      </c>
      <c r="NW22" s="403">
        <f t="shared" si="386"/>
        <v>0</v>
      </c>
      <c r="NX22" s="403">
        <f t="shared" si="387"/>
        <v>0</v>
      </c>
      <c r="NY22" s="403">
        <f t="shared" si="388"/>
        <v>0</v>
      </c>
      <c r="NZ22" s="403">
        <f t="shared" si="389"/>
        <v>0</v>
      </c>
      <c r="OA22" s="403">
        <f t="shared" si="390"/>
        <v>0</v>
      </c>
      <c r="OB22" s="403">
        <f t="shared" si="391"/>
        <v>0</v>
      </c>
      <c r="OC22" s="403">
        <f t="shared" si="392"/>
        <v>0</v>
      </c>
      <c r="OD22" s="403">
        <f t="shared" si="393"/>
        <v>0</v>
      </c>
      <c r="OE22" s="403">
        <f t="shared" si="394"/>
        <v>0</v>
      </c>
      <c r="OF22" s="402" t="b">
        <f t="shared" si="395"/>
        <v>0</v>
      </c>
      <c r="OG22" s="402">
        <f t="shared" si="396"/>
        <v>0</v>
      </c>
      <c r="OH22" s="402" t="b">
        <f t="shared" si="397"/>
        <v>0</v>
      </c>
      <c r="OI22" s="402">
        <f t="shared" si="398"/>
        <v>0</v>
      </c>
      <c r="OJ22" s="402">
        <f t="shared" si="399"/>
        <v>1</v>
      </c>
      <c r="OK22" s="402">
        <f t="shared" si="400"/>
        <v>3</v>
      </c>
      <c r="OL22" s="402" t="b">
        <f t="shared" si="401"/>
        <v>0</v>
      </c>
      <c r="OM22" s="402">
        <f t="shared" si="402"/>
        <v>0</v>
      </c>
      <c r="ON22" s="402" t="b">
        <f t="shared" si="403"/>
        <v>0</v>
      </c>
      <c r="OO22" s="402">
        <f t="shared" si="404"/>
        <v>0</v>
      </c>
      <c r="OP22" s="402" t="b">
        <f t="shared" si="405"/>
        <v>0</v>
      </c>
      <c r="OQ22" s="402">
        <f t="shared" si="406"/>
        <v>0</v>
      </c>
      <c r="OR22" s="402" t="b">
        <f t="shared" si="407"/>
        <v>0</v>
      </c>
      <c r="OS22" s="402">
        <f t="shared" si="408"/>
        <v>0</v>
      </c>
      <c r="OT22" s="402" t="b">
        <f t="shared" si="409"/>
        <v>0</v>
      </c>
      <c r="OU22" s="402">
        <f t="shared" si="410"/>
        <v>0</v>
      </c>
      <c r="OV22" s="402" t="b">
        <f t="shared" si="411"/>
        <v>0</v>
      </c>
      <c r="OW22" s="402">
        <f t="shared" si="134"/>
        <v>0</v>
      </c>
      <c r="OX22" s="402" t="b">
        <f t="shared" si="412"/>
        <v>0</v>
      </c>
      <c r="OY22" s="402">
        <f t="shared" si="135"/>
        <v>0</v>
      </c>
      <c r="OZ22" s="350">
        <f t="shared" si="136"/>
        <v>3</v>
      </c>
      <c r="PA22" s="403">
        <f t="shared" si="413"/>
        <v>0</v>
      </c>
      <c r="PB22" s="403">
        <f t="shared" si="414"/>
        <v>0</v>
      </c>
      <c r="PC22" s="403">
        <f t="shared" si="415"/>
        <v>0</v>
      </c>
      <c r="PD22" s="403">
        <f t="shared" si="416"/>
        <v>0</v>
      </c>
      <c r="PE22" s="403">
        <f t="shared" si="417"/>
        <v>0</v>
      </c>
      <c r="PF22" s="403">
        <f t="shared" si="418"/>
        <v>0</v>
      </c>
      <c r="PG22" s="403">
        <f t="shared" si="419"/>
        <v>0</v>
      </c>
      <c r="PH22" s="403">
        <f t="shared" si="420"/>
        <v>0</v>
      </c>
      <c r="PI22" s="403">
        <f t="shared" si="421"/>
        <v>0</v>
      </c>
      <c r="PJ22" s="403">
        <f t="shared" si="422"/>
        <v>0</v>
      </c>
      <c r="PK22" s="402" t="b">
        <f t="shared" si="423"/>
        <v>0</v>
      </c>
      <c r="PL22" s="402">
        <f t="shared" si="424"/>
        <v>0</v>
      </c>
      <c r="PM22" s="402" t="b">
        <f t="shared" si="425"/>
        <v>0</v>
      </c>
      <c r="PN22" s="402">
        <f t="shared" si="426"/>
        <v>0</v>
      </c>
      <c r="PO22" s="402">
        <f t="shared" si="427"/>
        <v>1</v>
      </c>
      <c r="PP22" s="402">
        <f t="shared" si="428"/>
        <v>3</v>
      </c>
      <c r="PQ22" s="402" t="b">
        <f t="shared" si="429"/>
        <v>0</v>
      </c>
      <c r="PR22" s="402">
        <f t="shared" si="430"/>
        <v>0</v>
      </c>
      <c r="PS22" s="402" t="b">
        <f t="shared" si="431"/>
        <v>0</v>
      </c>
      <c r="PT22" s="402">
        <f t="shared" si="432"/>
        <v>0</v>
      </c>
      <c r="PU22" s="402" t="b">
        <f t="shared" si="433"/>
        <v>0</v>
      </c>
      <c r="PV22" s="402">
        <f t="shared" si="434"/>
        <v>0</v>
      </c>
      <c r="PW22" s="402" t="b">
        <f t="shared" si="435"/>
        <v>0</v>
      </c>
      <c r="PX22" s="402">
        <f t="shared" si="436"/>
        <v>0</v>
      </c>
      <c r="PY22" s="402" t="b">
        <f t="shared" si="437"/>
        <v>0</v>
      </c>
      <c r="PZ22" s="402">
        <f t="shared" si="438"/>
        <v>0</v>
      </c>
      <c r="QA22" s="402" t="b">
        <f t="shared" si="439"/>
        <v>0</v>
      </c>
      <c r="QB22" s="402">
        <f t="shared" si="137"/>
        <v>0</v>
      </c>
      <c r="QC22" s="402" t="b">
        <f t="shared" si="440"/>
        <v>0</v>
      </c>
      <c r="QD22" s="402">
        <f t="shared" si="138"/>
        <v>0</v>
      </c>
      <c r="QE22" s="350">
        <f t="shared" si="139"/>
        <v>3</v>
      </c>
      <c r="QF22" s="404" t="str">
        <f t="shared" si="441"/>
        <v>3rd</v>
      </c>
      <c r="QG22" s="365" t="s">
        <v>2708</v>
      </c>
      <c r="QH22" s="356">
        <f>'print 10 lane'!Y146</f>
        <v>3</v>
      </c>
      <c r="QI22" s="357" t="s">
        <v>2709</v>
      </c>
      <c r="QJ22" s="356">
        <f>'print 10 lane'!Y147</f>
        <v>6</v>
      </c>
      <c r="QK22" s="358" t="s">
        <v>2710</v>
      </c>
      <c r="QL22" s="366">
        <f>'print 10 lane'!Y148</f>
        <v>13</v>
      </c>
      <c r="QM22" s="506" t="s">
        <v>2791</v>
      </c>
      <c r="QN22" s="459">
        <f>'print 10 lane'!Y149</f>
        <v>13</v>
      </c>
      <c r="QO22" s="507" t="s">
        <v>2792</v>
      </c>
      <c r="QP22" s="459">
        <f>'print 10 lane'!Y150</f>
        <v>7</v>
      </c>
      <c r="QQ22" s="508" t="s">
        <v>2793</v>
      </c>
      <c r="QR22" s="459">
        <f>'print 10 lane'!Y151</f>
        <v>8</v>
      </c>
      <c r="QS22" s="509" t="s">
        <v>2794</v>
      </c>
      <c r="QT22" s="459">
        <f>'print 10 lane'!Y152</f>
        <v>0</v>
      </c>
      <c r="QU22" s="510" t="s">
        <v>2795</v>
      </c>
      <c r="QV22" s="459">
        <f>'print 10 lane'!Y153</f>
        <v>0</v>
      </c>
      <c r="QW22" s="511" t="s">
        <v>2796</v>
      </c>
      <c r="QX22" s="459">
        <f>'print 10 lane'!Y154</f>
        <v>0</v>
      </c>
      <c r="QY22" s="512" t="s">
        <v>2797</v>
      </c>
      <c r="QZ22" s="459">
        <f>'print 10 lane'!Y155</f>
        <v>0</v>
      </c>
      <c r="RC22" s="382" t="e">
        <f t="shared" si="140"/>
        <v>#REF!</v>
      </c>
      <c r="RD22" s="375">
        <f t="shared" si="141"/>
        <v>0</v>
      </c>
      <c r="RR22" s="582">
        <f t="shared" si="142"/>
        <v>6</v>
      </c>
      <c r="RS22" s="1556" t="str">
        <f t="shared" si="442"/>
        <v>Northampton B</v>
      </c>
      <c r="RT22" s="1556"/>
      <c r="RU22" s="1556"/>
      <c r="RV22" s="1556"/>
      <c r="RW22" s="1606" t="str">
        <f t="shared" si="143"/>
        <v>6th</v>
      </c>
      <c r="RX22" s="1606"/>
      <c r="RY22" s="1606" t="e">
        <f t="shared" si="443"/>
        <v>#REF!</v>
      </c>
      <c r="RZ22" s="1606"/>
      <c r="SA22" s="1606"/>
      <c r="SB22" s="583">
        <f t="shared" si="144"/>
        <v>122</v>
      </c>
      <c r="SC22" s="586" t="str">
        <f t="shared" si="444"/>
        <v>6th</v>
      </c>
      <c r="SD22" s="587">
        <f t="shared" si="445"/>
        <v>0</v>
      </c>
      <c r="SE22" s="587" t="b">
        <f t="shared" si="446"/>
        <v>0</v>
      </c>
      <c r="SF22" s="588">
        <f t="shared" si="145"/>
        <v>0</v>
      </c>
      <c r="SG22" s="588">
        <f t="shared" si="146"/>
        <v>0</v>
      </c>
      <c r="SH22" s="588" t="b">
        <f t="shared" si="147"/>
        <v>0</v>
      </c>
      <c r="SI22" s="588">
        <f t="shared" si="447"/>
        <v>0</v>
      </c>
      <c r="SJ22" s="588">
        <f t="shared" si="148"/>
        <v>0</v>
      </c>
      <c r="SK22" s="588" t="b">
        <f t="shared" si="149"/>
        <v>0</v>
      </c>
      <c r="SL22" s="588">
        <f t="shared" si="448"/>
        <v>0</v>
      </c>
      <c r="SM22" s="588">
        <f t="shared" si="150"/>
        <v>0</v>
      </c>
      <c r="SN22" s="588" t="b">
        <f t="shared" si="151"/>
        <v>0</v>
      </c>
      <c r="SO22" s="588">
        <f t="shared" si="449"/>
        <v>0</v>
      </c>
      <c r="SP22" s="588" t="e">
        <f t="shared" si="152"/>
        <v>#REF!</v>
      </c>
      <c r="SQ22" s="588" t="e">
        <f t="shared" si="153"/>
        <v>#REF!</v>
      </c>
      <c r="SR22" s="588" t="e">
        <f t="shared" si="450"/>
        <v>#REF!</v>
      </c>
      <c r="SS22" s="588" t="e">
        <f t="shared" si="154"/>
        <v>#REF!</v>
      </c>
      <c r="ST22" s="588" t="e">
        <f t="shared" si="155"/>
        <v>#REF!</v>
      </c>
      <c r="SU22" s="588" t="e">
        <f t="shared" si="451"/>
        <v>#REF!</v>
      </c>
      <c r="SV22" s="588" t="e">
        <f t="shared" si="156"/>
        <v>#REF!</v>
      </c>
      <c r="SW22" s="588" t="e">
        <f t="shared" si="157"/>
        <v>#REF!</v>
      </c>
      <c r="SX22" s="588" t="e">
        <f t="shared" si="452"/>
        <v>#REF!</v>
      </c>
      <c r="SY22" s="588" t="e">
        <f t="shared" si="158"/>
        <v>#REF!</v>
      </c>
      <c r="SZ22" s="588" t="e">
        <f t="shared" si="159"/>
        <v>#REF!</v>
      </c>
      <c r="TA22" s="588" t="e">
        <f t="shared" si="453"/>
        <v>#REF!</v>
      </c>
      <c r="TB22" s="588" t="e">
        <f t="shared" si="160"/>
        <v>#REF!</v>
      </c>
      <c r="TC22" s="588" t="e">
        <f t="shared" si="161"/>
        <v>#REF!</v>
      </c>
      <c r="TD22" s="588" t="e">
        <f t="shared" si="454"/>
        <v>#REF!</v>
      </c>
      <c r="TE22" s="588" t="e">
        <f t="shared" si="162"/>
        <v>#REF!</v>
      </c>
      <c r="TF22" s="588" t="e">
        <f t="shared" si="163"/>
        <v>#REF!</v>
      </c>
      <c r="TG22" s="588" t="e">
        <f t="shared" si="455"/>
        <v>#REF!</v>
      </c>
      <c r="TH22" s="588" t="e">
        <f t="shared" si="164"/>
        <v>#REF!</v>
      </c>
      <c r="TI22" s="588" t="e">
        <f t="shared" si="165"/>
        <v>#REF!</v>
      </c>
      <c r="TJ22" s="588" t="e">
        <f t="shared" si="456"/>
        <v>#REF!</v>
      </c>
      <c r="TK22" s="588" t="e">
        <f>IF(#REF!=0,0,IF(SI22=1,1,IF(SI22=2,2,IF(SI22=3,3,IF(SI22=4,4,IF(SI22=5,5,IF(SI22=6,6,IF(SI22=7,7,IF(SI22=8,8,IF(SI22=9,9,IF(SI22=10,10,IF(SL22=2,2,IF(SL22=3,3,IF(SL22=4,4,IF(SL22=5,5,IF(SL22=6,6,IF(SL22=7,7,IF(SL22=8,8,IF(SL22=9,9,IF(SL22=10,10,IF(SO22=3,3,IF(SO22=4,4,IF(SO22=5,5,IF(SO22=6,6,IF(SO22=7,7,IF(SO22=8,8,IF(SO22=9,9,IF(SO22=10,10,IF(SR22=4,4,IF(SR22=5,5,IF(SR22=6,6,IF(SR22=7,7,IF(SR22=8,8,IF(SR22=9,9,IF(SR22=10,10,IF(SU22=5,5,IF(SU22=6,6,IF(SU22=7,7,IF(SU22=8,8,IF(SU22=9,9,IF(SU22=10,10,IF(SX22=6,6,IF(SX22=5,5,IF(SX22=7,7,IF(SX22=8,8,IF(SX22=9,9,IF(SX22=10,10,IF(TA22=7,7,IF(TA22=8,8,IF(TA22=9,9,IF(TA22=10,10,IF(TD22=8,8,IF(TD22=9,9,IF(TD22=10,10,IF(TG22=9,9,IF(TG22=10,10,IF(TI22=10,10,(SF22))))))))))))))))))))))))))))))))))))))))))))))))))))))))))</f>
        <v>#REF!</v>
      </c>
      <c r="TL22" s="588" t="e">
        <f>IF(#REF!=0,0,IF(TK22=1,"1st",IF(TK22=2,"2nd",IF(TK22=3,"3rd",IF(TK22=4,"4th",IF(TK22=5,"5th",IF(TK22=6,"6th",IF(TK22=7,"7th",IF(TK22=8,"8th",IF(TK22=9,"9th",IF(TK22=10,"10th")))))))))))</f>
        <v>#REF!</v>
      </c>
      <c r="TM22" s="1603" t="e">
        <f t="shared" si="166"/>
        <v>#REF!</v>
      </c>
      <c r="TN22" s="1603"/>
      <c r="TO22" s="1603"/>
      <c r="TP22" s="1604">
        <f t="shared" si="457"/>
        <v>0</v>
      </c>
      <c r="TQ22" s="1604"/>
      <c r="TR22" s="1605"/>
    </row>
    <row r="23" spans="1:538" ht="30.6" customHeight="1" thickTop="1" thickBot="1" x14ac:dyDescent="0.25">
      <c r="A23" s="515">
        <f t="shared" si="1"/>
        <v>0</v>
      </c>
      <c r="B23" s="517">
        <f>'Gala Setup'!$N10</f>
        <v>0</v>
      </c>
      <c r="C23" s="499">
        <f>'Gala Setup'!P10</f>
        <v>0</v>
      </c>
      <c r="D23" s="825"/>
      <c r="E23" s="826"/>
      <c r="F23" s="783"/>
      <c r="G23" s="503" t="str">
        <f>IF($CG$17="7th",CC$17,IF($CG$18="7th",CC$18,IF($CG$19="7th",CC$19,IF($CG$20="7th",CC$20,IF($CG$21="7th",CC$21,IF($CG$22="7th",CC$22,IF($CG$23="7th",CC$23,IF($CG$24="7th",CC$24,IF($CG$25="7th",CC$25,IF($CG$26="7th",CC$26,"More results required for accuracy"))))))))))</f>
        <v>More results required for accuracy</v>
      </c>
      <c r="H23" s="758">
        <f>IF(C23=0,0,"7th")</f>
        <v>0</v>
      </c>
      <c r="I23" s="758" t="b">
        <f>IF($CG$17="7th",CE$17,IF($CG$18="7th",CE$18,IF($CG$19="7th",CE$19,IF($CG$20="7th",CE$20,IF($CG$21="7th",CE$21,IF($CG$22="7th",CE$22,IF($CG$23="7th",CE$23,IF($CG$24="7th",CE$24,IF($CG$25="7th",CE$25,IF($CG$26="7th",CE$26))))))))))</f>
        <v>0</v>
      </c>
      <c r="J23" s="758" t="b">
        <f t="shared" ref="J23:J26" si="458">IF(B$4=0,I23,IF(B$4&gt;0,I23*B$4))</f>
        <v>0</v>
      </c>
      <c r="K23" s="758" t="b">
        <f t="shared" si="167"/>
        <v>0</v>
      </c>
      <c r="L23" s="760"/>
      <c r="M23" s="760" t="b">
        <f>IF($CG$17="7th",CF$17,IF($CG$18="7th",CF$18,IF($CG$19="7th",CF$19,IF($CG$20="7th",CF$20,IF($CG$21="7th",CF$21,IF($CG$22="7th",CF$22,IF($CG$23="7th",CF$23,IF($CG$24="7th",CF$24,IF($CG$25="7th",CF$25,IF($CG$26="7th",CF$26))))))))))</f>
        <v>0</v>
      </c>
      <c r="N23" s="1537"/>
      <c r="O23" s="1538"/>
      <c r="P23" s="1538"/>
      <c r="Q23" s="1538"/>
      <c r="R23" s="1538"/>
      <c r="S23" s="1539"/>
      <c r="T23" s="501"/>
      <c r="U23" s="431">
        <f>IF(C23=0,0,"7th")</f>
        <v>0</v>
      </c>
      <c r="V23" s="802" t="b">
        <f>IF(C23=G23,E23,IF(C24=G23,E24,IF(C25=G23,E25,IF(C26=G23,E26,IF(C17=G23,E17,IF(C18=G23,E18,IF(C19=G23,E19,IF(C20=G23,E20,IF(C21=G23,E21,IF(C22=G23,E22))))))))))</f>
        <v>0</v>
      </c>
      <c r="W23" s="808"/>
      <c r="X23" s="805">
        <f>IF(C23=0,0,IF($CQ$17="7th",CO$17,IF($CQ$18="7th",CO$18,IF($CQ$19="7th",CO$19,IF($CQ$20="7th",CO$20,IF($CQ$21="7th",CO$21,IF($CQ$22="7th",CO$22,IF($CQ$23="7th",CO$23,IF($CQ$24="7th",CO$24,IF($CQ$25="7th",CO$25,IF($CQ$26="7th",CO$26)))))))))))+D4</f>
        <v>0</v>
      </c>
      <c r="Y23" s="799"/>
      <c r="Z23" s="775">
        <f>IF(C23=0,0,X23)</f>
        <v>0</v>
      </c>
      <c r="AA23" s="760">
        <f>IF(C23=0,0,IF($CQ$17="7th",CP$17,IF($CQ$18="7th",CP$18,IF($CQ$19="7th",CP$19,IF($CQ$20="7th",CP$20,IF($CQ$21="7th",CP$21,IF($CQ$22="7th",CP$22,IF($CQ$23="7th",CP$23,IF($CQ$24="7th",CP$24,IF($CQ$25="7th",CP$25,IF($CQ$26="7th",CP$26)))))))))))</f>
        <v>0</v>
      </c>
      <c r="AB23" s="776">
        <f t="shared" si="4"/>
        <v>0</v>
      </c>
      <c r="AC23" s="776">
        <f t="shared" si="5"/>
        <v>0</v>
      </c>
      <c r="AD23" s="776" t="b">
        <f t="shared" si="6"/>
        <v>0</v>
      </c>
      <c r="AE23" s="777">
        <f t="shared" si="168"/>
        <v>0</v>
      </c>
      <c r="AF23" s="776">
        <f t="shared" si="7"/>
        <v>0</v>
      </c>
      <c r="AG23" s="776" t="b">
        <f t="shared" si="8"/>
        <v>0</v>
      </c>
      <c r="AH23" s="777">
        <f t="shared" si="169"/>
        <v>0</v>
      </c>
      <c r="AI23" s="776">
        <f t="shared" si="9"/>
        <v>0</v>
      </c>
      <c r="AJ23" s="776" t="b">
        <f t="shared" si="10"/>
        <v>0</v>
      </c>
      <c r="AK23" s="777">
        <f t="shared" si="170"/>
        <v>0</v>
      </c>
      <c r="AL23" s="776">
        <f t="shared" si="11"/>
        <v>0</v>
      </c>
      <c r="AM23" s="776" t="b">
        <f t="shared" si="12"/>
        <v>0</v>
      </c>
      <c r="AN23" s="777">
        <f t="shared" si="171"/>
        <v>0</v>
      </c>
      <c r="AO23" s="776">
        <f t="shared" si="13"/>
        <v>0</v>
      </c>
      <c r="AP23" s="776" t="b">
        <f t="shared" si="14"/>
        <v>0</v>
      </c>
      <c r="AQ23" s="777">
        <f t="shared" si="172"/>
        <v>0</v>
      </c>
      <c r="AR23" s="776">
        <f t="shared" si="15"/>
        <v>0</v>
      </c>
      <c r="AS23" s="776" t="b">
        <f t="shared" si="16"/>
        <v>0</v>
      </c>
      <c r="AT23" s="777">
        <f t="shared" si="173"/>
        <v>0</v>
      </c>
      <c r="AU23" s="776">
        <f t="shared" si="17"/>
        <v>0</v>
      </c>
      <c r="AV23" s="776" t="b">
        <f t="shared" si="18"/>
        <v>0</v>
      </c>
      <c r="AW23" s="777">
        <f t="shared" si="174"/>
        <v>0</v>
      </c>
      <c r="AX23" s="776">
        <f t="shared" si="19"/>
        <v>0</v>
      </c>
      <c r="AY23" s="776" t="b">
        <f t="shared" si="20"/>
        <v>0</v>
      </c>
      <c r="AZ23" s="777">
        <f t="shared" si="175"/>
        <v>0</v>
      </c>
      <c r="BA23" s="776">
        <f t="shared" si="21"/>
        <v>0</v>
      </c>
      <c r="BB23" s="776" t="b">
        <f t="shared" si="22"/>
        <v>0</v>
      </c>
      <c r="BC23" s="777">
        <f t="shared" si="176"/>
        <v>0</v>
      </c>
      <c r="BD23" s="776">
        <f t="shared" si="23"/>
        <v>0</v>
      </c>
      <c r="BE23" s="776" t="b">
        <f t="shared" si="24"/>
        <v>0</v>
      </c>
      <c r="BF23" s="777">
        <f t="shared" si="177"/>
        <v>0</v>
      </c>
      <c r="BG23" s="777">
        <f t="shared" si="25"/>
        <v>0</v>
      </c>
      <c r="BH23" s="776">
        <f t="shared" si="26"/>
        <v>0</v>
      </c>
      <c r="BI23" s="1551">
        <f t="shared" si="27"/>
        <v>0</v>
      </c>
      <c r="BJ23" s="1551"/>
      <c r="BK23" s="1552"/>
      <c r="BL23" s="799"/>
      <c r="BM23" s="1559"/>
      <c r="BN23" s="1560"/>
      <c r="BO23" s="1561"/>
      <c r="BP23" s="1662"/>
      <c r="BQ23" s="1557" t="s">
        <v>2762</v>
      </c>
      <c r="BR23" s="439"/>
      <c r="BS23" s="444"/>
      <c r="BW23" s="410">
        <f t="shared" si="28"/>
        <v>0</v>
      </c>
      <c r="BX23" s="349">
        <f t="shared" si="29"/>
        <v>0</v>
      </c>
      <c r="BY23" s="349">
        <f t="shared" si="30"/>
        <v>0</v>
      </c>
      <c r="BZ23" s="426" t="b">
        <f>IF($CG$17="7th",BW$17,IF($CG$18="7th",BW$18,IF($CG$19="7th",BW$19,IF($CG$20="7th",BW$20,IF($CG$21="7th",BW$21,IF($CG$22="7th",BW$22,IF($CG$23="7th",BW$23,IF($CG$24="7th",BW$24,IF($CG$25="7th",BW$25,IF($CG$26="7th",BW$26))))))))))</f>
        <v>0</v>
      </c>
      <c r="CA23" s="425" t="b">
        <f>IF($CG$17="7th",BX$17,IF($CG$18="7th",BX$18,IF($CG$19="7th",BX$19,IF($CG$20="7th",BX$20,IF($CG$21="7th",BX$21,IF($CG$22="7th",BX$22,IF($CG$23="7th",BX$23,IF($CG$24="7th",BX$24,IF($CG$25="7th",BX$25,IF($CG$26="7th",BX$26))))))))))</f>
        <v>0</v>
      </c>
      <c r="CB23" s="425" t="b">
        <f>IF($CG$17="7th",BY$17,IF($CG$18="7th",BY$18,IF($CG$19="7th",BY$19,IF($CG$20="7th",BY$20,IF($CG$21="7th",BY$21,IF($CG$22="7th",BY$22,IF($CG$23="7th",BY$23,IF($CG$24="7th",BY$24,IF($CG$25="7th",BY$25,IF($CG$26="7th",BY$26))))))))))</f>
        <v>0</v>
      </c>
      <c r="CC23" s="411">
        <f t="shared" si="31"/>
        <v>0</v>
      </c>
      <c r="CD23" s="349" t="b">
        <f t="shared" si="32"/>
        <v>0</v>
      </c>
      <c r="CE23" s="349">
        <f t="shared" si="33"/>
        <v>0</v>
      </c>
      <c r="CF23" s="349">
        <f t="shared" si="34"/>
        <v>0</v>
      </c>
      <c r="CG23" s="349" t="b">
        <f t="shared" si="35"/>
        <v>0</v>
      </c>
      <c r="CH23" s="346" t="str">
        <f t="shared" si="36"/>
        <v>1st</v>
      </c>
      <c r="CI23" s="346">
        <f t="shared" si="37"/>
        <v>0</v>
      </c>
      <c r="CJ23" s="346" t="str">
        <f t="shared" si="38"/>
        <v>2nd</v>
      </c>
      <c r="CK23" s="346">
        <f t="shared" si="39"/>
        <v>0</v>
      </c>
      <c r="CL23" s="346" t="str">
        <f t="shared" si="40"/>
        <v>3rd</v>
      </c>
      <c r="CM23" s="344">
        <f t="shared" si="41"/>
        <v>0</v>
      </c>
      <c r="CO23" s="340">
        <f t="shared" si="42"/>
        <v>0</v>
      </c>
      <c r="CP23" s="349">
        <f t="shared" si="43"/>
        <v>0</v>
      </c>
      <c r="CQ23" s="349">
        <f t="shared" si="44"/>
        <v>0</v>
      </c>
      <c r="CR23" s="1642">
        <f t="shared" si="45"/>
        <v>0</v>
      </c>
      <c r="CS23" s="1643"/>
      <c r="CT23" s="1644"/>
      <c r="CU23" s="395"/>
      <c r="CW23" s="371">
        <f>'print 10 lane'!$AA6</f>
        <v>0</v>
      </c>
      <c r="CX23" s="352" t="b">
        <f>IF(DB23=1,(10-#REF!),IF(DB23=2,(9-#REF!),IF(DB23=3,(8-#REF!),IF(DB23=4,(7-#REF!),IF(DB23=5,(6-#REF!),IF(DB23=6,(5-#REF!),IF(DB23=7,(4-#REF!),IF(DB23=8,(3-#REF!),IF(DB23=9,(2-#REF!),IF(DB23=10,1))))))))))</f>
        <v>0</v>
      </c>
      <c r="CY23" s="352"/>
      <c r="CZ23" s="379">
        <f t="shared" si="46"/>
        <v>0</v>
      </c>
      <c r="DA23" s="234">
        <f>'print 10 lane'!AB$9</f>
        <v>0</v>
      </c>
      <c r="DB23" s="349" t="str">
        <f>'print 10 lane'!AB$7</f>
        <v/>
      </c>
      <c r="DC23" s="428">
        <f t="shared" si="178"/>
        <v>0</v>
      </c>
      <c r="DD23" s="407" t="b">
        <f t="shared" si="48"/>
        <v>0</v>
      </c>
      <c r="DE23" s="402">
        <f t="shared" si="179"/>
        <v>0</v>
      </c>
      <c r="DF23" s="428">
        <f t="shared" si="180"/>
        <v>0</v>
      </c>
      <c r="DG23" s="407" t="b">
        <f t="shared" si="50"/>
        <v>0</v>
      </c>
      <c r="DH23" s="407" t="b">
        <f t="shared" si="181"/>
        <v>0</v>
      </c>
      <c r="DI23" s="428">
        <f t="shared" si="182"/>
        <v>0</v>
      </c>
      <c r="DJ23" s="407" t="b">
        <f t="shared" si="52"/>
        <v>0</v>
      </c>
      <c r="DK23" s="407" t="b">
        <f t="shared" si="183"/>
        <v>0</v>
      </c>
      <c r="DL23" s="428">
        <f t="shared" si="54"/>
        <v>0</v>
      </c>
      <c r="DM23" s="407" t="b">
        <f t="shared" si="55"/>
        <v>0</v>
      </c>
      <c r="DN23" s="407" t="b">
        <f t="shared" si="184"/>
        <v>0</v>
      </c>
      <c r="DO23" s="428">
        <f t="shared" si="57"/>
        <v>0</v>
      </c>
      <c r="DP23" s="407" t="b">
        <f t="shared" si="58"/>
        <v>0</v>
      </c>
      <c r="DQ23" s="407" t="b">
        <f t="shared" si="185"/>
        <v>0</v>
      </c>
      <c r="DR23" s="428">
        <f t="shared" si="59"/>
        <v>0</v>
      </c>
      <c r="DS23" s="402" t="b">
        <f t="shared" si="60"/>
        <v>0</v>
      </c>
      <c r="DT23" s="407" t="b">
        <f t="shared" si="186"/>
        <v>0</v>
      </c>
      <c r="DU23" s="428">
        <f t="shared" si="62"/>
        <v>0</v>
      </c>
      <c r="DV23" s="407" t="b">
        <f t="shared" si="63"/>
        <v>0</v>
      </c>
      <c r="DW23" s="407" t="b">
        <f t="shared" si="187"/>
        <v>0</v>
      </c>
      <c r="DX23" s="428">
        <f t="shared" si="65"/>
        <v>0</v>
      </c>
      <c r="DY23" s="407" t="b">
        <f t="shared" si="66"/>
        <v>0</v>
      </c>
      <c r="DZ23" s="407" t="b">
        <f t="shared" si="188"/>
        <v>0</v>
      </c>
      <c r="EA23" s="428">
        <f t="shared" si="67"/>
        <v>0</v>
      </c>
      <c r="EB23" s="407" t="b">
        <f t="shared" si="68"/>
        <v>0</v>
      </c>
      <c r="EC23" s="407" t="b">
        <f t="shared" si="189"/>
        <v>0</v>
      </c>
      <c r="ED23" s="428">
        <f t="shared" si="69"/>
        <v>0</v>
      </c>
      <c r="EE23" s="407" t="b">
        <f t="shared" si="70"/>
        <v>0</v>
      </c>
      <c r="EF23" s="402" t="b">
        <f t="shared" si="190"/>
        <v>0</v>
      </c>
      <c r="EG23" s="350" t="str">
        <f t="shared" si="191"/>
        <v/>
      </c>
      <c r="EH23" s="408">
        <f t="shared" si="71"/>
        <v>0</v>
      </c>
      <c r="EI23" s="408">
        <f t="shared" si="72"/>
        <v>0</v>
      </c>
      <c r="EJ23" s="408">
        <f t="shared" si="73"/>
        <v>0</v>
      </c>
      <c r="EK23" s="408">
        <f t="shared" si="74"/>
        <v>0</v>
      </c>
      <c r="EL23" s="408">
        <f t="shared" si="75"/>
        <v>0</v>
      </c>
      <c r="EM23" s="408">
        <f t="shared" si="76"/>
        <v>0</v>
      </c>
      <c r="EN23" s="408">
        <f t="shared" si="77"/>
        <v>0</v>
      </c>
      <c r="EO23" s="408">
        <f t="shared" si="78"/>
        <v>0</v>
      </c>
      <c r="EP23" s="408">
        <f t="shared" si="79"/>
        <v>0</v>
      </c>
      <c r="EQ23" s="408">
        <f t="shared" si="80"/>
        <v>0</v>
      </c>
      <c r="ER23" s="402" t="b">
        <f t="shared" si="81"/>
        <v>0</v>
      </c>
      <c r="ES23" s="402">
        <f t="shared" si="192"/>
        <v>0</v>
      </c>
      <c r="ET23" s="407" t="b">
        <f t="shared" si="82"/>
        <v>0</v>
      </c>
      <c r="EU23" s="402">
        <f t="shared" si="193"/>
        <v>0</v>
      </c>
      <c r="EV23" s="407" t="b">
        <f t="shared" si="83"/>
        <v>0</v>
      </c>
      <c r="EW23" s="402">
        <f t="shared" si="194"/>
        <v>0</v>
      </c>
      <c r="EX23" s="407" t="b">
        <f t="shared" si="84"/>
        <v>0</v>
      </c>
      <c r="EY23" s="402">
        <f t="shared" si="195"/>
        <v>0</v>
      </c>
      <c r="EZ23" s="407" t="b">
        <f t="shared" si="85"/>
        <v>0</v>
      </c>
      <c r="FA23" s="402">
        <f t="shared" si="196"/>
        <v>0</v>
      </c>
      <c r="FB23" s="407" t="b">
        <f t="shared" si="86"/>
        <v>0</v>
      </c>
      <c r="FC23" s="402">
        <f t="shared" si="197"/>
        <v>0</v>
      </c>
      <c r="FD23" s="409" t="b">
        <f t="shared" si="87"/>
        <v>0</v>
      </c>
      <c r="FE23" s="407">
        <f t="shared" si="198"/>
        <v>0</v>
      </c>
      <c r="FF23" s="407" t="b">
        <f t="shared" si="88"/>
        <v>0</v>
      </c>
      <c r="FG23" s="402">
        <f t="shared" si="199"/>
        <v>0</v>
      </c>
      <c r="FH23" s="407" t="b">
        <f t="shared" si="89"/>
        <v>0</v>
      </c>
      <c r="FI23" s="407">
        <f t="shared" si="200"/>
        <v>0</v>
      </c>
      <c r="FJ23" s="407" t="b">
        <f t="shared" si="91"/>
        <v>0</v>
      </c>
      <c r="FK23" s="407">
        <f t="shared" si="201"/>
        <v>0</v>
      </c>
      <c r="FL23" s="350" t="str">
        <f t="shared" si="202"/>
        <v/>
      </c>
      <c r="FM23" s="408">
        <f t="shared" si="93"/>
        <v>0</v>
      </c>
      <c r="FN23" s="408">
        <f t="shared" si="94"/>
        <v>0</v>
      </c>
      <c r="FO23" s="408">
        <f t="shared" si="95"/>
        <v>0</v>
      </c>
      <c r="FP23" s="408">
        <f t="shared" si="96"/>
        <v>0</v>
      </c>
      <c r="FQ23" s="408">
        <f t="shared" si="97"/>
        <v>0</v>
      </c>
      <c r="FR23" s="408">
        <f t="shared" si="98"/>
        <v>0</v>
      </c>
      <c r="FS23" s="408">
        <f t="shared" si="99"/>
        <v>0</v>
      </c>
      <c r="FT23" s="408">
        <f t="shared" si="100"/>
        <v>0</v>
      </c>
      <c r="FU23" s="408">
        <f t="shared" si="101"/>
        <v>0</v>
      </c>
      <c r="FV23" s="408">
        <f t="shared" si="102"/>
        <v>0</v>
      </c>
      <c r="FW23" s="407" t="b">
        <f t="shared" si="103"/>
        <v>0</v>
      </c>
      <c r="FX23" s="402">
        <f t="shared" si="203"/>
        <v>0</v>
      </c>
      <c r="FY23" s="407" t="b">
        <f t="shared" si="104"/>
        <v>0</v>
      </c>
      <c r="FZ23" s="402">
        <f t="shared" si="204"/>
        <v>0</v>
      </c>
      <c r="GA23" s="402" t="b">
        <f t="shared" si="105"/>
        <v>0</v>
      </c>
      <c r="GB23" s="402">
        <f t="shared" si="205"/>
        <v>0</v>
      </c>
      <c r="GC23" s="407" t="b">
        <f t="shared" si="106"/>
        <v>0</v>
      </c>
      <c r="GD23" s="402">
        <f t="shared" si="206"/>
        <v>0</v>
      </c>
      <c r="GE23" s="407" t="b">
        <f t="shared" si="107"/>
        <v>0</v>
      </c>
      <c r="GF23" s="402">
        <f t="shared" si="207"/>
        <v>0</v>
      </c>
      <c r="GG23" s="407" t="b">
        <f t="shared" si="108"/>
        <v>0</v>
      </c>
      <c r="GH23" s="402">
        <f t="shared" si="208"/>
        <v>0</v>
      </c>
      <c r="GI23" s="407" t="b">
        <f t="shared" si="109"/>
        <v>0</v>
      </c>
      <c r="GJ23" s="407">
        <f t="shared" si="209"/>
        <v>0</v>
      </c>
      <c r="GK23" s="407" t="b">
        <f t="shared" si="110"/>
        <v>0</v>
      </c>
      <c r="GL23" s="402">
        <f t="shared" si="210"/>
        <v>0</v>
      </c>
      <c r="GM23" s="407" t="b">
        <f t="shared" si="111"/>
        <v>0</v>
      </c>
      <c r="GN23" s="407">
        <f t="shared" si="211"/>
        <v>0</v>
      </c>
      <c r="GO23" s="407" t="b">
        <f t="shared" si="113"/>
        <v>0</v>
      </c>
      <c r="GP23" s="407">
        <f t="shared" si="212"/>
        <v>0</v>
      </c>
      <c r="GQ23" s="350" t="str">
        <f t="shared" si="213"/>
        <v/>
      </c>
      <c r="GR23" s="403">
        <f t="shared" si="214"/>
        <v>0</v>
      </c>
      <c r="GS23" s="403">
        <f t="shared" si="215"/>
        <v>0</v>
      </c>
      <c r="GT23" s="403">
        <f t="shared" si="216"/>
        <v>0</v>
      </c>
      <c r="GU23" s="403">
        <f t="shared" si="217"/>
        <v>0</v>
      </c>
      <c r="GV23" s="403">
        <f t="shared" si="218"/>
        <v>0</v>
      </c>
      <c r="GW23" s="403">
        <f t="shared" si="219"/>
        <v>0</v>
      </c>
      <c r="GX23" s="403">
        <f t="shared" si="220"/>
        <v>0</v>
      </c>
      <c r="GY23" s="403">
        <f t="shared" si="221"/>
        <v>0</v>
      </c>
      <c r="GZ23" s="403">
        <f t="shared" si="222"/>
        <v>0</v>
      </c>
      <c r="HA23" s="403">
        <f t="shared" si="223"/>
        <v>0</v>
      </c>
      <c r="HB23" s="402" t="b">
        <f t="shared" si="224"/>
        <v>0</v>
      </c>
      <c r="HC23" s="402">
        <f t="shared" si="225"/>
        <v>0</v>
      </c>
      <c r="HD23" s="402" t="b">
        <f t="shared" si="226"/>
        <v>0</v>
      </c>
      <c r="HE23" s="402">
        <f t="shared" si="227"/>
        <v>0</v>
      </c>
      <c r="HF23" s="402" t="b">
        <f t="shared" si="228"/>
        <v>0</v>
      </c>
      <c r="HG23" s="402">
        <f t="shared" si="229"/>
        <v>0</v>
      </c>
      <c r="HH23" s="402" t="b">
        <f t="shared" si="230"/>
        <v>0</v>
      </c>
      <c r="HI23" s="402">
        <f t="shared" si="231"/>
        <v>0</v>
      </c>
      <c r="HJ23" s="402" t="b">
        <f t="shared" si="232"/>
        <v>0</v>
      </c>
      <c r="HK23" s="402">
        <f t="shared" si="233"/>
        <v>0</v>
      </c>
      <c r="HL23" s="402" t="b">
        <f t="shared" si="234"/>
        <v>0</v>
      </c>
      <c r="HM23" s="402">
        <f t="shared" si="235"/>
        <v>0</v>
      </c>
      <c r="HN23" s="402" t="b">
        <f t="shared" si="236"/>
        <v>0</v>
      </c>
      <c r="HO23" s="402">
        <f t="shared" si="237"/>
        <v>0</v>
      </c>
      <c r="HP23" s="402" t="b">
        <f t="shared" si="238"/>
        <v>0</v>
      </c>
      <c r="HQ23" s="402">
        <f t="shared" si="239"/>
        <v>0</v>
      </c>
      <c r="HR23" s="402" t="b">
        <f t="shared" si="240"/>
        <v>0</v>
      </c>
      <c r="HS23" s="402">
        <f t="shared" si="241"/>
        <v>0</v>
      </c>
      <c r="HT23" s="402" t="b">
        <f t="shared" si="242"/>
        <v>0</v>
      </c>
      <c r="HU23" s="402">
        <f t="shared" si="243"/>
        <v>0</v>
      </c>
      <c r="HV23" s="350" t="str">
        <f t="shared" si="117"/>
        <v/>
      </c>
      <c r="HW23" s="403">
        <f t="shared" si="244"/>
        <v>0</v>
      </c>
      <c r="HX23" s="403">
        <f t="shared" si="245"/>
        <v>0</v>
      </c>
      <c r="HY23" s="403">
        <f t="shared" si="246"/>
        <v>0</v>
      </c>
      <c r="HZ23" s="403">
        <f t="shared" si="247"/>
        <v>0</v>
      </c>
      <c r="IA23" s="403">
        <f t="shared" si="248"/>
        <v>0</v>
      </c>
      <c r="IB23" s="403">
        <f t="shared" si="118"/>
        <v>0</v>
      </c>
      <c r="IC23" s="403">
        <f t="shared" si="249"/>
        <v>0</v>
      </c>
      <c r="ID23" s="403">
        <f t="shared" si="250"/>
        <v>0</v>
      </c>
      <c r="IE23" s="403">
        <f t="shared" si="251"/>
        <v>0</v>
      </c>
      <c r="IF23" s="403">
        <f t="shared" si="252"/>
        <v>0</v>
      </c>
      <c r="IG23" s="402" t="b">
        <f t="shared" si="253"/>
        <v>0</v>
      </c>
      <c r="IH23" s="402">
        <f t="shared" si="254"/>
        <v>0</v>
      </c>
      <c r="II23" s="402" t="b">
        <f t="shared" si="255"/>
        <v>0</v>
      </c>
      <c r="IJ23" s="402">
        <f t="shared" si="256"/>
        <v>0</v>
      </c>
      <c r="IK23" s="402" t="b">
        <f t="shared" si="257"/>
        <v>0</v>
      </c>
      <c r="IL23" s="402">
        <f t="shared" si="258"/>
        <v>0</v>
      </c>
      <c r="IM23" s="402" t="b">
        <f t="shared" si="259"/>
        <v>0</v>
      </c>
      <c r="IN23" s="402">
        <f t="shared" si="260"/>
        <v>0</v>
      </c>
      <c r="IO23" s="402" t="b">
        <f t="shared" si="261"/>
        <v>0</v>
      </c>
      <c r="IP23" s="402">
        <f t="shared" si="262"/>
        <v>0</v>
      </c>
      <c r="IQ23" s="402" t="b">
        <f t="shared" si="263"/>
        <v>0</v>
      </c>
      <c r="IR23" s="402">
        <f t="shared" si="264"/>
        <v>0</v>
      </c>
      <c r="IS23" s="402" t="b">
        <f t="shared" si="265"/>
        <v>0</v>
      </c>
      <c r="IT23" s="402">
        <f t="shared" si="266"/>
        <v>0</v>
      </c>
      <c r="IU23" s="402" t="b">
        <f t="shared" si="267"/>
        <v>0</v>
      </c>
      <c r="IV23" s="402">
        <f t="shared" si="268"/>
        <v>0</v>
      </c>
      <c r="IW23" s="402" t="b">
        <f t="shared" si="269"/>
        <v>0</v>
      </c>
      <c r="IX23" s="402">
        <f t="shared" si="270"/>
        <v>0</v>
      </c>
      <c r="IY23" s="402" t="b">
        <f t="shared" si="271"/>
        <v>0</v>
      </c>
      <c r="IZ23" s="402">
        <f t="shared" si="272"/>
        <v>0</v>
      </c>
      <c r="JA23" s="350" t="str">
        <f t="shared" si="121"/>
        <v/>
      </c>
      <c r="JB23" s="403">
        <f t="shared" si="273"/>
        <v>0</v>
      </c>
      <c r="JC23" s="403">
        <f t="shared" si="274"/>
        <v>0</v>
      </c>
      <c r="JD23" s="403">
        <f t="shared" si="275"/>
        <v>0</v>
      </c>
      <c r="JE23" s="403">
        <f t="shared" si="276"/>
        <v>0</v>
      </c>
      <c r="JF23" s="403">
        <f t="shared" si="277"/>
        <v>0</v>
      </c>
      <c r="JG23" s="403">
        <f t="shared" si="278"/>
        <v>0</v>
      </c>
      <c r="JH23" s="403">
        <f t="shared" si="279"/>
        <v>0</v>
      </c>
      <c r="JI23" s="403">
        <f t="shared" si="280"/>
        <v>0</v>
      </c>
      <c r="JJ23" s="403">
        <f t="shared" si="281"/>
        <v>0</v>
      </c>
      <c r="JK23" s="403">
        <f t="shared" si="282"/>
        <v>0</v>
      </c>
      <c r="JL23" s="402" t="b">
        <f t="shared" si="283"/>
        <v>0</v>
      </c>
      <c r="JM23" s="402">
        <f t="shared" si="284"/>
        <v>0</v>
      </c>
      <c r="JN23" s="402" t="b">
        <f t="shared" si="285"/>
        <v>0</v>
      </c>
      <c r="JO23" s="402">
        <f t="shared" si="286"/>
        <v>0</v>
      </c>
      <c r="JP23" s="402" t="b">
        <f t="shared" si="287"/>
        <v>0</v>
      </c>
      <c r="JQ23" s="402">
        <f t="shared" si="288"/>
        <v>0</v>
      </c>
      <c r="JR23" s="402" t="b">
        <f t="shared" si="289"/>
        <v>0</v>
      </c>
      <c r="JS23" s="402">
        <f t="shared" si="290"/>
        <v>0</v>
      </c>
      <c r="JT23" s="402" t="b">
        <f t="shared" si="291"/>
        <v>0</v>
      </c>
      <c r="JU23" s="402">
        <f t="shared" si="292"/>
        <v>0</v>
      </c>
      <c r="JV23" s="402" t="b">
        <f t="shared" si="293"/>
        <v>0</v>
      </c>
      <c r="JW23" s="402">
        <f t="shared" si="294"/>
        <v>0</v>
      </c>
      <c r="JX23" s="402" t="b">
        <f t="shared" si="295"/>
        <v>0</v>
      </c>
      <c r="JY23" s="402">
        <f t="shared" si="296"/>
        <v>0</v>
      </c>
      <c r="JZ23" s="402" t="b">
        <f t="shared" si="297"/>
        <v>0</v>
      </c>
      <c r="KA23" s="402">
        <f t="shared" si="298"/>
        <v>0</v>
      </c>
      <c r="KB23" s="402" t="b">
        <f t="shared" si="299"/>
        <v>0</v>
      </c>
      <c r="KC23" s="402">
        <f t="shared" si="122"/>
        <v>0</v>
      </c>
      <c r="KD23" s="402" t="b">
        <f t="shared" si="300"/>
        <v>0</v>
      </c>
      <c r="KE23" s="402">
        <f t="shared" si="123"/>
        <v>0</v>
      </c>
      <c r="KF23" s="350" t="str">
        <f t="shared" si="124"/>
        <v/>
      </c>
      <c r="KG23" s="403">
        <f t="shared" si="301"/>
        <v>0</v>
      </c>
      <c r="KH23" s="403">
        <f t="shared" si="302"/>
        <v>0</v>
      </c>
      <c r="KI23" s="403">
        <f t="shared" si="303"/>
        <v>0</v>
      </c>
      <c r="KJ23" s="403">
        <f t="shared" si="304"/>
        <v>0</v>
      </c>
      <c r="KK23" s="403">
        <f t="shared" si="305"/>
        <v>0</v>
      </c>
      <c r="KL23" s="403">
        <f t="shared" si="306"/>
        <v>0</v>
      </c>
      <c r="KM23" s="403">
        <f t="shared" si="307"/>
        <v>0</v>
      </c>
      <c r="KN23" s="403">
        <f t="shared" si="308"/>
        <v>0</v>
      </c>
      <c r="KO23" s="403">
        <f t="shared" si="309"/>
        <v>0</v>
      </c>
      <c r="KP23" s="403">
        <f t="shared" si="310"/>
        <v>0</v>
      </c>
      <c r="KQ23" s="402" t="b">
        <f t="shared" si="311"/>
        <v>0</v>
      </c>
      <c r="KR23" s="402">
        <f t="shared" si="312"/>
        <v>0</v>
      </c>
      <c r="KS23" s="402" t="b">
        <f t="shared" si="313"/>
        <v>0</v>
      </c>
      <c r="KT23" s="402">
        <f t="shared" si="314"/>
        <v>0</v>
      </c>
      <c r="KU23" s="402" t="b">
        <f t="shared" si="315"/>
        <v>0</v>
      </c>
      <c r="KV23" s="402">
        <f t="shared" si="316"/>
        <v>0</v>
      </c>
      <c r="KW23" s="402" t="b">
        <f t="shared" si="317"/>
        <v>0</v>
      </c>
      <c r="KX23" s="402">
        <f t="shared" si="318"/>
        <v>0</v>
      </c>
      <c r="KY23" s="402" t="b">
        <f t="shared" si="319"/>
        <v>0</v>
      </c>
      <c r="KZ23" s="402">
        <f t="shared" si="320"/>
        <v>0</v>
      </c>
      <c r="LA23" s="402" t="b">
        <f t="shared" si="321"/>
        <v>0</v>
      </c>
      <c r="LB23" s="402">
        <f t="shared" si="322"/>
        <v>0</v>
      </c>
      <c r="LC23" s="402" t="b">
        <f t="shared" si="323"/>
        <v>0</v>
      </c>
      <c r="LD23" s="402">
        <f t="shared" si="324"/>
        <v>0</v>
      </c>
      <c r="LE23" s="402" t="b">
        <f t="shared" si="325"/>
        <v>0</v>
      </c>
      <c r="LF23" s="402">
        <f t="shared" si="326"/>
        <v>0</v>
      </c>
      <c r="LG23" s="402" t="b">
        <f t="shared" si="327"/>
        <v>0</v>
      </c>
      <c r="LH23" s="402">
        <f t="shared" si="125"/>
        <v>0</v>
      </c>
      <c r="LI23" s="402" t="b">
        <f t="shared" si="328"/>
        <v>0</v>
      </c>
      <c r="LJ23" s="402">
        <f t="shared" si="126"/>
        <v>0</v>
      </c>
      <c r="LK23" s="350" t="str">
        <f t="shared" si="127"/>
        <v/>
      </c>
      <c r="LL23" s="403">
        <f t="shared" si="329"/>
        <v>0</v>
      </c>
      <c r="LM23" s="403">
        <f t="shared" si="330"/>
        <v>0</v>
      </c>
      <c r="LN23" s="403">
        <f t="shared" si="331"/>
        <v>0</v>
      </c>
      <c r="LO23" s="403">
        <f t="shared" si="332"/>
        <v>0</v>
      </c>
      <c r="LP23" s="403">
        <f t="shared" si="333"/>
        <v>0</v>
      </c>
      <c r="LQ23" s="403">
        <f t="shared" si="334"/>
        <v>0</v>
      </c>
      <c r="LR23" s="403">
        <f t="shared" si="335"/>
        <v>0</v>
      </c>
      <c r="LS23" s="403">
        <f t="shared" si="336"/>
        <v>0</v>
      </c>
      <c r="LT23" s="403">
        <f t="shared" si="337"/>
        <v>0</v>
      </c>
      <c r="LU23" s="403">
        <f t="shared" si="338"/>
        <v>0</v>
      </c>
      <c r="LV23" s="402" t="b">
        <f t="shared" si="339"/>
        <v>0</v>
      </c>
      <c r="LW23" s="402">
        <f t="shared" si="340"/>
        <v>0</v>
      </c>
      <c r="LX23" s="402" t="b">
        <f t="shared" si="341"/>
        <v>0</v>
      </c>
      <c r="LY23" s="402">
        <f t="shared" si="342"/>
        <v>0</v>
      </c>
      <c r="LZ23" s="402" t="b">
        <f t="shared" si="343"/>
        <v>0</v>
      </c>
      <c r="MA23" s="402">
        <f t="shared" si="344"/>
        <v>0</v>
      </c>
      <c r="MB23" s="402" t="b">
        <f t="shared" si="345"/>
        <v>0</v>
      </c>
      <c r="MC23" s="402">
        <f t="shared" si="346"/>
        <v>0</v>
      </c>
      <c r="MD23" s="402" t="b">
        <f t="shared" si="347"/>
        <v>0</v>
      </c>
      <c r="ME23" s="402">
        <f t="shared" si="348"/>
        <v>0</v>
      </c>
      <c r="MF23" s="402" t="b">
        <f t="shared" si="349"/>
        <v>0</v>
      </c>
      <c r="MG23" s="402">
        <f t="shared" si="350"/>
        <v>0</v>
      </c>
      <c r="MH23" s="402" t="b">
        <f t="shared" si="351"/>
        <v>0</v>
      </c>
      <c r="MI23" s="402">
        <f t="shared" si="352"/>
        <v>0</v>
      </c>
      <c r="MJ23" s="402" t="b">
        <f t="shared" si="353"/>
        <v>0</v>
      </c>
      <c r="MK23" s="402">
        <f t="shared" si="354"/>
        <v>0</v>
      </c>
      <c r="ML23" s="402" t="b">
        <f t="shared" si="355"/>
        <v>0</v>
      </c>
      <c r="MM23" s="402">
        <f t="shared" si="128"/>
        <v>0</v>
      </c>
      <c r="MN23" s="402" t="b">
        <f t="shared" si="356"/>
        <v>0</v>
      </c>
      <c r="MO23" s="402">
        <f t="shared" si="129"/>
        <v>0</v>
      </c>
      <c r="MP23" s="350" t="str">
        <f t="shared" si="130"/>
        <v/>
      </c>
      <c r="MQ23" s="403">
        <f t="shared" si="357"/>
        <v>0</v>
      </c>
      <c r="MR23" s="403">
        <f t="shared" si="358"/>
        <v>0</v>
      </c>
      <c r="MS23" s="403">
        <f t="shared" si="359"/>
        <v>0</v>
      </c>
      <c r="MT23" s="403">
        <f t="shared" si="360"/>
        <v>0</v>
      </c>
      <c r="MU23" s="403">
        <f t="shared" si="361"/>
        <v>0</v>
      </c>
      <c r="MV23" s="403">
        <f t="shared" si="362"/>
        <v>0</v>
      </c>
      <c r="MW23" s="403">
        <f t="shared" si="363"/>
        <v>0</v>
      </c>
      <c r="MX23" s="403">
        <f t="shared" si="364"/>
        <v>0</v>
      </c>
      <c r="MY23" s="403">
        <f t="shared" si="365"/>
        <v>0</v>
      </c>
      <c r="MZ23" s="403">
        <f t="shared" si="366"/>
        <v>0</v>
      </c>
      <c r="NA23" s="402" t="b">
        <f t="shared" si="367"/>
        <v>0</v>
      </c>
      <c r="NB23" s="402">
        <f t="shared" si="368"/>
        <v>0</v>
      </c>
      <c r="NC23" s="402" t="b">
        <f t="shared" si="369"/>
        <v>0</v>
      </c>
      <c r="ND23" s="402">
        <f t="shared" si="370"/>
        <v>0</v>
      </c>
      <c r="NE23" s="402" t="b">
        <f t="shared" si="371"/>
        <v>0</v>
      </c>
      <c r="NF23" s="402">
        <f t="shared" si="372"/>
        <v>0</v>
      </c>
      <c r="NG23" s="402" t="b">
        <f t="shared" si="373"/>
        <v>0</v>
      </c>
      <c r="NH23" s="402">
        <f t="shared" si="374"/>
        <v>0</v>
      </c>
      <c r="NI23" s="402" t="b">
        <f t="shared" si="375"/>
        <v>0</v>
      </c>
      <c r="NJ23" s="402">
        <f t="shared" si="376"/>
        <v>0</v>
      </c>
      <c r="NK23" s="402" t="b">
        <f t="shared" si="377"/>
        <v>0</v>
      </c>
      <c r="NL23" s="402">
        <f t="shared" si="378"/>
        <v>0</v>
      </c>
      <c r="NM23" s="402" t="b">
        <f t="shared" si="379"/>
        <v>0</v>
      </c>
      <c r="NN23" s="402">
        <f t="shared" si="380"/>
        <v>0</v>
      </c>
      <c r="NO23" s="402" t="b">
        <f t="shared" si="381"/>
        <v>0</v>
      </c>
      <c r="NP23" s="402">
        <f t="shared" si="382"/>
        <v>0</v>
      </c>
      <c r="NQ23" s="402" t="b">
        <f t="shared" si="383"/>
        <v>0</v>
      </c>
      <c r="NR23" s="402">
        <f t="shared" si="131"/>
        <v>0</v>
      </c>
      <c r="NS23" s="402" t="b">
        <f t="shared" si="384"/>
        <v>0</v>
      </c>
      <c r="NT23" s="402">
        <f t="shared" si="132"/>
        <v>0</v>
      </c>
      <c r="NU23" s="350" t="str">
        <f t="shared" si="133"/>
        <v/>
      </c>
      <c r="NV23" s="403">
        <f t="shared" si="385"/>
        <v>0</v>
      </c>
      <c r="NW23" s="403">
        <f t="shared" si="386"/>
        <v>0</v>
      </c>
      <c r="NX23" s="403">
        <f t="shared" si="387"/>
        <v>0</v>
      </c>
      <c r="NY23" s="403">
        <f t="shared" si="388"/>
        <v>0</v>
      </c>
      <c r="NZ23" s="403">
        <f t="shared" si="389"/>
        <v>0</v>
      </c>
      <c r="OA23" s="403">
        <f t="shared" si="390"/>
        <v>0</v>
      </c>
      <c r="OB23" s="403">
        <f t="shared" si="391"/>
        <v>0</v>
      </c>
      <c r="OC23" s="403">
        <f t="shared" si="392"/>
        <v>0</v>
      </c>
      <c r="OD23" s="403">
        <f t="shared" si="393"/>
        <v>0</v>
      </c>
      <c r="OE23" s="403">
        <f t="shared" si="394"/>
        <v>0</v>
      </c>
      <c r="OF23" s="402" t="b">
        <f t="shared" si="395"/>
        <v>0</v>
      </c>
      <c r="OG23" s="402">
        <f t="shared" si="396"/>
        <v>0</v>
      </c>
      <c r="OH23" s="402" t="b">
        <f t="shared" si="397"/>
        <v>0</v>
      </c>
      <c r="OI23" s="402">
        <f t="shared" si="398"/>
        <v>0</v>
      </c>
      <c r="OJ23" s="402" t="b">
        <f t="shared" si="399"/>
        <v>0</v>
      </c>
      <c r="OK23" s="402">
        <f t="shared" si="400"/>
        <v>0</v>
      </c>
      <c r="OL23" s="402" t="b">
        <f t="shared" si="401"/>
        <v>0</v>
      </c>
      <c r="OM23" s="402">
        <f t="shared" si="402"/>
        <v>0</v>
      </c>
      <c r="ON23" s="402" t="b">
        <f t="shared" si="403"/>
        <v>0</v>
      </c>
      <c r="OO23" s="402">
        <f t="shared" si="404"/>
        <v>0</v>
      </c>
      <c r="OP23" s="402" t="b">
        <f t="shared" si="405"/>
        <v>0</v>
      </c>
      <c r="OQ23" s="402">
        <f t="shared" si="406"/>
        <v>0</v>
      </c>
      <c r="OR23" s="402" t="b">
        <f t="shared" si="407"/>
        <v>0</v>
      </c>
      <c r="OS23" s="402">
        <f t="shared" si="408"/>
        <v>0</v>
      </c>
      <c r="OT23" s="402" t="b">
        <f t="shared" si="409"/>
        <v>0</v>
      </c>
      <c r="OU23" s="402">
        <f t="shared" si="410"/>
        <v>0</v>
      </c>
      <c r="OV23" s="402" t="b">
        <f t="shared" si="411"/>
        <v>0</v>
      </c>
      <c r="OW23" s="402">
        <f t="shared" si="134"/>
        <v>0</v>
      </c>
      <c r="OX23" s="402" t="b">
        <f t="shared" si="412"/>
        <v>0</v>
      </c>
      <c r="OY23" s="402">
        <f t="shared" si="135"/>
        <v>0</v>
      </c>
      <c r="OZ23" s="350" t="str">
        <f t="shared" si="136"/>
        <v/>
      </c>
      <c r="PA23" s="403">
        <f t="shared" si="413"/>
        <v>0</v>
      </c>
      <c r="PB23" s="403">
        <f t="shared" si="414"/>
        <v>0</v>
      </c>
      <c r="PC23" s="403">
        <f t="shared" si="415"/>
        <v>0</v>
      </c>
      <c r="PD23" s="403">
        <f t="shared" si="416"/>
        <v>0</v>
      </c>
      <c r="PE23" s="403">
        <f t="shared" si="417"/>
        <v>0</v>
      </c>
      <c r="PF23" s="403">
        <f t="shared" si="418"/>
        <v>0</v>
      </c>
      <c r="PG23" s="403">
        <f t="shared" si="419"/>
        <v>0</v>
      </c>
      <c r="PH23" s="403">
        <f t="shared" si="420"/>
        <v>0</v>
      </c>
      <c r="PI23" s="403">
        <f t="shared" si="421"/>
        <v>0</v>
      </c>
      <c r="PJ23" s="403">
        <f t="shared" si="422"/>
        <v>0</v>
      </c>
      <c r="PK23" s="402" t="b">
        <f t="shared" si="423"/>
        <v>0</v>
      </c>
      <c r="PL23" s="402">
        <f t="shared" si="424"/>
        <v>0</v>
      </c>
      <c r="PM23" s="402" t="b">
        <f t="shared" si="425"/>
        <v>0</v>
      </c>
      <c r="PN23" s="402">
        <f t="shared" si="426"/>
        <v>0</v>
      </c>
      <c r="PO23" s="402" t="b">
        <f t="shared" si="427"/>
        <v>0</v>
      </c>
      <c r="PP23" s="402">
        <f t="shared" si="428"/>
        <v>0</v>
      </c>
      <c r="PQ23" s="402" t="b">
        <f t="shared" si="429"/>
        <v>0</v>
      </c>
      <c r="PR23" s="402">
        <f t="shared" si="430"/>
        <v>0</v>
      </c>
      <c r="PS23" s="402" t="b">
        <f t="shared" si="431"/>
        <v>0</v>
      </c>
      <c r="PT23" s="402">
        <f t="shared" si="432"/>
        <v>0</v>
      </c>
      <c r="PU23" s="402" t="b">
        <f t="shared" si="433"/>
        <v>0</v>
      </c>
      <c r="PV23" s="402">
        <f t="shared" si="434"/>
        <v>0</v>
      </c>
      <c r="PW23" s="402" t="b">
        <f t="shared" si="435"/>
        <v>0</v>
      </c>
      <c r="PX23" s="402">
        <f t="shared" si="436"/>
        <v>0</v>
      </c>
      <c r="PY23" s="402" t="b">
        <f t="shared" si="437"/>
        <v>0</v>
      </c>
      <c r="PZ23" s="402">
        <f t="shared" si="438"/>
        <v>0</v>
      </c>
      <c r="QA23" s="402" t="b">
        <f t="shared" si="439"/>
        <v>0</v>
      </c>
      <c r="QB23" s="402">
        <f t="shared" si="137"/>
        <v>0</v>
      </c>
      <c r="QC23" s="402" t="b">
        <f t="shared" si="440"/>
        <v>0</v>
      </c>
      <c r="QD23" s="402">
        <f t="shared" si="138"/>
        <v>0</v>
      </c>
      <c r="QE23" s="350" t="str">
        <f t="shared" si="139"/>
        <v/>
      </c>
      <c r="QF23" s="404" t="b">
        <f t="shared" si="441"/>
        <v>0</v>
      </c>
      <c r="QG23" s="365" t="s">
        <v>2708</v>
      </c>
      <c r="QH23" s="356">
        <f>'print 10 lane'!AB146</f>
        <v>0</v>
      </c>
      <c r="QI23" s="357" t="s">
        <v>2709</v>
      </c>
      <c r="QJ23" s="356">
        <f>'print 10 lane'!AB147</f>
        <v>0</v>
      </c>
      <c r="QK23" s="358" t="s">
        <v>2710</v>
      </c>
      <c r="QL23" s="366">
        <f>'print 10 lane'!AB148</f>
        <v>0</v>
      </c>
      <c r="QM23" s="506" t="s">
        <v>2791</v>
      </c>
      <c r="QN23" s="459">
        <f>'print 10 lane'!AB149</f>
        <v>0</v>
      </c>
      <c r="QO23" s="507" t="s">
        <v>2792</v>
      </c>
      <c r="QP23" s="459">
        <f>'print 10 lane'!AB150</f>
        <v>0</v>
      </c>
      <c r="QQ23" s="508" t="s">
        <v>2793</v>
      </c>
      <c r="QR23" s="459">
        <f>'print 10 lane'!AB151</f>
        <v>0</v>
      </c>
      <c r="QS23" s="509" t="s">
        <v>2794</v>
      </c>
      <c r="QT23" s="459">
        <f>'print 10 lane'!AB152</f>
        <v>0</v>
      </c>
      <c r="QU23" s="510" t="s">
        <v>2795</v>
      </c>
      <c r="QV23" s="459">
        <f>'print 10 lane'!AB153</f>
        <v>0</v>
      </c>
      <c r="QW23" s="511" t="s">
        <v>2796</v>
      </c>
      <c r="QX23" s="459">
        <f>'print 10 lane'!AB154</f>
        <v>0</v>
      </c>
      <c r="QY23" s="512" t="s">
        <v>2797</v>
      </c>
      <c r="QZ23" s="459">
        <f>'print 10 lane'!AB155</f>
        <v>0</v>
      </c>
      <c r="RC23" s="382">
        <f t="shared" si="140"/>
        <v>0</v>
      </c>
      <c r="RD23" s="375">
        <f t="shared" si="141"/>
        <v>0</v>
      </c>
      <c r="RR23" s="582">
        <f t="shared" si="142"/>
        <v>0</v>
      </c>
      <c r="RS23" s="1556" t="str">
        <f t="shared" si="442"/>
        <v>More results required for accuracy</v>
      </c>
      <c r="RT23" s="1556"/>
      <c r="RU23" s="1556"/>
      <c r="RV23" s="1556"/>
      <c r="RW23" s="1606">
        <f t="shared" si="143"/>
        <v>0</v>
      </c>
      <c r="RX23" s="1606"/>
      <c r="RY23" s="1606" t="b">
        <f t="shared" si="443"/>
        <v>0</v>
      </c>
      <c r="RZ23" s="1606"/>
      <c r="SA23" s="1606"/>
      <c r="SB23" s="583" t="b">
        <f t="shared" si="144"/>
        <v>0</v>
      </c>
      <c r="SC23" s="586">
        <f t="shared" si="444"/>
        <v>0</v>
      </c>
      <c r="SD23" s="587">
        <f t="shared" si="445"/>
        <v>0</v>
      </c>
      <c r="SE23" s="587">
        <f t="shared" si="446"/>
        <v>0</v>
      </c>
      <c r="SF23" s="588">
        <f t="shared" si="145"/>
        <v>0</v>
      </c>
      <c r="SG23" s="588">
        <f t="shared" si="146"/>
        <v>0</v>
      </c>
      <c r="SH23" s="588" t="b">
        <f t="shared" si="147"/>
        <v>0</v>
      </c>
      <c r="SI23" s="588">
        <f t="shared" si="447"/>
        <v>0</v>
      </c>
      <c r="SJ23" s="588">
        <f t="shared" si="148"/>
        <v>0</v>
      </c>
      <c r="SK23" s="588" t="b">
        <f t="shared" si="149"/>
        <v>0</v>
      </c>
      <c r="SL23" s="588">
        <f t="shared" si="448"/>
        <v>0</v>
      </c>
      <c r="SM23" s="588">
        <f t="shared" si="150"/>
        <v>0</v>
      </c>
      <c r="SN23" s="588" t="b">
        <f t="shared" si="151"/>
        <v>0</v>
      </c>
      <c r="SO23" s="588">
        <f t="shared" si="449"/>
        <v>0</v>
      </c>
      <c r="SP23" s="588">
        <f t="shared" si="152"/>
        <v>0</v>
      </c>
      <c r="SQ23" s="588" t="b">
        <f t="shared" si="153"/>
        <v>0</v>
      </c>
      <c r="SR23" s="588">
        <f t="shared" si="450"/>
        <v>0</v>
      </c>
      <c r="SS23" s="588">
        <f t="shared" si="154"/>
        <v>0</v>
      </c>
      <c r="ST23" s="588" t="b">
        <f t="shared" si="155"/>
        <v>0</v>
      </c>
      <c r="SU23" s="588">
        <f t="shared" si="451"/>
        <v>0</v>
      </c>
      <c r="SV23" s="588">
        <f t="shared" si="156"/>
        <v>0</v>
      </c>
      <c r="SW23" s="588" t="b">
        <f t="shared" si="157"/>
        <v>0</v>
      </c>
      <c r="SX23" s="588">
        <f t="shared" si="452"/>
        <v>0</v>
      </c>
      <c r="SY23" s="588">
        <f t="shared" si="158"/>
        <v>0</v>
      </c>
      <c r="SZ23" s="588" t="b">
        <f t="shared" si="159"/>
        <v>0</v>
      </c>
      <c r="TA23" s="588">
        <f t="shared" si="453"/>
        <v>0</v>
      </c>
      <c r="TB23" s="588">
        <f t="shared" si="160"/>
        <v>0</v>
      </c>
      <c r="TC23" s="588" t="b">
        <f t="shared" si="161"/>
        <v>0</v>
      </c>
      <c r="TD23" s="588">
        <f t="shared" si="454"/>
        <v>0</v>
      </c>
      <c r="TE23" s="588">
        <f t="shared" si="162"/>
        <v>0</v>
      </c>
      <c r="TF23" s="588" t="b">
        <f t="shared" si="163"/>
        <v>0</v>
      </c>
      <c r="TG23" s="588">
        <f t="shared" si="455"/>
        <v>0</v>
      </c>
      <c r="TH23" s="588">
        <f t="shared" si="164"/>
        <v>0</v>
      </c>
      <c r="TI23" s="588" t="b">
        <f t="shared" si="165"/>
        <v>0</v>
      </c>
      <c r="TJ23" s="588">
        <f t="shared" si="456"/>
        <v>0</v>
      </c>
      <c r="TK23" s="588" t="e">
        <f>IF(#REF!=0,0,IF(SI23=1,1,IF(SI23=2,2,IF(SI23=3,3,IF(SI23=4,4,IF(SI23=5,5,IF(SI23=6,6,IF(SI23=7,7,IF(SI23=8,8,IF(SI23=9,9,IF(SI23=10,10,IF(SL23=2,2,IF(SL23=3,3,IF(SL23=4,4,IF(SL23=5,5,IF(SL23=6,6,IF(SL23=7,7,IF(SL23=8,8,IF(SL23=9,9,IF(SL23=10,10,IF(SO23=3,3,IF(SO23=4,4,IF(SO23=5,5,IF(SO23=6,6,IF(SO23=7,7,IF(SO23=8,8,IF(SO23=9,9,IF(SO23=10,10,IF(SR23=4,4,IF(SR23=5,5,IF(SR23=6,6,IF(SR23=7,7,IF(SR23=8,8,IF(SR23=9,9,IF(SR23=10,10,IF(SU23=5,5,IF(SU23=6,6,IF(SU23=7,7,IF(SU23=8,8,IF(SU23=9,9,IF(SU23=10,10,IF(SX23=6,6,IF(SX23=5,5,IF(SX23=7,7,IF(SX23=8,8,IF(SX23=9,9,IF(SX23=10,10,IF(TA23=7,7,IF(TA23=8,8,IF(TA23=9,9,IF(TA23=10,10,IF(TD23=8,8,IF(TD23=9,9,IF(TD23=10,10,IF(TG23=9,9,IF(TG23=10,10,IF(TI23=10,10,(SF23))))))))))))))))))))))))))))))))))))))))))))))))))))))))))</f>
        <v>#REF!</v>
      </c>
      <c r="TL23" s="588" t="e">
        <f>IF(#REF!=0,0,IF(TK23=1,"1st",IF(TK23=2,"2nd",IF(TK23=3,"3rd",IF(TK23=4,"4th",IF(TK23=5,"5th",IF(TK23=6,"6th",IF(TK23=7,"7th",IF(TK23=8,"8th",IF(TK23=9,"9th",IF(TK23=10,"10th")))))))))))</f>
        <v>#REF!</v>
      </c>
      <c r="TM23" s="1603" t="e">
        <f t="shared" si="166"/>
        <v>#REF!</v>
      </c>
      <c r="TN23" s="1603"/>
      <c r="TO23" s="1603"/>
      <c r="TP23" s="1604">
        <f t="shared" si="457"/>
        <v>0</v>
      </c>
      <c r="TQ23" s="1604"/>
      <c r="TR23" s="1605"/>
    </row>
    <row r="24" spans="1:538" ht="30.6" customHeight="1" thickTop="1" thickBot="1" x14ac:dyDescent="0.25">
      <c r="A24" s="515">
        <f t="shared" si="1"/>
        <v>0</v>
      </c>
      <c r="B24" s="517">
        <f>'Gala Setup'!$N11</f>
        <v>0</v>
      </c>
      <c r="C24" s="499">
        <f>'Gala Setup'!P11</f>
        <v>0</v>
      </c>
      <c r="D24" s="825"/>
      <c r="E24" s="826"/>
      <c r="F24" s="783"/>
      <c r="G24" s="503" t="str">
        <f>IF($CG$17="8th",CC$17,IF($CG$18="8th",CC$18,IF($CG$19="8th",CC$19,IF($CG$20="8th",CC$20,IF($CG$21="8th",CC$21,IF($CG$22="8th",CC$22,IF($CG$23="8th",CC$23,IF($CG$24="8th",CC$24,IF($CG$25="8th",CC$25,IF($CG$26="8th",CC$26,"More results required for accuracy"))))))))))</f>
        <v>More results required for accuracy</v>
      </c>
      <c r="H24" s="758">
        <f>IF(C24=0,0,"8th")</f>
        <v>0</v>
      </c>
      <c r="I24" s="758" t="b">
        <f>IF($CG$17="8th",CE$17,IF($CG$18="8th",CE$18,IF($CG$19="8th",CE$19,IF($CG$20="8th",CE$20,IF($CG$21="8th",CE$21,IF($CG$22="8th",CE$22,IF($CG$23="8th",CE$23,IF($CG$24="8th",CE$24,IF($CG$25="8th",CE$25,IF($CG$26="8th",CE$26))))))))))</f>
        <v>0</v>
      </c>
      <c r="J24" s="758" t="b">
        <f t="shared" si="458"/>
        <v>0</v>
      </c>
      <c r="K24" s="758" t="b">
        <f t="shared" si="167"/>
        <v>0</v>
      </c>
      <c r="L24" s="760"/>
      <c r="M24" s="760" t="b">
        <f>IF($CG$17="8th",CF$17,IF($CG$18="8th",CF$18,IF($CG$19="8th",CF$19,IF($CG$20="8th",CF$20,IF($CG$21="8th",CF$21,IF($CG$22="8th",CF$22,IF($CG$23="8th",CF$23,IF($CG$24="8th",CF$24,IF($CG$25="8th",CF$25,IF($CG$26="8th",CF$26))))))))))</f>
        <v>0</v>
      </c>
      <c r="N24" s="1537"/>
      <c r="O24" s="1538"/>
      <c r="P24" s="1538"/>
      <c r="Q24" s="1538"/>
      <c r="R24" s="1538"/>
      <c r="S24" s="1539"/>
      <c r="T24" s="501"/>
      <c r="U24" s="431">
        <f>IF(C24=0,0,"8th")</f>
        <v>0</v>
      </c>
      <c r="V24" s="802" t="b">
        <f>IF(C24=G24,E24,IF(C25=G24,E25,IF(C26=G24,E26,IF(C17=G24,E17,IF(C18=G24,E18,IF(C19=G24,E19,IF(C20=G24,E20,IF(C21=G24,E21,IF(C22=G24,E22,IF(C23=G24,E23))))))))))</f>
        <v>0</v>
      </c>
      <c r="W24" s="808"/>
      <c r="X24" s="805">
        <f>IF(C24=0,0,IF($CQ$17="8th",CO$17,IF($CQ$18="8th",CO$18,IF($CQ$19="8th",CO$19,IF($CQ$20="8th",CO$20,IF($CQ$21="8th",CO$21,IF($CQ$22="8th",CO$22,IF($CQ$23="8th",CO$23,IF($CQ$24="8th",CO$24,IF($CQ$25="8th",CO$25,IF($CQ$26="8th",CO$26)))))))))))+D4</f>
        <v>0</v>
      </c>
      <c r="Y24" s="799"/>
      <c r="Z24" s="775">
        <f t="shared" ref="Z24:Z26" si="459">IF(C24=0,0,X24)</f>
        <v>0</v>
      </c>
      <c r="AA24" s="760">
        <f>IF(C24=0,0,IF($CQ$17="8th",CP$17,IF($CQ$18="8th",CP$18,IF($CQ$19="8th",CP$19,IF($CQ$20="8th",CP$20,IF($CQ$21="8th",CP$21,IF($CQ$22="8th",CP$22,IF($CQ$23="8th",CP$23,IF($CQ$24="8th",CP$24,IF($CQ$25="8th",CP$25,IF($CQ$26="8th",CP$26)))))))))))</f>
        <v>0</v>
      </c>
      <c r="AB24" s="776">
        <f t="shared" si="4"/>
        <v>0</v>
      </c>
      <c r="AC24" s="776">
        <f t="shared" si="5"/>
        <v>0</v>
      </c>
      <c r="AD24" s="776" t="b">
        <f t="shared" si="6"/>
        <v>0</v>
      </c>
      <c r="AE24" s="777">
        <f t="shared" si="168"/>
        <v>0</v>
      </c>
      <c r="AF24" s="776">
        <f t="shared" si="7"/>
        <v>0</v>
      </c>
      <c r="AG24" s="776" t="b">
        <f t="shared" si="8"/>
        <v>0</v>
      </c>
      <c r="AH24" s="777">
        <f t="shared" si="169"/>
        <v>0</v>
      </c>
      <c r="AI24" s="776">
        <f t="shared" si="9"/>
        <v>0</v>
      </c>
      <c r="AJ24" s="776" t="b">
        <f t="shared" si="10"/>
        <v>0</v>
      </c>
      <c r="AK24" s="777">
        <f t="shared" si="170"/>
        <v>0</v>
      </c>
      <c r="AL24" s="776">
        <f t="shared" si="11"/>
        <v>0</v>
      </c>
      <c r="AM24" s="776" t="b">
        <f t="shared" si="12"/>
        <v>0</v>
      </c>
      <c r="AN24" s="777">
        <f t="shared" si="171"/>
        <v>0</v>
      </c>
      <c r="AO24" s="776">
        <f t="shared" si="13"/>
        <v>0</v>
      </c>
      <c r="AP24" s="776" t="b">
        <f t="shared" si="14"/>
        <v>0</v>
      </c>
      <c r="AQ24" s="777">
        <f t="shared" si="172"/>
        <v>0</v>
      </c>
      <c r="AR24" s="776">
        <f t="shared" si="15"/>
        <v>0</v>
      </c>
      <c r="AS24" s="776" t="b">
        <f t="shared" si="16"/>
        <v>0</v>
      </c>
      <c r="AT24" s="777">
        <f t="shared" si="173"/>
        <v>0</v>
      </c>
      <c r="AU24" s="776">
        <f t="shared" si="17"/>
        <v>0</v>
      </c>
      <c r="AV24" s="776" t="b">
        <f t="shared" si="18"/>
        <v>0</v>
      </c>
      <c r="AW24" s="777">
        <f t="shared" si="174"/>
        <v>0</v>
      </c>
      <c r="AX24" s="776">
        <f t="shared" si="19"/>
        <v>0</v>
      </c>
      <c r="AY24" s="776" t="b">
        <f t="shared" si="20"/>
        <v>0</v>
      </c>
      <c r="AZ24" s="777">
        <f t="shared" si="175"/>
        <v>0</v>
      </c>
      <c r="BA24" s="776">
        <f t="shared" si="21"/>
        <v>0</v>
      </c>
      <c r="BB24" s="776" t="b">
        <f t="shared" si="22"/>
        <v>0</v>
      </c>
      <c r="BC24" s="777">
        <f t="shared" si="176"/>
        <v>0</v>
      </c>
      <c r="BD24" s="776">
        <f t="shared" si="23"/>
        <v>0</v>
      </c>
      <c r="BE24" s="776" t="b">
        <f t="shared" si="24"/>
        <v>0</v>
      </c>
      <c r="BF24" s="777">
        <f t="shared" si="177"/>
        <v>0</v>
      </c>
      <c r="BG24" s="777">
        <f t="shared" si="25"/>
        <v>0</v>
      </c>
      <c r="BH24" s="776">
        <f t="shared" si="26"/>
        <v>0</v>
      </c>
      <c r="BI24" s="1551">
        <f t="shared" si="27"/>
        <v>0</v>
      </c>
      <c r="BJ24" s="1551"/>
      <c r="BK24" s="1552"/>
      <c r="BL24" s="799"/>
      <c r="BM24" s="1559"/>
      <c r="BN24" s="1560"/>
      <c r="BO24" s="1561"/>
      <c r="BP24" s="1662"/>
      <c r="BQ24" s="1558"/>
      <c r="BR24" s="439"/>
      <c r="BS24" s="444"/>
      <c r="BW24" s="410">
        <f t="shared" si="28"/>
        <v>0</v>
      </c>
      <c r="BX24" s="349">
        <f t="shared" si="29"/>
        <v>0</v>
      </c>
      <c r="BY24" s="349">
        <f t="shared" si="30"/>
        <v>0</v>
      </c>
      <c r="BZ24" s="426" t="b">
        <f>IF($CG$17="8th",BW$17,IF($CG$18="8th",BW$18,IF($CG$19="8th",BW$19,IF($CG$20="8th",BW$20,IF($CG$21="8th",BW$21,IF($CG$22="8th",BW$22,IF($CG$23="8th",BW$23,IF($CG$24="8th",BW$24,IF($CG$25="8th",BW$25,IF($CG$26="8th",BW$26))))))))))</f>
        <v>0</v>
      </c>
      <c r="CA24" s="425" t="b">
        <f>IF($CG$17="8th",BX$17,IF($CG$18="8th",BX$18,IF($CG$19="8th",BX$19,IF($CG$20="8th",BX$20,IF($CG$21="8th",BX$21,IF($CG$22="8th",BX$22,IF($CG$23="8th",BX$23,IF($CG$24="8th",BX$24,IF($CG$25="8th",BX$25,IF($CG$26="8th",BX$26))))))))))</f>
        <v>0</v>
      </c>
      <c r="CB24" s="425" t="b">
        <f>IF($CG$17="8th",BY$17,IF($CG$18="8th",BY$18,IF($CG$19="8th",BY$19,IF($CG$20="8th",BY$20,IF($CG$21="8th",BY$21,IF($CG$22="8th",BY$22,IF($CG$23="8th",BY$23,IF($CG$24="8th",BY$24,IF($CG$25="8th",BY$25,IF($CG$26="8th",BY$26))))))))))</f>
        <v>0</v>
      </c>
      <c r="CC24" s="411">
        <f t="shared" si="31"/>
        <v>0</v>
      </c>
      <c r="CD24" s="349" t="b">
        <f t="shared" si="32"/>
        <v>0</v>
      </c>
      <c r="CE24" s="349">
        <f t="shared" si="33"/>
        <v>0</v>
      </c>
      <c r="CF24" s="349">
        <f t="shared" si="34"/>
        <v>0</v>
      </c>
      <c r="CG24" s="349" t="b">
        <f t="shared" si="35"/>
        <v>0</v>
      </c>
      <c r="CH24" s="346" t="str">
        <f t="shared" si="36"/>
        <v>1st</v>
      </c>
      <c r="CI24" s="346">
        <f t="shared" si="37"/>
        <v>0</v>
      </c>
      <c r="CJ24" s="346" t="str">
        <f t="shared" si="38"/>
        <v>2nd</v>
      </c>
      <c r="CK24" s="346">
        <f t="shared" si="39"/>
        <v>0</v>
      </c>
      <c r="CL24" s="346" t="str">
        <f t="shared" si="40"/>
        <v>3rd</v>
      </c>
      <c r="CM24" s="344">
        <f t="shared" si="41"/>
        <v>0</v>
      </c>
      <c r="CO24" s="340">
        <f t="shared" si="42"/>
        <v>0</v>
      </c>
      <c r="CP24" s="349">
        <f t="shared" si="43"/>
        <v>0</v>
      </c>
      <c r="CQ24" s="349">
        <f t="shared" si="44"/>
        <v>0</v>
      </c>
      <c r="CR24" s="1642">
        <f t="shared" si="45"/>
        <v>0</v>
      </c>
      <c r="CS24" s="1643"/>
      <c r="CT24" s="1644"/>
      <c r="CU24" s="395"/>
      <c r="CW24" s="371">
        <f>'print 10 lane'!$AD6</f>
        <v>0</v>
      </c>
      <c r="CX24" s="352" t="b">
        <f>IF(DB24=1,(10-#REF!),IF(DB24=2,(9-#REF!),IF(DB24=3,(8-#REF!),IF(DB24=4,(7-#REF!),IF(DB24=5,(6-#REF!),IF(DB24=6,(5-#REF!),IF(DB24=7,(4-#REF!),IF(DB24=8,(3-#REF!),IF(DB24=9,(2-#REF!),IF(DB24=10,1))))))))))</f>
        <v>0</v>
      </c>
      <c r="CY24" s="352"/>
      <c r="CZ24" s="379">
        <f t="shared" si="46"/>
        <v>0</v>
      </c>
      <c r="DA24" s="234">
        <f>'print 10 lane'!AE$9</f>
        <v>0</v>
      </c>
      <c r="DB24" s="349" t="str">
        <f>'print 10 lane'!AE$7</f>
        <v/>
      </c>
      <c r="DC24" s="428">
        <f t="shared" si="178"/>
        <v>0</v>
      </c>
      <c r="DD24" s="407" t="b">
        <f t="shared" si="48"/>
        <v>0</v>
      </c>
      <c r="DE24" s="402">
        <f t="shared" si="179"/>
        <v>0</v>
      </c>
      <c r="DF24" s="428">
        <f t="shared" si="180"/>
        <v>0</v>
      </c>
      <c r="DG24" s="407" t="b">
        <f t="shared" si="50"/>
        <v>0</v>
      </c>
      <c r="DH24" s="407" t="b">
        <f t="shared" si="181"/>
        <v>0</v>
      </c>
      <c r="DI24" s="428">
        <f t="shared" si="182"/>
        <v>0</v>
      </c>
      <c r="DJ24" s="407" t="b">
        <f t="shared" si="52"/>
        <v>0</v>
      </c>
      <c r="DK24" s="407" t="b">
        <f t="shared" si="183"/>
        <v>0</v>
      </c>
      <c r="DL24" s="428">
        <f t="shared" si="54"/>
        <v>0</v>
      </c>
      <c r="DM24" s="407" t="b">
        <f t="shared" si="55"/>
        <v>0</v>
      </c>
      <c r="DN24" s="407" t="b">
        <f t="shared" si="184"/>
        <v>0</v>
      </c>
      <c r="DO24" s="428">
        <f t="shared" si="57"/>
        <v>0</v>
      </c>
      <c r="DP24" s="407" t="b">
        <f t="shared" si="58"/>
        <v>0</v>
      </c>
      <c r="DQ24" s="407" t="b">
        <f t="shared" si="185"/>
        <v>0</v>
      </c>
      <c r="DR24" s="428">
        <f t="shared" si="59"/>
        <v>0</v>
      </c>
      <c r="DS24" s="402" t="b">
        <f t="shared" si="60"/>
        <v>0</v>
      </c>
      <c r="DT24" s="407" t="b">
        <f t="shared" si="186"/>
        <v>0</v>
      </c>
      <c r="DU24" s="428">
        <f t="shared" si="62"/>
        <v>0</v>
      </c>
      <c r="DV24" s="407" t="b">
        <f t="shared" si="63"/>
        <v>0</v>
      </c>
      <c r="DW24" s="407" t="b">
        <f t="shared" si="187"/>
        <v>0</v>
      </c>
      <c r="DX24" s="428">
        <f t="shared" si="65"/>
        <v>0</v>
      </c>
      <c r="DY24" s="407" t="b">
        <f t="shared" si="66"/>
        <v>0</v>
      </c>
      <c r="DZ24" s="407" t="b">
        <f t="shared" si="188"/>
        <v>0</v>
      </c>
      <c r="EA24" s="428">
        <f t="shared" si="67"/>
        <v>0</v>
      </c>
      <c r="EB24" s="407" t="b">
        <f t="shared" si="68"/>
        <v>0</v>
      </c>
      <c r="EC24" s="407" t="b">
        <f t="shared" si="189"/>
        <v>0</v>
      </c>
      <c r="ED24" s="428">
        <f t="shared" si="69"/>
        <v>0</v>
      </c>
      <c r="EE24" s="407" t="b">
        <f t="shared" si="70"/>
        <v>0</v>
      </c>
      <c r="EF24" s="402" t="b">
        <f t="shared" si="190"/>
        <v>0</v>
      </c>
      <c r="EG24" s="350" t="str">
        <f t="shared" si="191"/>
        <v/>
      </c>
      <c r="EH24" s="408">
        <f t="shared" si="71"/>
        <v>0</v>
      </c>
      <c r="EI24" s="408">
        <f t="shared" si="72"/>
        <v>0</v>
      </c>
      <c r="EJ24" s="408">
        <f t="shared" si="73"/>
        <v>0</v>
      </c>
      <c r="EK24" s="408">
        <f t="shared" si="74"/>
        <v>0</v>
      </c>
      <c r="EL24" s="408">
        <f t="shared" si="75"/>
        <v>0</v>
      </c>
      <c r="EM24" s="408">
        <f t="shared" si="76"/>
        <v>0</v>
      </c>
      <c r="EN24" s="408">
        <f t="shared" si="77"/>
        <v>0</v>
      </c>
      <c r="EO24" s="408">
        <f t="shared" si="78"/>
        <v>0</v>
      </c>
      <c r="EP24" s="408">
        <f t="shared" si="79"/>
        <v>0</v>
      </c>
      <c r="EQ24" s="408">
        <f t="shared" si="80"/>
        <v>0</v>
      </c>
      <c r="ER24" s="402" t="b">
        <f t="shared" si="81"/>
        <v>0</v>
      </c>
      <c r="ES24" s="402">
        <f t="shared" si="192"/>
        <v>0</v>
      </c>
      <c r="ET24" s="407" t="b">
        <f t="shared" si="82"/>
        <v>0</v>
      </c>
      <c r="EU24" s="402">
        <f t="shared" si="193"/>
        <v>0</v>
      </c>
      <c r="EV24" s="407" t="b">
        <f t="shared" si="83"/>
        <v>0</v>
      </c>
      <c r="EW24" s="402">
        <f t="shared" si="194"/>
        <v>0</v>
      </c>
      <c r="EX24" s="407" t="b">
        <f t="shared" si="84"/>
        <v>0</v>
      </c>
      <c r="EY24" s="402">
        <f t="shared" si="195"/>
        <v>0</v>
      </c>
      <c r="EZ24" s="407" t="b">
        <f t="shared" si="85"/>
        <v>0</v>
      </c>
      <c r="FA24" s="402">
        <f t="shared" si="196"/>
        <v>0</v>
      </c>
      <c r="FB24" s="407" t="b">
        <f t="shared" si="86"/>
        <v>0</v>
      </c>
      <c r="FC24" s="402">
        <f t="shared" si="197"/>
        <v>0</v>
      </c>
      <c r="FD24" s="409" t="b">
        <f t="shared" si="87"/>
        <v>0</v>
      </c>
      <c r="FE24" s="407">
        <f t="shared" si="198"/>
        <v>0</v>
      </c>
      <c r="FF24" s="407" t="b">
        <f t="shared" si="88"/>
        <v>0</v>
      </c>
      <c r="FG24" s="402">
        <f t="shared" si="199"/>
        <v>0</v>
      </c>
      <c r="FH24" s="407" t="b">
        <f t="shared" si="89"/>
        <v>0</v>
      </c>
      <c r="FI24" s="407">
        <f t="shared" si="200"/>
        <v>0</v>
      </c>
      <c r="FJ24" s="407" t="b">
        <f t="shared" si="91"/>
        <v>0</v>
      </c>
      <c r="FK24" s="407">
        <f t="shared" si="201"/>
        <v>0</v>
      </c>
      <c r="FL24" s="350" t="str">
        <f t="shared" si="202"/>
        <v/>
      </c>
      <c r="FM24" s="408">
        <f t="shared" si="93"/>
        <v>0</v>
      </c>
      <c r="FN24" s="408">
        <f t="shared" si="94"/>
        <v>0</v>
      </c>
      <c r="FO24" s="408">
        <f t="shared" si="95"/>
        <v>0</v>
      </c>
      <c r="FP24" s="408">
        <f t="shared" si="96"/>
        <v>0</v>
      </c>
      <c r="FQ24" s="408">
        <f t="shared" si="97"/>
        <v>0</v>
      </c>
      <c r="FR24" s="408">
        <f t="shared" si="98"/>
        <v>0</v>
      </c>
      <c r="FS24" s="408">
        <f t="shared" si="99"/>
        <v>0</v>
      </c>
      <c r="FT24" s="408">
        <f t="shared" si="100"/>
        <v>0</v>
      </c>
      <c r="FU24" s="408">
        <f t="shared" si="101"/>
        <v>0</v>
      </c>
      <c r="FV24" s="408">
        <f t="shared" si="102"/>
        <v>0</v>
      </c>
      <c r="FW24" s="407" t="b">
        <f t="shared" si="103"/>
        <v>0</v>
      </c>
      <c r="FX24" s="402">
        <f t="shared" si="203"/>
        <v>0</v>
      </c>
      <c r="FY24" s="407" t="b">
        <f t="shared" si="104"/>
        <v>0</v>
      </c>
      <c r="FZ24" s="402">
        <f t="shared" si="204"/>
        <v>0</v>
      </c>
      <c r="GA24" s="402" t="b">
        <f t="shared" si="105"/>
        <v>0</v>
      </c>
      <c r="GB24" s="402">
        <f t="shared" si="205"/>
        <v>0</v>
      </c>
      <c r="GC24" s="407" t="b">
        <f t="shared" si="106"/>
        <v>0</v>
      </c>
      <c r="GD24" s="402">
        <f t="shared" si="206"/>
        <v>0</v>
      </c>
      <c r="GE24" s="407" t="b">
        <f t="shared" si="107"/>
        <v>0</v>
      </c>
      <c r="GF24" s="402">
        <f t="shared" si="207"/>
        <v>0</v>
      </c>
      <c r="GG24" s="407" t="b">
        <f t="shared" si="108"/>
        <v>0</v>
      </c>
      <c r="GH24" s="402">
        <f t="shared" si="208"/>
        <v>0</v>
      </c>
      <c r="GI24" s="407" t="b">
        <f t="shared" si="109"/>
        <v>0</v>
      </c>
      <c r="GJ24" s="407">
        <f t="shared" si="209"/>
        <v>0</v>
      </c>
      <c r="GK24" s="407" t="b">
        <f t="shared" si="110"/>
        <v>0</v>
      </c>
      <c r="GL24" s="402">
        <f t="shared" si="210"/>
        <v>0</v>
      </c>
      <c r="GM24" s="407" t="b">
        <f t="shared" si="111"/>
        <v>0</v>
      </c>
      <c r="GN24" s="407">
        <f t="shared" si="211"/>
        <v>0</v>
      </c>
      <c r="GO24" s="407" t="b">
        <f t="shared" si="113"/>
        <v>0</v>
      </c>
      <c r="GP24" s="407">
        <f t="shared" si="212"/>
        <v>0</v>
      </c>
      <c r="GQ24" s="350" t="str">
        <f t="shared" si="213"/>
        <v/>
      </c>
      <c r="GR24" s="403">
        <f t="shared" si="214"/>
        <v>0</v>
      </c>
      <c r="GS24" s="403">
        <f t="shared" si="215"/>
        <v>0</v>
      </c>
      <c r="GT24" s="403">
        <f t="shared" si="216"/>
        <v>0</v>
      </c>
      <c r="GU24" s="403">
        <f t="shared" si="217"/>
        <v>0</v>
      </c>
      <c r="GV24" s="403">
        <f t="shared" si="218"/>
        <v>0</v>
      </c>
      <c r="GW24" s="403">
        <f t="shared" si="219"/>
        <v>0</v>
      </c>
      <c r="GX24" s="403">
        <f t="shared" si="220"/>
        <v>0</v>
      </c>
      <c r="GY24" s="403">
        <f t="shared" si="221"/>
        <v>0</v>
      </c>
      <c r="GZ24" s="403">
        <f t="shared" si="222"/>
        <v>0</v>
      </c>
      <c r="HA24" s="403">
        <f t="shared" si="223"/>
        <v>0</v>
      </c>
      <c r="HB24" s="402" t="b">
        <f t="shared" si="224"/>
        <v>0</v>
      </c>
      <c r="HC24" s="402">
        <f t="shared" si="225"/>
        <v>0</v>
      </c>
      <c r="HD24" s="402" t="b">
        <f t="shared" si="226"/>
        <v>0</v>
      </c>
      <c r="HE24" s="402">
        <f t="shared" si="227"/>
        <v>0</v>
      </c>
      <c r="HF24" s="402" t="b">
        <f t="shared" si="228"/>
        <v>0</v>
      </c>
      <c r="HG24" s="402">
        <f t="shared" si="229"/>
        <v>0</v>
      </c>
      <c r="HH24" s="402" t="b">
        <f t="shared" si="230"/>
        <v>0</v>
      </c>
      <c r="HI24" s="402">
        <f t="shared" si="231"/>
        <v>0</v>
      </c>
      <c r="HJ24" s="402" t="b">
        <f t="shared" si="232"/>
        <v>0</v>
      </c>
      <c r="HK24" s="402">
        <f t="shared" si="233"/>
        <v>0</v>
      </c>
      <c r="HL24" s="402" t="b">
        <f t="shared" si="234"/>
        <v>0</v>
      </c>
      <c r="HM24" s="402">
        <f t="shared" si="235"/>
        <v>0</v>
      </c>
      <c r="HN24" s="402" t="b">
        <f t="shared" si="236"/>
        <v>0</v>
      </c>
      <c r="HO24" s="402">
        <f t="shared" si="237"/>
        <v>0</v>
      </c>
      <c r="HP24" s="402" t="b">
        <f t="shared" si="238"/>
        <v>0</v>
      </c>
      <c r="HQ24" s="402">
        <f t="shared" si="239"/>
        <v>0</v>
      </c>
      <c r="HR24" s="402" t="b">
        <f t="shared" si="240"/>
        <v>0</v>
      </c>
      <c r="HS24" s="402">
        <f t="shared" si="241"/>
        <v>0</v>
      </c>
      <c r="HT24" s="402" t="b">
        <f t="shared" si="242"/>
        <v>0</v>
      </c>
      <c r="HU24" s="402">
        <f t="shared" si="243"/>
        <v>0</v>
      </c>
      <c r="HV24" s="350" t="str">
        <f t="shared" si="117"/>
        <v/>
      </c>
      <c r="HW24" s="403">
        <f t="shared" si="244"/>
        <v>0</v>
      </c>
      <c r="HX24" s="403">
        <f t="shared" si="245"/>
        <v>0</v>
      </c>
      <c r="HY24" s="403">
        <f t="shared" si="246"/>
        <v>0</v>
      </c>
      <c r="HZ24" s="403">
        <f t="shared" si="247"/>
        <v>0</v>
      </c>
      <c r="IA24" s="403">
        <f t="shared" si="248"/>
        <v>0</v>
      </c>
      <c r="IB24" s="403">
        <f t="shared" si="118"/>
        <v>0</v>
      </c>
      <c r="IC24" s="403">
        <f t="shared" si="249"/>
        <v>0</v>
      </c>
      <c r="ID24" s="403">
        <f t="shared" si="250"/>
        <v>0</v>
      </c>
      <c r="IE24" s="403">
        <f t="shared" si="251"/>
        <v>0</v>
      </c>
      <c r="IF24" s="403">
        <f t="shared" si="252"/>
        <v>0</v>
      </c>
      <c r="IG24" s="402" t="b">
        <f t="shared" si="253"/>
        <v>0</v>
      </c>
      <c r="IH24" s="402">
        <f t="shared" si="254"/>
        <v>0</v>
      </c>
      <c r="II24" s="402" t="b">
        <f t="shared" si="255"/>
        <v>0</v>
      </c>
      <c r="IJ24" s="402">
        <f t="shared" si="256"/>
        <v>0</v>
      </c>
      <c r="IK24" s="402" t="b">
        <f t="shared" si="257"/>
        <v>0</v>
      </c>
      <c r="IL24" s="402">
        <f t="shared" si="258"/>
        <v>0</v>
      </c>
      <c r="IM24" s="402" t="b">
        <f t="shared" si="259"/>
        <v>0</v>
      </c>
      <c r="IN24" s="402">
        <f t="shared" si="260"/>
        <v>0</v>
      </c>
      <c r="IO24" s="402" t="b">
        <f t="shared" si="261"/>
        <v>0</v>
      </c>
      <c r="IP24" s="402">
        <f t="shared" si="262"/>
        <v>0</v>
      </c>
      <c r="IQ24" s="402" t="b">
        <f t="shared" si="263"/>
        <v>0</v>
      </c>
      <c r="IR24" s="402">
        <f t="shared" si="264"/>
        <v>0</v>
      </c>
      <c r="IS24" s="402" t="b">
        <f t="shared" si="265"/>
        <v>0</v>
      </c>
      <c r="IT24" s="402">
        <f t="shared" si="266"/>
        <v>0</v>
      </c>
      <c r="IU24" s="402" t="b">
        <f t="shared" si="267"/>
        <v>0</v>
      </c>
      <c r="IV24" s="402">
        <f t="shared" si="268"/>
        <v>0</v>
      </c>
      <c r="IW24" s="402" t="b">
        <f t="shared" si="269"/>
        <v>0</v>
      </c>
      <c r="IX24" s="402">
        <f t="shared" si="270"/>
        <v>0</v>
      </c>
      <c r="IY24" s="402" t="b">
        <f t="shared" si="271"/>
        <v>0</v>
      </c>
      <c r="IZ24" s="402">
        <f t="shared" si="272"/>
        <v>0</v>
      </c>
      <c r="JA24" s="350" t="str">
        <f t="shared" si="121"/>
        <v/>
      </c>
      <c r="JB24" s="403">
        <f t="shared" si="273"/>
        <v>0</v>
      </c>
      <c r="JC24" s="403">
        <f t="shared" si="274"/>
        <v>0</v>
      </c>
      <c r="JD24" s="403">
        <f t="shared" si="275"/>
        <v>0</v>
      </c>
      <c r="JE24" s="403">
        <f t="shared" si="276"/>
        <v>0</v>
      </c>
      <c r="JF24" s="403">
        <f t="shared" si="277"/>
        <v>0</v>
      </c>
      <c r="JG24" s="403">
        <f t="shared" si="278"/>
        <v>0</v>
      </c>
      <c r="JH24" s="403">
        <f t="shared" si="279"/>
        <v>0</v>
      </c>
      <c r="JI24" s="403">
        <f t="shared" si="280"/>
        <v>0</v>
      </c>
      <c r="JJ24" s="403">
        <f t="shared" si="281"/>
        <v>0</v>
      </c>
      <c r="JK24" s="403">
        <f t="shared" si="282"/>
        <v>0</v>
      </c>
      <c r="JL24" s="402" t="b">
        <f t="shared" si="283"/>
        <v>0</v>
      </c>
      <c r="JM24" s="402">
        <f t="shared" si="284"/>
        <v>0</v>
      </c>
      <c r="JN24" s="402" t="b">
        <f t="shared" si="285"/>
        <v>0</v>
      </c>
      <c r="JO24" s="402">
        <f t="shared" si="286"/>
        <v>0</v>
      </c>
      <c r="JP24" s="402" t="b">
        <f t="shared" si="287"/>
        <v>0</v>
      </c>
      <c r="JQ24" s="402">
        <f t="shared" si="288"/>
        <v>0</v>
      </c>
      <c r="JR24" s="402" t="b">
        <f t="shared" si="289"/>
        <v>0</v>
      </c>
      <c r="JS24" s="402">
        <f t="shared" si="290"/>
        <v>0</v>
      </c>
      <c r="JT24" s="402" t="b">
        <f t="shared" si="291"/>
        <v>0</v>
      </c>
      <c r="JU24" s="402">
        <f t="shared" si="292"/>
        <v>0</v>
      </c>
      <c r="JV24" s="402" t="b">
        <f t="shared" si="293"/>
        <v>0</v>
      </c>
      <c r="JW24" s="402">
        <f t="shared" si="294"/>
        <v>0</v>
      </c>
      <c r="JX24" s="402" t="b">
        <f t="shared" si="295"/>
        <v>0</v>
      </c>
      <c r="JY24" s="402">
        <f t="shared" si="296"/>
        <v>0</v>
      </c>
      <c r="JZ24" s="402" t="b">
        <f t="shared" si="297"/>
        <v>0</v>
      </c>
      <c r="KA24" s="402">
        <f t="shared" si="298"/>
        <v>0</v>
      </c>
      <c r="KB24" s="402" t="b">
        <f t="shared" si="299"/>
        <v>0</v>
      </c>
      <c r="KC24" s="402">
        <f t="shared" si="122"/>
        <v>0</v>
      </c>
      <c r="KD24" s="402" t="b">
        <f t="shared" si="300"/>
        <v>0</v>
      </c>
      <c r="KE24" s="402">
        <f t="shared" si="123"/>
        <v>0</v>
      </c>
      <c r="KF24" s="350" t="str">
        <f t="shared" si="124"/>
        <v/>
      </c>
      <c r="KG24" s="403">
        <f t="shared" si="301"/>
        <v>0</v>
      </c>
      <c r="KH24" s="403">
        <f t="shared" si="302"/>
        <v>0</v>
      </c>
      <c r="KI24" s="403">
        <f t="shared" si="303"/>
        <v>0</v>
      </c>
      <c r="KJ24" s="403">
        <f t="shared" si="304"/>
        <v>0</v>
      </c>
      <c r="KK24" s="403">
        <f t="shared" si="305"/>
        <v>0</v>
      </c>
      <c r="KL24" s="403">
        <f t="shared" si="306"/>
        <v>0</v>
      </c>
      <c r="KM24" s="403">
        <f t="shared" si="307"/>
        <v>0</v>
      </c>
      <c r="KN24" s="403">
        <f t="shared" si="308"/>
        <v>0</v>
      </c>
      <c r="KO24" s="403">
        <f t="shared" si="309"/>
        <v>0</v>
      </c>
      <c r="KP24" s="403">
        <f t="shared" si="310"/>
        <v>0</v>
      </c>
      <c r="KQ24" s="402" t="b">
        <f t="shared" si="311"/>
        <v>0</v>
      </c>
      <c r="KR24" s="402">
        <f t="shared" si="312"/>
        <v>0</v>
      </c>
      <c r="KS24" s="402" t="b">
        <f t="shared" si="313"/>
        <v>0</v>
      </c>
      <c r="KT24" s="402">
        <f t="shared" si="314"/>
        <v>0</v>
      </c>
      <c r="KU24" s="402" t="b">
        <f t="shared" si="315"/>
        <v>0</v>
      </c>
      <c r="KV24" s="402">
        <f t="shared" si="316"/>
        <v>0</v>
      </c>
      <c r="KW24" s="402" t="b">
        <f t="shared" si="317"/>
        <v>0</v>
      </c>
      <c r="KX24" s="402">
        <f t="shared" si="318"/>
        <v>0</v>
      </c>
      <c r="KY24" s="402" t="b">
        <f t="shared" si="319"/>
        <v>0</v>
      </c>
      <c r="KZ24" s="402">
        <f t="shared" si="320"/>
        <v>0</v>
      </c>
      <c r="LA24" s="402" t="b">
        <f t="shared" si="321"/>
        <v>0</v>
      </c>
      <c r="LB24" s="402">
        <f t="shared" si="322"/>
        <v>0</v>
      </c>
      <c r="LC24" s="402" t="b">
        <f t="shared" si="323"/>
        <v>0</v>
      </c>
      <c r="LD24" s="402">
        <f t="shared" si="324"/>
        <v>0</v>
      </c>
      <c r="LE24" s="402" t="b">
        <f t="shared" si="325"/>
        <v>0</v>
      </c>
      <c r="LF24" s="402">
        <f t="shared" si="326"/>
        <v>0</v>
      </c>
      <c r="LG24" s="402" t="b">
        <f t="shared" si="327"/>
        <v>0</v>
      </c>
      <c r="LH24" s="402">
        <f t="shared" si="125"/>
        <v>0</v>
      </c>
      <c r="LI24" s="402" t="b">
        <f t="shared" si="328"/>
        <v>0</v>
      </c>
      <c r="LJ24" s="402">
        <f t="shared" si="126"/>
        <v>0</v>
      </c>
      <c r="LK24" s="350" t="str">
        <f t="shared" si="127"/>
        <v/>
      </c>
      <c r="LL24" s="403">
        <f t="shared" si="329"/>
        <v>0</v>
      </c>
      <c r="LM24" s="403">
        <f t="shared" si="330"/>
        <v>0</v>
      </c>
      <c r="LN24" s="403">
        <f t="shared" si="331"/>
        <v>0</v>
      </c>
      <c r="LO24" s="403">
        <f t="shared" si="332"/>
        <v>0</v>
      </c>
      <c r="LP24" s="403">
        <f t="shared" si="333"/>
        <v>0</v>
      </c>
      <c r="LQ24" s="403">
        <f t="shared" si="334"/>
        <v>0</v>
      </c>
      <c r="LR24" s="403">
        <f t="shared" si="335"/>
        <v>0</v>
      </c>
      <c r="LS24" s="403">
        <f t="shared" si="336"/>
        <v>0</v>
      </c>
      <c r="LT24" s="403">
        <f t="shared" si="337"/>
        <v>0</v>
      </c>
      <c r="LU24" s="403">
        <f t="shared" si="338"/>
        <v>0</v>
      </c>
      <c r="LV24" s="402" t="b">
        <f t="shared" si="339"/>
        <v>0</v>
      </c>
      <c r="LW24" s="402">
        <f t="shared" si="340"/>
        <v>0</v>
      </c>
      <c r="LX24" s="402" t="b">
        <f t="shared" si="341"/>
        <v>0</v>
      </c>
      <c r="LY24" s="402">
        <f t="shared" si="342"/>
        <v>0</v>
      </c>
      <c r="LZ24" s="402" t="b">
        <f t="shared" si="343"/>
        <v>0</v>
      </c>
      <c r="MA24" s="402">
        <f t="shared" si="344"/>
        <v>0</v>
      </c>
      <c r="MB24" s="402" t="b">
        <f t="shared" si="345"/>
        <v>0</v>
      </c>
      <c r="MC24" s="402">
        <f t="shared" si="346"/>
        <v>0</v>
      </c>
      <c r="MD24" s="402" t="b">
        <f t="shared" si="347"/>
        <v>0</v>
      </c>
      <c r="ME24" s="402">
        <f t="shared" si="348"/>
        <v>0</v>
      </c>
      <c r="MF24" s="402" t="b">
        <f t="shared" si="349"/>
        <v>0</v>
      </c>
      <c r="MG24" s="402">
        <f t="shared" si="350"/>
        <v>0</v>
      </c>
      <c r="MH24" s="402" t="b">
        <f t="shared" si="351"/>
        <v>0</v>
      </c>
      <c r="MI24" s="402">
        <f t="shared" si="352"/>
        <v>0</v>
      </c>
      <c r="MJ24" s="402" t="b">
        <f t="shared" si="353"/>
        <v>0</v>
      </c>
      <c r="MK24" s="402">
        <f t="shared" si="354"/>
        <v>0</v>
      </c>
      <c r="ML24" s="402" t="b">
        <f t="shared" si="355"/>
        <v>0</v>
      </c>
      <c r="MM24" s="402">
        <f t="shared" si="128"/>
        <v>0</v>
      </c>
      <c r="MN24" s="402" t="b">
        <f t="shared" si="356"/>
        <v>0</v>
      </c>
      <c r="MO24" s="402">
        <f t="shared" si="129"/>
        <v>0</v>
      </c>
      <c r="MP24" s="350" t="str">
        <f t="shared" si="130"/>
        <v/>
      </c>
      <c r="MQ24" s="403">
        <f t="shared" si="357"/>
        <v>0</v>
      </c>
      <c r="MR24" s="403">
        <f t="shared" si="358"/>
        <v>0</v>
      </c>
      <c r="MS24" s="403">
        <f t="shared" si="359"/>
        <v>0</v>
      </c>
      <c r="MT24" s="403">
        <f t="shared" si="360"/>
        <v>0</v>
      </c>
      <c r="MU24" s="403">
        <f t="shared" si="361"/>
        <v>0</v>
      </c>
      <c r="MV24" s="403">
        <f t="shared" si="362"/>
        <v>0</v>
      </c>
      <c r="MW24" s="403">
        <f t="shared" si="363"/>
        <v>0</v>
      </c>
      <c r="MX24" s="403">
        <f t="shared" si="364"/>
        <v>0</v>
      </c>
      <c r="MY24" s="403">
        <f t="shared" si="365"/>
        <v>0</v>
      </c>
      <c r="MZ24" s="403">
        <f t="shared" si="366"/>
        <v>0</v>
      </c>
      <c r="NA24" s="402" t="b">
        <f t="shared" si="367"/>
        <v>0</v>
      </c>
      <c r="NB24" s="402">
        <f t="shared" si="368"/>
        <v>0</v>
      </c>
      <c r="NC24" s="402" t="b">
        <f t="shared" si="369"/>
        <v>0</v>
      </c>
      <c r="ND24" s="402">
        <f t="shared" si="370"/>
        <v>0</v>
      </c>
      <c r="NE24" s="402" t="b">
        <f t="shared" si="371"/>
        <v>0</v>
      </c>
      <c r="NF24" s="402">
        <f t="shared" si="372"/>
        <v>0</v>
      </c>
      <c r="NG24" s="402" t="b">
        <f t="shared" si="373"/>
        <v>0</v>
      </c>
      <c r="NH24" s="402">
        <f t="shared" si="374"/>
        <v>0</v>
      </c>
      <c r="NI24" s="402" t="b">
        <f t="shared" si="375"/>
        <v>0</v>
      </c>
      <c r="NJ24" s="402">
        <f t="shared" si="376"/>
        <v>0</v>
      </c>
      <c r="NK24" s="402" t="b">
        <f t="shared" si="377"/>
        <v>0</v>
      </c>
      <c r="NL24" s="402">
        <f t="shared" si="378"/>
        <v>0</v>
      </c>
      <c r="NM24" s="402" t="b">
        <f t="shared" si="379"/>
        <v>0</v>
      </c>
      <c r="NN24" s="402">
        <f t="shared" si="380"/>
        <v>0</v>
      </c>
      <c r="NO24" s="402" t="b">
        <f t="shared" si="381"/>
        <v>0</v>
      </c>
      <c r="NP24" s="402">
        <f t="shared" si="382"/>
        <v>0</v>
      </c>
      <c r="NQ24" s="402" t="b">
        <f t="shared" si="383"/>
        <v>0</v>
      </c>
      <c r="NR24" s="402">
        <f t="shared" si="131"/>
        <v>0</v>
      </c>
      <c r="NS24" s="402" t="b">
        <f t="shared" si="384"/>
        <v>0</v>
      </c>
      <c r="NT24" s="402">
        <f t="shared" si="132"/>
        <v>0</v>
      </c>
      <c r="NU24" s="350" t="str">
        <f t="shared" si="133"/>
        <v/>
      </c>
      <c r="NV24" s="403">
        <f t="shared" si="385"/>
        <v>0</v>
      </c>
      <c r="NW24" s="403">
        <f t="shared" si="386"/>
        <v>0</v>
      </c>
      <c r="NX24" s="403">
        <f t="shared" si="387"/>
        <v>0</v>
      </c>
      <c r="NY24" s="403">
        <f t="shared" si="388"/>
        <v>0</v>
      </c>
      <c r="NZ24" s="403">
        <f t="shared" si="389"/>
        <v>0</v>
      </c>
      <c r="OA24" s="403">
        <f t="shared" si="390"/>
        <v>0</v>
      </c>
      <c r="OB24" s="403">
        <f t="shared" si="391"/>
        <v>0</v>
      </c>
      <c r="OC24" s="403">
        <f t="shared" si="392"/>
        <v>0</v>
      </c>
      <c r="OD24" s="403">
        <f t="shared" si="393"/>
        <v>0</v>
      </c>
      <c r="OE24" s="403">
        <f t="shared" si="394"/>
        <v>0</v>
      </c>
      <c r="OF24" s="402" t="b">
        <f t="shared" si="395"/>
        <v>0</v>
      </c>
      <c r="OG24" s="402">
        <f t="shared" si="396"/>
        <v>0</v>
      </c>
      <c r="OH24" s="402" t="b">
        <f t="shared" si="397"/>
        <v>0</v>
      </c>
      <c r="OI24" s="402">
        <f t="shared" si="398"/>
        <v>0</v>
      </c>
      <c r="OJ24" s="402" t="b">
        <f t="shared" si="399"/>
        <v>0</v>
      </c>
      <c r="OK24" s="402">
        <f t="shared" si="400"/>
        <v>0</v>
      </c>
      <c r="OL24" s="402" t="b">
        <f t="shared" si="401"/>
        <v>0</v>
      </c>
      <c r="OM24" s="402">
        <f t="shared" si="402"/>
        <v>0</v>
      </c>
      <c r="ON24" s="402" t="b">
        <f t="shared" si="403"/>
        <v>0</v>
      </c>
      <c r="OO24" s="402">
        <f t="shared" si="404"/>
        <v>0</v>
      </c>
      <c r="OP24" s="402" t="b">
        <f t="shared" si="405"/>
        <v>0</v>
      </c>
      <c r="OQ24" s="402">
        <f t="shared" si="406"/>
        <v>0</v>
      </c>
      <c r="OR24" s="402" t="b">
        <f t="shared" si="407"/>
        <v>0</v>
      </c>
      <c r="OS24" s="402">
        <f t="shared" si="408"/>
        <v>0</v>
      </c>
      <c r="OT24" s="402" t="b">
        <f t="shared" si="409"/>
        <v>0</v>
      </c>
      <c r="OU24" s="402">
        <f t="shared" si="410"/>
        <v>0</v>
      </c>
      <c r="OV24" s="402" t="b">
        <f t="shared" si="411"/>
        <v>0</v>
      </c>
      <c r="OW24" s="402">
        <f t="shared" si="134"/>
        <v>0</v>
      </c>
      <c r="OX24" s="402" t="b">
        <f t="shared" si="412"/>
        <v>0</v>
      </c>
      <c r="OY24" s="402">
        <f t="shared" si="135"/>
        <v>0</v>
      </c>
      <c r="OZ24" s="350" t="str">
        <f t="shared" si="136"/>
        <v/>
      </c>
      <c r="PA24" s="403">
        <f t="shared" si="413"/>
        <v>0</v>
      </c>
      <c r="PB24" s="403">
        <f t="shared" si="414"/>
        <v>0</v>
      </c>
      <c r="PC24" s="403">
        <f t="shared" si="415"/>
        <v>0</v>
      </c>
      <c r="PD24" s="403">
        <f t="shared" si="416"/>
        <v>0</v>
      </c>
      <c r="PE24" s="403">
        <f t="shared" si="417"/>
        <v>0</v>
      </c>
      <c r="PF24" s="403">
        <f t="shared" si="418"/>
        <v>0</v>
      </c>
      <c r="PG24" s="403">
        <f t="shared" si="419"/>
        <v>0</v>
      </c>
      <c r="PH24" s="403">
        <f t="shared" si="420"/>
        <v>0</v>
      </c>
      <c r="PI24" s="403">
        <f t="shared" si="421"/>
        <v>0</v>
      </c>
      <c r="PJ24" s="403">
        <f t="shared" si="422"/>
        <v>0</v>
      </c>
      <c r="PK24" s="402" t="b">
        <f t="shared" si="423"/>
        <v>0</v>
      </c>
      <c r="PL24" s="402">
        <f t="shared" si="424"/>
        <v>0</v>
      </c>
      <c r="PM24" s="402" t="b">
        <f t="shared" si="425"/>
        <v>0</v>
      </c>
      <c r="PN24" s="402">
        <f t="shared" si="426"/>
        <v>0</v>
      </c>
      <c r="PO24" s="402" t="b">
        <f t="shared" si="427"/>
        <v>0</v>
      </c>
      <c r="PP24" s="402">
        <f t="shared" si="428"/>
        <v>0</v>
      </c>
      <c r="PQ24" s="402" t="b">
        <f t="shared" si="429"/>
        <v>0</v>
      </c>
      <c r="PR24" s="402">
        <f t="shared" si="430"/>
        <v>0</v>
      </c>
      <c r="PS24" s="402" t="b">
        <f t="shared" si="431"/>
        <v>0</v>
      </c>
      <c r="PT24" s="402">
        <f t="shared" si="432"/>
        <v>0</v>
      </c>
      <c r="PU24" s="402" t="b">
        <f t="shared" si="433"/>
        <v>0</v>
      </c>
      <c r="PV24" s="402">
        <f t="shared" si="434"/>
        <v>0</v>
      </c>
      <c r="PW24" s="402" t="b">
        <f t="shared" si="435"/>
        <v>0</v>
      </c>
      <c r="PX24" s="402">
        <f t="shared" si="436"/>
        <v>0</v>
      </c>
      <c r="PY24" s="402" t="b">
        <f t="shared" si="437"/>
        <v>0</v>
      </c>
      <c r="PZ24" s="402">
        <f t="shared" si="438"/>
        <v>0</v>
      </c>
      <c r="QA24" s="402" t="b">
        <f t="shared" si="439"/>
        <v>0</v>
      </c>
      <c r="QB24" s="402">
        <f t="shared" si="137"/>
        <v>0</v>
      </c>
      <c r="QC24" s="402" t="b">
        <f t="shared" si="440"/>
        <v>0</v>
      </c>
      <c r="QD24" s="402">
        <f t="shared" si="138"/>
        <v>0</v>
      </c>
      <c r="QE24" s="350" t="str">
        <f t="shared" si="139"/>
        <v/>
      </c>
      <c r="QF24" s="404" t="b">
        <f t="shared" si="441"/>
        <v>0</v>
      </c>
      <c r="QG24" s="365" t="s">
        <v>2708</v>
      </c>
      <c r="QH24" s="356">
        <f>'print 10 lane'!AE146</f>
        <v>0</v>
      </c>
      <c r="QI24" s="357" t="s">
        <v>2709</v>
      </c>
      <c r="QJ24" s="356">
        <f>'print 10 lane'!AE147</f>
        <v>0</v>
      </c>
      <c r="QK24" s="358" t="s">
        <v>2710</v>
      </c>
      <c r="QL24" s="366">
        <f>'print 10 lane'!AE148</f>
        <v>0</v>
      </c>
      <c r="QM24" s="506" t="s">
        <v>2791</v>
      </c>
      <c r="QN24" s="459">
        <f>'print 10 lane'!AE149</f>
        <v>0</v>
      </c>
      <c r="QO24" s="507" t="s">
        <v>2792</v>
      </c>
      <c r="QP24" s="459">
        <f>'print 10 lane'!AE150</f>
        <v>0</v>
      </c>
      <c r="QQ24" s="508" t="s">
        <v>2793</v>
      </c>
      <c r="QR24" s="459">
        <f>'print 10 lane'!AE151</f>
        <v>0</v>
      </c>
      <c r="QS24" s="509" t="s">
        <v>2794</v>
      </c>
      <c r="QT24" s="459">
        <f>'print 10 lane'!AE152</f>
        <v>0</v>
      </c>
      <c r="QU24" s="510" t="s">
        <v>2795</v>
      </c>
      <c r="QV24" s="459">
        <f>'print 10 lane'!AE153</f>
        <v>0</v>
      </c>
      <c r="QW24" s="511" t="s">
        <v>2796</v>
      </c>
      <c r="QX24" s="459">
        <f>'print 10 lane'!AE154</f>
        <v>0</v>
      </c>
      <c r="QY24" s="512" t="s">
        <v>2797</v>
      </c>
      <c r="QZ24" s="459">
        <f>'print 10 lane'!AE155</f>
        <v>0</v>
      </c>
      <c r="RC24" s="382">
        <f t="shared" si="140"/>
        <v>0</v>
      </c>
      <c r="RD24" s="375">
        <f t="shared" si="141"/>
        <v>0</v>
      </c>
      <c r="RR24" s="582">
        <f t="shared" si="142"/>
        <v>0</v>
      </c>
      <c r="RS24" s="1556" t="str">
        <f t="shared" si="442"/>
        <v>More results required for accuracy</v>
      </c>
      <c r="RT24" s="1556"/>
      <c r="RU24" s="1556"/>
      <c r="RV24" s="1556"/>
      <c r="RW24" s="1606">
        <f t="shared" si="143"/>
        <v>0</v>
      </c>
      <c r="RX24" s="1606"/>
      <c r="RY24" s="1606" t="b">
        <f t="shared" si="443"/>
        <v>0</v>
      </c>
      <c r="RZ24" s="1606"/>
      <c r="SA24" s="1606"/>
      <c r="SB24" s="583" t="b">
        <f t="shared" si="144"/>
        <v>0</v>
      </c>
      <c r="SC24" s="586">
        <f t="shared" si="444"/>
        <v>0</v>
      </c>
      <c r="SD24" s="587">
        <f t="shared" si="445"/>
        <v>0</v>
      </c>
      <c r="SE24" s="587">
        <f t="shared" si="446"/>
        <v>0</v>
      </c>
      <c r="SF24" s="588">
        <f t="shared" si="145"/>
        <v>0</v>
      </c>
      <c r="SG24" s="588">
        <f t="shared" si="146"/>
        <v>0</v>
      </c>
      <c r="SH24" s="588" t="b">
        <f t="shared" si="147"/>
        <v>0</v>
      </c>
      <c r="SI24" s="588">
        <f t="shared" si="447"/>
        <v>0</v>
      </c>
      <c r="SJ24" s="588">
        <f t="shared" si="148"/>
        <v>0</v>
      </c>
      <c r="SK24" s="588" t="b">
        <f t="shared" si="149"/>
        <v>0</v>
      </c>
      <c r="SL24" s="588">
        <f t="shared" si="448"/>
        <v>0</v>
      </c>
      <c r="SM24" s="588">
        <f t="shared" si="150"/>
        <v>0</v>
      </c>
      <c r="SN24" s="588" t="b">
        <f t="shared" si="151"/>
        <v>0</v>
      </c>
      <c r="SO24" s="588">
        <f t="shared" si="449"/>
        <v>0</v>
      </c>
      <c r="SP24" s="588">
        <f t="shared" si="152"/>
        <v>0</v>
      </c>
      <c r="SQ24" s="588" t="b">
        <f t="shared" si="153"/>
        <v>0</v>
      </c>
      <c r="SR24" s="588">
        <f t="shared" si="450"/>
        <v>0</v>
      </c>
      <c r="SS24" s="588">
        <f t="shared" si="154"/>
        <v>0</v>
      </c>
      <c r="ST24" s="588" t="b">
        <f t="shared" si="155"/>
        <v>0</v>
      </c>
      <c r="SU24" s="588">
        <f t="shared" si="451"/>
        <v>0</v>
      </c>
      <c r="SV24" s="588">
        <f t="shared" si="156"/>
        <v>0</v>
      </c>
      <c r="SW24" s="588" t="b">
        <f t="shared" si="157"/>
        <v>0</v>
      </c>
      <c r="SX24" s="588">
        <f t="shared" si="452"/>
        <v>0</v>
      </c>
      <c r="SY24" s="588">
        <f t="shared" si="158"/>
        <v>0</v>
      </c>
      <c r="SZ24" s="588" t="b">
        <f t="shared" si="159"/>
        <v>0</v>
      </c>
      <c r="TA24" s="588">
        <f t="shared" si="453"/>
        <v>0</v>
      </c>
      <c r="TB24" s="588">
        <f t="shared" si="160"/>
        <v>0</v>
      </c>
      <c r="TC24" s="588" t="b">
        <f t="shared" si="161"/>
        <v>0</v>
      </c>
      <c r="TD24" s="588">
        <f t="shared" si="454"/>
        <v>0</v>
      </c>
      <c r="TE24" s="588">
        <f t="shared" si="162"/>
        <v>0</v>
      </c>
      <c r="TF24" s="588" t="b">
        <f t="shared" si="163"/>
        <v>0</v>
      </c>
      <c r="TG24" s="588">
        <f t="shared" si="455"/>
        <v>0</v>
      </c>
      <c r="TH24" s="588">
        <f t="shared" si="164"/>
        <v>0</v>
      </c>
      <c r="TI24" s="588" t="b">
        <f t="shared" si="165"/>
        <v>0</v>
      </c>
      <c r="TJ24" s="588">
        <f t="shared" si="456"/>
        <v>0</v>
      </c>
      <c r="TK24" s="588" t="e">
        <f>IF(#REF!=0,0,IF(SI24=1,1,IF(SI24=2,2,IF(SI24=3,3,IF(SI24=4,4,IF(SI24=5,5,IF(SI24=6,6,IF(SI24=7,7,IF(SI24=8,8,IF(SI24=9,9,IF(SI24=10,10,IF(SL24=2,2,IF(SL24=3,3,IF(SL24=4,4,IF(SL24=5,5,IF(SL24=6,6,IF(SL24=7,7,IF(SL24=8,8,IF(SL24=9,9,IF(SL24=10,10,IF(SO24=3,3,IF(SO24=4,4,IF(SO24=5,5,IF(SO24=6,6,IF(SO24=7,7,IF(SO24=8,8,IF(SO24=9,9,IF(SO24=10,10,IF(SR24=4,4,IF(SR24=5,5,IF(SR24=6,6,IF(SR24=7,7,IF(SR24=8,8,IF(SR24=9,9,IF(SR24=10,10,IF(SU24=5,5,IF(SU24=6,6,IF(SU24=7,7,IF(SU24=8,8,IF(SU24=9,9,IF(SU24=10,10,IF(SX24=6,6,IF(SX24=5,5,IF(SX24=7,7,IF(SX24=8,8,IF(SX24=9,9,IF(SX24=10,10,IF(TA24=7,7,IF(TA24=8,8,IF(TA24=9,9,IF(TA24=10,10,IF(TD24=8,8,IF(TD24=9,9,IF(TD24=10,10,IF(TG24=9,9,IF(TG24=10,10,IF(TI24=10,10,(SF24))))))))))))))))))))))))))))))))))))))))))))))))))))))))))</f>
        <v>#REF!</v>
      </c>
      <c r="TL24" s="588" t="e">
        <f>IF(#REF!=0,0,IF(TK24=1,"1st",IF(TK24=2,"2nd",IF(TK24=3,"3rd",IF(TK24=4,"4th",IF(TK24=5,"5th",IF(TK24=6,"6th",IF(TK24=7,"7th",IF(TK24=8,"8th",IF(TK24=9,"9th",IF(TK24=10,"10th")))))))))))</f>
        <v>#REF!</v>
      </c>
      <c r="TM24" s="1603" t="e">
        <f t="shared" si="166"/>
        <v>#REF!</v>
      </c>
      <c r="TN24" s="1603"/>
      <c r="TO24" s="1603"/>
      <c r="TP24" s="1604">
        <f t="shared" si="457"/>
        <v>0</v>
      </c>
      <c r="TQ24" s="1604"/>
      <c r="TR24" s="1605"/>
    </row>
    <row r="25" spans="1:538" ht="30.6" customHeight="1" thickTop="1" thickBot="1" x14ac:dyDescent="0.25">
      <c r="A25" s="515">
        <f t="shared" si="1"/>
        <v>0</v>
      </c>
      <c r="B25" s="517">
        <f>'Gala Setup'!$N12</f>
        <v>0</v>
      </c>
      <c r="C25" s="499">
        <f>'Gala Setup'!P12</f>
        <v>0</v>
      </c>
      <c r="D25" s="825"/>
      <c r="E25" s="826"/>
      <c r="F25" s="783"/>
      <c r="G25" s="503" t="str">
        <f>IF($CG$17="9th",CC$17,IF($CG$18="9th",CC$18,IF($CG$19="9th",CC$19,IF($CG$20="9th",CC$20,IF($CG$21="9th",CC$21,IF($CG$22="9th",CC$22,IF($CG$23="9th",CC$23,IF($CG$24="9th",CC$24,IF($CG$25="9th",CC$25,IF($CG$26="9th",CC$26,"More results required for accuracy"))))))))))</f>
        <v>More results required for accuracy</v>
      </c>
      <c r="H25" s="758">
        <f>IF(C25=0,0,"9th")</f>
        <v>0</v>
      </c>
      <c r="I25" s="758" t="b">
        <f>IF($CG$17="9th",CE$17,IF($CG$18="9th",CE$18,IF($CG$19="9th",CE$19,IF($CG$20="9th",CE$20,IF($CG$21="9th",CE$21,IF($CG$22="9th",CE$22,IF($CG$23="9th",CE$23,IF($CG$24="9th",CE$24,IF($CG$25="9th",CE$25,IF($CG$26="9th",CE$26))))))))))</f>
        <v>0</v>
      </c>
      <c r="J25" s="758" t="b">
        <f t="shared" si="458"/>
        <v>0</v>
      </c>
      <c r="K25" s="758" t="b">
        <f t="shared" si="167"/>
        <v>0</v>
      </c>
      <c r="L25" s="760"/>
      <c r="M25" s="760" t="b">
        <f>IF($CG$17="9th",CF$17,IF($CG$18="9th",CF$18,IF($CG$19="9th",CF$19,IF($CG$20="9th",CF$20,IF($CG$21="9th",CF$21,IF($CG$22="9th",CF$22,IF($CG$23="9th",CF$23,IF($CG$24="9th",CF$24,IF($CG$25="9th",CF$25,IF($CG$26="9th",CF$26))))))))))</f>
        <v>0</v>
      </c>
      <c r="N25" s="1537"/>
      <c r="O25" s="1538"/>
      <c r="P25" s="1538"/>
      <c r="Q25" s="1538"/>
      <c r="R25" s="1538"/>
      <c r="S25" s="1539"/>
      <c r="T25" s="501"/>
      <c r="U25" s="431">
        <f>IF(C25=0,0,"9th")</f>
        <v>0</v>
      </c>
      <c r="V25" s="802" t="b">
        <f>IF(C25=G25,E25,IF(C26=G25,E26,IF(C17=G25,E17,IF(C18=G25,E18,IF(C19=G25,E19,IF(C20=G25,E20,IF(C21=G25,E21,IF(C22=G25,E22,IF(C23=G25,E23,IF(C24=G25,E24))))))))))</f>
        <v>0</v>
      </c>
      <c r="W25" s="808"/>
      <c r="X25" s="806">
        <f>IF(C25=0,0,IF($CQ$17="9th",CO$17,IF($CQ$18="9th",CO$18,IF($CQ$19="9th",CO$19,IF($CQ$20="9th",CO$20,IF($CQ$21="9th",CO$21,IF($CQ$22="9th",CO$22,IF($CQ$23="9th",CO$23,IF($CQ$24="9th",CO$24,IF($CQ$25="9th",CO$25,IF($CQ$26="9th",CO$26)))))))))))+D4</f>
        <v>0</v>
      </c>
      <c r="Y25" s="799"/>
      <c r="Z25" s="775">
        <f t="shared" si="459"/>
        <v>0</v>
      </c>
      <c r="AA25" s="761">
        <f>IF(C25=0,0,IF($CQ$17="9th",CP$17,IF($CQ$18="9th",CP$18,IF($CQ$19="9th",CP$19,IF($CQ$20="9th",CP$20,IF($CQ$21="9th",CP$21,IF($CQ$22="9th",CP$22,IF($CQ$23="9th",CP$23,IF($CQ$24="9th",CP$24,IF($CQ$25="9th",CP$25,IF($CQ$26="9th",CP$26)))))))))))</f>
        <v>0</v>
      </c>
      <c r="AB25" s="776">
        <f t="shared" si="4"/>
        <v>0</v>
      </c>
      <c r="AC25" s="776">
        <f t="shared" si="5"/>
        <v>0</v>
      </c>
      <c r="AD25" s="776" t="b">
        <f t="shared" si="6"/>
        <v>0</v>
      </c>
      <c r="AE25" s="777">
        <f t="shared" si="168"/>
        <v>0</v>
      </c>
      <c r="AF25" s="776">
        <f t="shared" si="7"/>
        <v>0</v>
      </c>
      <c r="AG25" s="776" t="b">
        <f t="shared" si="8"/>
        <v>0</v>
      </c>
      <c r="AH25" s="777">
        <f t="shared" si="169"/>
        <v>0</v>
      </c>
      <c r="AI25" s="776">
        <f t="shared" si="9"/>
        <v>0</v>
      </c>
      <c r="AJ25" s="776" t="b">
        <f t="shared" si="10"/>
        <v>0</v>
      </c>
      <c r="AK25" s="777">
        <f t="shared" si="170"/>
        <v>0</v>
      </c>
      <c r="AL25" s="776">
        <f t="shared" si="11"/>
        <v>0</v>
      </c>
      <c r="AM25" s="776" t="b">
        <f t="shared" si="12"/>
        <v>0</v>
      </c>
      <c r="AN25" s="777">
        <f t="shared" si="171"/>
        <v>0</v>
      </c>
      <c r="AO25" s="776">
        <f t="shared" si="13"/>
        <v>0</v>
      </c>
      <c r="AP25" s="776" t="b">
        <f t="shared" si="14"/>
        <v>0</v>
      </c>
      <c r="AQ25" s="777">
        <f t="shared" si="172"/>
        <v>0</v>
      </c>
      <c r="AR25" s="776">
        <f t="shared" si="15"/>
        <v>0</v>
      </c>
      <c r="AS25" s="776" t="b">
        <f t="shared" si="16"/>
        <v>0</v>
      </c>
      <c r="AT25" s="777">
        <f t="shared" si="173"/>
        <v>0</v>
      </c>
      <c r="AU25" s="776">
        <f t="shared" si="17"/>
        <v>0</v>
      </c>
      <c r="AV25" s="776" t="b">
        <f t="shared" si="18"/>
        <v>0</v>
      </c>
      <c r="AW25" s="777">
        <f t="shared" si="174"/>
        <v>0</v>
      </c>
      <c r="AX25" s="776">
        <f t="shared" si="19"/>
        <v>0</v>
      </c>
      <c r="AY25" s="776" t="b">
        <f t="shared" si="20"/>
        <v>0</v>
      </c>
      <c r="AZ25" s="777">
        <f t="shared" si="175"/>
        <v>0</v>
      </c>
      <c r="BA25" s="776">
        <f t="shared" si="21"/>
        <v>0</v>
      </c>
      <c r="BB25" s="776" t="b">
        <f t="shared" si="22"/>
        <v>0</v>
      </c>
      <c r="BC25" s="777">
        <f t="shared" si="176"/>
        <v>0</v>
      </c>
      <c r="BD25" s="776">
        <f t="shared" si="23"/>
        <v>0</v>
      </c>
      <c r="BE25" s="776" t="b">
        <f t="shared" si="24"/>
        <v>0</v>
      </c>
      <c r="BF25" s="777">
        <f t="shared" si="177"/>
        <v>0</v>
      </c>
      <c r="BG25" s="777">
        <f t="shared" si="25"/>
        <v>0</v>
      </c>
      <c r="BH25" s="776">
        <f t="shared" si="26"/>
        <v>0</v>
      </c>
      <c r="BI25" s="1551">
        <f t="shared" si="27"/>
        <v>0</v>
      </c>
      <c r="BJ25" s="1551"/>
      <c r="BK25" s="1552"/>
      <c r="BL25" s="799"/>
      <c r="BM25" s="1559"/>
      <c r="BN25" s="1560"/>
      <c r="BO25" s="1561"/>
      <c r="BP25" s="1662"/>
      <c r="BQ25" s="1557" t="s">
        <v>2763</v>
      </c>
      <c r="BR25" s="438"/>
      <c r="BS25" s="444"/>
      <c r="BW25" s="410">
        <f t="shared" si="28"/>
        <v>0</v>
      </c>
      <c r="BX25" s="349">
        <f t="shared" si="29"/>
        <v>0</v>
      </c>
      <c r="BY25" s="349">
        <f t="shared" si="30"/>
        <v>0</v>
      </c>
      <c r="BZ25" s="426" t="b">
        <f>IF($CG$17="9th",BW$17,IF($CG$18="9th",BW$18,IF($CG$19="9th",BW$19,IF($CG$20="9th",BW$20,IF($CG$21="9th",BW$21,IF($CG$22="9th",BW$22,IF($CG$23="9th",BW$23,IF($CG$24="9th",BW$24,IF($CG$25="9th",BW$25,IF($CG$26="9th",BW$26))))))))))</f>
        <v>0</v>
      </c>
      <c r="CA25" s="425" t="b">
        <f>IF($CG$17="9th",BX$17,IF($CG$18="9th",BX$18,IF($CG$19="9th",BX$19,IF($CG$20="9th",BX$20,IF($CG$21="9th",BX$21,IF($CG$22="9th",BX$22,IF($CG$23="9th",BX$23,IF($CG$24="9th",BX$24,IF($CG$25="9th",BX$25,IF($CG$26="9th",BX$26))))))))))</f>
        <v>0</v>
      </c>
      <c r="CB25" s="425" t="b">
        <f>IF($CG$17="9th",BY$17,IF($CG$18="9th",BY$18,IF($CG$19="9th",BY$19,IF($CG$20="9th",BY$20,IF($CG$21="9th",BY$21,IF($CG$22="9th",BY$22,IF($CG$23="9th",BY$23,IF($CG$24="9th",BY$24,IF($CG$25="9th",BY$25,IF($CG$26="9th",BY$26))))))))))</f>
        <v>0</v>
      </c>
      <c r="CC25" s="411">
        <f t="shared" si="31"/>
        <v>0</v>
      </c>
      <c r="CD25" s="349" t="b">
        <f t="shared" si="32"/>
        <v>0</v>
      </c>
      <c r="CE25" s="349">
        <f t="shared" si="33"/>
        <v>0</v>
      </c>
      <c r="CF25" s="349">
        <f t="shared" si="34"/>
        <v>0</v>
      </c>
      <c r="CG25" s="349" t="b">
        <f t="shared" si="35"/>
        <v>0</v>
      </c>
      <c r="CH25" s="346" t="str">
        <f t="shared" si="36"/>
        <v>1st</v>
      </c>
      <c r="CI25" s="346">
        <f t="shared" si="37"/>
        <v>0</v>
      </c>
      <c r="CJ25" s="346" t="str">
        <f t="shared" si="38"/>
        <v>2nd</v>
      </c>
      <c r="CK25" s="346">
        <f t="shared" si="39"/>
        <v>0</v>
      </c>
      <c r="CL25" s="346" t="str">
        <f t="shared" si="40"/>
        <v>3rd</v>
      </c>
      <c r="CM25" s="344">
        <f t="shared" si="41"/>
        <v>0</v>
      </c>
      <c r="CO25" s="340">
        <f t="shared" si="42"/>
        <v>0</v>
      </c>
      <c r="CP25" s="349">
        <f t="shared" si="43"/>
        <v>0</v>
      </c>
      <c r="CQ25" s="349">
        <f t="shared" si="44"/>
        <v>0</v>
      </c>
      <c r="CR25" s="1642">
        <f t="shared" si="45"/>
        <v>0</v>
      </c>
      <c r="CS25" s="1643"/>
      <c r="CT25" s="1644"/>
      <c r="CU25" s="395"/>
      <c r="CW25" s="371">
        <f>'print 10 lane'!$AG6</f>
        <v>0</v>
      </c>
      <c r="CX25" s="352" t="b">
        <f>IF(DB25=1,(10-#REF!),IF(DB25=2,(9-#REF!),IF(DB25=3,(8-#REF!),IF(DB25=4,(7-#REF!),IF(DB25=5,(6-#REF!),IF(DB25=6,(5-#REF!),IF(DB25=7,(4-#REF!),IF(DB25=8,(3-#REF!),IF(DB25=9,(2-#REF!),IF(DB25=10,1))))))))))</f>
        <v>0</v>
      </c>
      <c r="CY25" s="352"/>
      <c r="CZ25" s="379">
        <f t="shared" si="46"/>
        <v>0</v>
      </c>
      <c r="DA25" s="234">
        <f>'print 10 lane'!AH$9</f>
        <v>0</v>
      </c>
      <c r="DB25" s="349" t="str">
        <f>'print 10 lane'!AH$7</f>
        <v/>
      </c>
      <c r="DC25" s="428">
        <f t="shared" si="178"/>
        <v>0</v>
      </c>
      <c r="DD25" s="407" t="b">
        <f t="shared" si="48"/>
        <v>0</v>
      </c>
      <c r="DE25" s="402">
        <f t="shared" si="179"/>
        <v>0</v>
      </c>
      <c r="DF25" s="428">
        <f t="shared" si="180"/>
        <v>0</v>
      </c>
      <c r="DG25" s="407" t="b">
        <f t="shared" si="50"/>
        <v>0</v>
      </c>
      <c r="DH25" s="407" t="b">
        <f t="shared" si="181"/>
        <v>0</v>
      </c>
      <c r="DI25" s="428">
        <f t="shared" si="182"/>
        <v>0</v>
      </c>
      <c r="DJ25" s="407" t="b">
        <f t="shared" si="52"/>
        <v>0</v>
      </c>
      <c r="DK25" s="407" t="b">
        <f t="shared" si="183"/>
        <v>0</v>
      </c>
      <c r="DL25" s="428">
        <f t="shared" si="54"/>
        <v>0</v>
      </c>
      <c r="DM25" s="407" t="b">
        <f t="shared" si="55"/>
        <v>0</v>
      </c>
      <c r="DN25" s="407" t="b">
        <f t="shared" si="184"/>
        <v>0</v>
      </c>
      <c r="DO25" s="428">
        <f t="shared" si="57"/>
        <v>0</v>
      </c>
      <c r="DP25" s="407" t="b">
        <f t="shared" si="58"/>
        <v>0</v>
      </c>
      <c r="DQ25" s="407" t="b">
        <f t="shared" si="185"/>
        <v>0</v>
      </c>
      <c r="DR25" s="428">
        <f t="shared" si="59"/>
        <v>0</v>
      </c>
      <c r="DS25" s="402" t="b">
        <f t="shared" si="60"/>
        <v>0</v>
      </c>
      <c r="DT25" s="407" t="b">
        <f t="shared" si="186"/>
        <v>0</v>
      </c>
      <c r="DU25" s="428">
        <f t="shared" si="62"/>
        <v>0</v>
      </c>
      <c r="DV25" s="407" t="b">
        <f t="shared" si="63"/>
        <v>0</v>
      </c>
      <c r="DW25" s="407" t="b">
        <f t="shared" si="187"/>
        <v>0</v>
      </c>
      <c r="DX25" s="428">
        <f t="shared" si="65"/>
        <v>0</v>
      </c>
      <c r="DY25" s="407" t="b">
        <f t="shared" si="66"/>
        <v>0</v>
      </c>
      <c r="DZ25" s="407" t="b">
        <f t="shared" si="188"/>
        <v>0</v>
      </c>
      <c r="EA25" s="428">
        <f t="shared" si="67"/>
        <v>0</v>
      </c>
      <c r="EB25" s="407" t="b">
        <f t="shared" si="68"/>
        <v>0</v>
      </c>
      <c r="EC25" s="407" t="b">
        <f t="shared" si="189"/>
        <v>0</v>
      </c>
      <c r="ED25" s="428">
        <f t="shared" si="69"/>
        <v>0</v>
      </c>
      <c r="EE25" s="407" t="b">
        <f t="shared" si="70"/>
        <v>0</v>
      </c>
      <c r="EF25" s="402" t="b">
        <f t="shared" si="190"/>
        <v>0</v>
      </c>
      <c r="EG25" s="350" t="str">
        <f t="shared" si="191"/>
        <v/>
      </c>
      <c r="EH25" s="408">
        <f t="shared" si="71"/>
        <v>0</v>
      </c>
      <c r="EI25" s="408">
        <f t="shared" si="72"/>
        <v>0</v>
      </c>
      <c r="EJ25" s="408">
        <f t="shared" si="73"/>
        <v>0</v>
      </c>
      <c r="EK25" s="408">
        <f t="shared" si="74"/>
        <v>0</v>
      </c>
      <c r="EL25" s="408">
        <f t="shared" si="75"/>
        <v>0</v>
      </c>
      <c r="EM25" s="408">
        <f t="shared" si="76"/>
        <v>0</v>
      </c>
      <c r="EN25" s="408">
        <f t="shared" si="77"/>
        <v>0</v>
      </c>
      <c r="EO25" s="408">
        <f t="shared" si="78"/>
        <v>0</v>
      </c>
      <c r="EP25" s="408">
        <f t="shared" si="79"/>
        <v>0</v>
      </c>
      <c r="EQ25" s="408">
        <f t="shared" si="80"/>
        <v>0</v>
      </c>
      <c r="ER25" s="402" t="b">
        <f t="shared" si="81"/>
        <v>0</v>
      </c>
      <c r="ES25" s="402">
        <f t="shared" si="192"/>
        <v>0</v>
      </c>
      <c r="ET25" s="407" t="b">
        <f t="shared" si="82"/>
        <v>0</v>
      </c>
      <c r="EU25" s="402">
        <f t="shared" si="193"/>
        <v>0</v>
      </c>
      <c r="EV25" s="407" t="b">
        <f t="shared" si="83"/>
        <v>0</v>
      </c>
      <c r="EW25" s="402">
        <f t="shared" si="194"/>
        <v>0</v>
      </c>
      <c r="EX25" s="407" t="b">
        <f t="shared" si="84"/>
        <v>0</v>
      </c>
      <c r="EY25" s="402">
        <f t="shared" si="195"/>
        <v>0</v>
      </c>
      <c r="EZ25" s="407" t="b">
        <f t="shared" si="85"/>
        <v>0</v>
      </c>
      <c r="FA25" s="402">
        <f t="shared" si="196"/>
        <v>0</v>
      </c>
      <c r="FB25" s="407" t="b">
        <f t="shared" si="86"/>
        <v>0</v>
      </c>
      <c r="FC25" s="402">
        <f t="shared" si="197"/>
        <v>0</v>
      </c>
      <c r="FD25" s="409" t="b">
        <f t="shared" si="87"/>
        <v>0</v>
      </c>
      <c r="FE25" s="407">
        <f t="shared" si="198"/>
        <v>0</v>
      </c>
      <c r="FF25" s="407" t="b">
        <f t="shared" si="88"/>
        <v>0</v>
      </c>
      <c r="FG25" s="402">
        <f t="shared" si="199"/>
        <v>0</v>
      </c>
      <c r="FH25" s="407" t="b">
        <f t="shared" si="89"/>
        <v>0</v>
      </c>
      <c r="FI25" s="407">
        <f t="shared" si="200"/>
        <v>0</v>
      </c>
      <c r="FJ25" s="407" t="b">
        <f t="shared" si="91"/>
        <v>0</v>
      </c>
      <c r="FK25" s="407">
        <f t="shared" si="201"/>
        <v>0</v>
      </c>
      <c r="FL25" s="350" t="str">
        <f t="shared" si="202"/>
        <v/>
      </c>
      <c r="FM25" s="408">
        <f t="shared" si="93"/>
        <v>0</v>
      </c>
      <c r="FN25" s="408">
        <f t="shared" si="94"/>
        <v>0</v>
      </c>
      <c r="FO25" s="408">
        <f t="shared" si="95"/>
        <v>0</v>
      </c>
      <c r="FP25" s="408">
        <f t="shared" si="96"/>
        <v>0</v>
      </c>
      <c r="FQ25" s="408">
        <f t="shared" si="97"/>
        <v>0</v>
      </c>
      <c r="FR25" s="408">
        <f t="shared" si="98"/>
        <v>0</v>
      </c>
      <c r="FS25" s="408">
        <f t="shared" si="99"/>
        <v>0</v>
      </c>
      <c r="FT25" s="408">
        <f t="shared" si="100"/>
        <v>0</v>
      </c>
      <c r="FU25" s="408">
        <f t="shared" si="101"/>
        <v>0</v>
      </c>
      <c r="FV25" s="408">
        <f t="shared" si="102"/>
        <v>0</v>
      </c>
      <c r="FW25" s="407" t="b">
        <f t="shared" si="103"/>
        <v>0</v>
      </c>
      <c r="FX25" s="402">
        <f t="shared" si="203"/>
        <v>0</v>
      </c>
      <c r="FY25" s="407" t="b">
        <f t="shared" si="104"/>
        <v>0</v>
      </c>
      <c r="FZ25" s="402">
        <f t="shared" si="204"/>
        <v>0</v>
      </c>
      <c r="GA25" s="402" t="b">
        <f t="shared" si="105"/>
        <v>0</v>
      </c>
      <c r="GB25" s="402">
        <f t="shared" si="205"/>
        <v>0</v>
      </c>
      <c r="GC25" s="407" t="b">
        <f t="shared" si="106"/>
        <v>0</v>
      </c>
      <c r="GD25" s="402">
        <f t="shared" si="206"/>
        <v>0</v>
      </c>
      <c r="GE25" s="407" t="b">
        <f t="shared" si="107"/>
        <v>0</v>
      </c>
      <c r="GF25" s="402">
        <f t="shared" si="207"/>
        <v>0</v>
      </c>
      <c r="GG25" s="407" t="b">
        <f t="shared" si="108"/>
        <v>0</v>
      </c>
      <c r="GH25" s="402">
        <f t="shared" si="208"/>
        <v>0</v>
      </c>
      <c r="GI25" s="407" t="b">
        <f t="shared" si="109"/>
        <v>0</v>
      </c>
      <c r="GJ25" s="407">
        <f t="shared" si="209"/>
        <v>0</v>
      </c>
      <c r="GK25" s="407" t="b">
        <f t="shared" si="110"/>
        <v>0</v>
      </c>
      <c r="GL25" s="402">
        <f t="shared" si="210"/>
        <v>0</v>
      </c>
      <c r="GM25" s="407" t="b">
        <f t="shared" si="111"/>
        <v>0</v>
      </c>
      <c r="GN25" s="407">
        <f t="shared" si="211"/>
        <v>0</v>
      </c>
      <c r="GO25" s="407" t="b">
        <f t="shared" si="113"/>
        <v>0</v>
      </c>
      <c r="GP25" s="407">
        <f t="shared" si="212"/>
        <v>0</v>
      </c>
      <c r="GQ25" s="350" t="str">
        <f t="shared" si="213"/>
        <v/>
      </c>
      <c r="GR25" s="403">
        <f t="shared" si="214"/>
        <v>0</v>
      </c>
      <c r="GS25" s="403">
        <f t="shared" si="215"/>
        <v>0</v>
      </c>
      <c r="GT25" s="403">
        <f t="shared" si="216"/>
        <v>0</v>
      </c>
      <c r="GU25" s="403">
        <f t="shared" si="217"/>
        <v>0</v>
      </c>
      <c r="GV25" s="403">
        <f t="shared" si="218"/>
        <v>0</v>
      </c>
      <c r="GW25" s="403">
        <f t="shared" si="219"/>
        <v>0</v>
      </c>
      <c r="GX25" s="403">
        <f t="shared" si="220"/>
        <v>0</v>
      </c>
      <c r="GY25" s="403">
        <f t="shared" si="221"/>
        <v>0</v>
      </c>
      <c r="GZ25" s="403">
        <f t="shared" si="222"/>
        <v>0</v>
      </c>
      <c r="HA25" s="403">
        <f t="shared" si="223"/>
        <v>0</v>
      </c>
      <c r="HB25" s="402" t="b">
        <f t="shared" si="224"/>
        <v>0</v>
      </c>
      <c r="HC25" s="402">
        <f t="shared" si="225"/>
        <v>0</v>
      </c>
      <c r="HD25" s="402" t="b">
        <f t="shared" si="226"/>
        <v>0</v>
      </c>
      <c r="HE25" s="402">
        <f t="shared" si="227"/>
        <v>0</v>
      </c>
      <c r="HF25" s="402" t="b">
        <f t="shared" si="228"/>
        <v>0</v>
      </c>
      <c r="HG25" s="402">
        <f t="shared" si="229"/>
        <v>0</v>
      </c>
      <c r="HH25" s="402" t="b">
        <f t="shared" si="230"/>
        <v>0</v>
      </c>
      <c r="HI25" s="402">
        <f t="shared" si="231"/>
        <v>0</v>
      </c>
      <c r="HJ25" s="402" t="b">
        <f t="shared" si="232"/>
        <v>0</v>
      </c>
      <c r="HK25" s="402">
        <f t="shared" si="233"/>
        <v>0</v>
      </c>
      <c r="HL25" s="402" t="b">
        <f t="shared" si="234"/>
        <v>0</v>
      </c>
      <c r="HM25" s="402">
        <f t="shared" si="235"/>
        <v>0</v>
      </c>
      <c r="HN25" s="402" t="b">
        <f t="shared" si="236"/>
        <v>0</v>
      </c>
      <c r="HO25" s="402">
        <f t="shared" si="237"/>
        <v>0</v>
      </c>
      <c r="HP25" s="402" t="b">
        <f t="shared" si="238"/>
        <v>0</v>
      </c>
      <c r="HQ25" s="402">
        <f t="shared" si="239"/>
        <v>0</v>
      </c>
      <c r="HR25" s="402" t="b">
        <f t="shared" si="240"/>
        <v>0</v>
      </c>
      <c r="HS25" s="402">
        <f t="shared" si="241"/>
        <v>0</v>
      </c>
      <c r="HT25" s="402" t="b">
        <f t="shared" si="242"/>
        <v>0</v>
      </c>
      <c r="HU25" s="402">
        <f t="shared" si="243"/>
        <v>0</v>
      </c>
      <c r="HV25" s="350" t="str">
        <f t="shared" si="117"/>
        <v/>
      </c>
      <c r="HW25" s="403">
        <f t="shared" si="244"/>
        <v>0</v>
      </c>
      <c r="HX25" s="403">
        <f t="shared" si="245"/>
        <v>0</v>
      </c>
      <c r="HY25" s="403">
        <f t="shared" si="246"/>
        <v>0</v>
      </c>
      <c r="HZ25" s="403">
        <f t="shared" si="247"/>
        <v>0</v>
      </c>
      <c r="IA25" s="403">
        <f t="shared" si="248"/>
        <v>0</v>
      </c>
      <c r="IB25" s="403">
        <f t="shared" si="118"/>
        <v>0</v>
      </c>
      <c r="IC25" s="403">
        <f t="shared" si="249"/>
        <v>0</v>
      </c>
      <c r="ID25" s="403">
        <f t="shared" si="250"/>
        <v>0</v>
      </c>
      <c r="IE25" s="403">
        <f t="shared" si="251"/>
        <v>0</v>
      </c>
      <c r="IF25" s="403">
        <f t="shared" si="252"/>
        <v>0</v>
      </c>
      <c r="IG25" s="402" t="b">
        <f t="shared" si="253"/>
        <v>0</v>
      </c>
      <c r="IH25" s="402">
        <f t="shared" si="254"/>
        <v>0</v>
      </c>
      <c r="II25" s="402" t="b">
        <f t="shared" si="255"/>
        <v>0</v>
      </c>
      <c r="IJ25" s="402">
        <f t="shared" si="256"/>
        <v>0</v>
      </c>
      <c r="IK25" s="402" t="b">
        <f t="shared" si="257"/>
        <v>0</v>
      </c>
      <c r="IL25" s="402">
        <f t="shared" si="258"/>
        <v>0</v>
      </c>
      <c r="IM25" s="402" t="b">
        <f t="shared" si="259"/>
        <v>0</v>
      </c>
      <c r="IN25" s="402">
        <f t="shared" si="260"/>
        <v>0</v>
      </c>
      <c r="IO25" s="402" t="b">
        <f t="shared" si="261"/>
        <v>0</v>
      </c>
      <c r="IP25" s="402">
        <f t="shared" si="262"/>
        <v>0</v>
      </c>
      <c r="IQ25" s="402" t="b">
        <f t="shared" si="263"/>
        <v>0</v>
      </c>
      <c r="IR25" s="402">
        <f t="shared" si="264"/>
        <v>0</v>
      </c>
      <c r="IS25" s="402" t="b">
        <f t="shared" si="265"/>
        <v>0</v>
      </c>
      <c r="IT25" s="402">
        <f t="shared" si="266"/>
        <v>0</v>
      </c>
      <c r="IU25" s="402" t="b">
        <f t="shared" si="267"/>
        <v>0</v>
      </c>
      <c r="IV25" s="402">
        <f t="shared" si="268"/>
        <v>0</v>
      </c>
      <c r="IW25" s="402" t="b">
        <f t="shared" si="269"/>
        <v>0</v>
      </c>
      <c r="IX25" s="402">
        <f t="shared" si="270"/>
        <v>0</v>
      </c>
      <c r="IY25" s="402" t="b">
        <f t="shared" si="271"/>
        <v>0</v>
      </c>
      <c r="IZ25" s="402">
        <f t="shared" si="272"/>
        <v>0</v>
      </c>
      <c r="JA25" s="350" t="str">
        <f t="shared" si="121"/>
        <v/>
      </c>
      <c r="JB25" s="403">
        <f t="shared" si="273"/>
        <v>0</v>
      </c>
      <c r="JC25" s="403">
        <f t="shared" si="274"/>
        <v>0</v>
      </c>
      <c r="JD25" s="403">
        <f t="shared" si="275"/>
        <v>0</v>
      </c>
      <c r="JE25" s="403">
        <f t="shared" si="276"/>
        <v>0</v>
      </c>
      <c r="JF25" s="403">
        <f t="shared" si="277"/>
        <v>0</v>
      </c>
      <c r="JG25" s="403">
        <f t="shared" si="278"/>
        <v>0</v>
      </c>
      <c r="JH25" s="403">
        <f t="shared" si="279"/>
        <v>0</v>
      </c>
      <c r="JI25" s="403">
        <f t="shared" si="280"/>
        <v>0</v>
      </c>
      <c r="JJ25" s="403">
        <f t="shared" si="281"/>
        <v>0</v>
      </c>
      <c r="JK25" s="403">
        <f t="shared" si="282"/>
        <v>0</v>
      </c>
      <c r="JL25" s="402" t="b">
        <f t="shared" si="283"/>
        <v>0</v>
      </c>
      <c r="JM25" s="402">
        <f t="shared" si="284"/>
        <v>0</v>
      </c>
      <c r="JN25" s="402" t="b">
        <f t="shared" si="285"/>
        <v>0</v>
      </c>
      <c r="JO25" s="402">
        <f t="shared" si="286"/>
        <v>0</v>
      </c>
      <c r="JP25" s="402" t="b">
        <f t="shared" si="287"/>
        <v>0</v>
      </c>
      <c r="JQ25" s="402">
        <f t="shared" si="288"/>
        <v>0</v>
      </c>
      <c r="JR25" s="402" t="b">
        <f t="shared" si="289"/>
        <v>0</v>
      </c>
      <c r="JS25" s="402">
        <f t="shared" si="290"/>
        <v>0</v>
      </c>
      <c r="JT25" s="402" t="b">
        <f t="shared" si="291"/>
        <v>0</v>
      </c>
      <c r="JU25" s="402">
        <f t="shared" si="292"/>
        <v>0</v>
      </c>
      <c r="JV25" s="402" t="b">
        <f t="shared" si="293"/>
        <v>0</v>
      </c>
      <c r="JW25" s="402">
        <f t="shared" si="294"/>
        <v>0</v>
      </c>
      <c r="JX25" s="402" t="b">
        <f t="shared" si="295"/>
        <v>0</v>
      </c>
      <c r="JY25" s="402">
        <f t="shared" si="296"/>
        <v>0</v>
      </c>
      <c r="JZ25" s="402" t="b">
        <f t="shared" si="297"/>
        <v>0</v>
      </c>
      <c r="KA25" s="402">
        <f t="shared" si="298"/>
        <v>0</v>
      </c>
      <c r="KB25" s="402" t="b">
        <f t="shared" si="299"/>
        <v>0</v>
      </c>
      <c r="KC25" s="402">
        <f t="shared" si="122"/>
        <v>0</v>
      </c>
      <c r="KD25" s="402" t="b">
        <f t="shared" si="300"/>
        <v>0</v>
      </c>
      <c r="KE25" s="402">
        <f t="shared" si="123"/>
        <v>0</v>
      </c>
      <c r="KF25" s="350" t="str">
        <f t="shared" si="124"/>
        <v/>
      </c>
      <c r="KG25" s="403">
        <f t="shared" si="301"/>
        <v>0</v>
      </c>
      <c r="KH25" s="403">
        <f t="shared" si="302"/>
        <v>0</v>
      </c>
      <c r="KI25" s="403">
        <f t="shared" si="303"/>
        <v>0</v>
      </c>
      <c r="KJ25" s="403">
        <f t="shared" si="304"/>
        <v>0</v>
      </c>
      <c r="KK25" s="403">
        <f t="shared" si="305"/>
        <v>0</v>
      </c>
      <c r="KL25" s="403">
        <f t="shared" si="306"/>
        <v>0</v>
      </c>
      <c r="KM25" s="403">
        <f t="shared" si="307"/>
        <v>0</v>
      </c>
      <c r="KN25" s="403">
        <f t="shared" si="308"/>
        <v>0</v>
      </c>
      <c r="KO25" s="403">
        <f t="shared" si="309"/>
        <v>0</v>
      </c>
      <c r="KP25" s="403">
        <f t="shared" si="310"/>
        <v>0</v>
      </c>
      <c r="KQ25" s="402" t="b">
        <f t="shared" si="311"/>
        <v>0</v>
      </c>
      <c r="KR25" s="402">
        <f t="shared" si="312"/>
        <v>0</v>
      </c>
      <c r="KS25" s="402" t="b">
        <f t="shared" si="313"/>
        <v>0</v>
      </c>
      <c r="KT25" s="402">
        <f t="shared" si="314"/>
        <v>0</v>
      </c>
      <c r="KU25" s="402" t="b">
        <f t="shared" si="315"/>
        <v>0</v>
      </c>
      <c r="KV25" s="402">
        <f t="shared" si="316"/>
        <v>0</v>
      </c>
      <c r="KW25" s="402" t="b">
        <f t="shared" si="317"/>
        <v>0</v>
      </c>
      <c r="KX25" s="402">
        <f t="shared" si="318"/>
        <v>0</v>
      </c>
      <c r="KY25" s="402" t="b">
        <f t="shared" si="319"/>
        <v>0</v>
      </c>
      <c r="KZ25" s="402">
        <f t="shared" si="320"/>
        <v>0</v>
      </c>
      <c r="LA25" s="402" t="b">
        <f t="shared" si="321"/>
        <v>0</v>
      </c>
      <c r="LB25" s="402">
        <f t="shared" si="322"/>
        <v>0</v>
      </c>
      <c r="LC25" s="402" t="b">
        <f t="shared" si="323"/>
        <v>0</v>
      </c>
      <c r="LD25" s="402">
        <f t="shared" si="324"/>
        <v>0</v>
      </c>
      <c r="LE25" s="402" t="b">
        <f t="shared" si="325"/>
        <v>0</v>
      </c>
      <c r="LF25" s="402">
        <f t="shared" si="326"/>
        <v>0</v>
      </c>
      <c r="LG25" s="402" t="b">
        <f t="shared" si="327"/>
        <v>0</v>
      </c>
      <c r="LH25" s="402">
        <f t="shared" si="125"/>
        <v>0</v>
      </c>
      <c r="LI25" s="402" t="b">
        <f t="shared" si="328"/>
        <v>0</v>
      </c>
      <c r="LJ25" s="402">
        <f t="shared" si="126"/>
        <v>0</v>
      </c>
      <c r="LK25" s="350" t="str">
        <f t="shared" si="127"/>
        <v/>
      </c>
      <c r="LL25" s="403">
        <f t="shared" si="329"/>
        <v>0</v>
      </c>
      <c r="LM25" s="403">
        <f t="shared" si="330"/>
        <v>0</v>
      </c>
      <c r="LN25" s="403">
        <f t="shared" si="331"/>
        <v>0</v>
      </c>
      <c r="LO25" s="403">
        <f t="shared" si="332"/>
        <v>0</v>
      </c>
      <c r="LP25" s="403">
        <f t="shared" si="333"/>
        <v>0</v>
      </c>
      <c r="LQ25" s="403">
        <f t="shared" si="334"/>
        <v>0</v>
      </c>
      <c r="LR25" s="403">
        <f t="shared" si="335"/>
        <v>0</v>
      </c>
      <c r="LS25" s="403">
        <f t="shared" si="336"/>
        <v>0</v>
      </c>
      <c r="LT25" s="403">
        <f t="shared" si="337"/>
        <v>0</v>
      </c>
      <c r="LU25" s="403">
        <f t="shared" si="338"/>
        <v>0</v>
      </c>
      <c r="LV25" s="402" t="b">
        <f t="shared" si="339"/>
        <v>0</v>
      </c>
      <c r="LW25" s="402">
        <f t="shared" si="340"/>
        <v>0</v>
      </c>
      <c r="LX25" s="402" t="b">
        <f t="shared" si="341"/>
        <v>0</v>
      </c>
      <c r="LY25" s="402">
        <f t="shared" si="342"/>
        <v>0</v>
      </c>
      <c r="LZ25" s="402" t="b">
        <f t="shared" si="343"/>
        <v>0</v>
      </c>
      <c r="MA25" s="402">
        <f t="shared" si="344"/>
        <v>0</v>
      </c>
      <c r="MB25" s="402" t="b">
        <f t="shared" si="345"/>
        <v>0</v>
      </c>
      <c r="MC25" s="402">
        <f t="shared" si="346"/>
        <v>0</v>
      </c>
      <c r="MD25" s="402" t="b">
        <f t="shared" si="347"/>
        <v>0</v>
      </c>
      <c r="ME25" s="402">
        <f t="shared" si="348"/>
        <v>0</v>
      </c>
      <c r="MF25" s="402" t="b">
        <f t="shared" si="349"/>
        <v>0</v>
      </c>
      <c r="MG25" s="402">
        <f t="shared" si="350"/>
        <v>0</v>
      </c>
      <c r="MH25" s="402" t="b">
        <f t="shared" si="351"/>
        <v>0</v>
      </c>
      <c r="MI25" s="402">
        <f t="shared" si="352"/>
        <v>0</v>
      </c>
      <c r="MJ25" s="402" t="b">
        <f t="shared" si="353"/>
        <v>0</v>
      </c>
      <c r="MK25" s="402">
        <f t="shared" si="354"/>
        <v>0</v>
      </c>
      <c r="ML25" s="402" t="b">
        <f t="shared" si="355"/>
        <v>0</v>
      </c>
      <c r="MM25" s="402">
        <f t="shared" si="128"/>
        <v>0</v>
      </c>
      <c r="MN25" s="402" t="b">
        <f t="shared" si="356"/>
        <v>0</v>
      </c>
      <c r="MO25" s="402">
        <f t="shared" si="129"/>
        <v>0</v>
      </c>
      <c r="MP25" s="350" t="str">
        <f t="shared" si="130"/>
        <v/>
      </c>
      <c r="MQ25" s="403">
        <f t="shared" si="357"/>
        <v>0</v>
      </c>
      <c r="MR25" s="403">
        <f t="shared" si="358"/>
        <v>0</v>
      </c>
      <c r="MS25" s="403">
        <f t="shared" si="359"/>
        <v>0</v>
      </c>
      <c r="MT25" s="403">
        <f t="shared" si="360"/>
        <v>0</v>
      </c>
      <c r="MU25" s="403">
        <f t="shared" si="361"/>
        <v>0</v>
      </c>
      <c r="MV25" s="403">
        <f t="shared" si="362"/>
        <v>0</v>
      </c>
      <c r="MW25" s="403">
        <f t="shared" si="363"/>
        <v>0</v>
      </c>
      <c r="MX25" s="403">
        <f t="shared" si="364"/>
        <v>0</v>
      </c>
      <c r="MY25" s="403">
        <f t="shared" si="365"/>
        <v>0</v>
      </c>
      <c r="MZ25" s="403">
        <f t="shared" si="366"/>
        <v>0</v>
      </c>
      <c r="NA25" s="402" t="b">
        <f t="shared" si="367"/>
        <v>0</v>
      </c>
      <c r="NB25" s="402">
        <f t="shared" si="368"/>
        <v>0</v>
      </c>
      <c r="NC25" s="402" t="b">
        <f t="shared" si="369"/>
        <v>0</v>
      </c>
      <c r="ND25" s="402">
        <f t="shared" si="370"/>
        <v>0</v>
      </c>
      <c r="NE25" s="402" t="b">
        <f t="shared" si="371"/>
        <v>0</v>
      </c>
      <c r="NF25" s="402">
        <f t="shared" si="372"/>
        <v>0</v>
      </c>
      <c r="NG25" s="402" t="b">
        <f t="shared" si="373"/>
        <v>0</v>
      </c>
      <c r="NH25" s="402">
        <f t="shared" si="374"/>
        <v>0</v>
      </c>
      <c r="NI25" s="402" t="b">
        <f t="shared" si="375"/>
        <v>0</v>
      </c>
      <c r="NJ25" s="402">
        <f t="shared" si="376"/>
        <v>0</v>
      </c>
      <c r="NK25" s="402" t="b">
        <f t="shared" si="377"/>
        <v>0</v>
      </c>
      <c r="NL25" s="402">
        <f t="shared" si="378"/>
        <v>0</v>
      </c>
      <c r="NM25" s="402" t="b">
        <f t="shared" si="379"/>
        <v>0</v>
      </c>
      <c r="NN25" s="402">
        <f t="shared" si="380"/>
        <v>0</v>
      </c>
      <c r="NO25" s="402" t="b">
        <f t="shared" si="381"/>
        <v>0</v>
      </c>
      <c r="NP25" s="402">
        <f t="shared" si="382"/>
        <v>0</v>
      </c>
      <c r="NQ25" s="402" t="b">
        <f t="shared" si="383"/>
        <v>0</v>
      </c>
      <c r="NR25" s="402">
        <f t="shared" si="131"/>
        <v>0</v>
      </c>
      <c r="NS25" s="402" t="b">
        <f t="shared" si="384"/>
        <v>0</v>
      </c>
      <c r="NT25" s="402">
        <f t="shared" si="132"/>
        <v>0</v>
      </c>
      <c r="NU25" s="350" t="str">
        <f t="shared" si="133"/>
        <v/>
      </c>
      <c r="NV25" s="403">
        <f t="shared" si="385"/>
        <v>0</v>
      </c>
      <c r="NW25" s="403">
        <f t="shared" si="386"/>
        <v>0</v>
      </c>
      <c r="NX25" s="403">
        <f t="shared" si="387"/>
        <v>0</v>
      </c>
      <c r="NY25" s="403">
        <f t="shared" si="388"/>
        <v>0</v>
      </c>
      <c r="NZ25" s="403">
        <f t="shared" si="389"/>
        <v>0</v>
      </c>
      <c r="OA25" s="403">
        <f t="shared" si="390"/>
        <v>0</v>
      </c>
      <c r="OB25" s="403">
        <f t="shared" si="391"/>
        <v>0</v>
      </c>
      <c r="OC25" s="403">
        <f t="shared" si="392"/>
        <v>0</v>
      </c>
      <c r="OD25" s="403">
        <f t="shared" si="393"/>
        <v>0</v>
      </c>
      <c r="OE25" s="403">
        <f t="shared" si="394"/>
        <v>0</v>
      </c>
      <c r="OF25" s="402" t="b">
        <f t="shared" si="395"/>
        <v>0</v>
      </c>
      <c r="OG25" s="402">
        <f t="shared" si="396"/>
        <v>0</v>
      </c>
      <c r="OH25" s="402" t="b">
        <f t="shared" si="397"/>
        <v>0</v>
      </c>
      <c r="OI25" s="402">
        <f t="shared" si="398"/>
        <v>0</v>
      </c>
      <c r="OJ25" s="402" t="b">
        <f t="shared" si="399"/>
        <v>0</v>
      </c>
      <c r="OK25" s="402">
        <f t="shared" si="400"/>
        <v>0</v>
      </c>
      <c r="OL25" s="402" t="b">
        <f t="shared" si="401"/>
        <v>0</v>
      </c>
      <c r="OM25" s="402">
        <f t="shared" si="402"/>
        <v>0</v>
      </c>
      <c r="ON25" s="402" t="b">
        <f t="shared" si="403"/>
        <v>0</v>
      </c>
      <c r="OO25" s="402">
        <f t="shared" si="404"/>
        <v>0</v>
      </c>
      <c r="OP25" s="402" t="b">
        <f t="shared" si="405"/>
        <v>0</v>
      </c>
      <c r="OQ25" s="402">
        <f t="shared" si="406"/>
        <v>0</v>
      </c>
      <c r="OR25" s="402" t="b">
        <f t="shared" si="407"/>
        <v>0</v>
      </c>
      <c r="OS25" s="402">
        <f t="shared" si="408"/>
        <v>0</v>
      </c>
      <c r="OT25" s="402" t="b">
        <f t="shared" si="409"/>
        <v>0</v>
      </c>
      <c r="OU25" s="402">
        <f t="shared" si="410"/>
        <v>0</v>
      </c>
      <c r="OV25" s="402" t="b">
        <f t="shared" si="411"/>
        <v>0</v>
      </c>
      <c r="OW25" s="402">
        <f t="shared" si="134"/>
        <v>0</v>
      </c>
      <c r="OX25" s="402" t="b">
        <f t="shared" si="412"/>
        <v>0</v>
      </c>
      <c r="OY25" s="402">
        <f t="shared" si="135"/>
        <v>0</v>
      </c>
      <c r="OZ25" s="350" t="str">
        <f t="shared" si="136"/>
        <v/>
      </c>
      <c r="PA25" s="403">
        <f t="shared" si="413"/>
        <v>0</v>
      </c>
      <c r="PB25" s="403">
        <f t="shared" si="414"/>
        <v>0</v>
      </c>
      <c r="PC25" s="403">
        <f t="shared" si="415"/>
        <v>0</v>
      </c>
      <c r="PD25" s="403">
        <f t="shared" si="416"/>
        <v>0</v>
      </c>
      <c r="PE25" s="403">
        <f t="shared" si="417"/>
        <v>0</v>
      </c>
      <c r="PF25" s="403">
        <f t="shared" si="418"/>
        <v>0</v>
      </c>
      <c r="PG25" s="403">
        <f t="shared" si="419"/>
        <v>0</v>
      </c>
      <c r="PH25" s="403">
        <f t="shared" si="420"/>
        <v>0</v>
      </c>
      <c r="PI25" s="403">
        <f t="shared" si="421"/>
        <v>0</v>
      </c>
      <c r="PJ25" s="403">
        <f t="shared" si="422"/>
        <v>0</v>
      </c>
      <c r="PK25" s="402" t="b">
        <f t="shared" si="423"/>
        <v>0</v>
      </c>
      <c r="PL25" s="402">
        <f t="shared" si="424"/>
        <v>0</v>
      </c>
      <c r="PM25" s="402" t="b">
        <f t="shared" si="425"/>
        <v>0</v>
      </c>
      <c r="PN25" s="402">
        <f t="shared" si="426"/>
        <v>0</v>
      </c>
      <c r="PO25" s="402" t="b">
        <f t="shared" si="427"/>
        <v>0</v>
      </c>
      <c r="PP25" s="402">
        <f t="shared" si="428"/>
        <v>0</v>
      </c>
      <c r="PQ25" s="402" t="b">
        <f t="shared" si="429"/>
        <v>0</v>
      </c>
      <c r="PR25" s="402">
        <f t="shared" si="430"/>
        <v>0</v>
      </c>
      <c r="PS25" s="402" t="b">
        <f t="shared" si="431"/>
        <v>0</v>
      </c>
      <c r="PT25" s="402">
        <f t="shared" si="432"/>
        <v>0</v>
      </c>
      <c r="PU25" s="402" t="b">
        <f t="shared" si="433"/>
        <v>0</v>
      </c>
      <c r="PV25" s="402">
        <f t="shared" si="434"/>
        <v>0</v>
      </c>
      <c r="PW25" s="402" t="b">
        <f t="shared" si="435"/>
        <v>0</v>
      </c>
      <c r="PX25" s="402">
        <f t="shared" si="436"/>
        <v>0</v>
      </c>
      <c r="PY25" s="402" t="b">
        <f t="shared" si="437"/>
        <v>0</v>
      </c>
      <c r="PZ25" s="402">
        <f t="shared" si="438"/>
        <v>0</v>
      </c>
      <c r="QA25" s="402" t="b">
        <f t="shared" si="439"/>
        <v>0</v>
      </c>
      <c r="QB25" s="402">
        <f t="shared" si="137"/>
        <v>0</v>
      </c>
      <c r="QC25" s="402" t="b">
        <f t="shared" si="440"/>
        <v>0</v>
      </c>
      <c r="QD25" s="402">
        <f t="shared" si="138"/>
        <v>0</v>
      </c>
      <c r="QE25" s="350" t="str">
        <f t="shared" si="139"/>
        <v/>
      </c>
      <c r="QF25" s="404" t="b">
        <f t="shared" si="441"/>
        <v>0</v>
      </c>
      <c r="QG25" s="365" t="s">
        <v>2708</v>
      </c>
      <c r="QH25" s="356">
        <f>'print 10 lane'!AH146</f>
        <v>0</v>
      </c>
      <c r="QI25" s="357" t="s">
        <v>2709</v>
      </c>
      <c r="QJ25" s="356">
        <f>'print 10 lane'!AH147</f>
        <v>0</v>
      </c>
      <c r="QK25" s="358" t="s">
        <v>2710</v>
      </c>
      <c r="QL25" s="366">
        <f>'print 10 lane'!AH148</f>
        <v>0</v>
      </c>
      <c r="QM25" s="506" t="s">
        <v>2791</v>
      </c>
      <c r="QN25" s="459">
        <f>'print 10 lane'!AH149</f>
        <v>0</v>
      </c>
      <c r="QO25" s="507" t="s">
        <v>2792</v>
      </c>
      <c r="QP25" s="459">
        <f>'print 10 lane'!AH150</f>
        <v>0</v>
      </c>
      <c r="QQ25" s="508" t="s">
        <v>2793</v>
      </c>
      <c r="QR25" s="459">
        <f>'print 10 lane'!AH151</f>
        <v>0</v>
      </c>
      <c r="QS25" s="509" t="s">
        <v>2794</v>
      </c>
      <c r="QT25" s="459">
        <f>'print 10 lane'!AH152</f>
        <v>0</v>
      </c>
      <c r="QU25" s="510" t="s">
        <v>2795</v>
      </c>
      <c r="QV25" s="459">
        <f>'print 10 lane'!AH153</f>
        <v>0</v>
      </c>
      <c r="QW25" s="511" t="s">
        <v>2796</v>
      </c>
      <c r="QX25" s="459">
        <f>'print 10 lane'!AH154</f>
        <v>0</v>
      </c>
      <c r="QY25" s="512" t="s">
        <v>2797</v>
      </c>
      <c r="QZ25" s="459">
        <f>'print 10 lane'!AH155</f>
        <v>0</v>
      </c>
      <c r="RC25" s="382">
        <f t="shared" si="140"/>
        <v>0</v>
      </c>
      <c r="RD25" s="375">
        <f t="shared" si="141"/>
        <v>0</v>
      </c>
      <c r="RR25" s="582">
        <f t="shared" si="142"/>
        <v>0</v>
      </c>
      <c r="RS25" s="1556" t="str">
        <f t="shared" si="442"/>
        <v>More results required for accuracy</v>
      </c>
      <c r="RT25" s="1556"/>
      <c r="RU25" s="1556"/>
      <c r="RV25" s="1556"/>
      <c r="RW25" s="1606">
        <f t="shared" si="143"/>
        <v>0</v>
      </c>
      <c r="RX25" s="1606"/>
      <c r="RY25" s="1606" t="b">
        <f t="shared" si="443"/>
        <v>0</v>
      </c>
      <c r="RZ25" s="1606"/>
      <c r="SA25" s="1606"/>
      <c r="SB25" s="583" t="b">
        <f t="shared" si="144"/>
        <v>0</v>
      </c>
      <c r="SC25" s="586">
        <f t="shared" si="444"/>
        <v>0</v>
      </c>
      <c r="SD25" s="587">
        <f t="shared" si="445"/>
        <v>0</v>
      </c>
      <c r="SE25" s="587">
        <f t="shared" si="446"/>
        <v>0</v>
      </c>
      <c r="SF25" s="588">
        <f t="shared" si="145"/>
        <v>0</v>
      </c>
      <c r="SG25" s="588">
        <f t="shared" si="146"/>
        <v>0</v>
      </c>
      <c r="SH25" s="588" t="b">
        <f t="shared" si="147"/>
        <v>0</v>
      </c>
      <c r="SI25" s="588">
        <f t="shared" si="447"/>
        <v>0</v>
      </c>
      <c r="SJ25" s="588">
        <f t="shared" si="148"/>
        <v>0</v>
      </c>
      <c r="SK25" s="588" t="b">
        <f t="shared" si="149"/>
        <v>0</v>
      </c>
      <c r="SL25" s="588">
        <f t="shared" si="448"/>
        <v>0</v>
      </c>
      <c r="SM25" s="588">
        <f t="shared" si="150"/>
        <v>0</v>
      </c>
      <c r="SN25" s="588" t="b">
        <f t="shared" si="151"/>
        <v>0</v>
      </c>
      <c r="SO25" s="588">
        <f t="shared" si="449"/>
        <v>0</v>
      </c>
      <c r="SP25" s="588">
        <f t="shared" si="152"/>
        <v>0</v>
      </c>
      <c r="SQ25" s="588" t="b">
        <f t="shared" si="153"/>
        <v>0</v>
      </c>
      <c r="SR25" s="588">
        <f t="shared" si="450"/>
        <v>0</v>
      </c>
      <c r="SS25" s="588">
        <f t="shared" si="154"/>
        <v>0</v>
      </c>
      <c r="ST25" s="588" t="b">
        <f t="shared" si="155"/>
        <v>0</v>
      </c>
      <c r="SU25" s="588">
        <f t="shared" si="451"/>
        <v>0</v>
      </c>
      <c r="SV25" s="588">
        <f t="shared" si="156"/>
        <v>0</v>
      </c>
      <c r="SW25" s="588" t="b">
        <f t="shared" si="157"/>
        <v>0</v>
      </c>
      <c r="SX25" s="588">
        <f t="shared" si="452"/>
        <v>0</v>
      </c>
      <c r="SY25" s="588">
        <f t="shared" si="158"/>
        <v>0</v>
      </c>
      <c r="SZ25" s="588" t="b">
        <f t="shared" si="159"/>
        <v>0</v>
      </c>
      <c r="TA25" s="588">
        <f t="shared" si="453"/>
        <v>0</v>
      </c>
      <c r="TB25" s="588">
        <f t="shared" si="160"/>
        <v>0</v>
      </c>
      <c r="TC25" s="588" t="b">
        <f t="shared" si="161"/>
        <v>0</v>
      </c>
      <c r="TD25" s="588">
        <f t="shared" si="454"/>
        <v>0</v>
      </c>
      <c r="TE25" s="588">
        <f t="shared" si="162"/>
        <v>0</v>
      </c>
      <c r="TF25" s="588" t="b">
        <f t="shared" si="163"/>
        <v>0</v>
      </c>
      <c r="TG25" s="588">
        <f t="shared" si="455"/>
        <v>0</v>
      </c>
      <c r="TH25" s="588">
        <f t="shared" si="164"/>
        <v>0</v>
      </c>
      <c r="TI25" s="588" t="b">
        <f t="shared" si="165"/>
        <v>0</v>
      </c>
      <c r="TJ25" s="588">
        <f t="shared" si="456"/>
        <v>0</v>
      </c>
      <c r="TK25" s="588" t="e">
        <f>IF(#REF!=0,0,IF(SI25=1,1,IF(SI25=2,2,IF(SI25=3,3,IF(SI25=4,4,IF(SI25=5,5,IF(SI25=6,6,IF(SI25=7,7,IF(SI25=8,8,IF(SI25=9,9,IF(SI25=10,10,IF(SL25=2,2,IF(SL25=3,3,IF(SL25=4,4,IF(SL25=5,5,IF(SL25=6,6,IF(SL25=7,7,IF(SL25=8,8,IF(SL25=9,9,IF(SL25=10,10,IF(SO25=3,3,IF(SO25=4,4,IF(SO25=5,5,IF(SO25=6,6,IF(SO25=7,7,IF(SO25=8,8,IF(SO25=9,9,IF(SO25=10,10,IF(SR25=4,4,IF(SR25=5,5,IF(SR25=6,6,IF(SR25=7,7,IF(SR25=8,8,IF(SR25=9,9,IF(SR25=10,10,IF(SU25=5,5,IF(SU25=6,6,IF(SU25=7,7,IF(SU25=8,8,IF(SU25=9,9,IF(SU25=10,10,IF(SX25=6,6,IF(SX25=5,5,IF(SX25=7,7,IF(SX25=8,8,IF(SX25=9,9,IF(SX25=10,10,IF(TA25=7,7,IF(TA25=8,8,IF(TA25=9,9,IF(TA25=10,10,IF(TD25=8,8,IF(TD25=9,9,IF(TD25=10,10,IF(TG25=9,9,IF(TG25=10,10,IF(TI25=10,10,(SF25))))))))))))))))))))))))))))))))))))))))))))))))))))))))))</f>
        <v>#REF!</v>
      </c>
      <c r="TL25" s="588" t="e">
        <f>IF(#REF!=0,0,IF(TK25=1,"1st",IF(TK25=2,"2nd",IF(TK25=3,"3rd",IF(TK25=4,"4th",IF(TK25=5,"5th",IF(TK25=6,"6th",IF(TK25=7,"7th",IF(TK25=8,"8th",IF(TK25=9,"9th",IF(TK25=10,"10th")))))))))))</f>
        <v>#REF!</v>
      </c>
      <c r="TM25" s="1603" t="e">
        <f t="shared" si="166"/>
        <v>#REF!</v>
      </c>
      <c r="TN25" s="1603"/>
      <c r="TO25" s="1603"/>
      <c r="TP25" s="1604">
        <f t="shared" si="457"/>
        <v>0</v>
      </c>
      <c r="TQ25" s="1604"/>
      <c r="TR25" s="1605"/>
    </row>
    <row r="26" spans="1:538" ht="30.6" customHeight="1" thickTop="1" thickBot="1" x14ac:dyDescent="0.25">
      <c r="A26" s="518">
        <f t="shared" si="1"/>
        <v>0</v>
      </c>
      <c r="B26" s="519">
        <f>'Gala Setup'!$N13</f>
        <v>0</v>
      </c>
      <c r="C26" s="499">
        <f>'Gala Setup'!P13</f>
        <v>0</v>
      </c>
      <c r="D26" s="828"/>
      <c r="E26" s="829"/>
      <c r="F26" s="784"/>
      <c r="G26" s="504" t="str">
        <f>IF($CG$17="10th",CC$17,IF($CG$18="10th",CC$18,IF($CG$19="10th",CC$19,IF($CG$20="10th",CC$20,IF($HCV$34="10th",CC$21,IF($CG$22="10th",CC$22,IF($CG$23="10th",CC$23,IF($CG$24="10th",CC$24,IF($CG$25="10th",CC$25,IF($CG$26="10th",CC$26,"More results required for accuracy"))))))))))</f>
        <v>More results required for accuracy</v>
      </c>
      <c r="H26" s="759">
        <f>IF(C26=0,0,"10th")</f>
        <v>0</v>
      </c>
      <c r="I26" s="759" t="b">
        <f>IF($CG$17="10th",CE$17,IF($CG$18="10th",CE$18,IF($CG$19="10th",CE$19,IF($CG$20="10th",CE$20,IF($HCV$34="10th",CE$21,IF($CG$22="10th",CE$22,IF($CG$23="10th",CE$23,IF($CG$24="10th",CE$24,IF($CG$25="10th",CE$25,IF($CG$26="10th",CE$26))))))))))</f>
        <v>0</v>
      </c>
      <c r="J26" s="759" t="b">
        <f t="shared" si="458"/>
        <v>0</v>
      </c>
      <c r="K26" s="759" t="b">
        <f t="shared" si="167"/>
        <v>0</v>
      </c>
      <c r="L26" s="771"/>
      <c r="M26" s="771" t="b">
        <f>IF($CG$17="10th",CF$17,IF($CG$18="10th",CF$18,IF($CG$19="10th",CF$19,IF($CG$20="10th",CF$20,IF($HCV$34="10th",CF$21,IF($CG$22="10th",CF$22,IF($CG$23="10th",CF$23,IF($CG$24="10th",CF$24,IF($CG$25="10th",CF$25,IF($CG$26="10th",CF$26))))))))))</f>
        <v>0</v>
      </c>
      <c r="N26" s="1540"/>
      <c r="O26" s="1541"/>
      <c r="P26" s="1541"/>
      <c r="Q26" s="1541"/>
      <c r="R26" s="1541"/>
      <c r="S26" s="1542"/>
      <c r="T26" s="502"/>
      <c r="U26" s="476">
        <f>IF(C26=0,0,"10th")</f>
        <v>0</v>
      </c>
      <c r="V26" s="803" t="b">
        <f>IF(C26=G26,E26,IF(C17=G26,E17,IF(C18=G26,E18,IF(C19=G26,E19,IF(C20=G26,E20,IF(C21=G26,E21,IF(C22=G26,E22,IF(C23=G26,E23,IF(C24=G26,E24,IF(C25=G26,E25))))))))))</f>
        <v>0</v>
      </c>
      <c r="W26" s="809"/>
      <c r="X26" s="807">
        <f>IF(C26=0,0,IF($CQ$17="10th",CO$17,IF($CQ$18="10th",CO$18,IF($CQ$19="10th",CO$19,IF($CQ$20="10th",CO$20,IF($CQ$21="10th",CO$21,IF($CQ$22="10th",CO$22,IF($CQ$23="10th",CO$23,IF($CQ$24="10th",CO$24,IF($CQ$25="10th",CO$25,IF($CQ$26="10th",CO$26)))))))))))+D4</f>
        <v>0</v>
      </c>
      <c r="Y26" s="800"/>
      <c r="Z26" s="785">
        <f t="shared" si="459"/>
        <v>0</v>
      </c>
      <c r="AA26" s="771">
        <f>IF(C26=0,0,IF($CQ$17="10th",CP$17,IF($CQ$18="10th",CP$18,IF($CQ$19="10th",CP$19,IF($CQ$20="10th",CP$20,IF($CQ$21="10th",CP$21,IF($CQ$22="10th",CP$22,IF($CQ$23="10th",CP$23,IF($CQ$24="10th",CP$24,IF($CQ$25="10th",CP$25,IF($CQ$26="10th",CP$26)))))))))))</f>
        <v>0</v>
      </c>
      <c r="AB26" s="778">
        <f t="shared" si="4"/>
        <v>0</v>
      </c>
      <c r="AC26" s="778">
        <f t="shared" si="5"/>
        <v>0</v>
      </c>
      <c r="AD26" s="778" t="b">
        <f t="shared" si="6"/>
        <v>0</v>
      </c>
      <c r="AE26" s="779">
        <f t="shared" si="168"/>
        <v>0</v>
      </c>
      <c r="AF26" s="778">
        <f t="shared" si="7"/>
        <v>0</v>
      </c>
      <c r="AG26" s="778" t="b">
        <f t="shared" si="8"/>
        <v>0</v>
      </c>
      <c r="AH26" s="779">
        <f t="shared" si="169"/>
        <v>0</v>
      </c>
      <c r="AI26" s="778">
        <f t="shared" si="9"/>
        <v>0</v>
      </c>
      <c r="AJ26" s="778" t="b">
        <f t="shared" si="10"/>
        <v>0</v>
      </c>
      <c r="AK26" s="779">
        <f t="shared" si="170"/>
        <v>0</v>
      </c>
      <c r="AL26" s="778">
        <f t="shared" si="11"/>
        <v>0</v>
      </c>
      <c r="AM26" s="778" t="b">
        <f t="shared" si="12"/>
        <v>0</v>
      </c>
      <c r="AN26" s="779">
        <f t="shared" si="171"/>
        <v>0</v>
      </c>
      <c r="AO26" s="778">
        <f t="shared" si="13"/>
        <v>0</v>
      </c>
      <c r="AP26" s="778" t="b">
        <f t="shared" si="14"/>
        <v>0</v>
      </c>
      <c r="AQ26" s="779">
        <f t="shared" si="172"/>
        <v>0</v>
      </c>
      <c r="AR26" s="778">
        <f t="shared" si="15"/>
        <v>0</v>
      </c>
      <c r="AS26" s="778" t="b">
        <f t="shared" si="16"/>
        <v>0</v>
      </c>
      <c r="AT26" s="779">
        <f t="shared" si="173"/>
        <v>0</v>
      </c>
      <c r="AU26" s="778">
        <f t="shared" si="17"/>
        <v>0</v>
      </c>
      <c r="AV26" s="778" t="b">
        <f t="shared" si="18"/>
        <v>0</v>
      </c>
      <c r="AW26" s="779">
        <f t="shared" si="174"/>
        <v>0</v>
      </c>
      <c r="AX26" s="778">
        <f t="shared" si="19"/>
        <v>0</v>
      </c>
      <c r="AY26" s="778" t="b">
        <f t="shared" si="20"/>
        <v>0</v>
      </c>
      <c r="AZ26" s="779">
        <f t="shared" si="175"/>
        <v>0</v>
      </c>
      <c r="BA26" s="778">
        <f t="shared" si="21"/>
        <v>0</v>
      </c>
      <c r="BB26" s="778" t="b">
        <f t="shared" si="22"/>
        <v>0</v>
      </c>
      <c r="BC26" s="779">
        <f t="shared" si="176"/>
        <v>0</v>
      </c>
      <c r="BD26" s="778">
        <f t="shared" si="23"/>
        <v>0</v>
      </c>
      <c r="BE26" s="778" t="b">
        <f t="shared" si="24"/>
        <v>0</v>
      </c>
      <c r="BF26" s="779">
        <f t="shared" si="177"/>
        <v>0</v>
      </c>
      <c r="BG26" s="779">
        <f t="shared" si="25"/>
        <v>0</v>
      </c>
      <c r="BH26" s="778">
        <f t="shared" si="26"/>
        <v>0</v>
      </c>
      <c r="BI26" s="1657">
        <f t="shared" si="27"/>
        <v>0</v>
      </c>
      <c r="BJ26" s="1657"/>
      <c r="BK26" s="1658"/>
      <c r="BL26" s="800"/>
      <c r="BM26" s="1647"/>
      <c r="BN26" s="1648"/>
      <c r="BO26" s="1649"/>
      <c r="BP26" s="1663"/>
      <c r="BQ26" s="1558"/>
      <c r="BR26" s="438"/>
      <c r="BS26" s="444"/>
      <c r="BW26" s="415">
        <f t="shared" si="28"/>
        <v>0</v>
      </c>
      <c r="BX26" s="351">
        <f t="shared" si="29"/>
        <v>0</v>
      </c>
      <c r="BY26" s="351">
        <f t="shared" si="30"/>
        <v>0</v>
      </c>
      <c r="BZ26" s="426" t="b">
        <f>IF($CG$17="10th",BW$17,IF($CG$18="10th",BW$18,IF($CG$19="10th",BW$19,IF($CG$20="10th",BW$20,IF($HCV$34="10th",BW$21,IF($CG$22="10th",BW$22,IF($CG$23="10th",BW$23,IF($CG$24="10th",BW$24,IF($CG$25="10th",BW$25,IF($CG$26="10th",BW$26))))))))))</f>
        <v>0</v>
      </c>
      <c r="CA26" s="425" t="b">
        <f>IF($CG$17="10th",BX$17,IF($CG$18="10th",BX$18,IF($CG$19="10th",BX$19,IF($CG$20="10th",BX$20,IF($HCV$34="10th",BX$21,IF($CG$22="10th",BX$22,IF($CG$23="10th",BX$23,IF($CG$24="10th",BX$24,IF($CG$25="10th",BX$25,IF($CG$26="10th",BX$26))))))))))</f>
        <v>0</v>
      </c>
      <c r="CB26" s="425" t="b">
        <f>IF($CG$17="10th",BY$17,IF($CG$18="10th",BY$18,IF($CG$19="10th",BY$19,IF($CG$20="10th",BY$20,IF($HCV$34="10th",BY$21,IF($CG$22="10th",BY$22,IF($CG$23="10th",BY$23,IF($CG$24="10th",BY$24,IF($CG$25="10th",BY$25,IF($CG$26="10th",BY$26))))))))))</f>
        <v>0</v>
      </c>
      <c r="CC26" s="416">
        <f t="shared" si="31"/>
        <v>0</v>
      </c>
      <c r="CD26" s="351" t="b">
        <f t="shared" si="32"/>
        <v>0</v>
      </c>
      <c r="CE26" s="351">
        <f t="shared" si="33"/>
        <v>0</v>
      </c>
      <c r="CF26" s="351">
        <f t="shared" si="34"/>
        <v>0</v>
      </c>
      <c r="CG26" s="351" t="b">
        <f t="shared" si="35"/>
        <v>0</v>
      </c>
      <c r="CH26" s="347" t="str">
        <f t="shared" si="36"/>
        <v>1st</v>
      </c>
      <c r="CI26" s="347">
        <f t="shared" si="37"/>
        <v>0</v>
      </c>
      <c r="CJ26" s="347" t="str">
        <f t="shared" si="38"/>
        <v>2nd</v>
      </c>
      <c r="CK26" s="347">
        <f t="shared" si="39"/>
        <v>0</v>
      </c>
      <c r="CL26" s="347" t="str">
        <f t="shared" si="40"/>
        <v>3rd</v>
      </c>
      <c r="CM26" s="345">
        <f t="shared" si="41"/>
        <v>0</v>
      </c>
      <c r="CO26" s="341">
        <f t="shared" si="42"/>
        <v>0</v>
      </c>
      <c r="CP26" s="351">
        <f t="shared" si="43"/>
        <v>0</v>
      </c>
      <c r="CQ26" s="351">
        <f t="shared" si="44"/>
        <v>0</v>
      </c>
      <c r="CR26" s="1639">
        <f t="shared" si="45"/>
        <v>0</v>
      </c>
      <c r="CS26" s="1640"/>
      <c r="CT26" s="1641"/>
      <c r="CU26" s="395"/>
      <c r="CW26" s="372">
        <f>'print 10 lane'!$AJ6</f>
        <v>0</v>
      </c>
      <c r="CX26" s="373" t="b">
        <f>IF(DB26=1,(10-#REF!),IF(DB26=2,(9-#REF!),IF(DB26=3,(8-#REF!),IF(DB26=4,(7-#REF!),IF(DB26=5,(6-#REF!),IF(DB26=6,(5-#REF!),IF(DB26=7,(4-#REF!),IF(DB26=8,(3-#REF!),IF(DB26=9,(2-#REF!),IF(DB26=10,1))))))))))</f>
        <v>0</v>
      </c>
      <c r="CY26" s="373"/>
      <c r="CZ26" s="380">
        <f t="shared" si="46"/>
        <v>0</v>
      </c>
      <c r="DA26" s="303">
        <f>'print 10 lane'!AK$9</f>
        <v>0</v>
      </c>
      <c r="DB26" s="351" t="str">
        <f>'print 10 lane'!AK$7</f>
        <v/>
      </c>
      <c r="DC26" s="429">
        <f t="shared" si="178"/>
        <v>0</v>
      </c>
      <c r="DD26" s="412" t="b">
        <f t="shared" si="48"/>
        <v>0</v>
      </c>
      <c r="DE26" s="402">
        <f t="shared" si="179"/>
        <v>0</v>
      </c>
      <c r="DF26" s="429">
        <f t="shared" si="180"/>
        <v>0</v>
      </c>
      <c r="DG26" s="412" t="b">
        <f t="shared" si="50"/>
        <v>0</v>
      </c>
      <c r="DH26" s="412" t="b">
        <f t="shared" si="181"/>
        <v>0</v>
      </c>
      <c r="DI26" s="429">
        <f t="shared" si="182"/>
        <v>0</v>
      </c>
      <c r="DJ26" s="412" t="b">
        <f t="shared" si="52"/>
        <v>0</v>
      </c>
      <c r="DK26" s="412" t="b">
        <f t="shared" si="183"/>
        <v>0</v>
      </c>
      <c r="DL26" s="429">
        <f t="shared" si="54"/>
        <v>0</v>
      </c>
      <c r="DM26" s="412" t="b">
        <f t="shared" si="55"/>
        <v>0</v>
      </c>
      <c r="DN26" s="412" t="b">
        <f t="shared" si="184"/>
        <v>0</v>
      </c>
      <c r="DO26" s="429">
        <f t="shared" si="57"/>
        <v>0</v>
      </c>
      <c r="DP26" s="412" t="b">
        <f t="shared" si="58"/>
        <v>0</v>
      </c>
      <c r="DQ26" s="412" t="b">
        <f t="shared" si="185"/>
        <v>0</v>
      </c>
      <c r="DR26" s="429">
        <f t="shared" si="59"/>
        <v>0</v>
      </c>
      <c r="DS26" s="402" t="b">
        <f t="shared" si="60"/>
        <v>0</v>
      </c>
      <c r="DT26" s="412" t="b">
        <f t="shared" si="186"/>
        <v>0</v>
      </c>
      <c r="DU26" s="429">
        <f t="shared" si="62"/>
        <v>0</v>
      </c>
      <c r="DV26" s="412" t="b">
        <f t="shared" si="63"/>
        <v>0</v>
      </c>
      <c r="DW26" s="412" t="b">
        <f t="shared" si="187"/>
        <v>0</v>
      </c>
      <c r="DX26" s="429">
        <f t="shared" si="65"/>
        <v>0</v>
      </c>
      <c r="DY26" s="412" t="b">
        <f t="shared" si="66"/>
        <v>0</v>
      </c>
      <c r="DZ26" s="412" t="b">
        <f t="shared" si="188"/>
        <v>0</v>
      </c>
      <c r="EA26" s="429">
        <f t="shared" si="67"/>
        <v>0</v>
      </c>
      <c r="EB26" s="412" t="b">
        <f t="shared" si="68"/>
        <v>0</v>
      </c>
      <c r="EC26" s="412" t="b">
        <f t="shared" si="189"/>
        <v>0</v>
      </c>
      <c r="ED26" s="429">
        <f t="shared" si="69"/>
        <v>0</v>
      </c>
      <c r="EE26" s="412" t="b">
        <f t="shared" si="70"/>
        <v>0</v>
      </c>
      <c r="EF26" s="402" t="b">
        <f t="shared" si="190"/>
        <v>0</v>
      </c>
      <c r="EG26" s="350" t="str">
        <f t="shared" si="191"/>
        <v/>
      </c>
      <c r="EH26" s="413">
        <f t="shared" si="71"/>
        <v>0</v>
      </c>
      <c r="EI26" s="413">
        <f t="shared" si="72"/>
        <v>0</v>
      </c>
      <c r="EJ26" s="413">
        <f t="shared" si="73"/>
        <v>0</v>
      </c>
      <c r="EK26" s="413">
        <f t="shared" si="74"/>
        <v>0</v>
      </c>
      <c r="EL26" s="413">
        <f t="shared" si="75"/>
        <v>0</v>
      </c>
      <c r="EM26" s="413">
        <f t="shared" si="76"/>
        <v>0</v>
      </c>
      <c r="EN26" s="413">
        <f t="shared" si="77"/>
        <v>0</v>
      </c>
      <c r="EO26" s="413">
        <f t="shared" si="78"/>
        <v>0</v>
      </c>
      <c r="EP26" s="413">
        <f t="shared" si="79"/>
        <v>0</v>
      </c>
      <c r="EQ26" s="413">
        <f t="shared" si="80"/>
        <v>0</v>
      </c>
      <c r="ER26" s="402" t="b">
        <f t="shared" si="81"/>
        <v>0</v>
      </c>
      <c r="ES26" s="402">
        <f t="shared" si="192"/>
        <v>0</v>
      </c>
      <c r="ET26" s="412" t="b">
        <f t="shared" si="82"/>
        <v>0</v>
      </c>
      <c r="EU26" s="402">
        <f t="shared" si="193"/>
        <v>0</v>
      </c>
      <c r="EV26" s="412" t="b">
        <f t="shared" si="83"/>
        <v>0</v>
      </c>
      <c r="EW26" s="402">
        <f t="shared" si="194"/>
        <v>0</v>
      </c>
      <c r="EX26" s="412" t="b">
        <f t="shared" si="84"/>
        <v>0</v>
      </c>
      <c r="EY26" s="402">
        <f t="shared" si="195"/>
        <v>0</v>
      </c>
      <c r="EZ26" s="412" t="b">
        <f t="shared" si="85"/>
        <v>0</v>
      </c>
      <c r="FA26" s="402">
        <f t="shared" si="196"/>
        <v>0</v>
      </c>
      <c r="FB26" s="412" t="b">
        <f t="shared" si="86"/>
        <v>0</v>
      </c>
      <c r="FC26" s="402">
        <f t="shared" si="197"/>
        <v>0</v>
      </c>
      <c r="FD26" s="414" t="b">
        <f t="shared" si="87"/>
        <v>0</v>
      </c>
      <c r="FE26" s="412">
        <f t="shared" si="198"/>
        <v>0</v>
      </c>
      <c r="FF26" s="412" t="b">
        <f t="shared" si="88"/>
        <v>0</v>
      </c>
      <c r="FG26" s="402">
        <f>IF(FF26=1,8,IF(FF26=2,9,IF(FF26=3,10,0)))</f>
        <v>0</v>
      </c>
      <c r="FH26" s="412" t="b">
        <f t="shared" si="89"/>
        <v>0</v>
      </c>
      <c r="FI26" s="412">
        <f t="shared" si="200"/>
        <v>0</v>
      </c>
      <c r="FJ26" s="412" t="b">
        <f t="shared" si="91"/>
        <v>0</v>
      </c>
      <c r="FK26" s="412">
        <f t="shared" si="201"/>
        <v>0</v>
      </c>
      <c r="FL26" s="350" t="str">
        <f t="shared" si="202"/>
        <v/>
      </c>
      <c r="FM26" s="413">
        <f t="shared" si="93"/>
        <v>0</v>
      </c>
      <c r="FN26" s="413">
        <f t="shared" si="94"/>
        <v>0</v>
      </c>
      <c r="FO26" s="413">
        <f t="shared" si="95"/>
        <v>0</v>
      </c>
      <c r="FP26" s="413">
        <f t="shared" si="96"/>
        <v>0</v>
      </c>
      <c r="FQ26" s="413">
        <f t="shared" si="97"/>
        <v>0</v>
      </c>
      <c r="FR26" s="413">
        <f t="shared" si="98"/>
        <v>0</v>
      </c>
      <c r="FS26" s="413">
        <f t="shared" si="99"/>
        <v>0</v>
      </c>
      <c r="FT26" s="413">
        <f t="shared" si="100"/>
        <v>0</v>
      </c>
      <c r="FU26" s="413">
        <f t="shared" si="101"/>
        <v>0</v>
      </c>
      <c r="FV26" s="413">
        <f t="shared" si="102"/>
        <v>0</v>
      </c>
      <c r="FW26" s="412" t="b">
        <f t="shared" si="103"/>
        <v>0</v>
      </c>
      <c r="FX26" s="402">
        <f t="shared" si="203"/>
        <v>0</v>
      </c>
      <c r="FY26" s="412" t="b">
        <f t="shared" si="104"/>
        <v>0</v>
      </c>
      <c r="FZ26" s="402">
        <f t="shared" si="204"/>
        <v>0</v>
      </c>
      <c r="GA26" s="402" t="b">
        <f t="shared" si="105"/>
        <v>0</v>
      </c>
      <c r="GB26" s="402">
        <f t="shared" si="205"/>
        <v>0</v>
      </c>
      <c r="GC26" s="412" t="b">
        <f t="shared" si="106"/>
        <v>0</v>
      </c>
      <c r="GD26" s="402">
        <f t="shared" si="206"/>
        <v>0</v>
      </c>
      <c r="GE26" s="412" t="b">
        <f t="shared" si="107"/>
        <v>0</v>
      </c>
      <c r="GF26" s="402">
        <f t="shared" si="207"/>
        <v>0</v>
      </c>
      <c r="GG26" s="412" t="b">
        <f t="shared" si="108"/>
        <v>0</v>
      </c>
      <c r="GH26" s="402">
        <f t="shared" si="208"/>
        <v>0</v>
      </c>
      <c r="GI26" s="412" t="b">
        <f t="shared" si="109"/>
        <v>0</v>
      </c>
      <c r="GJ26" s="412">
        <f t="shared" si="209"/>
        <v>0</v>
      </c>
      <c r="GK26" s="412" t="b">
        <f t="shared" si="110"/>
        <v>0</v>
      </c>
      <c r="GL26" s="402">
        <f>IF(GK26=1,8,IF(GK26=2,9,IF(GK26=3,10,0)))</f>
        <v>0</v>
      </c>
      <c r="GM26" s="412" t="b">
        <f t="shared" si="111"/>
        <v>0</v>
      </c>
      <c r="GN26" s="412">
        <f t="shared" si="211"/>
        <v>0</v>
      </c>
      <c r="GO26" s="412" t="b">
        <f t="shared" si="113"/>
        <v>0</v>
      </c>
      <c r="GP26" s="412">
        <f t="shared" si="212"/>
        <v>0</v>
      </c>
      <c r="GQ26" s="350" t="str">
        <f t="shared" si="213"/>
        <v/>
      </c>
      <c r="GR26" s="403">
        <f t="shared" si="214"/>
        <v>0</v>
      </c>
      <c r="GS26" s="403">
        <f t="shared" si="215"/>
        <v>0</v>
      </c>
      <c r="GT26" s="403">
        <f t="shared" si="216"/>
        <v>0</v>
      </c>
      <c r="GU26" s="403">
        <f t="shared" si="217"/>
        <v>0</v>
      </c>
      <c r="GV26" s="403">
        <f t="shared" si="218"/>
        <v>0</v>
      </c>
      <c r="GW26" s="403">
        <f t="shared" si="219"/>
        <v>0</v>
      </c>
      <c r="GX26" s="403">
        <f t="shared" si="220"/>
        <v>0</v>
      </c>
      <c r="GY26" s="403">
        <f t="shared" si="221"/>
        <v>0</v>
      </c>
      <c r="GZ26" s="403">
        <f t="shared" si="222"/>
        <v>0</v>
      </c>
      <c r="HA26" s="403">
        <f t="shared" si="223"/>
        <v>0</v>
      </c>
      <c r="HB26" s="402" t="b">
        <f t="shared" si="224"/>
        <v>0</v>
      </c>
      <c r="HC26" s="402">
        <f t="shared" si="225"/>
        <v>0</v>
      </c>
      <c r="HD26" s="402" t="b">
        <f t="shared" si="226"/>
        <v>0</v>
      </c>
      <c r="HE26" s="402">
        <f t="shared" si="227"/>
        <v>0</v>
      </c>
      <c r="HF26" s="402" t="b">
        <f t="shared" si="228"/>
        <v>0</v>
      </c>
      <c r="HG26" s="402">
        <f t="shared" si="229"/>
        <v>0</v>
      </c>
      <c r="HH26" s="402" t="b">
        <f t="shared" si="230"/>
        <v>0</v>
      </c>
      <c r="HI26" s="402">
        <f t="shared" si="231"/>
        <v>0</v>
      </c>
      <c r="HJ26" s="402" t="b">
        <f t="shared" si="232"/>
        <v>0</v>
      </c>
      <c r="HK26" s="402">
        <f t="shared" si="233"/>
        <v>0</v>
      </c>
      <c r="HL26" s="402" t="b">
        <f t="shared" si="234"/>
        <v>0</v>
      </c>
      <c r="HM26" s="402">
        <f t="shared" si="235"/>
        <v>0</v>
      </c>
      <c r="HN26" s="402" t="b">
        <f t="shared" si="236"/>
        <v>0</v>
      </c>
      <c r="HO26" s="402">
        <f t="shared" si="237"/>
        <v>0</v>
      </c>
      <c r="HP26" s="402" t="b">
        <f t="shared" si="238"/>
        <v>0</v>
      </c>
      <c r="HQ26" s="402">
        <f t="shared" si="239"/>
        <v>0</v>
      </c>
      <c r="HR26" s="402" t="b">
        <f t="shared" si="240"/>
        <v>0</v>
      </c>
      <c r="HS26" s="402">
        <f t="shared" si="241"/>
        <v>0</v>
      </c>
      <c r="HT26" s="402" t="b">
        <f t="shared" si="242"/>
        <v>0</v>
      </c>
      <c r="HU26" s="402">
        <f t="shared" si="243"/>
        <v>0</v>
      </c>
      <c r="HV26" s="350" t="str">
        <f t="shared" si="117"/>
        <v/>
      </c>
      <c r="HW26" s="403">
        <f t="shared" si="244"/>
        <v>0</v>
      </c>
      <c r="HX26" s="403">
        <f t="shared" si="245"/>
        <v>0</v>
      </c>
      <c r="HY26" s="403">
        <f t="shared" si="246"/>
        <v>0</v>
      </c>
      <c r="HZ26" s="403">
        <f t="shared" si="247"/>
        <v>0</v>
      </c>
      <c r="IA26" s="403">
        <f t="shared" si="248"/>
        <v>0</v>
      </c>
      <c r="IB26" s="403">
        <f t="shared" si="118"/>
        <v>0</v>
      </c>
      <c r="IC26" s="403">
        <f t="shared" si="249"/>
        <v>0</v>
      </c>
      <c r="ID26" s="403">
        <f t="shared" si="250"/>
        <v>0</v>
      </c>
      <c r="IE26" s="403">
        <f t="shared" si="251"/>
        <v>0</v>
      </c>
      <c r="IF26" s="403">
        <f t="shared" si="252"/>
        <v>0</v>
      </c>
      <c r="IG26" s="402" t="b">
        <f t="shared" si="253"/>
        <v>0</v>
      </c>
      <c r="IH26" s="402">
        <f t="shared" si="254"/>
        <v>0</v>
      </c>
      <c r="II26" s="402" t="b">
        <f t="shared" si="255"/>
        <v>0</v>
      </c>
      <c r="IJ26" s="402">
        <f t="shared" si="256"/>
        <v>0</v>
      </c>
      <c r="IK26" s="402" t="b">
        <f t="shared" si="257"/>
        <v>0</v>
      </c>
      <c r="IL26" s="402">
        <f t="shared" si="258"/>
        <v>0</v>
      </c>
      <c r="IM26" s="402" t="b">
        <f t="shared" si="259"/>
        <v>0</v>
      </c>
      <c r="IN26" s="402">
        <f t="shared" si="260"/>
        <v>0</v>
      </c>
      <c r="IO26" s="402" t="b">
        <f t="shared" si="261"/>
        <v>0</v>
      </c>
      <c r="IP26" s="402">
        <f t="shared" si="262"/>
        <v>0</v>
      </c>
      <c r="IQ26" s="402" t="b">
        <f t="shared" si="263"/>
        <v>0</v>
      </c>
      <c r="IR26" s="402">
        <f t="shared" si="264"/>
        <v>0</v>
      </c>
      <c r="IS26" s="402" t="b">
        <f t="shared" si="265"/>
        <v>0</v>
      </c>
      <c r="IT26" s="402">
        <f t="shared" si="266"/>
        <v>0</v>
      </c>
      <c r="IU26" s="402" t="b">
        <f t="shared" si="267"/>
        <v>0</v>
      </c>
      <c r="IV26" s="402">
        <f t="shared" si="268"/>
        <v>0</v>
      </c>
      <c r="IW26" s="402" t="b">
        <f t="shared" si="269"/>
        <v>0</v>
      </c>
      <c r="IX26" s="402">
        <f t="shared" si="270"/>
        <v>0</v>
      </c>
      <c r="IY26" s="402" t="b">
        <f t="shared" si="271"/>
        <v>0</v>
      </c>
      <c r="IZ26" s="402">
        <f t="shared" si="272"/>
        <v>0</v>
      </c>
      <c r="JA26" s="350" t="str">
        <f t="shared" si="121"/>
        <v/>
      </c>
      <c r="JB26" s="403">
        <f t="shared" si="273"/>
        <v>0</v>
      </c>
      <c r="JC26" s="403">
        <f t="shared" si="274"/>
        <v>0</v>
      </c>
      <c r="JD26" s="403">
        <f t="shared" si="275"/>
        <v>0</v>
      </c>
      <c r="JE26" s="403">
        <f t="shared" si="276"/>
        <v>0</v>
      </c>
      <c r="JF26" s="403">
        <f t="shared" si="277"/>
        <v>0</v>
      </c>
      <c r="JG26" s="403">
        <f t="shared" si="278"/>
        <v>0</v>
      </c>
      <c r="JH26" s="403">
        <f t="shared" si="279"/>
        <v>0</v>
      </c>
      <c r="JI26" s="403">
        <f t="shared" si="280"/>
        <v>0</v>
      </c>
      <c r="JJ26" s="403">
        <f t="shared" si="281"/>
        <v>0</v>
      </c>
      <c r="JK26" s="403">
        <f t="shared" si="282"/>
        <v>0</v>
      </c>
      <c r="JL26" s="402" t="b">
        <f t="shared" si="283"/>
        <v>0</v>
      </c>
      <c r="JM26" s="402">
        <f t="shared" si="284"/>
        <v>0</v>
      </c>
      <c r="JN26" s="402" t="b">
        <f t="shared" si="285"/>
        <v>0</v>
      </c>
      <c r="JO26" s="402">
        <f t="shared" si="286"/>
        <v>0</v>
      </c>
      <c r="JP26" s="402" t="b">
        <f t="shared" si="287"/>
        <v>0</v>
      </c>
      <c r="JQ26" s="402">
        <f t="shared" si="288"/>
        <v>0</v>
      </c>
      <c r="JR26" s="402" t="b">
        <f t="shared" si="289"/>
        <v>0</v>
      </c>
      <c r="JS26" s="402">
        <f t="shared" si="290"/>
        <v>0</v>
      </c>
      <c r="JT26" s="402" t="b">
        <f t="shared" si="291"/>
        <v>0</v>
      </c>
      <c r="JU26" s="402">
        <f t="shared" si="292"/>
        <v>0</v>
      </c>
      <c r="JV26" s="402" t="b">
        <f t="shared" si="293"/>
        <v>0</v>
      </c>
      <c r="JW26" s="402">
        <f t="shared" si="294"/>
        <v>0</v>
      </c>
      <c r="JX26" s="402" t="b">
        <f t="shared" si="295"/>
        <v>0</v>
      </c>
      <c r="JY26" s="402">
        <f t="shared" si="296"/>
        <v>0</v>
      </c>
      <c r="JZ26" s="402" t="b">
        <f t="shared" si="297"/>
        <v>0</v>
      </c>
      <c r="KA26" s="402">
        <f t="shared" si="298"/>
        <v>0</v>
      </c>
      <c r="KB26" s="402" t="b">
        <f t="shared" si="299"/>
        <v>0</v>
      </c>
      <c r="KC26" s="402">
        <f t="shared" si="122"/>
        <v>0</v>
      </c>
      <c r="KD26" s="402" t="b">
        <f t="shared" si="300"/>
        <v>0</v>
      </c>
      <c r="KE26" s="402">
        <f t="shared" si="123"/>
        <v>0</v>
      </c>
      <c r="KF26" s="350" t="str">
        <f t="shared" si="124"/>
        <v/>
      </c>
      <c r="KG26" s="403">
        <f t="shared" si="301"/>
        <v>0</v>
      </c>
      <c r="KH26" s="403">
        <f t="shared" si="302"/>
        <v>0</v>
      </c>
      <c r="KI26" s="403">
        <f t="shared" si="303"/>
        <v>0</v>
      </c>
      <c r="KJ26" s="403">
        <f t="shared" si="304"/>
        <v>0</v>
      </c>
      <c r="KK26" s="403">
        <f t="shared" si="305"/>
        <v>0</v>
      </c>
      <c r="KL26" s="403">
        <f t="shared" si="306"/>
        <v>0</v>
      </c>
      <c r="KM26" s="403">
        <f t="shared" si="307"/>
        <v>0</v>
      </c>
      <c r="KN26" s="403">
        <f t="shared" si="308"/>
        <v>0</v>
      </c>
      <c r="KO26" s="403">
        <f t="shared" si="309"/>
        <v>0</v>
      </c>
      <c r="KP26" s="403">
        <f t="shared" si="310"/>
        <v>0</v>
      </c>
      <c r="KQ26" s="402" t="b">
        <f t="shared" si="311"/>
        <v>0</v>
      </c>
      <c r="KR26" s="402">
        <f t="shared" si="312"/>
        <v>0</v>
      </c>
      <c r="KS26" s="402" t="b">
        <f t="shared" si="313"/>
        <v>0</v>
      </c>
      <c r="KT26" s="402">
        <f t="shared" si="314"/>
        <v>0</v>
      </c>
      <c r="KU26" s="402" t="b">
        <f t="shared" si="315"/>
        <v>0</v>
      </c>
      <c r="KV26" s="402">
        <f t="shared" si="316"/>
        <v>0</v>
      </c>
      <c r="KW26" s="402" t="b">
        <f t="shared" si="317"/>
        <v>0</v>
      </c>
      <c r="KX26" s="402">
        <f t="shared" si="318"/>
        <v>0</v>
      </c>
      <c r="KY26" s="402" t="b">
        <f t="shared" si="319"/>
        <v>0</v>
      </c>
      <c r="KZ26" s="402">
        <f t="shared" si="320"/>
        <v>0</v>
      </c>
      <c r="LA26" s="402" t="b">
        <f t="shared" si="321"/>
        <v>0</v>
      </c>
      <c r="LB26" s="402">
        <f t="shared" si="322"/>
        <v>0</v>
      </c>
      <c r="LC26" s="402" t="b">
        <f t="shared" si="323"/>
        <v>0</v>
      </c>
      <c r="LD26" s="402">
        <f t="shared" si="324"/>
        <v>0</v>
      </c>
      <c r="LE26" s="402" t="b">
        <f t="shared" si="325"/>
        <v>0</v>
      </c>
      <c r="LF26" s="402">
        <f t="shared" si="326"/>
        <v>0</v>
      </c>
      <c r="LG26" s="402" t="b">
        <f t="shared" si="327"/>
        <v>0</v>
      </c>
      <c r="LH26" s="402">
        <f t="shared" si="125"/>
        <v>0</v>
      </c>
      <c r="LI26" s="402" t="b">
        <f t="shared" si="328"/>
        <v>0</v>
      </c>
      <c r="LJ26" s="402">
        <f t="shared" si="126"/>
        <v>0</v>
      </c>
      <c r="LK26" s="350" t="str">
        <f t="shared" si="127"/>
        <v/>
      </c>
      <c r="LL26" s="403">
        <f t="shared" si="329"/>
        <v>0</v>
      </c>
      <c r="LM26" s="403">
        <f t="shared" si="330"/>
        <v>0</v>
      </c>
      <c r="LN26" s="403">
        <f t="shared" si="331"/>
        <v>0</v>
      </c>
      <c r="LO26" s="403">
        <f t="shared" si="332"/>
        <v>0</v>
      </c>
      <c r="LP26" s="403">
        <f t="shared" si="333"/>
        <v>0</v>
      </c>
      <c r="LQ26" s="403">
        <f t="shared" si="334"/>
        <v>0</v>
      </c>
      <c r="LR26" s="403">
        <f t="shared" si="335"/>
        <v>0</v>
      </c>
      <c r="LS26" s="403">
        <f t="shared" si="336"/>
        <v>0</v>
      </c>
      <c r="LT26" s="403">
        <f t="shared" si="337"/>
        <v>0</v>
      </c>
      <c r="LU26" s="403">
        <f t="shared" si="338"/>
        <v>0</v>
      </c>
      <c r="LV26" s="402" t="b">
        <f t="shared" si="339"/>
        <v>0</v>
      </c>
      <c r="LW26" s="402">
        <f t="shared" si="340"/>
        <v>0</v>
      </c>
      <c r="LX26" s="402" t="b">
        <f t="shared" si="341"/>
        <v>0</v>
      </c>
      <c r="LY26" s="402">
        <f t="shared" si="342"/>
        <v>0</v>
      </c>
      <c r="LZ26" s="402" t="b">
        <f t="shared" si="343"/>
        <v>0</v>
      </c>
      <c r="MA26" s="402">
        <f t="shared" si="344"/>
        <v>0</v>
      </c>
      <c r="MB26" s="402" t="b">
        <f t="shared" si="345"/>
        <v>0</v>
      </c>
      <c r="MC26" s="402">
        <f t="shared" si="346"/>
        <v>0</v>
      </c>
      <c r="MD26" s="402" t="b">
        <f t="shared" si="347"/>
        <v>0</v>
      </c>
      <c r="ME26" s="402">
        <f t="shared" si="348"/>
        <v>0</v>
      </c>
      <c r="MF26" s="402" t="b">
        <f t="shared" si="349"/>
        <v>0</v>
      </c>
      <c r="MG26" s="402">
        <f t="shared" si="350"/>
        <v>0</v>
      </c>
      <c r="MH26" s="402" t="b">
        <f t="shared" si="351"/>
        <v>0</v>
      </c>
      <c r="MI26" s="402">
        <f t="shared" si="352"/>
        <v>0</v>
      </c>
      <c r="MJ26" s="402" t="b">
        <f t="shared" si="353"/>
        <v>0</v>
      </c>
      <c r="MK26" s="402">
        <f t="shared" si="354"/>
        <v>0</v>
      </c>
      <c r="ML26" s="402" t="b">
        <f t="shared" si="355"/>
        <v>0</v>
      </c>
      <c r="MM26" s="402">
        <f t="shared" si="128"/>
        <v>0</v>
      </c>
      <c r="MN26" s="402" t="b">
        <f t="shared" si="356"/>
        <v>0</v>
      </c>
      <c r="MO26" s="402">
        <f t="shared" si="129"/>
        <v>0</v>
      </c>
      <c r="MP26" s="350" t="str">
        <f t="shared" si="130"/>
        <v/>
      </c>
      <c r="MQ26" s="403">
        <f t="shared" si="357"/>
        <v>0</v>
      </c>
      <c r="MR26" s="403">
        <f t="shared" si="358"/>
        <v>0</v>
      </c>
      <c r="MS26" s="403">
        <f t="shared" si="359"/>
        <v>0</v>
      </c>
      <c r="MT26" s="403">
        <f t="shared" si="360"/>
        <v>0</v>
      </c>
      <c r="MU26" s="403">
        <f t="shared" si="361"/>
        <v>0</v>
      </c>
      <c r="MV26" s="403">
        <f t="shared" si="362"/>
        <v>0</v>
      </c>
      <c r="MW26" s="403">
        <f t="shared" si="363"/>
        <v>0</v>
      </c>
      <c r="MX26" s="403">
        <f t="shared" si="364"/>
        <v>0</v>
      </c>
      <c r="MY26" s="403">
        <f t="shared" si="365"/>
        <v>0</v>
      </c>
      <c r="MZ26" s="403">
        <f t="shared" si="366"/>
        <v>0</v>
      </c>
      <c r="NA26" s="402" t="b">
        <f t="shared" si="367"/>
        <v>0</v>
      </c>
      <c r="NB26" s="402">
        <f t="shared" si="368"/>
        <v>0</v>
      </c>
      <c r="NC26" s="402" t="b">
        <f t="shared" si="369"/>
        <v>0</v>
      </c>
      <c r="ND26" s="402">
        <f t="shared" si="370"/>
        <v>0</v>
      </c>
      <c r="NE26" s="402" t="b">
        <f t="shared" si="371"/>
        <v>0</v>
      </c>
      <c r="NF26" s="402">
        <f t="shared" si="372"/>
        <v>0</v>
      </c>
      <c r="NG26" s="402" t="b">
        <f t="shared" si="373"/>
        <v>0</v>
      </c>
      <c r="NH26" s="402">
        <f t="shared" si="374"/>
        <v>0</v>
      </c>
      <c r="NI26" s="402" t="b">
        <f t="shared" si="375"/>
        <v>0</v>
      </c>
      <c r="NJ26" s="402">
        <f t="shared" si="376"/>
        <v>0</v>
      </c>
      <c r="NK26" s="402" t="b">
        <f t="shared" si="377"/>
        <v>0</v>
      </c>
      <c r="NL26" s="402">
        <f t="shared" si="378"/>
        <v>0</v>
      </c>
      <c r="NM26" s="402" t="b">
        <f t="shared" si="379"/>
        <v>0</v>
      </c>
      <c r="NN26" s="402">
        <f t="shared" si="380"/>
        <v>0</v>
      </c>
      <c r="NO26" s="402" t="b">
        <f t="shared" si="381"/>
        <v>0</v>
      </c>
      <c r="NP26" s="402">
        <f t="shared" si="382"/>
        <v>0</v>
      </c>
      <c r="NQ26" s="402" t="b">
        <f t="shared" si="383"/>
        <v>0</v>
      </c>
      <c r="NR26" s="402">
        <f t="shared" si="131"/>
        <v>0</v>
      </c>
      <c r="NS26" s="402" t="b">
        <f t="shared" si="384"/>
        <v>0</v>
      </c>
      <c r="NT26" s="402">
        <f t="shared" si="132"/>
        <v>0</v>
      </c>
      <c r="NU26" s="350" t="str">
        <f t="shared" si="133"/>
        <v/>
      </c>
      <c r="NV26" s="403">
        <f t="shared" si="385"/>
        <v>0</v>
      </c>
      <c r="NW26" s="403">
        <f t="shared" si="386"/>
        <v>0</v>
      </c>
      <c r="NX26" s="403">
        <f t="shared" si="387"/>
        <v>0</v>
      </c>
      <c r="NY26" s="403">
        <f t="shared" si="388"/>
        <v>0</v>
      </c>
      <c r="NZ26" s="403">
        <f t="shared" si="389"/>
        <v>0</v>
      </c>
      <c r="OA26" s="403">
        <f t="shared" si="390"/>
        <v>0</v>
      </c>
      <c r="OB26" s="403">
        <f t="shared" si="391"/>
        <v>0</v>
      </c>
      <c r="OC26" s="403">
        <f t="shared" si="392"/>
        <v>0</v>
      </c>
      <c r="OD26" s="403">
        <f t="shared" si="393"/>
        <v>0</v>
      </c>
      <c r="OE26" s="403">
        <f t="shared" si="394"/>
        <v>0</v>
      </c>
      <c r="OF26" s="402" t="b">
        <f t="shared" si="395"/>
        <v>0</v>
      </c>
      <c r="OG26" s="402">
        <f t="shared" si="396"/>
        <v>0</v>
      </c>
      <c r="OH26" s="402" t="b">
        <f t="shared" si="397"/>
        <v>0</v>
      </c>
      <c r="OI26" s="402">
        <f t="shared" si="398"/>
        <v>0</v>
      </c>
      <c r="OJ26" s="402" t="b">
        <f t="shared" si="399"/>
        <v>0</v>
      </c>
      <c r="OK26" s="402">
        <f t="shared" si="400"/>
        <v>0</v>
      </c>
      <c r="OL26" s="402" t="b">
        <f t="shared" si="401"/>
        <v>0</v>
      </c>
      <c r="OM26" s="402">
        <f t="shared" si="402"/>
        <v>0</v>
      </c>
      <c r="ON26" s="402" t="b">
        <f t="shared" si="403"/>
        <v>0</v>
      </c>
      <c r="OO26" s="402">
        <f t="shared" si="404"/>
        <v>0</v>
      </c>
      <c r="OP26" s="402" t="b">
        <f t="shared" si="405"/>
        <v>0</v>
      </c>
      <c r="OQ26" s="402">
        <f t="shared" si="406"/>
        <v>0</v>
      </c>
      <c r="OR26" s="402" t="b">
        <f t="shared" si="407"/>
        <v>0</v>
      </c>
      <c r="OS26" s="402">
        <f t="shared" si="408"/>
        <v>0</v>
      </c>
      <c r="OT26" s="402" t="b">
        <f t="shared" si="409"/>
        <v>0</v>
      </c>
      <c r="OU26" s="402">
        <f t="shared" si="410"/>
        <v>0</v>
      </c>
      <c r="OV26" s="402" t="b">
        <f t="shared" si="411"/>
        <v>0</v>
      </c>
      <c r="OW26" s="402">
        <f t="shared" si="134"/>
        <v>0</v>
      </c>
      <c r="OX26" s="402" t="b">
        <f t="shared" si="412"/>
        <v>0</v>
      </c>
      <c r="OY26" s="402">
        <f t="shared" si="135"/>
        <v>0</v>
      </c>
      <c r="OZ26" s="350" t="str">
        <f t="shared" si="136"/>
        <v/>
      </c>
      <c r="PA26" s="403">
        <f t="shared" si="413"/>
        <v>0</v>
      </c>
      <c r="PB26" s="403">
        <f t="shared" si="414"/>
        <v>0</v>
      </c>
      <c r="PC26" s="403">
        <f t="shared" si="415"/>
        <v>0</v>
      </c>
      <c r="PD26" s="403">
        <f t="shared" si="416"/>
        <v>0</v>
      </c>
      <c r="PE26" s="403">
        <f t="shared" si="417"/>
        <v>0</v>
      </c>
      <c r="PF26" s="403">
        <f t="shared" si="418"/>
        <v>0</v>
      </c>
      <c r="PG26" s="403">
        <f t="shared" si="419"/>
        <v>0</v>
      </c>
      <c r="PH26" s="403">
        <f t="shared" si="420"/>
        <v>0</v>
      </c>
      <c r="PI26" s="403">
        <f t="shared" si="421"/>
        <v>0</v>
      </c>
      <c r="PJ26" s="403">
        <f t="shared" si="422"/>
        <v>0</v>
      </c>
      <c r="PK26" s="402" t="b">
        <f t="shared" si="423"/>
        <v>0</v>
      </c>
      <c r="PL26" s="402">
        <f t="shared" si="424"/>
        <v>0</v>
      </c>
      <c r="PM26" s="402" t="b">
        <f t="shared" si="425"/>
        <v>0</v>
      </c>
      <c r="PN26" s="402">
        <f t="shared" si="426"/>
        <v>0</v>
      </c>
      <c r="PO26" s="402" t="b">
        <f t="shared" si="427"/>
        <v>0</v>
      </c>
      <c r="PP26" s="402">
        <f t="shared" si="428"/>
        <v>0</v>
      </c>
      <c r="PQ26" s="402" t="b">
        <f t="shared" si="429"/>
        <v>0</v>
      </c>
      <c r="PR26" s="402">
        <f t="shared" si="430"/>
        <v>0</v>
      </c>
      <c r="PS26" s="402" t="b">
        <f t="shared" si="431"/>
        <v>0</v>
      </c>
      <c r="PT26" s="402">
        <f t="shared" si="432"/>
        <v>0</v>
      </c>
      <c r="PU26" s="402" t="b">
        <f t="shared" si="433"/>
        <v>0</v>
      </c>
      <c r="PV26" s="402">
        <f t="shared" si="434"/>
        <v>0</v>
      </c>
      <c r="PW26" s="402" t="b">
        <f t="shared" si="435"/>
        <v>0</v>
      </c>
      <c r="PX26" s="402">
        <f t="shared" si="436"/>
        <v>0</v>
      </c>
      <c r="PY26" s="402" t="b">
        <f t="shared" si="437"/>
        <v>0</v>
      </c>
      <c r="PZ26" s="402">
        <f t="shared" si="438"/>
        <v>0</v>
      </c>
      <c r="QA26" s="402" t="b">
        <f t="shared" si="439"/>
        <v>0</v>
      </c>
      <c r="QB26" s="402">
        <f t="shared" si="137"/>
        <v>0</v>
      </c>
      <c r="QC26" s="402" t="b">
        <f t="shared" si="440"/>
        <v>0</v>
      </c>
      <c r="QD26" s="402">
        <f t="shared" si="138"/>
        <v>0</v>
      </c>
      <c r="QE26" s="350" t="str">
        <f t="shared" si="139"/>
        <v/>
      </c>
      <c r="QF26" s="404" t="b">
        <f t="shared" si="441"/>
        <v>0</v>
      </c>
      <c r="QG26" s="367" t="s">
        <v>2708</v>
      </c>
      <c r="QH26" s="359">
        <f>'print 10 lane'!AK146</f>
        <v>0</v>
      </c>
      <c r="QI26" s="360" t="s">
        <v>2709</v>
      </c>
      <c r="QJ26" s="359">
        <f>'print 10 lane'!AK147</f>
        <v>0</v>
      </c>
      <c r="QK26" s="361" t="s">
        <v>2710</v>
      </c>
      <c r="QL26" s="368">
        <f>'print 10 lane'!AK148</f>
        <v>0</v>
      </c>
      <c r="QM26" s="506" t="s">
        <v>2791</v>
      </c>
      <c r="QN26" s="459">
        <f>'print 10 lane'!AK149</f>
        <v>0</v>
      </c>
      <c r="QO26" s="507" t="s">
        <v>2792</v>
      </c>
      <c r="QP26" s="459">
        <f>'print 10 lane'!AK150</f>
        <v>0</v>
      </c>
      <c r="QQ26" s="508" t="s">
        <v>2793</v>
      </c>
      <c r="QR26" s="459">
        <f>'print 10 lane'!AK151</f>
        <v>0</v>
      </c>
      <c r="QS26" s="509" t="s">
        <v>2794</v>
      </c>
      <c r="QT26" s="459">
        <f>'print 10 lane'!AK152</f>
        <v>0</v>
      </c>
      <c r="QU26" s="510" t="s">
        <v>2795</v>
      </c>
      <c r="QV26" s="459">
        <f>'print 10 lane'!AK153</f>
        <v>0</v>
      </c>
      <c r="QW26" s="511" t="s">
        <v>2796</v>
      </c>
      <c r="QX26" s="459">
        <f>'print 10 lane'!AK154</f>
        <v>0</v>
      </c>
      <c r="QY26" s="512" t="s">
        <v>2797</v>
      </c>
      <c r="QZ26" s="459">
        <f>'print 10 lane'!AK155</f>
        <v>0</v>
      </c>
      <c r="RC26" s="383">
        <f t="shared" si="140"/>
        <v>0</v>
      </c>
      <c r="RD26" s="376">
        <f t="shared" si="141"/>
        <v>0</v>
      </c>
      <c r="RR26" s="584">
        <f t="shared" si="142"/>
        <v>0</v>
      </c>
      <c r="RS26" s="1556" t="str">
        <f t="shared" si="442"/>
        <v>More results required for accuracy</v>
      </c>
      <c r="RT26" s="1556"/>
      <c r="RU26" s="1556"/>
      <c r="RV26" s="1556"/>
      <c r="RW26" s="1616">
        <f t="shared" si="143"/>
        <v>0</v>
      </c>
      <c r="RX26" s="1616"/>
      <c r="RY26" s="1606" t="b">
        <f t="shared" si="443"/>
        <v>0</v>
      </c>
      <c r="RZ26" s="1606"/>
      <c r="SA26" s="1606"/>
      <c r="SB26" s="585" t="b">
        <f t="shared" si="144"/>
        <v>0</v>
      </c>
      <c r="SC26" s="589">
        <f t="shared" si="444"/>
        <v>0</v>
      </c>
      <c r="SD26" s="590">
        <f t="shared" si="445"/>
        <v>0</v>
      </c>
      <c r="SE26" s="590">
        <f t="shared" si="446"/>
        <v>0</v>
      </c>
      <c r="SF26" s="591">
        <f t="shared" si="145"/>
        <v>0</v>
      </c>
      <c r="SG26" s="591">
        <f t="shared" si="146"/>
        <v>0</v>
      </c>
      <c r="SH26" s="591" t="b">
        <f t="shared" si="147"/>
        <v>0</v>
      </c>
      <c r="SI26" s="591">
        <f t="shared" si="447"/>
        <v>0</v>
      </c>
      <c r="SJ26" s="591">
        <f t="shared" si="148"/>
        <v>0</v>
      </c>
      <c r="SK26" s="591" t="b">
        <f t="shared" si="149"/>
        <v>0</v>
      </c>
      <c r="SL26" s="591">
        <f t="shared" si="448"/>
        <v>0</v>
      </c>
      <c r="SM26" s="591">
        <f t="shared" si="150"/>
        <v>0</v>
      </c>
      <c r="SN26" s="591" t="b">
        <f t="shared" si="151"/>
        <v>0</v>
      </c>
      <c r="SO26" s="591">
        <f t="shared" si="449"/>
        <v>0</v>
      </c>
      <c r="SP26" s="591">
        <f t="shared" si="152"/>
        <v>0</v>
      </c>
      <c r="SQ26" s="591" t="b">
        <f t="shared" si="153"/>
        <v>0</v>
      </c>
      <c r="SR26" s="591">
        <f t="shared" si="450"/>
        <v>0</v>
      </c>
      <c r="SS26" s="591">
        <f t="shared" si="154"/>
        <v>0</v>
      </c>
      <c r="ST26" s="591" t="b">
        <f t="shared" si="155"/>
        <v>0</v>
      </c>
      <c r="SU26" s="591">
        <f t="shared" si="451"/>
        <v>0</v>
      </c>
      <c r="SV26" s="591">
        <f t="shared" si="156"/>
        <v>0</v>
      </c>
      <c r="SW26" s="591" t="b">
        <f t="shared" si="157"/>
        <v>0</v>
      </c>
      <c r="SX26" s="591">
        <f t="shared" si="452"/>
        <v>0</v>
      </c>
      <c r="SY26" s="591">
        <f t="shared" si="158"/>
        <v>0</v>
      </c>
      <c r="SZ26" s="591" t="b">
        <f t="shared" si="159"/>
        <v>0</v>
      </c>
      <c r="TA26" s="591">
        <f t="shared" si="453"/>
        <v>0</v>
      </c>
      <c r="TB26" s="591">
        <f t="shared" si="160"/>
        <v>0</v>
      </c>
      <c r="TC26" s="591" t="b">
        <f t="shared" si="161"/>
        <v>0</v>
      </c>
      <c r="TD26" s="591">
        <f t="shared" si="454"/>
        <v>0</v>
      </c>
      <c r="TE26" s="591">
        <f t="shared" si="162"/>
        <v>0</v>
      </c>
      <c r="TF26" s="591" t="b">
        <f t="shared" si="163"/>
        <v>0</v>
      </c>
      <c r="TG26" s="591">
        <f t="shared" si="455"/>
        <v>0</v>
      </c>
      <c r="TH26" s="591">
        <f t="shared" si="164"/>
        <v>0</v>
      </c>
      <c r="TI26" s="591" t="b">
        <f t="shared" si="165"/>
        <v>0</v>
      </c>
      <c r="TJ26" s="591">
        <f t="shared" si="456"/>
        <v>0</v>
      </c>
      <c r="TK26" s="591" t="e">
        <f>IF(#REF!=0,0,IF(SI26=1,1,IF(SI26=2,2,IF(SI26=3,3,IF(SI26=4,4,IF(SI26=5,5,IF(SI26=6,6,IF(SI26=7,7,IF(SI26=8,8,IF(SI26=9,9,IF(SI26=10,10,IF(SL26=2,2,IF(SL26=3,3,IF(SL26=4,4,IF(SL26=5,5,IF(SL26=6,6,IF(SL26=7,7,IF(SL26=8,8,IF(SL26=9,9,IF(SL26=10,10,IF(SO26=3,3,IF(SO26=4,4,IF(SO26=5,5,IF(SO26=6,6,IF(SO26=7,7,IF(SO26=8,8,IF(SO26=9,9,IF(SO26=10,10,IF(SR26=4,4,IF(SR26=5,5,IF(SR26=6,6,IF(SR26=7,7,IF(SR26=8,8,IF(SR26=9,9,IF(SR26=10,10,IF(SU26=5,5,IF(SU26=6,6,IF(SU26=7,7,IF(SU26=8,8,IF(SU26=9,9,IF(SU26=10,10,IF(SX26=6,6,IF(SX26=5,5,IF(SX26=7,7,IF(SX26=8,8,IF(SX26=9,9,IF(SX26=10,10,IF(TA26=7,7,IF(TA26=8,8,IF(TA26=9,9,IF(TA26=10,10,IF(TD26=8,8,IF(TD26=9,9,IF(TD26=10,10,IF(TG26=9,9,IF(TG26=10,10,IF(TI26=10,10,(SF26))))))))))))))))))))))))))))))))))))))))))))))))))))))))))</f>
        <v>#REF!</v>
      </c>
      <c r="TL26" s="591" t="e">
        <f>IF(#REF!=0,0,IF(TK26=1,"1st",IF(TK26=2,"2nd",IF(TK26=3,"3rd",IF(TK26=4,"4th",IF(TK26=5,"5th",IF(TK26=6,"6th",IF(TK26=7,"7th",IF(TK26=8,"8th",IF(TK26=9,"9th",IF(TK26=10,"10th")))))))))))</f>
        <v>#REF!</v>
      </c>
      <c r="TM26" s="1613" t="e">
        <f t="shared" si="166"/>
        <v>#REF!</v>
      </c>
      <c r="TN26" s="1613"/>
      <c r="TO26" s="1613"/>
      <c r="TP26" s="1614">
        <f t="shared" si="457"/>
        <v>0</v>
      </c>
      <c r="TQ26" s="1614"/>
      <c r="TR26" s="1615"/>
    </row>
    <row r="27" spans="1:538" ht="15.6" customHeight="1" thickTop="1" x14ac:dyDescent="0.3">
      <c r="A27" s="445"/>
      <c r="B27" s="463"/>
      <c r="C27" s="464"/>
      <c r="D27" s="465"/>
      <c r="E27" s="514"/>
      <c r="F27" s="466"/>
      <c r="G27" s="467"/>
      <c r="H27" s="469"/>
      <c r="I27" s="469"/>
      <c r="J27" s="469"/>
      <c r="K27" s="469"/>
      <c r="L27" s="469"/>
      <c r="M27" s="469"/>
      <c r="N27" s="471" t="s">
        <v>2751</v>
      </c>
      <c r="O27" s="469"/>
      <c r="P27" s="472"/>
      <c r="Q27" s="469"/>
      <c r="R27" s="472"/>
      <c r="S27" s="469"/>
      <c r="T27" s="473"/>
      <c r="U27" s="469"/>
      <c r="V27" s="469"/>
      <c r="W27" s="469"/>
      <c r="X27" s="469"/>
      <c r="Y27" s="469"/>
      <c r="Z27" s="469"/>
      <c r="AA27" s="469"/>
      <c r="AB27" s="468"/>
      <c r="AC27" s="468"/>
      <c r="AD27" s="468"/>
      <c r="AE27" s="468"/>
      <c r="AF27" s="468"/>
      <c r="AG27" s="468"/>
      <c r="AH27" s="468"/>
      <c r="AI27" s="468"/>
      <c r="AJ27" s="468"/>
      <c r="AK27" s="468"/>
      <c r="AL27" s="468"/>
      <c r="AM27" s="468"/>
      <c r="AN27" s="468"/>
      <c r="AO27" s="468"/>
      <c r="AP27" s="468"/>
      <c r="AQ27" s="468"/>
      <c r="AR27" s="468"/>
      <c r="AS27" s="468"/>
      <c r="AT27" s="468"/>
      <c r="AU27" s="468"/>
      <c r="AV27" s="468"/>
      <c r="AW27" s="468"/>
      <c r="AX27" s="468"/>
      <c r="AY27" s="468"/>
      <c r="AZ27" s="468"/>
      <c r="BA27" s="468"/>
      <c r="BB27" s="468"/>
      <c r="BC27" s="468"/>
      <c r="BD27" s="468"/>
      <c r="BE27" s="468"/>
      <c r="BF27" s="468"/>
      <c r="BG27" s="468"/>
      <c r="BH27" s="468"/>
      <c r="BI27" s="468"/>
      <c r="BJ27" s="468"/>
      <c r="BK27" s="468"/>
      <c r="BL27" s="468"/>
      <c r="BM27" s="474"/>
      <c r="BN27" s="474"/>
      <c r="BO27" s="474"/>
      <c r="BP27" s="441"/>
      <c r="BQ27" s="438"/>
      <c r="BR27" s="475"/>
      <c r="BS27" s="54"/>
      <c r="BZ27" s="447"/>
      <c r="CA27" s="448"/>
      <c r="CB27" s="448"/>
      <c r="CC27" s="81"/>
      <c r="CD27" s="449"/>
      <c r="CE27" s="449"/>
      <c r="CF27" s="449"/>
      <c r="CG27" s="449"/>
      <c r="CH27" s="446"/>
      <c r="CI27" s="446"/>
      <c r="CJ27" s="446"/>
      <c r="CK27" s="446"/>
      <c r="CL27" s="446"/>
      <c r="CM27" s="446"/>
      <c r="CO27" s="449"/>
      <c r="CP27" s="449"/>
      <c r="CQ27" s="449"/>
      <c r="CR27" s="450"/>
      <c r="CS27" s="450"/>
      <c r="CT27" s="450"/>
      <c r="CU27" s="395"/>
      <c r="CW27" s="450"/>
      <c r="CX27" s="451"/>
      <c r="CY27" s="451"/>
      <c r="CZ27" s="452"/>
      <c r="DA27" s="453"/>
      <c r="DB27" s="449"/>
      <c r="DC27" s="454"/>
      <c r="DD27" s="455"/>
      <c r="DE27" s="455"/>
      <c r="DF27" s="454"/>
      <c r="DG27" s="455"/>
      <c r="DH27" s="455"/>
      <c r="DI27" s="454"/>
      <c r="DJ27" s="455"/>
      <c r="DK27" s="455"/>
      <c r="DL27" s="454"/>
      <c r="DM27" s="455"/>
      <c r="DN27" s="455"/>
      <c r="DO27" s="454"/>
      <c r="DP27" s="455"/>
      <c r="DQ27" s="455"/>
      <c r="DR27" s="454"/>
      <c r="DS27" s="455"/>
      <c r="DT27" s="455"/>
      <c r="DU27" s="454"/>
      <c r="DV27" s="455"/>
      <c r="DW27" s="455"/>
      <c r="DX27" s="454"/>
      <c r="DY27" s="455"/>
      <c r="DZ27" s="455"/>
      <c r="EA27" s="454"/>
      <c r="EB27" s="455"/>
      <c r="EC27" s="455"/>
      <c r="ED27" s="454"/>
      <c r="EE27" s="455"/>
      <c r="EF27" s="455"/>
      <c r="EG27" s="449"/>
      <c r="EH27" s="456"/>
      <c r="EI27" s="456"/>
      <c r="EJ27" s="456"/>
      <c r="EK27" s="456"/>
      <c r="EL27" s="456"/>
      <c r="EM27" s="456"/>
      <c r="EN27" s="456"/>
      <c r="EO27" s="456"/>
      <c r="EP27" s="456"/>
      <c r="EQ27" s="456"/>
      <c r="ER27" s="455"/>
      <c r="ES27" s="455"/>
      <c r="ET27" s="455"/>
      <c r="EU27" s="455"/>
      <c r="EV27" s="455"/>
      <c r="EW27" s="455"/>
      <c r="EX27" s="455"/>
      <c r="EY27" s="455"/>
      <c r="EZ27" s="455"/>
      <c r="FA27" s="455"/>
      <c r="FB27" s="455"/>
      <c r="FC27" s="455"/>
      <c r="FD27" s="455"/>
      <c r="FE27" s="455"/>
      <c r="FF27" s="455"/>
      <c r="FG27" s="455"/>
      <c r="FH27" s="455"/>
      <c r="FI27" s="455"/>
      <c r="FJ27" s="455"/>
      <c r="FK27" s="455"/>
      <c r="FL27" s="449"/>
      <c r="FM27" s="456"/>
      <c r="FN27" s="456"/>
      <c r="FO27" s="456"/>
      <c r="FP27" s="456"/>
      <c r="FQ27" s="456"/>
      <c r="FR27" s="456"/>
      <c r="FS27" s="456"/>
      <c r="FT27" s="456"/>
      <c r="FU27" s="456"/>
      <c r="FV27" s="456"/>
      <c r="FW27" s="455"/>
      <c r="FX27" s="455"/>
      <c r="FY27" s="455"/>
      <c r="FZ27" s="455"/>
      <c r="GA27" s="455"/>
      <c r="GB27" s="455"/>
      <c r="GC27" s="455"/>
      <c r="GD27" s="455"/>
      <c r="GE27" s="455"/>
      <c r="GF27" s="455"/>
      <c r="GG27" s="455"/>
      <c r="GH27" s="455"/>
      <c r="GI27" s="455"/>
      <c r="GJ27" s="455"/>
      <c r="GK27" s="455"/>
      <c r="GL27" s="455"/>
      <c r="GM27" s="455"/>
      <c r="GN27" s="455"/>
      <c r="GO27" s="455"/>
      <c r="GP27" s="455"/>
      <c r="GQ27" s="449"/>
      <c r="GR27" s="456"/>
      <c r="GS27" s="456"/>
      <c r="GT27" s="456"/>
      <c r="GU27" s="456"/>
      <c r="GV27" s="456"/>
      <c r="GW27" s="456"/>
      <c r="GX27" s="456"/>
      <c r="GY27" s="456"/>
      <c r="GZ27" s="456"/>
      <c r="HA27" s="456"/>
      <c r="HB27" s="455"/>
      <c r="HC27" s="455"/>
      <c r="HD27" s="455"/>
      <c r="HE27" s="455"/>
      <c r="HF27" s="455"/>
      <c r="HG27" s="455"/>
      <c r="HH27" s="455"/>
      <c r="HI27" s="455"/>
      <c r="HJ27" s="455"/>
      <c r="HK27" s="455"/>
      <c r="HL27" s="455"/>
      <c r="HM27" s="455"/>
      <c r="HN27" s="455"/>
      <c r="HO27" s="455"/>
      <c r="HP27" s="455"/>
      <c r="HQ27" s="455"/>
      <c r="HR27" s="455"/>
      <c r="HS27" s="455"/>
      <c r="HT27" s="455"/>
      <c r="HU27" s="455"/>
      <c r="HV27" s="449"/>
      <c r="HW27" s="449"/>
      <c r="HX27" s="449"/>
      <c r="HY27" s="449"/>
      <c r="HZ27" s="449"/>
      <c r="IA27" s="449"/>
      <c r="IB27" s="449"/>
      <c r="IC27" s="449"/>
      <c r="ID27" s="449"/>
      <c r="IE27" s="449"/>
      <c r="IF27" s="449"/>
      <c r="IG27" s="449"/>
      <c r="IH27" s="449"/>
      <c r="II27" s="449"/>
      <c r="IJ27" s="449"/>
      <c r="IK27" s="449"/>
      <c r="IL27" s="449"/>
      <c r="IM27" s="449"/>
      <c r="IN27" s="449"/>
      <c r="IO27" s="449"/>
      <c r="IP27" s="449"/>
      <c r="IQ27" s="449"/>
      <c r="IR27" s="449"/>
      <c r="IS27" s="449"/>
      <c r="IT27" s="449"/>
      <c r="IU27" s="449"/>
      <c r="IV27" s="449"/>
      <c r="IW27" s="449"/>
      <c r="IX27" s="449"/>
      <c r="IY27" s="449"/>
      <c r="IZ27" s="449"/>
      <c r="JA27" s="449"/>
      <c r="JB27" s="449"/>
      <c r="JC27" s="449"/>
      <c r="JD27" s="449"/>
      <c r="JE27" s="449"/>
      <c r="JF27" s="449"/>
      <c r="JG27" s="449"/>
      <c r="JH27" s="449"/>
      <c r="JI27" s="449"/>
      <c r="JJ27" s="449"/>
      <c r="JK27" s="449"/>
      <c r="JL27" s="449"/>
      <c r="JM27" s="449"/>
      <c r="JN27" s="449"/>
      <c r="JO27" s="449"/>
      <c r="JP27" s="449"/>
      <c r="JQ27" s="449"/>
      <c r="JR27" s="449"/>
      <c r="JS27" s="449"/>
      <c r="JT27" s="449"/>
      <c r="JU27" s="449"/>
      <c r="JV27" s="449"/>
      <c r="JW27" s="449"/>
      <c r="JX27" s="449"/>
      <c r="JY27" s="449"/>
      <c r="JZ27" s="449"/>
      <c r="KA27" s="449"/>
      <c r="KB27" s="449"/>
      <c r="KC27" s="449"/>
      <c r="KD27" s="449"/>
      <c r="KE27" s="449"/>
      <c r="KF27" s="449"/>
      <c r="KG27" s="449"/>
      <c r="KH27" s="449"/>
      <c r="KI27" s="449"/>
      <c r="KJ27" s="449"/>
      <c r="KK27" s="449"/>
      <c r="KL27" s="449"/>
      <c r="KM27" s="449"/>
      <c r="KN27" s="449"/>
      <c r="KO27" s="449"/>
      <c r="KP27" s="449"/>
      <c r="KQ27" s="449"/>
      <c r="KR27" s="449"/>
      <c r="KS27" s="449"/>
      <c r="KT27" s="449"/>
      <c r="KU27" s="449"/>
      <c r="KV27" s="449"/>
      <c r="KW27" s="449"/>
      <c r="KX27" s="449"/>
      <c r="KY27" s="449"/>
      <c r="KZ27" s="449"/>
      <c r="LA27" s="449"/>
      <c r="LB27" s="449"/>
      <c r="LC27" s="449"/>
      <c r="LD27" s="449"/>
      <c r="LE27" s="449"/>
      <c r="LF27" s="449"/>
      <c r="LG27" s="449"/>
      <c r="LH27" s="449"/>
      <c r="LI27" s="449"/>
      <c r="LJ27" s="449"/>
      <c r="LK27" s="449"/>
      <c r="LL27" s="449"/>
      <c r="LM27" s="449"/>
      <c r="LN27" s="449"/>
      <c r="LO27" s="449"/>
      <c r="LP27" s="449"/>
      <c r="LQ27" s="449"/>
      <c r="LR27" s="449"/>
      <c r="LS27" s="449"/>
      <c r="LT27" s="449"/>
      <c r="LU27" s="449"/>
      <c r="LV27" s="449"/>
      <c r="LW27" s="449"/>
      <c r="LX27" s="449"/>
      <c r="LY27" s="449"/>
      <c r="LZ27" s="449"/>
      <c r="MA27" s="449"/>
      <c r="MB27" s="449"/>
      <c r="MC27" s="449"/>
      <c r="MD27" s="449"/>
      <c r="ME27" s="449"/>
      <c r="MF27" s="449"/>
      <c r="MG27" s="449"/>
      <c r="MH27" s="449"/>
      <c r="MI27" s="449"/>
      <c r="MJ27" s="449"/>
      <c r="MK27" s="449"/>
      <c r="ML27" s="449"/>
      <c r="MM27" s="449"/>
      <c r="MN27" s="449"/>
      <c r="MO27" s="449"/>
      <c r="MP27" s="449"/>
      <c r="MQ27" s="449"/>
      <c r="MR27" s="449"/>
      <c r="MS27" s="449"/>
      <c r="MT27" s="449"/>
      <c r="MU27" s="449"/>
      <c r="MV27" s="449"/>
      <c r="MW27" s="449"/>
      <c r="MX27" s="449"/>
      <c r="MY27" s="449"/>
      <c r="MZ27" s="449"/>
      <c r="NA27" s="449"/>
      <c r="NB27" s="449"/>
      <c r="NC27" s="449"/>
      <c r="ND27" s="449"/>
      <c r="NE27" s="449"/>
      <c r="NF27" s="449"/>
      <c r="NG27" s="449"/>
      <c r="NH27" s="449"/>
      <c r="NI27" s="449"/>
      <c r="NJ27" s="449"/>
      <c r="NK27" s="449"/>
      <c r="NL27" s="449"/>
      <c r="NM27" s="449"/>
      <c r="NN27" s="449"/>
      <c r="NO27" s="449"/>
      <c r="NP27" s="449"/>
      <c r="NQ27" s="449"/>
      <c r="NR27" s="449"/>
      <c r="NS27" s="449"/>
      <c r="NT27" s="449"/>
      <c r="NU27" s="449"/>
      <c r="NV27" s="449"/>
      <c r="NW27" s="449"/>
      <c r="NX27" s="449"/>
      <c r="NY27" s="449"/>
      <c r="NZ27" s="449"/>
      <c r="OA27" s="449"/>
      <c r="OB27" s="449"/>
      <c r="OC27" s="449"/>
      <c r="OD27" s="449"/>
      <c r="OE27" s="449"/>
      <c r="OF27" s="449"/>
      <c r="OG27" s="449"/>
      <c r="OH27" s="449"/>
      <c r="OI27" s="449"/>
      <c r="OJ27" s="449"/>
      <c r="OK27" s="449"/>
      <c r="OL27" s="449"/>
      <c r="OM27" s="449"/>
      <c r="ON27" s="449"/>
      <c r="OO27" s="449"/>
      <c r="OP27" s="449"/>
      <c r="OQ27" s="449"/>
      <c r="OR27" s="449"/>
      <c r="OS27" s="449"/>
      <c r="OT27" s="449"/>
      <c r="OU27" s="449"/>
      <c r="OV27" s="449"/>
      <c r="OW27" s="449"/>
      <c r="OX27" s="449"/>
      <c r="OY27" s="449"/>
      <c r="OZ27" s="449"/>
      <c r="PA27" s="449"/>
      <c r="PB27" s="449"/>
      <c r="PC27" s="449"/>
      <c r="PD27" s="449"/>
      <c r="PE27" s="449"/>
      <c r="PF27" s="449"/>
      <c r="PG27" s="449"/>
      <c r="PH27" s="449"/>
      <c r="PI27" s="449"/>
      <c r="PJ27" s="449"/>
      <c r="PK27" s="449"/>
      <c r="PL27" s="449"/>
      <c r="PM27" s="449"/>
      <c r="PN27" s="449"/>
      <c r="PO27" s="449"/>
      <c r="PP27" s="449"/>
      <c r="PQ27" s="449"/>
      <c r="PR27" s="449"/>
      <c r="PS27" s="449"/>
      <c r="PT27" s="449"/>
      <c r="PU27" s="449"/>
      <c r="PV27" s="449"/>
      <c r="PW27" s="449"/>
      <c r="PX27" s="449"/>
      <c r="PY27" s="449"/>
      <c r="PZ27" s="449"/>
      <c r="QA27" s="449"/>
      <c r="QB27" s="449"/>
      <c r="QC27" s="449"/>
      <c r="QD27" s="449"/>
      <c r="QE27" s="449"/>
      <c r="QF27" s="457"/>
      <c r="QG27" s="458"/>
      <c r="QH27" s="459"/>
      <c r="QI27" s="460"/>
      <c r="QJ27" s="459"/>
      <c r="QK27" s="461"/>
      <c r="QL27" s="459"/>
      <c r="QM27" s="459"/>
      <c r="QN27" s="459"/>
      <c r="QO27" s="459"/>
      <c r="QP27" s="459"/>
      <c r="QQ27" s="459"/>
      <c r="QR27" s="459"/>
      <c r="QS27" s="459"/>
      <c r="QT27" s="459"/>
      <c r="QU27" s="459"/>
      <c r="QV27" s="459"/>
      <c r="QW27" s="459"/>
      <c r="QX27" s="459"/>
      <c r="QY27" s="459"/>
      <c r="QZ27" s="459"/>
      <c r="RC27" s="452"/>
      <c r="RD27" s="462"/>
      <c r="RR27" s="579"/>
      <c r="RS27" s="81"/>
      <c r="RT27" s="578"/>
      <c r="RU27" s="578"/>
      <c r="RV27" s="578"/>
      <c r="RW27" s="446" t="s">
        <v>2751</v>
      </c>
      <c r="RX27" s="578"/>
      <c r="RY27" s="580"/>
      <c r="RZ27" s="578"/>
      <c r="SA27" s="580"/>
      <c r="SB27" s="578"/>
      <c r="SC27" s="578"/>
      <c r="SD27" s="578"/>
      <c r="SE27" s="578"/>
      <c r="SF27" s="232"/>
      <c r="SG27" s="232"/>
      <c r="SH27" s="232"/>
      <c r="SI27" s="232"/>
      <c r="SJ27" s="232"/>
      <c r="SK27" s="232"/>
      <c r="SL27" s="232"/>
      <c r="SM27" s="232"/>
      <c r="SN27" s="232"/>
      <c r="SO27" s="232"/>
      <c r="SP27" s="232"/>
      <c r="SQ27" s="232"/>
      <c r="SR27" s="232"/>
      <c r="SS27" s="232"/>
      <c r="ST27" s="232"/>
      <c r="SU27" s="232"/>
      <c r="SV27" s="232"/>
      <c r="SW27" s="232"/>
      <c r="SX27" s="232"/>
      <c r="SY27" s="232"/>
      <c r="SZ27" s="232"/>
      <c r="TA27" s="232"/>
      <c r="TB27" s="232"/>
      <c r="TC27" s="232"/>
      <c r="TD27" s="232"/>
      <c r="TE27" s="232"/>
      <c r="TF27" s="232"/>
      <c r="TG27" s="232"/>
      <c r="TH27" s="232"/>
      <c r="TI27" s="232"/>
      <c r="TJ27" s="232"/>
      <c r="TK27" s="232"/>
      <c r="TL27" s="232"/>
      <c r="TM27" s="232"/>
      <c r="TN27" s="232"/>
      <c r="TO27" s="232"/>
      <c r="TP27" s="581"/>
      <c r="TQ27" s="581"/>
      <c r="TR27" s="581"/>
    </row>
    <row r="28" spans="1:538" ht="409.6" customHeight="1" x14ac:dyDescent="0.2">
      <c r="A28" s="198"/>
      <c r="B28" s="395"/>
      <c r="C28" s="395"/>
      <c r="D28" s="395"/>
      <c r="E28" s="395"/>
      <c r="F28" s="395"/>
      <c r="G28" s="395"/>
      <c r="H28" s="395"/>
      <c r="I28" s="395"/>
      <c r="J28" s="395"/>
      <c r="K28" s="395"/>
      <c r="L28" s="395"/>
      <c r="M28" s="395"/>
      <c r="N28" s="395"/>
      <c r="O28" s="395"/>
      <c r="P28" s="395"/>
      <c r="Q28" s="395"/>
      <c r="R28" s="395"/>
      <c r="S28" s="395"/>
      <c r="T28" s="395"/>
      <c r="U28" s="395"/>
      <c r="V28" s="395"/>
      <c r="W28" s="395"/>
      <c r="X28" s="395"/>
      <c r="Y28" s="395"/>
      <c r="Z28" s="395"/>
      <c r="AA28" s="395"/>
      <c r="AB28" s="395"/>
      <c r="AC28" s="395"/>
      <c r="AD28" s="395"/>
      <c r="AE28" s="395"/>
      <c r="AF28" s="395"/>
      <c r="AG28" s="395"/>
      <c r="AH28" s="395"/>
      <c r="AI28" s="395"/>
      <c r="AJ28" s="395"/>
      <c r="AK28" s="395"/>
      <c r="AL28" s="395"/>
      <c r="AM28" s="395"/>
      <c r="AN28" s="395"/>
      <c r="AO28" s="395"/>
      <c r="AP28" s="395"/>
      <c r="AQ28" s="395"/>
      <c r="AR28" s="395"/>
      <c r="AS28" s="395"/>
      <c r="AT28" s="395"/>
      <c r="AU28" s="395"/>
      <c r="AV28" s="395"/>
      <c r="AW28" s="395"/>
      <c r="AX28" s="395"/>
      <c r="AY28" s="395"/>
      <c r="AZ28" s="395"/>
      <c r="BA28" s="395"/>
      <c r="BB28" s="395"/>
      <c r="BC28" s="395"/>
      <c r="BD28" s="395"/>
      <c r="BE28" s="395"/>
      <c r="BF28" s="395"/>
      <c r="BG28" s="395"/>
      <c r="BH28" s="395"/>
      <c r="BI28" s="395"/>
      <c r="BJ28" s="395"/>
      <c r="BK28" s="395"/>
      <c r="BL28" s="395"/>
      <c r="BM28" s="395"/>
      <c r="BN28" s="395"/>
      <c r="BO28" s="395"/>
      <c r="BP28" s="395"/>
      <c r="BQ28" s="395"/>
      <c r="BR28" s="395"/>
      <c r="BS28" s="395"/>
      <c r="CU28" s="395"/>
      <c r="RR28" s="231"/>
      <c r="RS28" s="231"/>
      <c r="RT28" s="231"/>
      <c r="RU28" s="231"/>
      <c r="RV28" s="231"/>
      <c r="RW28" s="231"/>
      <c r="RX28" s="231"/>
      <c r="RY28" s="231"/>
      <c r="RZ28" s="231"/>
      <c r="SA28" s="231"/>
      <c r="SB28" s="231"/>
      <c r="SC28" s="231"/>
      <c r="SD28" s="231"/>
      <c r="SE28" s="231"/>
      <c r="SF28" s="231"/>
      <c r="SG28" s="231"/>
      <c r="SH28" s="231"/>
      <c r="SI28" s="231"/>
      <c r="SJ28" s="231"/>
      <c r="SK28" s="231"/>
      <c r="SL28" s="231"/>
      <c r="SM28" s="231"/>
      <c r="SN28" s="231"/>
      <c r="SO28" s="231"/>
      <c r="SP28" s="231"/>
      <c r="SQ28" s="231"/>
      <c r="SR28" s="231"/>
      <c r="SS28" s="231"/>
      <c r="ST28" s="231"/>
      <c r="SU28" s="231"/>
      <c r="SV28" s="231"/>
      <c r="SW28" s="231"/>
      <c r="SX28" s="231"/>
      <c r="SY28" s="231"/>
      <c r="SZ28" s="231"/>
      <c r="TA28" s="231"/>
      <c r="TB28" s="231"/>
      <c r="TC28" s="231"/>
      <c r="TD28" s="231"/>
      <c r="TE28" s="231"/>
      <c r="TF28" s="231"/>
      <c r="TG28" s="231"/>
      <c r="TH28" s="231"/>
      <c r="TI28" s="231"/>
      <c r="TJ28" s="231"/>
      <c r="TK28" s="231"/>
      <c r="TL28" s="231"/>
      <c r="TM28" s="231"/>
      <c r="TN28" s="231"/>
      <c r="TO28" s="231"/>
      <c r="TP28" s="231"/>
      <c r="TQ28" s="231"/>
      <c r="TR28" s="231"/>
    </row>
    <row r="29" spans="1:538" ht="26.45" customHeight="1" x14ac:dyDescent="0.2">
      <c r="CU29" s="395"/>
      <c r="RR29" s="231"/>
      <c r="RS29" s="231"/>
      <c r="RT29" s="231"/>
      <c r="RU29" s="231"/>
      <c r="RV29" s="231"/>
      <c r="RW29" s="231"/>
      <c r="RX29" s="231"/>
      <c r="RY29" s="231"/>
      <c r="RZ29" s="231"/>
      <c r="SA29" s="231"/>
      <c r="SB29" s="231"/>
      <c r="SC29" s="231"/>
      <c r="SD29" s="231"/>
      <c r="SE29" s="231"/>
      <c r="SF29" s="231"/>
      <c r="SG29" s="231"/>
      <c r="SH29" s="231"/>
      <c r="SI29" s="231"/>
      <c r="SJ29" s="231"/>
      <c r="SK29" s="231"/>
      <c r="SL29" s="231"/>
      <c r="SM29" s="231"/>
      <c r="SN29" s="231"/>
      <c r="SO29" s="231"/>
      <c r="SP29" s="231"/>
      <c r="SQ29" s="231"/>
      <c r="SR29" s="231"/>
      <c r="SS29" s="231"/>
      <c r="ST29" s="231"/>
      <c r="SU29" s="231"/>
      <c r="SV29" s="231"/>
      <c r="SW29" s="231"/>
      <c r="SX29" s="231"/>
      <c r="SY29" s="231"/>
      <c r="SZ29" s="231"/>
      <c r="TA29" s="231"/>
      <c r="TB29" s="231"/>
      <c r="TC29" s="231"/>
      <c r="TD29" s="231"/>
      <c r="TE29" s="231"/>
      <c r="TF29" s="231"/>
      <c r="TG29" s="231"/>
      <c r="TH29" s="231"/>
      <c r="TI29" s="231"/>
      <c r="TJ29" s="231"/>
      <c r="TK29" s="231"/>
      <c r="TL29" s="231"/>
      <c r="TM29" s="231"/>
      <c r="TN29" s="231"/>
      <c r="TO29" s="231"/>
      <c r="TP29" s="231"/>
      <c r="TQ29" s="231"/>
      <c r="TR29" s="231"/>
    </row>
    <row r="30" spans="1:538" ht="30" customHeight="1" x14ac:dyDescent="0.2">
      <c r="CU30" s="395"/>
      <c r="RR30" s="231"/>
      <c r="RS30" s="231"/>
      <c r="RT30" s="231"/>
      <c r="RU30" s="231"/>
      <c r="RV30" s="231"/>
      <c r="RW30" s="231"/>
      <c r="RX30" s="231"/>
      <c r="RY30" s="231"/>
      <c r="RZ30" s="231"/>
      <c r="SA30" s="231"/>
      <c r="SB30" s="231"/>
      <c r="SC30" s="231"/>
      <c r="SD30" s="231"/>
      <c r="SE30" s="231"/>
      <c r="SF30" s="231"/>
      <c r="SG30" s="231"/>
      <c r="SH30" s="231"/>
      <c r="SI30" s="231"/>
      <c r="SJ30" s="231"/>
      <c r="SK30" s="231"/>
      <c r="SL30" s="231"/>
      <c r="SM30" s="231"/>
      <c r="SN30" s="231"/>
      <c r="SO30" s="231"/>
      <c r="SP30" s="231"/>
      <c r="SQ30" s="231"/>
      <c r="SR30" s="231"/>
      <c r="SS30" s="231"/>
      <c r="ST30" s="231"/>
      <c r="SU30" s="231"/>
      <c r="SV30" s="231"/>
      <c r="SW30" s="231"/>
      <c r="SX30" s="231"/>
      <c r="SY30" s="231"/>
      <c r="SZ30" s="231"/>
      <c r="TA30" s="231"/>
      <c r="TB30" s="231"/>
      <c r="TC30" s="231"/>
      <c r="TD30" s="231"/>
      <c r="TE30" s="231"/>
      <c r="TF30" s="231"/>
      <c r="TG30" s="231"/>
      <c r="TH30" s="231"/>
      <c r="TI30" s="231"/>
      <c r="TJ30" s="231"/>
      <c r="TK30" s="231"/>
      <c r="TL30" s="231"/>
      <c r="TM30" s="231"/>
      <c r="TN30" s="231"/>
      <c r="TO30" s="231"/>
      <c r="TP30" s="231"/>
      <c r="TQ30" s="231"/>
      <c r="TR30" s="231"/>
    </row>
    <row r="31" spans="1:538" ht="26.45" customHeight="1" x14ac:dyDescent="0.2">
      <c r="CU31" s="395"/>
      <c r="RR31" s="231"/>
      <c r="RS31" s="231"/>
      <c r="RT31" s="231"/>
      <c r="RU31" s="231"/>
      <c r="RV31" s="231"/>
      <c r="RW31" s="231"/>
      <c r="RX31" s="231"/>
      <c r="RY31" s="231"/>
      <c r="RZ31" s="231"/>
      <c r="SA31" s="231"/>
      <c r="SB31" s="231"/>
      <c r="SC31" s="231"/>
      <c r="SD31" s="231"/>
      <c r="SE31" s="231"/>
      <c r="SF31" s="231"/>
      <c r="SG31" s="231"/>
      <c r="SH31" s="231"/>
      <c r="SI31" s="231"/>
      <c r="SJ31" s="231"/>
      <c r="SK31" s="231"/>
      <c r="SL31" s="231"/>
      <c r="SM31" s="231"/>
      <c r="SN31" s="231"/>
      <c r="SO31" s="231"/>
      <c r="SP31" s="231"/>
      <c r="SQ31" s="231"/>
      <c r="SR31" s="231"/>
      <c r="SS31" s="231"/>
      <c r="ST31" s="231"/>
      <c r="SU31" s="231"/>
      <c r="SV31" s="231"/>
      <c r="SW31" s="231"/>
      <c r="SX31" s="231"/>
      <c r="SY31" s="231"/>
      <c r="SZ31" s="231"/>
      <c r="TA31" s="231"/>
      <c r="TB31" s="231"/>
      <c r="TC31" s="231"/>
      <c r="TD31" s="231"/>
      <c r="TE31" s="231"/>
      <c r="TF31" s="231"/>
      <c r="TG31" s="231"/>
      <c r="TH31" s="231"/>
      <c r="TI31" s="231"/>
      <c r="TJ31" s="231"/>
      <c r="TK31" s="231"/>
      <c r="TL31" s="231"/>
      <c r="TM31" s="231"/>
      <c r="TN31" s="231"/>
      <c r="TO31" s="231"/>
      <c r="TP31" s="231"/>
      <c r="TQ31" s="231"/>
      <c r="TR31" s="231"/>
    </row>
    <row r="32" spans="1:538" ht="26.45" customHeight="1" x14ac:dyDescent="0.2">
      <c r="CU32" s="395"/>
      <c r="RR32" s="231"/>
      <c r="RS32" s="231"/>
      <c r="RT32" s="231"/>
      <c r="RU32" s="231"/>
      <c r="RV32" s="231"/>
      <c r="RW32" s="231"/>
      <c r="RX32" s="231"/>
      <c r="RY32" s="231"/>
      <c r="RZ32" s="231"/>
      <c r="SA32" s="231"/>
      <c r="SB32" s="231"/>
      <c r="SC32" s="231"/>
      <c r="SD32" s="231"/>
      <c r="SE32" s="231"/>
      <c r="SF32" s="231"/>
      <c r="SG32" s="231"/>
      <c r="SH32" s="231"/>
      <c r="SI32" s="231"/>
      <c r="SJ32" s="231"/>
      <c r="SK32" s="231"/>
      <c r="SL32" s="231"/>
      <c r="SM32" s="231"/>
      <c r="SN32" s="231"/>
      <c r="SO32" s="231"/>
      <c r="SP32" s="231"/>
      <c r="SQ32" s="231"/>
      <c r="SR32" s="231"/>
      <c r="SS32" s="231"/>
      <c r="ST32" s="231"/>
      <c r="SU32" s="231"/>
      <c r="SV32" s="231"/>
      <c r="SW32" s="231"/>
      <c r="SX32" s="231"/>
      <c r="SY32" s="231"/>
      <c r="SZ32" s="231"/>
      <c r="TA32" s="231"/>
      <c r="TB32" s="231"/>
      <c r="TC32" s="231"/>
      <c r="TD32" s="231"/>
      <c r="TE32" s="231"/>
      <c r="TF32" s="231"/>
      <c r="TG32" s="231"/>
      <c r="TH32" s="231"/>
      <c r="TI32" s="231"/>
      <c r="TJ32" s="231"/>
      <c r="TK32" s="231"/>
      <c r="TL32" s="231"/>
      <c r="TM32" s="231"/>
      <c r="TN32" s="231"/>
      <c r="TO32" s="231"/>
      <c r="TP32" s="231"/>
      <c r="TQ32" s="231"/>
      <c r="TR32" s="231"/>
    </row>
    <row r="33" spans="1:538" ht="26.45" customHeight="1" x14ac:dyDescent="0.2">
      <c r="CU33" s="395"/>
      <c r="RR33" s="231"/>
      <c r="RS33" s="231"/>
      <c r="RT33" s="231"/>
      <c r="RU33" s="231"/>
      <c r="RV33" s="231"/>
      <c r="RW33" s="231"/>
      <c r="RX33" s="231"/>
      <c r="RY33" s="231"/>
      <c r="RZ33" s="231"/>
      <c r="SA33" s="231"/>
      <c r="SB33" s="231"/>
      <c r="SC33" s="231"/>
      <c r="SD33" s="231"/>
      <c r="SE33" s="231"/>
      <c r="SF33" s="231"/>
      <c r="SG33" s="231"/>
      <c r="SH33" s="231"/>
      <c r="SI33" s="231"/>
      <c r="SJ33" s="231"/>
      <c r="SK33" s="231"/>
      <c r="SL33" s="231"/>
      <c r="SM33" s="231"/>
      <c r="SN33" s="231"/>
      <c r="SO33" s="231"/>
      <c r="SP33" s="231"/>
      <c r="SQ33" s="231"/>
      <c r="SR33" s="231"/>
      <c r="SS33" s="231"/>
      <c r="ST33" s="231"/>
      <c r="SU33" s="231"/>
      <c r="SV33" s="231"/>
      <c r="SW33" s="231"/>
      <c r="SX33" s="231"/>
      <c r="SY33" s="231"/>
      <c r="SZ33" s="231"/>
      <c r="TA33" s="231"/>
      <c r="TB33" s="231"/>
      <c r="TC33" s="231"/>
      <c r="TD33" s="231"/>
      <c r="TE33" s="231"/>
      <c r="TF33" s="231"/>
      <c r="TG33" s="231"/>
      <c r="TH33" s="231"/>
      <c r="TI33" s="231"/>
      <c r="TJ33" s="231"/>
      <c r="TK33" s="231"/>
      <c r="TL33" s="231"/>
      <c r="TM33" s="231"/>
      <c r="TN33" s="231"/>
      <c r="TO33" s="231"/>
      <c r="TP33" s="231"/>
      <c r="TQ33" s="231"/>
      <c r="TR33" s="231"/>
    </row>
    <row r="34" spans="1:538" ht="26.45" customHeight="1" x14ac:dyDescent="0.2">
      <c r="CU34" s="395"/>
      <c r="RR34" s="231"/>
      <c r="RS34" s="231"/>
      <c r="RT34" s="231"/>
      <c r="RU34" s="231"/>
      <c r="RV34" s="231"/>
      <c r="RW34" s="231"/>
      <c r="RX34" s="231"/>
      <c r="RY34" s="231"/>
      <c r="RZ34" s="231"/>
      <c r="SA34" s="231"/>
      <c r="SB34" s="231"/>
      <c r="SC34" s="231"/>
      <c r="SD34" s="231"/>
      <c r="SE34" s="231"/>
      <c r="SF34" s="231"/>
      <c r="SG34" s="231"/>
      <c r="SH34" s="231"/>
      <c r="SI34" s="231"/>
      <c r="SJ34" s="231"/>
      <c r="SK34" s="231"/>
      <c r="SL34" s="231"/>
      <c r="SM34" s="231"/>
      <c r="SN34" s="231"/>
      <c r="SO34" s="231"/>
      <c r="SP34" s="231"/>
      <c r="SQ34" s="231"/>
      <c r="SR34" s="231"/>
      <c r="SS34" s="231"/>
      <c r="ST34" s="231"/>
      <c r="SU34" s="231"/>
      <c r="SV34" s="231"/>
      <c r="SW34" s="231"/>
      <c r="SX34" s="231"/>
      <c r="SY34" s="231"/>
      <c r="SZ34" s="231"/>
      <c r="TA34" s="231"/>
      <c r="TB34" s="231"/>
      <c r="TC34" s="231"/>
      <c r="TD34" s="231"/>
      <c r="TE34" s="231"/>
      <c r="TF34" s="231"/>
      <c r="TG34" s="231"/>
      <c r="TH34" s="231"/>
      <c r="TI34" s="231"/>
      <c r="TJ34" s="231"/>
      <c r="TK34" s="231"/>
      <c r="TL34" s="231"/>
      <c r="TM34" s="231"/>
      <c r="TN34" s="231"/>
      <c r="TO34" s="231"/>
      <c r="TP34" s="231"/>
      <c r="TQ34" s="231"/>
      <c r="TR34" s="231"/>
    </row>
    <row r="35" spans="1:538" ht="26.45" customHeight="1" x14ac:dyDescent="0.2">
      <c r="CU35" s="395"/>
      <c r="RR35" s="231"/>
      <c r="RS35" s="231"/>
      <c r="RT35" s="231"/>
      <c r="RU35" s="231"/>
      <c r="RV35" s="231"/>
      <c r="RW35" s="231"/>
      <c r="RX35" s="231"/>
      <c r="RY35" s="231"/>
      <c r="RZ35" s="231"/>
      <c r="SA35" s="231"/>
      <c r="SB35" s="231"/>
      <c r="SC35" s="231"/>
      <c r="SD35" s="231"/>
      <c r="SE35" s="231"/>
      <c r="SF35" s="231"/>
      <c r="SG35" s="231"/>
      <c r="SH35" s="231"/>
      <c r="SI35" s="231"/>
      <c r="SJ35" s="231"/>
      <c r="SK35" s="231"/>
      <c r="SL35" s="231"/>
      <c r="SM35" s="231"/>
      <c r="SN35" s="231"/>
      <c r="SO35" s="231"/>
      <c r="SP35" s="231"/>
      <c r="SQ35" s="231"/>
      <c r="SR35" s="231"/>
      <c r="SS35" s="231"/>
      <c r="ST35" s="231"/>
      <c r="SU35" s="231"/>
      <c r="SV35" s="231"/>
      <c r="SW35" s="231"/>
      <c r="SX35" s="231"/>
      <c r="SY35" s="231"/>
      <c r="SZ35" s="231"/>
      <c r="TA35" s="231"/>
      <c r="TB35" s="231"/>
      <c r="TC35" s="231"/>
      <c r="TD35" s="231"/>
      <c r="TE35" s="231"/>
      <c r="TF35" s="231"/>
      <c r="TG35" s="231"/>
      <c r="TH35" s="231"/>
      <c r="TI35" s="231"/>
      <c r="TJ35" s="231"/>
      <c r="TK35" s="231"/>
      <c r="TL35" s="231"/>
      <c r="TM35" s="231"/>
      <c r="TN35" s="231"/>
      <c r="TO35" s="231"/>
      <c r="TP35" s="231"/>
      <c r="TQ35" s="231"/>
      <c r="TR35" s="231"/>
    </row>
    <row r="36" spans="1:538" ht="26.45" customHeight="1" x14ac:dyDescent="0.2">
      <c r="CU36" s="395"/>
      <c r="RR36" s="231"/>
      <c r="RS36" s="231"/>
      <c r="RT36" s="231"/>
      <c r="RU36" s="231"/>
      <c r="RV36" s="231"/>
      <c r="RW36" s="231"/>
      <c r="RX36" s="231"/>
      <c r="RY36" s="231"/>
      <c r="RZ36" s="231"/>
      <c r="SA36" s="231"/>
      <c r="SB36" s="231"/>
      <c r="SC36" s="231"/>
      <c r="SD36" s="231"/>
      <c r="SE36" s="231"/>
      <c r="SF36" s="231"/>
      <c r="SG36" s="231"/>
      <c r="SH36" s="231"/>
      <c r="SI36" s="231"/>
      <c r="SJ36" s="231"/>
      <c r="SK36" s="231"/>
      <c r="SL36" s="231"/>
      <c r="SM36" s="231"/>
      <c r="SN36" s="231"/>
      <c r="SO36" s="231"/>
      <c r="SP36" s="231"/>
      <c r="SQ36" s="231"/>
      <c r="SR36" s="231"/>
      <c r="SS36" s="231"/>
      <c r="ST36" s="231"/>
      <c r="SU36" s="231"/>
      <c r="SV36" s="231"/>
      <c r="SW36" s="231"/>
      <c r="SX36" s="231"/>
      <c r="SY36" s="231"/>
      <c r="SZ36" s="231"/>
      <c r="TA36" s="231"/>
      <c r="TB36" s="231"/>
      <c r="TC36" s="231"/>
      <c r="TD36" s="231"/>
      <c r="TE36" s="231"/>
      <c r="TF36" s="231"/>
      <c r="TG36" s="231"/>
      <c r="TH36" s="231"/>
      <c r="TI36" s="231"/>
      <c r="TJ36" s="231"/>
      <c r="TK36" s="231"/>
      <c r="TL36" s="231"/>
      <c r="TM36" s="231"/>
      <c r="TN36" s="231"/>
      <c r="TO36" s="231"/>
      <c r="TP36" s="231"/>
      <c r="TQ36" s="231"/>
      <c r="TR36" s="231"/>
    </row>
    <row r="37" spans="1:538" ht="26.45" customHeight="1" x14ac:dyDescent="0.2">
      <c r="CU37" s="395"/>
      <c r="RR37" s="231"/>
      <c r="RS37" s="231"/>
      <c r="RT37" s="231"/>
      <c r="RU37" s="231"/>
      <c r="RV37" s="231"/>
      <c r="RW37" s="231"/>
      <c r="RX37" s="231"/>
      <c r="RY37" s="231"/>
      <c r="RZ37" s="231"/>
      <c r="SA37" s="231"/>
      <c r="SB37" s="231"/>
      <c r="SC37" s="231"/>
      <c r="SD37" s="231"/>
      <c r="SE37" s="231"/>
      <c r="SF37" s="231"/>
      <c r="SG37" s="231"/>
      <c r="SH37" s="231"/>
      <c r="SI37" s="231"/>
      <c r="SJ37" s="231"/>
      <c r="SK37" s="231"/>
      <c r="SL37" s="231"/>
      <c r="SM37" s="231"/>
      <c r="SN37" s="231"/>
      <c r="SO37" s="231"/>
      <c r="SP37" s="231"/>
      <c r="SQ37" s="231"/>
      <c r="SR37" s="231"/>
      <c r="SS37" s="231"/>
      <c r="ST37" s="231"/>
      <c r="SU37" s="231"/>
      <c r="SV37" s="231"/>
      <c r="SW37" s="231"/>
      <c r="SX37" s="231"/>
      <c r="SY37" s="231"/>
      <c r="SZ37" s="231"/>
      <c r="TA37" s="231"/>
      <c r="TB37" s="231"/>
      <c r="TC37" s="231"/>
      <c r="TD37" s="231"/>
      <c r="TE37" s="231"/>
      <c r="TF37" s="231"/>
      <c r="TG37" s="231"/>
      <c r="TH37" s="231"/>
      <c r="TI37" s="231"/>
      <c r="TJ37" s="231"/>
      <c r="TK37" s="231"/>
      <c r="TL37" s="231"/>
      <c r="TM37" s="231"/>
      <c r="TN37" s="231"/>
      <c r="TO37" s="231"/>
      <c r="TP37" s="231"/>
      <c r="TQ37" s="231"/>
      <c r="TR37" s="231"/>
    </row>
    <row r="38" spans="1:538" ht="26.45" customHeight="1" x14ac:dyDescent="0.2">
      <c r="CU38" s="395"/>
      <c r="RR38" s="231"/>
      <c r="RS38" s="231"/>
      <c r="RT38" s="231"/>
      <c r="RU38" s="231"/>
      <c r="RV38" s="231"/>
      <c r="RW38" s="231"/>
      <c r="RX38" s="231"/>
      <c r="RY38" s="231"/>
      <c r="RZ38" s="231"/>
      <c r="SA38" s="231"/>
      <c r="SB38" s="231"/>
      <c r="SC38" s="231"/>
      <c r="SD38" s="231"/>
      <c r="SE38" s="231"/>
      <c r="SF38" s="231"/>
      <c r="SG38" s="231"/>
      <c r="SH38" s="231"/>
      <c r="SI38" s="231"/>
      <c r="SJ38" s="231"/>
      <c r="SK38" s="231"/>
      <c r="SL38" s="231"/>
      <c r="SM38" s="231"/>
      <c r="SN38" s="231"/>
      <c r="SO38" s="231"/>
      <c r="SP38" s="231"/>
      <c r="SQ38" s="231"/>
      <c r="SR38" s="231"/>
      <c r="SS38" s="231"/>
      <c r="ST38" s="231"/>
      <c r="SU38" s="231"/>
      <c r="SV38" s="231"/>
      <c r="SW38" s="231"/>
      <c r="SX38" s="231"/>
      <c r="SY38" s="231"/>
      <c r="SZ38" s="231"/>
      <c r="TA38" s="231"/>
      <c r="TB38" s="231"/>
      <c r="TC38" s="231"/>
      <c r="TD38" s="231"/>
      <c r="TE38" s="231"/>
      <c r="TF38" s="231"/>
      <c r="TG38" s="231"/>
      <c r="TH38" s="231"/>
      <c r="TI38" s="231"/>
      <c r="TJ38" s="231"/>
      <c r="TK38" s="231"/>
      <c r="TL38" s="231"/>
      <c r="TM38" s="231"/>
      <c r="TN38" s="231"/>
      <c r="TO38" s="231"/>
      <c r="TP38" s="231"/>
      <c r="TQ38" s="231"/>
      <c r="TR38" s="231"/>
    </row>
    <row r="39" spans="1:538" ht="26.45" customHeight="1" x14ac:dyDescent="0.2">
      <c r="CU39" s="395"/>
      <c r="RR39" s="231"/>
      <c r="RS39" s="231"/>
      <c r="RT39" s="231"/>
      <c r="RU39" s="231"/>
      <c r="RV39" s="231"/>
      <c r="RW39" s="231"/>
      <c r="RX39" s="231"/>
      <c r="RY39" s="231"/>
      <c r="RZ39" s="231"/>
      <c r="SA39" s="231"/>
      <c r="SB39" s="231"/>
      <c r="SC39" s="231"/>
      <c r="SD39" s="231"/>
      <c r="SE39" s="231"/>
      <c r="SF39" s="231"/>
      <c r="SG39" s="231"/>
      <c r="SH39" s="231"/>
      <c r="SI39" s="231"/>
      <c r="SJ39" s="231"/>
      <c r="SK39" s="231"/>
      <c r="SL39" s="231"/>
      <c r="SM39" s="231"/>
      <c r="SN39" s="231"/>
      <c r="SO39" s="231"/>
      <c r="SP39" s="231"/>
      <c r="SQ39" s="231"/>
      <c r="SR39" s="231"/>
      <c r="SS39" s="231"/>
      <c r="ST39" s="231"/>
      <c r="SU39" s="231"/>
      <c r="SV39" s="231"/>
      <c r="SW39" s="231"/>
      <c r="SX39" s="231"/>
      <c r="SY39" s="231"/>
      <c r="SZ39" s="231"/>
      <c r="TA39" s="231"/>
      <c r="TB39" s="231"/>
      <c r="TC39" s="231"/>
      <c r="TD39" s="231"/>
      <c r="TE39" s="231"/>
      <c r="TF39" s="231"/>
      <c r="TG39" s="231"/>
      <c r="TH39" s="231"/>
      <c r="TI39" s="231"/>
      <c r="TJ39" s="231"/>
      <c r="TK39" s="231"/>
      <c r="TL39" s="231"/>
      <c r="TM39" s="231"/>
      <c r="TN39" s="231"/>
      <c r="TO39" s="231"/>
      <c r="TP39" s="231"/>
      <c r="TQ39" s="231"/>
      <c r="TR39" s="231"/>
    </row>
    <row r="40" spans="1:538" ht="26.45" customHeight="1" x14ac:dyDescent="0.2">
      <c r="CU40" s="395"/>
      <c r="RR40" s="231"/>
      <c r="RS40" s="231"/>
      <c r="RT40" s="231"/>
      <c r="RU40" s="231"/>
      <c r="RV40" s="231"/>
      <c r="RW40" s="231"/>
      <c r="RX40" s="231"/>
      <c r="RY40" s="231"/>
      <c r="RZ40" s="231"/>
      <c r="SA40" s="231"/>
      <c r="SB40" s="231"/>
      <c r="SC40" s="231"/>
      <c r="SD40" s="231"/>
      <c r="SE40" s="231"/>
      <c r="SF40" s="231"/>
      <c r="SG40" s="231"/>
      <c r="SH40" s="231"/>
      <c r="SI40" s="231"/>
      <c r="SJ40" s="231"/>
      <c r="SK40" s="231"/>
      <c r="SL40" s="231"/>
      <c r="SM40" s="231"/>
      <c r="SN40" s="231"/>
      <c r="SO40" s="231"/>
      <c r="SP40" s="231"/>
      <c r="SQ40" s="231"/>
      <c r="SR40" s="231"/>
      <c r="SS40" s="231"/>
      <c r="ST40" s="231"/>
      <c r="SU40" s="231"/>
      <c r="SV40" s="231"/>
      <c r="SW40" s="231"/>
      <c r="SX40" s="231"/>
      <c r="SY40" s="231"/>
      <c r="SZ40" s="231"/>
      <c r="TA40" s="231"/>
      <c r="TB40" s="231"/>
      <c r="TC40" s="231"/>
      <c r="TD40" s="231"/>
      <c r="TE40" s="231"/>
      <c r="TF40" s="231"/>
      <c r="TG40" s="231"/>
      <c r="TH40" s="231"/>
      <c r="TI40" s="231"/>
      <c r="TJ40" s="231"/>
      <c r="TK40" s="231"/>
      <c r="TL40" s="231"/>
      <c r="TM40" s="231"/>
      <c r="TN40" s="231"/>
      <c r="TO40" s="231"/>
      <c r="TP40" s="231"/>
      <c r="TQ40" s="231"/>
      <c r="TR40" s="231"/>
    </row>
    <row r="41" spans="1:538" ht="26.45" customHeight="1" x14ac:dyDescent="0.2">
      <c r="CU41" s="395"/>
      <c r="RR41" s="231"/>
      <c r="RS41" s="231"/>
      <c r="RT41" s="231"/>
      <c r="RU41" s="231"/>
      <c r="RV41" s="231"/>
      <c r="RW41" s="231"/>
      <c r="RX41" s="231"/>
      <c r="RY41" s="231"/>
      <c r="RZ41" s="231"/>
      <c r="SA41" s="231"/>
      <c r="SB41" s="231"/>
      <c r="SC41" s="231"/>
      <c r="SD41" s="231"/>
      <c r="SE41" s="231"/>
      <c r="SF41" s="231"/>
      <c r="SG41" s="231"/>
      <c r="SH41" s="231"/>
      <c r="SI41" s="231"/>
      <c r="SJ41" s="231"/>
      <c r="SK41" s="231"/>
      <c r="SL41" s="231"/>
      <c r="SM41" s="231"/>
      <c r="SN41" s="231"/>
      <c r="SO41" s="231"/>
      <c r="SP41" s="231"/>
      <c r="SQ41" s="231"/>
      <c r="SR41" s="231"/>
      <c r="SS41" s="231"/>
      <c r="ST41" s="231"/>
      <c r="SU41" s="231"/>
      <c r="SV41" s="231"/>
      <c r="SW41" s="231"/>
      <c r="SX41" s="231"/>
      <c r="SY41" s="231"/>
      <c r="SZ41" s="231"/>
      <c r="TA41" s="231"/>
      <c r="TB41" s="231"/>
      <c r="TC41" s="231"/>
      <c r="TD41" s="231"/>
      <c r="TE41" s="231"/>
      <c r="TF41" s="231"/>
      <c r="TG41" s="231"/>
      <c r="TH41" s="231"/>
      <c r="TI41" s="231"/>
      <c r="TJ41" s="231"/>
      <c r="TK41" s="231"/>
      <c r="TL41" s="231"/>
      <c r="TM41" s="231"/>
      <c r="TN41" s="231"/>
      <c r="TO41" s="231"/>
      <c r="TP41" s="231"/>
      <c r="TQ41" s="231"/>
      <c r="TR41" s="231"/>
    </row>
    <row r="42" spans="1:538" ht="26.45" customHeight="1" x14ac:dyDescent="0.2">
      <c r="A42" s="395"/>
      <c r="B42" s="231"/>
      <c r="C42" s="231"/>
      <c r="D42" s="231"/>
      <c r="E42" s="231"/>
      <c r="F42" s="231"/>
      <c r="BM42" s="395"/>
      <c r="BN42" s="395"/>
      <c r="BO42" s="395"/>
      <c r="BP42" s="395"/>
      <c r="BQ42" s="395"/>
      <c r="BR42" s="395"/>
      <c r="BS42" s="395"/>
      <c r="BT42" s="395"/>
      <c r="BU42" s="395"/>
      <c r="BV42" s="395"/>
      <c r="BW42" s="395"/>
      <c r="BX42" s="395"/>
      <c r="BY42" s="395"/>
      <c r="BZ42" s="395"/>
      <c r="CA42" s="395"/>
      <c r="CB42" s="395"/>
      <c r="CC42" s="395"/>
      <c r="CD42" s="395"/>
      <c r="CE42" s="395"/>
      <c r="CF42" s="395"/>
      <c r="CG42" s="395"/>
      <c r="CH42" s="395"/>
      <c r="CI42" s="395"/>
      <c r="CJ42" s="395"/>
      <c r="CK42" s="395"/>
      <c r="CL42" s="395"/>
      <c r="CM42" s="395"/>
      <c r="CN42" s="395"/>
      <c r="CO42" s="395"/>
      <c r="CP42" s="395"/>
      <c r="CQ42" s="395"/>
      <c r="CR42" s="395"/>
      <c r="CS42" s="395"/>
      <c r="CT42" s="395"/>
      <c r="CU42" s="395"/>
      <c r="RR42" s="231"/>
      <c r="RS42" s="231"/>
      <c r="RT42" s="231"/>
      <c r="RU42" s="231"/>
      <c r="RV42" s="231"/>
      <c r="RW42" s="231"/>
      <c r="RX42" s="231"/>
      <c r="RY42" s="231"/>
      <c r="RZ42" s="231"/>
      <c r="SA42" s="231"/>
      <c r="SB42" s="231"/>
      <c r="SC42" s="231"/>
      <c r="SD42" s="231"/>
      <c r="SE42" s="231"/>
      <c r="SF42" s="231"/>
      <c r="SG42" s="231"/>
      <c r="SH42" s="231"/>
      <c r="SI42" s="231"/>
      <c r="SJ42" s="231"/>
      <c r="SK42" s="231"/>
      <c r="SL42" s="231"/>
      <c r="SM42" s="231"/>
      <c r="SN42" s="231"/>
      <c r="SO42" s="231"/>
      <c r="SP42" s="231"/>
      <c r="SQ42" s="231"/>
      <c r="SR42" s="231"/>
      <c r="SS42" s="231"/>
      <c r="ST42" s="231"/>
      <c r="SU42" s="231"/>
      <c r="SV42" s="231"/>
      <c r="SW42" s="231"/>
      <c r="SX42" s="231"/>
      <c r="SY42" s="231"/>
      <c r="SZ42" s="231"/>
      <c r="TA42" s="231"/>
      <c r="TB42" s="231"/>
      <c r="TC42" s="231"/>
      <c r="TD42" s="231"/>
      <c r="TE42" s="231"/>
      <c r="TF42" s="231"/>
      <c r="TG42" s="231"/>
      <c r="TH42" s="231"/>
      <c r="TI42" s="231"/>
      <c r="TJ42" s="231"/>
      <c r="TK42" s="231"/>
      <c r="TL42" s="231"/>
      <c r="TM42" s="231"/>
      <c r="TN42" s="231"/>
      <c r="TO42" s="231"/>
      <c r="TP42" s="231"/>
      <c r="TQ42" s="231"/>
      <c r="TR42" s="231"/>
    </row>
    <row r="43" spans="1:538" ht="26.45" customHeight="1" x14ac:dyDescent="0.2">
      <c r="RR43" s="231"/>
      <c r="RS43" s="231"/>
      <c r="RT43" s="231"/>
      <c r="RU43" s="231"/>
      <c r="RV43" s="231"/>
      <c r="RW43" s="231"/>
      <c r="RX43" s="231"/>
      <c r="RY43" s="231"/>
      <c r="RZ43" s="231"/>
      <c r="SA43" s="231"/>
      <c r="SB43" s="231"/>
      <c r="SC43" s="231"/>
      <c r="SD43" s="231"/>
      <c r="SE43" s="231"/>
      <c r="SF43" s="231"/>
      <c r="SG43" s="231"/>
      <c r="SH43" s="231"/>
      <c r="SI43" s="231"/>
      <c r="SJ43" s="231"/>
      <c r="SK43" s="231"/>
      <c r="SL43" s="231"/>
      <c r="SM43" s="231"/>
      <c r="SN43" s="231"/>
      <c r="SO43" s="231"/>
      <c r="SP43" s="231"/>
      <c r="SQ43" s="231"/>
      <c r="SR43" s="231"/>
      <c r="SS43" s="231"/>
      <c r="ST43" s="231"/>
      <c r="SU43" s="231"/>
      <c r="SV43" s="231"/>
      <c r="SW43" s="231"/>
      <c r="SX43" s="231"/>
      <c r="SY43" s="231"/>
      <c r="SZ43" s="231"/>
      <c r="TA43" s="231"/>
      <c r="TB43" s="231"/>
      <c r="TC43" s="231"/>
      <c r="TD43" s="231"/>
      <c r="TE43" s="231"/>
      <c r="TF43" s="231"/>
      <c r="TG43" s="231"/>
      <c r="TH43" s="231"/>
      <c r="TI43" s="231"/>
      <c r="TJ43" s="231"/>
      <c r="TK43" s="231"/>
      <c r="TL43" s="231"/>
      <c r="TM43" s="231"/>
      <c r="TN43" s="231"/>
      <c r="TO43" s="231"/>
      <c r="TP43" s="231"/>
      <c r="TQ43" s="231"/>
      <c r="TR43" s="231"/>
    </row>
    <row r="44" spans="1:538" ht="26.45" customHeight="1" x14ac:dyDescent="0.2">
      <c r="RR44" s="231"/>
      <c r="RS44" s="231"/>
      <c r="RT44" s="231"/>
      <c r="RU44" s="231"/>
      <c r="RV44" s="231"/>
      <c r="RW44" s="231"/>
      <c r="RX44" s="231"/>
      <c r="RY44" s="231"/>
      <c r="RZ44" s="231"/>
      <c r="SA44" s="231"/>
      <c r="SB44" s="231"/>
      <c r="SC44" s="231"/>
      <c r="SD44" s="231"/>
      <c r="SE44" s="231"/>
      <c r="SF44" s="231"/>
      <c r="SG44" s="231"/>
      <c r="SH44" s="231"/>
      <c r="SI44" s="231"/>
      <c r="SJ44" s="231"/>
      <c r="SK44" s="231"/>
      <c r="SL44" s="231"/>
      <c r="SM44" s="231"/>
      <c r="SN44" s="231"/>
      <c r="SO44" s="231"/>
      <c r="SP44" s="231"/>
      <c r="SQ44" s="231"/>
      <c r="SR44" s="231"/>
      <c r="SS44" s="231"/>
      <c r="ST44" s="231"/>
      <c r="SU44" s="231"/>
      <c r="SV44" s="231"/>
      <c r="SW44" s="231"/>
      <c r="SX44" s="231"/>
      <c r="SY44" s="231"/>
      <c r="SZ44" s="231"/>
      <c r="TA44" s="231"/>
      <c r="TB44" s="231"/>
      <c r="TC44" s="231"/>
      <c r="TD44" s="231"/>
      <c r="TE44" s="231"/>
      <c r="TF44" s="231"/>
      <c r="TG44" s="231"/>
      <c r="TH44" s="231"/>
      <c r="TI44" s="231"/>
      <c r="TJ44" s="231"/>
      <c r="TK44" s="231"/>
      <c r="TL44" s="231"/>
      <c r="TM44" s="231"/>
      <c r="TN44" s="231"/>
      <c r="TO44" s="231"/>
      <c r="TP44" s="231"/>
      <c r="TQ44" s="231"/>
      <c r="TR44" s="231"/>
    </row>
    <row r="45" spans="1:538" ht="26.45" customHeight="1" x14ac:dyDescent="0.2">
      <c r="RR45" s="231"/>
      <c r="RS45" s="231"/>
      <c r="RT45" s="231"/>
      <c r="RU45" s="231"/>
      <c r="RV45" s="231"/>
      <c r="RW45" s="231"/>
      <c r="RX45" s="231"/>
      <c r="RY45" s="231"/>
      <c r="RZ45" s="231"/>
      <c r="SA45" s="231"/>
      <c r="SB45" s="231"/>
      <c r="SC45" s="231"/>
      <c r="SD45" s="231"/>
      <c r="SE45" s="231"/>
      <c r="SF45" s="231"/>
      <c r="SG45" s="231"/>
      <c r="SH45" s="231"/>
      <c r="SI45" s="231"/>
      <c r="SJ45" s="231"/>
      <c r="SK45" s="231"/>
      <c r="SL45" s="231"/>
      <c r="SM45" s="231"/>
      <c r="SN45" s="231"/>
      <c r="SO45" s="231"/>
      <c r="SP45" s="231"/>
      <c r="SQ45" s="231"/>
      <c r="SR45" s="231"/>
      <c r="SS45" s="231"/>
      <c r="ST45" s="231"/>
      <c r="SU45" s="231"/>
      <c r="SV45" s="231"/>
      <c r="SW45" s="231"/>
      <c r="SX45" s="231"/>
      <c r="SY45" s="231"/>
      <c r="SZ45" s="231"/>
      <c r="TA45" s="231"/>
      <c r="TB45" s="231"/>
      <c r="TC45" s="231"/>
      <c r="TD45" s="231"/>
      <c r="TE45" s="231"/>
      <c r="TF45" s="231"/>
      <c r="TG45" s="231"/>
      <c r="TH45" s="231"/>
      <c r="TI45" s="231"/>
      <c r="TJ45" s="231"/>
      <c r="TK45" s="231"/>
      <c r="TL45" s="231"/>
      <c r="TM45" s="231"/>
      <c r="TN45" s="231"/>
      <c r="TO45" s="231"/>
      <c r="TP45" s="231"/>
      <c r="TQ45" s="231"/>
      <c r="TR45" s="231"/>
    </row>
    <row r="46" spans="1:538" ht="26.45" customHeight="1" x14ac:dyDescent="0.2">
      <c r="RR46" s="231"/>
      <c r="RS46" s="231"/>
      <c r="RT46" s="231"/>
      <c r="RU46" s="231"/>
      <c r="RV46" s="231"/>
      <c r="RW46" s="231"/>
      <c r="RX46" s="231"/>
      <c r="RY46" s="231"/>
      <c r="RZ46" s="231"/>
      <c r="SA46" s="231"/>
      <c r="SB46" s="231"/>
      <c r="SC46" s="231"/>
      <c r="SD46" s="231"/>
      <c r="SE46" s="231"/>
      <c r="SF46" s="231"/>
      <c r="SG46" s="231"/>
      <c r="SH46" s="231"/>
      <c r="SI46" s="231"/>
      <c r="SJ46" s="231"/>
      <c r="SK46" s="231"/>
      <c r="SL46" s="231"/>
      <c r="SM46" s="231"/>
      <c r="SN46" s="231"/>
      <c r="SO46" s="231"/>
      <c r="SP46" s="231"/>
      <c r="SQ46" s="231"/>
      <c r="SR46" s="231"/>
      <c r="SS46" s="231"/>
      <c r="ST46" s="231"/>
      <c r="SU46" s="231"/>
      <c r="SV46" s="231"/>
      <c r="SW46" s="231"/>
      <c r="SX46" s="231"/>
      <c r="SY46" s="231"/>
      <c r="SZ46" s="231"/>
      <c r="TA46" s="231"/>
      <c r="TB46" s="231"/>
      <c r="TC46" s="231"/>
      <c r="TD46" s="231"/>
      <c r="TE46" s="231"/>
      <c r="TF46" s="231"/>
      <c r="TG46" s="231"/>
      <c r="TH46" s="231"/>
      <c r="TI46" s="231"/>
      <c r="TJ46" s="231"/>
      <c r="TK46" s="231"/>
      <c r="TL46" s="231"/>
      <c r="TM46" s="231"/>
      <c r="TN46" s="231"/>
      <c r="TO46" s="231"/>
      <c r="TP46" s="231"/>
      <c r="TQ46" s="231"/>
      <c r="TR46" s="231"/>
    </row>
    <row r="47" spans="1:538" ht="26.45" customHeight="1" x14ac:dyDescent="0.2">
      <c r="RR47" s="231"/>
      <c r="RS47" s="231"/>
      <c r="RT47" s="231"/>
      <c r="RU47" s="231"/>
      <c r="RV47" s="231"/>
      <c r="RW47" s="231"/>
      <c r="RX47" s="231"/>
      <c r="RY47" s="231"/>
      <c r="RZ47" s="231"/>
      <c r="SA47" s="231"/>
      <c r="SB47" s="231"/>
      <c r="SC47" s="231"/>
      <c r="SD47" s="231"/>
      <c r="SE47" s="231"/>
      <c r="SF47" s="231"/>
      <c r="SG47" s="231"/>
      <c r="SH47" s="231"/>
      <c r="SI47" s="231"/>
      <c r="SJ47" s="231"/>
      <c r="SK47" s="231"/>
      <c r="SL47" s="231"/>
      <c r="SM47" s="231"/>
      <c r="SN47" s="231"/>
      <c r="SO47" s="231"/>
      <c r="SP47" s="231"/>
      <c r="SQ47" s="231"/>
      <c r="SR47" s="231"/>
      <c r="SS47" s="231"/>
      <c r="ST47" s="231"/>
      <c r="SU47" s="231"/>
      <c r="SV47" s="231"/>
      <c r="SW47" s="231"/>
      <c r="SX47" s="231"/>
      <c r="SY47" s="231"/>
      <c r="SZ47" s="231"/>
      <c r="TA47" s="231"/>
      <c r="TB47" s="231"/>
      <c r="TC47" s="231"/>
      <c r="TD47" s="231"/>
      <c r="TE47" s="231"/>
      <c r="TF47" s="231"/>
      <c r="TG47" s="231"/>
      <c r="TH47" s="231"/>
      <c r="TI47" s="231"/>
      <c r="TJ47" s="231"/>
      <c r="TK47" s="231"/>
      <c r="TL47" s="231"/>
      <c r="TM47" s="231"/>
      <c r="TN47" s="231"/>
      <c r="TO47" s="231"/>
      <c r="TP47" s="231"/>
      <c r="TQ47" s="231"/>
      <c r="TR47" s="231"/>
    </row>
    <row r="48" spans="1:538" ht="26.45" customHeight="1" x14ac:dyDescent="0.2">
      <c r="RR48" s="231"/>
      <c r="RS48" s="231"/>
      <c r="RT48" s="231"/>
      <c r="RU48" s="231"/>
      <c r="RV48" s="231"/>
      <c r="RW48" s="231"/>
      <c r="RX48" s="231"/>
      <c r="RY48" s="231"/>
      <c r="RZ48" s="231"/>
      <c r="SA48" s="231"/>
      <c r="SB48" s="231"/>
      <c r="SC48" s="231"/>
      <c r="SD48" s="231"/>
      <c r="SE48" s="231"/>
      <c r="SF48" s="231"/>
      <c r="SG48" s="231"/>
      <c r="SH48" s="231"/>
      <c r="SI48" s="231"/>
      <c r="SJ48" s="231"/>
      <c r="SK48" s="231"/>
      <c r="SL48" s="231"/>
      <c r="SM48" s="231"/>
      <c r="SN48" s="231"/>
      <c r="SO48" s="231"/>
      <c r="SP48" s="231"/>
      <c r="SQ48" s="231"/>
      <c r="SR48" s="231"/>
      <c r="SS48" s="231"/>
      <c r="ST48" s="231"/>
      <c r="SU48" s="231"/>
      <c r="SV48" s="231"/>
      <c r="SW48" s="231"/>
      <c r="SX48" s="231"/>
      <c r="SY48" s="231"/>
      <c r="SZ48" s="231"/>
      <c r="TA48" s="231"/>
      <c r="TB48" s="231"/>
      <c r="TC48" s="231"/>
      <c r="TD48" s="231"/>
      <c r="TE48" s="231"/>
      <c r="TF48" s="231"/>
      <c r="TG48" s="231"/>
      <c r="TH48" s="231"/>
      <c r="TI48" s="231"/>
      <c r="TJ48" s="231"/>
      <c r="TK48" s="231"/>
      <c r="TL48" s="231"/>
      <c r="TM48" s="231"/>
      <c r="TN48" s="231"/>
      <c r="TO48" s="231"/>
      <c r="TP48" s="231"/>
      <c r="TQ48" s="231"/>
      <c r="TR48" s="231"/>
    </row>
    <row r="49" spans="486:538" ht="26.45" customHeight="1" x14ac:dyDescent="0.2">
      <c r="RR49" s="231"/>
      <c r="RS49" s="231"/>
      <c r="RT49" s="231"/>
      <c r="RU49" s="231"/>
      <c r="RV49" s="231"/>
      <c r="RW49" s="231"/>
      <c r="RX49" s="231"/>
      <c r="RY49" s="231"/>
      <c r="RZ49" s="231"/>
      <c r="SA49" s="231"/>
      <c r="SB49" s="231"/>
      <c r="SC49" s="231"/>
      <c r="SD49" s="231"/>
      <c r="SE49" s="231"/>
      <c r="SF49" s="231"/>
      <c r="SG49" s="231"/>
      <c r="SH49" s="231"/>
      <c r="SI49" s="231"/>
      <c r="SJ49" s="231"/>
      <c r="SK49" s="231"/>
      <c r="SL49" s="231"/>
      <c r="SM49" s="231"/>
      <c r="SN49" s="231"/>
      <c r="SO49" s="231"/>
      <c r="SP49" s="231"/>
      <c r="SQ49" s="231"/>
      <c r="SR49" s="231"/>
      <c r="SS49" s="231"/>
      <c r="ST49" s="231"/>
      <c r="SU49" s="231"/>
      <c r="SV49" s="231"/>
      <c r="SW49" s="231"/>
      <c r="SX49" s="231"/>
      <c r="SY49" s="231"/>
      <c r="SZ49" s="231"/>
      <c r="TA49" s="231"/>
      <c r="TB49" s="231"/>
      <c r="TC49" s="231"/>
      <c r="TD49" s="231"/>
      <c r="TE49" s="231"/>
      <c r="TF49" s="231"/>
      <c r="TG49" s="231"/>
      <c r="TH49" s="231"/>
      <c r="TI49" s="231"/>
      <c r="TJ49" s="231"/>
      <c r="TK49" s="231"/>
      <c r="TL49" s="231"/>
      <c r="TM49" s="231"/>
      <c r="TN49" s="231"/>
      <c r="TO49" s="231"/>
      <c r="TP49" s="231"/>
      <c r="TQ49" s="231"/>
      <c r="TR49" s="231"/>
    </row>
    <row r="50" spans="486:538" ht="26.45" customHeight="1" x14ac:dyDescent="0.2">
      <c r="RR50" s="231"/>
      <c r="RS50" s="231"/>
      <c r="RT50" s="231"/>
      <c r="RU50" s="231"/>
      <c r="RV50" s="231"/>
      <c r="RW50" s="231"/>
      <c r="RX50" s="231"/>
      <c r="RY50" s="231"/>
      <c r="RZ50" s="231"/>
      <c r="SA50" s="231"/>
      <c r="SB50" s="231"/>
      <c r="SC50" s="231"/>
      <c r="SD50" s="231"/>
      <c r="SE50" s="231"/>
      <c r="SF50" s="231"/>
      <c r="SG50" s="231"/>
      <c r="SH50" s="231"/>
      <c r="SI50" s="231"/>
      <c r="SJ50" s="231"/>
      <c r="SK50" s="231"/>
      <c r="SL50" s="231"/>
      <c r="SM50" s="231"/>
      <c r="SN50" s="231"/>
      <c r="SO50" s="231"/>
      <c r="SP50" s="231"/>
      <c r="SQ50" s="231"/>
      <c r="SR50" s="231"/>
      <c r="SS50" s="231"/>
      <c r="ST50" s="231"/>
      <c r="SU50" s="231"/>
      <c r="SV50" s="231"/>
      <c r="SW50" s="231"/>
      <c r="SX50" s="231"/>
      <c r="SY50" s="231"/>
      <c r="SZ50" s="231"/>
      <c r="TA50" s="231"/>
      <c r="TB50" s="231"/>
      <c r="TC50" s="231"/>
      <c r="TD50" s="231"/>
      <c r="TE50" s="231"/>
      <c r="TF50" s="231"/>
      <c r="TG50" s="231"/>
      <c r="TH50" s="231"/>
      <c r="TI50" s="231"/>
      <c r="TJ50" s="231"/>
      <c r="TK50" s="231"/>
      <c r="TL50" s="231"/>
      <c r="TM50" s="231"/>
      <c r="TN50" s="231"/>
      <c r="TO50" s="231"/>
      <c r="TP50" s="231"/>
      <c r="TQ50" s="231"/>
      <c r="TR50" s="231"/>
    </row>
    <row r="51" spans="486:538" ht="26.45" customHeight="1" x14ac:dyDescent="0.2">
      <c r="RR51" s="231"/>
      <c r="RS51" s="231"/>
      <c r="RT51" s="231"/>
      <c r="RU51" s="231"/>
      <c r="RV51" s="231"/>
      <c r="RW51" s="231"/>
      <c r="RX51" s="231"/>
      <c r="RY51" s="231"/>
      <c r="RZ51" s="231"/>
      <c r="SA51" s="231"/>
      <c r="SB51" s="231"/>
      <c r="SC51" s="231"/>
      <c r="SD51" s="231"/>
      <c r="SE51" s="231"/>
      <c r="SF51" s="231"/>
      <c r="SG51" s="231"/>
      <c r="SH51" s="231"/>
      <c r="SI51" s="231"/>
      <c r="SJ51" s="231"/>
      <c r="SK51" s="231"/>
      <c r="SL51" s="231"/>
      <c r="SM51" s="231"/>
      <c r="SN51" s="231"/>
      <c r="SO51" s="231"/>
      <c r="SP51" s="231"/>
      <c r="SQ51" s="231"/>
      <c r="SR51" s="231"/>
      <c r="SS51" s="231"/>
      <c r="ST51" s="231"/>
      <c r="SU51" s="231"/>
      <c r="SV51" s="231"/>
      <c r="SW51" s="231"/>
      <c r="SX51" s="231"/>
      <c r="SY51" s="231"/>
      <c r="SZ51" s="231"/>
      <c r="TA51" s="231"/>
      <c r="TB51" s="231"/>
      <c r="TC51" s="231"/>
      <c r="TD51" s="231"/>
      <c r="TE51" s="231"/>
      <c r="TF51" s="231"/>
      <c r="TG51" s="231"/>
      <c r="TH51" s="231"/>
      <c r="TI51" s="231"/>
      <c r="TJ51" s="231"/>
      <c r="TK51" s="231"/>
      <c r="TL51" s="231"/>
      <c r="TM51" s="231"/>
      <c r="TN51" s="231"/>
      <c r="TO51" s="231"/>
      <c r="TP51" s="231"/>
      <c r="TQ51" s="231"/>
      <c r="TR51" s="231"/>
    </row>
    <row r="52" spans="486:538" ht="26.45" customHeight="1" x14ac:dyDescent="0.2"/>
    <row r="53" spans="486:538" ht="26.45" customHeight="1" x14ac:dyDescent="0.2"/>
    <row r="54" spans="486:538" ht="26.45" customHeight="1" x14ac:dyDescent="0.2"/>
    <row r="55" spans="486:538" ht="13.15" customHeight="1" x14ac:dyDescent="0.2"/>
    <row r="56" spans="486:538" ht="13.15" customHeight="1" x14ac:dyDescent="0.2"/>
    <row r="57" spans="486:538" ht="13.15" customHeight="1" x14ac:dyDescent="0.2"/>
    <row r="58" spans="486:538" ht="13.15" customHeight="1" x14ac:dyDescent="0.2"/>
    <row r="59" spans="486:538" ht="13.15" customHeight="1" x14ac:dyDescent="0.2"/>
    <row r="60" spans="486:538" ht="13.15" customHeight="1" x14ac:dyDescent="0.2"/>
    <row r="61" spans="486:538" ht="13.15" customHeight="1" x14ac:dyDescent="0.2"/>
    <row r="62" spans="486:538" ht="13.15" customHeight="1" x14ac:dyDescent="0.2"/>
    <row r="63" spans="486:538" ht="13.15" customHeight="1" x14ac:dyDescent="0.2"/>
    <row r="64" spans="486:538" ht="13.15" customHeight="1" x14ac:dyDescent="0.2"/>
    <row r="65" ht="13.15" customHeight="1" x14ac:dyDescent="0.2"/>
    <row r="66" ht="13.15" customHeight="1" x14ac:dyDescent="0.2"/>
    <row r="67" ht="13.15" customHeight="1" x14ac:dyDescent="0.2"/>
    <row r="68" ht="13.15" customHeight="1" x14ac:dyDescent="0.2"/>
    <row r="69" ht="13.15" customHeight="1" x14ac:dyDescent="0.2"/>
    <row r="70" ht="13.15" customHeight="1" x14ac:dyDescent="0.2"/>
    <row r="71" ht="13.15" customHeight="1" x14ac:dyDescent="0.2"/>
    <row r="72" ht="13.15" customHeight="1" x14ac:dyDescent="0.2"/>
    <row r="73" ht="13.15" customHeight="1" x14ac:dyDescent="0.2"/>
    <row r="74" ht="13.15" customHeight="1" x14ac:dyDescent="0.2"/>
    <row r="75" ht="13.15" customHeight="1" x14ac:dyDescent="0.2"/>
    <row r="76" ht="13.15" customHeight="1" x14ac:dyDescent="0.2"/>
    <row r="77" ht="13.15" customHeight="1" x14ac:dyDescent="0.2"/>
    <row r="78" ht="13.15" customHeight="1" x14ac:dyDescent="0.2"/>
    <row r="79" ht="13.15" customHeight="1" x14ac:dyDescent="0.2"/>
    <row r="80" ht="13.15" customHeight="1" x14ac:dyDescent="0.2"/>
    <row r="81" ht="13.15" customHeight="1" x14ac:dyDescent="0.2"/>
    <row r="82" ht="13.15" customHeight="1" x14ac:dyDescent="0.2"/>
    <row r="83" ht="13.15" customHeight="1" x14ac:dyDescent="0.2"/>
    <row r="84" ht="13.15" customHeight="1" x14ac:dyDescent="0.2"/>
    <row r="85" ht="13.15" customHeight="1" x14ac:dyDescent="0.2"/>
    <row r="86" ht="13.15" customHeight="1" x14ac:dyDescent="0.2"/>
    <row r="87" ht="13.15" customHeight="1" x14ac:dyDescent="0.2"/>
    <row r="88" ht="13.15" customHeight="1" x14ac:dyDescent="0.2"/>
    <row r="89" ht="13.15" customHeight="1" x14ac:dyDescent="0.2"/>
    <row r="90" ht="13.15" customHeight="1" x14ac:dyDescent="0.2"/>
    <row r="91" ht="13.15" customHeight="1" x14ac:dyDescent="0.2"/>
    <row r="92" ht="13.15" customHeight="1" x14ac:dyDescent="0.2"/>
    <row r="93" ht="13.15" customHeight="1" x14ac:dyDescent="0.2"/>
    <row r="94" ht="13.15" customHeight="1" x14ac:dyDescent="0.2"/>
    <row r="95" ht="13.15" customHeight="1" x14ac:dyDescent="0.2"/>
    <row r="96" ht="13.15" customHeight="1" x14ac:dyDescent="0.2"/>
    <row r="97" ht="13.15" customHeight="1" x14ac:dyDescent="0.2"/>
    <row r="98" ht="13.15" customHeight="1" x14ac:dyDescent="0.2"/>
    <row r="99" ht="13.15" customHeight="1" x14ac:dyDescent="0.2"/>
    <row r="100" ht="13.15" customHeight="1" x14ac:dyDescent="0.2"/>
    <row r="101" ht="13.15" customHeight="1" x14ac:dyDescent="0.2"/>
    <row r="102" ht="13.15" customHeight="1" x14ac:dyDescent="0.2"/>
    <row r="103" ht="13.15" customHeight="1" x14ac:dyDescent="0.2"/>
    <row r="104" ht="13.15" customHeight="1" x14ac:dyDescent="0.2"/>
    <row r="105" ht="13.15" customHeight="1" x14ac:dyDescent="0.2"/>
    <row r="106" ht="13.15" customHeight="1" x14ac:dyDescent="0.2"/>
    <row r="107" ht="13.15" customHeight="1" x14ac:dyDescent="0.2"/>
    <row r="108" ht="13.15" customHeight="1" x14ac:dyDescent="0.2"/>
    <row r="109" ht="13.15" customHeight="1" x14ac:dyDescent="0.2"/>
    <row r="110" ht="13.15" customHeight="1" x14ac:dyDescent="0.2"/>
    <row r="111" ht="13.15" customHeight="1" x14ac:dyDescent="0.2"/>
    <row r="112" ht="13.15" customHeight="1" x14ac:dyDescent="0.2"/>
    <row r="113" ht="13.15" customHeight="1" x14ac:dyDescent="0.2"/>
    <row r="114" ht="13.15" customHeight="1" x14ac:dyDescent="0.2"/>
    <row r="115" ht="13.15" customHeight="1" x14ac:dyDescent="0.2"/>
    <row r="116" ht="13.15" customHeight="1" x14ac:dyDescent="0.2"/>
    <row r="117" ht="13.15" customHeight="1" x14ac:dyDescent="0.2"/>
    <row r="118" ht="13.15" customHeight="1" x14ac:dyDescent="0.2"/>
    <row r="119" ht="13.15" customHeight="1" x14ac:dyDescent="0.2"/>
    <row r="120" ht="13.15" customHeight="1" x14ac:dyDescent="0.2"/>
    <row r="121" ht="13.15" customHeight="1" x14ac:dyDescent="0.2"/>
    <row r="122" ht="13.15" customHeight="1" x14ac:dyDescent="0.2"/>
    <row r="123" ht="13.15" customHeight="1" x14ac:dyDescent="0.2"/>
    <row r="124" ht="13.15" customHeight="1" x14ac:dyDescent="0.2"/>
    <row r="125" ht="13.15" customHeight="1" x14ac:dyDescent="0.2"/>
    <row r="126" ht="13.15" customHeight="1" x14ac:dyDescent="0.2"/>
    <row r="127" ht="13.15" customHeight="1" x14ac:dyDescent="0.2"/>
    <row r="128" ht="13.15" customHeight="1" x14ac:dyDescent="0.2"/>
    <row r="129" ht="13.15" customHeight="1" x14ac:dyDescent="0.2"/>
    <row r="130" ht="13.15" customHeight="1" x14ac:dyDescent="0.2"/>
    <row r="131" ht="13.15" customHeight="1" x14ac:dyDescent="0.2"/>
    <row r="132" ht="13.15" customHeight="1" x14ac:dyDescent="0.2"/>
    <row r="133" ht="13.15" customHeight="1" x14ac:dyDescent="0.2"/>
    <row r="134" ht="13.15" customHeight="1" x14ac:dyDescent="0.2"/>
    <row r="135" ht="13.15" customHeight="1" x14ac:dyDescent="0.2"/>
    <row r="136" ht="13.15" customHeight="1" x14ac:dyDescent="0.2"/>
    <row r="137" ht="13.15" customHeight="1" x14ac:dyDescent="0.2"/>
    <row r="138" ht="13.15" customHeight="1" x14ac:dyDescent="0.2"/>
    <row r="139" ht="13.15" customHeight="1" x14ac:dyDescent="0.2"/>
    <row r="140" ht="13.15" customHeight="1" x14ac:dyDescent="0.2"/>
    <row r="141" ht="13.15" customHeight="1" x14ac:dyDescent="0.2"/>
    <row r="142" ht="13.15" customHeight="1" x14ac:dyDescent="0.2"/>
    <row r="143" ht="13.15" customHeight="1" x14ac:dyDescent="0.2"/>
    <row r="144" ht="13.15" customHeight="1" x14ac:dyDescent="0.2"/>
    <row r="145" ht="13.15" customHeight="1" x14ac:dyDescent="0.2"/>
    <row r="146" ht="13.15" customHeight="1" x14ac:dyDescent="0.2"/>
    <row r="147" ht="13.15" customHeight="1" x14ac:dyDescent="0.2"/>
    <row r="148" ht="13.15" customHeight="1" x14ac:dyDescent="0.2"/>
    <row r="149" ht="13.15" customHeight="1" x14ac:dyDescent="0.2"/>
    <row r="150" ht="13.15" customHeight="1" x14ac:dyDescent="0.2"/>
    <row r="151" ht="13.15" customHeight="1" x14ac:dyDescent="0.2"/>
    <row r="152" ht="13.15" customHeight="1" x14ac:dyDescent="0.2"/>
    <row r="153" ht="13.15" customHeight="1" x14ac:dyDescent="0.2"/>
    <row r="154" ht="13.15" customHeight="1" x14ac:dyDescent="0.2"/>
    <row r="155" ht="13.15" customHeight="1" x14ac:dyDescent="0.2"/>
    <row r="156" ht="13.15" customHeight="1" x14ac:dyDescent="0.2"/>
    <row r="157" ht="13.15" customHeight="1" x14ac:dyDescent="0.2"/>
    <row r="158" ht="13.15" customHeight="1" x14ac:dyDescent="0.2"/>
    <row r="159" ht="13.15" customHeight="1" x14ac:dyDescent="0.2"/>
  </sheetData>
  <sheetProtection algorithmName="SHA-512" hashValue="jBeG+blsCZfS+JdZZKYYPOFwzfemiDU/VPuQmyIUN3QYXKS51VPqew6PYQok/Ph1HeU/AU/SjF19XeXqyj0YAA==" saltValue="CQvN2f64V1JwHxzB9WeiaA==" spinCount="100000" sheet="1" sort="0"/>
  <sortState ref="DP7:EM16">
    <sortCondition ref="DZ7:DZ16"/>
  </sortState>
  <mergeCells count="162">
    <mergeCell ref="B2:E5"/>
    <mergeCell ref="BM25:BO25"/>
    <mergeCell ref="BM26:BO26"/>
    <mergeCell ref="BQ25:BQ26"/>
    <mergeCell ref="BI18:BK18"/>
    <mergeCell ref="U3:Y3"/>
    <mergeCell ref="BL3:BO3"/>
    <mergeCell ref="B1:E1"/>
    <mergeCell ref="BI25:BK25"/>
    <mergeCell ref="BI26:BK26"/>
    <mergeCell ref="BQ2:BQ3"/>
    <mergeCell ref="BP2:BP26"/>
    <mergeCell ref="BM24:BO24"/>
    <mergeCell ref="BM22:BO22"/>
    <mergeCell ref="BM23:BO23"/>
    <mergeCell ref="BI23:BK23"/>
    <mergeCell ref="BI21:BK21"/>
    <mergeCell ref="BI22:BK22"/>
    <mergeCell ref="BI17:BK17"/>
    <mergeCell ref="BQ21:BQ22"/>
    <mergeCell ref="BI19:BK19"/>
    <mergeCell ref="BI20:BK20"/>
    <mergeCell ref="BQ17:BQ18"/>
    <mergeCell ref="BQ19:BQ20"/>
    <mergeCell ref="B6:C6"/>
    <mergeCell ref="CR26:CT26"/>
    <mergeCell ref="CR25:CT25"/>
    <mergeCell ref="CR24:CT24"/>
    <mergeCell ref="CR23:CT23"/>
    <mergeCell ref="CR22:CT22"/>
    <mergeCell ref="CR21:CT21"/>
    <mergeCell ref="CR20:CT20"/>
    <mergeCell ref="CR19:CT19"/>
    <mergeCell ref="CR18:CT18"/>
    <mergeCell ref="SC2:TP2"/>
    <mergeCell ref="TQ2:TR2"/>
    <mergeCell ref="RT3:RU3"/>
    <mergeCell ref="RV3:RX3"/>
    <mergeCell ref="RY3:SB3"/>
    <mergeCell ref="SC3:TP3"/>
    <mergeCell ref="TQ3:TR3"/>
    <mergeCell ref="BS4:BS5"/>
    <mergeCell ref="HW6:IZ6"/>
    <mergeCell ref="JB6:KE6"/>
    <mergeCell ref="KG6:LJ6"/>
    <mergeCell ref="LL6:MO6"/>
    <mergeCell ref="MQ6:NT6"/>
    <mergeCell ref="NV6:OY6"/>
    <mergeCell ref="PA6:QD6"/>
    <mergeCell ref="GR6:HU6"/>
    <mergeCell ref="FM6:GP6"/>
    <mergeCell ref="EH6:FK6"/>
    <mergeCell ref="TP6:TR6"/>
    <mergeCell ref="RR2:RS2"/>
    <mergeCell ref="RR3:RS3"/>
    <mergeCell ref="RR4:SB5"/>
    <mergeCell ref="RW6:RX6"/>
    <mergeCell ref="RY6:SA6"/>
    <mergeCell ref="RS25:RV25"/>
    <mergeCell ref="RS26:RV26"/>
    <mergeCell ref="SC4:TR5"/>
    <mergeCell ref="TM19:TO19"/>
    <mergeCell ref="TP19:TR19"/>
    <mergeCell ref="TM20:TO20"/>
    <mergeCell ref="TP20:TR20"/>
    <mergeCell ref="TM26:TO26"/>
    <mergeCell ref="TP26:TR26"/>
    <mergeCell ref="TM17:TO17"/>
    <mergeCell ref="TP17:TR17"/>
    <mergeCell ref="TM18:TO18"/>
    <mergeCell ref="TP18:TR18"/>
    <mergeCell ref="TM22:TO22"/>
    <mergeCell ref="TP22:TR22"/>
    <mergeCell ref="TM23:TO23"/>
    <mergeCell ref="TP23:TR23"/>
    <mergeCell ref="TM24:TO24"/>
    <mergeCell ref="TP24:TR24"/>
    <mergeCell ref="RW26:RX26"/>
    <mergeCell ref="RY17:SA17"/>
    <mergeCell ref="RY18:SA18"/>
    <mergeCell ref="RY19:SA19"/>
    <mergeCell ref="RY20:SA20"/>
    <mergeCell ref="TM21:TO21"/>
    <mergeCell ref="TP21:TR21"/>
    <mergeCell ref="RY25:SA25"/>
    <mergeCell ref="RY26:SA26"/>
    <mergeCell ref="RW17:RX17"/>
    <mergeCell ref="RW18:RX18"/>
    <mergeCell ref="RW19:RX19"/>
    <mergeCell ref="RW20:RX20"/>
    <mergeCell ref="RW21:RX21"/>
    <mergeCell ref="RW22:RX22"/>
    <mergeCell ref="RW23:RX23"/>
    <mergeCell ref="RW24:RX24"/>
    <mergeCell ref="RW25:RX25"/>
    <mergeCell ref="TM25:TO25"/>
    <mergeCell ref="TP25:TR25"/>
    <mergeCell ref="RY21:SA21"/>
    <mergeCell ref="RY22:SA22"/>
    <mergeCell ref="RY23:SA23"/>
    <mergeCell ref="RY24:SA24"/>
    <mergeCell ref="RT2:RU2"/>
    <mergeCell ref="RV2:RX2"/>
    <mergeCell ref="RY2:SB2"/>
    <mergeCell ref="BQ4:BQ5"/>
    <mergeCell ref="CR17:CT17"/>
    <mergeCell ref="CR6:CT6"/>
    <mergeCell ref="CH6:CM6"/>
    <mergeCell ref="RS6:RV6"/>
    <mergeCell ref="RS17:RV17"/>
    <mergeCell ref="DC6:EF6"/>
    <mergeCell ref="BZ4:CB5"/>
    <mergeCell ref="BZ2:CB2"/>
    <mergeCell ref="BZ3:CB3"/>
    <mergeCell ref="CR2:CT2"/>
    <mergeCell ref="CR3:CT3"/>
    <mergeCell ref="CO4:CT5"/>
    <mergeCell ref="CI2:CQ2"/>
    <mergeCell ref="CI3:CQ3"/>
    <mergeCell ref="CG2:CH2"/>
    <mergeCell ref="CG3:CH3"/>
    <mergeCell ref="CE3:CF3"/>
    <mergeCell ref="CE2:CF2"/>
    <mergeCell ref="CC4:CM5"/>
    <mergeCell ref="RS18:RV18"/>
    <mergeCell ref="RS19:RV19"/>
    <mergeCell ref="RS20:RV20"/>
    <mergeCell ref="RS21:RV21"/>
    <mergeCell ref="RS22:RV22"/>
    <mergeCell ref="RS23:RV23"/>
    <mergeCell ref="RS24:RV24"/>
    <mergeCell ref="BM9:BO9"/>
    <mergeCell ref="BM10:BO10"/>
    <mergeCell ref="BM11:BO11"/>
    <mergeCell ref="BM12:BO12"/>
    <mergeCell ref="BM13:BO13"/>
    <mergeCell ref="BM14:BO14"/>
    <mergeCell ref="BM15:BO15"/>
    <mergeCell ref="BM16:BO16"/>
    <mergeCell ref="BQ23:BQ24"/>
    <mergeCell ref="BM17:BO17"/>
    <mergeCell ref="BM18:BO18"/>
    <mergeCell ref="BM19:BO19"/>
    <mergeCell ref="BM20:BO20"/>
    <mergeCell ref="BM21:BO21"/>
    <mergeCell ref="F1:U1"/>
    <mergeCell ref="H2:L2"/>
    <mergeCell ref="H3:L3"/>
    <mergeCell ref="G5:S5"/>
    <mergeCell ref="U5:BO5"/>
    <mergeCell ref="BM7:BO7"/>
    <mergeCell ref="BM8:BO8"/>
    <mergeCell ref="M3:O3"/>
    <mergeCell ref="P2:S2"/>
    <mergeCell ref="P3:S3"/>
    <mergeCell ref="N6:S26"/>
    <mergeCell ref="W1:BO1"/>
    <mergeCell ref="U2:Y2"/>
    <mergeCell ref="BL2:BO2"/>
    <mergeCell ref="BI24:BK24"/>
    <mergeCell ref="BM6:BO6"/>
    <mergeCell ref="M2:O2"/>
  </mergeCells>
  <conditionalFormatting sqref="D23:D27">
    <cfRule type="cellIs" dxfId="964" priority="155" operator="greaterThan">
      <formula>0</formula>
    </cfRule>
  </conditionalFormatting>
  <conditionalFormatting sqref="DB17:DB27">
    <cfRule type="cellIs" dxfId="963" priority="133" operator="equal">
      <formula>3</formula>
    </cfRule>
    <cfRule type="cellIs" dxfId="962" priority="134" operator="equal">
      <formula>2</formula>
    </cfRule>
    <cfRule type="cellIs" dxfId="961" priority="154" operator="equal">
      <formula>1</formula>
    </cfRule>
  </conditionalFormatting>
  <conditionalFormatting sqref="E23:E27">
    <cfRule type="cellIs" dxfId="960" priority="148" operator="greaterThan">
      <formula>0</formula>
    </cfRule>
  </conditionalFormatting>
  <conditionalFormatting sqref="BW17:BW26">
    <cfRule type="cellIs" priority="119" operator="equal">
      <formula>0</formula>
    </cfRule>
  </conditionalFormatting>
  <conditionalFormatting sqref="EH27:EQ27">
    <cfRule type="cellIs" dxfId="959" priority="106" operator="equal">
      <formula>3</formula>
    </cfRule>
    <cfRule type="cellIs" dxfId="958" priority="107" operator="equal">
      <formula>2</formula>
    </cfRule>
    <cfRule type="cellIs" dxfId="957" priority="108" operator="equal">
      <formula>1</formula>
    </cfRule>
  </conditionalFormatting>
  <conditionalFormatting sqref="FL17:FL27">
    <cfRule type="cellIs" dxfId="956" priority="103" operator="equal">
      <formula>3</formula>
    </cfRule>
    <cfRule type="cellIs" dxfId="955" priority="104" operator="equal">
      <formula>2</formula>
    </cfRule>
    <cfRule type="cellIs" dxfId="954" priority="105" operator="equal">
      <formula>1</formula>
    </cfRule>
  </conditionalFormatting>
  <conditionalFormatting sqref="HV27:QF27 QF17:QF26">
    <cfRule type="cellIs" dxfId="953" priority="94" operator="equal">
      <formula>"3rd"</formula>
    </cfRule>
    <cfRule type="cellIs" dxfId="952" priority="95" operator="equal">
      <formula>"2nd"</formula>
    </cfRule>
  </conditionalFormatting>
  <conditionalFormatting sqref="QF17:QF27">
    <cfRule type="cellIs" dxfId="951" priority="93" operator="equal">
      <formula>"1st"</formula>
    </cfRule>
  </conditionalFormatting>
  <conditionalFormatting sqref="EG17:EG27">
    <cfRule type="cellIs" dxfId="950" priority="87" operator="equal">
      <formula>3</formula>
    </cfRule>
    <cfRule type="cellIs" dxfId="949" priority="88" operator="equal">
      <formula>2</formula>
    </cfRule>
    <cfRule type="cellIs" dxfId="948" priority="89" operator="equal">
      <formula>1</formula>
    </cfRule>
  </conditionalFormatting>
  <conditionalFormatting sqref="GQ6:GR16 FL6:FM16 EG6:EH16 HV6:HW16 N6:S16 B6:B16 DA6:DC16 JA6:JB16 KF6:KG16 LK6:LL16 MP6:MQ16 NU6:NV16 OZ6:PA16 QE6:QE16 G6:H16 D6:E16 L6:L16 BL6:BO6 U7:W16 H4:S4 G5 V4:W4 U5 B2 F1 BL7:BM16 M6 U6:V6">
    <cfRule type="cellIs" dxfId="947" priority="86" operator="greaterThan">
      <formula>0</formula>
    </cfRule>
  </conditionalFormatting>
  <conditionalFormatting sqref="BQ2:BR3">
    <cfRule type="cellIs" dxfId="946" priority="81" operator="greaterThan">
      <formula>0</formula>
    </cfRule>
  </conditionalFormatting>
  <conditionalFormatting sqref="BQ4:BR5">
    <cfRule type="cellIs" dxfId="945" priority="80" operator="greaterThan">
      <formula>0</formula>
    </cfRule>
  </conditionalFormatting>
  <conditionalFormatting sqref="BQ17:BR17">
    <cfRule type="cellIs" dxfId="944" priority="79" operator="greaterThan">
      <formula>0</formula>
    </cfRule>
  </conditionalFormatting>
  <conditionalFormatting sqref="BQ19:BR20">
    <cfRule type="cellIs" dxfId="943" priority="78" operator="greaterThan">
      <formula>0</formula>
    </cfRule>
  </conditionalFormatting>
  <conditionalFormatting sqref="BQ21:BR22">
    <cfRule type="cellIs" dxfId="942" priority="77" operator="greaterThan">
      <formula>0</formula>
    </cfRule>
  </conditionalFormatting>
  <conditionalFormatting sqref="BQ23:BR27">
    <cfRule type="cellIs" dxfId="941" priority="76" operator="greaterThan">
      <formula>0</formula>
    </cfRule>
  </conditionalFormatting>
  <conditionalFormatting sqref="BQ6:BR16">
    <cfRule type="cellIs" dxfId="940" priority="74" operator="greaterThan">
      <formula>0</formula>
    </cfRule>
  </conditionalFormatting>
  <conditionalFormatting sqref="CG17:CG27 CQ17:CQ27">
    <cfRule type="cellIs" dxfId="939" priority="72" operator="equal">
      <formula>"1st"</formula>
    </cfRule>
  </conditionalFormatting>
  <conditionalFormatting sqref="GQ17:GQ27">
    <cfRule type="cellIs" dxfId="938" priority="69" operator="equal">
      <formula>3</formula>
    </cfRule>
    <cfRule type="cellIs" dxfId="937" priority="70" operator="equal">
      <formula>2</formula>
    </cfRule>
    <cfRule type="cellIs" dxfId="936" priority="71" operator="equal">
      <formula>1</formula>
    </cfRule>
  </conditionalFormatting>
  <conditionalFormatting sqref="HV17:HV26 JA17:JA26">
    <cfRule type="cellIs" dxfId="935" priority="66" operator="equal">
      <formula>3</formula>
    </cfRule>
    <cfRule type="cellIs" dxfId="934" priority="67" operator="equal">
      <formula>2</formula>
    </cfRule>
    <cfRule type="cellIs" dxfId="933" priority="68" operator="equal">
      <formula>1</formula>
    </cfRule>
  </conditionalFormatting>
  <conditionalFormatting sqref="I27:S27 BM27:BO27 I17:M26 X17:AA27">
    <cfRule type="cellIs" dxfId="932" priority="65" operator="equal">
      <formula>FALSE</formula>
    </cfRule>
  </conditionalFormatting>
  <conditionalFormatting sqref="G17:G27">
    <cfRule type="cellIs" dxfId="931" priority="61" operator="equal">
      <formula>FALSE</formula>
    </cfRule>
  </conditionalFormatting>
  <conditionalFormatting sqref="M7:M16">
    <cfRule type="cellIs" dxfId="930" priority="59" operator="greaterThan">
      <formula>0</formula>
    </cfRule>
  </conditionalFormatting>
  <conditionalFormatting sqref="ER17:FK26">
    <cfRule type="cellIs" dxfId="929" priority="58" operator="between">
      <formula>1</formula>
      <formula>10</formula>
    </cfRule>
  </conditionalFormatting>
  <conditionalFormatting sqref="FW17:GP26">
    <cfRule type="cellIs" dxfId="928" priority="57" operator="between">
      <formula>1</formula>
      <formula>10</formula>
    </cfRule>
  </conditionalFormatting>
  <conditionalFormatting sqref="HB17:HU26">
    <cfRule type="cellIs" dxfId="927" priority="56" operator="between">
      <formula>1</formula>
      <formula>10</formula>
    </cfRule>
  </conditionalFormatting>
  <conditionalFormatting sqref="G26">
    <cfRule type="cellIs" dxfId="926" priority="55" operator="equal">
      <formula>"Equal Points throughout"</formula>
    </cfRule>
  </conditionalFormatting>
  <conditionalFormatting sqref="IG17:IZ26">
    <cfRule type="cellIs" dxfId="925" priority="51" operator="between">
      <formula>1</formula>
      <formula>10</formula>
    </cfRule>
  </conditionalFormatting>
  <conditionalFormatting sqref="KF17:KF26">
    <cfRule type="cellIs" dxfId="924" priority="48" operator="equal">
      <formula>3</formula>
    </cfRule>
    <cfRule type="cellIs" dxfId="923" priority="49" operator="equal">
      <formula>2</formula>
    </cfRule>
    <cfRule type="cellIs" dxfId="922" priority="50" operator="equal">
      <formula>1</formula>
    </cfRule>
  </conditionalFormatting>
  <conditionalFormatting sqref="JL17:KE26">
    <cfRule type="cellIs" dxfId="921" priority="47" operator="between">
      <formula>1</formula>
      <formula>10</formula>
    </cfRule>
  </conditionalFormatting>
  <conditionalFormatting sqref="KQ17:LJ26">
    <cfRule type="cellIs" dxfId="920" priority="46" operator="between">
      <formula>1</formula>
      <formula>10</formula>
    </cfRule>
  </conditionalFormatting>
  <conditionalFormatting sqref="LK17:LK26">
    <cfRule type="cellIs" dxfId="919" priority="43" operator="equal">
      <formula>3</formula>
    </cfRule>
    <cfRule type="cellIs" dxfId="918" priority="44" operator="equal">
      <formula>2</formula>
    </cfRule>
    <cfRule type="cellIs" dxfId="917" priority="45" operator="equal">
      <formula>1</formula>
    </cfRule>
  </conditionalFormatting>
  <conditionalFormatting sqref="OZ17:OZ26">
    <cfRule type="cellIs" dxfId="916" priority="31" operator="equal">
      <formula>3</formula>
    </cfRule>
    <cfRule type="cellIs" dxfId="915" priority="32" operator="equal">
      <formula>2</formula>
    </cfRule>
    <cfRule type="cellIs" dxfId="914" priority="33" operator="equal">
      <formula>1</formula>
    </cfRule>
  </conditionalFormatting>
  <conditionalFormatting sqref="LV17:MO26">
    <cfRule type="cellIs" dxfId="913" priority="42" operator="between">
      <formula>1</formula>
      <formula>10</formula>
    </cfRule>
  </conditionalFormatting>
  <conditionalFormatting sqref="MP17:MP26">
    <cfRule type="cellIs" dxfId="912" priority="39" operator="equal">
      <formula>3</formula>
    </cfRule>
    <cfRule type="cellIs" dxfId="911" priority="40" operator="equal">
      <formula>2</formula>
    </cfRule>
    <cfRule type="cellIs" dxfId="910" priority="41" operator="equal">
      <formula>1</formula>
    </cfRule>
  </conditionalFormatting>
  <conditionalFormatting sqref="NA17:NT26">
    <cfRule type="cellIs" dxfId="909" priority="38" operator="between">
      <formula>1</formula>
      <formula>10</formula>
    </cfRule>
  </conditionalFormatting>
  <conditionalFormatting sqref="NU17:NU26">
    <cfRule type="cellIs" dxfId="908" priority="35" operator="equal">
      <formula>3</formula>
    </cfRule>
    <cfRule type="cellIs" dxfId="907" priority="36" operator="equal">
      <formula>2</formula>
    </cfRule>
    <cfRule type="cellIs" dxfId="906" priority="37" operator="equal">
      <formula>1</formula>
    </cfRule>
  </conditionalFormatting>
  <conditionalFormatting sqref="OF17:OY26">
    <cfRule type="cellIs" dxfId="905" priority="34" operator="between">
      <formula>1</formula>
      <formula>10</formula>
    </cfRule>
  </conditionalFormatting>
  <conditionalFormatting sqref="QE17:QE26">
    <cfRule type="cellIs" dxfId="904" priority="27" operator="equal">
      <formula>3</formula>
    </cfRule>
    <cfRule type="cellIs" dxfId="903" priority="28" operator="equal">
      <formula>2</formula>
    </cfRule>
    <cfRule type="cellIs" dxfId="902" priority="29" operator="equal">
      <formula>1</formula>
    </cfRule>
  </conditionalFormatting>
  <conditionalFormatting sqref="PK17:QD26">
    <cfRule type="cellIs" dxfId="901" priority="30" operator="between">
      <formula>1</formula>
      <formula>10</formula>
    </cfRule>
  </conditionalFormatting>
  <conditionalFormatting sqref="RS17:TR26">
    <cfRule type="cellIs" dxfId="900" priority="17" operator="equal">
      <formula>FALSE</formula>
    </cfRule>
  </conditionalFormatting>
  <conditionalFormatting sqref="G17:G26">
    <cfRule type="cellIs" dxfId="899" priority="16" operator="equal">
      <formula>"More results required for accuracy"</formula>
    </cfRule>
  </conditionalFormatting>
  <conditionalFormatting sqref="V17:V26">
    <cfRule type="cellIs" dxfId="898" priority="15" operator="equal">
      <formula>FALSE</formula>
    </cfRule>
  </conditionalFormatting>
  <conditionalFormatting sqref="D17:D22">
    <cfRule type="cellIs" dxfId="897" priority="13" operator="greaterThan">
      <formula>0</formula>
    </cfRule>
  </conditionalFormatting>
  <conditionalFormatting sqref="E17:E22">
    <cfRule type="cellIs" dxfId="896" priority="12" operator="greaterThan">
      <formula>0</formula>
    </cfRule>
  </conditionalFormatting>
  <conditionalFormatting sqref="Y7:Y16">
    <cfRule type="cellIs" dxfId="895" priority="11" operator="greaterThan">
      <formula>0</formula>
    </cfRule>
  </conditionalFormatting>
  <conditionalFormatting sqref="Y17:Y26">
    <cfRule type="cellIs" dxfId="894" priority="10" operator="equal">
      <formula>0</formula>
    </cfRule>
  </conditionalFormatting>
  <conditionalFormatting sqref="BL17:BL26">
    <cfRule type="cellIs" dxfId="893" priority="9" operator="equal">
      <formula>FALSE</formula>
    </cfRule>
  </conditionalFormatting>
  <conditionalFormatting sqref="BL17:BL26">
    <cfRule type="cellIs" dxfId="892" priority="8" operator="equal">
      <formula>0</formula>
    </cfRule>
  </conditionalFormatting>
  <conditionalFormatting sqref="BM17:BM26">
    <cfRule type="cellIs" dxfId="891" priority="7" operator="equal">
      <formula>FALSE</formula>
    </cfRule>
  </conditionalFormatting>
  <conditionalFormatting sqref="BM17:BM26">
    <cfRule type="cellIs" dxfId="890" priority="6" operator="equal">
      <formula>0</formula>
    </cfRule>
  </conditionalFormatting>
  <conditionalFormatting sqref="W17:W26">
    <cfRule type="cellIs" dxfId="889" priority="5" operator="equal">
      <formula>FALSE</formula>
    </cfRule>
  </conditionalFormatting>
  <conditionalFormatting sqref="W17:W26">
    <cfRule type="cellIs" dxfId="888" priority="4" operator="equal">
      <formula>0</formula>
    </cfRule>
  </conditionalFormatting>
  <conditionalFormatting sqref="L17:L26">
    <cfRule type="cellIs" dxfId="887" priority="3" operator="equal">
      <formula>0</formula>
    </cfRule>
  </conditionalFormatting>
  <conditionalFormatting sqref="W1:Y1">
    <cfRule type="cellIs" dxfId="886" priority="2" operator="greaterThan">
      <formula>0</formula>
    </cfRule>
  </conditionalFormatting>
  <conditionalFormatting sqref="W6:Y6">
    <cfRule type="cellIs" dxfId="885" priority="1" operator="greaterThan">
      <formula>0</formula>
    </cfRule>
  </conditionalFormatting>
  <hyperlinks>
    <hyperlink ref="BQ23" location="HDR!A1" tooltip="Go to Rankings Report Files" display="Rankings HDR" xr:uid="{00000000-0004-0000-0500-000000000000}"/>
    <hyperlink ref="BQ21:BQ22" location="'print 10 lane'!I1" tooltip="Go to 10 Lane Gala Sheet" display="10 Lane Gala" xr:uid="{00000000-0004-0000-0500-000001000000}"/>
    <hyperlink ref="BQ19" location="'Print 8 Lane'!F1" tooltip="Go to 8 lane Gala Sheet" display="8 Lane Gala" xr:uid="{00000000-0004-0000-0500-000002000000}"/>
    <hyperlink ref="BQ2" location="'Gala Setup'!B2" tooltip="Gala Set-up Sheet" display="'Gala Setup'!B2" xr:uid="{00000000-0004-0000-0500-000003000000}"/>
    <hyperlink ref="BQ4:BQ5" location="Recording!C26" tooltip="Recording sheet" display="GALA RECORDING SHEET" xr:uid="{00000000-0004-0000-0500-000004000000}"/>
    <hyperlink ref="BQ25" location="MRF!A1" tooltip="Go to Rankings Report Files" display="Rankings MRF" xr:uid="{00000000-0004-0000-0500-000005000000}"/>
    <hyperlink ref="BQ17:BQ18" location="'Print 6 Lane'!F1" tooltip="Go to 6 lane Printout sheet" display="'Print 6 Lane'!F1" xr:uid="{00000000-0004-0000-0500-000006000000}"/>
    <hyperlink ref="BQ6" location="'Club Names &amp; Codes'!A1" tooltip="ASA official Club Codes" display="Club Codes " xr:uid="{00000000-0004-0000-0500-000007000000}"/>
  </hyperlinks>
  <printOptions horizontalCentered="1" verticalCentered="1"/>
  <pageMargins left="0.11811023622047245" right="0.11811023622047245" top="0.15748031496062992" bottom="0.15748031496062992" header="0.9055118110236221" footer="0.31496062992125984"/>
  <pageSetup paperSize="9" orientation="landscape" horizontalDpi="4294967294"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rgb="FFFFC000"/>
    <pageSetUpPr fitToPage="1"/>
  </sheetPr>
  <dimension ref="A1:AP65536"/>
  <sheetViews>
    <sheetView showZeros="0" zoomScale="80" zoomScaleNormal="80" workbookViewId="0">
      <selection activeCell="G4" sqref="G4:H105"/>
    </sheetView>
  </sheetViews>
  <sheetFormatPr defaultRowHeight="12.75" x14ac:dyDescent="0.2"/>
  <cols>
    <col min="1" max="1" width="4.5703125" customWidth="1"/>
    <col min="2" max="2" width="26" customWidth="1"/>
    <col min="3" max="3" width="4.5703125" hidden="1" customWidth="1"/>
    <col min="4" max="4" width="9.5703125" hidden="1" customWidth="1"/>
    <col min="5" max="5" width="9.85546875" style="434" customWidth="1"/>
    <col min="6" max="6" width="23.5703125" style="434" customWidth="1"/>
    <col min="7" max="7" width="33.85546875" style="434" customWidth="1"/>
    <col min="8" max="8" width="12.140625" style="1180" customWidth="1"/>
    <col min="9" max="10" width="12.140625" hidden="1" customWidth="1"/>
    <col min="11" max="11" width="10.7109375" customWidth="1"/>
    <col min="12" max="12" width="16.7109375" hidden="1" customWidth="1"/>
    <col min="13" max="13" width="17.7109375" customWidth="1"/>
    <col min="14" max="15" width="14.7109375" customWidth="1"/>
    <col min="16" max="16" width="29.7109375" customWidth="1"/>
    <col min="17" max="17" width="8.28515625" customWidth="1"/>
    <col min="18" max="29" width="8.85546875" customWidth="1"/>
    <col min="30" max="30" width="4.5703125" customWidth="1"/>
    <col min="31" max="31" width="26" customWidth="1"/>
    <col min="32" max="32" width="2.28515625" hidden="1" customWidth="1"/>
    <col min="33" max="33" width="3.7109375" hidden="1" customWidth="1"/>
    <col min="34" max="34" width="9.85546875" customWidth="1"/>
    <col min="35" max="35" width="23.7109375" customWidth="1"/>
    <col min="36" max="36" width="34.28515625" customWidth="1"/>
    <col min="37" max="40" width="8.7109375" customWidth="1"/>
    <col min="41" max="41" width="9.140625" customWidth="1"/>
    <col min="42" max="42" width="23.7109375" customWidth="1"/>
  </cols>
  <sheetData>
    <row r="1" spans="1:42" ht="43.15" customHeight="1" thickBot="1" x14ac:dyDescent="0.25">
      <c r="A1" s="1685" t="s">
        <v>3053</v>
      </c>
      <c r="B1" s="1686"/>
      <c r="C1" s="67"/>
      <c r="D1" s="68"/>
      <c r="E1" s="1666" t="s">
        <v>3411</v>
      </c>
      <c r="F1" s="1667"/>
      <c r="G1" s="1667"/>
      <c r="H1" s="1668"/>
      <c r="I1" s="263"/>
      <c r="J1" s="78"/>
      <c r="K1" s="1672" t="s">
        <v>33</v>
      </c>
      <c r="L1" s="1672"/>
      <c r="M1" s="1672"/>
      <c r="N1" s="1691" t="s">
        <v>3051</v>
      </c>
      <c r="O1" s="1691"/>
      <c r="P1" s="1691"/>
      <c r="Q1" s="712"/>
      <c r="R1" s="94"/>
      <c r="S1" s="94"/>
      <c r="T1" s="94"/>
      <c r="U1" s="94"/>
      <c r="V1" s="94"/>
      <c r="W1" s="94"/>
      <c r="X1" s="94"/>
      <c r="Y1" s="94"/>
      <c r="Z1" s="94"/>
      <c r="AA1" s="94"/>
      <c r="AB1" s="94"/>
      <c r="AC1" s="94"/>
      <c r="AD1" s="1689" t="s">
        <v>2711</v>
      </c>
      <c r="AE1" s="1689"/>
      <c r="AF1" s="294"/>
      <c r="AG1" s="295"/>
      <c r="AH1" s="1690" t="str">
        <f>E1</f>
        <v>Norwich Swans</v>
      </c>
      <c r="AI1" s="1690"/>
      <c r="AJ1" s="1690"/>
      <c r="AK1" s="1674"/>
      <c r="AL1" s="1674"/>
      <c r="AM1" s="1674"/>
      <c r="AN1" s="1674"/>
      <c r="AO1" s="291"/>
    </row>
    <row r="2" spans="1:42" ht="43.15" customHeight="1" thickBot="1" x14ac:dyDescent="0.25">
      <c r="A2" s="1687"/>
      <c r="B2" s="1688"/>
      <c r="C2" s="280"/>
      <c r="D2" s="281"/>
      <c r="E2" s="1669"/>
      <c r="F2" s="1670"/>
      <c r="G2" s="1670"/>
      <c r="H2" s="1671"/>
      <c r="I2" s="283"/>
      <c r="J2" s="79"/>
      <c r="K2" s="1673">
        <f ca="1">DATE(YEAR(NOW()),12,31)</f>
        <v>43465</v>
      </c>
      <c r="L2" s="1673"/>
      <c r="M2" s="1673"/>
      <c r="N2" s="1692" t="s">
        <v>3055</v>
      </c>
      <c r="O2" s="1692"/>
      <c r="P2" s="1694" t="s">
        <v>3052</v>
      </c>
      <c r="Q2" s="712"/>
      <c r="R2" s="94"/>
      <c r="S2" s="94"/>
      <c r="T2" s="94"/>
      <c r="U2" s="94"/>
      <c r="V2" s="94"/>
      <c r="W2" s="94"/>
      <c r="X2" s="94"/>
      <c r="Y2" s="94"/>
      <c r="Z2" s="94"/>
      <c r="AA2" s="94"/>
      <c r="AB2" s="94"/>
      <c r="AC2" s="94"/>
      <c r="AD2" s="1689"/>
      <c r="AE2" s="1689"/>
      <c r="AF2" s="296"/>
      <c r="AG2" s="297"/>
      <c r="AH2" s="1690"/>
      <c r="AI2" s="1690"/>
      <c r="AJ2" s="1690"/>
      <c r="AK2" s="1674"/>
      <c r="AL2" s="1674"/>
      <c r="AM2" s="1674"/>
      <c r="AN2" s="1674"/>
      <c r="AO2" s="291"/>
      <c r="AP2" s="291"/>
    </row>
    <row r="3" spans="1:42" ht="46.7" customHeight="1" thickBot="1" x14ac:dyDescent="0.25">
      <c r="A3" s="1695" t="s">
        <v>2714</v>
      </c>
      <c r="B3" s="1696"/>
      <c r="C3" s="69"/>
      <c r="D3" s="70"/>
      <c r="E3" s="1176" t="s">
        <v>32</v>
      </c>
      <c r="F3" s="1177" t="s">
        <v>3250</v>
      </c>
      <c r="G3" s="1177" t="s">
        <v>92</v>
      </c>
      <c r="H3" s="1178" t="s">
        <v>3251</v>
      </c>
      <c r="I3" s="286"/>
      <c r="J3" s="264"/>
      <c r="K3" s="1704" t="s">
        <v>93</v>
      </c>
      <c r="L3" s="1705"/>
      <c r="M3" s="1705"/>
      <c r="N3" s="1692"/>
      <c r="O3" s="1692"/>
      <c r="P3" s="1694"/>
      <c r="Q3" s="712"/>
      <c r="R3" s="94"/>
      <c r="S3" s="94"/>
      <c r="T3" s="94"/>
      <c r="U3" s="94"/>
      <c r="V3" s="94"/>
      <c r="W3" s="94"/>
      <c r="X3" s="94"/>
      <c r="Y3" s="94"/>
      <c r="Z3" s="94"/>
      <c r="AA3" s="94"/>
      <c r="AB3" s="94"/>
      <c r="AC3" s="94"/>
      <c r="AD3" s="1702" t="s">
        <v>110</v>
      </c>
      <c r="AE3" s="1703"/>
      <c r="AF3" s="298"/>
      <c r="AG3" s="299"/>
      <c r="AH3" s="300" t="s">
        <v>32</v>
      </c>
      <c r="AI3" s="292" t="s">
        <v>91</v>
      </c>
      <c r="AJ3" s="292" t="s">
        <v>92</v>
      </c>
      <c r="AK3" s="1674"/>
      <c r="AL3" s="1674"/>
      <c r="AM3" s="1674"/>
      <c r="AN3" s="1674"/>
      <c r="AO3" s="292"/>
    </row>
    <row r="4" spans="1:42" ht="20.45" customHeight="1" x14ac:dyDescent="0.2">
      <c r="A4" s="28">
        <v>1</v>
      </c>
      <c r="B4" s="29" t="s">
        <v>3160</v>
      </c>
      <c r="C4" s="29" t="s">
        <v>94</v>
      </c>
      <c r="D4" s="239">
        <f>IF('Gala Setup'!J$9="100M",29,IF('Gala Setup'!J$9="200M",16))</f>
        <v>16</v>
      </c>
      <c r="E4" s="1190">
        <v>1315989</v>
      </c>
      <c r="F4" s="1190" t="s">
        <v>3386</v>
      </c>
      <c r="G4" s="1190"/>
      <c r="H4" s="1194"/>
      <c r="I4" s="252" t="str">
        <f>CONCATENATE(F4," ",G4)</f>
        <v xml:space="preserve">India  </v>
      </c>
      <c r="J4" s="24" t="str">
        <f>CONCATENATE(G4,",",F4)</f>
        <v xml:space="preserve">,India </v>
      </c>
      <c r="K4" s="52">
        <f t="shared" ref="K4:K35" si="0">IF(H4=0,0,IF(COUNTBLANK(H4)=1,"",ROUNDDOWN((K$2-H4)/365.25,0)))</f>
        <v>0</v>
      </c>
      <c r="L4" s="30" t="str">
        <f>(TEXT(H4,"DDMMYY"))</f>
        <v>000100</v>
      </c>
      <c r="M4" s="58">
        <f>IF(K4=0,0,IF(K4&lt;9,"TOO YOUNG",IF(K4&lt;60,"OK","BIT OLD MAYBE")))</f>
        <v>0</v>
      </c>
      <c r="N4" s="1692"/>
      <c r="O4" s="1692"/>
      <c r="P4" s="1694"/>
      <c r="Q4" s="712"/>
      <c r="R4" s="94"/>
      <c r="S4" s="94"/>
      <c r="T4" s="94"/>
      <c r="U4" s="94"/>
      <c r="V4" s="94"/>
      <c r="W4" s="94"/>
      <c r="X4" s="94"/>
      <c r="Y4" s="94"/>
      <c r="Z4" s="94"/>
      <c r="AA4" s="94"/>
      <c r="AB4" s="94"/>
      <c r="AC4" s="94"/>
      <c r="AD4" s="290">
        <v>1</v>
      </c>
      <c r="AE4" s="72" t="s">
        <v>70</v>
      </c>
      <c r="AF4" s="72" t="s">
        <v>94</v>
      </c>
      <c r="AG4" s="73">
        <v>16</v>
      </c>
      <c r="AH4" s="293">
        <f>E4</f>
        <v>1315989</v>
      </c>
      <c r="AI4" s="293" t="str">
        <f t="shared" ref="AI4:AJ19" si="1">F4</f>
        <v xml:space="preserve">India </v>
      </c>
      <c r="AJ4" s="293">
        <f t="shared" si="1"/>
        <v>0</v>
      </c>
      <c r="AK4" s="293"/>
      <c r="AL4" s="293"/>
      <c r="AM4" s="293"/>
      <c r="AN4" s="293"/>
      <c r="AO4" s="293"/>
    </row>
    <row r="5" spans="1:42" ht="20.45" customHeight="1" x14ac:dyDescent="0.2">
      <c r="A5" s="28">
        <v>2</v>
      </c>
      <c r="B5" s="32" t="s">
        <v>3161</v>
      </c>
      <c r="C5" s="32" t="s">
        <v>95</v>
      </c>
      <c r="D5" s="239">
        <f>IF('Gala Setup'!J$9="100M",29,IF('Gala Setup'!J$9="200M",16))</f>
        <v>16</v>
      </c>
      <c r="E5" s="1192">
        <v>419381</v>
      </c>
      <c r="F5" s="1192" t="s">
        <v>3381</v>
      </c>
      <c r="G5" s="1192"/>
      <c r="H5" s="1193"/>
      <c r="I5" s="252" t="str">
        <f t="shared" ref="I5:I68" si="2">CONCATENATE(F5," ",G5)</f>
        <v xml:space="preserve">Tom </v>
      </c>
      <c r="J5" s="24" t="str">
        <f t="shared" ref="J5:J68" si="3">CONCATENATE(G5,",",F5)</f>
        <v>,Tom</v>
      </c>
      <c r="K5" s="52">
        <f t="shared" si="0"/>
        <v>0</v>
      </c>
      <c r="L5" s="30" t="str">
        <f>(TEXT(H5,"DDMMYY"))</f>
        <v>000100</v>
      </c>
      <c r="M5" s="59">
        <f>IF(K5=0,0,IF(K5&lt;9,"TOO YOUNG",IF(K5&lt;60,"OK","BIT OLD MAYBE")))</f>
        <v>0</v>
      </c>
      <c r="N5" s="1692"/>
      <c r="O5" s="1692"/>
      <c r="P5" s="1694"/>
      <c r="Q5" s="712"/>
      <c r="R5" s="94"/>
      <c r="S5" s="94"/>
      <c r="T5" s="94"/>
      <c r="U5" s="94"/>
      <c r="V5" s="94"/>
      <c r="W5" s="94"/>
      <c r="X5" s="94"/>
      <c r="Y5" s="94"/>
      <c r="Z5" s="94"/>
      <c r="AA5" s="94"/>
      <c r="AB5" s="94"/>
      <c r="AC5" s="94"/>
      <c r="AD5" s="290">
        <v>2</v>
      </c>
      <c r="AE5" s="74" t="s">
        <v>71</v>
      </c>
      <c r="AF5" s="74" t="s">
        <v>95</v>
      </c>
      <c r="AG5" s="75">
        <v>16</v>
      </c>
      <c r="AH5" s="293">
        <f t="shared" ref="AH5:AJ68" si="4">E5</f>
        <v>419381</v>
      </c>
      <c r="AI5" s="293" t="str">
        <f t="shared" si="1"/>
        <v>Tom</v>
      </c>
      <c r="AJ5" s="293">
        <f t="shared" si="1"/>
        <v>0</v>
      </c>
      <c r="AK5" s="293"/>
      <c r="AL5" s="293"/>
      <c r="AM5" s="293"/>
      <c r="AN5" s="293"/>
      <c r="AO5" s="293"/>
    </row>
    <row r="6" spans="1:42" ht="20.45" customHeight="1" x14ac:dyDescent="0.2">
      <c r="A6" s="1697">
        <v>3</v>
      </c>
      <c r="B6" s="1700" t="s">
        <v>34</v>
      </c>
      <c r="C6" s="41"/>
      <c r="D6" s="241"/>
      <c r="E6" s="1190">
        <v>1223683</v>
      </c>
      <c r="F6" s="1190" t="s">
        <v>3387</v>
      </c>
      <c r="G6" s="1190"/>
      <c r="H6" s="1194"/>
      <c r="I6" s="252" t="str">
        <f t="shared" si="2"/>
        <v xml:space="preserve">Charlotte  </v>
      </c>
      <c r="J6" s="24" t="str">
        <f t="shared" si="3"/>
        <v xml:space="preserve">,Charlotte </v>
      </c>
      <c r="K6" s="52">
        <f t="shared" si="0"/>
        <v>0</v>
      </c>
      <c r="L6" s="30" t="str">
        <f t="shared" ref="L6:L69" si="5">(TEXT(H6,"DDMMYY"))</f>
        <v>000100</v>
      </c>
      <c r="M6" s="51">
        <f t="shared" ref="M6:M13" si="6">IF(K6=0,0,IF(K6&lt;9,"TOO YOUNG",IF(K6&lt;12,"OK","NOT ELIGIBLE")))</f>
        <v>0</v>
      </c>
      <c r="N6" s="1692"/>
      <c r="O6" s="1692"/>
      <c r="P6" s="1694"/>
      <c r="Q6" s="712"/>
      <c r="R6" s="94"/>
      <c r="S6" s="94"/>
      <c r="T6" s="94"/>
      <c r="U6" s="94"/>
      <c r="V6" s="94"/>
      <c r="W6" s="94"/>
      <c r="X6" s="94"/>
      <c r="Y6" s="94"/>
      <c r="Z6" s="94"/>
      <c r="AA6" s="94"/>
      <c r="AB6" s="94"/>
      <c r="AC6" s="94"/>
      <c r="AD6" s="1683">
        <v>3</v>
      </c>
      <c r="AE6" s="1681" t="s">
        <v>34</v>
      </c>
      <c r="AF6" s="288"/>
      <c r="AG6" s="76"/>
      <c r="AH6" s="293">
        <f t="shared" si="4"/>
        <v>1223683</v>
      </c>
      <c r="AI6" s="293" t="str">
        <f t="shared" si="1"/>
        <v xml:space="preserve">Charlotte </v>
      </c>
      <c r="AJ6" s="293">
        <f t="shared" si="1"/>
        <v>0</v>
      </c>
      <c r="AK6" s="293"/>
      <c r="AL6" s="293"/>
      <c r="AM6" s="293"/>
      <c r="AN6" s="293"/>
      <c r="AO6" s="293"/>
    </row>
    <row r="7" spans="1:42" ht="20.45" customHeight="1" x14ac:dyDescent="0.2">
      <c r="A7" s="1698"/>
      <c r="B7" s="1701"/>
      <c r="C7" s="42"/>
      <c r="D7" s="242"/>
      <c r="E7" s="1190">
        <v>1362132</v>
      </c>
      <c r="F7" s="1190" t="s">
        <v>3388</v>
      </c>
      <c r="G7" s="1190"/>
      <c r="H7" s="1194"/>
      <c r="I7" s="252" t="str">
        <f t="shared" si="2"/>
        <v xml:space="preserve">Isla </v>
      </c>
      <c r="J7" s="24" t="str">
        <f t="shared" si="3"/>
        <v>,Isla</v>
      </c>
      <c r="K7" s="52">
        <f t="shared" si="0"/>
        <v>0</v>
      </c>
      <c r="L7" s="30" t="str">
        <f t="shared" si="5"/>
        <v>000100</v>
      </c>
      <c r="M7" s="51">
        <f t="shared" si="6"/>
        <v>0</v>
      </c>
      <c r="N7" s="1692"/>
      <c r="O7" s="1692"/>
      <c r="P7" s="1694"/>
      <c r="Q7" s="712"/>
      <c r="R7" s="94"/>
      <c r="S7" s="94"/>
      <c r="T7" s="94"/>
      <c r="U7" s="94"/>
      <c r="V7" s="94"/>
      <c r="W7" s="94"/>
      <c r="X7" s="94"/>
      <c r="Y7" s="94"/>
      <c r="Z7" s="94"/>
      <c r="AA7" s="94"/>
      <c r="AB7" s="94"/>
      <c r="AC7" s="94"/>
      <c r="AD7" s="1683"/>
      <c r="AE7" s="1682"/>
      <c r="AF7" s="289"/>
      <c r="AG7" s="77"/>
      <c r="AH7" s="293">
        <f t="shared" si="4"/>
        <v>1362132</v>
      </c>
      <c r="AI7" s="293" t="str">
        <f t="shared" si="1"/>
        <v>Isla</v>
      </c>
      <c r="AJ7" s="293">
        <f t="shared" si="1"/>
        <v>0</v>
      </c>
      <c r="AK7" s="293"/>
      <c r="AL7" s="293"/>
      <c r="AM7" s="293"/>
      <c r="AN7" s="293"/>
      <c r="AO7" s="293"/>
    </row>
    <row r="8" spans="1:42" ht="20.45" customHeight="1" x14ac:dyDescent="0.2">
      <c r="A8" s="1698"/>
      <c r="B8" s="1701"/>
      <c r="C8" s="42"/>
      <c r="D8" s="242"/>
      <c r="E8" s="1190">
        <v>1254529</v>
      </c>
      <c r="F8" s="1190" t="s">
        <v>3389</v>
      </c>
      <c r="G8" s="1190"/>
      <c r="H8" s="1194"/>
      <c r="I8" s="252" t="str">
        <f t="shared" si="2"/>
        <v xml:space="preserve">Ellie Rose </v>
      </c>
      <c r="J8" s="24" t="str">
        <f t="shared" si="3"/>
        <v>,Ellie Rose</v>
      </c>
      <c r="K8" s="52">
        <f t="shared" si="0"/>
        <v>0</v>
      </c>
      <c r="L8" s="30" t="str">
        <f t="shared" si="5"/>
        <v>000100</v>
      </c>
      <c r="M8" s="51">
        <f t="shared" si="6"/>
        <v>0</v>
      </c>
      <c r="N8" s="1692"/>
      <c r="O8" s="1692"/>
      <c r="P8" s="1694"/>
      <c r="Q8" s="712"/>
      <c r="R8" s="94"/>
      <c r="S8" s="94"/>
      <c r="T8" s="94"/>
      <c r="U8" s="94"/>
      <c r="V8" s="94"/>
      <c r="W8" s="94"/>
      <c r="X8" s="94"/>
      <c r="Y8" s="94"/>
      <c r="Z8" s="94"/>
      <c r="AA8" s="94"/>
      <c r="AB8" s="94"/>
      <c r="AC8" s="94"/>
      <c r="AD8" s="1683"/>
      <c r="AE8" s="1682"/>
      <c r="AF8" s="289"/>
      <c r="AG8" s="77"/>
      <c r="AH8" s="293">
        <f t="shared" si="4"/>
        <v>1254529</v>
      </c>
      <c r="AI8" s="293" t="str">
        <f t="shared" si="1"/>
        <v>Ellie Rose</v>
      </c>
      <c r="AJ8" s="293">
        <f t="shared" si="1"/>
        <v>0</v>
      </c>
      <c r="AK8" s="293"/>
      <c r="AL8" s="293"/>
      <c r="AM8" s="293"/>
      <c r="AN8" s="293"/>
      <c r="AO8" s="293"/>
    </row>
    <row r="9" spans="1:42" ht="20.45" customHeight="1" x14ac:dyDescent="0.2">
      <c r="A9" s="1699"/>
      <c r="B9" s="1701"/>
      <c r="C9" s="42"/>
      <c r="D9" s="242"/>
      <c r="E9" s="1190">
        <v>1151618</v>
      </c>
      <c r="F9" s="1190" t="s">
        <v>3390</v>
      </c>
      <c r="G9" s="1190"/>
      <c r="H9" s="1194"/>
      <c r="I9" s="252" t="str">
        <f t="shared" si="2"/>
        <v xml:space="preserve">Sienna </v>
      </c>
      <c r="J9" s="24" t="str">
        <f t="shared" si="3"/>
        <v>,Sienna</v>
      </c>
      <c r="K9" s="52">
        <f t="shared" si="0"/>
        <v>0</v>
      </c>
      <c r="L9" s="30" t="str">
        <f t="shared" si="5"/>
        <v>000100</v>
      </c>
      <c r="M9" s="51">
        <f t="shared" si="6"/>
        <v>0</v>
      </c>
      <c r="N9" s="1692"/>
      <c r="O9" s="1692"/>
      <c r="P9" s="1694"/>
      <c r="Q9" s="712"/>
      <c r="R9" s="94"/>
      <c r="S9" s="94"/>
      <c r="T9" s="94"/>
      <c r="U9" s="94"/>
      <c r="V9" s="94"/>
      <c r="W9" s="94"/>
      <c r="X9" s="94"/>
      <c r="Y9" s="94"/>
      <c r="Z9" s="94"/>
      <c r="AA9" s="94"/>
      <c r="AB9" s="94"/>
      <c r="AC9" s="94"/>
      <c r="AD9" s="1683"/>
      <c r="AE9" s="1682"/>
      <c r="AF9" s="289"/>
      <c r="AG9" s="77"/>
      <c r="AH9" s="293">
        <f t="shared" si="4"/>
        <v>1151618</v>
      </c>
      <c r="AI9" s="293" t="str">
        <f t="shared" si="1"/>
        <v>Sienna</v>
      </c>
      <c r="AJ9" s="293">
        <f t="shared" si="1"/>
        <v>0</v>
      </c>
      <c r="AK9" s="293"/>
      <c r="AL9" s="293"/>
      <c r="AM9" s="293"/>
      <c r="AN9" s="293"/>
      <c r="AO9" s="293"/>
    </row>
    <row r="10" spans="1:42" ht="20.45" customHeight="1" x14ac:dyDescent="0.2">
      <c r="A10" s="1697">
        <v>4</v>
      </c>
      <c r="B10" s="1700" t="s">
        <v>35</v>
      </c>
      <c r="C10" s="41"/>
      <c r="D10" s="241"/>
      <c r="E10" s="1190">
        <v>1109817</v>
      </c>
      <c r="F10" s="1190" t="s">
        <v>3391</v>
      </c>
      <c r="G10" s="1190"/>
      <c r="H10" s="1194"/>
      <c r="I10" s="252" t="str">
        <f t="shared" si="2"/>
        <v xml:space="preserve">Finlay  </v>
      </c>
      <c r="J10" s="24" t="str">
        <f t="shared" si="3"/>
        <v xml:space="preserve">,Finlay </v>
      </c>
      <c r="K10" s="52">
        <f t="shared" si="0"/>
        <v>0</v>
      </c>
      <c r="L10" s="30" t="str">
        <f t="shared" si="5"/>
        <v>000100</v>
      </c>
      <c r="M10" s="51">
        <f t="shared" si="6"/>
        <v>0</v>
      </c>
      <c r="N10" s="1692"/>
      <c r="O10" s="1692"/>
      <c r="P10" s="1694"/>
      <c r="Q10" s="712"/>
      <c r="R10" s="94"/>
      <c r="S10" s="94"/>
      <c r="T10" s="94"/>
      <c r="U10" s="94"/>
      <c r="V10" s="94"/>
      <c r="W10" s="94"/>
      <c r="X10" s="94"/>
      <c r="Y10" s="94"/>
      <c r="Z10" s="94"/>
      <c r="AA10" s="94"/>
      <c r="AB10" s="94"/>
      <c r="AC10" s="94"/>
      <c r="AD10" s="1683">
        <v>4</v>
      </c>
      <c r="AE10" s="1681" t="s">
        <v>35</v>
      </c>
      <c r="AF10" s="288"/>
      <c r="AG10" s="76"/>
      <c r="AH10" s="293">
        <f t="shared" si="4"/>
        <v>1109817</v>
      </c>
      <c r="AI10" s="293" t="str">
        <f t="shared" si="1"/>
        <v xml:space="preserve">Finlay </v>
      </c>
      <c r="AJ10" s="293">
        <f t="shared" si="1"/>
        <v>0</v>
      </c>
      <c r="AK10" s="293"/>
      <c r="AL10" s="293"/>
      <c r="AM10" s="293"/>
      <c r="AN10" s="293"/>
      <c r="AO10" s="293"/>
    </row>
    <row r="11" spans="1:42" ht="20.45" customHeight="1" x14ac:dyDescent="0.2">
      <c r="A11" s="1698"/>
      <c r="B11" s="1701"/>
      <c r="C11" s="42"/>
      <c r="D11" s="242"/>
      <c r="E11" s="1190">
        <v>1307183</v>
      </c>
      <c r="F11" s="1190" t="s">
        <v>3392</v>
      </c>
      <c r="G11" s="1190"/>
      <c r="H11" s="1194"/>
      <c r="I11" s="252" t="str">
        <f t="shared" si="2"/>
        <v xml:space="preserve">James  </v>
      </c>
      <c r="J11" s="24" t="str">
        <f t="shared" si="3"/>
        <v xml:space="preserve">,James </v>
      </c>
      <c r="K11" s="52">
        <f t="shared" si="0"/>
        <v>0</v>
      </c>
      <c r="L11" s="30" t="str">
        <f t="shared" si="5"/>
        <v>000100</v>
      </c>
      <c r="M11" s="51">
        <f t="shared" si="6"/>
        <v>0</v>
      </c>
      <c r="N11" s="1692"/>
      <c r="O11" s="1692"/>
      <c r="P11" s="1694"/>
      <c r="Q11" s="712"/>
      <c r="R11" s="94"/>
      <c r="S11" s="94"/>
      <c r="T11" s="94"/>
      <c r="U11" s="94"/>
      <c r="V11" s="94"/>
      <c r="W11" s="94"/>
      <c r="X11" s="94"/>
      <c r="Y11" s="94"/>
      <c r="Z11" s="94"/>
      <c r="AA11" s="94"/>
      <c r="AB11" s="94"/>
      <c r="AC11" s="94"/>
      <c r="AD11" s="1683"/>
      <c r="AE11" s="1682"/>
      <c r="AF11" s="289"/>
      <c r="AG11" s="77"/>
      <c r="AH11" s="293">
        <f t="shared" si="4"/>
        <v>1307183</v>
      </c>
      <c r="AI11" s="293" t="str">
        <f t="shared" si="1"/>
        <v xml:space="preserve">James </v>
      </c>
      <c r="AJ11" s="293">
        <f t="shared" si="1"/>
        <v>0</v>
      </c>
      <c r="AK11" s="293"/>
      <c r="AL11" s="293"/>
      <c r="AM11" s="293"/>
      <c r="AN11" s="293"/>
      <c r="AO11" s="293"/>
    </row>
    <row r="12" spans="1:42" ht="20.45" customHeight="1" x14ac:dyDescent="0.2">
      <c r="A12" s="1698"/>
      <c r="B12" s="1701"/>
      <c r="C12" s="42"/>
      <c r="D12" s="242"/>
      <c r="E12" s="1190">
        <v>1301945</v>
      </c>
      <c r="F12" s="1190" t="s">
        <v>3393</v>
      </c>
      <c r="G12" s="1190"/>
      <c r="H12" s="1194"/>
      <c r="I12" s="252" t="str">
        <f t="shared" si="2"/>
        <v xml:space="preserve">Miller </v>
      </c>
      <c r="J12" s="24" t="str">
        <f t="shared" si="3"/>
        <v>,Miller</v>
      </c>
      <c r="K12" s="52">
        <f t="shared" si="0"/>
        <v>0</v>
      </c>
      <c r="L12" s="30" t="str">
        <f t="shared" si="5"/>
        <v>000100</v>
      </c>
      <c r="M12" s="51">
        <f t="shared" si="6"/>
        <v>0</v>
      </c>
      <c r="N12" s="1692"/>
      <c r="O12" s="1692"/>
      <c r="P12" s="1694"/>
      <c r="Q12" s="712"/>
      <c r="R12" s="94"/>
      <c r="S12" s="94"/>
      <c r="T12" s="94"/>
      <c r="U12" s="94"/>
      <c r="V12" s="94"/>
      <c r="W12" s="94"/>
      <c r="X12" s="94"/>
      <c r="Y12" s="94"/>
      <c r="Z12" s="94"/>
      <c r="AA12" s="94"/>
      <c r="AB12" s="94"/>
      <c r="AC12" s="94"/>
      <c r="AD12" s="1683"/>
      <c r="AE12" s="1682"/>
      <c r="AF12" s="289"/>
      <c r="AG12" s="77"/>
      <c r="AH12" s="293">
        <f t="shared" si="4"/>
        <v>1301945</v>
      </c>
      <c r="AI12" s="293" t="str">
        <f t="shared" si="1"/>
        <v>Miller</v>
      </c>
      <c r="AJ12" s="293">
        <f t="shared" si="1"/>
        <v>0</v>
      </c>
      <c r="AK12" s="293"/>
      <c r="AL12" s="293"/>
      <c r="AM12" s="293"/>
      <c r="AN12" s="293"/>
      <c r="AO12" s="293"/>
    </row>
    <row r="13" spans="1:42" ht="20.45" customHeight="1" x14ac:dyDescent="0.2">
      <c r="A13" s="1699"/>
      <c r="B13" s="1701"/>
      <c r="C13" s="42"/>
      <c r="D13" s="242"/>
      <c r="E13" s="1190">
        <v>1301966</v>
      </c>
      <c r="F13" s="1190" t="s">
        <v>3394</v>
      </c>
      <c r="G13" s="1190"/>
      <c r="H13" s="1194"/>
      <c r="I13" s="252" t="str">
        <f t="shared" si="2"/>
        <v xml:space="preserve">Austin </v>
      </c>
      <c r="J13" s="24" t="str">
        <f t="shared" si="3"/>
        <v>,Austin</v>
      </c>
      <c r="K13" s="52">
        <f t="shared" si="0"/>
        <v>0</v>
      </c>
      <c r="L13" s="30" t="str">
        <f t="shared" si="5"/>
        <v>000100</v>
      </c>
      <c r="M13" s="51">
        <f t="shared" si="6"/>
        <v>0</v>
      </c>
      <c r="N13" s="1692"/>
      <c r="O13" s="1692"/>
      <c r="P13" s="1694"/>
      <c r="Q13" s="712"/>
      <c r="R13" s="94"/>
      <c r="S13" s="94"/>
      <c r="T13" s="94"/>
      <c r="U13" s="94"/>
      <c r="V13" s="94"/>
      <c r="W13" s="94"/>
      <c r="X13" s="94"/>
      <c r="Y13" s="94"/>
      <c r="Z13" s="94"/>
      <c r="AA13" s="94"/>
      <c r="AB13" s="94"/>
      <c r="AC13" s="94"/>
      <c r="AD13" s="1683"/>
      <c r="AE13" s="1682"/>
      <c r="AF13" s="289"/>
      <c r="AG13" s="77"/>
      <c r="AH13" s="293">
        <f t="shared" si="4"/>
        <v>1301966</v>
      </c>
      <c r="AI13" s="293" t="str">
        <f t="shared" si="1"/>
        <v>Austin</v>
      </c>
      <c r="AJ13" s="293">
        <f t="shared" si="1"/>
        <v>0</v>
      </c>
      <c r="AK13" s="293"/>
      <c r="AL13" s="293"/>
      <c r="AM13" s="293"/>
      <c r="AN13" s="293"/>
      <c r="AO13" s="293"/>
    </row>
    <row r="14" spans="1:42" ht="20.45" customHeight="1" x14ac:dyDescent="0.2">
      <c r="A14" s="1706">
        <v>5</v>
      </c>
      <c r="B14" s="1717" t="s">
        <v>46</v>
      </c>
      <c r="C14" s="44"/>
      <c r="D14" s="243"/>
      <c r="E14" s="1190">
        <v>1292786</v>
      </c>
      <c r="F14" s="1190" t="s">
        <v>3395</v>
      </c>
      <c r="G14" s="1190"/>
      <c r="H14" s="1194"/>
      <c r="I14" s="252" t="str">
        <f t="shared" si="2"/>
        <v xml:space="preserve">Faith </v>
      </c>
      <c r="J14" s="24" t="str">
        <f t="shared" si="3"/>
        <v>,Faith</v>
      </c>
      <c r="K14" s="52">
        <f t="shared" si="0"/>
        <v>0</v>
      </c>
      <c r="L14" s="30" t="str">
        <f t="shared" si="5"/>
        <v>000100</v>
      </c>
      <c r="M14" s="51">
        <f t="shared" ref="M14:M21" si="7">IF(K14=0,0,IF(K14&lt;9,"TOO YOUNG",IF(K14&lt;14,"OK","NOT ELIGIBLE")))</f>
        <v>0</v>
      </c>
      <c r="N14" s="1692"/>
      <c r="O14" s="1692"/>
      <c r="P14" s="1694"/>
      <c r="Q14" s="712"/>
      <c r="R14" s="94"/>
      <c r="S14" s="94"/>
      <c r="T14" s="94"/>
      <c r="U14" s="94"/>
      <c r="V14" s="94"/>
      <c r="W14" s="94"/>
      <c r="X14" s="94"/>
      <c r="Y14" s="94"/>
      <c r="Z14" s="94"/>
      <c r="AA14" s="94"/>
      <c r="AB14" s="94"/>
      <c r="AC14" s="94"/>
      <c r="AD14" s="1683">
        <v>5</v>
      </c>
      <c r="AE14" s="1681" t="s">
        <v>46</v>
      </c>
      <c r="AF14" s="288"/>
      <c r="AG14" s="76"/>
      <c r="AH14" s="293">
        <f t="shared" si="4"/>
        <v>1292786</v>
      </c>
      <c r="AI14" s="293" t="str">
        <f t="shared" si="1"/>
        <v>Faith</v>
      </c>
      <c r="AJ14" s="293">
        <f t="shared" si="1"/>
        <v>0</v>
      </c>
      <c r="AK14" s="293"/>
      <c r="AL14" s="293"/>
      <c r="AM14" s="293"/>
      <c r="AN14" s="293"/>
      <c r="AO14" s="293"/>
    </row>
    <row r="15" spans="1:42" ht="20.45" customHeight="1" x14ac:dyDescent="0.2">
      <c r="A15" s="1707"/>
      <c r="B15" s="1718"/>
      <c r="C15" s="45"/>
      <c r="D15" s="244"/>
      <c r="E15" s="1190">
        <v>1307191</v>
      </c>
      <c r="F15" s="1190" t="s">
        <v>3333</v>
      </c>
      <c r="G15" s="1190"/>
      <c r="H15" s="1194"/>
      <c r="I15" s="252" t="str">
        <f t="shared" si="2"/>
        <v xml:space="preserve">Sophie </v>
      </c>
      <c r="J15" s="24" t="str">
        <f t="shared" si="3"/>
        <v>,Sophie</v>
      </c>
      <c r="K15" s="52">
        <f t="shared" si="0"/>
        <v>0</v>
      </c>
      <c r="L15" s="30" t="str">
        <f t="shared" si="5"/>
        <v>000100</v>
      </c>
      <c r="M15" s="51">
        <f t="shared" si="7"/>
        <v>0</v>
      </c>
      <c r="N15" s="1692"/>
      <c r="O15" s="1692"/>
      <c r="P15" s="1694"/>
      <c r="Q15" s="712"/>
      <c r="R15" s="94"/>
      <c r="S15" s="94"/>
      <c r="T15" s="94"/>
      <c r="U15" s="94"/>
      <c r="V15" s="94"/>
      <c r="W15" s="94"/>
      <c r="X15" s="94"/>
      <c r="Y15" s="94"/>
      <c r="Z15" s="94"/>
      <c r="AA15" s="94"/>
      <c r="AB15" s="94"/>
      <c r="AC15" s="94"/>
      <c r="AD15" s="1683"/>
      <c r="AE15" s="1682"/>
      <c r="AF15" s="289"/>
      <c r="AG15" s="77"/>
      <c r="AH15" s="293">
        <f t="shared" si="4"/>
        <v>1307191</v>
      </c>
      <c r="AI15" s="293" t="str">
        <f t="shared" si="1"/>
        <v>Sophie</v>
      </c>
      <c r="AJ15" s="293">
        <f t="shared" si="1"/>
        <v>0</v>
      </c>
      <c r="AK15" s="293"/>
      <c r="AL15" s="293"/>
      <c r="AM15" s="293"/>
      <c r="AN15" s="293"/>
      <c r="AO15" s="293"/>
    </row>
    <row r="16" spans="1:42" ht="20.45" customHeight="1" x14ac:dyDescent="0.2">
      <c r="A16" s="1707"/>
      <c r="B16" s="1718"/>
      <c r="C16" s="45"/>
      <c r="D16" s="244"/>
      <c r="E16" s="1190">
        <v>1135597</v>
      </c>
      <c r="F16" s="1190" t="s">
        <v>3396</v>
      </c>
      <c r="G16" s="1190"/>
      <c r="H16" s="1194"/>
      <c r="I16" s="252" t="str">
        <f t="shared" si="2"/>
        <v xml:space="preserve">Lorne </v>
      </c>
      <c r="J16" s="24" t="str">
        <f t="shared" si="3"/>
        <v>,Lorne</v>
      </c>
      <c r="K16" s="52">
        <f t="shared" si="0"/>
        <v>0</v>
      </c>
      <c r="L16" s="30" t="str">
        <f t="shared" si="5"/>
        <v>000100</v>
      </c>
      <c r="M16" s="51">
        <f t="shared" si="7"/>
        <v>0</v>
      </c>
      <c r="N16" s="1692"/>
      <c r="O16" s="1692"/>
      <c r="P16" s="1694"/>
      <c r="Q16" s="712"/>
      <c r="R16" s="94"/>
      <c r="S16" s="94"/>
      <c r="T16" s="94"/>
      <c r="U16" s="94"/>
      <c r="V16" s="94"/>
      <c r="W16" s="94"/>
      <c r="X16" s="94"/>
      <c r="Y16" s="94"/>
      <c r="Z16" s="94"/>
      <c r="AA16" s="94"/>
      <c r="AB16" s="94"/>
      <c r="AC16" s="94"/>
      <c r="AD16" s="1683"/>
      <c r="AE16" s="1682"/>
      <c r="AF16" s="289"/>
      <c r="AG16" s="77"/>
      <c r="AH16" s="293">
        <f t="shared" si="4"/>
        <v>1135597</v>
      </c>
      <c r="AI16" s="293" t="str">
        <f t="shared" si="1"/>
        <v>Lorne</v>
      </c>
      <c r="AJ16" s="293">
        <f t="shared" si="1"/>
        <v>0</v>
      </c>
      <c r="AK16" s="293"/>
      <c r="AL16" s="293"/>
      <c r="AM16" s="293"/>
      <c r="AN16" s="293"/>
      <c r="AO16" s="293"/>
    </row>
    <row r="17" spans="1:41" ht="20.45" customHeight="1" thickBot="1" x14ac:dyDescent="0.25">
      <c r="A17" s="1708"/>
      <c r="B17" s="1718"/>
      <c r="C17" s="45"/>
      <c r="D17" s="244"/>
      <c r="E17" s="1190">
        <v>539381</v>
      </c>
      <c r="F17" s="1190" t="s">
        <v>3397</v>
      </c>
      <c r="G17" s="1190"/>
      <c r="H17" s="1194"/>
      <c r="I17" s="252" t="str">
        <f t="shared" si="2"/>
        <v xml:space="preserve">Lily </v>
      </c>
      <c r="J17" s="24" t="str">
        <f t="shared" si="3"/>
        <v>,Lily</v>
      </c>
      <c r="K17" s="52">
        <f t="shared" si="0"/>
        <v>0</v>
      </c>
      <c r="L17" s="30" t="str">
        <f t="shared" si="5"/>
        <v>000100</v>
      </c>
      <c r="M17" s="51">
        <f t="shared" si="7"/>
        <v>0</v>
      </c>
      <c r="N17" s="1693"/>
      <c r="O17" s="1693"/>
      <c r="P17" s="1694"/>
      <c r="Q17" s="712"/>
      <c r="R17" s="254"/>
      <c r="S17" s="94"/>
      <c r="T17" s="94"/>
      <c r="U17" s="94"/>
      <c r="V17" s="94"/>
      <c r="W17" s="94"/>
      <c r="X17" s="94"/>
      <c r="Y17" s="94"/>
      <c r="Z17" s="94"/>
      <c r="AA17" s="94"/>
      <c r="AB17" s="94"/>
      <c r="AC17" s="94"/>
      <c r="AD17" s="1683"/>
      <c r="AE17" s="1682"/>
      <c r="AF17" s="289"/>
      <c r="AG17" s="77"/>
      <c r="AH17" s="293">
        <f t="shared" si="4"/>
        <v>539381</v>
      </c>
      <c r="AI17" s="293" t="str">
        <f t="shared" si="1"/>
        <v>Lily</v>
      </c>
      <c r="AJ17" s="293">
        <f t="shared" si="1"/>
        <v>0</v>
      </c>
      <c r="AK17" s="293"/>
      <c r="AL17" s="293"/>
      <c r="AM17" s="293"/>
      <c r="AN17" s="293"/>
      <c r="AO17" s="293"/>
    </row>
    <row r="18" spans="1:41" ht="20.45" customHeight="1" thickTop="1" x14ac:dyDescent="0.2">
      <c r="A18" s="1706">
        <v>6</v>
      </c>
      <c r="B18" s="1717" t="s">
        <v>47</v>
      </c>
      <c r="C18" s="44"/>
      <c r="D18" s="243"/>
      <c r="E18" s="1190">
        <v>1149145</v>
      </c>
      <c r="F18" s="1190" t="s">
        <v>3398</v>
      </c>
      <c r="G18" s="1190"/>
      <c r="H18" s="1194"/>
      <c r="I18" s="252" t="str">
        <f t="shared" si="2"/>
        <v xml:space="preserve">Finley </v>
      </c>
      <c r="J18" s="24" t="str">
        <f t="shared" si="3"/>
        <v>,Finley</v>
      </c>
      <c r="K18" s="52">
        <f t="shared" si="0"/>
        <v>0</v>
      </c>
      <c r="L18" s="30" t="str">
        <f t="shared" si="5"/>
        <v>000100</v>
      </c>
      <c r="M18" s="51">
        <f t="shared" si="7"/>
        <v>0</v>
      </c>
      <c r="N18" s="1675" t="s">
        <v>2753</v>
      </c>
      <c r="O18" s="1678" t="s">
        <v>2754</v>
      </c>
      <c r="P18" s="1684" t="s">
        <v>2834</v>
      </c>
      <c r="Q18" s="94"/>
      <c r="R18" s="563"/>
      <c r="S18" s="563"/>
      <c r="T18" s="94"/>
      <c r="U18" s="94"/>
      <c r="V18" s="94"/>
      <c r="W18" s="94"/>
      <c r="X18" s="94"/>
      <c r="Y18" s="94"/>
      <c r="Z18" s="94"/>
      <c r="AA18" s="94"/>
      <c r="AB18" s="94"/>
      <c r="AC18" s="94"/>
      <c r="AD18" s="1683">
        <v>6</v>
      </c>
      <c r="AE18" s="1681" t="s">
        <v>47</v>
      </c>
      <c r="AF18" s="288"/>
      <c r="AG18" s="76"/>
      <c r="AH18" s="293">
        <f t="shared" si="4"/>
        <v>1149145</v>
      </c>
      <c r="AI18" s="293" t="str">
        <f t="shared" si="1"/>
        <v>Finley</v>
      </c>
      <c r="AJ18" s="293">
        <f t="shared" si="1"/>
        <v>0</v>
      </c>
      <c r="AK18" s="293"/>
      <c r="AL18" s="293"/>
      <c r="AM18" s="293"/>
      <c r="AN18" s="293"/>
      <c r="AO18" s="293"/>
    </row>
    <row r="19" spans="1:41" ht="20.45" customHeight="1" x14ac:dyDescent="0.2">
      <c r="A19" s="1707"/>
      <c r="B19" s="1718"/>
      <c r="C19" s="45"/>
      <c r="D19" s="244"/>
      <c r="E19" s="1190">
        <v>1172253</v>
      </c>
      <c r="F19" s="1190" t="s">
        <v>3399</v>
      </c>
      <c r="G19" s="1190"/>
      <c r="H19" s="1194"/>
      <c r="I19" s="252" t="str">
        <f t="shared" si="2"/>
        <v xml:space="preserve">Henri </v>
      </c>
      <c r="J19" s="24" t="str">
        <f t="shared" si="3"/>
        <v>,Henri</v>
      </c>
      <c r="K19" s="52">
        <f t="shared" si="0"/>
        <v>0</v>
      </c>
      <c r="L19" s="30" t="str">
        <f t="shared" si="5"/>
        <v>000100</v>
      </c>
      <c r="M19" s="51">
        <f t="shared" si="7"/>
        <v>0</v>
      </c>
      <c r="N19" s="1676"/>
      <c r="O19" s="1679"/>
      <c r="P19" s="1684"/>
      <c r="Q19" s="94"/>
      <c r="R19" s="563"/>
      <c r="S19" s="563"/>
      <c r="T19" s="94"/>
      <c r="U19" s="94"/>
      <c r="V19" s="94"/>
      <c r="W19" s="94"/>
      <c r="X19" s="94"/>
      <c r="Y19" s="94"/>
      <c r="Z19" s="94"/>
      <c r="AA19" s="94"/>
      <c r="AB19" s="94"/>
      <c r="AC19" s="94"/>
      <c r="AD19" s="1683"/>
      <c r="AE19" s="1682"/>
      <c r="AF19" s="289"/>
      <c r="AG19" s="77"/>
      <c r="AH19" s="293">
        <f t="shared" si="4"/>
        <v>1172253</v>
      </c>
      <c r="AI19" s="293" t="str">
        <f t="shared" si="1"/>
        <v>Henri</v>
      </c>
      <c r="AJ19" s="293">
        <f t="shared" si="1"/>
        <v>0</v>
      </c>
      <c r="AK19" s="293"/>
      <c r="AL19" s="293"/>
      <c r="AM19" s="293"/>
      <c r="AN19" s="293"/>
      <c r="AO19" s="293"/>
    </row>
    <row r="20" spans="1:41" ht="20.45" customHeight="1" x14ac:dyDescent="0.2">
      <c r="A20" s="1707"/>
      <c r="B20" s="1718"/>
      <c r="C20" s="45"/>
      <c r="D20" s="244"/>
      <c r="E20" s="1190">
        <v>1223700</v>
      </c>
      <c r="F20" s="1190" t="s">
        <v>3400</v>
      </c>
      <c r="G20" s="1190"/>
      <c r="H20" s="1194"/>
      <c r="I20" s="252" t="str">
        <f t="shared" si="2"/>
        <v xml:space="preserve">Menuka </v>
      </c>
      <c r="J20" s="24" t="str">
        <f t="shared" si="3"/>
        <v>,Menuka</v>
      </c>
      <c r="K20" s="52">
        <f t="shared" si="0"/>
        <v>0</v>
      </c>
      <c r="L20" s="30" t="str">
        <f t="shared" si="5"/>
        <v>000100</v>
      </c>
      <c r="M20" s="51">
        <f t="shared" si="7"/>
        <v>0</v>
      </c>
      <c r="N20" s="1676"/>
      <c r="O20" s="1679"/>
      <c r="P20" s="1684"/>
      <c r="Q20" s="94"/>
      <c r="R20" s="563"/>
      <c r="S20" s="563"/>
      <c r="T20" s="94"/>
      <c r="U20" s="94"/>
      <c r="V20" s="94"/>
      <c r="W20" s="94"/>
      <c r="X20" s="94"/>
      <c r="Y20" s="94"/>
      <c r="Z20" s="94"/>
      <c r="AA20" s="94"/>
      <c r="AB20" s="94"/>
      <c r="AC20" s="94"/>
      <c r="AD20" s="1683"/>
      <c r="AE20" s="1682"/>
      <c r="AF20" s="289"/>
      <c r="AG20" s="77"/>
      <c r="AH20" s="293">
        <f t="shared" si="4"/>
        <v>1223700</v>
      </c>
      <c r="AI20" s="293" t="str">
        <f t="shared" si="4"/>
        <v>Menuka</v>
      </c>
      <c r="AJ20" s="293">
        <f t="shared" si="4"/>
        <v>0</v>
      </c>
      <c r="AK20" s="293"/>
      <c r="AL20" s="293"/>
      <c r="AM20" s="293"/>
      <c r="AN20" s="293"/>
      <c r="AO20" s="293"/>
    </row>
    <row r="21" spans="1:41" ht="20.45" customHeight="1" thickBot="1" x14ac:dyDescent="0.25">
      <c r="A21" s="1708"/>
      <c r="B21" s="1718"/>
      <c r="C21" s="45"/>
      <c r="D21" s="244"/>
      <c r="E21" s="1190">
        <v>1162251</v>
      </c>
      <c r="F21" s="1190" t="s">
        <v>3392</v>
      </c>
      <c r="G21" s="1190"/>
      <c r="H21" s="1194"/>
      <c r="I21" s="252" t="str">
        <f t="shared" si="2"/>
        <v xml:space="preserve">James  </v>
      </c>
      <c r="J21" s="24" t="str">
        <f t="shared" si="3"/>
        <v xml:space="preserve">,James </v>
      </c>
      <c r="K21" s="52">
        <f t="shared" si="0"/>
        <v>0</v>
      </c>
      <c r="L21" s="30" t="str">
        <f t="shared" si="5"/>
        <v>000100</v>
      </c>
      <c r="M21" s="51">
        <f t="shared" si="7"/>
        <v>0</v>
      </c>
      <c r="N21" s="1677"/>
      <c r="O21" s="1680"/>
      <c r="P21" s="1684"/>
      <c r="Q21" s="94"/>
      <c r="R21" s="563"/>
      <c r="S21" s="563"/>
      <c r="T21" s="94"/>
      <c r="U21" s="94"/>
      <c r="V21" s="94"/>
      <c r="W21" s="94"/>
      <c r="X21" s="94"/>
      <c r="Y21" s="94"/>
      <c r="Z21" s="94"/>
      <c r="AA21" s="94"/>
      <c r="AB21" s="94"/>
      <c r="AC21" s="94"/>
      <c r="AD21" s="1683"/>
      <c r="AE21" s="1682"/>
      <c r="AF21" s="289"/>
      <c r="AG21" s="77"/>
      <c r="AH21" s="293">
        <f t="shared" si="4"/>
        <v>1162251</v>
      </c>
      <c r="AI21" s="293" t="str">
        <f t="shared" si="4"/>
        <v xml:space="preserve">James </v>
      </c>
      <c r="AJ21" s="293">
        <f t="shared" si="4"/>
        <v>0</v>
      </c>
      <c r="AK21" s="293"/>
      <c r="AL21" s="293"/>
      <c r="AM21" s="293"/>
      <c r="AN21" s="293"/>
      <c r="AO21" s="293"/>
    </row>
    <row r="22" spans="1:41" ht="20.45" customHeight="1" thickTop="1" x14ac:dyDescent="0.2">
      <c r="A22" s="1719">
        <v>7</v>
      </c>
      <c r="B22" s="1715" t="s">
        <v>58</v>
      </c>
      <c r="C22" s="46"/>
      <c r="D22" s="245"/>
      <c r="E22" s="1190">
        <v>932164</v>
      </c>
      <c r="F22" s="1190" t="s">
        <v>3401</v>
      </c>
      <c r="G22" s="1190"/>
      <c r="H22" s="1194"/>
      <c r="I22" s="252" t="str">
        <f t="shared" si="2"/>
        <v xml:space="preserve">Julianna </v>
      </c>
      <c r="J22" s="24" t="str">
        <f t="shared" si="3"/>
        <v>,Julianna</v>
      </c>
      <c r="K22" s="52">
        <f t="shared" si="0"/>
        <v>0</v>
      </c>
      <c r="L22" s="30" t="str">
        <f t="shared" si="5"/>
        <v>000100</v>
      </c>
      <c r="M22" s="51">
        <f t="shared" ref="M22:M29" si="8">IF(K22=0,0,IF(K22&lt;9,"TOO YOUNG",IF(K22&lt;16,"OK","NOT ELIGIBLE")))</f>
        <v>0</v>
      </c>
      <c r="N22" s="1728" t="str">
        <f>'Gala Setup'!S4</f>
        <v>NASL.2018</v>
      </c>
      <c r="O22" s="1728"/>
      <c r="P22" s="1728"/>
      <c r="Q22" s="712"/>
      <c r="R22" s="254"/>
      <c r="S22" s="94"/>
      <c r="T22" s="94"/>
      <c r="U22" s="94"/>
      <c r="V22" s="94"/>
      <c r="W22" s="94"/>
      <c r="X22" s="94"/>
      <c r="Y22" s="94"/>
      <c r="Z22" s="94"/>
      <c r="AA22" s="94"/>
      <c r="AB22" s="94"/>
      <c r="AC22" s="94"/>
      <c r="AD22" s="1683">
        <v>7</v>
      </c>
      <c r="AE22" s="1681" t="s">
        <v>58</v>
      </c>
      <c r="AF22" s="288"/>
      <c r="AG22" s="76"/>
      <c r="AH22" s="293">
        <f t="shared" si="4"/>
        <v>932164</v>
      </c>
      <c r="AI22" s="293" t="str">
        <f t="shared" si="4"/>
        <v>Julianna</v>
      </c>
      <c r="AJ22" s="293">
        <f t="shared" si="4"/>
        <v>0</v>
      </c>
      <c r="AK22" s="293"/>
      <c r="AL22" s="293"/>
      <c r="AM22" s="293"/>
      <c r="AN22" s="293"/>
      <c r="AO22" s="293"/>
    </row>
    <row r="23" spans="1:41" ht="20.45" customHeight="1" x14ac:dyDescent="0.2">
      <c r="A23" s="1720"/>
      <c r="B23" s="1716"/>
      <c r="C23" s="43"/>
      <c r="D23" s="246"/>
      <c r="E23" s="1190">
        <v>778979</v>
      </c>
      <c r="F23" s="1190" t="s">
        <v>3402</v>
      </c>
      <c r="G23" s="1190"/>
      <c r="H23" s="1194"/>
      <c r="I23" s="252" t="str">
        <f t="shared" si="2"/>
        <v xml:space="preserve">Isabel  </v>
      </c>
      <c r="J23" s="24" t="str">
        <f t="shared" si="3"/>
        <v xml:space="preserve">,Isabel </v>
      </c>
      <c r="K23" s="52">
        <f t="shared" si="0"/>
        <v>0</v>
      </c>
      <c r="L23" s="30" t="str">
        <f t="shared" si="5"/>
        <v>000100</v>
      </c>
      <c r="M23" s="51">
        <f t="shared" si="8"/>
        <v>0</v>
      </c>
      <c r="N23" s="1728"/>
      <c r="O23" s="1728"/>
      <c r="P23" s="1728"/>
      <c r="Q23" s="712"/>
      <c r="R23" s="94"/>
      <c r="S23" s="94"/>
      <c r="T23" s="94"/>
      <c r="U23" s="94"/>
      <c r="V23" s="94"/>
      <c r="W23" s="94"/>
      <c r="X23" s="94"/>
      <c r="Y23" s="94"/>
      <c r="Z23" s="94"/>
      <c r="AA23" s="94"/>
      <c r="AB23" s="94"/>
      <c r="AC23" s="94"/>
      <c r="AD23" s="1683"/>
      <c r="AE23" s="1682"/>
      <c r="AF23" s="289"/>
      <c r="AG23" s="77"/>
      <c r="AH23" s="293">
        <f t="shared" si="4"/>
        <v>778979</v>
      </c>
      <c r="AI23" s="293" t="str">
        <f t="shared" si="4"/>
        <v xml:space="preserve">Isabel </v>
      </c>
      <c r="AJ23" s="293">
        <f t="shared" si="4"/>
        <v>0</v>
      </c>
      <c r="AK23" s="293"/>
      <c r="AL23" s="293"/>
      <c r="AM23" s="293"/>
      <c r="AN23" s="293"/>
      <c r="AO23" s="293"/>
    </row>
    <row r="24" spans="1:41" ht="20.45" customHeight="1" x14ac:dyDescent="0.2">
      <c r="A24" s="1720"/>
      <c r="B24" s="1716"/>
      <c r="C24" s="43"/>
      <c r="D24" s="246"/>
      <c r="E24" s="1190">
        <v>1221325</v>
      </c>
      <c r="F24" s="1190" t="s">
        <v>3403</v>
      </c>
      <c r="G24" s="1190"/>
      <c r="H24" s="1194"/>
      <c r="I24" s="252" t="str">
        <f t="shared" si="2"/>
        <v xml:space="preserve">Jessica </v>
      </c>
      <c r="J24" s="24" t="str">
        <f t="shared" si="3"/>
        <v>,Jessica</v>
      </c>
      <c r="K24" s="52">
        <f t="shared" si="0"/>
        <v>0</v>
      </c>
      <c r="L24" s="30" t="str">
        <f t="shared" si="5"/>
        <v>000100</v>
      </c>
      <c r="M24" s="51">
        <f t="shared" si="8"/>
        <v>0</v>
      </c>
      <c r="N24" s="384"/>
      <c r="O24" s="94"/>
      <c r="P24" s="94"/>
      <c r="Q24" s="384"/>
      <c r="R24" s="94"/>
      <c r="S24" s="94"/>
      <c r="T24" s="94"/>
      <c r="U24" s="94"/>
      <c r="V24" s="94"/>
      <c r="W24" s="94"/>
      <c r="X24" s="94"/>
      <c r="Y24" s="94"/>
      <c r="Z24" s="94"/>
      <c r="AA24" s="94"/>
      <c r="AB24" s="94"/>
      <c r="AC24" s="94"/>
      <c r="AD24" s="1683"/>
      <c r="AE24" s="1682"/>
      <c r="AF24" s="289"/>
      <c r="AG24" s="77"/>
      <c r="AH24" s="293">
        <f t="shared" si="4"/>
        <v>1221325</v>
      </c>
      <c r="AI24" s="293" t="str">
        <f t="shared" si="4"/>
        <v>Jessica</v>
      </c>
      <c r="AJ24" s="293">
        <f t="shared" si="4"/>
        <v>0</v>
      </c>
      <c r="AK24" s="293"/>
      <c r="AL24" s="293"/>
      <c r="AM24" s="293"/>
      <c r="AN24" s="293"/>
      <c r="AO24" s="293"/>
    </row>
    <row r="25" spans="1:41" ht="20.45" customHeight="1" x14ac:dyDescent="0.2">
      <c r="A25" s="1721"/>
      <c r="B25" s="1716"/>
      <c r="C25" s="43"/>
      <c r="D25" s="246"/>
      <c r="E25" s="1192">
        <v>937319</v>
      </c>
      <c r="F25" s="1192" t="s">
        <v>3346</v>
      </c>
      <c r="G25" s="1192"/>
      <c r="H25" s="1193"/>
      <c r="I25" s="252" t="str">
        <f t="shared" si="2"/>
        <v xml:space="preserve">Rebecca </v>
      </c>
      <c r="J25" s="24" t="str">
        <f t="shared" si="3"/>
        <v>,Rebecca</v>
      </c>
      <c r="K25" s="52">
        <f t="shared" si="0"/>
        <v>0</v>
      </c>
      <c r="L25" s="30" t="str">
        <f t="shared" si="5"/>
        <v>000100</v>
      </c>
      <c r="M25" s="51">
        <f t="shared" si="8"/>
        <v>0</v>
      </c>
      <c r="N25" s="384"/>
      <c r="O25" s="94"/>
      <c r="P25" s="94"/>
      <c r="Q25" s="384"/>
      <c r="R25" s="94"/>
      <c r="S25" s="94"/>
      <c r="T25" s="94"/>
      <c r="U25" s="94"/>
      <c r="V25" s="94"/>
      <c r="W25" s="94"/>
      <c r="X25" s="94"/>
      <c r="Y25" s="94"/>
      <c r="Z25" s="94"/>
      <c r="AA25" s="94"/>
      <c r="AB25" s="94"/>
      <c r="AC25" s="94"/>
      <c r="AD25" s="1683"/>
      <c r="AE25" s="1682"/>
      <c r="AF25" s="289"/>
      <c r="AG25" s="77"/>
      <c r="AH25" s="293">
        <f t="shared" si="4"/>
        <v>937319</v>
      </c>
      <c r="AI25" s="293" t="str">
        <f t="shared" si="4"/>
        <v>Rebecca</v>
      </c>
      <c r="AJ25" s="293">
        <f t="shared" si="4"/>
        <v>0</v>
      </c>
      <c r="AK25" s="293"/>
      <c r="AL25" s="293"/>
      <c r="AM25" s="293"/>
      <c r="AN25" s="293"/>
      <c r="AO25" s="293"/>
    </row>
    <row r="26" spans="1:41" ht="20.45" customHeight="1" x14ac:dyDescent="0.2">
      <c r="A26" s="1719">
        <v>8</v>
      </c>
      <c r="B26" s="1715" t="s">
        <v>59</v>
      </c>
      <c r="C26" s="46"/>
      <c r="D26" s="245"/>
      <c r="E26" s="1191">
        <v>1408871</v>
      </c>
      <c r="F26" s="1190" t="s">
        <v>3404</v>
      </c>
      <c r="G26" s="1190"/>
      <c r="H26" s="1194"/>
      <c r="I26" s="252" t="str">
        <f t="shared" si="2"/>
        <v xml:space="preserve">Bradley  </v>
      </c>
      <c r="J26" s="24" t="str">
        <f t="shared" si="3"/>
        <v xml:space="preserve">,Bradley </v>
      </c>
      <c r="K26" s="52">
        <f t="shared" si="0"/>
        <v>0</v>
      </c>
      <c r="L26" s="30" t="str">
        <f t="shared" si="5"/>
        <v>000100</v>
      </c>
      <c r="M26" s="50">
        <f t="shared" si="8"/>
        <v>0</v>
      </c>
      <c r="N26" s="21"/>
      <c r="O26" s="94"/>
      <c r="P26" s="94"/>
      <c r="Q26" s="254"/>
      <c r="R26" s="94"/>
      <c r="S26" s="94"/>
      <c r="T26" s="94"/>
      <c r="U26" s="94"/>
      <c r="V26" s="94"/>
      <c r="W26" s="94"/>
      <c r="X26" s="94"/>
      <c r="Y26" s="94"/>
      <c r="Z26" s="94"/>
      <c r="AA26" s="94"/>
      <c r="AB26" s="94"/>
      <c r="AC26" s="94"/>
      <c r="AD26" s="1683">
        <v>8</v>
      </c>
      <c r="AE26" s="1681" t="s">
        <v>59</v>
      </c>
      <c r="AF26" s="288"/>
      <c r="AG26" s="76"/>
      <c r="AH26" s="293">
        <f t="shared" si="4"/>
        <v>1408871</v>
      </c>
      <c r="AI26" s="293" t="str">
        <f t="shared" si="4"/>
        <v xml:space="preserve">Bradley </v>
      </c>
      <c r="AJ26" s="293">
        <f t="shared" si="4"/>
        <v>0</v>
      </c>
      <c r="AK26" s="293"/>
      <c r="AL26" s="293"/>
      <c r="AM26" s="293"/>
      <c r="AN26" s="293"/>
      <c r="AO26" s="293"/>
    </row>
    <row r="27" spans="1:41" ht="20.45" customHeight="1" x14ac:dyDescent="0.2">
      <c r="A27" s="1720"/>
      <c r="B27" s="1716"/>
      <c r="C27" s="43"/>
      <c r="D27" s="246"/>
      <c r="E27" s="1190">
        <v>881326</v>
      </c>
      <c r="F27" s="1190" t="s">
        <v>3405</v>
      </c>
      <c r="G27" s="1190"/>
      <c r="H27" s="1194"/>
      <c r="I27" s="252" t="str">
        <f t="shared" si="2"/>
        <v xml:space="preserve">Ben </v>
      </c>
      <c r="J27" s="24" t="str">
        <f t="shared" si="3"/>
        <v>,Ben</v>
      </c>
      <c r="K27" s="52">
        <f t="shared" si="0"/>
        <v>0</v>
      </c>
      <c r="L27" s="30" t="str">
        <f t="shared" si="5"/>
        <v>000100</v>
      </c>
      <c r="M27" s="50">
        <f t="shared" si="8"/>
        <v>0</v>
      </c>
      <c r="N27" s="21"/>
      <c r="O27" s="94"/>
      <c r="P27" s="94"/>
      <c r="Q27" s="94"/>
      <c r="R27" s="94"/>
      <c r="S27" s="94"/>
      <c r="T27" s="94"/>
      <c r="U27" s="94"/>
      <c r="V27" s="94"/>
      <c r="W27" s="94"/>
      <c r="X27" s="94"/>
      <c r="Y27" s="94"/>
      <c r="Z27" s="94"/>
      <c r="AA27" s="94"/>
      <c r="AB27" s="94"/>
      <c r="AC27" s="94"/>
      <c r="AD27" s="1683"/>
      <c r="AE27" s="1682"/>
      <c r="AF27" s="289"/>
      <c r="AG27" s="77"/>
      <c r="AH27" s="293">
        <f t="shared" si="4"/>
        <v>881326</v>
      </c>
      <c r="AI27" s="293" t="str">
        <f t="shared" si="4"/>
        <v>Ben</v>
      </c>
      <c r="AJ27" s="293">
        <f t="shared" si="4"/>
        <v>0</v>
      </c>
      <c r="AK27" s="293"/>
      <c r="AL27" s="293"/>
      <c r="AM27" s="293"/>
      <c r="AN27" s="293"/>
      <c r="AO27" s="293"/>
    </row>
    <row r="28" spans="1:41" ht="20.45" customHeight="1" x14ac:dyDescent="0.2">
      <c r="A28" s="1720"/>
      <c r="B28" s="1716"/>
      <c r="C28" s="43"/>
      <c r="D28" s="246"/>
      <c r="E28" s="1190">
        <v>1185015</v>
      </c>
      <c r="F28" s="1190" t="s">
        <v>3406</v>
      </c>
      <c r="G28" s="1190"/>
      <c r="H28" s="1194"/>
      <c r="I28" s="252" t="str">
        <f t="shared" si="2"/>
        <v xml:space="preserve">Isaac  </v>
      </c>
      <c r="J28" s="24" t="str">
        <f t="shared" si="3"/>
        <v xml:space="preserve">,Isaac </v>
      </c>
      <c r="K28" s="52">
        <f t="shared" si="0"/>
        <v>0</v>
      </c>
      <c r="L28" s="30" t="str">
        <f t="shared" si="5"/>
        <v>000100</v>
      </c>
      <c r="M28" s="50">
        <f t="shared" si="8"/>
        <v>0</v>
      </c>
      <c r="N28" s="21"/>
      <c r="O28" s="94"/>
      <c r="P28" s="94"/>
      <c r="Q28" s="94"/>
      <c r="R28" s="94"/>
      <c r="S28" s="94"/>
      <c r="T28" s="94"/>
      <c r="U28" s="94"/>
      <c r="V28" s="94"/>
      <c r="W28" s="94"/>
      <c r="X28" s="94"/>
      <c r="Y28" s="94"/>
      <c r="Z28" s="94"/>
      <c r="AA28" s="94"/>
      <c r="AB28" s="94"/>
      <c r="AC28" s="94"/>
      <c r="AD28" s="1683"/>
      <c r="AE28" s="1682"/>
      <c r="AF28" s="289"/>
      <c r="AG28" s="77"/>
      <c r="AH28" s="293">
        <f t="shared" si="4"/>
        <v>1185015</v>
      </c>
      <c r="AI28" s="293" t="str">
        <f t="shared" si="4"/>
        <v xml:space="preserve">Isaac </v>
      </c>
      <c r="AJ28" s="293">
        <f t="shared" si="4"/>
        <v>0</v>
      </c>
      <c r="AK28" s="293"/>
      <c r="AL28" s="293"/>
      <c r="AM28" s="293"/>
      <c r="AN28" s="293"/>
      <c r="AO28" s="293"/>
    </row>
    <row r="29" spans="1:41" ht="20.45" customHeight="1" x14ac:dyDescent="0.2">
      <c r="A29" s="1721"/>
      <c r="B29" s="1716"/>
      <c r="C29" s="43"/>
      <c r="D29" s="246"/>
      <c r="E29" s="1190">
        <v>1149145</v>
      </c>
      <c r="F29" s="1190" t="s">
        <v>3398</v>
      </c>
      <c r="G29" s="1190"/>
      <c r="H29" s="1194"/>
      <c r="I29" s="252" t="str">
        <f t="shared" si="2"/>
        <v xml:space="preserve">Finley </v>
      </c>
      <c r="J29" s="24" t="str">
        <f t="shared" si="3"/>
        <v>,Finley</v>
      </c>
      <c r="K29" s="52">
        <f t="shared" si="0"/>
        <v>0</v>
      </c>
      <c r="L29" s="30" t="str">
        <f t="shared" si="5"/>
        <v>000100</v>
      </c>
      <c r="M29" s="50">
        <f t="shared" si="8"/>
        <v>0</v>
      </c>
      <c r="N29" s="21"/>
      <c r="O29" s="94"/>
      <c r="P29" s="94"/>
      <c r="Q29" s="94"/>
      <c r="R29" s="94"/>
      <c r="S29" s="94"/>
      <c r="T29" s="94"/>
      <c r="U29" s="94"/>
      <c r="V29" s="94"/>
      <c r="W29" s="94"/>
      <c r="X29" s="94"/>
      <c r="Y29" s="94"/>
      <c r="Z29" s="94"/>
      <c r="AA29" s="94"/>
      <c r="AB29" s="94"/>
      <c r="AC29" s="94"/>
      <c r="AD29" s="1683"/>
      <c r="AE29" s="1682"/>
      <c r="AF29" s="289"/>
      <c r="AG29" s="77"/>
      <c r="AH29" s="293">
        <f t="shared" si="4"/>
        <v>1149145</v>
      </c>
      <c r="AI29" s="293" t="str">
        <f t="shared" si="4"/>
        <v>Finley</v>
      </c>
      <c r="AJ29" s="293">
        <f t="shared" si="4"/>
        <v>0</v>
      </c>
      <c r="AK29" s="293"/>
      <c r="AL29" s="293"/>
      <c r="AM29" s="293"/>
      <c r="AN29" s="293"/>
      <c r="AO29" s="293"/>
    </row>
    <row r="30" spans="1:41" ht="20.45" customHeight="1" x14ac:dyDescent="0.2">
      <c r="A30" s="1709">
        <v>9</v>
      </c>
      <c r="B30" s="1710" t="s">
        <v>72</v>
      </c>
      <c r="C30" s="47"/>
      <c r="D30" s="247"/>
      <c r="E30" s="1190">
        <v>801793</v>
      </c>
      <c r="F30" s="1190" t="s">
        <v>3407</v>
      </c>
      <c r="G30" s="1190"/>
      <c r="H30" s="1194"/>
      <c r="I30" s="252" t="str">
        <f t="shared" si="2"/>
        <v xml:space="preserve">Isabella </v>
      </c>
      <c r="J30" s="24" t="str">
        <f t="shared" si="3"/>
        <v>,Isabella</v>
      </c>
      <c r="K30" s="52">
        <f t="shared" si="0"/>
        <v>0</v>
      </c>
      <c r="L30" s="30" t="str">
        <f t="shared" si="5"/>
        <v>000100</v>
      </c>
      <c r="M30" s="31">
        <f t="shared" ref="M30:M37" si="9">IF(K30=0,0,IF(K30&lt;9,"TOO YOUNG",IF(K30&lt;60,"OK","BIT OLD MAYBE")))</f>
        <v>0</v>
      </c>
      <c r="N30" s="21"/>
      <c r="O30" s="94"/>
      <c r="P30" s="94"/>
      <c r="Q30" s="94"/>
      <c r="R30" s="94"/>
      <c r="S30" s="94"/>
      <c r="T30" s="94"/>
      <c r="U30" s="94"/>
      <c r="V30" s="94"/>
      <c r="W30" s="94"/>
      <c r="X30" s="94"/>
      <c r="Y30" s="94"/>
      <c r="Z30" s="94"/>
      <c r="AA30" s="94"/>
      <c r="AB30" s="94"/>
      <c r="AC30" s="94"/>
      <c r="AD30" s="1683">
        <v>9</v>
      </c>
      <c r="AE30" s="1681" t="s">
        <v>72</v>
      </c>
      <c r="AF30" s="288"/>
      <c r="AG30" s="76"/>
      <c r="AH30" s="293">
        <f t="shared" si="4"/>
        <v>801793</v>
      </c>
      <c r="AI30" s="293" t="str">
        <f t="shared" si="4"/>
        <v>Isabella</v>
      </c>
      <c r="AJ30" s="293">
        <f t="shared" si="4"/>
        <v>0</v>
      </c>
      <c r="AK30" s="293"/>
      <c r="AL30" s="293"/>
      <c r="AM30" s="293"/>
      <c r="AN30" s="293"/>
      <c r="AO30" s="293"/>
    </row>
    <row r="31" spans="1:41" ht="20.45" customHeight="1" x14ac:dyDescent="0.2">
      <c r="A31" s="1709"/>
      <c r="B31" s="1711"/>
      <c r="C31" s="48"/>
      <c r="D31" s="248"/>
      <c r="E31" s="1190">
        <v>1315989</v>
      </c>
      <c r="F31" s="1190" t="s">
        <v>3386</v>
      </c>
      <c r="G31" s="1190"/>
      <c r="H31" s="1194"/>
      <c r="I31" s="252" t="str">
        <f t="shared" si="2"/>
        <v xml:space="preserve">India  </v>
      </c>
      <c r="J31" s="24" t="str">
        <f t="shared" si="3"/>
        <v xml:space="preserve">,India </v>
      </c>
      <c r="K31" s="52">
        <f t="shared" si="0"/>
        <v>0</v>
      </c>
      <c r="L31" s="30" t="str">
        <f t="shared" si="5"/>
        <v>000100</v>
      </c>
      <c r="M31" s="31">
        <f t="shared" si="9"/>
        <v>0</v>
      </c>
      <c r="N31" s="21"/>
      <c r="O31" s="94"/>
      <c r="P31" s="94"/>
      <c r="Q31" s="94"/>
      <c r="R31" s="94"/>
      <c r="S31" s="94"/>
      <c r="T31" s="94"/>
      <c r="U31" s="94"/>
      <c r="V31" s="94"/>
      <c r="W31" s="94"/>
      <c r="X31" s="94"/>
      <c r="Y31" s="94"/>
      <c r="Z31" s="94"/>
      <c r="AA31" s="94"/>
      <c r="AB31" s="94"/>
      <c r="AC31" s="94"/>
      <c r="AD31" s="1683"/>
      <c r="AE31" s="1682"/>
      <c r="AF31" s="289"/>
      <c r="AG31" s="77"/>
      <c r="AH31" s="293">
        <f t="shared" si="4"/>
        <v>1315989</v>
      </c>
      <c r="AI31" s="293" t="str">
        <f t="shared" si="4"/>
        <v xml:space="preserve">India </v>
      </c>
      <c r="AJ31" s="293">
        <f t="shared" si="4"/>
        <v>0</v>
      </c>
      <c r="AK31" s="293"/>
      <c r="AL31" s="293"/>
      <c r="AM31" s="293"/>
      <c r="AN31" s="293"/>
      <c r="AO31" s="293"/>
    </row>
    <row r="32" spans="1:41" ht="20.45" customHeight="1" x14ac:dyDescent="0.2">
      <c r="A32" s="1709"/>
      <c r="B32" s="1711"/>
      <c r="C32" s="48"/>
      <c r="D32" s="248"/>
      <c r="E32" s="1192">
        <v>937319</v>
      </c>
      <c r="F32" s="1192" t="s">
        <v>3346</v>
      </c>
      <c r="G32" s="1192"/>
      <c r="H32" s="1193"/>
      <c r="I32" s="252" t="str">
        <f t="shared" si="2"/>
        <v xml:space="preserve">Rebecca </v>
      </c>
      <c r="J32" s="24" t="str">
        <f t="shared" si="3"/>
        <v>,Rebecca</v>
      </c>
      <c r="K32" s="52">
        <f t="shared" si="0"/>
        <v>0</v>
      </c>
      <c r="L32" s="30" t="str">
        <f t="shared" si="5"/>
        <v>000100</v>
      </c>
      <c r="M32" s="31">
        <f t="shared" si="9"/>
        <v>0</v>
      </c>
      <c r="N32" s="21"/>
      <c r="O32" s="94"/>
      <c r="P32" s="94"/>
      <c r="Q32" s="94"/>
      <c r="R32" s="94"/>
      <c r="S32" s="94"/>
      <c r="T32" s="94"/>
      <c r="U32" s="94"/>
      <c r="V32" s="94"/>
      <c r="W32" s="94"/>
      <c r="X32" s="94"/>
      <c r="Y32" s="94"/>
      <c r="Z32" s="94"/>
      <c r="AA32" s="94"/>
      <c r="AB32" s="94"/>
      <c r="AC32" s="94"/>
      <c r="AD32" s="1683"/>
      <c r="AE32" s="1682"/>
      <c r="AF32" s="289"/>
      <c r="AG32" s="77"/>
      <c r="AH32" s="293">
        <f t="shared" si="4"/>
        <v>937319</v>
      </c>
      <c r="AI32" s="293" t="str">
        <f t="shared" si="4"/>
        <v>Rebecca</v>
      </c>
      <c r="AJ32" s="293">
        <f t="shared" si="4"/>
        <v>0</v>
      </c>
      <c r="AK32" s="293"/>
      <c r="AL32" s="293"/>
      <c r="AM32" s="293"/>
      <c r="AN32" s="293"/>
      <c r="AO32" s="293"/>
    </row>
    <row r="33" spans="1:41" ht="20.45" customHeight="1" x14ac:dyDescent="0.2">
      <c r="A33" s="1709"/>
      <c r="B33" s="1711"/>
      <c r="C33" s="48"/>
      <c r="D33" s="248"/>
      <c r="E33" s="1190">
        <v>513187</v>
      </c>
      <c r="F33" s="1190" t="s">
        <v>3369</v>
      </c>
      <c r="G33" s="1190"/>
      <c r="H33" s="1194"/>
      <c r="I33" s="252" t="str">
        <f t="shared" si="2"/>
        <v xml:space="preserve">Hannah </v>
      </c>
      <c r="J33" s="24" t="str">
        <f t="shared" si="3"/>
        <v>,Hannah</v>
      </c>
      <c r="K33" s="52">
        <f t="shared" si="0"/>
        <v>0</v>
      </c>
      <c r="L33" s="30" t="str">
        <f t="shared" si="5"/>
        <v>000100</v>
      </c>
      <c r="M33" s="31">
        <f t="shared" si="9"/>
        <v>0</v>
      </c>
      <c r="N33" s="21"/>
      <c r="O33" s="94"/>
      <c r="P33" s="94"/>
      <c r="Q33" s="94"/>
      <c r="R33" s="94"/>
      <c r="S33" s="94"/>
      <c r="T33" s="94"/>
      <c r="U33" s="94"/>
      <c r="V33" s="94"/>
      <c r="W33" s="94"/>
      <c r="X33" s="94"/>
      <c r="Y33" s="94"/>
      <c r="Z33" s="94"/>
      <c r="AA33" s="94"/>
      <c r="AB33" s="94"/>
      <c r="AC33" s="94"/>
      <c r="AD33" s="1683"/>
      <c r="AE33" s="1682"/>
      <c r="AF33" s="289"/>
      <c r="AG33" s="77"/>
      <c r="AH33" s="293">
        <f t="shared" si="4"/>
        <v>513187</v>
      </c>
      <c r="AI33" s="293" t="str">
        <f t="shared" si="4"/>
        <v>Hannah</v>
      </c>
      <c r="AJ33" s="293">
        <f t="shared" si="4"/>
        <v>0</v>
      </c>
      <c r="AK33" s="293"/>
      <c r="AL33" s="293"/>
      <c r="AM33" s="293"/>
      <c r="AN33" s="293"/>
      <c r="AO33" s="293"/>
    </row>
    <row r="34" spans="1:41" ht="20.45" customHeight="1" x14ac:dyDescent="0.2">
      <c r="A34" s="1709">
        <v>10</v>
      </c>
      <c r="B34" s="1710" t="s">
        <v>73</v>
      </c>
      <c r="C34" s="47"/>
      <c r="D34" s="247"/>
      <c r="E34" s="1190">
        <v>507318</v>
      </c>
      <c r="F34" s="1190" t="s">
        <v>3381</v>
      </c>
      <c r="G34" s="1190"/>
      <c r="H34" s="1194"/>
      <c r="I34" s="252" t="str">
        <f t="shared" si="2"/>
        <v xml:space="preserve">Tom </v>
      </c>
      <c r="J34" s="24" t="str">
        <f t="shared" si="3"/>
        <v>,Tom</v>
      </c>
      <c r="K34" s="52">
        <f t="shared" si="0"/>
        <v>0</v>
      </c>
      <c r="L34" s="30" t="str">
        <f t="shared" si="5"/>
        <v>000100</v>
      </c>
      <c r="M34" s="31">
        <f t="shared" si="9"/>
        <v>0</v>
      </c>
      <c r="N34" s="21"/>
      <c r="O34" s="94"/>
      <c r="P34" s="94"/>
      <c r="Q34" s="94"/>
      <c r="R34" s="94"/>
      <c r="S34" s="94"/>
      <c r="T34" s="94"/>
      <c r="U34" s="94"/>
      <c r="V34" s="94"/>
      <c r="W34" s="94"/>
      <c r="X34" s="94"/>
      <c r="Y34" s="94"/>
      <c r="Z34" s="94"/>
      <c r="AA34" s="94"/>
      <c r="AB34" s="94"/>
      <c r="AC34" s="94"/>
      <c r="AD34" s="1683">
        <v>10</v>
      </c>
      <c r="AE34" s="1681" t="s">
        <v>73</v>
      </c>
      <c r="AF34" s="288"/>
      <c r="AG34" s="76"/>
      <c r="AH34" s="293">
        <f t="shared" si="4"/>
        <v>507318</v>
      </c>
      <c r="AI34" s="293" t="str">
        <f t="shared" si="4"/>
        <v>Tom</v>
      </c>
      <c r="AJ34" s="293">
        <f t="shared" si="4"/>
        <v>0</v>
      </c>
      <c r="AK34" s="293"/>
      <c r="AL34" s="293"/>
      <c r="AM34" s="293"/>
      <c r="AN34" s="293"/>
      <c r="AO34" s="293"/>
    </row>
    <row r="35" spans="1:41" ht="20.45" customHeight="1" x14ac:dyDescent="0.2">
      <c r="A35" s="1709"/>
      <c r="B35" s="1711"/>
      <c r="C35" s="48"/>
      <c r="D35" s="248"/>
      <c r="E35" s="1192">
        <v>419381</v>
      </c>
      <c r="F35" s="1192" t="s">
        <v>3381</v>
      </c>
      <c r="G35" s="1192"/>
      <c r="H35" s="1193"/>
      <c r="I35" s="252" t="str">
        <f t="shared" si="2"/>
        <v xml:space="preserve">Tom </v>
      </c>
      <c r="J35" s="24" t="str">
        <f t="shared" si="3"/>
        <v>,Tom</v>
      </c>
      <c r="K35" s="52">
        <f t="shared" si="0"/>
        <v>0</v>
      </c>
      <c r="L35" s="30" t="str">
        <f t="shared" si="5"/>
        <v>000100</v>
      </c>
      <c r="M35" s="31">
        <f t="shared" si="9"/>
        <v>0</v>
      </c>
      <c r="N35" s="9"/>
      <c r="O35" s="94"/>
      <c r="P35" s="94"/>
      <c r="Q35" s="94"/>
      <c r="R35" s="94"/>
      <c r="S35" s="94"/>
      <c r="T35" s="94"/>
      <c r="U35" s="94"/>
      <c r="V35" s="94"/>
      <c r="W35" s="94"/>
      <c r="X35" s="94"/>
      <c r="Y35" s="94"/>
      <c r="Z35" s="94"/>
      <c r="AA35" s="94"/>
      <c r="AB35" s="94"/>
      <c r="AC35" s="94"/>
      <c r="AD35" s="1683"/>
      <c r="AE35" s="1682"/>
      <c r="AF35" s="289"/>
      <c r="AG35" s="77"/>
      <c r="AH35" s="293">
        <f t="shared" si="4"/>
        <v>419381</v>
      </c>
      <c r="AI35" s="293" t="str">
        <f t="shared" si="4"/>
        <v>Tom</v>
      </c>
      <c r="AJ35" s="293">
        <f t="shared" si="4"/>
        <v>0</v>
      </c>
      <c r="AK35" s="293"/>
      <c r="AL35" s="293"/>
      <c r="AM35" s="293"/>
      <c r="AN35" s="293"/>
      <c r="AO35" s="293"/>
    </row>
    <row r="36" spans="1:41" ht="20.45" customHeight="1" x14ac:dyDescent="0.2">
      <c r="A36" s="1709"/>
      <c r="B36" s="1711"/>
      <c r="C36" s="48"/>
      <c r="D36" s="248"/>
      <c r="E36" s="1191">
        <v>433296</v>
      </c>
      <c r="F36" s="1190" t="s">
        <v>3382</v>
      </c>
      <c r="G36" s="1190"/>
      <c r="H36" s="1194"/>
      <c r="I36" s="252" t="str">
        <f t="shared" si="2"/>
        <v xml:space="preserve">Harry </v>
      </c>
      <c r="J36" s="24" t="str">
        <f t="shared" si="3"/>
        <v>,Harry</v>
      </c>
      <c r="K36" s="52">
        <f t="shared" ref="K36:K67" si="10">IF(H36=0,0,IF(COUNTBLANK(H36)=1,"",ROUNDDOWN((K$2-H36)/365.25,0)))</f>
        <v>0</v>
      </c>
      <c r="L36" s="30" t="str">
        <f t="shared" si="5"/>
        <v>000100</v>
      </c>
      <c r="M36" s="31">
        <f t="shared" si="9"/>
        <v>0</v>
      </c>
      <c r="N36" s="9"/>
      <c r="O36" s="94"/>
      <c r="P36" s="94"/>
      <c r="Q36" s="94"/>
      <c r="R36" s="94"/>
      <c r="S36" s="94"/>
      <c r="T36" s="94"/>
      <c r="U36" s="94"/>
      <c r="V36" s="94"/>
      <c r="W36" s="94"/>
      <c r="X36" s="94"/>
      <c r="Y36" s="94"/>
      <c r="Z36" s="94"/>
      <c r="AA36" s="94"/>
      <c r="AB36" s="94"/>
      <c r="AC36" s="94"/>
      <c r="AD36" s="1683"/>
      <c r="AE36" s="1682"/>
      <c r="AF36" s="289"/>
      <c r="AG36" s="77"/>
      <c r="AH36" s="293">
        <f t="shared" si="4"/>
        <v>433296</v>
      </c>
      <c r="AI36" s="293" t="str">
        <f t="shared" si="4"/>
        <v>Harry</v>
      </c>
      <c r="AJ36" s="293">
        <f t="shared" si="4"/>
        <v>0</v>
      </c>
      <c r="AK36" s="293"/>
      <c r="AL36" s="293"/>
      <c r="AM36" s="293"/>
      <c r="AN36" s="293"/>
      <c r="AO36" s="293"/>
    </row>
    <row r="37" spans="1:41" ht="20.45" customHeight="1" x14ac:dyDescent="0.2">
      <c r="A37" s="1709"/>
      <c r="B37" s="1711"/>
      <c r="C37" s="48"/>
      <c r="D37" s="248"/>
      <c r="E37" s="1190">
        <v>283495</v>
      </c>
      <c r="F37" s="1190" t="s">
        <v>3408</v>
      </c>
      <c r="G37" s="1190"/>
      <c r="H37" s="1194"/>
      <c r="I37" s="252" t="str">
        <f t="shared" si="2"/>
        <v xml:space="preserve">Sam </v>
      </c>
      <c r="J37" s="24" t="str">
        <f t="shared" si="3"/>
        <v>,Sam</v>
      </c>
      <c r="K37" s="52">
        <f t="shared" si="10"/>
        <v>0</v>
      </c>
      <c r="L37" s="30" t="str">
        <f t="shared" si="5"/>
        <v>000100</v>
      </c>
      <c r="M37" s="31">
        <f t="shared" si="9"/>
        <v>0</v>
      </c>
      <c r="N37" s="9"/>
      <c r="O37" s="94"/>
      <c r="P37" s="94"/>
      <c r="Q37" s="94"/>
      <c r="R37" s="94"/>
      <c r="S37" s="94"/>
      <c r="T37" s="94"/>
      <c r="U37" s="94"/>
      <c r="V37" s="94"/>
      <c r="W37" s="94"/>
      <c r="X37" s="94"/>
      <c r="Y37" s="94"/>
      <c r="Z37" s="94"/>
      <c r="AA37" s="94"/>
      <c r="AB37" s="94"/>
      <c r="AC37" s="94"/>
      <c r="AD37" s="1683"/>
      <c r="AE37" s="1682"/>
      <c r="AF37" s="289"/>
      <c r="AG37" s="77"/>
      <c r="AH37" s="293">
        <f t="shared" si="4"/>
        <v>283495</v>
      </c>
      <c r="AI37" s="293" t="str">
        <f t="shared" si="4"/>
        <v>Sam</v>
      </c>
      <c r="AJ37" s="293">
        <f t="shared" si="4"/>
        <v>0</v>
      </c>
      <c r="AK37" s="293"/>
      <c r="AL37" s="293"/>
      <c r="AM37" s="293"/>
      <c r="AN37" s="293"/>
      <c r="AO37" s="293"/>
    </row>
    <row r="38" spans="1:41" ht="20.45" customHeight="1" x14ac:dyDescent="0.2">
      <c r="A38" s="33">
        <v>11</v>
      </c>
      <c r="B38" s="34" t="s">
        <v>36</v>
      </c>
      <c r="C38" s="34" t="s">
        <v>94</v>
      </c>
      <c r="D38" s="249">
        <v>13</v>
      </c>
      <c r="E38" s="1190">
        <v>1223683</v>
      </c>
      <c r="F38" s="1190" t="s">
        <v>3387</v>
      </c>
      <c r="G38" s="1190"/>
      <c r="H38" s="1194"/>
      <c r="I38" s="252" t="str">
        <f t="shared" si="2"/>
        <v xml:space="preserve">Charlotte  </v>
      </c>
      <c r="J38" s="24" t="str">
        <f t="shared" si="3"/>
        <v xml:space="preserve">,Charlotte </v>
      </c>
      <c r="K38" s="52">
        <f t="shared" si="10"/>
        <v>0</v>
      </c>
      <c r="L38" s="30" t="str">
        <f t="shared" si="5"/>
        <v>000100</v>
      </c>
      <c r="M38" s="50">
        <f>IF(K38=0,0,IF(K38&lt;10,"TOO YOUNG",IF(K38&lt;12,"OK","NOT ELIGIBLE")))</f>
        <v>0</v>
      </c>
      <c r="N38" s="9"/>
      <c r="O38" s="94"/>
      <c r="P38" s="94"/>
      <c r="Q38" s="94"/>
      <c r="R38" s="94"/>
      <c r="S38" s="94"/>
      <c r="T38" s="94"/>
      <c r="U38" s="94"/>
      <c r="V38" s="94"/>
      <c r="W38" s="94"/>
      <c r="X38" s="94"/>
      <c r="Y38" s="94"/>
      <c r="Z38" s="94"/>
      <c r="AA38" s="94"/>
      <c r="AB38" s="94"/>
      <c r="AC38" s="94"/>
      <c r="AD38" s="290">
        <v>11</v>
      </c>
      <c r="AE38" s="72" t="s">
        <v>36</v>
      </c>
      <c r="AF38" s="72" t="s">
        <v>94</v>
      </c>
      <c r="AG38" s="73">
        <v>13</v>
      </c>
      <c r="AH38" s="293">
        <f t="shared" si="4"/>
        <v>1223683</v>
      </c>
      <c r="AI38" s="293" t="str">
        <f t="shared" si="4"/>
        <v xml:space="preserve">Charlotte </v>
      </c>
      <c r="AJ38" s="293">
        <f t="shared" si="4"/>
        <v>0</v>
      </c>
      <c r="AK38" s="293"/>
      <c r="AL38" s="293"/>
      <c r="AM38" s="293"/>
      <c r="AN38" s="293"/>
      <c r="AO38" s="293"/>
    </row>
    <row r="39" spans="1:41" ht="20.45" customHeight="1" x14ac:dyDescent="0.2">
      <c r="A39" s="33">
        <v>12</v>
      </c>
      <c r="B39" s="34" t="s">
        <v>37</v>
      </c>
      <c r="C39" s="34" t="s">
        <v>95</v>
      </c>
      <c r="D39" s="249">
        <v>13</v>
      </c>
      <c r="E39" s="1190">
        <v>1307183</v>
      </c>
      <c r="F39" s="1190" t="s">
        <v>3392</v>
      </c>
      <c r="G39" s="1190"/>
      <c r="H39" s="1194"/>
      <c r="I39" s="252" t="str">
        <f t="shared" si="2"/>
        <v xml:space="preserve">James  </v>
      </c>
      <c r="J39" s="24" t="str">
        <f t="shared" si="3"/>
        <v xml:space="preserve">,James </v>
      </c>
      <c r="K39" s="52">
        <f t="shared" si="10"/>
        <v>0</v>
      </c>
      <c r="L39" s="30" t="str">
        <f t="shared" si="5"/>
        <v>000100</v>
      </c>
      <c r="M39" s="50">
        <f>IF(K39=0,0,IF(K39&lt;10,"TOO YOUNG",IF(K39&lt;12,"OK","NOT ELIGIBLE")))</f>
        <v>0</v>
      </c>
      <c r="N39" s="9"/>
      <c r="O39" s="94"/>
      <c r="P39" s="94"/>
      <c r="Q39" s="94"/>
      <c r="R39" s="94"/>
      <c r="S39" s="94"/>
      <c r="T39" s="94"/>
      <c r="U39" s="94"/>
      <c r="V39" s="94"/>
      <c r="W39" s="94"/>
      <c r="X39" s="94"/>
      <c r="Y39" s="94"/>
      <c r="Z39" s="94"/>
      <c r="AA39" s="94"/>
      <c r="AB39" s="94"/>
      <c r="AC39" s="94"/>
      <c r="AD39" s="290">
        <v>12</v>
      </c>
      <c r="AE39" s="72" t="s">
        <v>37</v>
      </c>
      <c r="AF39" s="72" t="s">
        <v>95</v>
      </c>
      <c r="AG39" s="73">
        <v>13</v>
      </c>
      <c r="AH39" s="293">
        <f t="shared" si="4"/>
        <v>1307183</v>
      </c>
      <c r="AI39" s="293" t="str">
        <f t="shared" si="4"/>
        <v xml:space="preserve">James </v>
      </c>
      <c r="AJ39" s="293">
        <f t="shared" si="4"/>
        <v>0</v>
      </c>
      <c r="AK39" s="293"/>
      <c r="AL39" s="293"/>
      <c r="AM39" s="293"/>
      <c r="AN39" s="293"/>
      <c r="AO39" s="293"/>
    </row>
    <row r="40" spans="1:41" ht="20.45" customHeight="1" x14ac:dyDescent="0.2">
      <c r="A40" s="35">
        <v>13</v>
      </c>
      <c r="B40" s="36" t="s">
        <v>48</v>
      </c>
      <c r="C40" s="36" t="s">
        <v>94</v>
      </c>
      <c r="D40" s="250">
        <v>8</v>
      </c>
      <c r="E40" s="1190">
        <v>1307191</v>
      </c>
      <c r="F40" s="1190" t="s">
        <v>3333</v>
      </c>
      <c r="G40" s="1190"/>
      <c r="H40" s="1194"/>
      <c r="I40" s="252" t="str">
        <f t="shared" si="2"/>
        <v xml:space="preserve">Sophie </v>
      </c>
      <c r="J40" s="24" t="str">
        <f t="shared" si="3"/>
        <v>,Sophie</v>
      </c>
      <c r="K40" s="52">
        <f t="shared" si="10"/>
        <v>0</v>
      </c>
      <c r="L40" s="30" t="str">
        <f t="shared" si="5"/>
        <v>000100</v>
      </c>
      <c r="M40" s="50">
        <f>IF(K40=0,0,IF(K40&lt;9,"TOO YOUNG",IF(K40&lt;14,"OK","NOT ELIGIBLE")))</f>
        <v>0</v>
      </c>
      <c r="N40" s="9"/>
      <c r="O40" s="94"/>
      <c r="P40" s="94"/>
      <c r="Q40" s="94"/>
      <c r="R40" s="94"/>
      <c r="S40" s="94"/>
      <c r="T40" s="94"/>
      <c r="U40" s="94"/>
      <c r="V40" s="94"/>
      <c r="W40" s="94"/>
      <c r="X40" s="94"/>
      <c r="Y40" s="94"/>
      <c r="Z40" s="94"/>
      <c r="AA40" s="94"/>
      <c r="AB40" s="94"/>
      <c r="AC40" s="94"/>
      <c r="AD40" s="290">
        <v>13</v>
      </c>
      <c r="AE40" s="72" t="s">
        <v>48</v>
      </c>
      <c r="AF40" s="72" t="s">
        <v>94</v>
      </c>
      <c r="AG40" s="73">
        <v>8</v>
      </c>
      <c r="AH40" s="293">
        <f t="shared" si="4"/>
        <v>1307191</v>
      </c>
      <c r="AI40" s="293" t="str">
        <f t="shared" si="4"/>
        <v>Sophie</v>
      </c>
      <c r="AJ40" s="293">
        <f t="shared" si="4"/>
        <v>0</v>
      </c>
      <c r="AK40" s="293"/>
      <c r="AL40" s="293"/>
      <c r="AM40" s="293"/>
      <c r="AN40" s="293"/>
      <c r="AO40" s="293"/>
    </row>
    <row r="41" spans="1:41" ht="20.45" customHeight="1" x14ac:dyDescent="0.2">
      <c r="A41" s="35">
        <v>14</v>
      </c>
      <c r="B41" s="36" t="s">
        <v>49</v>
      </c>
      <c r="C41" s="36" t="s">
        <v>95</v>
      </c>
      <c r="D41" s="250">
        <v>8</v>
      </c>
      <c r="E41" s="1190">
        <v>1172253</v>
      </c>
      <c r="F41" s="1190" t="s">
        <v>3399</v>
      </c>
      <c r="G41" s="1190"/>
      <c r="H41" s="1194"/>
      <c r="I41" s="252" t="str">
        <f t="shared" si="2"/>
        <v xml:space="preserve">Henri </v>
      </c>
      <c r="J41" s="24" t="str">
        <f t="shared" si="3"/>
        <v>,Henri</v>
      </c>
      <c r="K41" s="52">
        <f t="shared" si="10"/>
        <v>0</v>
      </c>
      <c r="L41" s="30" t="str">
        <f t="shared" si="5"/>
        <v>000100</v>
      </c>
      <c r="M41" s="50">
        <f>IF(K41=0,0,IF(K41&lt;9,"TOO YOUNG",IF(K41&lt;14,"OK","NOT ELIGIBLE")))</f>
        <v>0</v>
      </c>
      <c r="N41" s="9"/>
      <c r="O41" s="94"/>
      <c r="P41" s="94"/>
      <c r="Q41" s="94"/>
      <c r="R41" s="94"/>
      <c r="S41" s="94"/>
      <c r="T41" s="94"/>
      <c r="U41" s="94"/>
      <c r="V41" s="94"/>
      <c r="W41" s="94"/>
      <c r="X41" s="94"/>
      <c r="Y41" s="94"/>
      <c r="Z41" s="94"/>
      <c r="AA41" s="94"/>
      <c r="AB41" s="94"/>
      <c r="AC41" s="94"/>
      <c r="AD41" s="290">
        <v>14</v>
      </c>
      <c r="AE41" s="72" t="s">
        <v>49</v>
      </c>
      <c r="AF41" s="72" t="s">
        <v>95</v>
      </c>
      <c r="AG41" s="73">
        <v>8</v>
      </c>
      <c r="AH41" s="293">
        <f t="shared" si="4"/>
        <v>1172253</v>
      </c>
      <c r="AI41" s="293" t="str">
        <f t="shared" si="4"/>
        <v>Henri</v>
      </c>
      <c r="AJ41" s="293">
        <f t="shared" si="4"/>
        <v>0</v>
      </c>
      <c r="AK41" s="293"/>
      <c r="AL41" s="293"/>
      <c r="AM41" s="293"/>
      <c r="AN41" s="293"/>
      <c r="AO41" s="293"/>
    </row>
    <row r="42" spans="1:41" ht="20.45" customHeight="1" x14ac:dyDescent="0.2">
      <c r="A42" s="37">
        <v>15</v>
      </c>
      <c r="B42" s="38" t="s">
        <v>60</v>
      </c>
      <c r="C42" s="38" t="s">
        <v>94</v>
      </c>
      <c r="D42" s="251">
        <v>14</v>
      </c>
      <c r="E42" s="1190">
        <v>1146904</v>
      </c>
      <c r="F42" s="1190" t="s">
        <v>3328</v>
      </c>
      <c r="G42" s="1190"/>
      <c r="H42" s="1194"/>
      <c r="I42" s="252" t="str">
        <f t="shared" si="2"/>
        <v xml:space="preserve">Katie </v>
      </c>
      <c r="J42" s="24" t="str">
        <f t="shared" si="3"/>
        <v>,Katie</v>
      </c>
      <c r="K42" s="52">
        <f t="shared" si="10"/>
        <v>0</v>
      </c>
      <c r="L42" s="30" t="str">
        <f t="shared" si="5"/>
        <v>000100</v>
      </c>
      <c r="M42" s="50">
        <f>IF(K42=0,0,IF(K42&lt;9,"TOO YOUNG",IF(K42&lt;16,"OK","NOT ELIGIBLE")))</f>
        <v>0</v>
      </c>
      <c r="N42" s="9"/>
      <c r="O42" s="94"/>
      <c r="P42" s="94"/>
      <c r="Q42" s="94"/>
      <c r="R42" s="94"/>
      <c r="S42" s="94"/>
      <c r="T42" s="94"/>
      <c r="U42" s="94"/>
      <c r="V42" s="94"/>
      <c r="W42" s="94"/>
      <c r="X42" s="94"/>
      <c r="Y42" s="94"/>
      <c r="Z42" s="94"/>
      <c r="AA42" s="94"/>
      <c r="AB42" s="94"/>
      <c r="AC42" s="94"/>
      <c r="AD42" s="290">
        <v>15</v>
      </c>
      <c r="AE42" s="72" t="s">
        <v>60</v>
      </c>
      <c r="AF42" s="72" t="s">
        <v>94</v>
      </c>
      <c r="AG42" s="73">
        <v>14</v>
      </c>
      <c r="AH42" s="293">
        <f t="shared" si="4"/>
        <v>1146904</v>
      </c>
      <c r="AI42" s="293" t="str">
        <f t="shared" si="4"/>
        <v>Katie</v>
      </c>
      <c r="AJ42" s="293">
        <f t="shared" si="4"/>
        <v>0</v>
      </c>
      <c r="AK42" s="293"/>
      <c r="AL42" s="293"/>
      <c r="AM42" s="293"/>
      <c r="AN42" s="293"/>
      <c r="AO42" s="293"/>
    </row>
    <row r="43" spans="1:41" ht="20.45" customHeight="1" x14ac:dyDescent="0.2">
      <c r="A43" s="37">
        <v>16</v>
      </c>
      <c r="B43" s="38" t="s">
        <v>61</v>
      </c>
      <c r="C43" s="38" t="s">
        <v>95</v>
      </c>
      <c r="D43" s="251">
        <v>14</v>
      </c>
      <c r="E43" s="1190">
        <v>881326</v>
      </c>
      <c r="F43" s="1190" t="s">
        <v>3405</v>
      </c>
      <c r="G43" s="1190"/>
      <c r="H43" s="1194"/>
      <c r="I43" s="252" t="str">
        <f t="shared" si="2"/>
        <v xml:space="preserve">Ben </v>
      </c>
      <c r="J43" s="24" t="str">
        <f t="shared" si="3"/>
        <v>,Ben</v>
      </c>
      <c r="K43" s="52">
        <f t="shared" si="10"/>
        <v>0</v>
      </c>
      <c r="L43" s="30" t="str">
        <f t="shared" si="5"/>
        <v>000100</v>
      </c>
      <c r="M43" s="50">
        <f>IF(K43=0,0,IF(K43&lt;9,"TOO YOUNG",IF(K43&lt;16,"OK","NOT ELIGIBLE")))</f>
        <v>0</v>
      </c>
      <c r="N43" s="9"/>
      <c r="O43" s="94"/>
      <c r="P43" s="94"/>
      <c r="Q43" s="94"/>
      <c r="R43" s="94"/>
      <c r="S43" s="94"/>
      <c r="T43" s="94"/>
      <c r="U43" s="94"/>
      <c r="V43" s="94"/>
      <c r="W43" s="94"/>
      <c r="X43" s="94"/>
      <c r="Y43" s="94"/>
      <c r="Z43" s="94"/>
      <c r="AA43" s="94"/>
      <c r="AB43" s="94"/>
      <c r="AC43" s="94"/>
      <c r="AD43" s="290">
        <v>16</v>
      </c>
      <c r="AE43" s="72" t="s">
        <v>61</v>
      </c>
      <c r="AF43" s="72" t="s">
        <v>95</v>
      </c>
      <c r="AG43" s="73">
        <v>14</v>
      </c>
      <c r="AH43" s="293">
        <f t="shared" si="4"/>
        <v>881326</v>
      </c>
      <c r="AI43" s="293" t="str">
        <f t="shared" si="4"/>
        <v>Ben</v>
      </c>
      <c r="AJ43" s="293">
        <f t="shared" si="4"/>
        <v>0</v>
      </c>
      <c r="AK43" s="293"/>
      <c r="AL43" s="293"/>
      <c r="AM43" s="293"/>
      <c r="AN43" s="293"/>
      <c r="AO43" s="293"/>
    </row>
    <row r="44" spans="1:41" ht="20.45" customHeight="1" x14ac:dyDescent="0.2">
      <c r="A44" s="28">
        <v>17</v>
      </c>
      <c r="B44" s="29" t="s">
        <v>74</v>
      </c>
      <c r="C44" s="29" t="s">
        <v>94</v>
      </c>
      <c r="D44" s="239">
        <v>11</v>
      </c>
      <c r="E44" s="1192">
        <v>937319</v>
      </c>
      <c r="F44" s="1192" t="s">
        <v>3346</v>
      </c>
      <c r="G44" s="1192"/>
      <c r="H44" s="1193"/>
      <c r="I44" s="252" t="str">
        <f t="shared" si="2"/>
        <v xml:space="preserve">Rebecca </v>
      </c>
      <c r="J44" s="24" t="str">
        <f t="shared" si="3"/>
        <v>,Rebecca</v>
      </c>
      <c r="K44" s="52">
        <f t="shared" si="10"/>
        <v>0</v>
      </c>
      <c r="L44" s="30" t="str">
        <f t="shared" si="5"/>
        <v>000100</v>
      </c>
      <c r="M44" s="53">
        <f>IF(K44=0,0,IF(K44&lt;9,"TOO YOUNG",IF(K44&lt;60,"OK","BIT OLD MAYBE")))</f>
        <v>0</v>
      </c>
      <c r="N44" s="9"/>
      <c r="O44" s="94"/>
      <c r="P44" s="94"/>
      <c r="Q44" s="94"/>
      <c r="R44" s="94"/>
      <c r="S44" s="94"/>
      <c r="T44" s="94"/>
      <c r="U44" s="94"/>
      <c r="V44" s="94"/>
      <c r="W44" s="94"/>
      <c r="X44" s="94"/>
      <c r="Y44" s="94"/>
      <c r="Z44" s="94"/>
      <c r="AA44" s="94"/>
      <c r="AB44" s="94"/>
      <c r="AC44" s="94"/>
      <c r="AD44" s="290">
        <v>17</v>
      </c>
      <c r="AE44" s="72" t="s">
        <v>74</v>
      </c>
      <c r="AF44" s="72" t="s">
        <v>94</v>
      </c>
      <c r="AG44" s="73">
        <v>11</v>
      </c>
      <c r="AH44" s="293">
        <f t="shared" si="4"/>
        <v>937319</v>
      </c>
      <c r="AI44" s="293" t="str">
        <f t="shared" si="4"/>
        <v>Rebecca</v>
      </c>
      <c r="AJ44" s="293">
        <f t="shared" si="4"/>
        <v>0</v>
      </c>
      <c r="AK44" s="293"/>
      <c r="AL44" s="293"/>
      <c r="AM44" s="293"/>
      <c r="AN44" s="293"/>
      <c r="AO44" s="293"/>
    </row>
    <row r="45" spans="1:41" ht="20.45" customHeight="1" x14ac:dyDescent="0.2">
      <c r="A45" s="28">
        <v>18</v>
      </c>
      <c r="B45" s="29" t="s">
        <v>75</v>
      </c>
      <c r="C45" s="29" t="s">
        <v>95</v>
      </c>
      <c r="D45" s="239">
        <v>11</v>
      </c>
      <c r="E45" s="1191">
        <v>433296</v>
      </c>
      <c r="F45" s="1190" t="s">
        <v>3382</v>
      </c>
      <c r="G45" s="1190"/>
      <c r="H45" s="1194"/>
      <c r="I45" s="252" t="str">
        <f t="shared" si="2"/>
        <v xml:space="preserve">Harry </v>
      </c>
      <c r="J45" s="24" t="str">
        <f t="shared" si="3"/>
        <v>,Harry</v>
      </c>
      <c r="K45" s="52">
        <f t="shared" si="10"/>
        <v>0</v>
      </c>
      <c r="L45" s="30" t="str">
        <f t="shared" si="5"/>
        <v>000100</v>
      </c>
      <c r="M45" s="53">
        <f>IF(K45=0,0,IF(K45&lt;9,"TOO YOUNG",IF(K45&lt;60,"OK","BIT OLD MAYBE")))</f>
        <v>0</v>
      </c>
      <c r="N45" s="9"/>
      <c r="O45" s="94"/>
      <c r="P45" s="94"/>
      <c r="Q45" s="94"/>
      <c r="R45" s="94"/>
      <c r="S45" s="94"/>
      <c r="T45" s="94"/>
      <c r="U45" s="94"/>
      <c r="V45" s="94"/>
      <c r="W45" s="94"/>
      <c r="X45" s="94"/>
      <c r="Y45" s="94"/>
      <c r="Z45" s="94"/>
      <c r="AA45" s="94"/>
      <c r="AB45" s="94"/>
      <c r="AC45" s="94"/>
      <c r="AD45" s="290">
        <v>18</v>
      </c>
      <c r="AE45" s="72" t="s">
        <v>75</v>
      </c>
      <c r="AF45" s="72" t="s">
        <v>95</v>
      </c>
      <c r="AG45" s="73">
        <v>11</v>
      </c>
      <c r="AH45" s="293">
        <f t="shared" si="4"/>
        <v>433296</v>
      </c>
      <c r="AI45" s="293" t="str">
        <f t="shared" si="4"/>
        <v>Harry</v>
      </c>
      <c r="AJ45" s="293">
        <f t="shared" si="4"/>
        <v>0</v>
      </c>
      <c r="AK45" s="293"/>
      <c r="AL45" s="293"/>
      <c r="AM45" s="293"/>
      <c r="AN45" s="293"/>
      <c r="AO45" s="293"/>
    </row>
    <row r="46" spans="1:41" ht="20.45" customHeight="1" x14ac:dyDescent="0.2">
      <c r="A46" s="33">
        <v>19</v>
      </c>
      <c r="B46" s="34" t="s">
        <v>38</v>
      </c>
      <c r="C46" s="34" t="s">
        <v>94</v>
      </c>
      <c r="D46" s="249">
        <v>10</v>
      </c>
      <c r="E46" s="1190">
        <v>1223683</v>
      </c>
      <c r="F46" s="1190" t="s">
        <v>3387</v>
      </c>
      <c r="G46" s="1190"/>
      <c r="H46" s="1194"/>
      <c r="I46" s="252" t="str">
        <f t="shared" si="2"/>
        <v xml:space="preserve">Charlotte  </v>
      </c>
      <c r="J46" s="24" t="str">
        <f t="shared" si="3"/>
        <v xml:space="preserve">,Charlotte </v>
      </c>
      <c r="K46" s="52">
        <f t="shared" si="10"/>
        <v>0</v>
      </c>
      <c r="L46" s="30" t="str">
        <f t="shared" si="5"/>
        <v>000100</v>
      </c>
      <c r="M46" s="50">
        <f>IF(K46=0,0,IF(K46&lt;10,"TOO YOUNG",IF(K46&lt;12,"OK","NOT ELIGIBLE")))</f>
        <v>0</v>
      </c>
      <c r="N46" s="9"/>
      <c r="O46" s="94"/>
      <c r="P46" s="94"/>
      <c r="Q46" s="94"/>
      <c r="R46" s="94"/>
      <c r="S46" s="94"/>
      <c r="T46" s="94"/>
      <c r="U46" s="94"/>
      <c r="V46" s="94"/>
      <c r="W46" s="94"/>
      <c r="X46" s="94"/>
      <c r="Y46" s="94"/>
      <c r="Z46" s="94"/>
      <c r="AA46" s="94"/>
      <c r="AB46" s="94"/>
      <c r="AC46" s="94"/>
      <c r="AD46" s="290">
        <v>19</v>
      </c>
      <c r="AE46" s="72" t="s">
        <v>38</v>
      </c>
      <c r="AF46" s="72" t="s">
        <v>94</v>
      </c>
      <c r="AG46" s="73">
        <v>10</v>
      </c>
      <c r="AH46" s="293">
        <f t="shared" si="4"/>
        <v>1223683</v>
      </c>
      <c r="AI46" s="293" t="str">
        <f t="shared" si="4"/>
        <v xml:space="preserve">Charlotte </v>
      </c>
      <c r="AJ46" s="293">
        <f t="shared" si="4"/>
        <v>0</v>
      </c>
      <c r="AK46" s="293"/>
      <c r="AL46" s="293"/>
      <c r="AM46" s="293"/>
      <c r="AN46" s="293"/>
      <c r="AO46" s="293"/>
    </row>
    <row r="47" spans="1:41" ht="20.45" customHeight="1" x14ac:dyDescent="0.2">
      <c r="A47" s="33">
        <v>20</v>
      </c>
      <c r="B47" s="34" t="s">
        <v>223</v>
      </c>
      <c r="C47" s="34" t="s">
        <v>95</v>
      </c>
      <c r="D47" s="249">
        <v>10</v>
      </c>
      <c r="E47" s="1190">
        <v>1109817</v>
      </c>
      <c r="F47" s="1190" t="s">
        <v>3391</v>
      </c>
      <c r="G47" s="1190"/>
      <c r="H47" s="1194"/>
      <c r="I47" s="252" t="str">
        <f t="shared" si="2"/>
        <v xml:space="preserve">Finlay  </v>
      </c>
      <c r="J47" s="24" t="str">
        <f t="shared" si="3"/>
        <v xml:space="preserve">,Finlay </v>
      </c>
      <c r="K47" s="52">
        <f t="shared" si="10"/>
        <v>0</v>
      </c>
      <c r="L47" s="30" t="str">
        <f t="shared" si="5"/>
        <v>000100</v>
      </c>
      <c r="M47" s="50">
        <f>IF(K47=0,0,IF(K47&lt;10,"TOO YOUNG",IF(K47&lt;12,"OK","NOT ELIGIBLE")))</f>
        <v>0</v>
      </c>
      <c r="N47" s="9"/>
      <c r="O47" s="94"/>
      <c r="P47" s="94"/>
      <c r="Q47" s="94"/>
      <c r="R47" s="94"/>
      <c r="S47" s="94"/>
      <c r="T47" s="94"/>
      <c r="U47" s="94"/>
      <c r="V47" s="94"/>
      <c r="W47" s="94"/>
      <c r="X47" s="94"/>
      <c r="Y47" s="94"/>
      <c r="Z47" s="94"/>
      <c r="AA47" s="94"/>
      <c r="AB47" s="94"/>
      <c r="AC47" s="94"/>
      <c r="AD47" s="290">
        <v>20</v>
      </c>
      <c r="AE47" s="72" t="s">
        <v>39</v>
      </c>
      <c r="AF47" s="72" t="s">
        <v>95</v>
      </c>
      <c r="AG47" s="73">
        <v>10</v>
      </c>
      <c r="AH47" s="293">
        <f t="shared" si="4"/>
        <v>1109817</v>
      </c>
      <c r="AI47" s="293" t="str">
        <f t="shared" si="4"/>
        <v xml:space="preserve">Finlay </v>
      </c>
      <c r="AJ47" s="293">
        <f t="shared" si="4"/>
        <v>0</v>
      </c>
      <c r="AK47" s="293"/>
      <c r="AL47" s="293"/>
      <c r="AM47" s="293"/>
      <c r="AN47" s="293"/>
      <c r="AO47" s="293"/>
    </row>
    <row r="48" spans="1:41" ht="20.45" customHeight="1" x14ac:dyDescent="0.2">
      <c r="A48" s="35">
        <v>21</v>
      </c>
      <c r="B48" s="36" t="s">
        <v>50</v>
      </c>
      <c r="C48" s="36" t="s">
        <v>94</v>
      </c>
      <c r="D48" s="250">
        <v>14</v>
      </c>
      <c r="E48" s="1190">
        <v>1292786</v>
      </c>
      <c r="F48" s="1190" t="s">
        <v>3395</v>
      </c>
      <c r="G48" s="1190"/>
      <c r="H48" s="1194"/>
      <c r="I48" s="252" t="str">
        <f t="shared" si="2"/>
        <v xml:space="preserve">Faith </v>
      </c>
      <c r="J48" s="24" t="str">
        <f t="shared" si="3"/>
        <v>,Faith</v>
      </c>
      <c r="K48" s="52">
        <f t="shared" si="10"/>
        <v>0</v>
      </c>
      <c r="L48" s="30" t="str">
        <f t="shared" si="5"/>
        <v>000100</v>
      </c>
      <c r="M48" s="50">
        <f>IF(K48=0,0,IF(K48&lt;9,"TOO YOUNG",IF(K48&lt;14,"OK","NOT ELIGIBLE")))</f>
        <v>0</v>
      </c>
      <c r="N48" s="9"/>
      <c r="O48" s="94"/>
      <c r="P48" s="94"/>
      <c r="Q48" s="94"/>
      <c r="R48" s="94"/>
      <c r="S48" s="94"/>
      <c r="T48" s="94"/>
      <c r="U48" s="94"/>
      <c r="V48" s="94"/>
      <c r="W48" s="94"/>
      <c r="X48" s="94"/>
      <c r="Y48" s="94"/>
      <c r="Z48" s="94"/>
      <c r="AA48" s="94"/>
      <c r="AB48" s="94"/>
      <c r="AC48" s="94"/>
      <c r="AD48" s="290">
        <v>21</v>
      </c>
      <c r="AE48" s="72" t="s">
        <v>50</v>
      </c>
      <c r="AF48" s="72" t="s">
        <v>94</v>
      </c>
      <c r="AG48" s="73">
        <v>14</v>
      </c>
      <c r="AH48" s="293">
        <f t="shared" si="4"/>
        <v>1292786</v>
      </c>
      <c r="AI48" s="293" t="str">
        <f t="shared" si="4"/>
        <v>Faith</v>
      </c>
      <c r="AJ48" s="293">
        <f t="shared" si="4"/>
        <v>0</v>
      </c>
      <c r="AK48" s="293"/>
      <c r="AL48" s="293"/>
      <c r="AM48" s="293"/>
      <c r="AN48" s="293"/>
      <c r="AO48" s="293"/>
    </row>
    <row r="49" spans="1:41" ht="20.45" customHeight="1" x14ac:dyDescent="0.2">
      <c r="A49" s="35">
        <v>22</v>
      </c>
      <c r="B49" s="36" t="s">
        <v>51</v>
      </c>
      <c r="C49" s="36" t="s">
        <v>95</v>
      </c>
      <c r="D49" s="250">
        <v>14</v>
      </c>
      <c r="E49" s="1190">
        <v>1149145</v>
      </c>
      <c r="F49" s="1190" t="s">
        <v>3398</v>
      </c>
      <c r="G49" s="1190"/>
      <c r="H49" s="1194"/>
      <c r="I49" s="252" t="str">
        <f t="shared" si="2"/>
        <v xml:space="preserve">Finley </v>
      </c>
      <c r="J49" s="24" t="str">
        <f t="shared" si="3"/>
        <v>,Finley</v>
      </c>
      <c r="K49" s="52">
        <f t="shared" si="10"/>
        <v>0</v>
      </c>
      <c r="L49" s="30" t="str">
        <f t="shared" si="5"/>
        <v>000100</v>
      </c>
      <c r="M49" s="50">
        <f>IF(K49=0,0,IF(K49&lt;9,"TOO YOUNG",IF(K49&lt;14,"OK","NOT ELIGIBLE")))</f>
        <v>0</v>
      </c>
      <c r="N49" s="9"/>
      <c r="O49" s="94"/>
      <c r="P49" s="94"/>
      <c r="Q49" s="94"/>
      <c r="R49" s="94"/>
      <c r="S49" s="94"/>
      <c r="T49" s="94"/>
      <c r="U49" s="94"/>
      <c r="V49" s="94"/>
      <c r="W49" s="94"/>
      <c r="X49" s="94"/>
      <c r="Y49" s="94"/>
      <c r="Z49" s="94"/>
      <c r="AA49" s="94"/>
      <c r="AB49" s="94"/>
      <c r="AC49" s="94"/>
      <c r="AD49" s="290">
        <v>22</v>
      </c>
      <c r="AE49" s="72" t="s">
        <v>51</v>
      </c>
      <c r="AF49" s="72" t="s">
        <v>95</v>
      </c>
      <c r="AG49" s="73">
        <v>14</v>
      </c>
      <c r="AH49" s="293">
        <f t="shared" si="4"/>
        <v>1149145</v>
      </c>
      <c r="AI49" s="293" t="str">
        <f t="shared" si="4"/>
        <v>Finley</v>
      </c>
      <c r="AJ49" s="293">
        <f t="shared" si="4"/>
        <v>0</v>
      </c>
      <c r="AK49" s="293"/>
      <c r="AL49" s="293"/>
      <c r="AM49" s="293"/>
      <c r="AN49" s="293"/>
      <c r="AO49" s="293"/>
    </row>
    <row r="50" spans="1:41" ht="20.45" customHeight="1" x14ac:dyDescent="0.2">
      <c r="A50" s="37">
        <v>23</v>
      </c>
      <c r="B50" s="38" t="s">
        <v>62</v>
      </c>
      <c r="C50" s="38" t="s">
        <v>94</v>
      </c>
      <c r="D50" s="251">
        <v>11</v>
      </c>
      <c r="E50" s="1192">
        <v>937319</v>
      </c>
      <c r="F50" s="1192" t="s">
        <v>3346</v>
      </c>
      <c r="G50" s="1192"/>
      <c r="H50" s="1193"/>
      <c r="I50" s="252" t="str">
        <f t="shared" si="2"/>
        <v xml:space="preserve">Rebecca </v>
      </c>
      <c r="J50" s="24" t="str">
        <f t="shared" si="3"/>
        <v>,Rebecca</v>
      </c>
      <c r="K50" s="52">
        <f t="shared" si="10"/>
        <v>0</v>
      </c>
      <c r="L50" s="30" t="str">
        <f t="shared" si="5"/>
        <v>000100</v>
      </c>
      <c r="M50" s="50">
        <f>IF(K50=0,0,IF(K50&lt;9,"TOO YOUNG",IF(K50&lt;16,"OK","NOT ELIGIBLE")))</f>
        <v>0</v>
      </c>
      <c r="N50" s="9"/>
      <c r="O50" s="94"/>
      <c r="P50" s="94"/>
      <c r="Q50" s="94"/>
      <c r="R50" s="94"/>
      <c r="S50" s="94"/>
      <c r="T50" s="94"/>
      <c r="U50" s="94"/>
      <c r="V50" s="94"/>
      <c r="W50" s="94"/>
      <c r="X50" s="94"/>
      <c r="Y50" s="94"/>
      <c r="Z50" s="94"/>
      <c r="AA50" s="94"/>
      <c r="AB50" s="94"/>
      <c r="AC50" s="94"/>
      <c r="AD50" s="290">
        <v>23</v>
      </c>
      <c r="AE50" s="72" t="s">
        <v>62</v>
      </c>
      <c r="AF50" s="72" t="s">
        <v>94</v>
      </c>
      <c r="AG50" s="73">
        <v>11</v>
      </c>
      <c r="AH50" s="293">
        <f t="shared" si="4"/>
        <v>937319</v>
      </c>
      <c r="AI50" s="293" t="str">
        <f t="shared" si="4"/>
        <v>Rebecca</v>
      </c>
      <c r="AJ50" s="293">
        <f t="shared" si="4"/>
        <v>0</v>
      </c>
      <c r="AK50" s="293"/>
      <c r="AL50" s="293"/>
      <c r="AM50" s="293"/>
      <c r="AN50" s="293"/>
      <c r="AO50" s="293"/>
    </row>
    <row r="51" spans="1:41" ht="20.45" customHeight="1" x14ac:dyDescent="0.2">
      <c r="A51" s="37">
        <v>24</v>
      </c>
      <c r="B51" s="38" t="s">
        <v>3162</v>
      </c>
      <c r="C51" s="38" t="s">
        <v>95</v>
      </c>
      <c r="D51" s="251">
        <v>11</v>
      </c>
      <c r="E51" s="1190">
        <v>881326</v>
      </c>
      <c r="F51" s="1190" t="s">
        <v>3405</v>
      </c>
      <c r="G51" s="1190"/>
      <c r="H51" s="1194"/>
      <c r="I51" s="252" t="str">
        <f t="shared" si="2"/>
        <v xml:space="preserve">Ben </v>
      </c>
      <c r="J51" s="24" t="str">
        <f t="shared" si="3"/>
        <v>,Ben</v>
      </c>
      <c r="K51" s="52">
        <f t="shared" si="10"/>
        <v>0</v>
      </c>
      <c r="L51" s="30" t="str">
        <f t="shared" si="5"/>
        <v>000100</v>
      </c>
      <c r="M51" s="50">
        <f>IF(K51=0,0,IF(K51&lt;9,"TOO YOUNG",IF(K51&lt;16,"OK","NOT ELIGIBLE")))</f>
        <v>0</v>
      </c>
      <c r="N51" s="9"/>
      <c r="O51" s="94"/>
      <c r="P51" s="94"/>
      <c r="Q51" s="94"/>
      <c r="R51" s="94"/>
      <c r="S51" s="94"/>
      <c r="T51" s="94"/>
      <c r="U51" s="94"/>
      <c r="V51" s="94"/>
      <c r="W51" s="94"/>
      <c r="X51" s="94"/>
      <c r="Y51" s="94"/>
      <c r="Z51" s="94"/>
      <c r="AA51" s="94"/>
      <c r="AB51" s="94"/>
      <c r="AC51" s="94"/>
      <c r="AD51" s="290">
        <v>24</v>
      </c>
      <c r="AE51" s="72" t="s">
        <v>63</v>
      </c>
      <c r="AF51" s="72" t="s">
        <v>95</v>
      </c>
      <c r="AG51" s="73">
        <v>11</v>
      </c>
      <c r="AH51" s="293">
        <f t="shared" si="4"/>
        <v>881326</v>
      </c>
      <c r="AI51" s="293" t="str">
        <f t="shared" si="4"/>
        <v>Ben</v>
      </c>
      <c r="AJ51" s="293">
        <f t="shared" si="4"/>
        <v>0</v>
      </c>
      <c r="AK51" s="293"/>
      <c r="AL51" s="293"/>
      <c r="AM51" s="293"/>
      <c r="AN51" s="293"/>
      <c r="AO51" s="293"/>
    </row>
    <row r="52" spans="1:41" ht="20.45" customHeight="1" x14ac:dyDescent="0.2">
      <c r="A52" s="28">
        <v>25</v>
      </c>
      <c r="B52" s="29" t="s">
        <v>76</v>
      </c>
      <c r="C52" s="29" t="s">
        <v>94</v>
      </c>
      <c r="D52" s="239">
        <v>14</v>
      </c>
      <c r="E52" s="1190">
        <v>1315989</v>
      </c>
      <c r="F52" s="1190" t="s">
        <v>3386</v>
      </c>
      <c r="G52" s="1190"/>
      <c r="H52" s="1194"/>
      <c r="I52" s="252" t="str">
        <f t="shared" si="2"/>
        <v xml:space="preserve">India  </v>
      </c>
      <c r="J52" s="24" t="str">
        <f t="shared" si="3"/>
        <v xml:space="preserve">,India </v>
      </c>
      <c r="K52" s="52">
        <f t="shared" si="10"/>
        <v>0</v>
      </c>
      <c r="L52" s="30" t="str">
        <f t="shared" si="5"/>
        <v>000100</v>
      </c>
      <c r="M52" s="31">
        <f>IF(K52=0,0,IF(K52&lt;9,"TOO YOUNG",IF(K52&lt;60,"OK","BIT OLD MAYBE")))</f>
        <v>0</v>
      </c>
      <c r="N52" s="9"/>
      <c r="O52" s="94"/>
      <c r="P52" s="94"/>
      <c r="Q52" s="94"/>
      <c r="R52" s="94"/>
      <c r="S52" s="94"/>
      <c r="T52" s="94"/>
      <c r="U52" s="94"/>
      <c r="V52" s="94"/>
      <c r="W52" s="94"/>
      <c r="X52" s="94"/>
      <c r="Y52" s="94"/>
      <c r="Z52" s="94"/>
      <c r="AA52" s="94"/>
      <c r="AB52" s="94"/>
      <c r="AC52" s="94"/>
      <c r="AD52" s="290">
        <v>25</v>
      </c>
      <c r="AE52" s="72" t="s">
        <v>76</v>
      </c>
      <c r="AF52" s="72" t="s">
        <v>94</v>
      </c>
      <c r="AG52" s="73">
        <v>14</v>
      </c>
      <c r="AH52" s="293">
        <f t="shared" si="4"/>
        <v>1315989</v>
      </c>
      <c r="AI52" s="293" t="str">
        <f t="shared" si="4"/>
        <v xml:space="preserve">India </v>
      </c>
      <c r="AJ52" s="293">
        <f t="shared" si="4"/>
        <v>0</v>
      </c>
      <c r="AK52" s="293"/>
      <c r="AL52" s="293"/>
      <c r="AM52" s="293"/>
      <c r="AN52" s="293"/>
      <c r="AO52" s="293"/>
    </row>
    <row r="53" spans="1:41" ht="20.45" customHeight="1" x14ac:dyDescent="0.2">
      <c r="A53" s="28">
        <v>26</v>
      </c>
      <c r="B53" s="29" t="s">
        <v>77</v>
      </c>
      <c r="C53" s="29" t="s">
        <v>95</v>
      </c>
      <c r="D53" s="239">
        <v>14</v>
      </c>
      <c r="E53" s="1190">
        <v>507318</v>
      </c>
      <c r="F53" s="1190" t="s">
        <v>3381</v>
      </c>
      <c r="G53" s="1190"/>
      <c r="H53" s="1194"/>
      <c r="I53" s="252" t="str">
        <f t="shared" si="2"/>
        <v xml:space="preserve">Tom </v>
      </c>
      <c r="J53" s="24" t="str">
        <f t="shared" si="3"/>
        <v>,Tom</v>
      </c>
      <c r="K53" s="52">
        <f t="shared" si="10"/>
        <v>0</v>
      </c>
      <c r="L53" s="30" t="str">
        <f t="shared" si="5"/>
        <v>000100</v>
      </c>
      <c r="M53" s="31">
        <f>IF(K53=0,0,IF(K53&lt;9,"TOO YOUNG",IF(K53&lt;60,"OK","BIT OLD MAYBE")))</f>
        <v>0</v>
      </c>
      <c r="N53" s="9"/>
      <c r="O53" s="94"/>
      <c r="P53" s="94"/>
      <c r="Q53" s="94"/>
      <c r="R53" s="94"/>
      <c r="S53" s="94"/>
      <c r="T53" s="94"/>
      <c r="U53" s="94"/>
      <c r="V53" s="94"/>
      <c r="W53" s="94"/>
      <c r="X53" s="94"/>
      <c r="Y53" s="94"/>
      <c r="Z53" s="94"/>
      <c r="AA53" s="94"/>
      <c r="AB53" s="94"/>
      <c r="AC53" s="94"/>
      <c r="AD53" s="290">
        <v>26</v>
      </c>
      <c r="AE53" s="72" t="s">
        <v>77</v>
      </c>
      <c r="AF53" s="72" t="s">
        <v>95</v>
      </c>
      <c r="AG53" s="73">
        <v>14</v>
      </c>
      <c r="AH53" s="293">
        <f t="shared" si="4"/>
        <v>507318</v>
      </c>
      <c r="AI53" s="293" t="str">
        <f t="shared" si="4"/>
        <v>Tom</v>
      </c>
      <c r="AJ53" s="293">
        <f t="shared" si="4"/>
        <v>0</v>
      </c>
      <c r="AK53" s="293"/>
      <c r="AL53" s="293"/>
      <c r="AM53" s="293"/>
      <c r="AN53" s="293"/>
      <c r="AO53" s="293"/>
    </row>
    <row r="54" spans="1:41" ht="20.45" customHeight="1" x14ac:dyDescent="0.2">
      <c r="A54" s="33">
        <v>27</v>
      </c>
      <c r="B54" s="34" t="s">
        <v>222</v>
      </c>
      <c r="C54" s="34" t="s">
        <v>94</v>
      </c>
      <c r="D54" s="249">
        <v>7</v>
      </c>
      <c r="E54" s="1190">
        <v>1254529</v>
      </c>
      <c r="F54" s="1190" t="s">
        <v>3389</v>
      </c>
      <c r="G54" s="1190"/>
      <c r="H54" s="1194"/>
      <c r="I54" s="252" t="str">
        <f t="shared" si="2"/>
        <v xml:space="preserve">Ellie Rose </v>
      </c>
      <c r="J54" s="24" t="str">
        <f t="shared" si="3"/>
        <v>,Ellie Rose</v>
      </c>
      <c r="K54" s="52">
        <f t="shared" si="10"/>
        <v>0</v>
      </c>
      <c r="L54" s="30" t="str">
        <f t="shared" si="5"/>
        <v>000100</v>
      </c>
      <c r="M54" s="50">
        <f>IF(K54=0,0,IF(K54&lt;10,"TOO YOUNG",IF(K54&lt;12,"OK","NOT ELIGIBLE")))</f>
        <v>0</v>
      </c>
      <c r="N54" s="9"/>
      <c r="O54" s="94"/>
      <c r="P54" s="94"/>
      <c r="Q54" s="94"/>
      <c r="R54" s="94"/>
      <c r="S54" s="94"/>
      <c r="T54" s="94"/>
      <c r="U54" s="94"/>
      <c r="V54" s="94"/>
      <c r="W54" s="94"/>
      <c r="X54" s="94"/>
      <c r="Y54" s="94"/>
      <c r="Z54" s="94"/>
      <c r="AA54" s="94"/>
      <c r="AB54" s="94"/>
      <c r="AC54" s="94"/>
      <c r="AD54" s="290">
        <v>27</v>
      </c>
      <c r="AE54" s="72" t="s">
        <v>40</v>
      </c>
      <c r="AF54" s="72" t="s">
        <v>94</v>
      </c>
      <c r="AG54" s="73">
        <v>7</v>
      </c>
      <c r="AH54" s="293">
        <f t="shared" si="4"/>
        <v>1254529</v>
      </c>
      <c r="AI54" s="293" t="str">
        <f t="shared" si="4"/>
        <v>Ellie Rose</v>
      </c>
      <c r="AJ54" s="293">
        <f t="shared" si="4"/>
        <v>0</v>
      </c>
      <c r="AK54" s="293"/>
      <c r="AL54" s="293"/>
      <c r="AM54" s="293"/>
      <c r="AN54" s="293"/>
      <c r="AO54" s="293"/>
    </row>
    <row r="55" spans="1:41" ht="20.45" customHeight="1" x14ac:dyDescent="0.2">
      <c r="A55" s="33">
        <v>28</v>
      </c>
      <c r="B55" s="34" t="s">
        <v>41</v>
      </c>
      <c r="C55" s="34" t="s">
        <v>95</v>
      </c>
      <c r="D55" s="249">
        <v>7</v>
      </c>
      <c r="E55" s="1190">
        <v>1292788</v>
      </c>
      <c r="F55" s="1190" t="s">
        <v>3409</v>
      </c>
      <c r="G55" s="1190"/>
      <c r="H55" s="1194"/>
      <c r="I55" s="252" t="str">
        <f t="shared" si="2"/>
        <v xml:space="preserve">Juneau </v>
      </c>
      <c r="J55" s="24" t="str">
        <f t="shared" si="3"/>
        <v>,Juneau</v>
      </c>
      <c r="K55" s="52">
        <f t="shared" si="10"/>
        <v>0</v>
      </c>
      <c r="L55" s="30" t="str">
        <f t="shared" si="5"/>
        <v>000100</v>
      </c>
      <c r="M55" s="50">
        <f>IF(K55=0,0,IF(K55&lt;10,"TOO YOUNG",IF(K55&lt;12,"OK","NOT ELIGIBLE")))</f>
        <v>0</v>
      </c>
      <c r="N55" s="9"/>
      <c r="O55" s="94"/>
      <c r="P55" s="94"/>
      <c r="Q55" s="94"/>
      <c r="R55" s="94"/>
      <c r="S55" s="94"/>
      <c r="T55" s="94"/>
      <c r="U55" s="94"/>
      <c r="V55" s="94"/>
      <c r="W55" s="94"/>
      <c r="X55" s="94"/>
      <c r="Y55" s="94"/>
      <c r="Z55" s="94"/>
      <c r="AA55" s="94"/>
      <c r="AB55" s="94"/>
      <c r="AC55" s="94"/>
      <c r="AD55" s="290">
        <v>28</v>
      </c>
      <c r="AE55" s="72" t="s">
        <v>41</v>
      </c>
      <c r="AF55" s="72" t="s">
        <v>95</v>
      </c>
      <c r="AG55" s="73">
        <v>7</v>
      </c>
      <c r="AH55" s="293">
        <f t="shared" si="4"/>
        <v>1292788</v>
      </c>
      <c r="AI55" s="293" t="str">
        <f t="shared" si="4"/>
        <v>Juneau</v>
      </c>
      <c r="AJ55" s="293">
        <f t="shared" si="4"/>
        <v>0</v>
      </c>
      <c r="AK55" s="293"/>
      <c r="AL55" s="293"/>
      <c r="AM55" s="293"/>
      <c r="AN55" s="293"/>
      <c r="AO55" s="293"/>
    </row>
    <row r="56" spans="1:41" ht="20.45" customHeight="1" x14ac:dyDescent="0.2">
      <c r="A56" s="35">
        <v>29</v>
      </c>
      <c r="B56" s="36" t="s">
        <v>52</v>
      </c>
      <c r="C56" s="36" t="s">
        <v>94</v>
      </c>
      <c r="D56" s="250">
        <v>11</v>
      </c>
      <c r="E56" s="1190">
        <v>1135597</v>
      </c>
      <c r="F56" s="1190" t="s">
        <v>3396</v>
      </c>
      <c r="G56" s="1190"/>
      <c r="H56" s="1194"/>
      <c r="I56" s="252" t="str">
        <f t="shared" si="2"/>
        <v xml:space="preserve">Lorne </v>
      </c>
      <c r="J56" s="24" t="str">
        <f t="shared" si="3"/>
        <v>,Lorne</v>
      </c>
      <c r="K56" s="52">
        <f t="shared" si="10"/>
        <v>0</v>
      </c>
      <c r="L56" s="30" t="str">
        <f t="shared" si="5"/>
        <v>000100</v>
      </c>
      <c r="M56" s="50">
        <f>IF(K56=0,0,IF(K56&lt;9,"TOO YOUNG",IF(K56&lt;14,"OK","NOT ELIGIBLE")))</f>
        <v>0</v>
      </c>
      <c r="N56" s="9"/>
      <c r="O56" s="94"/>
      <c r="P56" s="94"/>
      <c r="Q56" s="94"/>
      <c r="R56" s="94"/>
      <c r="S56" s="94"/>
      <c r="T56" s="94"/>
      <c r="U56" s="94"/>
      <c r="V56" s="94"/>
      <c r="W56" s="94"/>
      <c r="X56" s="94"/>
      <c r="Y56" s="94"/>
      <c r="Z56" s="94"/>
      <c r="AA56" s="94"/>
      <c r="AB56" s="94"/>
      <c r="AC56" s="94"/>
      <c r="AD56" s="290">
        <v>29</v>
      </c>
      <c r="AE56" s="72" t="s">
        <v>52</v>
      </c>
      <c r="AF56" s="72" t="s">
        <v>94</v>
      </c>
      <c r="AG56" s="73">
        <v>11</v>
      </c>
      <c r="AH56" s="293">
        <f t="shared" si="4"/>
        <v>1135597</v>
      </c>
      <c r="AI56" s="293" t="str">
        <f t="shared" si="4"/>
        <v>Lorne</v>
      </c>
      <c r="AJ56" s="293">
        <f t="shared" si="4"/>
        <v>0</v>
      </c>
      <c r="AK56" s="293"/>
      <c r="AL56" s="293"/>
      <c r="AM56" s="293"/>
      <c r="AN56" s="293"/>
      <c r="AO56" s="293"/>
    </row>
    <row r="57" spans="1:41" ht="20.45" customHeight="1" x14ac:dyDescent="0.2">
      <c r="A57" s="35">
        <v>30</v>
      </c>
      <c r="B57" s="36" t="s">
        <v>3163</v>
      </c>
      <c r="C57" s="36" t="s">
        <v>95</v>
      </c>
      <c r="D57" s="250">
        <v>11</v>
      </c>
      <c r="E57" s="1190">
        <v>1223700</v>
      </c>
      <c r="F57" s="1190" t="s">
        <v>3400</v>
      </c>
      <c r="G57" s="1190"/>
      <c r="H57" s="1194"/>
      <c r="I57" s="252" t="str">
        <f t="shared" si="2"/>
        <v xml:space="preserve">Menuka </v>
      </c>
      <c r="J57" s="24" t="str">
        <f t="shared" si="3"/>
        <v>,Menuka</v>
      </c>
      <c r="K57" s="52">
        <f t="shared" si="10"/>
        <v>0</v>
      </c>
      <c r="L57" s="30" t="str">
        <f t="shared" si="5"/>
        <v>000100</v>
      </c>
      <c r="M57" s="50">
        <f>IF(K57=0,0,IF(K57&lt;9,"TOO YOUNG",IF(K57&lt;14,"OK","NOT ELIGIBLE")))</f>
        <v>0</v>
      </c>
      <c r="N57" s="9"/>
      <c r="O57" s="94"/>
      <c r="P57" s="94"/>
      <c r="Q57" s="94"/>
      <c r="R57" s="94"/>
      <c r="S57" s="94"/>
      <c r="T57" s="94"/>
      <c r="U57" s="94"/>
      <c r="V57" s="94"/>
      <c r="W57" s="94"/>
      <c r="X57" s="94"/>
      <c r="Y57" s="94"/>
      <c r="Z57" s="94"/>
      <c r="AA57" s="94"/>
      <c r="AB57" s="94"/>
      <c r="AC57" s="94"/>
      <c r="AD57" s="290">
        <v>30</v>
      </c>
      <c r="AE57" s="72" t="s">
        <v>53</v>
      </c>
      <c r="AF57" s="72" t="s">
        <v>95</v>
      </c>
      <c r="AG57" s="73">
        <v>11</v>
      </c>
      <c r="AH57" s="293">
        <f t="shared" si="4"/>
        <v>1223700</v>
      </c>
      <c r="AI57" s="293" t="str">
        <f t="shared" si="4"/>
        <v>Menuka</v>
      </c>
      <c r="AJ57" s="293">
        <f t="shared" si="4"/>
        <v>0</v>
      </c>
      <c r="AK57" s="293"/>
      <c r="AL57" s="293"/>
      <c r="AM57" s="293"/>
      <c r="AN57" s="293"/>
      <c r="AO57" s="293"/>
    </row>
    <row r="58" spans="1:41" ht="20.45" customHeight="1" x14ac:dyDescent="0.2">
      <c r="A58" s="37">
        <v>31</v>
      </c>
      <c r="B58" s="38" t="s">
        <v>3164</v>
      </c>
      <c r="C58" s="38" t="s">
        <v>94</v>
      </c>
      <c r="D58" s="251">
        <v>2</v>
      </c>
      <c r="E58" s="1190">
        <v>932164</v>
      </c>
      <c r="F58" s="1190" t="s">
        <v>3401</v>
      </c>
      <c r="G58" s="1190"/>
      <c r="H58" s="1194"/>
      <c r="I58" s="252" t="str">
        <f t="shared" si="2"/>
        <v xml:space="preserve">Julianna </v>
      </c>
      <c r="J58" s="24" t="str">
        <f t="shared" si="3"/>
        <v>,Julianna</v>
      </c>
      <c r="K58" s="52">
        <f t="shared" si="10"/>
        <v>0</v>
      </c>
      <c r="L58" s="30" t="str">
        <f t="shared" si="5"/>
        <v>000100</v>
      </c>
      <c r="M58" s="50">
        <f>IF(K58=0,0,IF(K58&lt;9,"TOO YOUNG",IF(K58&lt;16,"OK","NOT ELIGIBLE")))</f>
        <v>0</v>
      </c>
      <c r="N58" s="9"/>
      <c r="O58" s="94"/>
      <c r="P58" s="94"/>
      <c r="Q58" s="94"/>
      <c r="R58" s="94"/>
      <c r="S58" s="94"/>
      <c r="T58" s="94"/>
      <c r="U58" s="94"/>
      <c r="V58" s="94"/>
      <c r="W58" s="94"/>
      <c r="X58" s="94"/>
      <c r="Y58" s="94"/>
      <c r="Z58" s="94"/>
      <c r="AA58" s="94"/>
      <c r="AB58" s="94"/>
      <c r="AC58" s="94"/>
      <c r="AD58" s="290">
        <v>31</v>
      </c>
      <c r="AE58" s="72" t="s">
        <v>64</v>
      </c>
      <c r="AF58" s="72" t="s">
        <v>94</v>
      </c>
      <c r="AG58" s="73">
        <v>2</v>
      </c>
      <c r="AH58" s="293">
        <f t="shared" si="4"/>
        <v>932164</v>
      </c>
      <c r="AI58" s="293" t="str">
        <f t="shared" si="4"/>
        <v>Julianna</v>
      </c>
      <c r="AJ58" s="293">
        <f t="shared" si="4"/>
        <v>0</v>
      </c>
      <c r="AK58" s="293"/>
      <c r="AL58" s="293"/>
      <c r="AM58" s="293"/>
      <c r="AN58" s="293"/>
      <c r="AO58" s="293"/>
    </row>
    <row r="59" spans="1:41" ht="20.45" customHeight="1" x14ac:dyDescent="0.2">
      <c r="A59" s="37">
        <v>32</v>
      </c>
      <c r="B59" s="38" t="s">
        <v>3165</v>
      </c>
      <c r="C59" s="38" t="s">
        <v>95</v>
      </c>
      <c r="D59" s="251">
        <v>2</v>
      </c>
      <c r="E59" s="1190">
        <v>1185015</v>
      </c>
      <c r="F59" s="1190" t="s">
        <v>3406</v>
      </c>
      <c r="G59" s="1190"/>
      <c r="H59" s="1194"/>
      <c r="I59" s="252" t="str">
        <f t="shared" si="2"/>
        <v xml:space="preserve">Isaac  </v>
      </c>
      <c r="J59" s="24" t="str">
        <f t="shared" si="3"/>
        <v xml:space="preserve">,Isaac </v>
      </c>
      <c r="K59" s="52">
        <f t="shared" si="10"/>
        <v>0</v>
      </c>
      <c r="L59" s="30" t="str">
        <f t="shared" si="5"/>
        <v>000100</v>
      </c>
      <c r="M59" s="50">
        <f>IF(K59=0,0,IF(K59&lt;9,"TOO YOUNG",IF(K59&lt;16,"OK","NOT ELIGIBLE")))</f>
        <v>0</v>
      </c>
      <c r="N59" s="9"/>
      <c r="O59" s="94"/>
      <c r="P59" s="94"/>
      <c r="Q59" s="94"/>
      <c r="R59" s="94"/>
      <c r="S59" s="94"/>
      <c r="T59" s="94"/>
      <c r="U59" s="94"/>
      <c r="V59" s="94"/>
      <c r="W59" s="94"/>
      <c r="X59" s="94"/>
      <c r="Y59" s="94"/>
      <c r="Z59" s="94"/>
      <c r="AA59" s="94"/>
      <c r="AB59" s="94"/>
      <c r="AC59" s="94"/>
      <c r="AD59" s="290">
        <v>32</v>
      </c>
      <c r="AE59" s="72" t="s">
        <v>65</v>
      </c>
      <c r="AF59" s="72" t="s">
        <v>95</v>
      </c>
      <c r="AG59" s="73">
        <v>2</v>
      </c>
      <c r="AH59" s="293">
        <f t="shared" si="4"/>
        <v>1185015</v>
      </c>
      <c r="AI59" s="293" t="str">
        <f t="shared" si="4"/>
        <v xml:space="preserve">Isaac </v>
      </c>
      <c r="AJ59" s="293">
        <f t="shared" si="4"/>
        <v>0</v>
      </c>
      <c r="AK59" s="293"/>
      <c r="AL59" s="293"/>
      <c r="AM59" s="293"/>
      <c r="AN59" s="293"/>
      <c r="AO59" s="293"/>
    </row>
    <row r="60" spans="1:41" ht="20.45" customHeight="1" x14ac:dyDescent="0.2">
      <c r="A60" s="28">
        <v>33</v>
      </c>
      <c r="B60" s="32" t="s">
        <v>78</v>
      </c>
      <c r="C60" s="32" t="s">
        <v>94</v>
      </c>
      <c r="D60" s="240">
        <v>8</v>
      </c>
      <c r="E60" s="1190">
        <v>411206</v>
      </c>
      <c r="F60" s="1190" t="s">
        <v>3346</v>
      </c>
      <c r="G60" s="1190"/>
      <c r="H60" s="1194"/>
      <c r="I60" s="252" t="str">
        <f t="shared" si="2"/>
        <v xml:space="preserve">Rebecca </v>
      </c>
      <c r="J60" s="24" t="str">
        <f t="shared" si="3"/>
        <v>,Rebecca</v>
      </c>
      <c r="K60" s="52">
        <f t="shared" si="10"/>
        <v>0</v>
      </c>
      <c r="L60" s="30" t="str">
        <f t="shared" si="5"/>
        <v>000100</v>
      </c>
      <c r="M60" s="31">
        <f>IF(K60=0,0,IF(K60&lt;9,"TOO YOUNG",IF(K60&lt;60,"OK","BIT OLD MAYBE")))</f>
        <v>0</v>
      </c>
      <c r="N60" s="9"/>
      <c r="O60" s="94"/>
      <c r="P60" s="94"/>
      <c r="Q60" s="94"/>
      <c r="R60" s="94"/>
      <c r="S60" s="94"/>
      <c r="T60" s="94"/>
      <c r="U60" s="94"/>
      <c r="V60" s="94"/>
      <c r="W60" s="94"/>
      <c r="X60" s="94"/>
      <c r="Y60" s="94"/>
      <c r="Z60" s="94"/>
      <c r="AA60" s="94"/>
      <c r="AB60" s="94"/>
      <c r="AC60" s="94"/>
      <c r="AD60" s="290">
        <v>33</v>
      </c>
      <c r="AE60" s="74" t="s">
        <v>78</v>
      </c>
      <c r="AF60" s="74" t="s">
        <v>94</v>
      </c>
      <c r="AG60" s="75">
        <v>9</v>
      </c>
      <c r="AH60" s="293">
        <f t="shared" si="4"/>
        <v>411206</v>
      </c>
      <c r="AI60" s="293" t="str">
        <f t="shared" si="4"/>
        <v>Rebecca</v>
      </c>
      <c r="AJ60" s="293">
        <f t="shared" si="4"/>
        <v>0</v>
      </c>
      <c r="AK60" s="293"/>
      <c r="AL60" s="293"/>
      <c r="AM60" s="293"/>
      <c r="AN60" s="293"/>
      <c r="AO60" s="293"/>
    </row>
    <row r="61" spans="1:41" ht="20.45" customHeight="1" x14ac:dyDescent="0.2">
      <c r="A61" s="28">
        <v>34</v>
      </c>
      <c r="B61" s="32" t="s">
        <v>79</v>
      </c>
      <c r="C61" s="32" t="s">
        <v>95</v>
      </c>
      <c r="D61" s="240">
        <v>8</v>
      </c>
      <c r="E61" s="1190">
        <v>896515</v>
      </c>
      <c r="F61" s="1190" t="s">
        <v>3392</v>
      </c>
      <c r="G61" s="1190"/>
      <c r="H61" s="1194"/>
      <c r="I61" s="252" t="str">
        <f t="shared" si="2"/>
        <v xml:space="preserve">James  </v>
      </c>
      <c r="J61" s="24" t="str">
        <f t="shared" si="3"/>
        <v xml:space="preserve">,James </v>
      </c>
      <c r="K61" s="52">
        <f t="shared" si="10"/>
        <v>0</v>
      </c>
      <c r="L61" s="30" t="str">
        <f t="shared" si="5"/>
        <v>000100</v>
      </c>
      <c r="M61" s="31">
        <f>IF(K61=0,0,IF(K61&lt;9,"TOO YOUNG",IF(K61&lt;60,"OK","BIT OLD MAYBE")))</f>
        <v>0</v>
      </c>
      <c r="N61" s="9"/>
      <c r="O61" s="94"/>
      <c r="P61" s="94"/>
      <c r="Q61" s="94"/>
      <c r="R61" s="94"/>
      <c r="S61" s="94"/>
      <c r="T61" s="94"/>
      <c r="U61" s="94"/>
      <c r="V61" s="94"/>
      <c r="W61" s="94"/>
      <c r="X61" s="94"/>
      <c r="Y61" s="94"/>
      <c r="Z61" s="94"/>
      <c r="AA61" s="94"/>
      <c r="AB61" s="94"/>
      <c r="AC61" s="94"/>
      <c r="AD61" s="290">
        <v>34</v>
      </c>
      <c r="AE61" s="74" t="s">
        <v>79</v>
      </c>
      <c r="AF61" s="74" t="s">
        <v>95</v>
      </c>
      <c r="AG61" s="75">
        <v>9</v>
      </c>
      <c r="AH61" s="293">
        <f t="shared" si="4"/>
        <v>896515</v>
      </c>
      <c r="AI61" s="293" t="str">
        <f t="shared" si="4"/>
        <v xml:space="preserve">James </v>
      </c>
      <c r="AJ61" s="293">
        <f t="shared" si="4"/>
        <v>0</v>
      </c>
      <c r="AK61" s="293"/>
      <c r="AL61" s="293"/>
      <c r="AM61" s="293"/>
      <c r="AN61" s="293"/>
      <c r="AO61" s="293"/>
    </row>
    <row r="62" spans="1:41" ht="20.45" customHeight="1" x14ac:dyDescent="0.2">
      <c r="A62" s="33">
        <v>35</v>
      </c>
      <c r="B62" s="34" t="s">
        <v>42</v>
      </c>
      <c r="C62" s="34" t="s">
        <v>94</v>
      </c>
      <c r="D62" s="249">
        <v>1</v>
      </c>
      <c r="E62" s="1190">
        <v>1254529</v>
      </c>
      <c r="F62" s="1190" t="s">
        <v>3389</v>
      </c>
      <c r="G62" s="1190"/>
      <c r="H62" s="1194"/>
      <c r="I62" s="252" t="str">
        <f t="shared" si="2"/>
        <v xml:space="preserve">Ellie Rose </v>
      </c>
      <c r="J62" s="24" t="str">
        <f t="shared" si="3"/>
        <v>,Ellie Rose</v>
      </c>
      <c r="K62" s="52">
        <f t="shared" si="10"/>
        <v>0</v>
      </c>
      <c r="L62" s="30" t="str">
        <f t="shared" si="5"/>
        <v>000100</v>
      </c>
      <c r="M62" s="50">
        <f>IF(K62=0,0,IF(K62&lt;10,"TOO YOUNG",IF(K62&lt;12,"OK","NOT ELIGIBLE")))</f>
        <v>0</v>
      </c>
      <c r="N62" s="9"/>
      <c r="O62" s="94"/>
      <c r="P62" s="94"/>
      <c r="Q62" s="94"/>
      <c r="R62" s="94"/>
      <c r="S62" s="94"/>
      <c r="T62" s="94"/>
      <c r="U62" s="94"/>
      <c r="V62" s="94"/>
      <c r="W62" s="94"/>
      <c r="X62" s="94"/>
      <c r="Y62" s="94"/>
      <c r="Z62" s="94"/>
      <c r="AA62" s="94"/>
      <c r="AB62" s="94"/>
      <c r="AC62" s="94"/>
      <c r="AD62" s="290">
        <v>35</v>
      </c>
      <c r="AE62" s="72" t="s">
        <v>42</v>
      </c>
      <c r="AF62" s="72" t="s">
        <v>94</v>
      </c>
      <c r="AG62" s="73">
        <v>1</v>
      </c>
      <c r="AH62" s="293">
        <f t="shared" si="4"/>
        <v>1254529</v>
      </c>
      <c r="AI62" s="293" t="str">
        <f t="shared" si="4"/>
        <v>Ellie Rose</v>
      </c>
      <c r="AJ62" s="293">
        <f t="shared" si="4"/>
        <v>0</v>
      </c>
      <c r="AK62" s="293"/>
      <c r="AL62" s="293"/>
      <c r="AM62" s="293"/>
      <c r="AN62" s="293"/>
      <c r="AO62" s="293"/>
    </row>
    <row r="63" spans="1:41" ht="20.45" customHeight="1" x14ac:dyDescent="0.2">
      <c r="A63" s="33">
        <v>36</v>
      </c>
      <c r="B63" s="34" t="s">
        <v>43</v>
      </c>
      <c r="C63" s="34" t="s">
        <v>95</v>
      </c>
      <c r="D63" s="249">
        <v>1</v>
      </c>
      <c r="E63" s="1190">
        <v>1109817</v>
      </c>
      <c r="F63" s="1190" t="s">
        <v>3391</v>
      </c>
      <c r="G63" s="1190"/>
      <c r="H63" s="1194"/>
      <c r="I63" s="252" t="str">
        <f t="shared" si="2"/>
        <v xml:space="preserve">Finlay  </v>
      </c>
      <c r="J63" s="24" t="str">
        <f t="shared" si="3"/>
        <v xml:space="preserve">,Finlay </v>
      </c>
      <c r="K63" s="52">
        <f t="shared" si="10"/>
        <v>0</v>
      </c>
      <c r="L63" s="30" t="str">
        <f t="shared" si="5"/>
        <v>000100</v>
      </c>
      <c r="M63" s="50">
        <f>IF(K63=0,0,IF(K63&lt;10,"TOO YOUNG",IF(K63&lt;12,"OK","NOT ELIGIBLE")))</f>
        <v>0</v>
      </c>
      <c r="N63" s="9"/>
      <c r="O63" s="94"/>
      <c r="P63" s="94"/>
      <c r="Q63" s="94"/>
      <c r="R63" s="94"/>
      <c r="S63" s="94"/>
      <c r="T63" s="94"/>
      <c r="U63" s="94"/>
      <c r="V63" s="94"/>
      <c r="W63" s="94"/>
      <c r="X63" s="94"/>
      <c r="Y63" s="94"/>
      <c r="Z63" s="94"/>
      <c r="AA63" s="94"/>
      <c r="AB63" s="94"/>
      <c r="AC63" s="94"/>
      <c r="AD63" s="290">
        <v>36</v>
      </c>
      <c r="AE63" s="72" t="s">
        <v>43</v>
      </c>
      <c r="AF63" s="72" t="s">
        <v>95</v>
      </c>
      <c r="AG63" s="73">
        <v>1</v>
      </c>
      <c r="AH63" s="293">
        <f t="shared" si="4"/>
        <v>1109817</v>
      </c>
      <c r="AI63" s="293" t="str">
        <f t="shared" si="4"/>
        <v xml:space="preserve">Finlay </v>
      </c>
      <c r="AJ63" s="293">
        <f t="shared" si="4"/>
        <v>0</v>
      </c>
      <c r="AK63" s="293"/>
      <c r="AL63" s="293"/>
      <c r="AM63" s="293"/>
      <c r="AN63" s="293"/>
      <c r="AO63" s="293"/>
    </row>
    <row r="64" spans="1:41" ht="20.45" customHeight="1" x14ac:dyDescent="0.2">
      <c r="A64" s="35">
        <v>37</v>
      </c>
      <c r="B64" s="36" t="s">
        <v>3166</v>
      </c>
      <c r="C64" s="36" t="s">
        <v>94</v>
      </c>
      <c r="D64" s="250">
        <v>2</v>
      </c>
      <c r="E64" s="1190">
        <v>1280184</v>
      </c>
      <c r="F64" s="1190" t="s">
        <v>3410</v>
      </c>
      <c r="G64" s="1190"/>
      <c r="H64" s="1194"/>
      <c r="I64" s="252" t="str">
        <f t="shared" si="2"/>
        <v xml:space="preserve">Francesca </v>
      </c>
      <c r="J64" s="24" t="str">
        <f t="shared" si="3"/>
        <v>,Francesca</v>
      </c>
      <c r="K64" s="52">
        <f t="shared" si="10"/>
        <v>0</v>
      </c>
      <c r="L64" s="30" t="str">
        <f t="shared" si="5"/>
        <v>000100</v>
      </c>
      <c r="M64" s="50">
        <f>IF(K64=0,0,IF(K64&lt;9,"TOO YOUNG",IF(K64&lt;14,"OK","NOT ELIGIBLE")))</f>
        <v>0</v>
      </c>
      <c r="N64" s="9"/>
      <c r="O64" s="94"/>
      <c r="P64" s="94"/>
      <c r="Q64" s="94"/>
      <c r="R64" s="94"/>
      <c r="S64" s="94"/>
      <c r="T64" s="94"/>
      <c r="U64" s="94"/>
      <c r="V64" s="94"/>
      <c r="W64" s="94"/>
      <c r="X64" s="94"/>
      <c r="Y64" s="94"/>
      <c r="Z64" s="94"/>
      <c r="AA64" s="94"/>
      <c r="AB64" s="94"/>
      <c r="AC64" s="94"/>
      <c r="AD64" s="290">
        <v>37</v>
      </c>
      <c r="AE64" s="72" t="s">
        <v>54</v>
      </c>
      <c r="AF64" s="72" t="s">
        <v>94</v>
      </c>
      <c r="AG64" s="73">
        <v>2</v>
      </c>
      <c r="AH64" s="293">
        <f t="shared" si="4"/>
        <v>1280184</v>
      </c>
      <c r="AI64" s="293" t="str">
        <f t="shared" si="4"/>
        <v>Francesca</v>
      </c>
      <c r="AJ64" s="293">
        <f t="shared" si="4"/>
        <v>0</v>
      </c>
      <c r="AK64" s="293"/>
      <c r="AL64" s="293"/>
      <c r="AM64" s="293"/>
      <c r="AN64" s="293"/>
      <c r="AO64" s="293"/>
    </row>
    <row r="65" spans="1:41" ht="20.45" customHeight="1" x14ac:dyDescent="0.2">
      <c r="A65" s="35">
        <v>38</v>
      </c>
      <c r="B65" s="36" t="s">
        <v>3167</v>
      </c>
      <c r="C65" s="36" t="s">
        <v>95</v>
      </c>
      <c r="D65" s="250">
        <v>2</v>
      </c>
      <c r="E65" s="1190">
        <v>1149145</v>
      </c>
      <c r="F65" s="1190" t="s">
        <v>3398</v>
      </c>
      <c r="G65" s="1190"/>
      <c r="H65" s="1194"/>
      <c r="I65" s="252" t="str">
        <f t="shared" si="2"/>
        <v xml:space="preserve">Finley </v>
      </c>
      <c r="J65" s="24" t="str">
        <f t="shared" si="3"/>
        <v>,Finley</v>
      </c>
      <c r="K65" s="52">
        <f t="shared" si="10"/>
        <v>0</v>
      </c>
      <c r="L65" s="30" t="str">
        <f t="shared" si="5"/>
        <v>000100</v>
      </c>
      <c r="M65" s="50">
        <f>IF(K65=0,0,IF(K65&lt;9,"TOO YOUNG",IF(K65&lt;14,"OK","NOT ELIGIBLE")))</f>
        <v>0</v>
      </c>
      <c r="N65" s="9"/>
      <c r="O65" s="94"/>
      <c r="P65" s="94"/>
      <c r="Q65" s="94"/>
      <c r="R65" s="94"/>
      <c r="S65" s="94"/>
      <c r="T65" s="94"/>
      <c r="U65" s="94"/>
      <c r="V65" s="94"/>
      <c r="W65" s="94"/>
      <c r="X65" s="94"/>
      <c r="Y65" s="94"/>
      <c r="Z65" s="94"/>
      <c r="AA65" s="94"/>
      <c r="AB65" s="94"/>
      <c r="AC65" s="94"/>
      <c r="AD65" s="290">
        <v>38</v>
      </c>
      <c r="AE65" s="72" t="s">
        <v>55</v>
      </c>
      <c r="AF65" s="72" t="s">
        <v>95</v>
      </c>
      <c r="AG65" s="73">
        <v>2</v>
      </c>
      <c r="AH65" s="293">
        <f t="shared" si="4"/>
        <v>1149145</v>
      </c>
      <c r="AI65" s="293" t="str">
        <f t="shared" si="4"/>
        <v>Finley</v>
      </c>
      <c r="AJ65" s="293">
        <f t="shared" si="4"/>
        <v>0</v>
      </c>
      <c r="AK65" s="293"/>
      <c r="AL65" s="293"/>
      <c r="AM65" s="293"/>
      <c r="AN65" s="293"/>
      <c r="AO65" s="293"/>
    </row>
    <row r="66" spans="1:41" ht="20.45" customHeight="1" x14ac:dyDescent="0.2">
      <c r="A66" s="37">
        <v>39</v>
      </c>
      <c r="B66" s="38" t="s">
        <v>66</v>
      </c>
      <c r="C66" s="38" t="s">
        <v>94</v>
      </c>
      <c r="D66" s="251">
        <v>8</v>
      </c>
      <c r="E66" s="1190">
        <v>1221325</v>
      </c>
      <c r="F66" s="1190" t="s">
        <v>3403</v>
      </c>
      <c r="G66" s="1190"/>
      <c r="H66" s="1194"/>
      <c r="I66" s="252" t="str">
        <f t="shared" si="2"/>
        <v xml:space="preserve">Jessica </v>
      </c>
      <c r="J66" s="24" t="str">
        <f t="shared" si="3"/>
        <v>,Jessica</v>
      </c>
      <c r="K66" s="52">
        <f t="shared" si="10"/>
        <v>0</v>
      </c>
      <c r="L66" s="30" t="str">
        <f t="shared" si="5"/>
        <v>000100</v>
      </c>
      <c r="M66" s="50">
        <f>IF(K66=0,0,IF(K66&lt;9,"TOO YOUNG",IF(K66&lt;16,"OK","NOT ELIGIBLE")))</f>
        <v>0</v>
      </c>
      <c r="N66" s="9"/>
      <c r="O66" s="94"/>
      <c r="P66" s="94"/>
      <c r="Q66" s="94"/>
      <c r="R66" s="94"/>
      <c r="S66" s="94"/>
      <c r="T66" s="94"/>
      <c r="U66" s="94"/>
      <c r="V66" s="94"/>
      <c r="W66" s="94"/>
      <c r="X66" s="94"/>
      <c r="Y66" s="94"/>
      <c r="Z66" s="94"/>
      <c r="AA66" s="94"/>
      <c r="AB66" s="94"/>
      <c r="AC66" s="94"/>
      <c r="AD66" s="290">
        <v>39</v>
      </c>
      <c r="AE66" s="72" t="s">
        <v>66</v>
      </c>
      <c r="AF66" s="72" t="s">
        <v>94</v>
      </c>
      <c r="AG66" s="73">
        <v>9</v>
      </c>
      <c r="AH66" s="293">
        <f t="shared" si="4"/>
        <v>1221325</v>
      </c>
      <c r="AI66" s="293" t="str">
        <f t="shared" si="4"/>
        <v>Jessica</v>
      </c>
      <c r="AJ66" s="293">
        <f t="shared" si="4"/>
        <v>0</v>
      </c>
      <c r="AK66" s="293"/>
      <c r="AL66" s="293"/>
      <c r="AM66" s="293"/>
      <c r="AN66" s="293"/>
      <c r="AO66" s="293"/>
    </row>
    <row r="67" spans="1:41" ht="20.45" customHeight="1" x14ac:dyDescent="0.2">
      <c r="A67" s="37">
        <v>40</v>
      </c>
      <c r="B67" s="38" t="s">
        <v>67</v>
      </c>
      <c r="C67" s="38" t="s">
        <v>95</v>
      </c>
      <c r="D67" s="251">
        <v>8</v>
      </c>
      <c r="E67" s="1190">
        <v>1172253</v>
      </c>
      <c r="F67" s="1190" t="s">
        <v>3399</v>
      </c>
      <c r="G67" s="1190"/>
      <c r="H67" s="1194"/>
      <c r="I67" s="252" t="str">
        <f t="shared" si="2"/>
        <v xml:space="preserve">Henri </v>
      </c>
      <c r="J67" s="24" t="str">
        <f t="shared" si="3"/>
        <v>,Henri</v>
      </c>
      <c r="K67" s="52">
        <f t="shared" si="10"/>
        <v>0</v>
      </c>
      <c r="L67" s="30" t="str">
        <f t="shared" si="5"/>
        <v>000100</v>
      </c>
      <c r="M67" s="50">
        <f>IF(K67=0,0,IF(K67&lt;9,"TOO YOUNG",IF(K67&lt;16,"OK","NOT ELIGIBLE")))</f>
        <v>0</v>
      </c>
      <c r="N67" s="9"/>
      <c r="O67" s="94"/>
      <c r="P67" s="94"/>
      <c r="Q67" s="94"/>
      <c r="R67" s="94"/>
      <c r="S67" s="94"/>
      <c r="T67" s="94"/>
      <c r="U67" s="94"/>
      <c r="V67" s="94"/>
      <c r="W67" s="94"/>
      <c r="X67" s="94"/>
      <c r="Y67" s="94"/>
      <c r="Z67" s="94"/>
      <c r="AA67" s="94"/>
      <c r="AB67" s="94"/>
      <c r="AC67" s="94"/>
      <c r="AD67" s="290">
        <v>40</v>
      </c>
      <c r="AE67" s="72" t="s">
        <v>67</v>
      </c>
      <c r="AF67" s="72" t="s">
        <v>95</v>
      </c>
      <c r="AG67" s="73">
        <v>9</v>
      </c>
      <c r="AH67" s="293">
        <f t="shared" si="4"/>
        <v>1172253</v>
      </c>
      <c r="AI67" s="293" t="str">
        <f t="shared" si="4"/>
        <v>Henri</v>
      </c>
      <c r="AJ67" s="293">
        <f t="shared" si="4"/>
        <v>0</v>
      </c>
      <c r="AK67" s="293"/>
      <c r="AL67" s="293"/>
      <c r="AM67" s="293"/>
      <c r="AN67" s="293"/>
      <c r="AO67" s="293"/>
    </row>
    <row r="68" spans="1:41" ht="20.45" customHeight="1" x14ac:dyDescent="0.2">
      <c r="A68" s="28">
        <v>41</v>
      </c>
      <c r="B68" s="29" t="s">
        <v>80</v>
      </c>
      <c r="C68" s="29" t="s">
        <v>94</v>
      </c>
      <c r="D68" s="239">
        <v>2</v>
      </c>
      <c r="E68" s="1190">
        <v>513187</v>
      </c>
      <c r="F68" s="1190" t="s">
        <v>3369</v>
      </c>
      <c r="G68" s="1190"/>
      <c r="H68" s="1194"/>
      <c r="I68" s="252" t="str">
        <f t="shared" si="2"/>
        <v xml:space="preserve">Hannah </v>
      </c>
      <c r="J68" s="24" t="str">
        <f t="shared" si="3"/>
        <v>,Hannah</v>
      </c>
      <c r="K68" s="52">
        <f t="shared" ref="K68:K99" si="11">IF(H68=0,0,IF(COUNTBLANK(H68)=1,"",ROUNDDOWN((K$2-H68)/365.25,0)))</f>
        <v>0</v>
      </c>
      <c r="L68" s="30" t="str">
        <f t="shared" si="5"/>
        <v>000100</v>
      </c>
      <c r="M68" s="31">
        <f>IF(K68=0,0,IF(K68&lt;9,"TOO YOUNG",IF(K68&lt;60,"OK","BIT OLD MAYBE")))</f>
        <v>0</v>
      </c>
      <c r="N68" s="9"/>
      <c r="O68" s="94"/>
      <c r="P68" s="94"/>
      <c r="Q68" s="94"/>
      <c r="R68" s="94"/>
      <c r="S68" s="94"/>
      <c r="T68" s="94"/>
      <c r="U68" s="94"/>
      <c r="V68" s="94"/>
      <c r="W68" s="94"/>
      <c r="X68" s="94"/>
      <c r="Y68" s="94"/>
      <c r="Z68" s="94"/>
      <c r="AA68" s="94"/>
      <c r="AB68" s="94"/>
      <c r="AC68" s="94"/>
      <c r="AD68" s="290">
        <v>41</v>
      </c>
      <c r="AE68" s="72" t="s">
        <v>80</v>
      </c>
      <c r="AF68" s="72" t="s">
        <v>94</v>
      </c>
      <c r="AG68" s="73">
        <v>2</v>
      </c>
      <c r="AH68" s="293">
        <f t="shared" si="4"/>
        <v>513187</v>
      </c>
      <c r="AI68" s="293" t="str">
        <f t="shared" si="4"/>
        <v>Hannah</v>
      </c>
      <c r="AJ68" s="293">
        <f t="shared" si="4"/>
        <v>0</v>
      </c>
      <c r="AK68" s="293"/>
      <c r="AL68" s="293"/>
      <c r="AM68" s="293"/>
      <c r="AN68" s="293"/>
      <c r="AO68" s="293"/>
    </row>
    <row r="69" spans="1:41" ht="20.45" customHeight="1" x14ac:dyDescent="0.2">
      <c r="A69" s="28">
        <v>42</v>
      </c>
      <c r="B69" s="29" t="s">
        <v>81</v>
      </c>
      <c r="C69" s="29" t="s">
        <v>95</v>
      </c>
      <c r="D69" s="239">
        <v>2</v>
      </c>
      <c r="E69" s="1190">
        <v>146746</v>
      </c>
      <c r="F69" s="1190" t="s">
        <v>3404</v>
      </c>
      <c r="G69" s="1190"/>
      <c r="H69" s="1194"/>
      <c r="I69" s="252" t="str">
        <f t="shared" ref="I69:I101" si="12">CONCATENATE(F69," ",G69)</f>
        <v xml:space="preserve">Bradley  </v>
      </c>
      <c r="J69" s="24" t="str">
        <f t="shared" ref="J69:J101" si="13">CONCATENATE(G69,",",F69)</f>
        <v xml:space="preserve">,Bradley </v>
      </c>
      <c r="K69" s="52">
        <f t="shared" si="11"/>
        <v>0</v>
      </c>
      <c r="L69" s="30" t="str">
        <f t="shared" si="5"/>
        <v>000100</v>
      </c>
      <c r="M69" s="31">
        <f>IF(K69=0,0,IF(K69&lt;9,"TOO YOUNG",IF(K69&lt;60,"OK","BIT OLD MAYBE")))</f>
        <v>0</v>
      </c>
      <c r="N69" s="9"/>
      <c r="O69" s="94"/>
      <c r="P69" s="94"/>
      <c r="Q69" s="94"/>
      <c r="R69" s="94"/>
      <c r="S69" s="94"/>
      <c r="T69" s="94"/>
      <c r="U69" s="94"/>
      <c r="V69" s="94"/>
      <c r="W69" s="94"/>
      <c r="X69" s="94"/>
      <c r="Y69" s="94"/>
      <c r="Z69" s="94"/>
      <c r="AA69" s="94"/>
      <c r="AB69" s="94"/>
      <c r="AC69" s="94"/>
      <c r="AD69" s="290">
        <v>42</v>
      </c>
      <c r="AE69" s="72" t="s">
        <v>81</v>
      </c>
      <c r="AF69" s="72" t="s">
        <v>95</v>
      </c>
      <c r="AG69" s="73">
        <v>2</v>
      </c>
      <c r="AH69" s="293">
        <f t="shared" ref="AH69:AJ105" si="14">E69</f>
        <v>146746</v>
      </c>
      <c r="AI69" s="293" t="str">
        <f t="shared" si="14"/>
        <v xml:space="preserve">Bradley </v>
      </c>
      <c r="AJ69" s="293">
        <f t="shared" si="14"/>
        <v>0</v>
      </c>
      <c r="AK69" s="293"/>
      <c r="AL69" s="293"/>
      <c r="AM69" s="293"/>
      <c r="AN69" s="293"/>
      <c r="AO69" s="293"/>
    </row>
    <row r="70" spans="1:41" ht="20.45" customHeight="1" x14ac:dyDescent="0.2">
      <c r="A70" s="1697">
        <v>43</v>
      </c>
      <c r="B70" s="1700" t="s">
        <v>44</v>
      </c>
      <c r="C70" s="41"/>
      <c r="D70" s="241"/>
      <c r="E70" s="1190">
        <v>1362132</v>
      </c>
      <c r="F70" s="1190" t="s">
        <v>3388</v>
      </c>
      <c r="G70" s="1190"/>
      <c r="H70" s="1194"/>
      <c r="I70" s="252" t="str">
        <f t="shared" si="12"/>
        <v xml:space="preserve">Isla </v>
      </c>
      <c r="J70" s="24" t="str">
        <f t="shared" si="13"/>
        <v>,Isla</v>
      </c>
      <c r="K70" s="52">
        <f t="shared" si="11"/>
        <v>0</v>
      </c>
      <c r="L70" s="30" t="str">
        <f t="shared" ref="L70:L105" si="15">(TEXT(H70,"DDMMYY"))</f>
        <v>000100</v>
      </c>
      <c r="M70" s="50">
        <f t="shared" ref="M70:M77" si="16">IF(K70=0,0,IF(K70&lt;9,"TOO YOUNG",IF(K70&lt;12,"OK","NOT ELIGIBLE")))</f>
        <v>0</v>
      </c>
      <c r="N70" s="9"/>
      <c r="O70" s="94"/>
      <c r="P70" s="94"/>
      <c r="Q70" s="94"/>
      <c r="R70" s="94"/>
      <c r="S70" s="94"/>
      <c r="T70" s="94"/>
      <c r="U70" s="94"/>
      <c r="V70" s="94"/>
      <c r="W70" s="94"/>
      <c r="X70" s="94"/>
      <c r="Y70" s="94"/>
      <c r="Z70" s="94"/>
      <c r="AA70" s="94"/>
      <c r="AB70" s="94"/>
      <c r="AC70" s="94"/>
      <c r="AD70" s="1683">
        <v>43</v>
      </c>
      <c r="AE70" s="1681" t="s">
        <v>44</v>
      </c>
      <c r="AF70" s="288"/>
      <c r="AG70" s="76"/>
      <c r="AH70" s="293">
        <f t="shared" si="14"/>
        <v>1362132</v>
      </c>
      <c r="AI70" s="293" t="str">
        <f t="shared" si="14"/>
        <v>Isla</v>
      </c>
      <c r="AJ70" s="293">
        <f t="shared" si="14"/>
        <v>0</v>
      </c>
      <c r="AK70" s="293"/>
      <c r="AL70" s="293"/>
      <c r="AM70" s="293"/>
      <c r="AN70" s="293"/>
      <c r="AO70" s="293"/>
    </row>
    <row r="71" spans="1:41" ht="20.45" customHeight="1" x14ac:dyDescent="0.2">
      <c r="A71" s="1698"/>
      <c r="B71" s="1701"/>
      <c r="C71" s="42"/>
      <c r="D71" s="242"/>
      <c r="E71" s="1190">
        <v>1254529</v>
      </c>
      <c r="F71" s="1190" t="s">
        <v>3389</v>
      </c>
      <c r="G71" s="1190"/>
      <c r="H71" s="1194"/>
      <c r="I71" s="252" t="str">
        <f t="shared" si="12"/>
        <v xml:space="preserve">Ellie Rose </v>
      </c>
      <c r="J71" s="24" t="str">
        <f t="shared" si="13"/>
        <v>,Ellie Rose</v>
      </c>
      <c r="K71" s="52">
        <f t="shared" si="11"/>
        <v>0</v>
      </c>
      <c r="L71" s="30" t="str">
        <f t="shared" si="15"/>
        <v>000100</v>
      </c>
      <c r="M71" s="50">
        <f t="shared" si="16"/>
        <v>0</v>
      </c>
      <c r="N71" s="9"/>
      <c r="O71" s="94"/>
      <c r="P71" s="94"/>
      <c r="Q71" s="94"/>
      <c r="R71" s="94"/>
      <c r="S71" s="94"/>
      <c r="T71" s="94"/>
      <c r="U71" s="94"/>
      <c r="V71" s="94"/>
      <c r="W71" s="94"/>
      <c r="X71" s="94"/>
      <c r="Y71" s="94"/>
      <c r="Z71" s="94"/>
      <c r="AA71" s="94"/>
      <c r="AB71" s="94"/>
      <c r="AC71" s="94"/>
      <c r="AD71" s="1683"/>
      <c r="AE71" s="1682"/>
      <c r="AF71" s="289"/>
      <c r="AG71" s="77"/>
      <c r="AH71" s="293">
        <f t="shared" si="14"/>
        <v>1254529</v>
      </c>
      <c r="AI71" s="293" t="str">
        <f t="shared" si="14"/>
        <v>Ellie Rose</v>
      </c>
      <c r="AJ71" s="293">
        <f t="shared" si="14"/>
        <v>0</v>
      </c>
      <c r="AK71" s="293"/>
      <c r="AL71" s="293"/>
      <c r="AM71" s="293"/>
      <c r="AN71" s="293"/>
      <c r="AO71" s="293"/>
    </row>
    <row r="72" spans="1:41" ht="20.45" customHeight="1" x14ac:dyDescent="0.2">
      <c r="A72" s="1698"/>
      <c r="B72" s="1701"/>
      <c r="C72" s="42"/>
      <c r="D72" s="242"/>
      <c r="E72" s="1190">
        <v>1223683</v>
      </c>
      <c r="F72" s="1190" t="s">
        <v>3387</v>
      </c>
      <c r="G72" s="1190"/>
      <c r="H72" s="1194"/>
      <c r="I72" s="252" t="str">
        <f t="shared" si="12"/>
        <v xml:space="preserve">Charlotte  </v>
      </c>
      <c r="J72" s="24" t="str">
        <f t="shared" si="13"/>
        <v xml:space="preserve">,Charlotte </v>
      </c>
      <c r="K72" s="52">
        <f t="shared" si="11"/>
        <v>0</v>
      </c>
      <c r="L72" s="30" t="str">
        <f t="shared" si="15"/>
        <v>000100</v>
      </c>
      <c r="M72" s="50">
        <f t="shared" si="16"/>
        <v>0</v>
      </c>
      <c r="N72" s="9"/>
      <c r="O72" s="94"/>
      <c r="P72" s="94"/>
      <c r="Q72" s="94"/>
      <c r="R72" s="94"/>
      <c r="S72" s="94"/>
      <c r="T72" s="94"/>
      <c r="U72" s="94"/>
      <c r="V72" s="94"/>
      <c r="W72" s="94"/>
      <c r="X72" s="94"/>
      <c r="Y72" s="94"/>
      <c r="Z72" s="94"/>
      <c r="AA72" s="94"/>
      <c r="AB72" s="94"/>
      <c r="AC72" s="94"/>
      <c r="AD72" s="1683"/>
      <c r="AE72" s="1682"/>
      <c r="AF72" s="289"/>
      <c r="AG72" s="77"/>
      <c r="AH72" s="293">
        <f t="shared" si="14"/>
        <v>1223683</v>
      </c>
      <c r="AI72" s="293" t="str">
        <f t="shared" si="14"/>
        <v xml:space="preserve">Charlotte </v>
      </c>
      <c r="AJ72" s="293">
        <f t="shared" si="14"/>
        <v>0</v>
      </c>
      <c r="AK72" s="293"/>
      <c r="AL72" s="293"/>
      <c r="AM72" s="293"/>
      <c r="AN72" s="293"/>
      <c r="AO72" s="293"/>
    </row>
    <row r="73" spans="1:41" ht="20.45" customHeight="1" x14ac:dyDescent="0.2">
      <c r="A73" s="1699"/>
      <c r="B73" s="1701"/>
      <c r="C73" s="42"/>
      <c r="D73" s="242"/>
      <c r="E73" s="1190">
        <v>1151618</v>
      </c>
      <c r="F73" s="1190" t="s">
        <v>3390</v>
      </c>
      <c r="G73" s="1190"/>
      <c r="H73" s="1194"/>
      <c r="I73" s="252" t="str">
        <f t="shared" si="12"/>
        <v xml:space="preserve">Sienna </v>
      </c>
      <c r="J73" s="24" t="str">
        <f t="shared" si="13"/>
        <v>,Sienna</v>
      </c>
      <c r="K73" s="52">
        <f t="shared" si="11"/>
        <v>0</v>
      </c>
      <c r="L73" s="30" t="str">
        <f t="shared" si="15"/>
        <v>000100</v>
      </c>
      <c r="M73" s="50">
        <f t="shared" si="16"/>
        <v>0</v>
      </c>
      <c r="N73" s="9"/>
      <c r="O73" s="94"/>
      <c r="P73" s="94"/>
      <c r="Q73" s="94"/>
      <c r="R73" s="94"/>
      <c r="S73" s="94"/>
      <c r="T73" s="94"/>
      <c r="U73" s="94"/>
      <c r="V73" s="94"/>
      <c r="W73" s="94"/>
      <c r="X73" s="94"/>
      <c r="Y73" s="94"/>
      <c r="Z73" s="94"/>
      <c r="AA73" s="94"/>
      <c r="AB73" s="94"/>
      <c r="AC73" s="94"/>
      <c r="AD73" s="1683"/>
      <c r="AE73" s="1682"/>
      <c r="AF73" s="289"/>
      <c r="AG73" s="77"/>
      <c r="AH73" s="293">
        <f t="shared" si="14"/>
        <v>1151618</v>
      </c>
      <c r="AI73" s="293" t="str">
        <f t="shared" si="14"/>
        <v>Sienna</v>
      </c>
      <c r="AJ73" s="293">
        <f t="shared" si="14"/>
        <v>0</v>
      </c>
      <c r="AK73" s="293"/>
      <c r="AL73" s="293"/>
      <c r="AM73" s="293"/>
      <c r="AN73" s="293"/>
      <c r="AO73" s="293"/>
    </row>
    <row r="74" spans="1:41" ht="20.45" customHeight="1" x14ac:dyDescent="0.2">
      <c r="A74" s="1697">
        <v>44</v>
      </c>
      <c r="B74" s="1700" t="s">
        <v>45</v>
      </c>
      <c r="C74" s="41"/>
      <c r="D74" s="241"/>
      <c r="E74" s="1190">
        <v>1307183</v>
      </c>
      <c r="F74" s="1190" t="s">
        <v>3392</v>
      </c>
      <c r="G74" s="1190"/>
      <c r="H74" s="1194"/>
      <c r="I74" s="252" t="str">
        <f t="shared" si="12"/>
        <v xml:space="preserve">James  </v>
      </c>
      <c r="J74" s="24" t="str">
        <f t="shared" si="13"/>
        <v xml:space="preserve">,James </v>
      </c>
      <c r="K74" s="52">
        <f t="shared" si="11"/>
        <v>0</v>
      </c>
      <c r="L74" s="30" t="str">
        <f t="shared" si="15"/>
        <v>000100</v>
      </c>
      <c r="M74" s="50">
        <f t="shared" si="16"/>
        <v>0</v>
      </c>
      <c r="N74" s="9"/>
      <c r="O74" s="94"/>
      <c r="P74" s="94"/>
      <c r="Q74" s="94"/>
      <c r="R74" s="94"/>
      <c r="S74" s="94"/>
      <c r="T74" s="94"/>
      <c r="U74" s="94"/>
      <c r="V74" s="94"/>
      <c r="W74" s="94"/>
      <c r="X74" s="94"/>
      <c r="Y74" s="94"/>
      <c r="Z74" s="94"/>
      <c r="AA74" s="94"/>
      <c r="AB74" s="94"/>
      <c r="AC74" s="94"/>
      <c r="AD74" s="1683">
        <v>44</v>
      </c>
      <c r="AE74" s="1681" t="s">
        <v>45</v>
      </c>
      <c r="AF74" s="288"/>
      <c r="AG74" s="76"/>
      <c r="AH74" s="293">
        <f t="shared" si="14"/>
        <v>1307183</v>
      </c>
      <c r="AI74" s="293" t="str">
        <f t="shared" si="14"/>
        <v xml:space="preserve">James </v>
      </c>
      <c r="AJ74" s="293">
        <f t="shared" si="14"/>
        <v>0</v>
      </c>
      <c r="AK74" s="293"/>
      <c r="AL74" s="293"/>
      <c r="AM74" s="293"/>
      <c r="AN74" s="293"/>
      <c r="AO74" s="293"/>
    </row>
    <row r="75" spans="1:41" ht="20.45" customHeight="1" x14ac:dyDescent="0.2">
      <c r="A75" s="1698"/>
      <c r="B75" s="1701"/>
      <c r="C75" s="42"/>
      <c r="D75" s="242"/>
      <c r="E75" s="1190">
        <v>1292788</v>
      </c>
      <c r="F75" s="1190" t="s">
        <v>3409</v>
      </c>
      <c r="G75" s="1190"/>
      <c r="H75" s="1194"/>
      <c r="I75" s="252" t="str">
        <f t="shared" si="12"/>
        <v xml:space="preserve">Juneau </v>
      </c>
      <c r="J75" s="24" t="str">
        <f t="shared" si="13"/>
        <v>,Juneau</v>
      </c>
      <c r="K75" s="52">
        <f t="shared" si="11"/>
        <v>0</v>
      </c>
      <c r="L75" s="30" t="str">
        <f t="shared" si="15"/>
        <v>000100</v>
      </c>
      <c r="M75" s="50">
        <f t="shared" si="16"/>
        <v>0</v>
      </c>
      <c r="N75" s="9"/>
      <c r="O75" s="94"/>
      <c r="P75" s="94"/>
      <c r="Q75" s="94"/>
      <c r="R75" s="94"/>
      <c r="S75" s="94"/>
      <c r="T75" s="94"/>
      <c r="U75" s="94"/>
      <c r="V75" s="94"/>
      <c r="W75" s="94"/>
      <c r="X75" s="94"/>
      <c r="Y75" s="94"/>
      <c r="Z75" s="94"/>
      <c r="AA75" s="94"/>
      <c r="AB75" s="94"/>
      <c r="AC75" s="94"/>
      <c r="AD75" s="1683"/>
      <c r="AE75" s="1682"/>
      <c r="AF75" s="289"/>
      <c r="AG75" s="77"/>
      <c r="AH75" s="293">
        <f t="shared" si="14"/>
        <v>1292788</v>
      </c>
      <c r="AI75" s="293" t="str">
        <f t="shared" si="14"/>
        <v>Juneau</v>
      </c>
      <c r="AJ75" s="293">
        <f t="shared" si="14"/>
        <v>0</v>
      </c>
      <c r="AK75" s="293"/>
      <c r="AL75" s="293"/>
      <c r="AM75" s="293"/>
      <c r="AN75" s="293"/>
      <c r="AO75" s="293"/>
    </row>
    <row r="76" spans="1:41" ht="20.45" customHeight="1" x14ac:dyDescent="0.2">
      <c r="A76" s="1698"/>
      <c r="B76" s="1701"/>
      <c r="C76" s="42"/>
      <c r="D76" s="242"/>
      <c r="E76" s="1190">
        <v>1109817</v>
      </c>
      <c r="F76" s="1190" t="s">
        <v>3391</v>
      </c>
      <c r="G76" s="1190"/>
      <c r="H76" s="1194"/>
      <c r="I76" s="252" t="str">
        <f t="shared" si="12"/>
        <v xml:space="preserve">Finlay  </v>
      </c>
      <c r="J76" s="24" t="str">
        <f t="shared" si="13"/>
        <v xml:space="preserve">,Finlay </v>
      </c>
      <c r="K76" s="52">
        <f t="shared" si="11"/>
        <v>0</v>
      </c>
      <c r="L76" s="30" t="str">
        <f t="shared" si="15"/>
        <v>000100</v>
      </c>
      <c r="M76" s="50">
        <f t="shared" si="16"/>
        <v>0</v>
      </c>
      <c r="N76" s="9"/>
      <c r="O76" s="94"/>
      <c r="P76" s="94"/>
      <c r="Q76" s="94"/>
      <c r="R76" s="94"/>
      <c r="S76" s="94"/>
      <c r="T76" s="94"/>
      <c r="U76" s="94"/>
      <c r="V76" s="94"/>
      <c r="W76" s="94"/>
      <c r="X76" s="94"/>
      <c r="Y76" s="94"/>
      <c r="Z76" s="94"/>
      <c r="AA76" s="94"/>
      <c r="AB76" s="94"/>
      <c r="AC76" s="94"/>
      <c r="AD76" s="1683"/>
      <c r="AE76" s="1682"/>
      <c r="AF76" s="289"/>
      <c r="AG76" s="77"/>
      <c r="AH76" s="293">
        <f t="shared" si="14"/>
        <v>1109817</v>
      </c>
      <c r="AI76" s="293" t="str">
        <f t="shared" si="14"/>
        <v xml:space="preserve">Finlay </v>
      </c>
      <c r="AJ76" s="293">
        <f t="shared" si="14"/>
        <v>0</v>
      </c>
      <c r="AK76" s="293"/>
      <c r="AL76" s="293"/>
      <c r="AM76" s="293"/>
      <c r="AN76" s="293"/>
      <c r="AO76" s="293"/>
    </row>
    <row r="77" spans="1:41" ht="20.45" customHeight="1" x14ac:dyDescent="0.2">
      <c r="A77" s="1699"/>
      <c r="B77" s="1701"/>
      <c r="C77" s="42"/>
      <c r="D77" s="242"/>
      <c r="E77" s="1190">
        <v>1301945</v>
      </c>
      <c r="F77" s="1190" t="s">
        <v>3393</v>
      </c>
      <c r="G77" s="1190"/>
      <c r="H77" s="1194"/>
      <c r="I77" s="252" t="str">
        <f t="shared" si="12"/>
        <v xml:space="preserve">Miller </v>
      </c>
      <c r="J77" s="24" t="str">
        <f t="shared" si="13"/>
        <v>,Miller</v>
      </c>
      <c r="K77" s="52">
        <f t="shared" si="11"/>
        <v>0</v>
      </c>
      <c r="L77" s="30" t="str">
        <f t="shared" si="15"/>
        <v>000100</v>
      </c>
      <c r="M77" s="50">
        <f t="shared" si="16"/>
        <v>0</v>
      </c>
      <c r="N77" s="9"/>
      <c r="O77" s="94"/>
      <c r="P77" s="94"/>
      <c r="Q77" s="94"/>
      <c r="R77" s="94"/>
      <c r="S77" s="94"/>
      <c r="T77" s="94"/>
      <c r="U77" s="94"/>
      <c r="V77" s="94"/>
      <c r="W77" s="94"/>
      <c r="X77" s="94"/>
      <c r="Y77" s="94"/>
      <c r="Z77" s="94"/>
      <c r="AA77" s="94"/>
      <c r="AB77" s="94"/>
      <c r="AC77" s="94"/>
      <c r="AD77" s="1683"/>
      <c r="AE77" s="1682"/>
      <c r="AF77" s="289"/>
      <c r="AG77" s="77"/>
      <c r="AH77" s="293">
        <f t="shared" si="14"/>
        <v>1301945</v>
      </c>
      <c r="AI77" s="293" t="str">
        <f t="shared" si="14"/>
        <v>Miller</v>
      </c>
      <c r="AJ77" s="293">
        <f t="shared" si="14"/>
        <v>0</v>
      </c>
      <c r="AK77" s="293"/>
      <c r="AL77" s="293"/>
      <c r="AM77" s="293"/>
      <c r="AN77" s="293"/>
      <c r="AO77" s="293"/>
    </row>
    <row r="78" spans="1:41" ht="20.45" customHeight="1" x14ac:dyDescent="0.2">
      <c r="A78" s="1706">
        <v>45</v>
      </c>
      <c r="B78" s="1717" t="s">
        <v>56</v>
      </c>
      <c r="C78" s="44"/>
      <c r="D78" s="243"/>
      <c r="E78" s="1190">
        <v>539381</v>
      </c>
      <c r="F78" s="1190" t="s">
        <v>3397</v>
      </c>
      <c r="G78" s="1190"/>
      <c r="H78" s="1194"/>
      <c r="I78" s="252" t="str">
        <f t="shared" si="12"/>
        <v xml:space="preserve">Lily </v>
      </c>
      <c r="J78" s="24" t="str">
        <f t="shared" si="13"/>
        <v>,Lily</v>
      </c>
      <c r="K78" s="52">
        <f t="shared" si="11"/>
        <v>0</v>
      </c>
      <c r="L78" s="30" t="str">
        <f t="shared" si="15"/>
        <v>000100</v>
      </c>
      <c r="M78" s="50">
        <f t="shared" ref="M78:M85" si="17">IF(K78=0,0,IF(K78&lt;9,"TOO YOUNG",IF(K78&lt;14,"OK","NOT ELIGIBLE")))</f>
        <v>0</v>
      </c>
      <c r="N78" s="9"/>
      <c r="O78" s="94"/>
      <c r="P78" s="94"/>
      <c r="Q78" s="94"/>
      <c r="R78" s="94"/>
      <c r="S78" s="94"/>
      <c r="T78" s="94"/>
      <c r="U78" s="94"/>
      <c r="V78" s="94"/>
      <c r="W78" s="94"/>
      <c r="X78" s="94"/>
      <c r="Y78" s="94"/>
      <c r="Z78" s="94"/>
      <c r="AA78" s="94"/>
      <c r="AB78" s="94"/>
      <c r="AC78" s="94"/>
      <c r="AD78" s="1683">
        <v>45</v>
      </c>
      <c r="AE78" s="1681" t="s">
        <v>56</v>
      </c>
      <c r="AF78" s="288"/>
      <c r="AG78" s="76"/>
      <c r="AH78" s="293">
        <f t="shared" si="14"/>
        <v>539381</v>
      </c>
      <c r="AI78" s="293" t="str">
        <f t="shared" si="14"/>
        <v>Lily</v>
      </c>
      <c r="AJ78" s="293">
        <f t="shared" si="14"/>
        <v>0</v>
      </c>
      <c r="AK78" s="293"/>
      <c r="AL78" s="293"/>
      <c r="AM78" s="293"/>
      <c r="AN78" s="293"/>
      <c r="AO78" s="293"/>
    </row>
    <row r="79" spans="1:41" ht="20.45" customHeight="1" x14ac:dyDescent="0.2">
      <c r="A79" s="1707"/>
      <c r="B79" s="1718"/>
      <c r="C79" s="45"/>
      <c r="D79" s="244"/>
      <c r="E79" s="1190">
        <v>1135597</v>
      </c>
      <c r="F79" s="1190" t="s">
        <v>3396</v>
      </c>
      <c r="G79" s="1190"/>
      <c r="H79" s="1194"/>
      <c r="I79" s="252" t="str">
        <f t="shared" si="12"/>
        <v xml:space="preserve">Lorne </v>
      </c>
      <c r="J79" s="24" t="str">
        <f t="shared" si="13"/>
        <v>,Lorne</v>
      </c>
      <c r="K79" s="52">
        <f t="shared" si="11"/>
        <v>0</v>
      </c>
      <c r="L79" s="30" t="str">
        <f t="shared" si="15"/>
        <v>000100</v>
      </c>
      <c r="M79" s="50">
        <f t="shared" si="17"/>
        <v>0</v>
      </c>
      <c r="N79" s="9"/>
      <c r="O79" s="94"/>
      <c r="P79" s="94"/>
      <c r="Q79" s="94"/>
      <c r="R79" s="94"/>
      <c r="S79" s="94"/>
      <c r="T79" s="94"/>
      <c r="U79" s="94"/>
      <c r="V79" s="94"/>
      <c r="W79" s="94"/>
      <c r="X79" s="94"/>
      <c r="Y79" s="94"/>
      <c r="Z79" s="94"/>
      <c r="AA79" s="94"/>
      <c r="AB79" s="94"/>
      <c r="AC79" s="94"/>
      <c r="AD79" s="1683"/>
      <c r="AE79" s="1682"/>
      <c r="AF79" s="289"/>
      <c r="AG79" s="77"/>
      <c r="AH79" s="293">
        <f t="shared" si="14"/>
        <v>1135597</v>
      </c>
      <c r="AI79" s="293" t="str">
        <f t="shared" si="14"/>
        <v>Lorne</v>
      </c>
      <c r="AJ79" s="293">
        <f t="shared" si="14"/>
        <v>0</v>
      </c>
      <c r="AK79" s="293"/>
      <c r="AL79" s="293"/>
      <c r="AM79" s="293"/>
      <c r="AN79" s="293"/>
      <c r="AO79" s="293"/>
    </row>
    <row r="80" spans="1:41" ht="20.45" customHeight="1" x14ac:dyDescent="0.2">
      <c r="A80" s="1707"/>
      <c r="B80" s="1718"/>
      <c r="C80" s="45"/>
      <c r="D80" s="244"/>
      <c r="E80" s="1190">
        <v>1280184</v>
      </c>
      <c r="F80" s="1190" t="s">
        <v>3410</v>
      </c>
      <c r="G80" s="1190"/>
      <c r="H80" s="1194"/>
      <c r="I80" s="252" t="str">
        <f t="shared" si="12"/>
        <v xml:space="preserve">Francesca </v>
      </c>
      <c r="J80" s="24" t="str">
        <f t="shared" si="13"/>
        <v>,Francesca</v>
      </c>
      <c r="K80" s="52">
        <f t="shared" si="11"/>
        <v>0</v>
      </c>
      <c r="L80" s="30" t="str">
        <f t="shared" si="15"/>
        <v>000100</v>
      </c>
      <c r="M80" s="50">
        <f t="shared" si="17"/>
        <v>0</v>
      </c>
      <c r="N80" s="9"/>
      <c r="O80" s="94"/>
      <c r="P80" s="94"/>
      <c r="Q80" s="94"/>
      <c r="R80" s="94"/>
      <c r="S80" s="94"/>
      <c r="T80" s="94"/>
      <c r="U80" s="94"/>
      <c r="V80" s="94"/>
      <c r="W80" s="94"/>
      <c r="X80" s="94"/>
      <c r="Y80" s="94"/>
      <c r="Z80" s="94"/>
      <c r="AA80" s="94"/>
      <c r="AB80" s="94"/>
      <c r="AC80" s="94"/>
      <c r="AD80" s="1683"/>
      <c r="AE80" s="1682"/>
      <c r="AF80" s="289"/>
      <c r="AG80" s="77"/>
      <c r="AH80" s="293">
        <f t="shared" si="14"/>
        <v>1280184</v>
      </c>
      <c r="AI80" s="293" t="str">
        <f t="shared" si="14"/>
        <v>Francesca</v>
      </c>
      <c r="AJ80" s="293">
        <f t="shared" si="14"/>
        <v>0</v>
      </c>
      <c r="AK80" s="293"/>
      <c r="AL80" s="293"/>
      <c r="AM80" s="293"/>
      <c r="AN80" s="293"/>
      <c r="AO80" s="293"/>
    </row>
    <row r="81" spans="1:41" ht="20.45" customHeight="1" x14ac:dyDescent="0.2">
      <c r="A81" s="1708"/>
      <c r="B81" s="1718"/>
      <c r="C81" s="45"/>
      <c r="D81" s="244"/>
      <c r="E81" s="1190">
        <v>1307191</v>
      </c>
      <c r="F81" s="1190" t="s">
        <v>3333</v>
      </c>
      <c r="G81" s="1190"/>
      <c r="H81" s="1194"/>
      <c r="I81" s="252" t="str">
        <f t="shared" si="12"/>
        <v xml:space="preserve">Sophie </v>
      </c>
      <c r="J81" s="24" t="str">
        <f t="shared" si="13"/>
        <v>,Sophie</v>
      </c>
      <c r="K81" s="52">
        <f t="shared" si="11"/>
        <v>0</v>
      </c>
      <c r="L81" s="30" t="str">
        <f t="shared" si="15"/>
        <v>000100</v>
      </c>
      <c r="M81" s="50">
        <f t="shared" si="17"/>
        <v>0</v>
      </c>
      <c r="N81" s="9"/>
      <c r="O81" s="94"/>
      <c r="P81" s="94"/>
      <c r="Q81" s="94"/>
      <c r="R81" s="94"/>
      <c r="S81" s="94"/>
      <c r="T81" s="94"/>
      <c r="U81" s="94"/>
      <c r="V81" s="94"/>
      <c r="W81" s="94"/>
      <c r="X81" s="94"/>
      <c r="Y81" s="94"/>
      <c r="Z81" s="94"/>
      <c r="AA81" s="94"/>
      <c r="AB81" s="94"/>
      <c r="AC81" s="94"/>
      <c r="AD81" s="1683"/>
      <c r="AE81" s="1682"/>
      <c r="AF81" s="289"/>
      <c r="AG81" s="77"/>
      <c r="AH81" s="293">
        <f t="shared" si="14"/>
        <v>1307191</v>
      </c>
      <c r="AI81" s="293" t="str">
        <f t="shared" si="14"/>
        <v>Sophie</v>
      </c>
      <c r="AJ81" s="293">
        <f t="shared" si="14"/>
        <v>0</v>
      </c>
      <c r="AK81" s="293"/>
      <c r="AL81" s="293"/>
      <c r="AM81" s="293"/>
      <c r="AN81" s="293"/>
      <c r="AO81" s="293"/>
    </row>
    <row r="82" spans="1:41" ht="20.45" customHeight="1" x14ac:dyDescent="0.2">
      <c r="A82" s="1706">
        <v>46</v>
      </c>
      <c r="B82" s="1717" t="s">
        <v>57</v>
      </c>
      <c r="C82" s="44"/>
      <c r="D82" s="243"/>
      <c r="E82" s="1190">
        <v>1172253</v>
      </c>
      <c r="F82" s="1190" t="s">
        <v>3399</v>
      </c>
      <c r="G82" s="1190"/>
      <c r="H82" s="1194"/>
      <c r="I82" s="252" t="str">
        <f t="shared" si="12"/>
        <v xml:space="preserve">Henri </v>
      </c>
      <c r="J82" s="24" t="str">
        <f t="shared" si="13"/>
        <v>,Henri</v>
      </c>
      <c r="K82" s="52">
        <f t="shared" si="11"/>
        <v>0</v>
      </c>
      <c r="L82" s="30" t="str">
        <f t="shared" si="15"/>
        <v>000100</v>
      </c>
      <c r="M82" s="50">
        <f t="shared" si="17"/>
        <v>0</v>
      </c>
      <c r="N82" s="9"/>
      <c r="O82" s="94"/>
      <c r="P82" s="94"/>
      <c r="Q82" s="94"/>
      <c r="R82" s="94"/>
      <c r="S82" s="94"/>
      <c r="T82" s="94"/>
      <c r="U82" s="94"/>
      <c r="V82" s="94"/>
      <c r="W82" s="94"/>
      <c r="X82" s="94"/>
      <c r="Y82" s="94"/>
      <c r="Z82" s="94"/>
      <c r="AA82" s="94"/>
      <c r="AB82" s="94"/>
      <c r="AC82" s="94"/>
      <c r="AD82" s="1683">
        <v>46</v>
      </c>
      <c r="AE82" s="1681" t="s">
        <v>57</v>
      </c>
      <c r="AF82" s="288"/>
      <c r="AG82" s="76"/>
      <c r="AH82" s="293">
        <f t="shared" si="14"/>
        <v>1172253</v>
      </c>
      <c r="AI82" s="293" t="str">
        <f t="shared" si="14"/>
        <v>Henri</v>
      </c>
      <c r="AJ82" s="293">
        <f t="shared" si="14"/>
        <v>0</v>
      </c>
      <c r="AK82" s="293"/>
      <c r="AL82" s="293"/>
      <c r="AM82" s="293"/>
      <c r="AN82" s="293"/>
      <c r="AO82" s="293"/>
    </row>
    <row r="83" spans="1:41" ht="20.45" customHeight="1" x14ac:dyDescent="0.2">
      <c r="A83" s="1707"/>
      <c r="B83" s="1718"/>
      <c r="C83" s="45"/>
      <c r="D83" s="244"/>
      <c r="E83" s="1190">
        <v>1176855</v>
      </c>
      <c r="F83" s="1190" t="s">
        <v>3408</v>
      </c>
      <c r="G83" s="1190"/>
      <c r="H83" s="1194"/>
      <c r="I83" s="252" t="str">
        <f t="shared" si="12"/>
        <v xml:space="preserve">Sam </v>
      </c>
      <c r="J83" s="24" t="str">
        <f t="shared" si="13"/>
        <v>,Sam</v>
      </c>
      <c r="K83" s="52">
        <f t="shared" si="11"/>
        <v>0</v>
      </c>
      <c r="L83" s="30" t="str">
        <f t="shared" si="15"/>
        <v>000100</v>
      </c>
      <c r="M83" s="50">
        <f t="shared" si="17"/>
        <v>0</v>
      </c>
      <c r="N83" s="9"/>
      <c r="O83" s="94"/>
      <c r="P83" s="94"/>
      <c r="Q83" s="94"/>
      <c r="R83" s="94"/>
      <c r="S83" s="94"/>
      <c r="T83" s="94"/>
      <c r="U83" s="94"/>
      <c r="V83" s="94"/>
      <c r="W83" s="94"/>
      <c r="X83" s="94"/>
      <c r="Y83" s="94"/>
      <c r="Z83" s="94"/>
      <c r="AA83" s="94"/>
      <c r="AB83" s="94"/>
      <c r="AC83" s="94"/>
      <c r="AD83" s="1683"/>
      <c r="AE83" s="1682"/>
      <c r="AF83" s="289"/>
      <c r="AG83" s="77"/>
      <c r="AH83" s="293">
        <f t="shared" si="14"/>
        <v>1176855</v>
      </c>
      <c r="AI83" s="293" t="str">
        <f t="shared" si="14"/>
        <v>Sam</v>
      </c>
      <c r="AJ83" s="293">
        <f t="shared" si="14"/>
        <v>0</v>
      </c>
      <c r="AK83" s="293"/>
      <c r="AL83" s="293"/>
      <c r="AM83" s="293"/>
      <c r="AN83" s="293"/>
      <c r="AO83" s="293"/>
    </row>
    <row r="84" spans="1:41" ht="20.45" customHeight="1" x14ac:dyDescent="0.2">
      <c r="A84" s="1707"/>
      <c r="B84" s="1718"/>
      <c r="C84" s="45"/>
      <c r="D84" s="244"/>
      <c r="E84" s="1190">
        <v>1162251</v>
      </c>
      <c r="F84" s="1190" t="s">
        <v>3392</v>
      </c>
      <c r="G84" s="1190"/>
      <c r="H84" s="1194"/>
      <c r="I84" s="252" t="str">
        <f t="shared" si="12"/>
        <v xml:space="preserve">James  </v>
      </c>
      <c r="J84" s="24" t="str">
        <f t="shared" si="13"/>
        <v xml:space="preserve">,James </v>
      </c>
      <c r="K84" s="52">
        <f t="shared" si="11"/>
        <v>0</v>
      </c>
      <c r="L84" s="30" t="str">
        <f t="shared" si="15"/>
        <v>000100</v>
      </c>
      <c r="M84" s="50">
        <f t="shared" si="17"/>
        <v>0</v>
      </c>
      <c r="N84" s="9"/>
      <c r="O84" s="94"/>
      <c r="P84" s="94"/>
      <c r="Q84" s="94"/>
      <c r="R84" s="94"/>
      <c r="S84" s="94"/>
      <c r="T84" s="94"/>
      <c r="U84" s="94"/>
      <c r="V84" s="94"/>
      <c r="W84" s="94"/>
      <c r="X84" s="94"/>
      <c r="Y84" s="94"/>
      <c r="Z84" s="94"/>
      <c r="AA84" s="94"/>
      <c r="AB84" s="94"/>
      <c r="AC84" s="94"/>
      <c r="AD84" s="1683"/>
      <c r="AE84" s="1682"/>
      <c r="AF84" s="289"/>
      <c r="AG84" s="77"/>
      <c r="AH84" s="293">
        <f t="shared" si="14"/>
        <v>1162251</v>
      </c>
      <c r="AI84" s="293" t="str">
        <f t="shared" si="14"/>
        <v xml:space="preserve">James </v>
      </c>
      <c r="AJ84" s="293">
        <f t="shared" si="14"/>
        <v>0</v>
      </c>
      <c r="AK84" s="293"/>
      <c r="AL84" s="293"/>
      <c r="AM84" s="293"/>
      <c r="AN84" s="293"/>
      <c r="AO84" s="293"/>
    </row>
    <row r="85" spans="1:41" ht="20.45" customHeight="1" x14ac:dyDescent="0.2">
      <c r="A85" s="1708"/>
      <c r="B85" s="1718"/>
      <c r="C85" s="45"/>
      <c r="D85" s="244"/>
      <c r="E85" s="1190">
        <v>1149145</v>
      </c>
      <c r="F85" s="1190" t="s">
        <v>3398</v>
      </c>
      <c r="G85" s="1190"/>
      <c r="H85" s="1194"/>
      <c r="I85" s="252" t="str">
        <f t="shared" si="12"/>
        <v xml:space="preserve">Finley </v>
      </c>
      <c r="J85" s="24" t="str">
        <f t="shared" si="13"/>
        <v>,Finley</v>
      </c>
      <c r="K85" s="52">
        <f t="shared" si="11"/>
        <v>0</v>
      </c>
      <c r="L85" s="30" t="str">
        <f t="shared" si="15"/>
        <v>000100</v>
      </c>
      <c r="M85" s="50">
        <f t="shared" si="17"/>
        <v>0</v>
      </c>
      <c r="N85" s="9"/>
      <c r="O85" s="94"/>
      <c r="P85" s="94"/>
      <c r="Q85" s="94"/>
      <c r="R85" s="94"/>
      <c r="S85" s="94"/>
      <c r="T85" s="94"/>
      <c r="U85" s="94"/>
      <c r="V85" s="94"/>
      <c r="W85" s="94"/>
      <c r="X85" s="94"/>
      <c r="Y85" s="94"/>
      <c r="Z85" s="94"/>
      <c r="AA85" s="94"/>
      <c r="AB85" s="94"/>
      <c r="AC85" s="94"/>
      <c r="AD85" s="1683"/>
      <c r="AE85" s="1682"/>
      <c r="AF85" s="289"/>
      <c r="AG85" s="77"/>
      <c r="AH85" s="293">
        <f t="shared" si="14"/>
        <v>1149145</v>
      </c>
      <c r="AI85" s="293" t="str">
        <f t="shared" si="14"/>
        <v>Finley</v>
      </c>
      <c r="AJ85" s="293">
        <f t="shared" si="14"/>
        <v>0</v>
      </c>
      <c r="AK85" s="293"/>
      <c r="AL85" s="293"/>
      <c r="AM85" s="293"/>
      <c r="AN85" s="293"/>
      <c r="AO85" s="293"/>
    </row>
    <row r="86" spans="1:41" ht="20.45" customHeight="1" x14ac:dyDescent="0.2">
      <c r="A86" s="1712">
        <v>47</v>
      </c>
      <c r="B86" s="1715" t="s">
        <v>68</v>
      </c>
      <c r="C86" s="46"/>
      <c r="D86" s="245"/>
      <c r="E86" s="1190">
        <v>801793</v>
      </c>
      <c r="F86" s="1190" t="s">
        <v>3407</v>
      </c>
      <c r="G86" s="1190"/>
      <c r="H86" s="1194"/>
      <c r="I86" s="252" t="str">
        <f t="shared" si="12"/>
        <v xml:space="preserve">Isabella </v>
      </c>
      <c r="J86" s="24" t="str">
        <f t="shared" si="13"/>
        <v>,Isabella</v>
      </c>
      <c r="K86" s="52">
        <f t="shared" si="11"/>
        <v>0</v>
      </c>
      <c r="L86" s="30" t="str">
        <f t="shared" si="15"/>
        <v>000100</v>
      </c>
      <c r="M86" s="50">
        <f t="shared" ref="M86:M93" si="18">IF(K86=0,0,IF(K86&lt;9,"TOO YOUNG",IF(K86&lt;16,"OK","NOT ELIGIBLE")))</f>
        <v>0</v>
      </c>
      <c r="N86" s="9"/>
      <c r="O86" s="94"/>
      <c r="P86" s="94"/>
      <c r="Q86" s="94"/>
      <c r="R86" s="94"/>
      <c r="S86" s="94"/>
      <c r="T86" s="94"/>
      <c r="U86" s="94"/>
      <c r="V86" s="94"/>
      <c r="W86" s="94"/>
      <c r="X86" s="94"/>
      <c r="Y86" s="94"/>
      <c r="Z86" s="94"/>
      <c r="AA86" s="94"/>
      <c r="AB86" s="94"/>
      <c r="AC86" s="94"/>
      <c r="AD86" s="1683">
        <v>47</v>
      </c>
      <c r="AE86" s="1681" t="s">
        <v>68</v>
      </c>
      <c r="AF86" s="288"/>
      <c r="AG86" s="76"/>
      <c r="AH86" s="293">
        <f t="shared" si="14"/>
        <v>801793</v>
      </c>
      <c r="AI86" s="293" t="str">
        <f t="shared" si="14"/>
        <v>Isabella</v>
      </c>
      <c r="AJ86" s="293">
        <f t="shared" si="14"/>
        <v>0</v>
      </c>
      <c r="AK86" s="293"/>
      <c r="AL86" s="293"/>
      <c r="AM86" s="293"/>
      <c r="AN86" s="293"/>
      <c r="AO86" s="293"/>
    </row>
    <row r="87" spans="1:41" ht="20.45" customHeight="1" x14ac:dyDescent="0.2">
      <c r="A87" s="1713"/>
      <c r="B87" s="1716"/>
      <c r="C87" s="43"/>
      <c r="D87" s="246"/>
      <c r="E87" s="1190">
        <v>1221325</v>
      </c>
      <c r="F87" s="1190" t="s">
        <v>3403</v>
      </c>
      <c r="G87" s="1190"/>
      <c r="H87" s="1194"/>
      <c r="I87" s="252" t="str">
        <f t="shared" si="12"/>
        <v xml:space="preserve">Jessica </v>
      </c>
      <c r="J87" s="24" t="str">
        <f t="shared" si="13"/>
        <v>,Jessica</v>
      </c>
      <c r="K87" s="52">
        <f t="shared" si="11"/>
        <v>0</v>
      </c>
      <c r="L87" s="30" t="str">
        <f t="shared" si="15"/>
        <v>000100</v>
      </c>
      <c r="M87" s="50">
        <f t="shared" si="18"/>
        <v>0</v>
      </c>
      <c r="N87" s="9"/>
      <c r="O87" s="94"/>
      <c r="P87" s="94"/>
      <c r="Q87" s="94"/>
      <c r="R87" s="94"/>
      <c r="S87" s="94"/>
      <c r="T87" s="94"/>
      <c r="U87" s="94"/>
      <c r="V87" s="94"/>
      <c r="W87" s="94"/>
      <c r="X87" s="94"/>
      <c r="Y87" s="94"/>
      <c r="Z87" s="94"/>
      <c r="AA87" s="94"/>
      <c r="AB87" s="94"/>
      <c r="AC87" s="94"/>
      <c r="AD87" s="1683"/>
      <c r="AE87" s="1682"/>
      <c r="AF87" s="289"/>
      <c r="AG87" s="77"/>
      <c r="AH87" s="293">
        <f t="shared" si="14"/>
        <v>1221325</v>
      </c>
      <c r="AI87" s="293" t="str">
        <f t="shared" si="14"/>
        <v>Jessica</v>
      </c>
      <c r="AJ87" s="293">
        <f t="shared" si="14"/>
        <v>0</v>
      </c>
      <c r="AK87" s="293"/>
      <c r="AL87" s="293"/>
      <c r="AM87" s="293"/>
      <c r="AN87" s="293"/>
      <c r="AO87" s="293"/>
    </row>
    <row r="88" spans="1:41" ht="20.45" customHeight="1" x14ac:dyDescent="0.2">
      <c r="A88" s="1713"/>
      <c r="B88" s="1716"/>
      <c r="C88" s="43"/>
      <c r="D88" s="246"/>
      <c r="E88" s="1192">
        <v>937319</v>
      </c>
      <c r="F88" s="1192" t="s">
        <v>3346</v>
      </c>
      <c r="G88" s="1192"/>
      <c r="H88" s="1193"/>
      <c r="I88" s="252" t="str">
        <f t="shared" si="12"/>
        <v xml:space="preserve">Rebecca </v>
      </c>
      <c r="J88" s="24" t="str">
        <f t="shared" si="13"/>
        <v>,Rebecca</v>
      </c>
      <c r="K88" s="52">
        <f t="shared" si="11"/>
        <v>0</v>
      </c>
      <c r="L88" s="30" t="str">
        <f t="shared" si="15"/>
        <v>000100</v>
      </c>
      <c r="M88" s="50">
        <f t="shared" si="18"/>
        <v>0</v>
      </c>
      <c r="N88" s="9"/>
      <c r="O88" s="94"/>
      <c r="P88" s="94"/>
      <c r="Q88" s="94"/>
      <c r="R88" s="94"/>
      <c r="S88" s="94"/>
      <c r="T88" s="94"/>
      <c r="U88" s="94"/>
      <c r="V88" s="94"/>
      <c r="W88" s="94"/>
      <c r="X88" s="94"/>
      <c r="Y88" s="94"/>
      <c r="Z88" s="94"/>
      <c r="AA88" s="94"/>
      <c r="AB88" s="94"/>
      <c r="AC88" s="94"/>
      <c r="AD88" s="1683"/>
      <c r="AE88" s="1682"/>
      <c r="AF88" s="289"/>
      <c r="AG88" s="77"/>
      <c r="AH88" s="293">
        <f t="shared" si="14"/>
        <v>937319</v>
      </c>
      <c r="AI88" s="293" t="str">
        <f t="shared" si="14"/>
        <v>Rebecca</v>
      </c>
      <c r="AJ88" s="293">
        <f t="shared" si="14"/>
        <v>0</v>
      </c>
      <c r="AK88" s="293"/>
      <c r="AL88" s="293"/>
      <c r="AM88" s="293"/>
      <c r="AN88" s="293"/>
      <c r="AO88" s="293"/>
    </row>
    <row r="89" spans="1:41" ht="20.45" customHeight="1" x14ac:dyDescent="0.2">
      <c r="A89" s="1714"/>
      <c r="B89" s="1716"/>
      <c r="C89" s="43"/>
      <c r="D89" s="246"/>
      <c r="E89" s="1190">
        <v>932164</v>
      </c>
      <c r="F89" s="1190" t="s">
        <v>3401</v>
      </c>
      <c r="G89" s="1190"/>
      <c r="H89" s="1194"/>
      <c r="I89" s="252" t="str">
        <f t="shared" si="12"/>
        <v xml:space="preserve">Julianna </v>
      </c>
      <c r="J89" s="24" t="str">
        <f t="shared" si="13"/>
        <v>,Julianna</v>
      </c>
      <c r="K89" s="52">
        <f t="shared" si="11"/>
        <v>0</v>
      </c>
      <c r="L89" s="30" t="str">
        <f t="shared" si="15"/>
        <v>000100</v>
      </c>
      <c r="M89" s="50">
        <f t="shared" si="18"/>
        <v>0</v>
      </c>
      <c r="N89" s="9"/>
      <c r="O89" s="94"/>
      <c r="P89" s="94"/>
      <c r="Q89" s="94"/>
      <c r="R89" s="94"/>
      <c r="S89" s="94"/>
      <c r="T89" s="94"/>
      <c r="U89" s="94"/>
      <c r="V89" s="94"/>
      <c r="W89" s="94"/>
      <c r="X89" s="94"/>
      <c r="Y89" s="94"/>
      <c r="Z89" s="94"/>
      <c r="AA89" s="94"/>
      <c r="AB89" s="94"/>
      <c r="AC89" s="94"/>
      <c r="AD89" s="1683"/>
      <c r="AE89" s="1682"/>
      <c r="AF89" s="289"/>
      <c r="AG89" s="77"/>
      <c r="AH89" s="293">
        <f t="shared" si="14"/>
        <v>932164</v>
      </c>
      <c r="AI89" s="293" t="str">
        <f t="shared" si="14"/>
        <v>Julianna</v>
      </c>
      <c r="AJ89" s="293">
        <f t="shared" si="14"/>
        <v>0</v>
      </c>
      <c r="AK89" s="293"/>
      <c r="AL89" s="293"/>
      <c r="AM89" s="293"/>
      <c r="AN89" s="293"/>
      <c r="AO89" s="293"/>
    </row>
    <row r="90" spans="1:41" ht="20.45" customHeight="1" x14ac:dyDescent="0.2">
      <c r="A90" s="1712">
        <v>48</v>
      </c>
      <c r="B90" s="1715" t="s">
        <v>69</v>
      </c>
      <c r="C90" s="46"/>
      <c r="D90" s="245"/>
      <c r="E90" s="1190">
        <v>881326</v>
      </c>
      <c r="F90" s="1190" t="s">
        <v>3405</v>
      </c>
      <c r="G90" s="1190"/>
      <c r="H90" s="1194"/>
      <c r="I90" s="252" t="str">
        <f t="shared" si="12"/>
        <v xml:space="preserve">Ben </v>
      </c>
      <c r="J90" s="24" t="str">
        <f t="shared" si="13"/>
        <v>,Ben</v>
      </c>
      <c r="K90" s="52">
        <f t="shared" si="11"/>
        <v>0</v>
      </c>
      <c r="L90" s="30" t="str">
        <f t="shared" si="15"/>
        <v>000100</v>
      </c>
      <c r="M90" s="50">
        <f t="shared" si="18"/>
        <v>0</v>
      </c>
      <c r="N90" s="9"/>
      <c r="O90" s="94"/>
      <c r="P90" s="94"/>
      <c r="Q90" s="94"/>
      <c r="R90" s="94"/>
      <c r="S90" s="94"/>
      <c r="T90" s="94"/>
      <c r="U90" s="94"/>
      <c r="V90" s="94"/>
      <c r="W90" s="94"/>
      <c r="X90" s="94"/>
      <c r="Y90" s="94"/>
      <c r="Z90" s="94"/>
      <c r="AA90" s="94"/>
      <c r="AB90" s="94"/>
      <c r="AC90" s="94"/>
      <c r="AD90" s="1683">
        <v>48</v>
      </c>
      <c r="AE90" s="1681" t="s">
        <v>69</v>
      </c>
      <c r="AF90" s="288"/>
      <c r="AG90" s="76"/>
      <c r="AH90" s="293">
        <f t="shared" si="14"/>
        <v>881326</v>
      </c>
      <c r="AI90" s="293" t="str">
        <f t="shared" si="14"/>
        <v>Ben</v>
      </c>
      <c r="AJ90" s="293">
        <f t="shared" si="14"/>
        <v>0</v>
      </c>
      <c r="AK90" s="293"/>
      <c r="AL90" s="293"/>
      <c r="AM90" s="293"/>
      <c r="AN90" s="293"/>
      <c r="AO90" s="293"/>
    </row>
    <row r="91" spans="1:41" ht="20.45" customHeight="1" x14ac:dyDescent="0.2">
      <c r="A91" s="1713"/>
      <c r="B91" s="1716"/>
      <c r="C91" s="43"/>
      <c r="D91" s="246"/>
      <c r="E91" s="1190">
        <v>1172253</v>
      </c>
      <c r="F91" s="1190" t="s">
        <v>3399</v>
      </c>
      <c r="G91" s="1190"/>
      <c r="H91" s="1194"/>
      <c r="I91" s="252" t="str">
        <f t="shared" si="12"/>
        <v xml:space="preserve">Henri </v>
      </c>
      <c r="J91" s="24" t="str">
        <f t="shared" si="13"/>
        <v>,Henri</v>
      </c>
      <c r="K91" s="52">
        <f t="shared" si="11"/>
        <v>0</v>
      </c>
      <c r="L91" s="30" t="str">
        <f t="shared" si="15"/>
        <v>000100</v>
      </c>
      <c r="M91" s="50">
        <f t="shared" si="18"/>
        <v>0</v>
      </c>
      <c r="N91" s="9"/>
      <c r="O91" s="94"/>
      <c r="P91" s="94"/>
      <c r="Q91" s="94"/>
      <c r="R91" s="94"/>
      <c r="S91" s="94"/>
      <c r="T91" s="94"/>
      <c r="U91" s="94"/>
      <c r="V91" s="94"/>
      <c r="W91" s="94"/>
      <c r="X91" s="94"/>
      <c r="Y91" s="94"/>
      <c r="Z91" s="94"/>
      <c r="AA91" s="94"/>
      <c r="AB91" s="94"/>
      <c r="AC91" s="94"/>
      <c r="AD91" s="1683"/>
      <c r="AE91" s="1682"/>
      <c r="AF91" s="289"/>
      <c r="AG91" s="77"/>
      <c r="AH91" s="293">
        <f t="shared" si="14"/>
        <v>1172253</v>
      </c>
      <c r="AI91" s="293" t="str">
        <f t="shared" si="14"/>
        <v>Henri</v>
      </c>
      <c r="AJ91" s="293">
        <f t="shared" si="14"/>
        <v>0</v>
      </c>
      <c r="AK91" s="293"/>
      <c r="AL91" s="293"/>
      <c r="AM91" s="293"/>
      <c r="AN91" s="293"/>
      <c r="AO91" s="293"/>
    </row>
    <row r="92" spans="1:41" ht="20.45" customHeight="1" x14ac:dyDescent="0.2">
      <c r="A92" s="1713"/>
      <c r="B92" s="1716"/>
      <c r="C92" s="43"/>
      <c r="D92" s="246"/>
      <c r="E92" s="1191">
        <v>1408871</v>
      </c>
      <c r="F92" s="1190" t="s">
        <v>3404</v>
      </c>
      <c r="G92" s="1190"/>
      <c r="H92" s="1194"/>
      <c r="I92" s="252" t="str">
        <f t="shared" si="12"/>
        <v xml:space="preserve">Bradley  </v>
      </c>
      <c r="J92" s="24" t="str">
        <f t="shared" si="13"/>
        <v xml:space="preserve">,Bradley </v>
      </c>
      <c r="K92" s="52">
        <f t="shared" si="11"/>
        <v>0</v>
      </c>
      <c r="L92" s="30" t="str">
        <f t="shared" si="15"/>
        <v>000100</v>
      </c>
      <c r="M92" s="50">
        <f t="shared" si="18"/>
        <v>0</v>
      </c>
      <c r="N92" s="9"/>
      <c r="O92" s="94"/>
      <c r="P92" s="94"/>
      <c r="Q92" s="94"/>
      <c r="R92" s="94"/>
      <c r="S92" s="94"/>
      <c r="T92" s="94"/>
      <c r="U92" s="94"/>
      <c r="V92" s="94"/>
      <c r="W92" s="94"/>
      <c r="X92" s="94"/>
      <c r="Y92" s="94"/>
      <c r="Z92" s="94"/>
      <c r="AA92" s="94"/>
      <c r="AB92" s="94"/>
      <c r="AC92" s="94"/>
      <c r="AD92" s="1683"/>
      <c r="AE92" s="1682"/>
      <c r="AF92" s="289"/>
      <c r="AG92" s="77"/>
      <c r="AH92" s="293">
        <f t="shared" si="14"/>
        <v>1408871</v>
      </c>
      <c r="AI92" s="293" t="str">
        <f t="shared" si="14"/>
        <v xml:space="preserve">Bradley </v>
      </c>
      <c r="AJ92" s="293">
        <f t="shared" si="14"/>
        <v>0</v>
      </c>
      <c r="AK92" s="293"/>
      <c r="AL92" s="293"/>
      <c r="AM92" s="293"/>
      <c r="AN92" s="293"/>
      <c r="AO92" s="293"/>
    </row>
    <row r="93" spans="1:41" ht="20.45" customHeight="1" x14ac:dyDescent="0.2">
      <c r="A93" s="1714"/>
      <c r="B93" s="1716"/>
      <c r="C93" s="43"/>
      <c r="D93" s="246"/>
      <c r="E93" s="1190">
        <v>1185015</v>
      </c>
      <c r="F93" s="1190" t="s">
        <v>3406</v>
      </c>
      <c r="G93" s="1190"/>
      <c r="H93" s="1194"/>
      <c r="I93" s="252" t="str">
        <f t="shared" si="12"/>
        <v xml:space="preserve">Isaac  </v>
      </c>
      <c r="J93" s="24" t="str">
        <f t="shared" si="13"/>
        <v xml:space="preserve">,Isaac </v>
      </c>
      <c r="K93" s="52">
        <f t="shared" si="11"/>
        <v>0</v>
      </c>
      <c r="L93" s="30" t="str">
        <f t="shared" si="15"/>
        <v>000100</v>
      </c>
      <c r="M93" s="50">
        <f t="shared" si="18"/>
        <v>0</v>
      </c>
      <c r="N93" s="9"/>
      <c r="O93" s="94"/>
      <c r="P93" s="94"/>
      <c r="Q93" s="94"/>
      <c r="R93" s="94"/>
      <c r="S93" s="94"/>
      <c r="T93" s="94"/>
      <c r="U93" s="94"/>
      <c r="V93" s="94"/>
      <c r="W93" s="94"/>
      <c r="X93" s="94"/>
      <c r="Y93" s="94"/>
      <c r="Z93" s="94"/>
      <c r="AA93" s="94"/>
      <c r="AB93" s="94"/>
      <c r="AC93" s="94"/>
      <c r="AD93" s="1683"/>
      <c r="AE93" s="1682"/>
      <c r="AF93" s="289"/>
      <c r="AG93" s="77"/>
      <c r="AH93" s="293">
        <f t="shared" si="14"/>
        <v>1185015</v>
      </c>
      <c r="AI93" s="293" t="str">
        <f t="shared" si="14"/>
        <v xml:space="preserve">Isaac </v>
      </c>
      <c r="AJ93" s="293">
        <f t="shared" si="14"/>
        <v>0</v>
      </c>
      <c r="AK93" s="293"/>
      <c r="AL93" s="293"/>
      <c r="AM93" s="293"/>
      <c r="AN93" s="293"/>
      <c r="AO93" s="293"/>
    </row>
    <row r="94" spans="1:41" ht="20.45" customHeight="1" x14ac:dyDescent="0.2">
      <c r="A94" s="1709">
        <v>49</v>
      </c>
      <c r="B94" s="1710" t="s">
        <v>82</v>
      </c>
      <c r="C94" s="47"/>
      <c r="D94" s="247"/>
      <c r="E94" s="1190">
        <v>1315989</v>
      </c>
      <c r="F94" s="1190" t="s">
        <v>3386</v>
      </c>
      <c r="G94" s="1190"/>
      <c r="H94" s="1194"/>
      <c r="I94" s="252" t="str">
        <f t="shared" si="12"/>
        <v xml:space="preserve">India  </v>
      </c>
      <c r="J94" s="24" t="str">
        <f t="shared" si="13"/>
        <v xml:space="preserve">,India </v>
      </c>
      <c r="K94" s="52">
        <f t="shared" si="11"/>
        <v>0</v>
      </c>
      <c r="L94" s="30" t="str">
        <f t="shared" si="15"/>
        <v>000100</v>
      </c>
      <c r="M94" s="31">
        <f t="shared" ref="M94:M101" si="19">IF(K94=0,0,IF(K94&lt;9,"TOO YOUNG",IF(K94&lt;60,"OK","BIT OLD MAYBE")))</f>
        <v>0</v>
      </c>
      <c r="N94" s="9"/>
      <c r="O94" s="94"/>
      <c r="P94" s="94"/>
      <c r="Q94" s="94"/>
      <c r="R94" s="94"/>
      <c r="S94" s="94"/>
      <c r="T94" s="94"/>
      <c r="U94" s="94"/>
      <c r="V94" s="94"/>
      <c r="W94" s="94"/>
      <c r="X94" s="94"/>
      <c r="Y94" s="94"/>
      <c r="Z94" s="94"/>
      <c r="AA94" s="94"/>
      <c r="AB94" s="94"/>
      <c r="AC94" s="94"/>
      <c r="AD94" s="1683">
        <v>49</v>
      </c>
      <c r="AE94" s="1681" t="s">
        <v>82</v>
      </c>
      <c r="AF94" s="288"/>
      <c r="AG94" s="76"/>
      <c r="AH94" s="293">
        <f t="shared" si="14"/>
        <v>1315989</v>
      </c>
      <c r="AI94" s="293" t="str">
        <f t="shared" si="14"/>
        <v xml:space="preserve">India </v>
      </c>
      <c r="AJ94" s="293">
        <f t="shared" si="14"/>
        <v>0</v>
      </c>
      <c r="AK94" s="293"/>
      <c r="AL94" s="293"/>
      <c r="AM94" s="293"/>
      <c r="AN94" s="293"/>
      <c r="AO94" s="293"/>
    </row>
    <row r="95" spans="1:41" ht="20.45" customHeight="1" x14ac:dyDescent="0.2">
      <c r="A95" s="1709"/>
      <c r="B95" s="1711"/>
      <c r="C95" s="48"/>
      <c r="D95" s="248"/>
      <c r="E95" s="1190">
        <v>1221325</v>
      </c>
      <c r="F95" s="1190" t="s">
        <v>3403</v>
      </c>
      <c r="G95" s="1190"/>
      <c r="H95" s="1194"/>
      <c r="I95" s="252" t="str">
        <f t="shared" si="12"/>
        <v xml:space="preserve">Jessica </v>
      </c>
      <c r="J95" s="24" t="str">
        <f t="shared" si="13"/>
        <v>,Jessica</v>
      </c>
      <c r="K95" s="52">
        <f t="shared" si="11"/>
        <v>0</v>
      </c>
      <c r="L95" s="30" t="str">
        <f t="shared" si="15"/>
        <v>000100</v>
      </c>
      <c r="M95" s="31">
        <f t="shared" si="19"/>
        <v>0</v>
      </c>
      <c r="N95" s="9"/>
      <c r="O95" s="94"/>
      <c r="P95" s="94"/>
      <c r="Q95" s="94"/>
      <c r="R95" s="94"/>
      <c r="S95" s="94"/>
      <c r="T95" s="94"/>
      <c r="U95" s="94"/>
      <c r="V95" s="94"/>
      <c r="W95" s="94"/>
      <c r="X95" s="94"/>
      <c r="Y95" s="94"/>
      <c r="Z95" s="94"/>
      <c r="AA95" s="94"/>
      <c r="AB95" s="94"/>
      <c r="AC95" s="94"/>
      <c r="AD95" s="1683"/>
      <c r="AE95" s="1682"/>
      <c r="AF95" s="289"/>
      <c r="AG95" s="77"/>
      <c r="AH95" s="293">
        <f t="shared" si="14"/>
        <v>1221325</v>
      </c>
      <c r="AI95" s="293" t="str">
        <f t="shared" si="14"/>
        <v>Jessica</v>
      </c>
      <c r="AJ95" s="293">
        <f t="shared" si="14"/>
        <v>0</v>
      </c>
      <c r="AK95" s="293"/>
      <c r="AL95" s="293"/>
      <c r="AM95" s="293"/>
      <c r="AN95" s="293"/>
      <c r="AO95" s="293"/>
    </row>
    <row r="96" spans="1:41" ht="20.45" customHeight="1" x14ac:dyDescent="0.2">
      <c r="A96" s="1709"/>
      <c r="B96" s="1711"/>
      <c r="C96" s="48"/>
      <c r="D96" s="248"/>
      <c r="E96" s="1190">
        <v>411206</v>
      </c>
      <c r="F96" s="1190" t="s">
        <v>3346</v>
      </c>
      <c r="G96" s="1190"/>
      <c r="H96" s="1194"/>
      <c r="I96" s="252" t="str">
        <f t="shared" si="12"/>
        <v xml:space="preserve">Rebecca </v>
      </c>
      <c r="J96" s="24" t="str">
        <f t="shared" si="13"/>
        <v>,Rebecca</v>
      </c>
      <c r="K96" s="52">
        <f t="shared" si="11"/>
        <v>0</v>
      </c>
      <c r="L96" s="30" t="str">
        <f t="shared" si="15"/>
        <v>000100</v>
      </c>
      <c r="M96" s="31">
        <f t="shared" si="19"/>
        <v>0</v>
      </c>
      <c r="N96" s="9"/>
      <c r="O96" s="94"/>
      <c r="P96" s="94"/>
      <c r="Q96" s="94"/>
      <c r="R96" s="94"/>
      <c r="S96" s="94"/>
      <c r="T96" s="94"/>
      <c r="U96" s="94"/>
      <c r="V96" s="94"/>
      <c r="W96" s="94"/>
      <c r="X96" s="94"/>
      <c r="Y96" s="94"/>
      <c r="Z96" s="94"/>
      <c r="AA96" s="94"/>
      <c r="AB96" s="94"/>
      <c r="AC96" s="94"/>
      <c r="AD96" s="1683"/>
      <c r="AE96" s="1682"/>
      <c r="AF96" s="289"/>
      <c r="AG96" s="77"/>
      <c r="AH96" s="293">
        <f t="shared" si="14"/>
        <v>411206</v>
      </c>
      <c r="AI96" s="293" t="str">
        <f t="shared" si="14"/>
        <v>Rebecca</v>
      </c>
      <c r="AJ96" s="293">
        <f t="shared" si="14"/>
        <v>0</v>
      </c>
      <c r="AK96" s="293"/>
      <c r="AL96" s="293"/>
      <c r="AM96" s="293"/>
      <c r="AN96" s="293"/>
      <c r="AO96" s="293"/>
    </row>
    <row r="97" spans="1:41" ht="20.45" customHeight="1" x14ac:dyDescent="0.2">
      <c r="A97" s="1709"/>
      <c r="B97" s="1711"/>
      <c r="C97" s="48"/>
      <c r="D97" s="248"/>
      <c r="E97" s="1190">
        <v>932164</v>
      </c>
      <c r="F97" s="1190" t="s">
        <v>3401</v>
      </c>
      <c r="G97" s="1190"/>
      <c r="H97" s="1194"/>
      <c r="I97" s="252" t="str">
        <f t="shared" si="12"/>
        <v xml:space="preserve">Julianna </v>
      </c>
      <c r="J97" s="24" t="str">
        <f t="shared" si="13"/>
        <v>,Julianna</v>
      </c>
      <c r="K97" s="52">
        <f t="shared" si="11"/>
        <v>0</v>
      </c>
      <c r="L97" s="30" t="str">
        <f t="shared" si="15"/>
        <v>000100</v>
      </c>
      <c r="M97" s="31">
        <f t="shared" si="19"/>
        <v>0</v>
      </c>
      <c r="N97" s="9"/>
      <c r="O97" s="94"/>
      <c r="P97" s="94"/>
      <c r="Q97" s="94"/>
      <c r="R97" s="94"/>
      <c r="S97" s="94"/>
      <c r="T97" s="94"/>
      <c r="U97" s="94"/>
      <c r="V97" s="94"/>
      <c r="W97" s="94"/>
      <c r="X97" s="94"/>
      <c r="Y97" s="94"/>
      <c r="Z97" s="94"/>
      <c r="AA97" s="94"/>
      <c r="AB97" s="94"/>
      <c r="AC97" s="94"/>
      <c r="AD97" s="1683"/>
      <c r="AE97" s="1682"/>
      <c r="AF97" s="289"/>
      <c r="AG97" s="77"/>
      <c r="AH97" s="293">
        <f t="shared" si="14"/>
        <v>932164</v>
      </c>
      <c r="AI97" s="293" t="str">
        <f t="shared" si="14"/>
        <v>Julianna</v>
      </c>
      <c r="AJ97" s="293">
        <f t="shared" si="14"/>
        <v>0</v>
      </c>
      <c r="AK97" s="293"/>
      <c r="AL97" s="293"/>
      <c r="AM97" s="293"/>
      <c r="AN97" s="293"/>
      <c r="AO97" s="293"/>
    </row>
    <row r="98" spans="1:41" ht="20.45" customHeight="1" x14ac:dyDescent="0.2">
      <c r="A98" s="1709"/>
      <c r="B98" s="1711"/>
      <c r="C98" s="47"/>
      <c r="D98" s="247"/>
      <c r="E98" s="1192">
        <v>937319</v>
      </c>
      <c r="F98" s="1192" t="s">
        <v>3346</v>
      </c>
      <c r="G98" s="1192"/>
      <c r="H98" s="1193"/>
      <c r="I98" s="252" t="str">
        <f t="shared" si="12"/>
        <v xml:space="preserve">Rebecca </v>
      </c>
      <c r="J98" s="24" t="str">
        <f t="shared" si="13"/>
        <v>,Rebecca</v>
      </c>
      <c r="K98" s="52">
        <f t="shared" si="11"/>
        <v>0</v>
      </c>
      <c r="L98" s="30" t="str">
        <f t="shared" si="15"/>
        <v>000100</v>
      </c>
      <c r="M98" s="31">
        <f t="shared" si="19"/>
        <v>0</v>
      </c>
      <c r="N98" s="9"/>
      <c r="O98" s="94"/>
      <c r="P98" s="94"/>
      <c r="Q98" s="94"/>
      <c r="R98" s="94"/>
      <c r="S98" s="94"/>
      <c r="T98" s="94"/>
      <c r="U98" s="94"/>
      <c r="V98" s="94"/>
      <c r="W98" s="94"/>
      <c r="X98" s="94"/>
      <c r="Y98" s="94"/>
      <c r="Z98" s="94"/>
      <c r="AA98" s="94"/>
      <c r="AB98" s="94"/>
      <c r="AC98" s="94"/>
      <c r="AD98" s="1683"/>
      <c r="AE98" s="1682"/>
      <c r="AF98" s="288"/>
      <c r="AG98" s="76"/>
      <c r="AH98" s="293">
        <f t="shared" si="14"/>
        <v>937319</v>
      </c>
      <c r="AI98" s="293" t="str">
        <f t="shared" si="14"/>
        <v>Rebecca</v>
      </c>
      <c r="AJ98" s="293">
        <f t="shared" si="14"/>
        <v>0</v>
      </c>
      <c r="AK98" s="293"/>
      <c r="AL98" s="293"/>
      <c r="AM98" s="293"/>
      <c r="AN98" s="293"/>
      <c r="AO98" s="293"/>
    </row>
    <row r="99" spans="1:41" ht="20.45" customHeight="1" x14ac:dyDescent="0.2">
      <c r="A99" s="1709"/>
      <c r="B99" s="1711"/>
      <c r="C99" s="48"/>
      <c r="D99" s="248"/>
      <c r="E99" s="1190">
        <v>513187</v>
      </c>
      <c r="F99" s="1190" t="s">
        <v>3369</v>
      </c>
      <c r="G99" s="1190"/>
      <c r="H99" s="1194"/>
      <c r="I99" s="252" t="str">
        <f t="shared" si="12"/>
        <v xml:space="preserve">Hannah </v>
      </c>
      <c r="J99" s="24" t="str">
        <f t="shared" si="13"/>
        <v>,Hannah</v>
      </c>
      <c r="K99" s="52">
        <f t="shared" si="11"/>
        <v>0</v>
      </c>
      <c r="L99" s="30" t="str">
        <f t="shared" si="15"/>
        <v>000100</v>
      </c>
      <c r="M99" s="31">
        <f t="shared" si="19"/>
        <v>0</v>
      </c>
      <c r="N99" s="9"/>
      <c r="O99" s="94"/>
      <c r="P99" s="94"/>
      <c r="Q99" s="94"/>
      <c r="R99" s="94"/>
      <c r="S99" s="94"/>
      <c r="T99" s="94"/>
      <c r="U99" s="94"/>
      <c r="V99" s="94"/>
      <c r="W99" s="94"/>
      <c r="X99" s="94"/>
      <c r="Y99" s="94"/>
      <c r="Z99" s="94"/>
      <c r="AA99" s="94"/>
      <c r="AB99" s="94"/>
      <c r="AC99" s="94"/>
      <c r="AD99" s="1683"/>
      <c r="AE99" s="1682"/>
      <c r="AF99" s="289"/>
      <c r="AG99" s="77"/>
      <c r="AH99" s="293">
        <f t="shared" si="14"/>
        <v>513187</v>
      </c>
      <c r="AI99" s="293" t="str">
        <f t="shared" si="14"/>
        <v>Hannah</v>
      </c>
      <c r="AJ99" s="293">
        <f t="shared" si="14"/>
        <v>0</v>
      </c>
      <c r="AK99" s="293"/>
      <c r="AL99" s="293"/>
      <c r="AM99" s="293"/>
      <c r="AN99" s="293"/>
      <c r="AO99" s="293"/>
    </row>
    <row r="100" spans="1:41" ht="20.45" customHeight="1" x14ac:dyDescent="0.2">
      <c r="A100" s="1722">
        <v>50</v>
      </c>
      <c r="B100" s="1725" t="s">
        <v>83</v>
      </c>
      <c r="C100" s="48"/>
      <c r="D100" s="248"/>
      <c r="E100" s="1191">
        <v>433296</v>
      </c>
      <c r="F100" s="1190" t="s">
        <v>3382</v>
      </c>
      <c r="G100" s="1190"/>
      <c r="H100" s="1193"/>
      <c r="I100" s="252" t="str">
        <f t="shared" si="12"/>
        <v xml:space="preserve">Harry </v>
      </c>
      <c r="J100" s="24" t="str">
        <f t="shared" si="13"/>
        <v>,Harry</v>
      </c>
      <c r="K100" s="52">
        <f t="shared" ref="K100:K105" si="20">IF(H100=0,0,IF(COUNTBLANK(H100)=1,"",ROUNDDOWN((K$2-H100)/365.25,0)))</f>
        <v>0</v>
      </c>
      <c r="L100" s="30" t="str">
        <f t="shared" si="15"/>
        <v>000100</v>
      </c>
      <c r="M100" s="31">
        <f t="shared" si="19"/>
        <v>0</v>
      </c>
      <c r="N100" s="9"/>
      <c r="O100" s="94"/>
      <c r="P100" s="94"/>
      <c r="Q100" s="94"/>
      <c r="R100" s="94"/>
      <c r="S100" s="94"/>
      <c r="T100" s="94"/>
      <c r="U100" s="94"/>
      <c r="V100" s="94"/>
      <c r="W100" s="94"/>
      <c r="X100" s="94"/>
      <c r="Y100" s="94"/>
      <c r="Z100" s="94"/>
      <c r="AA100" s="94"/>
      <c r="AB100" s="94"/>
      <c r="AC100" s="94"/>
      <c r="AD100" s="1683">
        <v>50</v>
      </c>
      <c r="AE100" s="1681" t="s">
        <v>83</v>
      </c>
      <c r="AF100" s="289"/>
      <c r="AG100" s="77"/>
      <c r="AH100" s="293">
        <f t="shared" si="14"/>
        <v>433296</v>
      </c>
      <c r="AI100" s="293" t="str">
        <f t="shared" si="14"/>
        <v>Harry</v>
      </c>
      <c r="AJ100" s="293">
        <f t="shared" si="14"/>
        <v>0</v>
      </c>
      <c r="AK100" s="293"/>
      <c r="AL100" s="293"/>
      <c r="AM100" s="293"/>
      <c r="AN100" s="293"/>
      <c r="AO100" s="293"/>
    </row>
    <row r="101" spans="1:41" ht="20.45" customHeight="1" x14ac:dyDescent="0.2">
      <c r="A101" s="1723"/>
      <c r="B101" s="1726"/>
      <c r="C101" s="48"/>
      <c r="D101" s="248"/>
      <c r="E101" s="1190">
        <v>896515</v>
      </c>
      <c r="F101" s="1190" t="s">
        <v>3392</v>
      </c>
      <c r="G101" s="1190"/>
      <c r="H101" s="1194"/>
      <c r="I101" s="252" t="str">
        <f t="shared" si="12"/>
        <v xml:space="preserve">James  </v>
      </c>
      <c r="J101" s="24" t="str">
        <f t="shared" si="13"/>
        <v xml:space="preserve">,James </v>
      </c>
      <c r="K101" s="52">
        <f t="shared" si="20"/>
        <v>0</v>
      </c>
      <c r="L101" s="30" t="str">
        <f t="shared" si="15"/>
        <v>000100</v>
      </c>
      <c r="M101" s="31">
        <f t="shared" si="19"/>
        <v>0</v>
      </c>
      <c r="N101" s="9"/>
      <c r="O101" s="94"/>
      <c r="P101" s="94"/>
      <c r="Q101" s="94"/>
      <c r="R101" s="94"/>
      <c r="S101" s="94"/>
      <c r="T101" s="94"/>
      <c r="U101" s="94"/>
      <c r="V101" s="94"/>
      <c r="W101" s="94"/>
      <c r="X101" s="94"/>
      <c r="Y101" s="94"/>
      <c r="Z101" s="94"/>
      <c r="AA101" s="94"/>
      <c r="AB101" s="94"/>
      <c r="AC101" s="94"/>
      <c r="AD101" s="1683"/>
      <c r="AE101" s="1681"/>
      <c r="AF101" s="289"/>
      <c r="AG101" s="77"/>
      <c r="AH101" s="293">
        <f t="shared" si="14"/>
        <v>896515</v>
      </c>
      <c r="AI101" s="293" t="str">
        <f t="shared" si="14"/>
        <v xml:space="preserve">James </v>
      </c>
      <c r="AJ101" s="293">
        <f t="shared" si="14"/>
        <v>0</v>
      </c>
      <c r="AK101" s="293"/>
      <c r="AL101" s="293"/>
      <c r="AM101" s="293"/>
      <c r="AN101" s="293"/>
      <c r="AO101" s="293"/>
    </row>
    <row r="102" spans="1:41" ht="20.45" customHeight="1" x14ac:dyDescent="0.2">
      <c r="A102" s="1723"/>
      <c r="B102" s="1726"/>
      <c r="C102" s="39"/>
      <c r="D102" s="49"/>
      <c r="E102" s="1190">
        <v>283495</v>
      </c>
      <c r="F102" s="1190" t="s">
        <v>3408</v>
      </c>
      <c r="G102" s="1190"/>
      <c r="H102" s="1194"/>
      <c r="I102" s="56"/>
      <c r="J102" s="56"/>
      <c r="K102" s="52">
        <f t="shared" si="20"/>
        <v>0</v>
      </c>
      <c r="L102" s="30" t="str">
        <f t="shared" si="15"/>
        <v>000100</v>
      </c>
      <c r="M102" s="31">
        <f>IF(K102=0,0,IF(K102&lt;9,"TOO YOUNG",IF(K102&lt;60,"OK","BIT OLD MAYBE")))</f>
        <v>0</v>
      </c>
      <c r="N102" s="9"/>
      <c r="O102" s="94"/>
      <c r="P102" s="94"/>
      <c r="Q102" s="94"/>
      <c r="R102" s="94"/>
      <c r="S102" s="94"/>
      <c r="T102" s="94"/>
      <c r="U102" s="94"/>
      <c r="V102" s="94"/>
      <c r="W102" s="94"/>
      <c r="X102" s="94"/>
      <c r="Y102" s="94"/>
      <c r="Z102" s="94"/>
      <c r="AA102" s="94"/>
      <c r="AB102" s="94"/>
      <c r="AC102" s="94"/>
      <c r="AD102" s="1683"/>
      <c r="AE102" s="1681"/>
      <c r="AF102" s="301"/>
      <c r="AG102" s="302"/>
      <c r="AH102" s="293">
        <f t="shared" si="14"/>
        <v>283495</v>
      </c>
      <c r="AI102" s="293" t="str">
        <f t="shared" si="14"/>
        <v>Sam</v>
      </c>
      <c r="AJ102" s="293">
        <f t="shared" si="14"/>
        <v>0</v>
      </c>
      <c r="AK102" s="293"/>
      <c r="AL102" s="293"/>
      <c r="AM102" s="293"/>
      <c r="AN102" s="293"/>
      <c r="AO102" s="293"/>
    </row>
    <row r="103" spans="1:41" ht="20.45" customHeight="1" x14ac:dyDescent="0.2">
      <c r="A103" s="1723"/>
      <c r="B103" s="1726"/>
      <c r="C103" s="39"/>
      <c r="D103" s="49"/>
      <c r="E103" s="1190">
        <v>507318</v>
      </c>
      <c r="F103" s="1190" t="s">
        <v>3381</v>
      </c>
      <c r="G103" s="1190"/>
      <c r="H103" s="1194"/>
      <c r="I103" s="56"/>
      <c r="J103" s="56"/>
      <c r="K103" s="52">
        <f t="shared" si="20"/>
        <v>0</v>
      </c>
      <c r="L103" s="30" t="str">
        <f t="shared" si="15"/>
        <v>000100</v>
      </c>
      <c r="M103" s="31">
        <f>IF(K103=0,0,IF(K103&lt;9,"TOO YOUNG",IF(K103&lt;60,"OK","BIT OLD MAYBE")))</f>
        <v>0</v>
      </c>
      <c r="N103" s="9"/>
      <c r="O103" s="94"/>
      <c r="P103" s="94"/>
      <c r="Q103" s="94"/>
      <c r="R103" s="94"/>
      <c r="S103" s="94"/>
      <c r="T103" s="94"/>
      <c r="U103" s="94"/>
      <c r="V103" s="94"/>
      <c r="W103" s="94"/>
      <c r="X103" s="94"/>
      <c r="Y103" s="94"/>
      <c r="Z103" s="94"/>
      <c r="AA103" s="94"/>
      <c r="AB103" s="94"/>
      <c r="AC103" s="94"/>
      <c r="AD103" s="1683"/>
      <c r="AE103" s="1681"/>
      <c r="AF103" s="301"/>
      <c r="AG103" s="302"/>
      <c r="AH103" s="293">
        <f t="shared" si="14"/>
        <v>507318</v>
      </c>
      <c r="AI103" s="293" t="str">
        <f t="shared" si="14"/>
        <v>Tom</v>
      </c>
      <c r="AJ103" s="293">
        <f t="shared" si="14"/>
        <v>0</v>
      </c>
      <c r="AK103" s="293"/>
      <c r="AL103" s="293"/>
      <c r="AM103" s="293"/>
      <c r="AN103" s="293"/>
      <c r="AO103" s="293"/>
    </row>
    <row r="104" spans="1:41" ht="20.45" customHeight="1" x14ac:dyDescent="0.2">
      <c r="A104" s="1723"/>
      <c r="B104" s="1726"/>
      <c r="C104" s="39"/>
      <c r="D104" s="49"/>
      <c r="E104" s="1192">
        <v>419381</v>
      </c>
      <c r="F104" s="1192" t="s">
        <v>3381</v>
      </c>
      <c r="G104" s="1192"/>
      <c r="H104" s="1193"/>
      <c r="I104" s="56"/>
      <c r="J104" s="56"/>
      <c r="K104" s="52">
        <f t="shared" si="20"/>
        <v>0</v>
      </c>
      <c r="L104" s="30" t="str">
        <f t="shared" si="15"/>
        <v>000100</v>
      </c>
      <c r="M104" s="31">
        <f>IF(K104=0,0,IF(K104&lt;9,"TOO YOUNG",IF(K104&lt;60,"OK","BIT OLD MAYBE")))</f>
        <v>0</v>
      </c>
      <c r="N104" s="9"/>
      <c r="O104" s="94"/>
      <c r="P104" s="94"/>
      <c r="Q104" s="94"/>
      <c r="R104" s="94"/>
      <c r="S104" s="94"/>
      <c r="T104" s="94"/>
      <c r="U104" s="94"/>
      <c r="V104" s="94"/>
      <c r="W104" s="94"/>
      <c r="X104" s="94"/>
      <c r="Y104" s="94"/>
      <c r="Z104" s="94"/>
      <c r="AA104" s="94"/>
      <c r="AB104" s="94"/>
      <c r="AC104" s="94"/>
      <c r="AD104" s="1683"/>
      <c r="AE104" s="1681"/>
      <c r="AF104" s="301"/>
      <c r="AG104" s="302"/>
      <c r="AH104" s="293">
        <f t="shared" si="14"/>
        <v>419381</v>
      </c>
      <c r="AI104" s="293" t="str">
        <f t="shared" si="14"/>
        <v>Tom</v>
      </c>
      <c r="AJ104" s="293">
        <f t="shared" si="14"/>
        <v>0</v>
      </c>
      <c r="AK104" s="293"/>
      <c r="AL104" s="293"/>
      <c r="AM104" s="293"/>
      <c r="AN104" s="293"/>
      <c r="AO104" s="293"/>
    </row>
    <row r="105" spans="1:41" ht="20.45" customHeight="1" x14ac:dyDescent="0.2">
      <c r="A105" s="1724"/>
      <c r="B105" s="1727"/>
      <c r="C105" s="39"/>
      <c r="D105" s="49"/>
      <c r="E105" s="1190">
        <v>146746</v>
      </c>
      <c r="F105" s="1190" t="s">
        <v>3404</v>
      </c>
      <c r="G105" s="1190"/>
      <c r="H105" s="1194"/>
      <c r="I105" s="56"/>
      <c r="J105" s="56"/>
      <c r="K105" s="52">
        <f t="shared" si="20"/>
        <v>0</v>
      </c>
      <c r="L105" s="30" t="str">
        <f t="shared" si="15"/>
        <v>000100</v>
      </c>
      <c r="M105" s="31">
        <f>IF(K105=0,0,IF(K105&lt;9,"TOO YOUNG",IF(K105&lt;60,"OK","BIT OLD MAYBE")))</f>
        <v>0</v>
      </c>
      <c r="N105" s="9"/>
      <c r="O105" s="94"/>
      <c r="P105" s="94"/>
      <c r="Q105" s="94"/>
      <c r="R105" s="94"/>
      <c r="S105" s="94"/>
      <c r="T105" s="94"/>
      <c r="U105" s="94"/>
      <c r="V105" s="94"/>
      <c r="W105" s="94"/>
      <c r="X105" s="94"/>
      <c r="Y105" s="94"/>
      <c r="Z105" s="94"/>
      <c r="AA105" s="94"/>
      <c r="AB105" s="94"/>
      <c r="AC105" s="94"/>
      <c r="AD105" s="1683"/>
      <c r="AE105" s="1681"/>
      <c r="AF105" s="301"/>
      <c r="AG105" s="302"/>
      <c r="AH105" s="293">
        <f t="shared" si="14"/>
        <v>146746</v>
      </c>
      <c r="AI105" s="293" t="str">
        <f t="shared" si="14"/>
        <v xml:space="preserve">Bradley </v>
      </c>
      <c r="AJ105" s="293">
        <f t="shared" si="14"/>
        <v>0</v>
      </c>
      <c r="AK105" s="293"/>
      <c r="AL105" s="293"/>
      <c r="AM105" s="293"/>
      <c r="AN105" s="293"/>
      <c r="AO105" s="293"/>
    </row>
    <row r="106" spans="1:41" ht="351.75" customHeight="1" x14ac:dyDescent="0.2">
      <c r="E106" s="496"/>
      <c r="F106" s="497"/>
      <c r="G106" s="497"/>
      <c r="H106" s="1179"/>
    </row>
    <row r="107" spans="1:41" ht="9" customHeight="1" x14ac:dyDescent="0.2">
      <c r="E107" s="496"/>
      <c r="F107" s="497"/>
      <c r="G107" s="497"/>
      <c r="H107" s="1179"/>
    </row>
    <row r="108" spans="1:41" ht="9" customHeight="1" x14ac:dyDescent="0.2">
      <c r="E108" s="496"/>
      <c r="F108" s="497"/>
      <c r="G108" s="497"/>
      <c r="H108" s="1179"/>
    </row>
    <row r="109" spans="1:41" ht="9" customHeight="1" x14ac:dyDescent="0.2">
      <c r="E109" s="496"/>
      <c r="F109" s="497"/>
      <c r="G109" s="497"/>
      <c r="H109" s="1179"/>
    </row>
    <row r="110" spans="1:41" ht="9" customHeight="1" x14ac:dyDescent="0.2">
      <c r="E110" s="496"/>
      <c r="F110" s="497"/>
      <c r="G110" s="497"/>
      <c r="H110" s="1179"/>
    </row>
    <row r="111" spans="1:41" ht="9" customHeight="1" x14ac:dyDescent="0.2">
      <c r="E111" s="496"/>
      <c r="F111" s="497"/>
      <c r="G111" s="497"/>
      <c r="H111" s="1179"/>
    </row>
    <row r="112" spans="1:41" ht="9" customHeight="1" x14ac:dyDescent="0.2">
      <c r="E112" s="496"/>
      <c r="F112" s="497"/>
      <c r="G112" s="497"/>
      <c r="H112" s="1179"/>
    </row>
    <row r="113" spans="5:8" ht="9" customHeight="1" x14ac:dyDescent="0.2">
      <c r="E113" s="496"/>
      <c r="F113" s="497"/>
      <c r="G113" s="497"/>
      <c r="H113" s="1179"/>
    </row>
    <row r="114" spans="5:8" ht="9" customHeight="1" x14ac:dyDescent="0.2">
      <c r="E114" s="496"/>
      <c r="F114" s="497"/>
      <c r="G114" s="497"/>
      <c r="H114" s="1179"/>
    </row>
    <row r="115" spans="5:8" ht="9" customHeight="1" x14ac:dyDescent="0.2">
      <c r="E115" s="496"/>
      <c r="F115" s="497"/>
      <c r="G115" s="497"/>
      <c r="H115" s="1179"/>
    </row>
    <row r="116" spans="5:8" ht="9" customHeight="1" x14ac:dyDescent="0.2">
      <c r="E116" s="496"/>
      <c r="F116" s="497"/>
      <c r="G116" s="497"/>
      <c r="H116" s="1179"/>
    </row>
    <row r="117" spans="5:8" ht="9" customHeight="1" x14ac:dyDescent="0.2">
      <c r="E117" s="496"/>
      <c r="F117" s="497"/>
      <c r="G117" s="497"/>
      <c r="H117" s="1179"/>
    </row>
    <row r="118" spans="5:8" ht="9" customHeight="1" x14ac:dyDescent="0.2">
      <c r="E118" s="496"/>
      <c r="F118" s="497"/>
      <c r="G118" s="497"/>
      <c r="H118" s="1179"/>
    </row>
    <row r="119" spans="5:8" ht="9" customHeight="1" x14ac:dyDescent="0.2">
      <c r="E119" s="496"/>
      <c r="F119" s="497"/>
      <c r="G119" s="497"/>
      <c r="H119" s="1179"/>
    </row>
    <row r="120" spans="5:8" ht="9" customHeight="1" x14ac:dyDescent="0.2">
      <c r="E120" s="496"/>
      <c r="F120" s="497"/>
      <c r="G120" s="497"/>
      <c r="H120" s="1179"/>
    </row>
    <row r="121" spans="5:8" ht="9" customHeight="1" x14ac:dyDescent="0.2">
      <c r="E121" s="496"/>
      <c r="F121" s="497"/>
      <c r="G121" s="497"/>
      <c r="H121" s="1179"/>
    </row>
    <row r="122" spans="5:8" ht="9" customHeight="1" x14ac:dyDescent="0.2">
      <c r="E122" s="496"/>
      <c r="F122" s="497"/>
      <c r="G122" s="497"/>
      <c r="H122" s="1179"/>
    </row>
    <row r="123" spans="5:8" ht="9" customHeight="1" x14ac:dyDescent="0.2">
      <c r="E123" s="496"/>
      <c r="F123" s="497"/>
      <c r="G123" s="497"/>
      <c r="H123" s="1179"/>
    </row>
    <row r="124" spans="5:8" ht="9" customHeight="1" x14ac:dyDescent="0.2">
      <c r="E124" s="496"/>
      <c r="F124" s="497"/>
      <c r="G124" s="497"/>
      <c r="H124" s="1179"/>
    </row>
    <row r="125" spans="5:8" ht="9" customHeight="1" x14ac:dyDescent="0.2">
      <c r="E125" s="496"/>
      <c r="F125" s="497"/>
      <c r="G125" s="497"/>
      <c r="H125" s="1179"/>
    </row>
    <row r="126" spans="5:8" ht="9" customHeight="1" x14ac:dyDescent="0.2">
      <c r="E126" s="496"/>
      <c r="F126" s="497"/>
      <c r="G126" s="497"/>
      <c r="H126" s="1179"/>
    </row>
    <row r="127" spans="5:8" ht="9" customHeight="1" x14ac:dyDescent="0.2">
      <c r="E127" s="496"/>
      <c r="F127" s="497"/>
      <c r="G127" s="497"/>
      <c r="H127" s="1179"/>
    </row>
    <row r="128" spans="5:8" ht="9" customHeight="1" x14ac:dyDescent="0.2">
      <c r="E128" s="496"/>
      <c r="F128" s="497"/>
      <c r="G128" s="497"/>
      <c r="H128" s="1179"/>
    </row>
    <row r="129" spans="5:8" ht="9" customHeight="1" x14ac:dyDescent="0.2">
      <c r="E129" s="496"/>
      <c r="F129" s="497"/>
      <c r="G129" s="497"/>
      <c r="H129" s="1179"/>
    </row>
    <row r="130" spans="5:8" ht="9" customHeight="1" x14ac:dyDescent="0.2">
      <c r="E130" s="496"/>
      <c r="F130" s="497"/>
      <c r="G130" s="497"/>
      <c r="H130" s="1179"/>
    </row>
    <row r="131" spans="5:8" ht="9" customHeight="1" x14ac:dyDescent="0.2">
      <c r="E131" s="496"/>
      <c r="F131" s="497"/>
      <c r="G131" s="497"/>
      <c r="H131" s="1179"/>
    </row>
    <row r="132" spans="5:8" ht="9" customHeight="1" x14ac:dyDescent="0.2">
      <c r="E132" s="496"/>
      <c r="F132" s="497"/>
      <c r="G132" s="497"/>
      <c r="H132" s="1179"/>
    </row>
    <row r="133" spans="5:8" ht="9" customHeight="1" x14ac:dyDescent="0.2">
      <c r="E133" s="496"/>
      <c r="F133" s="497"/>
      <c r="G133" s="497"/>
      <c r="H133" s="1179"/>
    </row>
    <row r="134" spans="5:8" ht="9" customHeight="1" x14ac:dyDescent="0.2">
      <c r="E134" s="496"/>
      <c r="F134" s="497"/>
      <c r="G134" s="497"/>
      <c r="H134" s="1179"/>
    </row>
    <row r="135" spans="5:8" ht="9" customHeight="1" x14ac:dyDescent="0.2">
      <c r="E135" s="496"/>
      <c r="F135" s="497"/>
      <c r="G135" s="497"/>
      <c r="H135" s="1179"/>
    </row>
    <row r="136" spans="5:8" ht="9" customHeight="1" x14ac:dyDescent="0.2">
      <c r="E136" s="496"/>
      <c r="F136" s="497"/>
      <c r="G136" s="497"/>
      <c r="H136" s="1179"/>
    </row>
    <row r="137" spans="5:8" ht="9" customHeight="1" x14ac:dyDescent="0.2">
      <c r="E137" s="496"/>
      <c r="F137" s="497"/>
      <c r="G137" s="497"/>
      <c r="H137" s="1179"/>
    </row>
    <row r="138" spans="5:8" ht="9" customHeight="1" x14ac:dyDescent="0.2">
      <c r="E138" s="496"/>
      <c r="F138" s="497"/>
      <c r="G138" s="497"/>
      <c r="H138" s="1179"/>
    </row>
    <row r="139" spans="5:8" ht="9" customHeight="1" x14ac:dyDescent="0.2">
      <c r="E139" s="496"/>
      <c r="F139" s="497"/>
      <c r="G139" s="497"/>
      <c r="H139" s="1179"/>
    </row>
    <row r="140" spans="5:8" ht="9" customHeight="1" x14ac:dyDescent="0.2">
      <c r="E140" s="496"/>
      <c r="F140" s="497"/>
      <c r="G140" s="497"/>
      <c r="H140" s="1179"/>
    </row>
    <row r="141" spans="5:8" ht="9" customHeight="1" x14ac:dyDescent="0.2">
      <c r="E141" s="497"/>
      <c r="F141" s="497"/>
      <c r="G141" s="497"/>
      <c r="H141" s="1179"/>
    </row>
    <row r="142" spans="5:8" ht="9" customHeight="1" x14ac:dyDescent="0.2">
      <c r="E142" s="497"/>
      <c r="F142" s="497"/>
      <c r="G142" s="497"/>
      <c r="H142" s="1179"/>
    </row>
    <row r="143" spans="5:8" ht="9" customHeight="1" x14ac:dyDescent="0.2">
      <c r="E143" s="497"/>
      <c r="F143" s="497"/>
      <c r="G143" s="497"/>
      <c r="H143" s="1179"/>
    </row>
    <row r="144" spans="5:8" ht="9" customHeight="1" x14ac:dyDescent="0.2">
      <c r="E144" s="497"/>
      <c r="F144" s="497"/>
      <c r="G144" s="497"/>
      <c r="H144" s="1179"/>
    </row>
    <row r="145" spans="5:8" ht="9" customHeight="1" x14ac:dyDescent="0.2">
      <c r="E145" s="497"/>
      <c r="F145" s="497"/>
      <c r="G145" s="497"/>
      <c r="H145" s="1179"/>
    </row>
    <row r="146" spans="5:8" ht="9" customHeight="1" x14ac:dyDescent="0.2">
      <c r="E146" s="497"/>
      <c r="F146" s="497"/>
      <c r="G146" s="497"/>
      <c r="H146" s="1179"/>
    </row>
    <row r="147" spans="5:8" ht="9" customHeight="1" x14ac:dyDescent="0.2">
      <c r="E147" s="497"/>
      <c r="F147" s="497"/>
      <c r="G147" s="497"/>
      <c r="H147" s="1179"/>
    </row>
    <row r="148" spans="5:8" ht="9" customHeight="1" x14ac:dyDescent="0.2">
      <c r="E148" s="497"/>
      <c r="F148" s="497"/>
      <c r="G148" s="497"/>
      <c r="H148" s="1179"/>
    </row>
    <row r="149" spans="5:8" ht="9" customHeight="1" x14ac:dyDescent="0.2">
      <c r="E149" s="497"/>
      <c r="F149" s="497"/>
      <c r="G149" s="497"/>
      <c r="H149" s="1179"/>
    </row>
    <row r="150" spans="5:8" ht="9" customHeight="1" x14ac:dyDescent="0.2">
      <c r="E150" s="497"/>
      <c r="F150" s="497"/>
      <c r="G150" s="497"/>
      <c r="H150" s="1179"/>
    </row>
    <row r="151" spans="5:8" ht="9" customHeight="1" x14ac:dyDescent="0.2">
      <c r="E151" s="497"/>
      <c r="F151" s="497"/>
      <c r="G151" s="497"/>
      <c r="H151" s="1179"/>
    </row>
    <row r="152" spans="5:8" ht="9" customHeight="1" x14ac:dyDescent="0.2">
      <c r="E152" s="497"/>
      <c r="F152" s="497"/>
      <c r="G152" s="497"/>
      <c r="H152" s="1179"/>
    </row>
    <row r="153" spans="5:8" ht="9" customHeight="1" x14ac:dyDescent="0.2">
      <c r="E153" s="497"/>
      <c r="F153" s="497"/>
      <c r="G153" s="497"/>
      <c r="H153" s="1179"/>
    </row>
    <row r="154" spans="5:8" ht="9" customHeight="1" x14ac:dyDescent="0.2">
      <c r="E154" s="497"/>
      <c r="F154" s="497"/>
      <c r="G154" s="497"/>
      <c r="H154" s="1179"/>
    </row>
    <row r="155" spans="5:8" ht="9" customHeight="1" x14ac:dyDescent="0.2">
      <c r="E155" s="497"/>
      <c r="F155" s="497"/>
      <c r="G155" s="497"/>
      <c r="H155" s="1179"/>
    </row>
    <row r="156" spans="5:8" ht="9" customHeight="1" x14ac:dyDescent="0.2">
      <c r="E156" s="497"/>
      <c r="F156" s="497"/>
      <c r="G156" s="497"/>
      <c r="H156" s="1179"/>
    </row>
    <row r="157" spans="5:8" ht="9" customHeight="1" x14ac:dyDescent="0.2">
      <c r="E157" s="497"/>
      <c r="F157" s="497"/>
      <c r="G157" s="497"/>
      <c r="H157" s="1179"/>
    </row>
    <row r="158" spans="5:8" ht="9" customHeight="1" x14ac:dyDescent="0.2">
      <c r="E158" s="497"/>
      <c r="F158" s="497"/>
      <c r="G158" s="497"/>
      <c r="H158" s="1179"/>
    </row>
    <row r="159" spans="5:8" ht="9" customHeight="1" x14ac:dyDescent="0.2">
      <c r="E159" s="497"/>
      <c r="F159" s="497"/>
      <c r="G159" s="497"/>
      <c r="H159" s="1179"/>
    </row>
    <row r="160" spans="5:8" ht="9" customHeight="1" x14ac:dyDescent="0.2">
      <c r="E160" s="497"/>
      <c r="F160" s="497"/>
      <c r="G160" s="497"/>
      <c r="H160" s="1179"/>
    </row>
    <row r="161" spans="5:8" ht="9" customHeight="1" x14ac:dyDescent="0.2">
      <c r="E161" s="497"/>
      <c r="F161" s="497"/>
      <c r="G161" s="497"/>
      <c r="H161" s="1179"/>
    </row>
    <row r="162" spans="5:8" ht="9" customHeight="1" x14ac:dyDescent="0.2">
      <c r="E162" s="497"/>
      <c r="F162" s="497"/>
      <c r="G162" s="497"/>
      <c r="H162" s="1179"/>
    </row>
    <row r="163" spans="5:8" ht="9" customHeight="1" x14ac:dyDescent="0.2">
      <c r="E163" s="497"/>
      <c r="F163" s="497"/>
      <c r="G163" s="497"/>
      <c r="H163" s="1179"/>
    </row>
    <row r="164" spans="5:8" ht="9" customHeight="1" x14ac:dyDescent="0.2">
      <c r="E164" s="497"/>
      <c r="F164" s="497"/>
      <c r="G164" s="497"/>
      <c r="H164" s="1179"/>
    </row>
    <row r="165" spans="5:8" ht="9" customHeight="1" x14ac:dyDescent="0.2">
      <c r="E165" s="497"/>
      <c r="F165" s="497"/>
      <c r="G165" s="497"/>
      <c r="H165" s="1179"/>
    </row>
    <row r="166" spans="5:8" ht="9" customHeight="1" x14ac:dyDescent="0.2">
      <c r="E166" s="497"/>
      <c r="F166" s="497"/>
      <c r="G166" s="497"/>
      <c r="H166" s="1179"/>
    </row>
    <row r="167" spans="5:8" ht="9" customHeight="1" x14ac:dyDescent="0.2">
      <c r="E167" s="497"/>
      <c r="F167" s="497"/>
      <c r="G167" s="497"/>
      <c r="H167" s="1179"/>
    </row>
    <row r="168" spans="5:8" ht="9" customHeight="1" x14ac:dyDescent="0.2">
      <c r="E168" s="497"/>
      <c r="F168" s="497"/>
      <c r="G168" s="497"/>
      <c r="H168" s="1179"/>
    </row>
    <row r="169" spans="5:8" ht="9" customHeight="1" x14ac:dyDescent="0.2">
      <c r="E169" s="497"/>
      <c r="F169" s="497"/>
      <c r="G169" s="497"/>
      <c r="H169" s="1179"/>
    </row>
    <row r="170" spans="5:8" ht="9" customHeight="1" x14ac:dyDescent="0.2">
      <c r="E170" s="497"/>
      <c r="F170" s="497"/>
      <c r="G170" s="497"/>
      <c r="H170" s="1179"/>
    </row>
    <row r="171" spans="5:8" ht="9" customHeight="1" x14ac:dyDescent="0.2">
      <c r="E171" s="497"/>
      <c r="F171" s="497"/>
      <c r="G171" s="497"/>
      <c r="H171" s="1179"/>
    </row>
    <row r="172" spans="5:8" ht="9" customHeight="1" x14ac:dyDescent="0.2">
      <c r="E172" s="497"/>
      <c r="F172" s="497"/>
      <c r="G172" s="497"/>
      <c r="H172" s="1179"/>
    </row>
    <row r="173" spans="5:8" ht="9" customHeight="1" x14ac:dyDescent="0.2">
      <c r="E173" s="497"/>
      <c r="F173" s="497"/>
      <c r="G173" s="497"/>
      <c r="H173" s="1179"/>
    </row>
    <row r="174" spans="5:8" ht="9" customHeight="1" x14ac:dyDescent="0.2">
      <c r="E174" s="497"/>
      <c r="F174" s="497"/>
      <c r="G174" s="497"/>
      <c r="H174" s="1179"/>
    </row>
    <row r="175" spans="5:8" ht="9" customHeight="1" x14ac:dyDescent="0.2">
      <c r="E175" s="497"/>
      <c r="F175" s="497"/>
      <c r="G175" s="497"/>
      <c r="H175" s="1179"/>
    </row>
    <row r="176" spans="5:8" ht="9" customHeight="1" x14ac:dyDescent="0.2">
      <c r="E176" s="497"/>
      <c r="F176" s="497"/>
      <c r="G176" s="497"/>
      <c r="H176" s="1179"/>
    </row>
    <row r="177" spans="5:8" ht="9" customHeight="1" x14ac:dyDescent="0.2">
      <c r="E177" s="497"/>
      <c r="F177" s="497"/>
      <c r="G177" s="497"/>
      <c r="H177" s="1179"/>
    </row>
    <row r="178" spans="5:8" ht="9" customHeight="1" x14ac:dyDescent="0.2">
      <c r="E178" s="497"/>
      <c r="F178" s="497"/>
      <c r="G178" s="497"/>
      <c r="H178" s="1179"/>
    </row>
    <row r="179" spans="5:8" ht="9" customHeight="1" x14ac:dyDescent="0.2">
      <c r="E179" s="497"/>
      <c r="F179" s="497"/>
      <c r="G179" s="497"/>
      <c r="H179" s="1179"/>
    </row>
    <row r="180" spans="5:8" ht="9" customHeight="1" x14ac:dyDescent="0.2">
      <c r="E180" s="497"/>
      <c r="F180" s="497"/>
      <c r="G180" s="497"/>
      <c r="H180" s="1179"/>
    </row>
    <row r="181" spans="5:8" ht="9" customHeight="1" x14ac:dyDescent="0.2">
      <c r="E181" s="497"/>
      <c r="F181" s="497"/>
      <c r="G181" s="497"/>
      <c r="H181" s="1179"/>
    </row>
    <row r="182" spans="5:8" ht="9" customHeight="1" x14ac:dyDescent="0.2">
      <c r="E182" s="497"/>
      <c r="F182" s="497"/>
      <c r="G182" s="497"/>
      <c r="H182" s="1179"/>
    </row>
    <row r="183" spans="5:8" ht="9" customHeight="1" x14ac:dyDescent="0.2">
      <c r="E183" s="497"/>
      <c r="F183" s="497"/>
      <c r="G183" s="497"/>
      <c r="H183" s="1179"/>
    </row>
    <row r="184" spans="5:8" ht="9" customHeight="1" x14ac:dyDescent="0.2">
      <c r="E184" s="497"/>
      <c r="F184" s="497"/>
      <c r="G184" s="497"/>
      <c r="H184" s="1179"/>
    </row>
    <row r="185" spans="5:8" ht="9" customHeight="1" x14ac:dyDescent="0.2">
      <c r="E185" s="497"/>
      <c r="F185" s="497"/>
      <c r="G185" s="497"/>
      <c r="H185" s="1179"/>
    </row>
    <row r="186" spans="5:8" ht="9" customHeight="1" x14ac:dyDescent="0.2">
      <c r="E186" s="497"/>
      <c r="F186" s="497"/>
      <c r="G186" s="497"/>
      <c r="H186" s="1179"/>
    </row>
    <row r="187" spans="5:8" ht="9" customHeight="1" x14ac:dyDescent="0.2">
      <c r="E187" s="497"/>
      <c r="F187" s="497"/>
      <c r="G187" s="497"/>
      <c r="H187" s="1179"/>
    </row>
    <row r="188" spans="5:8" ht="9" customHeight="1" x14ac:dyDescent="0.2">
      <c r="E188" s="497"/>
      <c r="F188" s="497"/>
      <c r="G188" s="497"/>
      <c r="H188" s="1179"/>
    </row>
    <row r="189" spans="5:8" ht="9" customHeight="1" x14ac:dyDescent="0.2">
      <c r="E189" s="497"/>
      <c r="F189" s="497"/>
      <c r="G189" s="497"/>
      <c r="H189" s="1179"/>
    </row>
    <row r="190" spans="5:8" ht="9" customHeight="1" x14ac:dyDescent="0.2">
      <c r="E190" s="497"/>
      <c r="F190" s="497"/>
      <c r="G190" s="497"/>
      <c r="H190" s="1179"/>
    </row>
    <row r="191" spans="5:8" ht="9" customHeight="1" x14ac:dyDescent="0.2">
      <c r="E191" s="497"/>
      <c r="F191" s="497"/>
      <c r="G191" s="497"/>
      <c r="H191" s="1179"/>
    </row>
    <row r="192" spans="5:8" ht="9" customHeight="1" x14ac:dyDescent="0.2">
      <c r="E192" s="497"/>
      <c r="F192" s="497"/>
      <c r="G192" s="497"/>
      <c r="H192" s="1179"/>
    </row>
    <row r="193" spans="5:8" ht="9" customHeight="1" x14ac:dyDescent="0.2">
      <c r="E193" s="497"/>
      <c r="F193" s="497"/>
      <c r="G193" s="497"/>
      <c r="H193" s="1179"/>
    </row>
    <row r="194" spans="5:8" ht="9" customHeight="1" x14ac:dyDescent="0.2">
      <c r="E194" s="497"/>
      <c r="F194" s="497"/>
      <c r="G194" s="497"/>
      <c r="H194" s="1179"/>
    </row>
    <row r="195" spans="5:8" ht="9" customHeight="1" x14ac:dyDescent="0.2">
      <c r="E195" s="497"/>
      <c r="F195" s="497"/>
      <c r="G195" s="497"/>
      <c r="H195" s="1179"/>
    </row>
    <row r="196" spans="5:8" ht="9" customHeight="1" x14ac:dyDescent="0.2">
      <c r="E196" s="497"/>
      <c r="F196" s="497"/>
      <c r="G196" s="497"/>
      <c r="H196" s="1179"/>
    </row>
    <row r="197" spans="5:8" ht="9" customHeight="1" x14ac:dyDescent="0.2">
      <c r="E197" s="497"/>
      <c r="F197" s="497"/>
      <c r="G197" s="497"/>
      <c r="H197" s="1179"/>
    </row>
    <row r="198" spans="5:8" ht="9" customHeight="1" x14ac:dyDescent="0.2">
      <c r="E198" s="497"/>
      <c r="F198" s="497"/>
      <c r="G198" s="497"/>
      <c r="H198" s="1179"/>
    </row>
    <row r="199" spans="5:8" ht="9" customHeight="1" x14ac:dyDescent="0.2">
      <c r="E199" s="497"/>
      <c r="F199" s="497"/>
      <c r="G199" s="497"/>
      <c r="H199" s="1179"/>
    </row>
    <row r="200" spans="5:8" ht="3.6" customHeight="1" x14ac:dyDescent="0.2">
      <c r="E200" s="497"/>
      <c r="F200" s="497"/>
      <c r="G200" s="497"/>
      <c r="H200" s="1179"/>
    </row>
    <row r="201" spans="5:8" ht="3.6" customHeight="1" x14ac:dyDescent="0.2">
      <c r="E201" s="497"/>
      <c r="F201" s="497"/>
      <c r="G201" s="497"/>
      <c r="H201" s="1179"/>
    </row>
    <row r="202" spans="5:8" ht="3.6" customHeight="1" x14ac:dyDescent="0.2">
      <c r="E202" s="497"/>
      <c r="F202" s="497"/>
      <c r="G202" s="497"/>
      <c r="H202" s="1179"/>
    </row>
    <row r="203" spans="5:8" ht="3.6" customHeight="1" x14ac:dyDescent="0.2">
      <c r="E203" s="497"/>
      <c r="F203" s="497"/>
      <c r="G203" s="497"/>
      <c r="H203" s="1179"/>
    </row>
    <row r="204" spans="5:8" ht="3.6" customHeight="1" x14ac:dyDescent="0.2">
      <c r="E204" s="497"/>
      <c r="F204" s="497"/>
      <c r="G204" s="497"/>
      <c r="H204" s="1179"/>
    </row>
    <row r="205" spans="5:8" ht="3.6" customHeight="1" x14ac:dyDescent="0.2">
      <c r="E205" s="497"/>
      <c r="F205" s="497"/>
      <c r="G205" s="497"/>
      <c r="H205" s="1179"/>
    </row>
    <row r="206" spans="5:8" ht="3.6" customHeight="1" x14ac:dyDescent="0.2">
      <c r="E206" s="497"/>
      <c r="F206" s="497"/>
      <c r="G206" s="497"/>
      <c r="H206" s="1179"/>
    </row>
    <row r="207" spans="5:8" ht="3.6" customHeight="1" x14ac:dyDescent="0.2">
      <c r="E207" s="497"/>
      <c r="F207" s="497"/>
      <c r="G207" s="497"/>
      <c r="H207" s="1179"/>
    </row>
    <row r="208" spans="5:8" ht="3.6" customHeight="1" x14ac:dyDescent="0.2">
      <c r="E208" s="497"/>
      <c r="F208" s="497"/>
      <c r="G208" s="497"/>
      <c r="H208" s="1179"/>
    </row>
    <row r="209" spans="5:8" ht="3.6" customHeight="1" x14ac:dyDescent="0.2">
      <c r="E209" s="497"/>
      <c r="F209" s="497"/>
      <c r="G209" s="497"/>
      <c r="H209" s="1179"/>
    </row>
    <row r="210" spans="5:8" ht="3.6" customHeight="1" x14ac:dyDescent="0.2">
      <c r="E210" s="497"/>
      <c r="F210" s="497"/>
      <c r="G210" s="497"/>
      <c r="H210" s="1179"/>
    </row>
    <row r="211" spans="5:8" ht="3.6" customHeight="1" x14ac:dyDescent="0.2">
      <c r="E211" s="497"/>
      <c r="F211" s="497"/>
      <c r="G211" s="497"/>
      <c r="H211" s="1179"/>
    </row>
    <row r="212" spans="5:8" ht="3.6" customHeight="1" x14ac:dyDescent="0.2">
      <c r="E212" s="497"/>
      <c r="F212" s="497"/>
      <c r="G212" s="497"/>
      <c r="H212" s="1179"/>
    </row>
    <row r="213" spans="5:8" ht="3.6" customHeight="1" x14ac:dyDescent="0.2">
      <c r="E213" s="497"/>
      <c r="F213" s="497"/>
      <c r="G213" s="497"/>
      <c r="H213" s="1179"/>
    </row>
    <row r="214" spans="5:8" ht="3.6" customHeight="1" x14ac:dyDescent="0.2">
      <c r="E214" s="497"/>
      <c r="F214" s="497"/>
      <c r="G214" s="497"/>
      <c r="H214" s="1179"/>
    </row>
    <row r="215" spans="5:8" ht="3.6" customHeight="1" x14ac:dyDescent="0.2">
      <c r="E215" s="497"/>
      <c r="F215" s="497"/>
      <c r="G215" s="497"/>
      <c r="H215" s="1179"/>
    </row>
    <row r="216" spans="5:8" ht="3.6" customHeight="1" x14ac:dyDescent="0.2">
      <c r="E216" s="497"/>
      <c r="F216" s="497"/>
      <c r="G216" s="497"/>
      <c r="H216" s="1179"/>
    </row>
    <row r="217" spans="5:8" ht="3.6" customHeight="1" x14ac:dyDescent="0.2">
      <c r="E217" s="497"/>
      <c r="F217" s="497"/>
      <c r="G217" s="497"/>
      <c r="H217" s="1179"/>
    </row>
    <row r="218" spans="5:8" ht="3.6" customHeight="1" x14ac:dyDescent="0.2">
      <c r="E218" s="497"/>
      <c r="F218" s="497"/>
      <c r="G218" s="497"/>
      <c r="H218" s="1179"/>
    </row>
    <row r="219" spans="5:8" ht="3.6" customHeight="1" x14ac:dyDescent="0.2">
      <c r="E219" s="497"/>
      <c r="F219" s="497"/>
      <c r="G219" s="497"/>
      <c r="H219" s="1179"/>
    </row>
    <row r="220" spans="5:8" ht="3.6" customHeight="1" x14ac:dyDescent="0.2">
      <c r="E220" s="497"/>
      <c r="F220" s="497"/>
      <c r="G220" s="497"/>
      <c r="H220" s="1179"/>
    </row>
    <row r="221" spans="5:8" ht="3.6" customHeight="1" x14ac:dyDescent="0.2">
      <c r="E221" s="497"/>
      <c r="F221" s="497"/>
      <c r="G221" s="497"/>
      <c r="H221" s="1179"/>
    </row>
    <row r="222" spans="5:8" ht="3.6" customHeight="1" x14ac:dyDescent="0.2">
      <c r="E222" s="497"/>
      <c r="F222" s="497"/>
      <c r="G222" s="497"/>
      <c r="H222" s="1179"/>
    </row>
    <row r="223" spans="5:8" ht="3.6" customHeight="1" x14ac:dyDescent="0.2">
      <c r="E223" s="497"/>
      <c r="F223" s="497"/>
      <c r="G223" s="497"/>
      <c r="H223" s="1179"/>
    </row>
    <row r="224" spans="5:8" ht="3.6" customHeight="1" x14ac:dyDescent="0.2">
      <c r="E224" s="497"/>
      <c r="F224" s="497"/>
      <c r="G224" s="497"/>
      <c r="H224" s="1179"/>
    </row>
    <row r="225" spans="5:8" ht="3.6" customHeight="1" x14ac:dyDescent="0.2">
      <c r="E225" s="497"/>
      <c r="F225" s="497"/>
      <c r="G225" s="497"/>
      <c r="H225" s="1179"/>
    </row>
    <row r="226" spans="5:8" ht="3.6" customHeight="1" x14ac:dyDescent="0.2">
      <c r="E226" s="497"/>
      <c r="F226" s="497"/>
      <c r="G226" s="497"/>
      <c r="H226" s="1179"/>
    </row>
    <row r="227" spans="5:8" ht="3.6" customHeight="1" x14ac:dyDescent="0.2">
      <c r="E227" s="497"/>
      <c r="F227" s="497"/>
      <c r="G227" s="497"/>
      <c r="H227" s="1179"/>
    </row>
    <row r="228" spans="5:8" ht="3.6" customHeight="1" x14ac:dyDescent="0.2">
      <c r="E228" s="497"/>
      <c r="F228" s="497"/>
      <c r="G228" s="497"/>
      <c r="H228" s="1179"/>
    </row>
    <row r="229" spans="5:8" ht="3.6" customHeight="1" x14ac:dyDescent="0.2">
      <c r="E229" s="497"/>
      <c r="F229" s="497"/>
      <c r="G229" s="497"/>
      <c r="H229" s="1179"/>
    </row>
    <row r="230" spans="5:8" ht="3.6" customHeight="1" x14ac:dyDescent="0.2">
      <c r="E230" s="497"/>
      <c r="F230" s="497"/>
      <c r="G230" s="497"/>
      <c r="H230" s="1179"/>
    </row>
    <row r="231" spans="5:8" ht="3.6" customHeight="1" x14ac:dyDescent="0.2">
      <c r="E231" s="497"/>
      <c r="F231" s="497"/>
      <c r="G231" s="497"/>
      <c r="H231" s="1179"/>
    </row>
    <row r="232" spans="5:8" ht="3.6" customHeight="1" x14ac:dyDescent="0.2">
      <c r="E232" s="497"/>
      <c r="F232" s="497"/>
      <c r="G232" s="497"/>
      <c r="H232" s="1179"/>
    </row>
    <row r="233" spans="5:8" ht="3.6" customHeight="1" x14ac:dyDescent="0.2">
      <c r="E233" s="497"/>
      <c r="F233" s="497"/>
      <c r="G233" s="497"/>
      <c r="H233" s="1179"/>
    </row>
    <row r="234" spans="5:8" ht="3.6" customHeight="1" x14ac:dyDescent="0.2">
      <c r="E234" s="497"/>
      <c r="F234" s="497"/>
      <c r="G234" s="497"/>
      <c r="H234" s="1179"/>
    </row>
    <row r="235" spans="5:8" ht="3.6" customHeight="1" x14ac:dyDescent="0.2">
      <c r="E235" s="497"/>
      <c r="F235" s="497"/>
      <c r="G235" s="497"/>
      <c r="H235" s="1179"/>
    </row>
    <row r="236" spans="5:8" ht="3.6" customHeight="1" x14ac:dyDescent="0.2">
      <c r="E236" s="497"/>
      <c r="F236" s="497"/>
      <c r="G236" s="497"/>
      <c r="H236" s="1179"/>
    </row>
    <row r="237" spans="5:8" ht="3.6" customHeight="1" x14ac:dyDescent="0.2">
      <c r="E237" s="497"/>
      <c r="F237" s="497"/>
      <c r="G237" s="497"/>
      <c r="H237" s="1179"/>
    </row>
    <row r="238" spans="5:8" ht="3.6" customHeight="1" x14ac:dyDescent="0.2">
      <c r="E238" s="497"/>
      <c r="F238" s="497"/>
      <c r="G238" s="497"/>
      <c r="H238" s="1179"/>
    </row>
    <row r="239" spans="5:8" ht="3.6" customHeight="1" x14ac:dyDescent="0.2">
      <c r="E239" s="497"/>
      <c r="F239" s="497"/>
      <c r="G239" s="497"/>
      <c r="H239" s="1179"/>
    </row>
    <row r="240" spans="5:8" ht="3.6" customHeight="1" x14ac:dyDescent="0.2">
      <c r="E240" s="497"/>
      <c r="F240" s="497"/>
      <c r="G240" s="497"/>
      <c r="H240" s="1179"/>
    </row>
    <row r="241" spans="5:8" ht="3.6" customHeight="1" x14ac:dyDescent="0.2">
      <c r="E241" s="497"/>
      <c r="F241" s="497"/>
      <c r="G241" s="497"/>
      <c r="H241" s="1179"/>
    </row>
    <row r="242" spans="5:8" ht="3.6" customHeight="1" x14ac:dyDescent="0.2">
      <c r="E242" s="497"/>
      <c r="F242" s="497"/>
      <c r="G242" s="497"/>
      <c r="H242" s="1179"/>
    </row>
    <row r="243" spans="5:8" ht="3.6" customHeight="1" x14ac:dyDescent="0.2">
      <c r="E243" s="497"/>
      <c r="F243" s="497"/>
      <c r="G243" s="497"/>
      <c r="H243" s="1179"/>
    </row>
    <row r="244" spans="5:8" ht="3.6" customHeight="1" x14ac:dyDescent="0.2">
      <c r="E244" s="497"/>
      <c r="F244" s="497"/>
      <c r="G244" s="497"/>
      <c r="H244" s="1179"/>
    </row>
    <row r="245" spans="5:8" ht="3.6" customHeight="1" x14ac:dyDescent="0.2">
      <c r="E245" s="497"/>
      <c r="F245" s="497"/>
      <c r="G245" s="497"/>
      <c r="H245" s="1179"/>
    </row>
    <row r="246" spans="5:8" ht="3.6" customHeight="1" x14ac:dyDescent="0.2">
      <c r="E246" s="497"/>
      <c r="F246" s="497"/>
      <c r="G246" s="497"/>
      <c r="H246" s="1179"/>
    </row>
    <row r="247" spans="5:8" ht="3.6" customHeight="1" x14ac:dyDescent="0.2">
      <c r="E247" s="497"/>
      <c r="F247" s="497"/>
      <c r="G247" s="497"/>
      <c r="H247" s="1179"/>
    </row>
    <row r="248" spans="5:8" ht="3.6" customHeight="1" x14ac:dyDescent="0.2">
      <c r="E248" s="497"/>
      <c r="F248" s="497"/>
      <c r="G248" s="497"/>
      <c r="H248" s="1179"/>
    </row>
    <row r="249" spans="5:8" ht="3.6" customHeight="1" x14ac:dyDescent="0.2">
      <c r="E249" s="497"/>
      <c r="F249" s="497"/>
      <c r="G249" s="497"/>
      <c r="H249" s="1179"/>
    </row>
    <row r="250" spans="5:8" ht="3.6" customHeight="1" x14ac:dyDescent="0.2">
      <c r="E250" s="497"/>
      <c r="F250" s="497"/>
      <c r="G250" s="497"/>
      <c r="H250" s="1179"/>
    </row>
    <row r="251" spans="5:8" ht="3.6" customHeight="1" x14ac:dyDescent="0.2">
      <c r="E251" s="497"/>
      <c r="F251" s="497"/>
      <c r="G251" s="497"/>
      <c r="H251" s="1179"/>
    </row>
    <row r="252" spans="5:8" ht="3.6" customHeight="1" x14ac:dyDescent="0.2">
      <c r="E252" s="497"/>
      <c r="F252" s="497"/>
      <c r="G252" s="497"/>
      <c r="H252" s="1179"/>
    </row>
    <row r="253" spans="5:8" ht="3.6" customHeight="1" x14ac:dyDescent="0.2">
      <c r="E253" s="497"/>
      <c r="F253" s="497"/>
      <c r="G253" s="497"/>
      <c r="H253" s="1179"/>
    </row>
    <row r="254" spans="5:8" ht="3.6" customHeight="1" x14ac:dyDescent="0.2">
      <c r="E254" s="497"/>
      <c r="F254" s="497"/>
      <c r="G254" s="497"/>
      <c r="H254" s="1179"/>
    </row>
    <row r="255" spans="5:8" ht="3.6" customHeight="1" x14ac:dyDescent="0.2">
      <c r="E255" s="497"/>
      <c r="F255" s="497"/>
      <c r="G255" s="497"/>
      <c r="H255" s="1179"/>
    </row>
    <row r="256" spans="5:8" ht="3.6" customHeight="1" x14ac:dyDescent="0.2">
      <c r="E256" s="497"/>
      <c r="F256" s="497"/>
      <c r="G256" s="497"/>
      <c r="H256" s="1179"/>
    </row>
    <row r="257" spans="5:8" ht="3.6" customHeight="1" x14ac:dyDescent="0.2">
      <c r="E257" s="497"/>
      <c r="F257" s="497"/>
      <c r="G257" s="497"/>
      <c r="H257" s="1179"/>
    </row>
    <row r="258" spans="5:8" ht="3.6" customHeight="1" x14ac:dyDescent="0.2">
      <c r="E258" s="497"/>
      <c r="F258" s="497"/>
      <c r="G258" s="497"/>
      <c r="H258" s="1179"/>
    </row>
    <row r="259" spans="5:8" ht="3.6" customHeight="1" x14ac:dyDescent="0.2">
      <c r="E259" s="497"/>
      <c r="F259" s="497"/>
      <c r="G259" s="497"/>
      <c r="H259" s="1179"/>
    </row>
    <row r="260" spans="5:8" ht="3.6" customHeight="1" x14ac:dyDescent="0.2">
      <c r="E260" s="497"/>
      <c r="F260" s="497"/>
      <c r="G260" s="497"/>
      <c r="H260" s="1179"/>
    </row>
    <row r="261" spans="5:8" ht="3.6" customHeight="1" x14ac:dyDescent="0.2">
      <c r="E261" s="497"/>
      <c r="F261" s="497"/>
      <c r="G261" s="497"/>
      <c r="H261" s="1179"/>
    </row>
    <row r="262" spans="5:8" ht="3.6" customHeight="1" x14ac:dyDescent="0.2">
      <c r="E262" s="497"/>
      <c r="F262" s="497"/>
      <c r="G262" s="497"/>
      <c r="H262" s="1179"/>
    </row>
    <row r="263" spans="5:8" ht="3.6" customHeight="1" x14ac:dyDescent="0.2">
      <c r="E263" s="497"/>
      <c r="F263" s="497"/>
      <c r="G263" s="497"/>
      <c r="H263" s="1179"/>
    </row>
    <row r="264" spans="5:8" ht="3.6" customHeight="1" x14ac:dyDescent="0.2">
      <c r="E264" s="497"/>
      <c r="F264" s="497"/>
      <c r="G264" s="497"/>
      <c r="H264" s="1179"/>
    </row>
    <row r="265" spans="5:8" ht="3.6" customHeight="1" x14ac:dyDescent="0.2">
      <c r="E265" s="497"/>
      <c r="F265" s="497"/>
      <c r="G265" s="497"/>
      <c r="H265" s="1179"/>
    </row>
    <row r="266" spans="5:8" ht="3.6" customHeight="1" x14ac:dyDescent="0.2">
      <c r="E266" s="497"/>
      <c r="F266" s="497"/>
      <c r="G266" s="497"/>
      <c r="H266" s="1179"/>
    </row>
    <row r="267" spans="5:8" ht="3.6" customHeight="1" x14ac:dyDescent="0.2">
      <c r="E267" s="497"/>
      <c r="F267" s="497"/>
      <c r="G267" s="497"/>
      <c r="H267" s="1179"/>
    </row>
    <row r="268" spans="5:8" ht="3.6" customHeight="1" x14ac:dyDescent="0.2">
      <c r="E268" s="497"/>
      <c r="F268" s="497"/>
      <c r="G268" s="497"/>
      <c r="H268" s="1179"/>
    </row>
    <row r="269" spans="5:8" ht="3.6" customHeight="1" x14ac:dyDescent="0.2">
      <c r="E269" s="497"/>
      <c r="F269" s="497"/>
      <c r="G269" s="497"/>
      <c r="H269" s="1179"/>
    </row>
    <row r="270" spans="5:8" ht="3.6" customHeight="1" x14ac:dyDescent="0.2">
      <c r="E270" s="497"/>
      <c r="F270" s="497"/>
      <c r="G270" s="497"/>
      <c r="H270" s="1179"/>
    </row>
    <row r="271" spans="5:8" ht="3.6" customHeight="1" x14ac:dyDescent="0.2">
      <c r="E271" s="497"/>
      <c r="F271" s="497"/>
      <c r="G271" s="497"/>
      <c r="H271" s="1179"/>
    </row>
    <row r="272" spans="5:8" ht="3.6" customHeight="1" x14ac:dyDescent="0.2">
      <c r="E272" s="497"/>
      <c r="F272" s="497"/>
      <c r="G272" s="497"/>
      <c r="H272" s="1179"/>
    </row>
    <row r="273" spans="5:8" ht="3.6" customHeight="1" x14ac:dyDescent="0.2">
      <c r="E273" s="497"/>
      <c r="F273" s="497"/>
      <c r="G273" s="497"/>
      <c r="H273" s="1179"/>
    </row>
    <row r="274" spans="5:8" ht="3.6" customHeight="1" x14ac:dyDescent="0.2">
      <c r="E274" s="497"/>
      <c r="F274" s="497"/>
      <c r="G274" s="497"/>
      <c r="H274" s="1179"/>
    </row>
    <row r="275" spans="5:8" ht="3.6" customHeight="1" x14ac:dyDescent="0.2">
      <c r="E275" s="497"/>
      <c r="F275" s="497"/>
      <c r="G275" s="497"/>
      <c r="H275" s="1179"/>
    </row>
    <row r="276" spans="5:8" ht="3.6" customHeight="1" x14ac:dyDescent="0.2">
      <c r="E276" s="497"/>
      <c r="F276" s="497"/>
      <c r="G276" s="497"/>
      <c r="H276" s="1179"/>
    </row>
    <row r="277" spans="5:8" ht="3.6" customHeight="1" x14ac:dyDescent="0.2">
      <c r="E277" s="497"/>
      <c r="F277" s="497"/>
      <c r="G277" s="497"/>
      <c r="H277" s="1179"/>
    </row>
    <row r="278" spans="5:8" ht="3.6" customHeight="1" x14ac:dyDescent="0.2">
      <c r="E278" s="497"/>
      <c r="F278" s="497"/>
      <c r="G278" s="497"/>
      <c r="H278" s="1179"/>
    </row>
    <row r="279" spans="5:8" ht="3.6" customHeight="1" x14ac:dyDescent="0.2">
      <c r="E279" s="497"/>
      <c r="F279" s="497"/>
      <c r="G279" s="497"/>
      <c r="H279" s="1179"/>
    </row>
    <row r="280" spans="5:8" ht="3.6" customHeight="1" x14ac:dyDescent="0.2">
      <c r="E280" s="497"/>
      <c r="F280" s="497"/>
      <c r="G280" s="497"/>
      <c r="H280" s="1179"/>
    </row>
    <row r="281" spans="5:8" ht="3.6" customHeight="1" x14ac:dyDescent="0.2">
      <c r="E281" s="497"/>
      <c r="F281" s="497"/>
      <c r="G281" s="497"/>
      <c r="H281" s="1179"/>
    </row>
    <row r="282" spans="5:8" ht="3.6" customHeight="1" x14ac:dyDescent="0.2">
      <c r="E282" s="497"/>
      <c r="F282" s="497"/>
      <c r="G282" s="497"/>
      <c r="H282" s="1179"/>
    </row>
    <row r="283" spans="5:8" ht="3.6" customHeight="1" x14ac:dyDescent="0.2">
      <c r="E283" s="497"/>
      <c r="F283" s="497"/>
      <c r="G283" s="497"/>
      <c r="H283" s="1179"/>
    </row>
    <row r="284" spans="5:8" ht="3.6" customHeight="1" x14ac:dyDescent="0.2">
      <c r="E284" s="497"/>
      <c r="F284" s="497"/>
      <c r="G284" s="497"/>
      <c r="H284" s="1179"/>
    </row>
    <row r="285" spans="5:8" ht="3.6" customHeight="1" x14ac:dyDescent="0.2">
      <c r="E285" s="497"/>
      <c r="F285" s="497"/>
      <c r="G285" s="497"/>
      <c r="H285" s="1179"/>
    </row>
    <row r="286" spans="5:8" ht="3.6" customHeight="1" x14ac:dyDescent="0.2">
      <c r="E286" s="497"/>
      <c r="F286" s="497"/>
      <c r="G286" s="497"/>
      <c r="H286" s="1179"/>
    </row>
    <row r="287" spans="5:8" ht="3.6" customHeight="1" x14ac:dyDescent="0.2">
      <c r="E287" s="497"/>
      <c r="F287" s="497"/>
      <c r="G287" s="497"/>
      <c r="H287" s="1179"/>
    </row>
    <row r="288" spans="5:8" ht="3.6" customHeight="1" x14ac:dyDescent="0.2">
      <c r="E288" s="497"/>
      <c r="F288" s="497"/>
      <c r="G288" s="497"/>
      <c r="H288" s="1179"/>
    </row>
    <row r="289" spans="5:8" ht="3.6" customHeight="1" x14ac:dyDescent="0.2">
      <c r="E289" s="497"/>
      <c r="F289" s="497"/>
      <c r="G289" s="497"/>
      <c r="H289" s="1179"/>
    </row>
    <row r="290" spans="5:8" ht="3.6" customHeight="1" x14ac:dyDescent="0.2">
      <c r="E290" s="497"/>
      <c r="F290" s="497"/>
      <c r="G290" s="497"/>
      <c r="H290" s="1179"/>
    </row>
    <row r="291" spans="5:8" ht="3.6" customHeight="1" x14ac:dyDescent="0.2">
      <c r="E291" s="497"/>
      <c r="F291" s="497"/>
      <c r="G291" s="497"/>
      <c r="H291" s="1179"/>
    </row>
    <row r="292" spans="5:8" ht="3.6" customHeight="1" x14ac:dyDescent="0.2">
      <c r="E292" s="497"/>
      <c r="F292" s="497"/>
      <c r="G292" s="497"/>
      <c r="H292" s="1179"/>
    </row>
    <row r="293" spans="5:8" ht="3.6" customHeight="1" x14ac:dyDescent="0.2">
      <c r="E293" s="497"/>
      <c r="F293" s="497"/>
      <c r="G293" s="497"/>
      <c r="H293" s="1179"/>
    </row>
    <row r="294" spans="5:8" ht="3.6" customHeight="1" x14ac:dyDescent="0.2">
      <c r="E294" s="497"/>
      <c r="F294" s="497"/>
      <c r="G294" s="497"/>
      <c r="H294" s="1179"/>
    </row>
    <row r="295" spans="5:8" ht="3.6" customHeight="1" x14ac:dyDescent="0.2">
      <c r="E295" s="497"/>
      <c r="F295" s="497"/>
      <c r="G295" s="497"/>
      <c r="H295" s="1179"/>
    </row>
    <row r="296" spans="5:8" ht="3.6" customHeight="1" x14ac:dyDescent="0.2">
      <c r="E296" s="497"/>
      <c r="F296" s="497"/>
      <c r="G296" s="497"/>
      <c r="H296" s="1179"/>
    </row>
    <row r="297" spans="5:8" ht="3.6" customHeight="1" x14ac:dyDescent="0.2">
      <c r="E297" s="497"/>
      <c r="F297" s="497"/>
      <c r="G297" s="497"/>
      <c r="H297" s="1179"/>
    </row>
    <row r="298" spans="5:8" ht="3.6" customHeight="1" x14ac:dyDescent="0.2">
      <c r="E298" s="497"/>
      <c r="F298" s="497"/>
      <c r="G298" s="497"/>
      <c r="H298" s="1179"/>
    </row>
    <row r="299" spans="5:8" ht="3.6" customHeight="1" x14ac:dyDescent="0.2">
      <c r="E299" s="497"/>
      <c r="F299" s="497"/>
      <c r="G299" s="497"/>
      <c r="H299" s="1179"/>
    </row>
    <row r="300" spans="5:8" ht="3.6" customHeight="1" x14ac:dyDescent="0.2">
      <c r="E300" s="497"/>
      <c r="F300" s="497"/>
      <c r="G300" s="497"/>
      <c r="H300" s="1179"/>
    </row>
    <row r="301" spans="5:8" ht="3.6" customHeight="1" x14ac:dyDescent="0.2">
      <c r="E301" s="497"/>
      <c r="F301" s="497"/>
      <c r="G301" s="497"/>
      <c r="H301" s="1179"/>
    </row>
    <row r="302" spans="5:8" ht="3.6" customHeight="1" x14ac:dyDescent="0.2">
      <c r="E302" s="497"/>
      <c r="F302" s="497"/>
      <c r="G302" s="497"/>
      <c r="H302" s="1179"/>
    </row>
    <row r="303" spans="5:8" ht="3.6" customHeight="1" x14ac:dyDescent="0.2">
      <c r="E303" s="497"/>
      <c r="F303" s="497"/>
      <c r="G303" s="497"/>
      <c r="H303" s="1179"/>
    </row>
    <row r="304" spans="5:8" ht="3.6" customHeight="1" x14ac:dyDescent="0.2">
      <c r="E304" s="497"/>
      <c r="F304" s="497"/>
      <c r="G304" s="497"/>
      <c r="H304" s="1179"/>
    </row>
    <row r="305" spans="5:8" ht="3.6" customHeight="1" x14ac:dyDescent="0.2">
      <c r="E305" s="497"/>
      <c r="F305" s="497"/>
      <c r="G305" s="497"/>
      <c r="H305" s="1179"/>
    </row>
    <row r="306" spans="5:8" ht="3.6" customHeight="1" x14ac:dyDescent="0.2">
      <c r="E306" s="497"/>
      <c r="F306" s="497"/>
      <c r="G306" s="497"/>
      <c r="H306" s="1179"/>
    </row>
    <row r="307" spans="5:8" ht="3.6" customHeight="1" x14ac:dyDescent="0.2">
      <c r="E307" s="497"/>
      <c r="F307" s="497"/>
      <c r="G307" s="497"/>
      <c r="H307" s="1179"/>
    </row>
    <row r="308" spans="5:8" ht="3.6" customHeight="1" x14ac:dyDescent="0.2">
      <c r="E308" s="497"/>
      <c r="F308" s="497"/>
      <c r="G308" s="497"/>
      <c r="H308" s="1179"/>
    </row>
    <row r="309" spans="5:8" ht="13.15" customHeight="1" x14ac:dyDescent="0.2">
      <c r="E309" s="497"/>
      <c r="F309" s="497"/>
      <c r="G309" s="497"/>
      <c r="H309" s="1179"/>
    </row>
    <row r="310" spans="5:8" ht="13.15" customHeight="1" x14ac:dyDescent="0.2">
      <c r="E310" s="497"/>
      <c r="F310" s="497"/>
      <c r="G310" s="497"/>
      <c r="H310" s="1179"/>
    </row>
    <row r="311" spans="5:8" ht="13.15" customHeight="1" x14ac:dyDescent="0.2">
      <c r="E311" s="497"/>
      <c r="F311" s="497"/>
      <c r="G311" s="497"/>
      <c r="H311" s="1179"/>
    </row>
    <row r="312" spans="5:8" ht="13.15" customHeight="1" x14ac:dyDescent="0.2">
      <c r="E312" s="497"/>
      <c r="F312" s="497"/>
      <c r="G312" s="497"/>
      <c r="H312" s="1179"/>
    </row>
    <row r="313" spans="5:8" ht="13.15" customHeight="1" x14ac:dyDescent="0.2">
      <c r="E313" s="497"/>
      <c r="F313" s="497"/>
      <c r="G313" s="497"/>
      <c r="H313" s="1179"/>
    </row>
    <row r="314" spans="5:8" ht="13.15" customHeight="1" x14ac:dyDescent="0.2">
      <c r="E314" s="497"/>
      <c r="F314" s="497"/>
      <c r="G314" s="497"/>
      <c r="H314" s="1179"/>
    </row>
    <row r="315" spans="5:8" ht="13.15" customHeight="1" x14ac:dyDescent="0.2">
      <c r="E315" s="497"/>
      <c r="F315" s="497"/>
      <c r="G315" s="497"/>
      <c r="H315" s="1179"/>
    </row>
    <row r="316" spans="5:8" ht="13.15" customHeight="1" x14ac:dyDescent="0.2">
      <c r="E316" s="497"/>
      <c r="F316" s="497"/>
      <c r="G316" s="497"/>
      <c r="H316" s="1179"/>
    </row>
    <row r="317" spans="5:8" ht="13.15" customHeight="1" x14ac:dyDescent="0.2">
      <c r="E317" s="497"/>
      <c r="F317" s="497"/>
      <c r="G317" s="497"/>
      <c r="H317" s="1179"/>
    </row>
    <row r="318" spans="5:8" ht="13.15" customHeight="1" x14ac:dyDescent="0.2">
      <c r="E318" s="497"/>
      <c r="F318" s="497"/>
      <c r="G318" s="497"/>
      <c r="H318" s="1179"/>
    </row>
    <row r="319" spans="5:8" ht="13.15" customHeight="1" x14ac:dyDescent="0.2">
      <c r="E319" s="497"/>
      <c r="F319" s="497"/>
      <c r="G319" s="497"/>
      <c r="H319" s="1179"/>
    </row>
    <row r="320" spans="5:8" ht="13.15" customHeight="1" x14ac:dyDescent="0.2">
      <c r="E320" s="497"/>
      <c r="F320" s="497"/>
      <c r="G320" s="497"/>
      <c r="H320" s="1179"/>
    </row>
    <row r="321" spans="5:8" ht="13.15" customHeight="1" x14ac:dyDescent="0.2">
      <c r="E321" s="497"/>
      <c r="F321" s="497"/>
      <c r="G321" s="497"/>
      <c r="H321" s="1179"/>
    </row>
    <row r="322" spans="5:8" ht="13.15" customHeight="1" x14ac:dyDescent="0.2">
      <c r="E322" s="497"/>
      <c r="F322" s="497"/>
      <c r="G322" s="497"/>
      <c r="H322" s="1179"/>
    </row>
    <row r="323" spans="5:8" ht="13.15" customHeight="1" x14ac:dyDescent="0.2">
      <c r="E323" s="497"/>
      <c r="F323" s="497"/>
      <c r="G323" s="497"/>
      <c r="H323" s="1179"/>
    </row>
    <row r="324" spans="5:8" ht="13.15" customHeight="1" x14ac:dyDescent="0.2">
      <c r="E324" s="497"/>
      <c r="F324" s="497"/>
      <c r="G324" s="497"/>
      <c r="H324" s="1179"/>
    </row>
    <row r="325" spans="5:8" ht="13.15" customHeight="1" x14ac:dyDescent="0.2">
      <c r="E325" s="497"/>
      <c r="F325" s="497"/>
      <c r="G325" s="497"/>
      <c r="H325" s="1179"/>
    </row>
    <row r="326" spans="5:8" ht="13.15" customHeight="1" x14ac:dyDescent="0.2">
      <c r="E326" s="497"/>
      <c r="F326" s="497"/>
      <c r="G326" s="497"/>
      <c r="H326" s="1179"/>
    </row>
    <row r="327" spans="5:8" ht="13.15" customHeight="1" x14ac:dyDescent="0.2">
      <c r="E327" s="497"/>
      <c r="F327" s="497"/>
      <c r="G327" s="497"/>
      <c r="H327" s="1179"/>
    </row>
    <row r="328" spans="5:8" ht="13.15" customHeight="1" x14ac:dyDescent="0.2">
      <c r="E328" s="497"/>
      <c r="F328" s="497"/>
      <c r="G328" s="497"/>
      <c r="H328" s="1179"/>
    </row>
    <row r="329" spans="5:8" ht="13.15" customHeight="1" x14ac:dyDescent="0.2">
      <c r="E329" s="497"/>
      <c r="F329" s="497"/>
      <c r="G329" s="497"/>
      <c r="H329" s="1179"/>
    </row>
    <row r="330" spans="5:8" ht="13.15" customHeight="1" x14ac:dyDescent="0.2">
      <c r="E330" s="497"/>
      <c r="F330" s="497"/>
      <c r="G330" s="497"/>
      <c r="H330" s="1179"/>
    </row>
    <row r="331" spans="5:8" ht="13.15" customHeight="1" x14ac:dyDescent="0.2">
      <c r="E331" s="497"/>
      <c r="F331" s="497"/>
      <c r="G331" s="497"/>
      <c r="H331" s="1179"/>
    </row>
    <row r="332" spans="5:8" ht="13.15" customHeight="1" x14ac:dyDescent="0.2">
      <c r="E332" s="497"/>
      <c r="F332" s="497"/>
      <c r="G332" s="497"/>
      <c r="H332" s="1179"/>
    </row>
    <row r="333" spans="5:8" ht="13.15" customHeight="1" x14ac:dyDescent="0.2">
      <c r="E333" s="497"/>
      <c r="F333" s="497"/>
      <c r="G333" s="497"/>
      <c r="H333" s="1179"/>
    </row>
    <row r="334" spans="5:8" ht="13.15" customHeight="1" x14ac:dyDescent="0.2">
      <c r="E334" s="497"/>
      <c r="F334" s="497"/>
      <c r="G334" s="497"/>
      <c r="H334" s="1179"/>
    </row>
    <row r="335" spans="5:8" ht="13.15" customHeight="1" x14ac:dyDescent="0.2">
      <c r="E335" s="497"/>
      <c r="F335" s="497"/>
      <c r="G335" s="497"/>
      <c r="H335" s="1179"/>
    </row>
    <row r="336" spans="5:8" ht="13.15" customHeight="1" x14ac:dyDescent="0.2">
      <c r="E336" s="497"/>
      <c r="F336" s="497"/>
      <c r="G336" s="497"/>
      <c r="H336" s="1179"/>
    </row>
    <row r="337" spans="5:8" ht="13.15" customHeight="1" x14ac:dyDescent="0.2">
      <c r="E337" s="497"/>
      <c r="F337" s="497"/>
      <c r="G337" s="497"/>
      <c r="H337" s="1179"/>
    </row>
    <row r="338" spans="5:8" ht="13.15" customHeight="1" x14ac:dyDescent="0.2">
      <c r="E338" s="497"/>
      <c r="F338" s="497"/>
      <c r="G338" s="497"/>
      <c r="H338" s="1179"/>
    </row>
    <row r="339" spans="5:8" ht="13.15" customHeight="1" x14ac:dyDescent="0.2">
      <c r="E339" s="497"/>
      <c r="F339" s="497"/>
      <c r="G339" s="497"/>
      <c r="H339" s="1179"/>
    </row>
    <row r="340" spans="5:8" ht="13.15" customHeight="1" x14ac:dyDescent="0.2">
      <c r="E340" s="497"/>
      <c r="F340" s="497"/>
      <c r="G340" s="497"/>
      <c r="H340" s="1179"/>
    </row>
    <row r="341" spans="5:8" ht="13.15" customHeight="1" x14ac:dyDescent="0.2">
      <c r="E341" s="497"/>
      <c r="F341" s="497"/>
      <c r="G341" s="497"/>
      <c r="H341" s="1179"/>
    </row>
    <row r="342" spans="5:8" ht="13.15" customHeight="1" x14ac:dyDescent="0.2">
      <c r="E342" s="497"/>
      <c r="F342" s="497"/>
      <c r="G342" s="497"/>
      <c r="H342" s="1179"/>
    </row>
    <row r="343" spans="5:8" ht="13.15" customHeight="1" x14ac:dyDescent="0.2">
      <c r="E343" s="497"/>
      <c r="F343" s="497"/>
      <c r="G343" s="497"/>
      <c r="H343" s="1179"/>
    </row>
    <row r="344" spans="5:8" ht="13.15" customHeight="1" x14ac:dyDescent="0.2">
      <c r="E344" s="497"/>
      <c r="F344" s="497"/>
      <c r="G344" s="497"/>
      <c r="H344" s="1179"/>
    </row>
    <row r="345" spans="5:8" ht="13.15" customHeight="1" x14ac:dyDescent="0.2">
      <c r="E345" s="497"/>
      <c r="F345" s="497"/>
      <c r="G345" s="497"/>
      <c r="H345" s="1179"/>
    </row>
    <row r="346" spans="5:8" ht="13.15" customHeight="1" x14ac:dyDescent="0.2">
      <c r="E346" s="497"/>
      <c r="F346" s="497"/>
      <c r="G346" s="497"/>
      <c r="H346" s="1179"/>
    </row>
    <row r="347" spans="5:8" ht="13.15" customHeight="1" x14ac:dyDescent="0.2">
      <c r="E347" s="497"/>
      <c r="F347" s="497"/>
      <c r="G347" s="497"/>
      <c r="H347" s="1179"/>
    </row>
    <row r="348" spans="5:8" ht="13.15" customHeight="1" x14ac:dyDescent="0.2">
      <c r="E348" s="497"/>
      <c r="F348" s="497"/>
      <c r="G348" s="497"/>
      <c r="H348" s="1179"/>
    </row>
    <row r="349" spans="5:8" ht="13.15" customHeight="1" x14ac:dyDescent="0.2">
      <c r="E349" s="497"/>
      <c r="F349" s="497"/>
      <c r="G349" s="497"/>
      <c r="H349" s="1179"/>
    </row>
    <row r="350" spans="5:8" ht="13.15" customHeight="1" x14ac:dyDescent="0.2">
      <c r="E350" s="497"/>
      <c r="F350" s="497"/>
      <c r="G350" s="497"/>
      <c r="H350" s="1179"/>
    </row>
    <row r="351" spans="5:8" ht="13.15" customHeight="1" x14ac:dyDescent="0.2">
      <c r="E351" s="497"/>
      <c r="F351" s="497"/>
      <c r="G351" s="497"/>
      <c r="H351" s="1179"/>
    </row>
    <row r="352" spans="5:8" ht="13.15" customHeight="1" x14ac:dyDescent="0.2">
      <c r="E352" s="497"/>
      <c r="F352" s="497"/>
      <c r="G352" s="497"/>
      <c r="H352" s="1179"/>
    </row>
    <row r="353" spans="5:8" ht="13.15" customHeight="1" x14ac:dyDescent="0.2">
      <c r="E353" s="497"/>
      <c r="F353" s="497"/>
      <c r="G353" s="497"/>
      <c r="H353" s="1179"/>
    </row>
    <row r="354" spans="5:8" ht="13.15" customHeight="1" x14ac:dyDescent="0.2">
      <c r="E354" s="497"/>
      <c r="F354" s="497"/>
      <c r="G354" s="497"/>
      <c r="H354" s="1179"/>
    </row>
    <row r="355" spans="5:8" ht="13.15" customHeight="1" x14ac:dyDescent="0.2">
      <c r="E355" s="497"/>
      <c r="F355" s="497"/>
      <c r="G355" s="497"/>
      <c r="H355" s="1179"/>
    </row>
    <row r="356" spans="5:8" ht="13.15" customHeight="1" x14ac:dyDescent="0.2">
      <c r="E356" s="497"/>
      <c r="F356" s="497"/>
      <c r="G356" s="497"/>
      <c r="H356" s="1179"/>
    </row>
    <row r="357" spans="5:8" ht="13.15" customHeight="1" x14ac:dyDescent="0.2">
      <c r="E357" s="497"/>
      <c r="F357" s="497"/>
      <c r="G357" s="497"/>
      <c r="H357" s="1179"/>
    </row>
    <row r="358" spans="5:8" ht="13.15" customHeight="1" x14ac:dyDescent="0.2">
      <c r="E358" s="497"/>
      <c r="F358" s="497"/>
      <c r="G358" s="497"/>
      <c r="H358" s="1179"/>
    </row>
    <row r="359" spans="5:8" ht="13.15" customHeight="1" x14ac:dyDescent="0.2">
      <c r="E359" s="497"/>
      <c r="F359" s="497"/>
      <c r="G359" s="497"/>
      <c r="H359" s="1179"/>
    </row>
    <row r="360" spans="5:8" ht="13.15" customHeight="1" x14ac:dyDescent="0.2">
      <c r="E360" s="497"/>
      <c r="F360" s="497"/>
      <c r="G360" s="497"/>
      <c r="H360" s="1179"/>
    </row>
    <row r="361" spans="5:8" ht="13.15" customHeight="1" x14ac:dyDescent="0.2">
      <c r="E361" s="497"/>
      <c r="F361" s="497"/>
      <c r="G361" s="497"/>
      <c r="H361" s="1179"/>
    </row>
    <row r="362" spans="5:8" ht="13.15" customHeight="1" x14ac:dyDescent="0.2">
      <c r="E362" s="497"/>
      <c r="F362" s="497"/>
      <c r="G362" s="497"/>
      <c r="H362" s="1179"/>
    </row>
    <row r="363" spans="5:8" ht="13.15" customHeight="1" x14ac:dyDescent="0.2">
      <c r="E363" s="497"/>
      <c r="F363" s="497"/>
      <c r="G363" s="497"/>
      <c r="H363" s="1179"/>
    </row>
    <row r="364" spans="5:8" ht="13.15" customHeight="1" x14ac:dyDescent="0.2">
      <c r="E364" s="497"/>
      <c r="F364" s="497"/>
      <c r="G364" s="497"/>
      <c r="H364" s="1179"/>
    </row>
    <row r="365" spans="5:8" ht="13.15" customHeight="1" x14ac:dyDescent="0.2">
      <c r="E365" s="497"/>
      <c r="F365" s="497"/>
      <c r="G365" s="497"/>
      <c r="H365" s="1179"/>
    </row>
    <row r="366" spans="5:8" ht="13.15" customHeight="1" x14ac:dyDescent="0.2">
      <c r="E366" s="497"/>
      <c r="F366" s="497"/>
      <c r="G366" s="497"/>
      <c r="H366" s="1179"/>
    </row>
    <row r="367" spans="5:8" ht="13.15" customHeight="1" x14ac:dyDescent="0.2">
      <c r="E367" s="497"/>
      <c r="F367" s="497"/>
      <c r="G367" s="497"/>
      <c r="H367" s="1179"/>
    </row>
    <row r="368" spans="5:8" ht="13.15" customHeight="1" x14ac:dyDescent="0.2">
      <c r="E368" s="497"/>
      <c r="F368" s="497"/>
      <c r="G368" s="497"/>
      <c r="H368" s="1179"/>
    </row>
    <row r="369" spans="5:8" ht="13.15" customHeight="1" x14ac:dyDescent="0.2">
      <c r="E369" s="497"/>
      <c r="F369" s="497"/>
      <c r="G369" s="497"/>
      <c r="H369" s="1179"/>
    </row>
    <row r="370" spans="5:8" ht="13.15" customHeight="1" x14ac:dyDescent="0.2">
      <c r="E370" s="497"/>
      <c r="F370" s="497"/>
      <c r="G370" s="497"/>
      <c r="H370" s="1179"/>
    </row>
    <row r="371" spans="5:8" ht="13.15" customHeight="1" x14ac:dyDescent="0.2">
      <c r="E371" s="497"/>
      <c r="F371" s="497"/>
      <c r="G371" s="497"/>
      <c r="H371" s="1179"/>
    </row>
    <row r="372" spans="5:8" ht="13.15" customHeight="1" x14ac:dyDescent="0.2">
      <c r="E372" s="497"/>
      <c r="F372" s="497"/>
      <c r="G372" s="497"/>
      <c r="H372" s="1179"/>
    </row>
    <row r="373" spans="5:8" ht="13.15" customHeight="1" x14ac:dyDescent="0.2">
      <c r="E373" s="497"/>
      <c r="F373" s="497"/>
      <c r="G373" s="497"/>
      <c r="H373" s="1179"/>
    </row>
    <row r="374" spans="5:8" ht="13.15" customHeight="1" x14ac:dyDescent="0.2">
      <c r="E374" s="497"/>
      <c r="F374" s="497"/>
      <c r="G374" s="497"/>
      <c r="H374" s="1179"/>
    </row>
    <row r="375" spans="5:8" ht="13.15" customHeight="1" x14ac:dyDescent="0.2">
      <c r="E375" s="497"/>
      <c r="F375" s="497"/>
      <c r="G375" s="497"/>
      <c r="H375" s="1179"/>
    </row>
    <row r="376" spans="5:8" ht="13.15" customHeight="1" x14ac:dyDescent="0.2">
      <c r="E376" s="497"/>
      <c r="F376" s="497"/>
      <c r="G376" s="497"/>
      <c r="H376" s="1179"/>
    </row>
    <row r="377" spans="5:8" ht="13.15" customHeight="1" x14ac:dyDescent="0.2">
      <c r="E377" s="497"/>
      <c r="F377" s="497"/>
      <c r="G377" s="497"/>
      <c r="H377" s="1179"/>
    </row>
    <row r="378" spans="5:8" ht="13.15" customHeight="1" x14ac:dyDescent="0.2">
      <c r="E378" s="497"/>
      <c r="F378" s="497"/>
      <c r="G378" s="497"/>
      <c r="H378" s="1179"/>
    </row>
    <row r="379" spans="5:8" ht="13.15" customHeight="1" x14ac:dyDescent="0.2">
      <c r="E379" s="497"/>
      <c r="F379" s="497"/>
      <c r="G379" s="497"/>
      <c r="H379" s="1179"/>
    </row>
    <row r="380" spans="5:8" ht="13.15" customHeight="1" x14ac:dyDescent="0.2">
      <c r="E380" s="497"/>
      <c r="F380" s="497"/>
      <c r="G380" s="497"/>
      <c r="H380" s="1179"/>
    </row>
    <row r="381" spans="5:8" ht="13.15" customHeight="1" x14ac:dyDescent="0.2">
      <c r="E381" s="497"/>
      <c r="F381" s="497"/>
      <c r="G381" s="497"/>
      <c r="H381" s="1179"/>
    </row>
    <row r="382" spans="5:8" ht="13.15" customHeight="1" x14ac:dyDescent="0.2">
      <c r="E382" s="497"/>
      <c r="F382" s="497"/>
      <c r="G382" s="497"/>
      <c r="H382" s="1179"/>
    </row>
    <row r="383" spans="5:8" ht="13.15" customHeight="1" x14ac:dyDescent="0.2">
      <c r="E383" s="497"/>
      <c r="F383" s="497"/>
      <c r="G383" s="497"/>
      <c r="H383" s="1179"/>
    </row>
    <row r="384" spans="5:8" ht="13.15" customHeight="1" x14ac:dyDescent="0.2">
      <c r="E384" s="497"/>
      <c r="F384" s="497"/>
      <c r="G384" s="497"/>
      <c r="H384" s="1179"/>
    </row>
    <row r="385" spans="5:8" ht="13.15" customHeight="1" x14ac:dyDescent="0.2">
      <c r="E385" s="497"/>
      <c r="F385" s="497"/>
      <c r="G385" s="497"/>
      <c r="H385" s="1179"/>
    </row>
    <row r="386" spans="5:8" ht="13.15" customHeight="1" x14ac:dyDescent="0.2">
      <c r="E386" s="497"/>
      <c r="F386" s="497"/>
      <c r="G386" s="497"/>
      <c r="H386" s="1179"/>
    </row>
    <row r="387" spans="5:8" ht="13.15" customHeight="1" x14ac:dyDescent="0.2">
      <c r="E387" s="497"/>
      <c r="F387" s="497"/>
      <c r="G387" s="497"/>
      <c r="H387" s="1179"/>
    </row>
    <row r="388" spans="5:8" ht="13.15" customHeight="1" x14ac:dyDescent="0.2">
      <c r="E388" s="497"/>
      <c r="F388" s="497"/>
      <c r="G388" s="497"/>
      <c r="H388" s="1179"/>
    </row>
    <row r="389" spans="5:8" ht="13.15" customHeight="1" x14ac:dyDescent="0.2">
      <c r="E389" s="497"/>
      <c r="F389" s="497"/>
      <c r="G389" s="497"/>
      <c r="H389" s="1179"/>
    </row>
    <row r="390" spans="5:8" ht="13.15" customHeight="1" x14ac:dyDescent="0.2">
      <c r="E390" s="497"/>
      <c r="F390" s="497"/>
      <c r="G390" s="497"/>
      <c r="H390" s="1179"/>
    </row>
    <row r="391" spans="5:8" ht="13.15" customHeight="1" x14ac:dyDescent="0.2">
      <c r="E391" s="497"/>
      <c r="F391" s="497"/>
      <c r="G391" s="497"/>
      <c r="H391" s="1179"/>
    </row>
    <row r="392" spans="5:8" ht="13.15" customHeight="1" x14ac:dyDescent="0.2">
      <c r="E392" s="497"/>
      <c r="F392" s="497"/>
      <c r="G392" s="497"/>
      <c r="H392" s="1179"/>
    </row>
    <row r="393" spans="5:8" ht="13.15" customHeight="1" x14ac:dyDescent="0.2">
      <c r="E393" s="497"/>
      <c r="F393" s="497"/>
      <c r="G393" s="497"/>
      <c r="H393" s="1179"/>
    </row>
    <row r="394" spans="5:8" ht="13.15" customHeight="1" x14ac:dyDescent="0.2">
      <c r="E394" s="497"/>
      <c r="F394" s="497"/>
      <c r="G394" s="497"/>
      <c r="H394" s="1179"/>
    </row>
    <row r="395" spans="5:8" ht="13.15" customHeight="1" x14ac:dyDescent="0.2">
      <c r="E395" s="497"/>
      <c r="F395" s="497"/>
      <c r="G395" s="497"/>
      <c r="H395" s="1179"/>
    </row>
    <row r="396" spans="5:8" ht="13.15" customHeight="1" x14ac:dyDescent="0.2">
      <c r="E396" s="497"/>
      <c r="F396" s="497"/>
      <c r="G396" s="497"/>
      <c r="H396" s="1179"/>
    </row>
    <row r="397" spans="5:8" ht="13.15" customHeight="1" x14ac:dyDescent="0.2">
      <c r="E397" s="497"/>
      <c r="F397" s="497"/>
      <c r="G397" s="497"/>
      <c r="H397" s="1179"/>
    </row>
    <row r="398" spans="5:8" ht="13.15" customHeight="1" x14ac:dyDescent="0.2">
      <c r="E398" s="497"/>
      <c r="F398" s="497"/>
      <c r="G398" s="497"/>
      <c r="H398" s="1179"/>
    </row>
    <row r="399" spans="5:8" ht="13.15" customHeight="1" x14ac:dyDescent="0.2">
      <c r="E399" s="497"/>
      <c r="F399" s="497"/>
      <c r="G399" s="497"/>
      <c r="H399" s="1179"/>
    </row>
    <row r="400" spans="5:8" ht="13.15" customHeight="1" x14ac:dyDescent="0.2">
      <c r="E400" s="497"/>
      <c r="F400" s="497"/>
      <c r="G400" s="497"/>
      <c r="H400" s="1179"/>
    </row>
    <row r="401" spans="5:8" ht="13.15" customHeight="1" x14ac:dyDescent="0.2">
      <c r="E401" s="497"/>
      <c r="F401" s="497"/>
      <c r="G401" s="497"/>
      <c r="H401" s="1179"/>
    </row>
    <row r="402" spans="5:8" ht="13.15" customHeight="1" x14ac:dyDescent="0.2">
      <c r="E402" s="497"/>
      <c r="F402" s="497"/>
      <c r="G402" s="497"/>
      <c r="H402" s="1179"/>
    </row>
    <row r="403" spans="5:8" ht="13.15" customHeight="1" x14ac:dyDescent="0.2">
      <c r="E403" s="497"/>
      <c r="F403" s="497"/>
      <c r="G403" s="497"/>
      <c r="H403" s="1179"/>
    </row>
    <row r="404" spans="5:8" ht="13.15" customHeight="1" x14ac:dyDescent="0.2">
      <c r="E404" s="497"/>
      <c r="F404" s="497"/>
      <c r="G404" s="497"/>
      <c r="H404" s="1179"/>
    </row>
    <row r="405" spans="5:8" ht="13.15" customHeight="1" x14ac:dyDescent="0.2">
      <c r="E405" s="497"/>
      <c r="F405" s="497"/>
      <c r="G405" s="497"/>
      <c r="H405" s="1179"/>
    </row>
    <row r="406" spans="5:8" ht="13.15" customHeight="1" x14ac:dyDescent="0.2">
      <c r="E406" s="497"/>
      <c r="F406" s="497"/>
      <c r="G406" s="497"/>
      <c r="H406" s="1179"/>
    </row>
    <row r="407" spans="5:8" ht="13.15" customHeight="1" x14ac:dyDescent="0.2">
      <c r="E407" s="497"/>
      <c r="F407" s="497"/>
      <c r="G407" s="497"/>
      <c r="H407" s="1179"/>
    </row>
    <row r="408" spans="5:8" ht="13.15" customHeight="1" x14ac:dyDescent="0.2">
      <c r="E408" s="497"/>
      <c r="F408" s="497"/>
      <c r="G408" s="497"/>
      <c r="H408" s="1179"/>
    </row>
    <row r="409" spans="5:8" ht="13.15" customHeight="1" x14ac:dyDescent="0.2">
      <c r="E409" s="497"/>
      <c r="F409" s="497"/>
      <c r="G409" s="497"/>
      <c r="H409" s="1179"/>
    </row>
    <row r="410" spans="5:8" ht="13.15" customHeight="1" x14ac:dyDescent="0.2">
      <c r="E410" s="497"/>
      <c r="F410" s="497"/>
      <c r="G410" s="497"/>
      <c r="H410" s="1179"/>
    </row>
    <row r="411" spans="5:8" ht="13.15" customHeight="1" x14ac:dyDescent="0.2">
      <c r="E411" s="497"/>
      <c r="F411" s="497"/>
      <c r="G411" s="497"/>
      <c r="H411" s="1179"/>
    </row>
    <row r="412" spans="5:8" ht="13.15" customHeight="1" x14ac:dyDescent="0.2">
      <c r="E412" s="497"/>
      <c r="F412" s="497"/>
      <c r="G412" s="497"/>
      <c r="H412" s="1179"/>
    </row>
    <row r="413" spans="5:8" ht="13.15" customHeight="1" x14ac:dyDescent="0.2">
      <c r="E413" s="497"/>
      <c r="F413" s="497"/>
      <c r="G413" s="497"/>
      <c r="H413" s="1179"/>
    </row>
    <row r="414" spans="5:8" ht="13.15" customHeight="1" x14ac:dyDescent="0.2">
      <c r="E414" s="497"/>
      <c r="F414" s="497"/>
      <c r="G414" s="497"/>
      <c r="H414" s="1179"/>
    </row>
    <row r="415" spans="5:8" ht="13.15" customHeight="1" x14ac:dyDescent="0.2">
      <c r="E415" s="497"/>
      <c r="F415" s="497"/>
      <c r="G415" s="497"/>
      <c r="H415" s="1179"/>
    </row>
    <row r="416" spans="5:8" ht="13.15" customHeight="1" x14ac:dyDescent="0.2">
      <c r="E416" s="497"/>
      <c r="F416" s="497"/>
      <c r="G416" s="497"/>
      <c r="H416" s="1179"/>
    </row>
    <row r="417" spans="5:8" ht="13.15" customHeight="1" x14ac:dyDescent="0.2">
      <c r="E417" s="497"/>
      <c r="F417" s="497"/>
      <c r="G417" s="497"/>
      <c r="H417" s="1179"/>
    </row>
    <row r="418" spans="5:8" ht="13.15" customHeight="1" x14ac:dyDescent="0.2">
      <c r="E418" s="497"/>
      <c r="F418" s="497"/>
      <c r="G418" s="497"/>
      <c r="H418" s="1179"/>
    </row>
    <row r="419" spans="5:8" ht="13.15" customHeight="1" x14ac:dyDescent="0.2">
      <c r="E419" s="497"/>
      <c r="F419" s="497"/>
      <c r="G419" s="497"/>
      <c r="H419" s="1179"/>
    </row>
    <row r="420" spans="5:8" ht="13.15" customHeight="1" x14ac:dyDescent="0.2">
      <c r="E420" s="497"/>
      <c r="F420" s="497"/>
      <c r="G420" s="497"/>
      <c r="H420" s="1179"/>
    </row>
    <row r="421" spans="5:8" ht="13.15" customHeight="1" x14ac:dyDescent="0.2">
      <c r="E421" s="497"/>
      <c r="F421" s="497"/>
      <c r="G421" s="497"/>
      <c r="H421" s="1179"/>
    </row>
    <row r="422" spans="5:8" ht="13.15" customHeight="1" x14ac:dyDescent="0.2">
      <c r="E422" s="497"/>
      <c r="F422" s="497"/>
      <c r="G422" s="497"/>
      <c r="H422" s="1179"/>
    </row>
    <row r="423" spans="5:8" ht="13.15" customHeight="1" x14ac:dyDescent="0.2">
      <c r="E423" s="497"/>
      <c r="F423" s="497"/>
      <c r="G423" s="497"/>
      <c r="H423" s="1179"/>
    </row>
    <row r="424" spans="5:8" ht="13.15" customHeight="1" x14ac:dyDescent="0.2">
      <c r="E424" s="497"/>
      <c r="F424" s="497"/>
      <c r="G424" s="497"/>
      <c r="H424" s="1179"/>
    </row>
    <row r="425" spans="5:8" ht="13.15" customHeight="1" x14ac:dyDescent="0.2">
      <c r="E425" s="497"/>
      <c r="F425" s="497"/>
      <c r="G425" s="497"/>
      <c r="H425" s="1179"/>
    </row>
    <row r="426" spans="5:8" ht="13.15" customHeight="1" x14ac:dyDescent="0.2">
      <c r="E426" s="497"/>
      <c r="F426" s="497"/>
      <c r="G426" s="497"/>
      <c r="H426" s="1179"/>
    </row>
    <row r="427" spans="5:8" ht="13.15" customHeight="1" x14ac:dyDescent="0.2">
      <c r="E427" s="497"/>
      <c r="F427" s="497"/>
      <c r="G427" s="497"/>
      <c r="H427" s="1179"/>
    </row>
    <row r="428" spans="5:8" ht="13.15" customHeight="1" x14ac:dyDescent="0.2">
      <c r="E428" s="497"/>
      <c r="F428" s="497"/>
      <c r="G428" s="497"/>
      <c r="H428" s="1179"/>
    </row>
    <row r="429" spans="5:8" ht="13.15" customHeight="1" x14ac:dyDescent="0.2">
      <c r="E429" s="497"/>
      <c r="F429" s="497"/>
      <c r="G429" s="497"/>
      <c r="H429" s="1179"/>
    </row>
    <row r="430" spans="5:8" ht="13.15" customHeight="1" x14ac:dyDescent="0.2">
      <c r="E430" s="497"/>
      <c r="F430" s="497"/>
      <c r="G430" s="497"/>
      <c r="H430" s="1179"/>
    </row>
    <row r="431" spans="5:8" ht="13.15" customHeight="1" x14ac:dyDescent="0.2">
      <c r="E431" s="497"/>
      <c r="F431" s="497"/>
      <c r="G431" s="497"/>
      <c r="H431" s="1179"/>
    </row>
    <row r="432" spans="5:8" ht="13.15" customHeight="1" x14ac:dyDescent="0.2">
      <c r="E432" s="497"/>
      <c r="F432" s="497"/>
      <c r="G432" s="497"/>
      <c r="H432" s="1179"/>
    </row>
    <row r="433" spans="5:8" ht="13.15" customHeight="1" x14ac:dyDescent="0.2">
      <c r="E433" s="497"/>
      <c r="F433" s="497"/>
      <c r="G433" s="497"/>
      <c r="H433" s="1179"/>
    </row>
    <row r="434" spans="5:8" ht="13.15" customHeight="1" x14ac:dyDescent="0.2">
      <c r="E434" s="497"/>
      <c r="F434" s="497"/>
      <c r="G434" s="497"/>
      <c r="H434" s="1179"/>
    </row>
    <row r="435" spans="5:8" ht="13.15" customHeight="1" x14ac:dyDescent="0.2">
      <c r="E435" s="497"/>
      <c r="F435" s="497"/>
      <c r="G435" s="497"/>
      <c r="H435" s="1179"/>
    </row>
    <row r="436" spans="5:8" ht="13.15" customHeight="1" x14ac:dyDescent="0.2">
      <c r="E436" s="497"/>
      <c r="F436" s="497"/>
      <c r="G436" s="497"/>
      <c r="H436" s="1179"/>
    </row>
    <row r="437" spans="5:8" ht="13.15" customHeight="1" x14ac:dyDescent="0.2">
      <c r="E437" s="497"/>
      <c r="F437" s="497"/>
      <c r="G437" s="497"/>
      <c r="H437" s="1179"/>
    </row>
    <row r="438" spans="5:8" ht="13.15" customHeight="1" x14ac:dyDescent="0.2">
      <c r="E438" s="497"/>
      <c r="F438" s="497"/>
      <c r="G438" s="497"/>
      <c r="H438" s="1179"/>
    </row>
    <row r="439" spans="5:8" ht="13.15" customHeight="1" x14ac:dyDescent="0.2">
      <c r="E439" s="497"/>
      <c r="F439" s="497"/>
      <c r="G439" s="497"/>
      <c r="H439" s="1179"/>
    </row>
    <row r="440" spans="5:8" ht="13.15" customHeight="1" x14ac:dyDescent="0.2">
      <c r="E440" s="497"/>
      <c r="F440" s="497"/>
      <c r="G440" s="497"/>
      <c r="H440" s="1179"/>
    </row>
    <row r="441" spans="5:8" ht="13.15" customHeight="1" x14ac:dyDescent="0.2">
      <c r="E441" s="497"/>
      <c r="F441" s="497"/>
      <c r="G441" s="497"/>
      <c r="H441" s="1179"/>
    </row>
    <row r="442" spans="5:8" ht="13.15" customHeight="1" x14ac:dyDescent="0.2">
      <c r="E442" s="497"/>
      <c r="F442" s="497"/>
      <c r="G442" s="497"/>
      <c r="H442" s="1179"/>
    </row>
    <row r="443" spans="5:8" ht="13.15" customHeight="1" x14ac:dyDescent="0.2">
      <c r="E443" s="497"/>
      <c r="F443" s="497"/>
      <c r="G443" s="497"/>
      <c r="H443" s="1179"/>
    </row>
    <row r="444" spans="5:8" ht="13.15" customHeight="1" x14ac:dyDescent="0.2">
      <c r="E444" s="497"/>
      <c r="F444" s="497"/>
      <c r="G444" s="497"/>
      <c r="H444" s="1179"/>
    </row>
    <row r="445" spans="5:8" ht="13.15" customHeight="1" x14ac:dyDescent="0.2">
      <c r="E445" s="497"/>
      <c r="F445" s="497"/>
      <c r="G445" s="497"/>
      <c r="H445" s="1179"/>
    </row>
    <row r="446" spans="5:8" ht="13.15" customHeight="1" x14ac:dyDescent="0.2">
      <c r="E446" s="497"/>
      <c r="F446" s="497"/>
      <c r="G446" s="497"/>
      <c r="H446" s="1179"/>
    </row>
    <row r="447" spans="5:8" ht="13.15" customHeight="1" x14ac:dyDescent="0.2">
      <c r="E447" s="497"/>
      <c r="F447" s="497"/>
      <c r="G447" s="497"/>
      <c r="H447" s="1179"/>
    </row>
    <row r="448" spans="5:8" ht="13.15" customHeight="1" x14ac:dyDescent="0.2">
      <c r="E448" s="497"/>
      <c r="F448" s="497"/>
      <c r="G448" s="497"/>
      <c r="H448" s="1179"/>
    </row>
    <row r="449" spans="5:8" ht="13.15" customHeight="1" x14ac:dyDescent="0.2">
      <c r="E449" s="497"/>
      <c r="F449" s="497"/>
      <c r="G449" s="497"/>
      <c r="H449" s="1179"/>
    </row>
    <row r="450" spans="5:8" ht="13.15" customHeight="1" x14ac:dyDescent="0.2">
      <c r="E450" s="497"/>
      <c r="F450" s="497"/>
      <c r="G450" s="497"/>
      <c r="H450" s="1179"/>
    </row>
    <row r="451" spans="5:8" ht="13.15" customHeight="1" x14ac:dyDescent="0.2">
      <c r="E451" s="497"/>
      <c r="F451" s="497"/>
      <c r="G451" s="497"/>
      <c r="H451" s="1179"/>
    </row>
    <row r="452" spans="5:8" ht="13.15" customHeight="1" x14ac:dyDescent="0.2">
      <c r="E452" s="497"/>
      <c r="F452" s="497"/>
      <c r="G452" s="497"/>
      <c r="H452" s="1179"/>
    </row>
    <row r="453" spans="5:8" ht="13.15" customHeight="1" x14ac:dyDescent="0.2">
      <c r="E453" s="497"/>
      <c r="F453" s="497"/>
      <c r="G453" s="497"/>
      <c r="H453" s="1179"/>
    </row>
    <row r="454" spans="5:8" ht="13.15" customHeight="1" x14ac:dyDescent="0.2">
      <c r="E454" s="497"/>
      <c r="F454" s="497"/>
      <c r="G454" s="497"/>
      <c r="H454" s="1179"/>
    </row>
    <row r="455" spans="5:8" ht="13.15" customHeight="1" x14ac:dyDescent="0.2">
      <c r="E455" s="497"/>
      <c r="F455" s="497"/>
      <c r="G455" s="497"/>
      <c r="H455" s="1179"/>
    </row>
    <row r="456" spans="5:8" ht="13.15" customHeight="1" x14ac:dyDescent="0.2">
      <c r="E456" s="497"/>
      <c r="F456" s="497"/>
      <c r="G456" s="497"/>
      <c r="H456" s="1179"/>
    </row>
    <row r="457" spans="5:8" ht="13.15" customHeight="1" x14ac:dyDescent="0.2">
      <c r="E457" s="497"/>
      <c r="F457" s="497"/>
      <c r="G457" s="497"/>
      <c r="H457" s="1179"/>
    </row>
    <row r="458" spans="5:8" ht="13.15" customHeight="1" x14ac:dyDescent="0.2">
      <c r="E458" s="497"/>
      <c r="F458" s="497"/>
      <c r="G458" s="497"/>
      <c r="H458" s="1179"/>
    </row>
    <row r="459" spans="5:8" ht="13.15" customHeight="1" x14ac:dyDescent="0.2">
      <c r="E459" s="497"/>
      <c r="F459" s="497"/>
      <c r="G459" s="497"/>
      <c r="H459" s="1179"/>
    </row>
    <row r="460" spans="5:8" ht="13.15" customHeight="1" x14ac:dyDescent="0.2">
      <c r="E460" s="497"/>
      <c r="F460" s="497"/>
      <c r="G460" s="497"/>
      <c r="H460" s="1179"/>
    </row>
    <row r="461" spans="5:8" ht="13.15" customHeight="1" x14ac:dyDescent="0.2">
      <c r="E461" s="497"/>
      <c r="F461" s="497"/>
      <c r="G461" s="497"/>
      <c r="H461" s="1179"/>
    </row>
    <row r="462" spans="5:8" ht="13.15" customHeight="1" x14ac:dyDescent="0.2">
      <c r="E462" s="497"/>
      <c r="F462" s="497"/>
      <c r="G462" s="497"/>
      <c r="H462" s="1179"/>
    </row>
    <row r="463" spans="5:8" ht="13.15" customHeight="1" x14ac:dyDescent="0.2">
      <c r="E463" s="497"/>
      <c r="F463" s="497"/>
      <c r="G463" s="497"/>
      <c r="H463" s="1179"/>
    </row>
    <row r="464" spans="5:8" ht="13.15" customHeight="1" x14ac:dyDescent="0.2">
      <c r="E464" s="497"/>
      <c r="F464" s="497"/>
      <c r="G464" s="497"/>
      <c r="H464" s="1179"/>
    </row>
    <row r="465" spans="5:8" ht="13.15" customHeight="1" x14ac:dyDescent="0.2">
      <c r="E465" s="497"/>
      <c r="F465" s="497"/>
      <c r="G465" s="497"/>
      <c r="H465" s="1179"/>
    </row>
    <row r="466" spans="5:8" ht="13.15" customHeight="1" x14ac:dyDescent="0.2">
      <c r="E466" s="497"/>
      <c r="F466" s="497"/>
      <c r="G466" s="497"/>
      <c r="H466" s="1179"/>
    </row>
    <row r="467" spans="5:8" ht="13.15" customHeight="1" x14ac:dyDescent="0.2">
      <c r="E467" s="497"/>
      <c r="F467" s="497"/>
      <c r="G467" s="497"/>
      <c r="H467" s="1179"/>
    </row>
    <row r="468" spans="5:8" ht="13.15" customHeight="1" x14ac:dyDescent="0.2">
      <c r="E468" s="497"/>
      <c r="F468" s="497"/>
      <c r="G468" s="497"/>
      <c r="H468" s="1179"/>
    </row>
    <row r="469" spans="5:8" ht="13.15" customHeight="1" x14ac:dyDescent="0.2">
      <c r="E469" s="497"/>
      <c r="F469" s="497"/>
      <c r="G469" s="497"/>
      <c r="H469" s="1179"/>
    </row>
    <row r="470" spans="5:8" ht="13.15" customHeight="1" x14ac:dyDescent="0.2">
      <c r="E470" s="497"/>
      <c r="F470" s="497"/>
      <c r="G470" s="497"/>
      <c r="H470" s="1179"/>
    </row>
    <row r="471" spans="5:8" ht="13.15" customHeight="1" x14ac:dyDescent="0.2">
      <c r="E471" s="497"/>
      <c r="F471" s="497"/>
      <c r="G471" s="497"/>
      <c r="H471" s="1179"/>
    </row>
    <row r="472" spans="5:8" ht="13.15" customHeight="1" x14ac:dyDescent="0.2">
      <c r="E472" s="497"/>
      <c r="F472" s="497"/>
      <c r="G472" s="497"/>
      <c r="H472" s="1179"/>
    </row>
    <row r="473" spans="5:8" ht="13.15" customHeight="1" x14ac:dyDescent="0.2">
      <c r="E473" s="497"/>
      <c r="F473" s="497"/>
      <c r="G473" s="497"/>
      <c r="H473" s="1179"/>
    </row>
    <row r="474" spans="5:8" ht="13.15" customHeight="1" x14ac:dyDescent="0.2">
      <c r="E474" s="497"/>
      <c r="F474" s="497"/>
      <c r="G474" s="497"/>
      <c r="H474" s="1179"/>
    </row>
    <row r="475" spans="5:8" ht="13.15" customHeight="1" x14ac:dyDescent="0.2">
      <c r="E475" s="497"/>
      <c r="F475" s="497"/>
      <c r="G475" s="497"/>
      <c r="H475" s="1179"/>
    </row>
    <row r="476" spans="5:8" ht="13.15" customHeight="1" x14ac:dyDescent="0.2">
      <c r="E476" s="497"/>
      <c r="F476" s="497"/>
      <c r="G476" s="497"/>
      <c r="H476" s="1179"/>
    </row>
    <row r="477" spans="5:8" ht="13.15" customHeight="1" x14ac:dyDescent="0.2">
      <c r="E477" s="497"/>
      <c r="F477" s="497"/>
      <c r="G477" s="497"/>
      <c r="H477" s="1179"/>
    </row>
    <row r="478" spans="5:8" ht="13.15" customHeight="1" x14ac:dyDescent="0.2">
      <c r="E478" s="497"/>
      <c r="F478" s="497"/>
      <c r="G478" s="497"/>
      <c r="H478" s="1179"/>
    </row>
    <row r="479" spans="5:8" ht="13.15" customHeight="1" x14ac:dyDescent="0.2">
      <c r="E479" s="497"/>
      <c r="F479" s="497"/>
      <c r="G479" s="497"/>
      <c r="H479" s="1179"/>
    </row>
    <row r="480" spans="5:8" ht="13.15" customHeight="1" x14ac:dyDescent="0.2">
      <c r="E480" s="497"/>
      <c r="F480" s="497"/>
      <c r="G480" s="497"/>
      <c r="H480" s="1179"/>
    </row>
    <row r="481" spans="5:8" ht="13.15" customHeight="1" x14ac:dyDescent="0.2">
      <c r="E481" s="497"/>
      <c r="F481" s="497"/>
      <c r="G481" s="497"/>
      <c r="H481" s="1179"/>
    </row>
    <row r="482" spans="5:8" ht="13.15" customHeight="1" x14ac:dyDescent="0.2">
      <c r="E482" s="497"/>
      <c r="F482" s="497"/>
      <c r="G482" s="497"/>
      <c r="H482" s="1179"/>
    </row>
    <row r="483" spans="5:8" ht="13.15" customHeight="1" x14ac:dyDescent="0.2">
      <c r="E483" s="497"/>
      <c r="F483" s="497"/>
      <c r="G483" s="497"/>
      <c r="H483" s="1179"/>
    </row>
    <row r="484" spans="5:8" ht="13.15" customHeight="1" x14ac:dyDescent="0.2">
      <c r="E484" s="497"/>
      <c r="F484" s="497"/>
      <c r="G484" s="497"/>
      <c r="H484" s="1179"/>
    </row>
    <row r="485" spans="5:8" ht="13.15" customHeight="1" x14ac:dyDescent="0.2">
      <c r="E485" s="497"/>
      <c r="F485" s="497"/>
      <c r="G485" s="497"/>
      <c r="H485" s="1179"/>
    </row>
    <row r="486" spans="5:8" ht="13.15" customHeight="1" x14ac:dyDescent="0.2">
      <c r="E486" s="497"/>
      <c r="F486" s="497"/>
      <c r="G486" s="497"/>
      <c r="H486" s="1179"/>
    </row>
    <row r="487" spans="5:8" ht="13.15" customHeight="1" x14ac:dyDescent="0.2">
      <c r="E487" s="497"/>
      <c r="F487" s="497"/>
      <c r="G487" s="497"/>
      <c r="H487" s="1179"/>
    </row>
    <row r="488" spans="5:8" ht="13.15" customHeight="1" x14ac:dyDescent="0.2">
      <c r="E488" s="497"/>
      <c r="F488" s="497"/>
      <c r="G488" s="497"/>
      <c r="H488" s="1179"/>
    </row>
    <row r="489" spans="5:8" ht="13.15" customHeight="1" x14ac:dyDescent="0.2">
      <c r="E489" s="497"/>
      <c r="F489" s="497"/>
      <c r="G489" s="497"/>
      <c r="H489" s="1179"/>
    </row>
    <row r="490" spans="5:8" ht="13.15" customHeight="1" x14ac:dyDescent="0.2">
      <c r="E490" s="497"/>
      <c r="F490" s="497"/>
      <c r="G490" s="497"/>
      <c r="H490" s="1179"/>
    </row>
    <row r="491" spans="5:8" ht="13.15" customHeight="1" x14ac:dyDescent="0.2">
      <c r="E491" s="497"/>
      <c r="F491" s="497"/>
      <c r="G491" s="497"/>
      <c r="H491" s="1179"/>
    </row>
    <row r="492" spans="5:8" ht="13.15" customHeight="1" x14ac:dyDescent="0.2">
      <c r="E492" s="497"/>
      <c r="F492" s="497"/>
      <c r="G492" s="497"/>
      <c r="H492" s="1179"/>
    </row>
    <row r="493" spans="5:8" ht="13.15" customHeight="1" x14ac:dyDescent="0.2">
      <c r="E493" s="497"/>
      <c r="F493" s="497"/>
      <c r="G493" s="497"/>
      <c r="H493" s="1179"/>
    </row>
    <row r="494" spans="5:8" ht="13.15" customHeight="1" x14ac:dyDescent="0.2">
      <c r="E494" s="497"/>
      <c r="F494" s="497"/>
      <c r="G494" s="497"/>
      <c r="H494" s="1179"/>
    </row>
    <row r="495" spans="5:8" ht="13.15" customHeight="1" x14ac:dyDescent="0.2">
      <c r="E495" s="497"/>
      <c r="F495" s="497"/>
      <c r="G495" s="497"/>
      <c r="H495" s="1179"/>
    </row>
    <row r="496" spans="5:8" ht="13.15" customHeight="1" x14ac:dyDescent="0.2">
      <c r="E496" s="497"/>
      <c r="F496" s="497"/>
      <c r="G496" s="497"/>
      <c r="H496" s="1179"/>
    </row>
    <row r="497" spans="5:8" ht="13.15" customHeight="1" x14ac:dyDescent="0.2">
      <c r="E497" s="497"/>
      <c r="F497" s="497"/>
      <c r="G497" s="497"/>
      <c r="H497" s="1179"/>
    </row>
    <row r="498" spans="5:8" ht="13.15" customHeight="1" x14ac:dyDescent="0.2">
      <c r="E498" s="497"/>
      <c r="F498" s="497"/>
      <c r="G498" s="497"/>
      <c r="H498" s="1179"/>
    </row>
    <row r="499" spans="5:8" ht="13.15" customHeight="1" x14ac:dyDescent="0.2">
      <c r="E499" s="497"/>
      <c r="F499" s="497"/>
      <c r="G499" s="497"/>
      <c r="H499" s="1179"/>
    </row>
    <row r="500" spans="5:8" ht="13.15" customHeight="1" x14ac:dyDescent="0.2">
      <c r="E500" s="497"/>
      <c r="F500" s="497"/>
      <c r="G500" s="497"/>
      <c r="H500" s="1179"/>
    </row>
    <row r="501" spans="5:8" ht="13.15" customHeight="1" x14ac:dyDescent="0.2">
      <c r="E501" s="497"/>
      <c r="F501" s="497"/>
      <c r="G501" s="497"/>
      <c r="H501" s="1179"/>
    </row>
    <row r="502" spans="5:8" ht="13.15" customHeight="1" x14ac:dyDescent="0.2">
      <c r="E502" s="497"/>
      <c r="F502" s="497"/>
      <c r="G502" s="497"/>
      <c r="H502" s="1179"/>
    </row>
    <row r="503" spans="5:8" ht="13.15" customHeight="1" x14ac:dyDescent="0.2">
      <c r="E503" s="497"/>
      <c r="F503" s="497"/>
      <c r="G503" s="497"/>
      <c r="H503" s="1179"/>
    </row>
    <row r="504" spans="5:8" ht="13.15" customHeight="1" x14ac:dyDescent="0.2">
      <c r="E504" s="497"/>
      <c r="F504" s="497"/>
      <c r="G504" s="497"/>
      <c r="H504" s="1179"/>
    </row>
    <row r="505" spans="5:8" ht="13.15" customHeight="1" x14ac:dyDescent="0.2">
      <c r="E505" s="497"/>
      <c r="F505" s="497"/>
      <c r="G505" s="497"/>
      <c r="H505" s="1179"/>
    </row>
    <row r="506" spans="5:8" ht="13.15" customHeight="1" x14ac:dyDescent="0.2">
      <c r="E506" s="497"/>
      <c r="F506" s="497"/>
      <c r="G506" s="497"/>
      <c r="H506" s="1179"/>
    </row>
    <row r="507" spans="5:8" ht="13.15" customHeight="1" x14ac:dyDescent="0.2">
      <c r="E507" s="497"/>
      <c r="F507" s="497"/>
      <c r="G507" s="497"/>
      <c r="H507" s="1179"/>
    </row>
    <row r="508" spans="5:8" ht="13.15" customHeight="1" x14ac:dyDescent="0.2">
      <c r="E508" s="497"/>
      <c r="F508" s="497"/>
      <c r="G508" s="497"/>
      <c r="H508" s="1179"/>
    </row>
    <row r="509" spans="5:8" ht="13.15" customHeight="1" x14ac:dyDescent="0.2">
      <c r="E509" s="497"/>
      <c r="F509" s="497"/>
      <c r="G509" s="497"/>
      <c r="H509" s="1179"/>
    </row>
    <row r="510" spans="5:8" ht="13.15" customHeight="1" x14ac:dyDescent="0.2">
      <c r="E510" s="497"/>
      <c r="F510" s="497"/>
      <c r="G510" s="497"/>
      <c r="H510" s="1179"/>
    </row>
    <row r="511" spans="5:8" ht="13.15" customHeight="1" x14ac:dyDescent="0.2">
      <c r="E511" s="497"/>
      <c r="F511" s="497"/>
      <c r="G511" s="497"/>
      <c r="H511" s="1179"/>
    </row>
    <row r="512" spans="5:8" ht="13.15" customHeight="1" x14ac:dyDescent="0.2">
      <c r="E512" s="497"/>
      <c r="F512" s="497"/>
      <c r="G512" s="497"/>
      <c r="H512" s="1179"/>
    </row>
    <row r="513" spans="5:8" ht="13.15" customHeight="1" x14ac:dyDescent="0.2">
      <c r="E513" s="497"/>
      <c r="F513" s="497"/>
      <c r="G513" s="497"/>
      <c r="H513" s="1179"/>
    </row>
    <row r="514" spans="5:8" ht="13.15" customHeight="1" x14ac:dyDescent="0.2">
      <c r="E514" s="497"/>
      <c r="F514" s="497"/>
      <c r="G514" s="497"/>
      <c r="H514" s="1179"/>
    </row>
    <row r="515" spans="5:8" ht="13.15" customHeight="1" x14ac:dyDescent="0.2">
      <c r="E515" s="497"/>
      <c r="F515" s="497"/>
      <c r="G515" s="497"/>
      <c r="H515" s="1179"/>
    </row>
    <row r="516" spans="5:8" ht="13.15" customHeight="1" x14ac:dyDescent="0.2">
      <c r="E516" s="497"/>
      <c r="F516" s="497"/>
      <c r="G516" s="497"/>
      <c r="H516" s="1179"/>
    </row>
    <row r="517" spans="5:8" ht="13.15" customHeight="1" x14ac:dyDescent="0.2">
      <c r="E517" s="497"/>
      <c r="F517" s="497"/>
      <c r="G517" s="497"/>
      <c r="H517" s="1179"/>
    </row>
    <row r="518" spans="5:8" ht="13.15" customHeight="1" x14ac:dyDescent="0.2">
      <c r="E518" s="497"/>
      <c r="F518" s="497"/>
      <c r="G518" s="497"/>
      <c r="H518" s="1179"/>
    </row>
    <row r="519" spans="5:8" ht="13.15" customHeight="1" x14ac:dyDescent="0.2">
      <c r="E519" s="497"/>
      <c r="F519" s="497"/>
      <c r="G519" s="497"/>
      <c r="H519" s="1179"/>
    </row>
    <row r="520" spans="5:8" ht="13.15" customHeight="1" x14ac:dyDescent="0.2">
      <c r="E520" s="497"/>
      <c r="F520" s="497"/>
      <c r="G520" s="497"/>
      <c r="H520" s="1179"/>
    </row>
    <row r="521" spans="5:8" ht="13.15" customHeight="1" x14ac:dyDescent="0.2">
      <c r="E521" s="497"/>
      <c r="F521" s="497"/>
      <c r="G521" s="497"/>
      <c r="H521" s="1179"/>
    </row>
    <row r="522" spans="5:8" ht="13.15" customHeight="1" x14ac:dyDescent="0.2">
      <c r="E522" s="497"/>
      <c r="F522" s="497"/>
      <c r="G522" s="497"/>
      <c r="H522" s="1179"/>
    </row>
    <row r="523" spans="5:8" ht="13.15" customHeight="1" x14ac:dyDescent="0.2">
      <c r="E523" s="497"/>
      <c r="F523" s="497"/>
      <c r="G523" s="497"/>
      <c r="H523" s="1179"/>
    </row>
    <row r="524" spans="5:8" ht="13.15" customHeight="1" x14ac:dyDescent="0.2">
      <c r="E524" s="497"/>
      <c r="F524" s="497"/>
      <c r="G524" s="497"/>
      <c r="H524" s="1179"/>
    </row>
    <row r="525" spans="5:8" ht="13.15" customHeight="1" x14ac:dyDescent="0.2">
      <c r="E525" s="497"/>
      <c r="F525" s="497"/>
      <c r="G525" s="497"/>
      <c r="H525" s="1179"/>
    </row>
    <row r="526" spans="5:8" ht="13.15" customHeight="1" x14ac:dyDescent="0.2">
      <c r="E526" s="497"/>
      <c r="F526" s="497"/>
      <c r="G526" s="497"/>
      <c r="H526" s="1179"/>
    </row>
    <row r="527" spans="5:8" ht="13.15" customHeight="1" x14ac:dyDescent="0.2">
      <c r="E527" s="497"/>
      <c r="F527" s="497"/>
      <c r="G527" s="497"/>
      <c r="H527" s="1179"/>
    </row>
    <row r="528" spans="5:8" ht="13.15" customHeight="1" x14ac:dyDescent="0.2">
      <c r="E528" s="497"/>
      <c r="F528" s="497"/>
      <c r="G528" s="497"/>
      <c r="H528" s="1179"/>
    </row>
    <row r="529" spans="5:8" ht="13.15" customHeight="1" x14ac:dyDescent="0.2">
      <c r="E529" s="497"/>
      <c r="F529" s="497"/>
      <c r="G529" s="497"/>
      <c r="H529" s="1179"/>
    </row>
    <row r="530" spans="5:8" ht="13.15" customHeight="1" x14ac:dyDescent="0.2">
      <c r="E530" s="497"/>
      <c r="F530" s="497"/>
      <c r="G530" s="497"/>
      <c r="H530" s="1179"/>
    </row>
    <row r="531" spans="5:8" ht="13.15" customHeight="1" x14ac:dyDescent="0.2">
      <c r="E531" s="497"/>
      <c r="F531" s="497"/>
      <c r="G531" s="497"/>
      <c r="H531" s="1179"/>
    </row>
    <row r="532" spans="5:8" ht="13.15" customHeight="1" x14ac:dyDescent="0.2">
      <c r="E532" s="497"/>
      <c r="F532" s="497"/>
      <c r="G532" s="497"/>
      <c r="H532" s="1179"/>
    </row>
    <row r="533" spans="5:8" ht="13.15" customHeight="1" x14ac:dyDescent="0.2">
      <c r="E533" s="497"/>
      <c r="F533" s="497"/>
      <c r="G533" s="497"/>
      <c r="H533" s="1179"/>
    </row>
    <row r="534" spans="5:8" ht="13.15" customHeight="1" x14ac:dyDescent="0.2">
      <c r="E534" s="497"/>
      <c r="F534" s="497"/>
      <c r="G534" s="497"/>
      <c r="H534" s="1179"/>
    </row>
    <row r="535" spans="5:8" ht="13.15" customHeight="1" x14ac:dyDescent="0.2">
      <c r="E535" s="497"/>
      <c r="F535" s="497"/>
      <c r="G535" s="497"/>
      <c r="H535" s="1179"/>
    </row>
    <row r="536" spans="5:8" ht="13.15" customHeight="1" x14ac:dyDescent="0.2">
      <c r="E536" s="497"/>
      <c r="F536" s="497"/>
      <c r="G536" s="497"/>
      <c r="H536" s="1179"/>
    </row>
    <row r="537" spans="5:8" ht="13.15" customHeight="1" x14ac:dyDescent="0.2">
      <c r="E537" s="497"/>
      <c r="F537" s="497"/>
      <c r="G537" s="497"/>
      <c r="H537" s="1179"/>
    </row>
    <row r="538" spans="5:8" ht="13.15" customHeight="1" x14ac:dyDescent="0.2">
      <c r="E538" s="497"/>
      <c r="F538" s="497"/>
      <c r="G538" s="497"/>
      <c r="H538" s="1179"/>
    </row>
    <row r="539" spans="5:8" ht="13.15" customHeight="1" x14ac:dyDescent="0.2">
      <c r="E539" s="497"/>
      <c r="F539" s="497"/>
      <c r="G539" s="497"/>
      <c r="H539" s="1179"/>
    </row>
    <row r="540" spans="5:8" ht="13.15" customHeight="1" x14ac:dyDescent="0.2">
      <c r="E540" s="497"/>
      <c r="F540" s="497"/>
      <c r="G540" s="497"/>
      <c r="H540" s="1179"/>
    </row>
    <row r="541" spans="5:8" ht="13.15" customHeight="1" x14ac:dyDescent="0.2">
      <c r="E541" s="497"/>
      <c r="F541" s="497"/>
      <c r="G541" s="497"/>
      <c r="H541" s="1179"/>
    </row>
    <row r="542" spans="5:8" ht="13.15" customHeight="1" x14ac:dyDescent="0.2">
      <c r="E542" s="497"/>
      <c r="F542" s="497"/>
      <c r="G542" s="497"/>
      <c r="H542" s="1179"/>
    </row>
    <row r="543" spans="5:8" ht="13.15" customHeight="1" x14ac:dyDescent="0.2">
      <c r="E543" s="497"/>
      <c r="F543" s="497"/>
      <c r="G543" s="497"/>
      <c r="H543" s="1179"/>
    </row>
    <row r="544" spans="5:8" ht="13.15" customHeight="1" x14ac:dyDescent="0.2">
      <c r="E544" s="497"/>
      <c r="F544" s="497"/>
      <c r="G544" s="497"/>
      <c r="H544" s="1179"/>
    </row>
    <row r="545" spans="5:8" ht="13.15" customHeight="1" x14ac:dyDescent="0.2">
      <c r="E545" s="497"/>
      <c r="F545" s="497"/>
      <c r="G545" s="497"/>
      <c r="H545" s="1179"/>
    </row>
    <row r="546" spans="5:8" ht="13.15" customHeight="1" x14ac:dyDescent="0.2">
      <c r="E546" s="497"/>
      <c r="F546" s="497"/>
      <c r="G546" s="497"/>
      <c r="H546" s="1179"/>
    </row>
    <row r="547" spans="5:8" ht="13.15" customHeight="1" x14ac:dyDescent="0.2">
      <c r="E547" s="497"/>
      <c r="F547" s="497"/>
      <c r="G547" s="497"/>
      <c r="H547" s="1179"/>
    </row>
    <row r="548" spans="5:8" ht="13.15" customHeight="1" x14ac:dyDescent="0.2">
      <c r="E548" s="497"/>
      <c r="F548" s="497"/>
      <c r="G548" s="497"/>
      <c r="H548" s="1179"/>
    </row>
    <row r="549" spans="5:8" ht="13.15" customHeight="1" x14ac:dyDescent="0.2">
      <c r="E549" s="497"/>
      <c r="F549" s="497"/>
      <c r="G549" s="497"/>
      <c r="H549" s="1179"/>
    </row>
    <row r="550" spans="5:8" ht="13.15" customHeight="1" x14ac:dyDescent="0.2">
      <c r="E550" s="497"/>
      <c r="F550" s="497"/>
      <c r="G550" s="497"/>
      <c r="H550" s="1179"/>
    </row>
    <row r="551" spans="5:8" ht="13.15" customHeight="1" x14ac:dyDescent="0.2">
      <c r="E551" s="497"/>
      <c r="F551" s="497"/>
      <c r="G551" s="497"/>
      <c r="H551" s="1179"/>
    </row>
    <row r="552" spans="5:8" ht="13.15" customHeight="1" x14ac:dyDescent="0.2">
      <c r="E552" s="497"/>
      <c r="F552" s="497"/>
      <c r="G552" s="497"/>
      <c r="H552" s="1179"/>
    </row>
    <row r="553" spans="5:8" ht="13.15" customHeight="1" x14ac:dyDescent="0.2">
      <c r="E553" s="497"/>
      <c r="F553" s="497"/>
      <c r="G553" s="497"/>
      <c r="H553" s="1179"/>
    </row>
    <row r="554" spans="5:8" ht="13.15" customHeight="1" x14ac:dyDescent="0.2">
      <c r="E554" s="497"/>
      <c r="F554" s="497"/>
      <c r="G554" s="497"/>
      <c r="H554" s="1179"/>
    </row>
    <row r="555" spans="5:8" ht="13.15" customHeight="1" x14ac:dyDescent="0.2">
      <c r="E555" s="497"/>
      <c r="F555" s="497"/>
      <c r="G555" s="497"/>
      <c r="H555" s="1179"/>
    </row>
    <row r="556" spans="5:8" ht="13.15" customHeight="1" x14ac:dyDescent="0.2">
      <c r="E556" s="497"/>
      <c r="F556" s="497"/>
      <c r="G556" s="497"/>
      <c r="H556" s="1179"/>
    </row>
    <row r="557" spans="5:8" ht="13.15" customHeight="1" x14ac:dyDescent="0.2">
      <c r="E557" s="497"/>
      <c r="F557" s="497"/>
      <c r="G557" s="497"/>
      <c r="H557" s="1179"/>
    </row>
    <row r="558" spans="5:8" ht="13.15" customHeight="1" x14ac:dyDescent="0.2">
      <c r="E558" s="497"/>
      <c r="F558" s="497"/>
      <c r="G558" s="497"/>
      <c r="H558" s="1179"/>
    </row>
    <row r="559" spans="5:8" ht="13.15" customHeight="1" x14ac:dyDescent="0.2">
      <c r="E559" s="497"/>
      <c r="F559" s="497"/>
      <c r="G559" s="497"/>
      <c r="H559" s="1179"/>
    </row>
    <row r="560" spans="5:8" ht="13.15" customHeight="1" x14ac:dyDescent="0.2">
      <c r="E560" s="497"/>
      <c r="F560" s="497"/>
      <c r="G560" s="497"/>
      <c r="H560" s="1179"/>
    </row>
    <row r="561" spans="5:8" ht="13.15" customHeight="1" x14ac:dyDescent="0.2">
      <c r="E561" s="497"/>
      <c r="F561" s="497"/>
      <c r="G561" s="497"/>
      <c r="H561" s="1179"/>
    </row>
    <row r="562" spans="5:8" ht="13.15" customHeight="1" x14ac:dyDescent="0.2">
      <c r="E562" s="497"/>
      <c r="F562" s="497"/>
      <c r="G562" s="497"/>
      <c r="H562" s="1179"/>
    </row>
    <row r="563" spans="5:8" ht="13.15" customHeight="1" x14ac:dyDescent="0.2">
      <c r="E563" s="497"/>
      <c r="F563" s="497"/>
      <c r="G563" s="497"/>
      <c r="H563" s="1179"/>
    </row>
    <row r="564" spans="5:8" ht="13.15" customHeight="1" x14ac:dyDescent="0.2">
      <c r="E564" s="497"/>
      <c r="F564" s="497"/>
      <c r="G564" s="497"/>
      <c r="H564" s="1179"/>
    </row>
    <row r="565" spans="5:8" ht="13.15" customHeight="1" x14ac:dyDescent="0.2">
      <c r="E565" s="497"/>
      <c r="F565" s="497"/>
      <c r="G565" s="497"/>
      <c r="H565" s="1179"/>
    </row>
    <row r="566" spans="5:8" ht="13.15" customHeight="1" x14ac:dyDescent="0.2">
      <c r="E566" s="497"/>
      <c r="F566" s="497"/>
      <c r="G566" s="497"/>
      <c r="H566" s="1179"/>
    </row>
    <row r="567" spans="5:8" ht="13.15" customHeight="1" x14ac:dyDescent="0.2">
      <c r="E567" s="497"/>
      <c r="F567" s="497"/>
      <c r="G567" s="497"/>
      <c r="H567" s="1179"/>
    </row>
    <row r="568" spans="5:8" ht="13.15" customHeight="1" x14ac:dyDescent="0.2">
      <c r="E568" s="497"/>
      <c r="F568" s="497"/>
      <c r="G568" s="497"/>
      <c r="H568" s="1179"/>
    </row>
    <row r="569" spans="5:8" ht="13.15" customHeight="1" x14ac:dyDescent="0.2">
      <c r="E569" s="497"/>
      <c r="F569" s="497"/>
      <c r="G569" s="497"/>
      <c r="H569" s="1179"/>
    </row>
    <row r="570" spans="5:8" ht="13.15" customHeight="1" x14ac:dyDescent="0.2">
      <c r="E570" s="497"/>
      <c r="F570" s="497"/>
      <c r="G570" s="497"/>
      <c r="H570" s="1179"/>
    </row>
    <row r="571" spans="5:8" ht="13.15" customHeight="1" x14ac:dyDescent="0.2">
      <c r="E571" s="497"/>
      <c r="F571" s="497"/>
      <c r="G571" s="497"/>
      <c r="H571" s="1179"/>
    </row>
    <row r="572" spans="5:8" ht="13.15" customHeight="1" x14ac:dyDescent="0.2">
      <c r="E572" s="497"/>
      <c r="F572" s="497"/>
      <c r="G572" s="497"/>
      <c r="H572" s="1179"/>
    </row>
    <row r="573" spans="5:8" ht="13.15" customHeight="1" x14ac:dyDescent="0.2">
      <c r="E573" s="497"/>
      <c r="F573" s="497"/>
      <c r="G573" s="497"/>
      <c r="H573" s="1179"/>
    </row>
    <row r="574" spans="5:8" ht="13.15" customHeight="1" x14ac:dyDescent="0.2">
      <c r="E574" s="497"/>
      <c r="F574" s="497"/>
      <c r="G574" s="497"/>
      <c r="H574" s="1179"/>
    </row>
    <row r="575" spans="5:8" ht="13.15" customHeight="1" x14ac:dyDescent="0.2">
      <c r="E575" s="497"/>
      <c r="F575" s="497"/>
      <c r="G575" s="497"/>
      <c r="H575" s="1179"/>
    </row>
    <row r="576" spans="5:8" ht="13.15" customHeight="1" x14ac:dyDescent="0.2">
      <c r="E576" s="497"/>
      <c r="F576" s="497"/>
      <c r="G576" s="497"/>
      <c r="H576" s="1179"/>
    </row>
    <row r="577" spans="5:8" ht="13.15" customHeight="1" x14ac:dyDescent="0.2">
      <c r="E577" s="497"/>
      <c r="F577" s="497"/>
      <c r="G577" s="497"/>
      <c r="H577" s="1179"/>
    </row>
    <row r="578" spans="5:8" ht="13.15" customHeight="1" x14ac:dyDescent="0.2">
      <c r="E578" s="497"/>
      <c r="F578" s="497"/>
      <c r="G578" s="497"/>
      <c r="H578" s="1179"/>
    </row>
    <row r="579" spans="5:8" ht="13.15" customHeight="1" x14ac:dyDescent="0.2">
      <c r="E579" s="497"/>
      <c r="F579" s="497"/>
      <c r="G579" s="497"/>
      <c r="H579" s="1179"/>
    </row>
    <row r="580" spans="5:8" ht="13.15" customHeight="1" x14ac:dyDescent="0.2">
      <c r="E580" s="497"/>
      <c r="F580" s="497"/>
      <c r="G580" s="497"/>
      <c r="H580" s="1179"/>
    </row>
    <row r="581" spans="5:8" ht="13.15" customHeight="1" x14ac:dyDescent="0.2">
      <c r="E581" s="497"/>
      <c r="F581" s="497"/>
      <c r="G581" s="497"/>
      <c r="H581" s="1179"/>
    </row>
    <row r="582" spans="5:8" ht="13.15" customHeight="1" x14ac:dyDescent="0.2">
      <c r="E582" s="497"/>
      <c r="F582" s="497"/>
      <c r="G582" s="497"/>
      <c r="H582" s="1179"/>
    </row>
    <row r="583" spans="5:8" ht="13.15" customHeight="1" x14ac:dyDescent="0.2">
      <c r="E583" s="497"/>
      <c r="F583" s="497"/>
      <c r="G583" s="497"/>
      <c r="H583" s="1179"/>
    </row>
    <row r="584" spans="5:8" ht="13.15" customHeight="1" x14ac:dyDescent="0.2">
      <c r="E584" s="497"/>
      <c r="F584" s="497"/>
      <c r="G584" s="497"/>
      <c r="H584" s="1179"/>
    </row>
    <row r="585" spans="5:8" ht="13.15" customHeight="1" x14ac:dyDescent="0.2">
      <c r="E585" s="497"/>
      <c r="F585" s="497"/>
      <c r="G585" s="497"/>
      <c r="H585" s="1179"/>
    </row>
    <row r="586" spans="5:8" ht="13.15" customHeight="1" x14ac:dyDescent="0.2">
      <c r="E586" s="497"/>
      <c r="F586" s="497"/>
      <c r="G586" s="497"/>
      <c r="H586" s="1179"/>
    </row>
    <row r="587" spans="5:8" ht="13.15" customHeight="1" x14ac:dyDescent="0.2">
      <c r="E587" s="497"/>
      <c r="F587" s="497"/>
      <c r="G587" s="497"/>
      <c r="H587" s="1179"/>
    </row>
    <row r="588" spans="5:8" ht="13.15" customHeight="1" x14ac:dyDescent="0.2">
      <c r="E588" s="497"/>
      <c r="F588" s="497"/>
      <c r="G588" s="497"/>
      <c r="H588" s="1179"/>
    </row>
    <row r="589" spans="5:8" ht="13.15" customHeight="1" x14ac:dyDescent="0.2">
      <c r="E589" s="497"/>
      <c r="F589" s="497"/>
      <c r="G589" s="497"/>
      <c r="H589" s="1179"/>
    </row>
    <row r="590" spans="5:8" ht="13.15" customHeight="1" x14ac:dyDescent="0.2">
      <c r="E590" s="497"/>
      <c r="F590" s="497"/>
      <c r="G590" s="497"/>
      <c r="H590" s="1179"/>
    </row>
    <row r="591" spans="5:8" ht="13.15" customHeight="1" x14ac:dyDescent="0.2">
      <c r="E591" s="497"/>
      <c r="F591" s="497"/>
      <c r="G591" s="497"/>
      <c r="H591" s="1179"/>
    </row>
    <row r="592" spans="5:8" ht="13.15" customHeight="1" x14ac:dyDescent="0.2">
      <c r="E592" s="497"/>
      <c r="F592" s="497"/>
      <c r="G592" s="497"/>
      <c r="H592" s="1179"/>
    </row>
    <row r="593" spans="5:8" ht="13.15" customHeight="1" x14ac:dyDescent="0.2">
      <c r="E593" s="497"/>
      <c r="F593" s="497"/>
      <c r="G593" s="497"/>
      <c r="H593" s="1179"/>
    </row>
    <row r="594" spans="5:8" ht="13.15" customHeight="1" x14ac:dyDescent="0.2">
      <c r="E594" s="497"/>
      <c r="F594" s="497"/>
      <c r="G594" s="497"/>
      <c r="H594" s="1179"/>
    </row>
    <row r="595" spans="5:8" ht="13.15" customHeight="1" x14ac:dyDescent="0.2">
      <c r="E595" s="497"/>
      <c r="F595" s="497"/>
      <c r="G595" s="497"/>
      <c r="H595" s="1179"/>
    </row>
    <row r="596" spans="5:8" ht="13.15" customHeight="1" x14ac:dyDescent="0.2">
      <c r="E596" s="497"/>
      <c r="F596" s="497"/>
      <c r="G596" s="497"/>
      <c r="H596" s="1179"/>
    </row>
    <row r="597" spans="5:8" ht="13.15" customHeight="1" x14ac:dyDescent="0.2">
      <c r="E597" s="497"/>
      <c r="F597" s="497"/>
      <c r="G597" s="497"/>
      <c r="H597" s="1179"/>
    </row>
    <row r="598" spans="5:8" ht="13.15" customHeight="1" x14ac:dyDescent="0.2">
      <c r="E598" s="497"/>
      <c r="F598" s="497"/>
      <c r="G598" s="497"/>
      <c r="H598" s="1179"/>
    </row>
    <row r="599" spans="5:8" ht="13.15" customHeight="1" x14ac:dyDescent="0.2">
      <c r="E599" s="497"/>
      <c r="F599" s="497"/>
      <c r="G599" s="497"/>
      <c r="H599" s="1179"/>
    </row>
    <row r="600" spans="5:8" ht="13.15" customHeight="1" x14ac:dyDescent="0.2">
      <c r="E600" s="497"/>
      <c r="F600" s="497"/>
      <c r="G600" s="497"/>
      <c r="H600" s="1179"/>
    </row>
    <row r="601" spans="5:8" ht="13.15" customHeight="1" x14ac:dyDescent="0.2">
      <c r="E601" s="497"/>
      <c r="F601" s="497"/>
      <c r="G601" s="497"/>
      <c r="H601" s="1179"/>
    </row>
    <row r="602" spans="5:8" ht="13.15" customHeight="1" x14ac:dyDescent="0.2">
      <c r="E602" s="497"/>
      <c r="F602" s="497"/>
      <c r="G602" s="497"/>
      <c r="H602" s="1179"/>
    </row>
    <row r="603" spans="5:8" ht="13.15" customHeight="1" x14ac:dyDescent="0.2">
      <c r="E603" s="497"/>
      <c r="F603" s="497"/>
      <c r="G603" s="497"/>
      <c r="H603" s="1179"/>
    </row>
    <row r="604" spans="5:8" ht="13.15" customHeight="1" x14ac:dyDescent="0.2">
      <c r="E604" s="497"/>
      <c r="F604" s="497"/>
      <c r="G604" s="497"/>
      <c r="H604" s="1179"/>
    </row>
    <row r="605" spans="5:8" ht="13.15" customHeight="1" x14ac:dyDescent="0.2">
      <c r="E605" s="497"/>
      <c r="F605" s="497"/>
      <c r="G605" s="497"/>
      <c r="H605" s="1179"/>
    </row>
    <row r="606" spans="5:8" ht="13.15" customHeight="1" x14ac:dyDescent="0.2">
      <c r="E606" s="497"/>
      <c r="F606" s="497"/>
      <c r="G606" s="497"/>
      <c r="H606" s="1179"/>
    </row>
    <row r="607" spans="5:8" ht="13.15" customHeight="1" x14ac:dyDescent="0.2">
      <c r="E607" s="497"/>
      <c r="F607" s="497"/>
      <c r="G607" s="497"/>
      <c r="H607" s="1179"/>
    </row>
    <row r="608" spans="5:8" ht="13.15" customHeight="1" x14ac:dyDescent="0.2">
      <c r="E608" s="497"/>
      <c r="F608" s="497"/>
      <c r="G608" s="497"/>
      <c r="H608" s="1179"/>
    </row>
    <row r="609" spans="5:8" ht="13.15" customHeight="1" x14ac:dyDescent="0.2">
      <c r="E609" s="497"/>
      <c r="F609" s="497"/>
      <c r="G609" s="497"/>
      <c r="H609" s="1179"/>
    </row>
    <row r="610" spans="5:8" ht="13.15" customHeight="1" x14ac:dyDescent="0.2">
      <c r="E610" s="497"/>
      <c r="F610" s="497"/>
      <c r="G610" s="497"/>
      <c r="H610" s="1179"/>
    </row>
    <row r="611" spans="5:8" ht="13.15" customHeight="1" x14ac:dyDescent="0.2">
      <c r="E611" s="497"/>
      <c r="F611" s="497"/>
      <c r="G611" s="497"/>
      <c r="H611" s="1179"/>
    </row>
    <row r="612" spans="5:8" ht="13.15" customHeight="1" x14ac:dyDescent="0.2">
      <c r="E612" s="497"/>
      <c r="F612" s="497"/>
      <c r="G612" s="497"/>
      <c r="H612" s="1179"/>
    </row>
    <row r="613" spans="5:8" ht="13.15" customHeight="1" x14ac:dyDescent="0.2">
      <c r="E613" s="497"/>
      <c r="F613" s="497"/>
      <c r="G613" s="497"/>
      <c r="H613" s="1179"/>
    </row>
    <row r="614" spans="5:8" ht="13.15" customHeight="1" x14ac:dyDescent="0.2">
      <c r="E614" s="497"/>
      <c r="F614" s="497"/>
      <c r="G614" s="497"/>
      <c r="H614" s="1179"/>
    </row>
    <row r="615" spans="5:8" ht="13.15" customHeight="1" x14ac:dyDescent="0.2">
      <c r="E615" s="497"/>
      <c r="F615" s="497"/>
      <c r="G615" s="497"/>
      <c r="H615" s="1179"/>
    </row>
    <row r="616" spans="5:8" ht="13.15" customHeight="1" x14ac:dyDescent="0.2">
      <c r="E616" s="497"/>
      <c r="F616" s="497"/>
      <c r="G616" s="497"/>
      <c r="H616" s="1179"/>
    </row>
    <row r="617" spans="5:8" ht="13.15" customHeight="1" x14ac:dyDescent="0.2">
      <c r="E617" s="497"/>
      <c r="F617" s="497"/>
      <c r="G617" s="497"/>
      <c r="H617" s="1179"/>
    </row>
    <row r="618" spans="5:8" ht="13.15" customHeight="1" x14ac:dyDescent="0.2">
      <c r="E618" s="497"/>
      <c r="F618" s="497"/>
      <c r="G618" s="497"/>
      <c r="H618" s="1179"/>
    </row>
    <row r="619" spans="5:8" ht="13.15" customHeight="1" x14ac:dyDescent="0.2">
      <c r="E619" s="497"/>
      <c r="F619" s="497"/>
      <c r="G619" s="497"/>
      <c r="H619" s="1179"/>
    </row>
    <row r="620" spans="5:8" ht="13.15" customHeight="1" x14ac:dyDescent="0.2">
      <c r="E620" s="497"/>
      <c r="F620" s="497"/>
      <c r="G620" s="497"/>
      <c r="H620" s="1179"/>
    </row>
    <row r="621" spans="5:8" ht="13.15" customHeight="1" x14ac:dyDescent="0.2">
      <c r="E621" s="497"/>
      <c r="F621" s="497"/>
      <c r="G621" s="497"/>
      <c r="H621" s="1179"/>
    </row>
    <row r="622" spans="5:8" ht="13.15" customHeight="1" x14ac:dyDescent="0.2">
      <c r="E622" s="497"/>
      <c r="F622" s="497"/>
      <c r="G622" s="497"/>
      <c r="H622" s="1179"/>
    </row>
    <row r="623" spans="5:8" ht="13.15" customHeight="1" x14ac:dyDescent="0.2">
      <c r="E623" s="497"/>
      <c r="F623" s="497"/>
      <c r="G623" s="497"/>
      <c r="H623" s="1179"/>
    </row>
    <row r="624" spans="5:8" ht="13.15" customHeight="1" x14ac:dyDescent="0.2">
      <c r="E624" s="497"/>
      <c r="F624" s="497"/>
      <c r="G624" s="497"/>
      <c r="H624" s="1179"/>
    </row>
    <row r="625" spans="5:8" ht="13.15" customHeight="1" x14ac:dyDescent="0.2">
      <c r="E625" s="497"/>
      <c r="F625" s="497"/>
      <c r="G625" s="497"/>
      <c r="H625" s="1179"/>
    </row>
    <row r="626" spans="5:8" ht="13.15" customHeight="1" x14ac:dyDescent="0.2">
      <c r="E626" s="497"/>
      <c r="F626" s="497"/>
      <c r="G626" s="497"/>
      <c r="H626" s="1179"/>
    </row>
    <row r="627" spans="5:8" ht="13.15" customHeight="1" x14ac:dyDescent="0.2">
      <c r="E627" s="497"/>
      <c r="F627" s="497"/>
      <c r="G627" s="497"/>
      <c r="H627" s="1179"/>
    </row>
    <row r="628" spans="5:8" ht="13.15" customHeight="1" x14ac:dyDescent="0.2">
      <c r="E628" s="497"/>
      <c r="F628" s="497"/>
      <c r="G628" s="497"/>
      <c r="H628" s="1179"/>
    </row>
    <row r="629" spans="5:8" ht="13.15" customHeight="1" x14ac:dyDescent="0.2">
      <c r="E629" s="497"/>
      <c r="F629" s="497"/>
      <c r="G629" s="497"/>
      <c r="H629" s="1179"/>
    </row>
    <row r="630" spans="5:8" ht="13.15" customHeight="1" x14ac:dyDescent="0.2">
      <c r="E630" s="497"/>
      <c r="F630" s="497"/>
      <c r="G630" s="497"/>
      <c r="H630" s="1179"/>
    </row>
    <row r="631" spans="5:8" ht="13.15" customHeight="1" x14ac:dyDescent="0.2">
      <c r="E631" s="497"/>
      <c r="F631" s="497"/>
      <c r="G631" s="497"/>
      <c r="H631" s="1179"/>
    </row>
    <row r="632" spans="5:8" ht="13.15" customHeight="1" x14ac:dyDescent="0.2">
      <c r="E632" s="497"/>
      <c r="F632" s="497"/>
      <c r="G632" s="497"/>
      <c r="H632" s="1179"/>
    </row>
    <row r="633" spans="5:8" ht="13.15" customHeight="1" x14ac:dyDescent="0.2">
      <c r="E633" s="497"/>
      <c r="F633" s="497"/>
      <c r="G633" s="497"/>
      <c r="H633" s="1179"/>
    </row>
    <row r="634" spans="5:8" ht="13.15" customHeight="1" x14ac:dyDescent="0.2">
      <c r="E634" s="497"/>
      <c r="F634" s="497"/>
      <c r="G634" s="497"/>
      <c r="H634" s="1179"/>
    </row>
    <row r="635" spans="5:8" ht="13.15" customHeight="1" x14ac:dyDescent="0.2"/>
    <row r="636" spans="5:8" ht="13.15" customHeight="1" x14ac:dyDescent="0.2"/>
    <row r="637" spans="5:8" ht="13.15" customHeight="1" x14ac:dyDescent="0.2"/>
    <row r="638" spans="5:8" ht="13.15" customHeight="1" x14ac:dyDescent="0.2"/>
    <row r="639" spans="5:8" ht="13.15" customHeight="1" x14ac:dyDescent="0.2"/>
    <row r="640" spans="5:8" ht="13.15" customHeight="1" x14ac:dyDescent="0.2"/>
    <row r="641" ht="13.15" customHeight="1" x14ac:dyDescent="0.2"/>
    <row r="642" ht="13.15" customHeight="1" x14ac:dyDescent="0.2"/>
    <row r="643" ht="13.15" customHeight="1" x14ac:dyDescent="0.2"/>
    <row r="644" ht="13.15" customHeight="1" x14ac:dyDescent="0.2"/>
    <row r="645" ht="13.15" customHeight="1" x14ac:dyDescent="0.2"/>
    <row r="646" ht="13.15" customHeight="1" x14ac:dyDescent="0.2"/>
    <row r="647" ht="13.15" customHeight="1" x14ac:dyDescent="0.2"/>
    <row r="648" ht="13.15" customHeight="1" x14ac:dyDescent="0.2"/>
    <row r="649" ht="13.15" customHeight="1" x14ac:dyDescent="0.2"/>
    <row r="650" ht="13.15" customHeight="1" x14ac:dyDescent="0.2"/>
    <row r="651" ht="13.15" customHeight="1" x14ac:dyDescent="0.2"/>
    <row r="652" ht="13.15" customHeight="1" x14ac:dyDescent="0.2"/>
    <row r="653" ht="13.15" customHeight="1" x14ac:dyDescent="0.2"/>
    <row r="654" ht="13.15" customHeight="1" x14ac:dyDescent="0.2"/>
    <row r="655" ht="13.15" customHeight="1" x14ac:dyDescent="0.2"/>
    <row r="656" ht="13.15" customHeight="1" x14ac:dyDescent="0.2"/>
    <row r="657" ht="13.15" customHeight="1" x14ac:dyDescent="0.2"/>
    <row r="658" ht="13.15" customHeight="1" x14ac:dyDescent="0.2"/>
    <row r="659" ht="13.15" customHeight="1" x14ac:dyDescent="0.2"/>
    <row r="660" ht="13.15" customHeight="1" x14ac:dyDescent="0.2"/>
    <row r="661" ht="13.15" customHeight="1" x14ac:dyDescent="0.2"/>
    <row r="662" ht="13.15" customHeight="1" x14ac:dyDescent="0.2"/>
    <row r="663" ht="13.15" customHeight="1" x14ac:dyDescent="0.2"/>
    <row r="664" ht="13.15" customHeight="1" x14ac:dyDescent="0.2"/>
    <row r="665" ht="13.15" customHeight="1" x14ac:dyDescent="0.2"/>
    <row r="666" ht="13.15" customHeight="1" x14ac:dyDescent="0.2"/>
    <row r="667" ht="13.15" customHeight="1" x14ac:dyDescent="0.2"/>
    <row r="668" ht="13.15" customHeight="1" x14ac:dyDescent="0.2"/>
    <row r="669" ht="13.15" customHeight="1" x14ac:dyDescent="0.2"/>
    <row r="670" ht="13.15" customHeight="1" x14ac:dyDescent="0.2"/>
    <row r="671" ht="13.15" customHeight="1" x14ac:dyDescent="0.2"/>
    <row r="672" ht="13.15" customHeight="1" x14ac:dyDescent="0.2"/>
    <row r="673" ht="13.15" customHeight="1" x14ac:dyDescent="0.2"/>
    <row r="674" ht="13.15" customHeight="1" x14ac:dyDescent="0.2"/>
    <row r="675" ht="13.15" customHeight="1" x14ac:dyDescent="0.2"/>
    <row r="676" ht="13.15" customHeight="1" x14ac:dyDescent="0.2"/>
    <row r="677" ht="13.15" customHeight="1" x14ac:dyDescent="0.2"/>
    <row r="678" ht="13.15" customHeight="1" x14ac:dyDescent="0.2"/>
    <row r="679" ht="13.15" customHeight="1" x14ac:dyDescent="0.2"/>
    <row r="680" ht="13.15" customHeight="1" x14ac:dyDescent="0.2"/>
    <row r="681" ht="13.15" customHeight="1" x14ac:dyDescent="0.2"/>
    <row r="682" ht="13.15" customHeight="1" x14ac:dyDescent="0.2"/>
    <row r="683" ht="13.15" customHeight="1" x14ac:dyDescent="0.2"/>
    <row r="684" ht="13.15" customHeight="1" x14ac:dyDescent="0.2"/>
    <row r="685" ht="13.15" customHeight="1" x14ac:dyDescent="0.2"/>
    <row r="686" ht="13.15" customHeight="1" x14ac:dyDescent="0.2"/>
    <row r="687" ht="13.15" customHeight="1" x14ac:dyDescent="0.2"/>
    <row r="688" ht="13.15" customHeight="1" x14ac:dyDescent="0.2"/>
    <row r="689" ht="13.15" customHeight="1" x14ac:dyDescent="0.2"/>
    <row r="690" ht="13.15" customHeight="1" x14ac:dyDescent="0.2"/>
    <row r="691" ht="13.15" customHeight="1" x14ac:dyDescent="0.2"/>
    <row r="692" ht="13.15" customHeight="1" x14ac:dyDescent="0.2"/>
    <row r="693" ht="13.15" customHeight="1" x14ac:dyDescent="0.2"/>
    <row r="694" ht="13.15" customHeight="1" x14ac:dyDescent="0.2"/>
    <row r="695" ht="13.15" customHeight="1" x14ac:dyDescent="0.2"/>
    <row r="696" ht="13.15" customHeight="1" x14ac:dyDescent="0.2"/>
    <row r="697" ht="13.15" customHeight="1" x14ac:dyDescent="0.2"/>
    <row r="698" ht="13.15" customHeight="1" x14ac:dyDescent="0.2"/>
    <row r="699" ht="13.15" customHeight="1" x14ac:dyDescent="0.2"/>
    <row r="700" ht="13.15" customHeight="1" x14ac:dyDescent="0.2"/>
    <row r="701" ht="13.15" customHeight="1" x14ac:dyDescent="0.2"/>
    <row r="702" ht="13.15" customHeight="1" x14ac:dyDescent="0.2"/>
    <row r="703" ht="13.15" customHeight="1" x14ac:dyDescent="0.2"/>
    <row r="704" ht="13.15" customHeight="1" x14ac:dyDescent="0.2"/>
    <row r="705" ht="13.15" customHeight="1" x14ac:dyDescent="0.2"/>
    <row r="706" ht="13.15" customHeight="1" x14ac:dyDescent="0.2"/>
    <row r="707" ht="13.15" customHeight="1" x14ac:dyDescent="0.2"/>
    <row r="708" ht="13.15" customHeight="1" x14ac:dyDescent="0.2"/>
    <row r="709" ht="13.15" customHeight="1" x14ac:dyDescent="0.2"/>
    <row r="710" ht="13.15" customHeight="1" x14ac:dyDescent="0.2"/>
    <row r="711" ht="13.15" customHeight="1" x14ac:dyDescent="0.2"/>
    <row r="712" ht="13.15" customHeight="1" x14ac:dyDescent="0.2"/>
    <row r="713" ht="13.15" customHeight="1" x14ac:dyDescent="0.2"/>
    <row r="714" ht="13.15" customHeight="1" x14ac:dyDescent="0.2"/>
    <row r="715" ht="13.15" customHeight="1" x14ac:dyDescent="0.2"/>
    <row r="716" ht="13.15" customHeight="1" x14ac:dyDescent="0.2"/>
    <row r="717" ht="13.15" customHeight="1" x14ac:dyDescent="0.2"/>
    <row r="718" ht="13.15" customHeight="1" x14ac:dyDescent="0.2"/>
    <row r="719" ht="13.15" customHeight="1" x14ac:dyDescent="0.2"/>
    <row r="720" ht="13.15" customHeight="1" x14ac:dyDescent="0.2"/>
    <row r="721" ht="13.15" customHeight="1" x14ac:dyDescent="0.2"/>
    <row r="722" ht="13.15" customHeight="1" x14ac:dyDescent="0.2"/>
    <row r="723" ht="13.15" customHeight="1" x14ac:dyDescent="0.2"/>
    <row r="724" ht="13.15" customHeight="1" x14ac:dyDescent="0.2"/>
    <row r="725" ht="13.15" customHeight="1" x14ac:dyDescent="0.2"/>
    <row r="726" ht="13.15" customHeight="1" x14ac:dyDescent="0.2"/>
    <row r="727" ht="13.15" customHeight="1" x14ac:dyDescent="0.2"/>
    <row r="728" ht="13.15" customHeight="1" x14ac:dyDescent="0.2"/>
    <row r="729" ht="13.15" customHeight="1" x14ac:dyDescent="0.2"/>
    <row r="730" ht="13.15" customHeight="1" x14ac:dyDescent="0.2"/>
    <row r="731" ht="13.15" customHeight="1" x14ac:dyDescent="0.2"/>
    <row r="732" ht="13.15" customHeight="1" x14ac:dyDescent="0.2"/>
    <row r="733" ht="13.15" customHeight="1" x14ac:dyDescent="0.2"/>
    <row r="734" ht="13.15" customHeight="1" x14ac:dyDescent="0.2"/>
    <row r="735" ht="13.15" customHeight="1" x14ac:dyDescent="0.2"/>
    <row r="736" ht="13.15" customHeight="1" x14ac:dyDescent="0.2"/>
    <row r="737" ht="13.15" customHeight="1" x14ac:dyDescent="0.2"/>
    <row r="738" ht="13.15" customHeight="1" x14ac:dyDescent="0.2"/>
    <row r="739" ht="13.15" customHeight="1" x14ac:dyDescent="0.2"/>
    <row r="740" ht="13.15" customHeight="1" x14ac:dyDescent="0.2"/>
    <row r="741" ht="13.15" customHeight="1" x14ac:dyDescent="0.2"/>
    <row r="742" ht="13.15" customHeight="1" x14ac:dyDescent="0.2"/>
    <row r="743" ht="13.15" customHeight="1" x14ac:dyDescent="0.2"/>
    <row r="744" ht="13.15" customHeight="1" x14ac:dyDescent="0.2"/>
    <row r="745" ht="13.15" customHeight="1" x14ac:dyDescent="0.2"/>
    <row r="746" ht="13.15" customHeight="1" x14ac:dyDescent="0.2"/>
    <row r="747" ht="13.15" customHeight="1" x14ac:dyDescent="0.2"/>
    <row r="748" ht="13.15" customHeight="1" x14ac:dyDescent="0.2"/>
    <row r="749" ht="13.15" customHeight="1" x14ac:dyDescent="0.2"/>
    <row r="750" ht="13.15" customHeight="1" x14ac:dyDescent="0.2"/>
    <row r="751" ht="13.15" customHeight="1" x14ac:dyDescent="0.2"/>
    <row r="752" ht="13.15" customHeight="1" x14ac:dyDescent="0.2"/>
    <row r="753" ht="13.15" customHeight="1" x14ac:dyDescent="0.2"/>
    <row r="754" ht="13.15" customHeight="1" x14ac:dyDescent="0.2"/>
    <row r="755" ht="13.15" customHeight="1" x14ac:dyDescent="0.2"/>
    <row r="756" ht="13.15" customHeight="1" x14ac:dyDescent="0.2"/>
    <row r="757" ht="13.15" customHeight="1" x14ac:dyDescent="0.2"/>
    <row r="758" ht="13.15" customHeight="1" x14ac:dyDescent="0.2"/>
    <row r="759" ht="13.15" customHeight="1" x14ac:dyDescent="0.2"/>
    <row r="760" ht="13.15" customHeight="1" x14ac:dyDescent="0.2"/>
    <row r="761" ht="13.15" customHeight="1" x14ac:dyDescent="0.2"/>
    <row r="762" ht="13.15" customHeight="1" x14ac:dyDescent="0.2"/>
    <row r="763" ht="13.15" customHeight="1" x14ac:dyDescent="0.2"/>
    <row r="764" ht="13.15" customHeight="1" x14ac:dyDescent="0.2"/>
    <row r="765" ht="13.15" customHeight="1" x14ac:dyDescent="0.2"/>
    <row r="766" ht="13.15" customHeight="1" x14ac:dyDescent="0.2"/>
    <row r="767" ht="13.15" customHeight="1" x14ac:dyDescent="0.2"/>
    <row r="768" ht="13.15" customHeight="1" x14ac:dyDescent="0.2"/>
    <row r="769" ht="13.15" customHeight="1" x14ac:dyDescent="0.2"/>
    <row r="770" ht="13.15" customHeight="1" x14ac:dyDescent="0.2"/>
    <row r="771" ht="13.15" customHeight="1" x14ac:dyDescent="0.2"/>
    <row r="772" ht="13.15" customHeight="1" x14ac:dyDescent="0.2"/>
    <row r="773" ht="13.15" customHeight="1" x14ac:dyDescent="0.2"/>
    <row r="774" ht="13.15" customHeight="1" x14ac:dyDescent="0.2"/>
    <row r="775" ht="13.15" customHeight="1" x14ac:dyDescent="0.2"/>
    <row r="776" ht="13.15" customHeight="1" x14ac:dyDescent="0.2"/>
    <row r="777" ht="13.15" customHeight="1" x14ac:dyDescent="0.2"/>
    <row r="778" ht="13.15" customHeight="1" x14ac:dyDescent="0.2"/>
    <row r="779" ht="13.15" customHeight="1" x14ac:dyDescent="0.2"/>
    <row r="780" ht="13.15" customHeight="1" x14ac:dyDescent="0.2"/>
    <row r="781" ht="13.15" customHeight="1" x14ac:dyDescent="0.2"/>
    <row r="782" ht="13.15" customHeight="1" x14ac:dyDescent="0.2"/>
    <row r="783" ht="13.15" customHeight="1" x14ac:dyDescent="0.2"/>
    <row r="784" ht="13.15" customHeight="1" x14ac:dyDescent="0.2"/>
    <row r="785" ht="13.15" customHeight="1" x14ac:dyDescent="0.2"/>
    <row r="786" ht="13.15" customHeight="1" x14ac:dyDescent="0.2"/>
    <row r="787" ht="13.15" customHeight="1" x14ac:dyDescent="0.2"/>
    <row r="788" ht="13.15" customHeight="1" x14ac:dyDescent="0.2"/>
    <row r="789" ht="13.15" customHeight="1" x14ac:dyDescent="0.2"/>
    <row r="790" ht="13.15" customHeight="1" x14ac:dyDescent="0.2"/>
    <row r="791" ht="13.15" customHeight="1" x14ac:dyDescent="0.2"/>
    <row r="792" ht="13.15" customHeight="1" x14ac:dyDescent="0.2"/>
    <row r="793" ht="13.15" customHeight="1" x14ac:dyDescent="0.2"/>
    <row r="794" ht="13.15" customHeight="1" x14ac:dyDescent="0.2"/>
    <row r="795" ht="13.15" customHeight="1" x14ac:dyDescent="0.2"/>
    <row r="796" ht="13.15" customHeight="1" x14ac:dyDescent="0.2"/>
    <row r="797" ht="13.15" customHeight="1" x14ac:dyDescent="0.2"/>
    <row r="798" ht="13.15" customHeight="1" x14ac:dyDescent="0.2"/>
    <row r="799" ht="13.15" customHeight="1" x14ac:dyDescent="0.2"/>
    <row r="800" ht="13.15" customHeight="1" x14ac:dyDescent="0.2"/>
    <row r="801" ht="13.15" customHeight="1" x14ac:dyDescent="0.2"/>
    <row r="802" ht="13.15" customHeight="1" x14ac:dyDescent="0.2"/>
    <row r="803" ht="13.15" customHeight="1" x14ac:dyDescent="0.2"/>
    <row r="804" ht="13.15" customHeight="1" x14ac:dyDescent="0.2"/>
    <row r="805" ht="13.15" customHeight="1" x14ac:dyDescent="0.2"/>
    <row r="806" ht="13.15" customHeight="1" x14ac:dyDescent="0.2"/>
    <row r="807" ht="13.15" customHeight="1" x14ac:dyDescent="0.2"/>
    <row r="808" ht="13.15" customHeight="1" x14ac:dyDescent="0.2"/>
    <row r="809" ht="13.15" customHeight="1" x14ac:dyDescent="0.2"/>
    <row r="810" ht="13.15" customHeight="1" x14ac:dyDescent="0.2"/>
    <row r="811" ht="13.15" customHeight="1" x14ac:dyDescent="0.2"/>
    <row r="812" ht="13.15" customHeight="1" x14ac:dyDescent="0.2"/>
    <row r="813" ht="13.15" customHeight="1" x14ac:dyDescent="0.2"/>
    <row r="814" ht="13.15" customHeight="1" x14ac:dyDescent="0.2"/>
    <row r="815" ht="13.15" customHeight="1" x14ac:dyDescent="0.2"/>
    <row r="816" ht="13.15" customHeight="1" x14ac:dyDescent="0.2"/>
    <row r="817" ht="13.15" customHeight="1" x14ac:dyDescent="0.2"/>
    <row r="818" ht="13.15" customHeight="1" x14ac:dyDescent="0.2"/>
    <row r="819" ht="13.15" customHeight="1" x14ac:dyDescent="0.2"/>
    <row r="820" ht="13.15" customHeight="1" x14ac:dyDescent="0.2"/>
    <row r="821" ht="13.15" customHeight="1" x14ac:dyDescent="0.2"/>
    <row r="822" ht="13.15" customHeight="1" x14ac:dyDescent="0.2"/>
    <row r="823" ht="13.15" customHeight="1" x14ac:dyDescent="0.2"/>
    <row r="824" ht="13.15" customHeight="1" x14ac:dyDescent="0.2"/>
    <row r="825" ht="13.15" customHeight="1" x14ac:dyDescent="0.2"/>
    <row r="826" ht="13.15" customHeight="1" x14ac:dyDescent="0.2"/>
    <row r="827" ht="13.15" customHeight="1" x14ac:dyDescent="0.2"/>
    <row r="828" ht="13.15" customHeight="1" x14ac:dyDescent="0.2"/>
    <row r="829" ht="13.15" customHeight="1" x14ac:dyDescent="0.2"/>
    <row r="830" ht="13.15" customHeight="1" x14ac:dyDescent="0.2"/>
    <row r="831" ht="13.15" customHeight="1" x14ac:dyDescent="0.2"/>
    <row r="832" ht="13.15" customHeight="1" x14ac:dyDescent="0.2"/>
    <row r="833" ht="13.15" customHeight="1" x14ac:dyDescent="0.2"/>
    <row r="834" ht="13.15" customHeight="1" x14ac:dyDescent="0.2"/>
    <row r="835" ht="13.15" customHeight="1" x14ac:dyDescent="0.2"/>
    <row r="836" ht="13.15" customHeight="1" x14ac:dyDescent="0.2"/>
    <row r="837" ht="13.15" customHeight="1" x14ac:dyDescent="0.2"/>
    <row r="838" ht="13.15" customHeight="1" x14ac:dyDescent="0.2"/>
    <row r="839" ht="13.15" customHeight="1" x14ac:dyDescent="0.2"/>
    <row r="840" ht="13.15" customHeight="1" x14ac:dyDescent="0.2"/>
    <row r="841" ht="13.15" customHeight="1" x14ac:dyDescent="0.2"/>
    <row r="842" ht="13.15" customHeight="1" x14ac:dyDescent="0.2"/>
    <row r="843" ht="13.15" customHeight="1" x14ac:dyDescent="0.2"/>
    <row r="844" ht="13.15" customHeight="1" x14ac:dyDescent="0.2"/>
    <row r="845" ht="13.15" customHeight="1" x14ac:dyDescent="0.2"/>
    <row r="846" ht="13.15" customHeight="1" x14ac:dyDescent="0.2"/>
    <row r="847" ht="13.15" customHeight="1" x14ac:dyDescent="0.2"/>
    <row r="848" ht="13.15" customHeight="1" x14ac:dyDescent="0.2"/>
    <row r="849" ht="13.15" customHeight="1" x14ac:dyDescent="0.2"/>
    <row r="850" ht="13.15" customHeight="1" x14ac:dyDescent="0.2"/>
    <row r="851" ht="13.15" customHeight="1" x14ac:dyDescent="0.2"/>
    <row r="852" ht="13.15" customHeight="1" x14ac:dyDescent="0.2"/>
    <row r="853" ht="13.15" customHeight="1" x14ac:dyDescent="0.2"/>
    <row r="854" ht="13.15" customHeight="1" x14ac:dyDescent="0.2"/>
    <row r="855" ht="13.15" customHeight="1" x14ac:dyDescent="0.2"/>
    <row r="856" ht="13.15" customHeight="1" x14ac:dyDescent="0.2"/>
    <row r="857" ht="13.15" customHeight="1" x14ac:dyDescent="0.2"/>
    <row r="858" ht="13.15" customHeight="1" x14ac:dyDescent="0.2"/>
    <row r="859" ht="13.15" customHeight="1" x14ac:dyDescent="0.2"/>
    <row r="860" ht="13.15" customHeight="1" x14ac:dyDescent="0.2"/>
    <row r="861" ht="13.15" customHeight="1" x14ac:dyDescent="0.2"/>
    <row r="862" ht="13.15" customHeight="1" x14ac:dyDescent="0.2"/>
    <row r="863" ht="13.15" customHeight="1" x14ac:dyDescent="0.2"/>
    <row r="864" ht="13.15" customHeight="1" x14ac:dyDescent="0.2"/>
    <row r="865" ht="13.15" customHeight="1" x14ac:dyDescent="0.2"/>
    <row r="866" ht="13.15" customHeight="1" x14ac:dyDescent="0.2"/>
    <row r="867" ht="13.15" customHeight="1" x14ac:dyDescent="0.2"/>
    <row r="868" ht="13.15" customHeight="1" x14ac:dyDescent="0.2"/>
    <row r="869" ht="13.15" customHeight="1" x14ac:dyDescent="0.2"/>
    <row r="870" ht="13.15" customHeight="1" x14ac:dyDescent="0.2"/>
    <row r="871" ht="13.15" customHeight="1" x14ac:dyDescent="0.2"/>
    <row r="872" ht="13.15" customHeight="1" x14ac:dyDescent="0.2"/>
    <row r="873" ht="13.15" customHeight="1" x14ac:dyDescent="0.2"/>
    <row r="874" ht="13.15" customHeight="1" x14ac:dyDescent="0.2"/>
    <row r="875" ht="13.15" customHeight="1" x14ac:dyDescent="0.2"/>
    <row r="876" ht="13.15" customHeight="1" x14ac:dyDescent="0.2"/>
    <row r="877" ht="13.15" customHeight="1" x14ac:dyDescent="0.2"/>
    <row r="878" ht="13.15" customHeight="1" x14ac:dyDescent="0.2"/>
    <row r="879" ht="13.15" customHeight="1" x14ac:dyDescent="0.2"/>
    <row r="880" ht="13.15" customHeight="1" x14ac:dyDescent="0.2"/>
    <row r="881" ht="13.15" customHeight="1" x14ac:dyDescent="0.2"/>
    <row r="882" ht="13.15" customHeight="1" x14ac:dyDescent="0.2"/>
    <row r="883" ht="13.15" customHeight="1" x14ac:dyDescent="0.2"/>
    <row r="884" ht="13.15" customHeight="1" x14ac:dyDescent="0.2"/>
    <row r="885" ht="13.15" customHeight="1" x14ac:dyDescent="0.2"/>
    <row r="886" ht="13.15" customHeight="1" x14ac:dyDescent="0.2"/>
    <row r="887" ht="13.15" customHeight="1" x14ac:dyDescent="0.2"/>
    <row r="888" ht="13.15" customHeight="1" x14ac:dyDescent="0.2"/>
    <row r="889" ht="13.15" customHeight="1" x14ac:dyDescent="0.2"/>
    <row r="890" ht="13.15" customHeight="1" x14ac:dyDescent="0.2"/>
    <row r="891" ht="13.15" customHeight="1" x14ac:dyDescent="0.2"/>
    <row r="892" ht="13.15" customHeight="1" x14ac:dyDescent="0.2"/>
    <row r="893" ht="13.15" customHeight="1" x14ac:dyDescent="0.2"/>
    <row r="894" ht="13.15" customHeight="1" x14ac:dyDescent="0.2"/>
    <row r="895" ht="13.15" customHeight="1" x14ac:dyDescent="0.2"/>
    <row r="896" ht="13.15" customHeight="1" x14ac:dyDescent="0.2"/>
    <row r="897" ht="13.15" customHeight="1" x14ac:dyDescent="0.2"/>
    <row r="898" ht="13.15" customHeight="1" x14ac:dyDescent="0.2"/>
    <row r="899" ht="13.15" customHeight="1" x14ac:dyDescent="0.2"/>
    <row r="900" ht="13.15" customHeight="1" x14ac:dyDescent="0.2"/>
    <row r="901" ht="13.15" customHeight="1" x14ac:dyDescent="0.2"/>
    <row r="902" ht="13.15" customHeight="1" x14ac:dyDescent="0.2"/>
    <row r="903" ht="13.15" customHeight="1" x14ac:dyDescent="0.2"/>
    <row r="904" ht="13.15" customHeight="1" x14ac:dyDescent="0.2"/>
    <row r="905" ht="13.15" customHeight="1" x14ac:dyDescent="0.2"/>
    <row r="906" ht="13.15" customHeight="1" x14ac:dyDescent="0.2"/>
    <row r="907" ht="13.15" customHeight="1" x14ac:dyDescent="0.2"/>
    <row r="908" ht="13.15" customHeight="1" x14ac:dyDescent="0.2"/>
    <row r="909" ht="13.15" customHeight="1" x14ac:dyDescent="0.2"/>
    <row r="910" ht="13.15" customHeight="1" x14ac:dyDescent="0.2"/>
    <row r="911" ht="13.15" customHeight="1" x14ac:dyDescent="0.2"/>
    <row r="912" ht="13.15" customHeight="1" x14ac:dyDescent="0.2"/>
    <row r="913" ht="13.15" customHeight="1" x14ac:dyDescent="0.2"/>
    <row r="914" ht="13.15" customHeight="1" x14ac:dyDescent="0.2"/>
    <row r="915" ht="13.15" customHeight="1" x14ac:dyDescent="0.2"/>
    <row r="916" ht="13.15" customHeight="1" x14ac:dyDescent="0.2"/>
    <row r="917" ht="13.15" customHeight="1" x14ac:dyDescent="0.2"/>
    <row r="918" ht="13.15" customHeight="1" x14ac:dyDescent="0.2"/>
    <row r="919" ht="13.15" customHeight="1" x14ac:dyDescent="0.2"/>
    <row r="920" ht="13.15" customHeight="1" x14ac:dyDescent="0.2"/>
    <row r="921" ht="13.15" customHeight="1" x14ac:dyDescent="0.2"/>
    <row r="922" ht="13.15" customHeight="1" x14ac:dyDescent="0.2"/>
    <row r="923" ht="13.15" customHeight="1" x14ac:dyDescent="0.2"/>
    <row r="924" ht="13.15" customHeight="1" x14ac:dyDescent="0.2"/>
    <row r="925" ht="13.15" customHeight="1" x14ac:dyDescent="0.2"/>
    <row r="926" ht="13.15" customHeight="1" x14ac:dyDescent="0.2"/>
    <row r="927" ht="13.15" customHeight="1" x14ac:dyDescent="0.2"/>
    <row r="928" ht="13.15" customHeight="1" x14ac:dyDescent="0.2"/>
    <row r="929" ht="13.15" customHeight="1" x14ac:dyDescent="0.2"/>
    <row r="930" ht="13.15" customHeight="1" x14ac:dyDescent="0.2"/>
    <row r="931" ht="13.15" customHeight="1" x14ac:dyDescent="0.2"/>
    <row r="932" ht="13.15" customHeight="1" x14ac:dyDescent="0.2"/>
    <row r="933" ht="13.15" customHeight="1" x14ac:dyDescent="0.2"/>
    <row r="934" ht="13.15" customHeight="1" x14ac:dyDescent="0.2"/>
    <row r="935" ht="13.15" customHeight="1" x14ac:dyDescent="0.2"/>
    <row r="936" ht="13.15" customHeight="1" x14ac:dyDescent="0.2"/>
    <row r="937" ht="13.15" customHeight="1" x14ac:dyDescent="0.2"/>
    <row r="938" ht="13.15" customHeight="1" x14ac:dyDescent="0.2"/>
    <row r="939" ht="13.15" customHeight="1" x14ac:dyDescent="0.2"/>
    <row r="940" ht="13.15" customHeight="1" x14ac:dyDescent="0.2"/>
    <row r="941" ht="13.15" customHeight="1" x14ac:dyDescent="0.2"/>
    <row r="942" ht="13.15" customHeight="1" x14ac:dyDescent="0.2"/>
    <row r="943" ht="13.15" customHeight="1" x14ac:dyDescent="0.2"/>
    <row r="944" ht="13.15" customHeight="1" x14ac:dyDescent="0.2"/>
    <row r="945" ht="13.15" customHeight="1" x14ac:dyDescent="0.2"/>
    <row r="946" ht="13.15" customHeight="1" x14ac:dyDescent="0.2"/>
    <row r="947" ht="13.15" customHeight="1" x14ac:dyDescent="0.2"/>
    <row r="948" ht="13.15" customHeight="1" x14ac:dyDescent="0.2"/>
    <row r="949" ht="13.15" customHeight="1" x14ac:dyDescent="0.2"/>
    <row r="950" ht="13.15" customHeight="1" x14ac:dyDescent="0.2"/>
    <row r="951" ht="13.15" customHeight="1" x14ac:dyDescent="0.2"/>
    <row r="952" ht="13.15" customHeight="1" x14ac:dyDescent="0.2"/>
    <row r="953" ht="13.15" customHeight="1" x14ac:dyDescent="0.2"/>
    <row r="954" ht="13.15" customHeight="1" x14ac:dyDescent="0.2"/>
    <row r="955" ht="13.15" customHeight="1" x14ac:dyDescent="0.2"/>
    <row r="956" ht="13.15" customHeight="1" x14ac:dyDescent="0.2"/>
    <row r="957" ht="13.15" customHeight="1" x14ac:dyDescent="0.2"/>
    <row r="958" ht="13.15" customHeight="1" x14ac:dyDescent="0.2"/>
    <row r="959" ht="13.15" customHeight="1" x14ac:dyDescent="0.2"/>
    <row r="960" ht="13.15" customHeight="1" x14ac:dyDescent="0.2"/>
    <row r="961" ht="13.15" customHeight="1" x14ac:dyDescent="0.2"/>
    <row r="962" ht="13.15" customHeight="1" x14ac:dyDescent="0.2"/>
    <row r="963" ht="13.15" customHeight="1" x14ac:dyDescent="0.2"/>
    <row r="964" ht="13.15" customHeight="1" x14ac:dyDescent="0.2"/>
    <row r="965" ht="13.15" customHeight="1" x14ac:dyDescent="0.2"/>
    <row r="966" ht="13.15" customHeight="1" x14ac:dyDescent="0.2"/>
    <row r="967" ht="13.15" customHeight="1" x14ac:dyDescent="0.2"/>
    <row r="968" ht="13.15" customHeight="1" x14ac:dyDescent="0.2"/>
    <row r="969" ht="13.15" customHeight="1" x14ac:dyDescent="0.2"/>
    <row r="970" ht="13.15" customHeight="1" x14ac:dyDescent="0.2"/>
    <row r="971" ht="13.15" customHeight="1" x14ac:dyDescent="0.2"/>
    <row r="972" ht="13.15" customHeight="1" x14ac:dyDescent="0.2"/>
    <row r="973" ht="13.15" customHeight="1" x14ac:dyDescent="0.2"/>
    <row r="974" ht="13.15" customHeight="1" x14ac:dyDescent="0.2"/>
    <row r="975" ht="13.15" customHeight="1" x14ac:dyDescent="0.2"/>
    <row r="976" ht="13.15" customHeight="1" x14ac:dyDescent="0.2"/>
    <row r="977" ht="13.15" customHeight="1" x14ac:dyDescent="0.2"/>
    <row r="978" ht="13.15" customHeight="1" x14ac:dyDescent="0.2"/>
    <row r="979" ht="13.15" customHeight="1" x14ac:dyDescent="0.2"/>
    <row r="980" ht="13.15" customHeight="1" x14ac:dyDescent="0.2"/>
    <row r="981" ht="13.15" customHeight="1" x14ac:dyDescent="0.2"/>
    <row r="982" ht="13.15" customHeight="1" x14ac:dyDescent="0.2"/>
    <row r="983" ht="13.15" customHeight="1" x14ac:dyDescent="0.2"/>
    <row r="984" ht="13.15" customHeight="1" x14ac:dyDescent="0.2"/>
    <row r="985" ht="13.15" customHeight="1" x14ac:dyDescent="0.2"/>
    <row r="986" ht="13.15" customHeight="1" x14ac:dyDescent="0.2"/>
    <row r="987" ht="13.15" customHeight="1" x14ac:dyDescent="0.2"/>
    <row r="988" ht="13.15" customHeight="1" x14ac:dyDescent="0.2"/>
    <row r="989" ht="13.15" customHeight="1" x14ac:dyDescent="0.2"/>
    <row r="990" ht="13.15" customHeight="1" x14ac:dyDescent="0.2"/>
    <row r="991" ht="13.15" customHeight="1" x14ac:dyDescent="0.2"/>
    <row r="992" ht="13.15" customHeight="1" x14ac:dyDescent="0.2"/>
    <row r="993" ht="13.15" customHeight="1" x14ac:dyDescent="0.2"/>
    <row r="994" ht="13.15" customHeight="1" x14ac:dyDescent="0.2"/>
    <row r="995" ht="13.15" customHeight="1" x14ac:dyDescent="0.2"/>
    <row r="996" ht="13.15" customHeight="1" x14ac:dyDescent="0.2"/>
    <row r="997" ht="13.15" customHeight="1" x14ac:dyDescent="0.2"/>
    <row r="998" ht="13.15" customHeight="1" x14ac:dyDescent="0.2"/>
    <row r="999" ht="13.15" customHeight="1" x14ac:dyDescent="0.2"/>
    <row r="1000" ht="13.15" customHeight="1" x14ac:dyDescent="0.2"/>
    <row r="1001" ht="13.15" customHeight="1" x14ac:dyDescent="0.2"/>
    <row r="1002" ht="13.15" customHeight="1" x14ac:dyDescent="0.2"/>
    <row r="1003" ht="13.15" customHeight="1" x14ac:dyDescent="0.2"/>
    <row r="1004" ht="13.15" customHeight="1" x14ac:dyDescent="0.2"/>
    <row r="1005" ht="13.15" customHeight="1" x14ac:dyDescent="0.2"/>
    <row r="1006" ht="13.15" customHeight="1" x14ac:dyDescent="0.2"/>
    <row r="1007" ht="13.15" customHeight="1" x14ac:dyDescent="0.2"/>
    <row r="1008" ht="13.15" customHeight="1" x14ac:dyDescent="0.2"/>
    <row r="1009" ht="13.15" customHeight="1" x14ac:dyDescent="0.2"/>
    <row r="1010" ht="13.15" customHeight="1" x14ac:dyDescent="0.2"/>
    <row r="1011" ht="13.15" customHeight="1" x14ac:dyDescent="0.2"/>
    <row r="1012" ht="13.15" customHeight="1" x14ac:dyDescent="0.2"/>
    <row r="1013" ht="13.15" customHeight="1" x14ac:dyDescent="0.2"/>
    <row r="1014" ht="13.15" customHeight="1" x14ac:dyDescent="0.2"/>
    <row r="1015" ht="13.15" customHeight="1" x14ac:dyDescent="0.2"/>
    <row r="1016" ht="13.15" customHeight="1" x14ac:dyDescent="0.2"/>
    <row r="1017" ht="13.15" customHeight="1" x14ac:dyDescent="0.2"/>
    <row r="1018" ht="13.15" customHeight="1" x14ac:dyDescent="0.2"/>
    <row r="1019" ht="13.15" customHeight="1" x14ac:dyDescent="0.2"/>
    <row r="1020" ht="13.15" customHeight="1" x14ac:dyDescent="0.2"/>
    <row r="1021" ht="13.15" customHeight="1" x14ac:dyDescent="0.2"/>
    <row r="1022" ht="13.15" customHeight="1" x14ac:dyDescent="0.2"/>
    <row r="1023" ht="13.15" customHeight="1" x14ac:dyDescent="0.2"/>
    <row r="1024" ht="13.15" customHeight="1" x14ac:dyDescent="0.2"/>
    <row r="1025" ht="13.15" customHeight="1" x14ac:dyDescent="0.2"/>
    <row r="1026" ht="13.15" customHeight="1" x14ac:dyDescent="0.2"/>
    <row r="1027" ht="13.15" customHeight="1" x14ac:dyDescent="0.2"/>
    <row r="1028" ht="13.15" customHeight="1" x14ac:dyDescent="0.2"/>
    <row r="1029" ht="13.15" customHeight="1" x14ac:dyDescent="0.2"/>
    <row r="1030" ht="13.15" customHeight="1" x14ac:dyDescent="0.2"/>
    <row r="1031" ht="13.15" customHeight="1" x14ac:dyDescent="0.2"/>
    <row r="1032" ht="13.15" customHeight="1" x14ac:dyDescent="0.2"/>
    <row r="1033" ht="13.15" customHeight="1" x14ac:dyDescent="0.2"/>
    <row r="1034" ht="13.15" customHeight="1" x14ac:dyDescent="0.2"/>
    <row r="1035" ht="13.15" customHeight="1" x14ac:dyDescent="0.2"/>
    <row r="1036" ht="13.15" customHeight="1" x14ac:dyDescent="0.2"/>
    <row r="1037" ht="13.15" customHeight="1" x14ac:dyDescent="0.2"/>
    <row r="1038" ht="13.15" customHeight="1" x14ac:dyDescent="0.2"/>
    <row r="1039" ht="13.15" customHeight="1" x14ac:dyDescent="0.2"/>
    <row r="1040" ht="13.15" customHeight="1" x14ac:dyDescent="0.2"/>
    <row r="1041" ht="13.15" customHeight="1" x14ac:dyDescent="0.2"/>
    <row r="1042" ht="13.15" customHeight="1" x14ac:dyDescent="0.2"/>
    <row r="1043" ht="13.15" customHeight="1" x14ac:dyDescent="0.2"/>
    <row r="1044" ht="13.15" customHeight="1" x14ac:dyDescent="0.2"/>
    <row r="1045" ht="13.15" customHeight="1" x14ac:dyDescent="0.2"/>
    <row r="1046" ht="13.15" customHeight="1" x14ac:dyDescent="0.2"/>
    <row r="1047" ht="13.15" customHeight="1" x14ac:dyDescent="0.2"/>
    <row r="1048" ht="13.15" customHeight="1" x14ac:dyDescent="0.2"/>
    <row r="1049" ht="13.15" customHeight="1" x14ac:dyDescent="0.2"/>
    <row r="1050" ht="13.15" customHeight="1" x14ac:dyDescent="0.2"/>
    <row r="1051" ht="13.15" customHeight="1" x14ac:dyDescent="0.2"/>
    <row r="1052" ht="13.15" customHeight="1" x14ac:dyDescent="0.2"/>
    <row r="1053" ht="13.15" customHeight="1" x14ac:dyDescent="0.2"/>
    <row r="1054" ht="13.15" customHeight="1" x14ac:dyDescent="0.2"/>
    <row r="1055" ht="13.15" customHeight="1" x14ac:dyDescent="0.2"/>
    <row r="1056" ht="13.15" customHeight="1" x14ac:dyDescent="0.2"/>
    <row r="1057" ht="13.15" customHeight="1" x14ac:dyDescent="0.2"/>
    <row r="1058" ht="13.15" customHeight="1" x14ac:dyDescent="0.2"/>
    <row r="1059" ht="13.15" customHeight="1" x14ac:dyDescent="0.2"/>
    <row r="1060" ht="13.15" customHeight="1" x14ac:dyDescent="0.2"/>
    <row r="1061" ht="13.15" customHeight="1" x14ac:dyDescent="0.2"/>
    <row r="1062" ht="13.15" customHeight="1" x14ac:dyDescent="0.2"/>
    <row r="1063" ht="13.15" customHeight="1" x14ac:dyDescent="0.2"/>
    <row r="1064" ht="13.15" customHeight="1" x14ac:dyDescent="0.2"/>
    <row r="1065" ht="13.15" customHeight="1" x14ac:dyDescent="0.2"/>
    <row r="1066" ht="13.15" customHeight="1" x14ac:dyDescent="0.2"/>
    <row r="1067" ht="13.15" customHeight="1" x14ac:dyDescent="0.2"/>
    <row r="1068" ht="13.15" customHeight="1" x14ac:dyDescent="0.2"/>
    <row r="1069" ht="13.15" customHeight="1" x14ac:dyDescent="0.2"/>
    <row r="1070" ht="13.15" customHeight="1" x14ac:dyDescent="0.2"/>
    <row r="1071" ht="13.15" customHeight="1" x14ac:dyDescent="0.2"/>
    <row r="1072" ht="13.15" customHeight="1" x14ac:dyDescent="0.2"/>
    <row r="1073" ht="13.15" customHeight="1" x14ac:dyDescent="0.2"/>
    <row r="1074" ht="13.15" customHeight="1" x14ac:dyDescent="0.2"/>
    <row r="1075" ht="13.15" customHeight="1" x14ac:dyDescent="0.2"/>
    <row r="1076" ht="13.15" customHeight="1" x14ac:dyDescent="0.2"/>
    <row r="1077" ht="13.15" customHeight="1" x14ac:dyDescent="0.2"/>
    <row r="1078" ht="13.15" customHeight="1" x14ac:dyDescent="0.2"/>
    <row r="1079" ht="13.15" customHeight="1" x14ac:dyDescent="0.2"/>
    <row r="1080" ht="13.15" customHeight="1" x14ac:dyDescent="0.2"/>
    <row r="1081" ht="13.15" customHeight="1" x14ac:dyDescent="0.2"/>
    <row r="1082" ht="13.15" customHeight="1" x14ac:dyDescent="0.2"/>
    <row r="1083" ht="13.15" customHeight="1" x14ac:dyDescent="0.2"/>
    <row r="1084" ht="13.15" customHeight="1" x14ac:dyDescent="0.2"/>
    <row r="1085" ht="13.15" customHeight="1" x14ac:dyDescent="0.2"/>
    <row r="1086" ht="13.15" customHeight="1" x14ac:dyDescent="0.2"/>
    <row r="1087" ht="13.15" customHeight="1" x14ac:dyDescent="0.2"/>
    <row r="1088" ht="13.15" customHeight="1" x14ac:dyDescent="0.2"/>
    <row r="1089" ht="13.15" customHeight="1" x14ac:dyDescent="0.2"/>
    <row r="1090" ht="13.15" customHeight="1" x14ac:dyDescent="0.2"/>
    <row r="1091" ht="13.15" customHeight="1" x14ac:dyDescent="0.2"/>
    <row r="1092" ht="13.15" customHeight="1" x14ac:dyDescent="0.2"/>
    <row r="1093" ht="13.15" customHeight="1" x14ac:dyDescent="0.2"/>
    <row r="1094" ht="13.15" customHeight="1" x14ac:dyDescent="0.2"/>
    <row r="1095" ht="13.15" customHeight="1" x14ac:dyDescent="0.2"/>
    <row r="1096" ht="13.15" customHeight="1" x14ac:dyDescent="0.2"/>
    <row r="1097" ht="13.15" customHeight="1" x14ac:dyDescent="0.2"/>
    <row r="1098" ht="13.15" customHeight="1" x14ac:dyDescent="0.2"/>
    <row r="1099" ht="13.15" customHeight="1" x14ac:dyDescent="0.2"/>
    <row r="1100" ht="13.15" customHeight="1" x14ac:dyDescent="0.2"/>
    <row r="1101" ht="13.15" customHeight="1" x14ac:dyDescent="0.2"/>
    <row r="1102" ht="13.15" customHeight="1" x14ac:dyDescent="0.2"/>
    <row r="1103" ht="13.15" customHeight="1" x14ac:dyDescent="0.2"/>
    <row r="1104" ht="13.15" customHeight="1" x14ac:dyDescent="0.2"/>
    <row r="1105" ht="13.15" customHeight="1" x14ac:dyDescent="0.2"/>
    <row r="1106" ht="13.15" customHeight="1" x14ac:dyDescent="0.2"/>
    <row r="1107" ht="13.15" customHeight="1" x14ac:dyDescent="0.2"/>
    <row r="1108" ht="13.15" customHeight="1" x14ac:dyDescent="0.2"/>
    <row r="1109" ht="13.15" customHeight="1" x14ac:dyDescent="0.2"/>
    <row r="1110" ht="13.15" customHeight="1" x14ac:dyDescent="0.2"/>
    <row r="1111" ht="13.15" customHeight="1" x14ac:dyDescent="0.2"/>
    <row r="1112" ht="13.15" customHeight="1" x14ac:dyDescent="0.2"/>
    <row r="1113" ht="13.15" customHeight="1" x14ac:dyDescent="0.2"/>
    <row r="1114" ht="13.15" customHeight="1" x14ac:dyDescent="0.2"/>
    <row r="1115" ht="13.15" customHeight="1" x14ac:dyDescent="0.2"/>
    <row r="1116" ht="13.15" customHeight="1" x14ac:dyDescent="0.2"/>
    <row r="1117" ht="13.15" customHeight="1" x14ac:dyDescent="0.2"/>
    <row r="1118" ht="13.15" customHeight="1" x14ac:dyDescent="0.2"/>
    <row r="1119" ht="13.15" customHeight="1" x14ac:dyDescent="0.2"/>
    <row r="1120" ht="13.15" customHeight="1" x14ac:dyDescent="0.2"/>
    <row r="1121" ht="13.15" customHeight="1" x14ac:dyDescent="0.2"/>
    <row r="1122" ht="13.15" customHeight="1" x14ac:dyDescent="0.2"/>
    <row r="1123" ht="13.15" customHeight="1" x14ac:dyDescent="0.2"/>
    <row r="1124" ht="13.15" customHeight="1" x14ac:dyDescent="0.2"/>
    <row r="1125" ht="13.15" customHeight="1" x14ac:dyDescent="0.2"/>
    <row r="1126" ht="13.15" customHeight="1" x14ac:dyDescent="0.2"/>
    <row r="1127" ht="13.15" customHeight="1" x14ac:dyDescent="0.2"/>
    <row r="1128" ht="13.15" customHeight="1" x14ac:dyDescent="0.2"/>
    <row r="1129" ht="13.15" customHeight="1" x14ac:dyDescent="0.2"/>
    <row r="1130" ht="13.15" customHeight="1" x14ac:dyDescent="0.2"/>
    <row r="1131" ht="13.15" customHeight="1" x14ac:dyDescent="0.2"/>
    <row r="1132" ht="13.15" customHeight="1" x14ac:dyDescent="0.2"/>
    <row r="1133" ht="13.15" customHeight="1" x14ac:dyDescent="0.2"/>
    <row r="1134" ht="13.15" customHeight="1" x14ac:dyDescent="0.2"/>
    <row r="1135" ht="13.15" customHeight="1" x14ac:dyDescent="0.2"/>
    <row r="1136" ht="13.15" customHeight="1" x14ac:dyDescent="0.2"/>
    <row r="1137" ht="13.15" customHeight="1" x14ac:dyDescent="0.2"/>
    <row r="1138" ht="13.15" customHeight="1" x14ac:dyDescent="0.2"/>
    <row r="1139" ht="13.15" customHeight="1" x14ac:dyDescent="0.2"/>
    <row r="1140" ht="13.15" customHeight="1" x14ac:dyDescent="0.2"/>
    <row r="1141" ht="13.15" customHeight="1" x14ac:dyDescent="0.2"/>
    <row r="1142" ht="13.15" customHeight="1" x14ac:dyDescent="0.2"/>
    <row r="1143" ht="13.15" customHeight="1" x14ac:dyDescent="0.2"/>
    <row r="1144" ht="13.15" customHeight="1" x14ac:dyDescent="0.2"/>
    <row r="1145" ht="13.15" customHeight="1" x14ac:dyDescent="0.2"/>
    <row r="1146" ht="13.15" customHeight="1" x14ac:dyDescent="0.2"/>
    <row r="1147" ht="13.15" customHeight="1" x14ac:dyDescent="0.2"/>
    <row r="1148" ht="13.15" customHeight="1" x14ac:dyDescent="0.2"/>
    <row r="1149" ht="13.15" customHeight="1" x14ac:dyDescent="0.2"/>
    <row r="1150" ht="13.15" customHeight="1" x14ac:dyDescent="0.2"/>
    <row r="1151" ht="13.15" customHeight="1" x14ac:dyDescent="0.2"/>
    <row r="1152" ht="13.15" customHeight="1" x14ac:dyDescent="0.2"/>
    <row r="1153" ht="13.15" customHeight="1" x14ac:dyDescent="0.2"/>
    <row r="1154" ht="13.15" customHeight="1" x14ac:dyDescent="0.2"/>
    <row r="1155" ht="13.15" customHeight="1" x14ac:dyDescent="0.2"/>
    <row r="1156" ht="13.15" customHeight="1" x14ac:dyDescent="0.2"/>
    <row r="1157" ht="13.15" customHeight="1" x14ac:dyDescent="0.2"/>
    <row r="1158" ht="13.15" customHeight="1" x14ac:dyDescent="0.2"/>
    <row r="1159" ht="13.15" customHeight="1" x14ac:dyDescent="0.2"/>
    <row r="1160" ht="13.15" customHeight="1" x14ac:dyDescent="0.2"/>
    <row r="1161" ht="13.15" customHeight="1" x14ac:dyDescent="0.2"/>
    <row r="1162" ht="13.15" customHeight="1" x14ac:dyDescent="0.2"/>
    <row r="1163" ht="13.15" customHeight="1" x14ac:dyDescent="0.2"/>
    <row r="1164" ht="13.15" customHeight="1" x14ac:dyDescent="0.2"/>
    <row r="1165" ht="13.15" customHeight="1" x14ac:dyDescent="0.2"/>
    <row r="1166" ht="13.15" customHeight="1" x14ac:dyDescent="0.2"/>
    <row r="1167" ht="13.15" customHeight="1" x14ac:dyDescent="0.2"/>
    <row r="1168" ht="13.15" customHeight="1" x14ac:dyDescent="0.2"/>
    <row r="1169" ht="13.15" customHeight="1" x14ac:dyDescent="0.2"/>
    <row r="1170" ht="13.15" customHeight="1" x14ac:dyDescent="0.2"/>
    <row r="1171" ht="13.15" customHeight="1" x14ac:dyDescent="0.2"/>
    <row r="1172" ht="13.15" customHeight="1" x14ac:dyDescent="0.2"/>
    <row r="1173" ht="13.15" customHeight="1" x14ac:dyDescent="0.2"/>
    <row r="1174" ht="13.15" customHeight="1" x14ac:dyDescent="0.2"/>
    <row r="1175" ht="13.15" customHeight="1" x14ac:dyDescent="0.2"/>
    <row r="1176" ht="13.15" customHeight="1" x14ac:dyDescent="0.2"/>
    <row r="1177" ht="13.15" customHeight="1" x14ac:dyDescent="0.2"/>
    <row r="1178" ht="13.15" customHeight="1" x14ac:dyDescent="0.2"/>
    <row r="1179" ht="13.15" customHeight="1" x14ac:dyDescent="0.2"/>
    <row r="1180" ht="13.15" customHeight="1" x14ac:dyDescent="0.2"/>
    <row r="1181" ht="13.15" customHeight="1" x14ac:dyDescent="0.2"/>
    <row r="1182" ht="13.15" customHeight="1" x14ac:dyDescent="0.2"/>
    <row r="1183" ht="13.15" customHeight="1" x14ac:dyDescent="0.2"/>
    <row r="1184" ht="13.15" customHeight="1" x14ac:dyDescent="0.2"/>
    <row r="1185" ht="13.15" customHeight="1" x14ac:dyDescent="0.2"/>
    <row r="1186" ht="13.15" customHeight="1" x14ac:dyDescent="0.2"/>
    <row r="1187" ht="13.15" customHeight="1" x14ac:dyDescent="0.2"/>
    <row r="1188" ht="13.15" customHeight="1" x14ac:dyDescent="0.2"/>
    <row r="1189" ht="13.15" customHeight="1" x14ac:dyDescent="0.2"/>
    <row r="1190" ht="13.15" customHeight="1" x14ac:dyDescent="0.2"/>
    <row r="1191" ht="13.15" customHeight="1" x14ac:dyDescent="0.2"/>
    <row r="1192" ht="13.15" customHeight="1" x14ac:dyDescent="0.2"/>
    <row r="1193" ht="13.15" customHeight="1" x14ac:dyDescent="0.2"/>
    <row r="1194" ht="13.15" customHeight="1" x14ac:dyDescent="0.2"/>
    <row r="1195" ht="13.15" customHeight="1" x14ac:dyDescent="0.2"/>
    <row r="1196" ht="13.15" customHeight="1" x14ac:dyDescent="0.2"/>
    <row r="1197" ht="13.15" customHeight="1" x14ac:dyDescent="0.2"/>
    <row r="1198" ht="13.15" customHeight="1" x14ac:dyDescent="0.2"/>
    <row r="1199" ht="13.15" customHeight="1" x14ac:dyDescent="0.2"/>
    <row r="1200" ht="13.15" customHeight="1" x14ac:dyDescent="0.2"/>
    <row r="1201" ht="13.15" customHeight="1" x14ac:dyDescent="0.2"/>
    <row r="1202" ht="13.15" customHeight="1" x14ac:dyDescent="0.2"/>
    <row r="1203" ht="13.15" customHeight="1" x14ac:dyDescent="0.2"/>
    <row r="1204" ht="13.15" customHeight="1" x14ac:dyDescent="0.2"/>
    <row r="1205" ht="13.15" customHeight="1" x14ac:dyDescent="0.2"/>
    <row r="1206" ht="13.15" customHeight="1" x14ac:dyDescent="0.2"/>
    <row r="1207" ht="13.15" customHeight="1" x14ac:dyDescent="0.2"/>
    <row r="1208" ht="13.15" customHeight="1" x14ac:dyDescent="0.2"/>
    <row r="1209" ht="13.15" customHeight="1" x14ac:dyDescent="0.2"/>
    <row r="1210" ht="13.15" customHeight="1" x14ac:dyDescent="0.2"/>
    <row r="1211" ht="13.15" customHeight="1" x14ac:dyDescent="0.2"/>
    <row r="1212" ht="13.15" customHeight="1" x14ac:dyDescent="0.2"/>
    <row r="1213" ht="13.15" customHeight="1" x14ac:dyDescent="0.2"/>
    <row r="1214" ht="13.15" customHeight="1" x14ac:dyDescent="0.2"/>
    <row r="1215" ht="13.15" customHeight="1" x14ac:dyDescent="0.2"/>
    <row r="1216" ht="13.15" customHeight="1" x14ac:dyDescent="0.2"/>
    <row r="1217" ht="13.15" customHeight="1" x14ac:dyDescent="0.2"/>
    <row r="1218" ht="13.15" customHeight="1" x14ac:dyDescent="0.2"/>
    <row r="1219" ht="13.15" customHeight="1" x14ac:dyDescent="0.2"/>
    <row r="1220" ht="13.15" customHeight="1" x14ac:dyDescent="0.2"/>
    <row r="1221" ht="13.15" customHeight="1" x14ac:dyDescent="0.2"/>
    <row r="1222" ht="13.15" customHeight="1" x14ac:dyDescent="0.2"/>
    <row r="1223" ht="13.15" customHeight="1" x14ac:dyDescent="0.2"/>
    <row r="1224" ht="13.15" customHeight="1" x14ac:dyDescent="0.2"/>
    <row r="1225" ht="13.15" customHeight="1" x14ac:dyDescent="0.2"/>
    <row r="1226" ht="13.15" customHeight="1" x14ac:dyDescent="0.2"/>
    <row r="1227" ht="13.15" customHeight="1" x14ac:dyDescent="0.2"/>
    <row r="1228" ht="13.15" customHeight="1" x14ac:dyDescent="0.2"/>
    <row r="1229" ht="13.15" customHeight="1" x14ac:dyDescent="0.2"/>
    <row r="1230" ht="13.15" customHeight="1" x14ac:dyDescent="0.2"/>
    <row r="1231" ht="13.15" customHeight="1" x14ac:dyDescent="0.2"/>
    <row r="1232" ht="13.15" customHeight="1" x14ac:dyDescent="0.2"/>
    <row r="1233" ht="13.15" customHeight="1" x14ac:dyDescent="0.2"/>
    <row r="1234" ht="13.15" customHeight="1" x14ac:dyDescent="0.2"/>
    <row r="1235" ht="13.15" customHeight="1" x14ac:dyDescent="0.2"/>
    <row r="1236" ht="13.15" customHeight="1" x14ac:dyDescent="0.2"/>
    <row r="1237" ht="13.15" customHeight="1" x14ac:dyDescent="0.2"/>
    <row r="1238" ht="13.15" customHeight="1" x14ac:dyDescent="0.2"/>
    <row r="1239" ht="13.15" customHeight="1" x14ac:dyDescent="0.2"/>
    <row r="1240" ht="13.15" customHeight="1" x14ac:dyDescent="0.2"/>
    <row r="1241" ht="13.15" customHeight="1" x14ac:dyDescent="0.2"/>
    <row r="1242" ht="13.15" customHeight="1" x14ac:dyDescent="0.2"/>
    <row r="1243" ht="13.15" customHeight="1" x14ac:dyDescent="0.2"/>
    <row r="1244" ht="13.15" customHeight="1" x14ac:dyDescent="0.2"/>
    <row r="1245" ht="13.15" customHeight="1" x14ac:dyDescent="0.2"/>
    <row r="1246" ht="13.15" customHeight="1" x14ac:dyDescent="0.2"/>
    <row r="1247" ht="13.15" customHeight="1" x14ac:dyDescent="0.2"/>
    <row r="1248" ht="13.15" customHeight="1" x14ac:dyDescent="0.2"/>
    <row r="1249" ht="13.15" customHeight="1" x14ac:dyDescent="0.2"/>
    <row r="1250" ht="13.15" customHeight="1" x14ac:dyDescent="0.2"/>
    <row r="1251" ht="13.15" customHeight="1" x14ac:dyDescent="0.2"/>
    <row r="1252" ht="13.15" customHeight="1" x14ac:dyDescent="0.2"/>
    <row r="1253" ht="13.15" customHeight="1" x14ac:dyDescent="0.2"/>
    <row r="1254" ht="13.15" customHeight="1" x14ac:dyDescent="0.2"/>
    <row r="1255" ht="13.15" customHeight="1" x14ac:dyDescent="0.2"/>
    <row r="1256" ht="13.15" customHeight="1" x14ac:dyDescent="0.2"/>
    <row r="1257" ht="13.15" customHeight="1" x14ac:dyDescent="0.2"/>
    <row r="1258" ht="13.15" customHeight="1" x14ac:dyDescent="0.2"/>
    <row r="1259" ht="13.15" customHeight="1" x14ac:dyDescent="0.2"/>
    <row r="1260" ht="13.15" customHeight="1" x14ac:dyDescent="0.2"/>
    <row r="1261" ht="13.15" customHeight="1" x14ac:dyDescent="0.2"/>
    <row r="1262" ht="13.15" customHeight="1" x14ac:dyDescent="0.2"/>
    <row r="1263" ht="13.15" customHeight="1" x14ac:dyDescent="0.2"/>
    <row r="1264" ht="13.15" customHeight="1" x14ac:dyDescent="0.2"/>
    <row r="1265" ht="13.15" customHeight="1" x14ac:dyDescent="0.2"/>
    <row r="1266" ht="13.15" customHeight="1" x14ac:dyDescent="0.2"/>
    <row r="1267" ht="13.15" customHeight="1" x14ac:dyDescent="0.2"/>
    <row r="1268" ht="13.15" customHeight="1" x14ac:dyDescent="0.2"/>
    <row r="1269" ht="13.15" customHeight="1" x14ac:dyDescent="0.2"/>
    <row r="1270" ht="13.15" customHeight="1" x14ac:dyDescent="0.2"/>
    <row r="1271" ht="13.15" customHeight="1" x14ac:dyDescent="0.2"/>
    <row r="1272" ht="13.15" customHeight="1" x14ac:dyDescent="0.2"/>
    <row r="1273" ht="13.15" customHeight="1" x14ac:dyDescent="0.2"/>
    <row r="1274" ht="13.15" customHeight="1" x14ac:dyDescent="0.2"/>
    <row r="1275" ht="13.15" customHeight="1" x14ac:dyDescent="0.2"/>
    <row r="1276" ht="13.15" customHeight="1" x14ac:dyDescent="0.2"/>
    <row r="1277" ht="13.15" customHeight="1" x14ac:dyDescent="0.2"/>
    <row r="1278" ht="13.15" customHeight="1" x14ac:dyDescent="0.2"/>
    <row r="1279" ht="13.15" customHeight="1" x14ac:dyDescent="0.2"/>
    <row r="1280" ht="13.15" customHeight="1" x14ac:dyDescent="0.2"/>
    <row r="1281" ht="13.15" customHeight="1" x14ac:dyDescent="0.2"/>
    <row r="1282" ht="13.15" customHeight="1" x14ac:dyDescent="0.2"/>
    <row r="1283" ht="13.15" customHeight="1" x14ac:dyDescent="0.2"/>
    <row r="1284" ht="13.15" customHeight="1" x14ac:dyDescent="0.2"/>
    <row r="1285" ht="13.15" customHeight="1" x14ac:dyDescent="0.2"/>
    <row r="1286" ht="13.15" customHeight="1" x14ac:dyDescent="0.2"/>
    <row r="1287" ht="13.15" customHeight="1" x14ac:dyDescent="0.2"/>
    <row r="1288" ht="13.15" customHeight="1" x14ac:dyDescent="0.2"/>
    <row r="1289" ht="13.15" customHeight="1" x14ac:dyDescent="0.2"/>
    <row r="1290" ht="13.15" customHeight="1" x14ac:dyDescent="0.2"/>
    <row r="1291" ht="13.15" customHeight="1" x14ac:dyDescent="0.2"/>
    <row r="1292" ht="13.15" customHeight="1" x14ac:dyDescent="0.2"/>
    <row r="1293" ht="13.15" customHeight="1" x14ac:dyDescent="0.2"/>
    <row r="1294" ht="13.15" customHeight="1" x14ac:dyDescent="0.2"/>
    <row r="1295" ht="13.15" customHeight="1" x14ac:dyDescent="0.2"/>
    <row r="1296" ht="13.15" customHeight="1" x14ac:dyDescent="0.2"/>
    <row r="1297" ht="13.15" customHeight="1" x14ac:dyDescent="0.2"/>
    <row r="1298" ht="13.15" customHeight="1" x14ac:dyDescent="0.2"/>
    <row r="1299" ht="13.15" customHeight="1" x14ac:dyDescent="0.2"/>
    <row r="1300" ht="13.15" customHeight="1" x14ac:dyDescent="0.2"/>
    <row r="1301" ht="13.15" customHeight="1" x14ac:dyDescent="0.2"/>
    <row r="1302" ht="13.15" customHeight="1" x14ac:dyDescent="0.2"/>
    <row r="1303" ht="13.15" customHeight="1" x14ac:dyDescent="0.2"/>
    <row r="1304" ht="13.15" customHeight="1" x14ac:dyDescent="0.2"/>
    <row r="1305" ht="13.15" customHeight="1" x14ac:dyDescent="0.2"/>
    <row r="1306" ht="13.15" customHeight="1" x14ac:dyDescent="0.2"/>
    <row r="1307" ht="13.15" customHeight="1" x14ac:dyDescent="0.2"/>
    <row r="1308" ht="13.15" customHeight="1" x14ac:dyDescent="0.2"/>
    <row r="1309" ht="13.15" customHeight="1" x14ac:dyDescent="0.2"/>
    <row r="1310" ht="13.15" customHeight="1" x14ac:dyDescent="0.2"/>
    <row r="1311" ht="13.15" customHeight="1" x14ac:dyDescent="0.2"/>
    <row r="1312" ht="13.15" customHeight="1" x14ac:dyDescent="0.2"/>
    <row r="1313" ht="13.15" customHeight="1" x14ac:dyDescent="0.2"/>
    <row r="1314" ht="13.15" customHeight="1" x14ac:dyDescent="0.2"/>
    <row r="1315" ht="13.15" customHeight="1" x14ac:dyDescent="0.2"/>
    <row r="1316" ht="13.15" customHeight="1" x14ac:dyDescent="0.2"/>
    <row r="1317" ht="13.15" customHeight="1" x14ac:dyDescent="0.2"/>
    <row r="1318" ht="13.15" customHeight="1" x14ac:dyDescent="0.2"/>
    <row r="1319" ht="13.15" customHeight="1" x14ac:dyDescent="0.2"/>
    <row r="1320" ht="13.15" customHeight="1" x14ac:dyDescent="0.2"/>
    <row r="1321" ht="13.15" customHeight="1" x14ac:dyDescent="0.2"/>
    <row r="1322" ht="13.15" customHeight="1" x14ac:dyDescent="0.2"/>
    <row r="1323" ht="13.15" customHeight="1" x14ac:dyDescent="0.2"/>
    <row r="1324" ht="13.15" customHeight="1" x14ac:dyDescent="0.2"/>
    <row r="1325" ht="13.15" customHeight="1" x14ac:dyDescent="0.2"/>
    <row r="1326" ht="13.15" customHeight="1" x14ac:dyDescent="0.2"/>
    <row r="1327" ht="13.15" customHeight="1" x14ac:dyDescent="0.2"/>
    <row r="1328" ht="13.15" customHeight="1" x14ac:dyDescent="0.2"/>
    <row r="1329" ht="13.15" customHeight="1" x14ac:dyDescent="0.2"/>
    <row r="1330" ht="13.15" customHeight="1" x14ac:dyDescent="0.2"/>
    <row r="1331" ht="13.15" customHeight="1" x14ac:dyDescent="0.2"/>
    <row r="1332" ht="13.15" customHeight="1" x14ac:dyDescent="0.2"/>
    <row r="1333" ht="13.15" customHeight="1" x14ac:dyDescent="0.2"/>
    <row r="1334" ht="13.15" customHeight="1" x14ac:dyDescent="0.2"/>
    <row r="1335" ht="13.15" customHeight="1" x14ac:dyDescent="0.2"/>
    <row r="1336" ht="13.15" customHeight="1" x14ac:dyDescent="0.2"/>
    <row r="1337" ht="13.15" customHeight="1" x14ac:dyDescent="0.2"/>
    <row r="1338" ht="13.15" customHeight="1" x14ac:dyDescent="0.2"/>
    <row r="1339" ht="13.15" customHeight="1" x14ac:dyDescent="0.2"/>
    <row r="1340" ht="13.15" customHeight="1" x14ac:dyDescent="0.2"/>
    <row r="1341" ht="13.15" customHeight="1" x14ac:dyDescent="0.2"/>
    <row r="1342" ht="13.15" customHeight="1" x14ac:dyDescent="0.2"/>
    <row r="1343" ht="13.15" customHeight="1" x14ac:dyDescent="0.2"/>
    <row r="1344" ht="13.15" customHeight="1" x14ac:dyDescent="0.2"/>
    <row r="1345" ht="13.15" customHeight="1" x14ac:dyDescent="0.2"/>
    <row r="1346" ht="13.15" customHeight="1" x14ac:dyDescent="0.2"/>
    <row r="1347" ht="13.15" customHeight="1" x14ac:dyDescent="0.2"/>
    <row r="1348" ht="13.15" customHeight="1" x14ac:dyDescent="0.2"/>
    <row r="1349" ht="13.15" customHeight="1" x14ac:dyDescent="0.2"/>
    <row r="1350" ht="13.15" customHeight="1" x14ac:dyDescent="0.2"/>
    <row r="1351" ht="13.15" customHeight="1" x14ac:dyDescent="0.2"/>
    <row r="1352" ht="13.15" customHeight="1" x14ac:dyDescent="0.2"/>
    <row r="1353" ht="13.15" customHeight="1" x14ac:dyDescent="0.2"/>
    <row r="1354" ht="13.15" customHeight="1" x14ac:dyDescent="0.2"/>
    <row r="1355" ht="13.15" customHeight="1" x14ac:dyDescent="0.2"/>
    <row r="1356" ht="13.15" customHeight="1" x14ac:dyDescent="0.2"/>
    <row r="1357" ht="13.15" customHeight="1" x14ac:dyDescent="0.2"/>
    <row r="1358" ht="13.15" customHeight="1" x14ac:dyDescent="0.2"/>
    <row r="1359" ht="13.15" customHeight="1" x14ac:dyDescent="0.2"/>
    <row r="1360" ht="13.15" customHeight="1" x14ac:dyDescent="0.2"/>
    <row r="1361" ht="13.15" customHeight="1" x14ac:dyDescent="0.2"/>
    <row r="1362" ht="13.15" customHeight="1" x14ac:dyDescent="0.2"/>
    <row r="1363" ht="13.15" customHeight="1" x14ac:dyDescent="0.2"/>
    <row r="1364" ht="13.15" customHeight="1" x14ac:dyDescent="0.2"/>
    <row r="1365" ht="13.15" customHeight="1" x14ac:dyDescent="0.2"/>
    <row r="1366" ht="13.15" customHeight="1" x14ac:dyDescent="0.2"/>
    <row r="1367" ht="13.15" customHeight="1" x14ac:dyDescent="0.2"/>
    <row r="1368" ht="13.15" customHeight="1" x14ac:dyDescent="0.2"/>
    <row r="1369" ht="13.15" customHeight="1" x14ac:dyDescent="0.2"/>
    <row r="1370" ht="13.15" customHeight="1" x14ac:dyDescent="0.2"/>
    <row r="1371" ht="13.15" customHeight="1" x14ac:dyDescent="0.2"/>
    <row r="1372" ht="13.15" customHeight="1" x14ac:dyDescent="0.2"/>
    <row r="1373" ht="13.15" customHeight="1" x14ac:dyDescent="0.2"/>
    <row r="1374" ht="13.15" customHeight="1" x14ac:dyDescent="0.2"/>
    <row r="1375" ht="13.15" customHeight="1" x14ac:dyDescent="0.2"/>
    <row r="1376" ht="13.15" customHeight="1" x14ac:dyDescent="0.2"/>
    <row r="1377" ht="13.15" customHeight="1" x14ac:dyDescent="0.2"/>
    <row r="1378" ht="13.15" customHeight="1" x14ac:dyDescent="0.2"/>
    <row r="1379" ht="13.15" customHeight="1" x14ac:dyDescent="0.2"/>
    <row r="1380" ht="13.15" customHeight="1" x14ac:dyDescent="0.2"/>
    <row r="1381" ht="13.15" customHeight="1" x14ac:dyDescent="0.2"/>
    <row r="1382" ht="13.15" customHeight="1" x14ac:dyDescent="0.2"/>
    <row r="1383" ht="13.15" customHeight="1" x14ac:dyDescent="0.2"/>
    <row r="1384" ht="13.15" customHeight="1" x14ac:dyDescent="0.2"/>
    <row r="1385" ht="13.15" customHeight="1" x14ac:dyDescent="0.2"/>
    <row r="1386" ht="13.15" customHeight="1" x14ac:dyDescent="0.2"/>
    <row r="1387" ht="13.15" customHeight="1" x14ac:dyDescent="0.2"/>
    <row r="1388" ht="13.15" customHeight="1" x14ac:dyDescent="0.2"/>
    <row r="1389" ht="13.15" customHeight="1" x14ac:dyDescent="0.2"/>
    <row r="1390" ht="13.15" customHeight="1" x14ac:dyDescent="0.2"/>
    <row r="1391" ht="13.15" customHeight="1" x14ac:dyDescent="0.2"/>
    <row r="1392" ht="13.15" customHeight="1" x14ac:dyDescent="0.2"/>
    <row r="1393" ht="13.15" customHeight="1" x14ac:dyDescent="0.2"/>
    <row r="1394" ht="13.15" customHeight="1" x14ac:dyDescent="0.2"/>
    <row r="1395" ht="13.15" customHeight="1" x14ac:dyDescent="0.2"/>
    <row r="1396" ht="13.15" customHeight="1" x14ac:dyDescent="0.2"/>
    <row r="1397" ht="13.15" customHeight="1" x14ac:dyDescent="0.2"/>
    <row r="1398" ht="13.15" customHeight="1" x14ac:dyDescent="0.2"/>
    <row r="1399" ht="13.15" customHeight="1" x14ac:dyDescent="0.2"/>
    <row r="1400" ht="13.15" customHeight="1" x14ac:dyDescent="0.2"/>
    <row r="1401" ht="13.15" customHeight="1" x14ac:dyDescent="0.2"/>
    <row r="1402" ht="13.15" customHeight="1" x14ac:dyDescent="0.2"/>
    <row r="1403" ht="13.15" customHeight="1" x14ac:dyDescent="0.2"/>
    <row r="1404" ht="13.15" customHeight="1" x14ac:dyDescent="0.2"/>
    <row r="1405" ht="13.15" customHeight="1" x14ac:dyDescent="0.2"/>
    <row r="1406" ht="13.15" customHeight="1" x14ac:dyDescent="0.2"/>
    <row r="1407" ht="13.15" customHeight="1" x14ac:dyDescent="0.2"/>
    <row r="1408" ht="13.15" customHeight="1" x14ac:dyDescent="0.2"/>
    <row r="1409" ht="13.15" customHeight="1" x14ac:dyDescent="0.2"/>
    <row r="1410" ht="13.15" customHeight="1" x14ac:dyDescent="0.2"/>
    <row r="1411" ht="13.15" customHeight="1" x14ac:dyDescent="0.2"/>
    <row r="1412" ht="13.15" customHeight="1" x14ac:dyDescent="0.2"/>
    <row r="1413" ht="13.15" customHeight="1" x14ac:dyDescent="0.2"/>
    <row r="1414" ht="13.15" customHeight="1" x14ac:dyDescent="0.2"/>
    <row r="1415" ht="13.15" customHeight="1" x14ac:dyDescent="0.2"/>
    <row r="1416" ht="13.15" customHeight="1" x14ac:dyDescent="0.2"/>
    <row r="1417" ht="13.15" customHeight="1" x14ac:dyDescent="0.2"/>
    <row r="1418" ht="13.15" customHeight="1" x14ac:dyDescent="0.2"/>
    <row r="1419" ht="13.15" customHeight="1" x14ac:dyDescent="0.2"/>
    <row r="1420" ht="13.15" customHeight="1" x14ac:dyDescent="0.2"/>
    <row r="1421" ht="13.15" customHeight="1" x14ac:dyDescent="0.2"/>
    <row r="1422" ht="13.15" customHeight="1" x14ac:dyDescent="0.2"/>
    <row r="1423" ht="13.15" customHeight="1" x14ac:dyDescent="0.2"/>
    <row r="1424" ht="13.15" customHeight="1" x14ac:dyDescent="0.2"/>
    <row r="1425" ht="13.15" customHeight="1" x14ac:dyDescent="0.2"/>
    <row r="1426" ht="13.15" customHeight="1" x14ac:dyDescent="0.2"/>
    <row r="1427" ht="13.15" customHeight="1" x14ac:dyDescent="0.2"/>
    <row r="1428" ht="13.15" customHeight="1" x14ac:dyDescent="0.2"/>
    <row r="1429" ht="13.15" customHeight="1" x14ac:dyDescent="0.2"/>
    <row r="1430" ht="13.15" customHeight="1" x14ac:dyDescent="0.2"/>
    <row r="1431" ht="13.15" customHeight="1" x14ac:dyDescent="0.2"/>
    <row r="1432" ht="13.15" customHeight="1" x14ac:dyDescent="0.2"/>
    <row r="1433" ht="13.15" customHeight="1" x14ac:dyDescent="0.2"/>
    <row r="1434" ht="13.15" customHeight="1" x14ac:dyDescent="0.2"/>
    <row r="1435" ht="13.15" customHeight="1" x14ac:dyDescent="0.2"/>
    <row r="1436" ht="13.15" customHeight="1" x14ac:dyDescent="0.2"/>
    <row r="1437" ht="13.15" customHeight="1" x14ac:dyDescent="0.2"/>
    <row r="1438" ht="13.15" customHeight="1" x14ac:dyDescent="0.2"/>
    <row r="1439" ht="13.15" customHeight="1" x14ac:dyDescent="0.2"/>
    <row r="1440" ht="13.15" customHeight="1" x14ac:dyDescent="0.2"/>
    <row r="1441" ht="13.15" customHeight="1" x14ac:dyDescent="0.2"/>
    <row r="1442" ht="13.15" customHeight="1" x14ac:dyDescent="0.2"/>
    <row r="1443" ht="13.15" customHeight="1" x14ac:dyDescent="0.2"/>
    <row r="1444" ht="13.15" customHeight="1" x14ac:dyDescent="0.2"/>
    <row r="1445" ht="13.15" customHeight="1" x14ac:dyDescent="0.2"/>
    <row r="1446" ht="13.15" customHeight="1" x14ac:dyDescent="0.2"/>
    <row r="1447" ht="13.15" customHeight="1" x14ac:dyDescent="0.2"/>
    <row r="1448" ht="13.15" customHeight="1" x14ac:dyDescent="0.2"/>
    <row r="1449" ht="13.15" customHeight="1" x14ac:dyDescent="0.2"/>
    <row r="1450" ht="13.15" customHeight="1" x14ac:dyDescent="0.2"/>
    <row r="1451" ht="13.15" customHeight="1" x14ac:dyDescent="0.2"/>
    <row r="1452" ht="13.15" customHeight="1" x14ac:dyDescent="0.2"/>
    <row r="1453" ht="13.15" customHeight="1" x14ac:dyDescent="0.2"/>
    <row r="1454" ht="13.15" customHeight="1" x14ac:dyDescent="0.2"/>
    <row r="1455" ht="13.15" customHeight="1" x14ac:dyDescent="0.2"/>
    <row r="1456" ht="13.15" customHeight="1" x14ac:dyDescent="0.2"/>
    <row r="1457" ht="13.15" customHeight="1" x14ac:dyDescent="0.2"/>
    <row r="1458" ht="13.15" customHeight="1" x14ac:dyDescent="0.2"/>
    <row r="1459" ht="13.15" customHeight="1" x14ac:dyDescent="0.2"/>
    <row r="1460" ht="13.15" customHeight="1" x14ac:dyDescent="0.2"/>
    <row r="1461" ht="13.15" customHeight="1" x14ac:dyDescent="0.2"/>
    <row r="1462" ht="13.15" customHeight="1" x14ac:dyDescent="0.2"/>
    <row r="1463" ht="13.15" customHeight="1" x14ac:dyDescent="0.2"/>
    <row r="1464" ht="13.15" customHeight="1" x14ac:dyDescent="0.2"/>
    <row r="1465" ht="13.15" customHeight="1" x14ac:dyDescent="0.2"/>
    <row r="1466" ht="13.15" customHeight="1" x14ac:dyDescent="0.2"/>
    <row r="1467" ht="13.15" customHeight="1" x14ac:dyDescent="0.2"/>
    <row r="1468" ht="13.15" customHeight="1" x14ac:dyDescent="0.2"/>
    <row r="1469" ht="13.15" customHeight="1" x14ac:dyDescent="0.2"/>
    <row r="1470" ht="13.15" customHeight="1" x14ac:dyDescent="0.2"/>
    <row r="1471" ht="13.15" customHeight="1" x14ac:dyDescent="0.2"/>
    <row r="1472" ht="13.15" customHeight="1" x14ac:dyDescent="0.2"/>
    <row r="1473" ht="13.15" customHeight="1" x14ac:dyDescent="0.2"/>
    <row r="1474" ht="13.15" customHeight="1" x14ac:dyDescent="0.2"/>
    <row r="1475" ht="13.15" customHeight="1" x14ac:dyDescent="0.2"/>
    <row r="1476" ht="13.15" customHeight="1" x14ac:dyDescent="0.2"/>
    <row r="1477" ht="13.15" customHeight="1" x14ac:dyDescent="0.2"/>
    <row r="1478" ht="13.15" customHeight="1" x14ac:dyDescent="0.2"/>
    <row r="1479" ht="13.15" customHeight="1" x14ac:dyDescent="0.2"/>
    <row r="1480" ht="13.15" customHeight="1" x14ac:dyDescent="0.2"/>
    <row r="1481" ht="13.15" customHeight="1" x14ac:dyDescent="0.2"/>
    <row r="1482" ht="13.15" customHeight="1" x14ac:dyDescent="0.2"/>
    <row r="1483" ht="13.15" customHeight="1" x14ac:dyDescent="0.2"/>
    <row r="1484" ht="13.15" customHeight="1" x14ac:dyDescent="0.2"/>
    <row r="1485" ht="13.15" customHeight="1" x14ac:dyDescent="0.2"/>
    <row r="1486" ht="13.15" customHeight="1" x14ac:dyDescent="0.2"/>
    <row r="1487" ht="13.15" customHeight="1" x14ac:dyDescent="0.2"/>
    <row r="1488" ht="13.15" customHeight="1" x14ac:dyDescent="0.2"/>
    <row r="1489" ht="13.15" customHeight="1" x14ac:dyDescent="0.2"/>
    <row r="1490" ht="13.15" customHeight="1" x14ac:dyDescent="0.2"/>
    <row r="1491" ht="13.15" customHeight="1" x14ac:dyDescent="0.2"/>
    <row r="1492" ht="13.15" customHeight="1" x14ac:dyDescent="0.2"/>
    <row r="1493" ht="13.15" customHeight="1" x14ac:dyDescent="0.2"/>
    <row r="1494" ht="13.15" customHeight="1" x14ac:dyDescent="0.2"/>
    <row r="1495" ht="13.15" customHeight="1" x14ac:dyDescent="0.2"/>
    <row r="1496" ht="13.15" customHeight="1" x14ac:dyDescent="0.2"/>
    <row r="1497" ht="13.15" customHeight="1" x14ac:dyDescent="0.2"/>
    <row r="1498" ht="13.15" customHeight="1" x14ac:dyDescent="0.2"/>
    <row r="1499" ht="13.15" customHeight="1" x14ac:dyDescent="0.2"/>
    <row r="1500" ht="13.15" customHeight="1" x14ac:dyDescent="0.2"/>
    <row r="1501" ht="13.15" customHeight="1" x14ac:dyDescent="0.2"/>
    <row r="1502" ht="13.15" customHeight="1" x14ac:dyDescent="0.2"/>
    <row r="1503" ht="13.15" customHeight="1" x14ac:dyDescent="0.2"/>
    <row r="1504" ht="13.15" customHeight="1" x14ac:dyDescent="0.2"/>
    <row r="1505" ht="13.15" customHeight="1" x14ac:dyDescent="0.2"/>
    <row r="1506" ht="13.15" customHeight="1" x14ac:dyDescent="0.2"/>
    <row r="1507" ht="13.15" customHeight="1" x14ac:dyDescent="0.2"/>
    <row r="1508" ht="13.15" customHeight="1" x14ac:dyDescent="0.2"/>
    <row r="1509" ht="13.15" customHeight="1" x14ac:dyDescent="0.2"/>
    <row r="1510" ht="13.15" customHeight="1" x14ac:dyDescent="0.2"/>
    <row r="1511" ht="13.15" customHeight="1" x14ac:dyDescent="0.2"/>
    <row r="1512" ht="13.15" customHeight="1" x14ac:dyDescent="0.2"/>
    <row r="1513" ht="13.15" customHeight="1" x14ac:dyDescent="0.2"/>
    <row r="1514" ht="13.15" customHeight="1" x14ac:dyDescent="0.2"/>
    <row r="1515" ht="13.15" customHeight="1" x14ac:dyDescent="0.2"/>
    <row r="1516" ht="13.15" customHeight="1" x14ac:dyDescent="0.2"/>
    <row r="1517" ht="13.15" customHeight="1" x14ac:dyDescent="0.2"/>
    <row r="1518" ht="13.15" customHeight="1" x14ac:dyDescent="0.2"/>
    <row r="1519" ht="13.15" customHeight="1" x14ac:dyDescent="0.2"/>
    <row r="1520" ht="13.15" customHeight="1" x14ac:dyDescent="0.2"/>
    <row r="1521" ht="13.15" customHeight="1" x14ac:dyDescent="0.2"/>
    <row r="1522" ht="13.15" customHeight="1" x14ac:dyDescent="0.2"/>
    <row r="1523" ht="13.15" customHeight="1" x14ac:dyDescent="0.2"/>
    <row r="1524" ht="13.15" customHeight="1" x14ac:dyDescent="0.2"/>
    <row r="1525" ht="13.15" customHeight="1" x14ac:dyDescent="0.2"/>
    <row r="1526" ht="13.15" customHeight="1" x14ac:dyDescent="0.2"/>
    <row r="1527" ht="13.15" customHeight="1" x14ac:dyDescent="0.2"/>
    <row r="1528" ht="13.15" customHeight="1" x14ac:dyDescent="0.2"/>
    <row r="1529" ht="13.15" customHeight="1" x14ac:dyDescent="0.2"/>
    <row r="1530" ht="13.15" customHeight="1" x14ac:dyDescent="0.2"/>
    <row r="1531" ht="13.15" customHeight="1" x14ac:dyDescent="0.2"/>
    <row r="1532" ht="13.15" customHeight="1" x14ac:dyDescent="0.2"/>
    <row r="1533" ht="13.15" customHeight="1" x14ac:dyDescent="0.2"/>
    <row r="1534" ht="13.15" customHeight="1" x14ac:dyDescent="0.2"/>
    <row r="1535" ht="13.15" customHeight="1" x14ac:dyDescent="0.2"/>
    <row r="1536" ht="13.15" customHeight="1" x14ac:dyDescent="0.2"/>
    <row r="1537" ht="13.15" customHeight="1" x14ac:dyDescent="0.2"/>
    <row r="1538" ht="13.15" customHeight="1" x14ac:dyDescent="0.2"/>
    <row r="1539" ht="13.15" customHeight="1" x14ac:dyDescent="0.2"/>
    <row r="1540" ht="13.15" customHeight="1" x14ac:dyDescent="0.2"/>
    <row r="1541" ht="13.15" customHeight="1" x14ac:dyDescent="0.2"/>
    <row r="1542" ht="13.15" customHeight="1" x14ac:dyDescent="0.2"/>
    <row r="1543" ht="13.15" customHeight="1" x14ac:dyDescent="0.2"/>
    <row r="1544" ht="13.15" customHeight="1" x14ac:dyDescent="0.2"/>
    <row r="1545" ht="13.15" customHeight="1" x14ac:dyDescent="0.2"/>
    <row r="1546" ht="13.15" customHeight="1" x14ac:dyDescent="0.2"/>
    <row r="1547" ht="13.15" customHeight="1" x14ac:dyDescent="0.2"/>
    <row r="1548" ht="13.15" customHeight="1" x14ac:dyDescent="0.2"/>
    <row r="1549" ht="13.15" customHeight="1" x14ac:dyDescent="0.2"/>
    <row r="1550" ht="13.15" customHeight="1" x14ac:dyDescent="0.2"/>
    <row r="1551" ht="13.15" customHeight="1" x14ac:dyDescent="0.2"/>
    <row r="1552" ht="13.15" customHeight="1" x14ac:dyDescent="0.2"/>
    <row r="1553" ht="13.15" customHeight="1" x14ac:dyDescent="0.2"/>
    <row r="1554" ht="13.15" customHeight="1" x14ac:dyDescent="0.2"/>
    <row r="1555" ht="13.15" customHeight="1" x14ac:dyDescent="0.2"/>
    <row r="1556" ht="13.15" customHeight="1" x14ac:dyDescent="0.2"/>
    <row r="1557" ht="13.15" customHeight="1" x14ac:dyDescent="0.2"/>
    <row r="1558" ht="13.15" customHeight="1" x14ac:dyDescent="0.2"/>
    <row r="1559" ht="13.15" customHeight="1" x14ac:dyDescent="0.2"/>
    <row r="1560" ht="13.15" customHeight="1" x14ac:dyDescent="0.2"/>
    <row r="1561" ht="13.15" customHeight="1" x14ac:dyDescent="0.2"/>
    <row r="1562" ht="13.15" customHeight="1" x14ac:dyDescent="0.2"/>
    <row r="1563" ht="13.15" customHeight="1" x14ac:dyDescent="0.2"/>
    <row r="1564" ht="13.15" customHeight="1" x14ac:dyDescent="0.2"/>
    <row r="1565" ht="13.15" customHeight="1" x14ac:dyDescent="0.2"/>
    <row r="1566" ht="13.15" customHeight="1" x14ac:dyDescent="0.2"/>
    <row r="1567" ht="13.15" customHeight="1" x14ac:dyDescent="0.2"/>
    <row r="1568" ht="13.15" customHeight="1" x14ac:dyDescent="0.2"/>
    <row r="1569" ht="13.15" customHeight="1" x14ac:dyDescent="0.2"/>
    <row r="1570" ht="13.15" customHeight="1" x14ac:dyDescent="0.2"/>
    <row r="1571" ht="13.15" customHeight="1" x14ac:dyDescent="0.2"/>
    <row r="1572" ht="13.15" customHeight="1" x14ac:dyDescent="0.2"/>
    <row r="1573" ht="13.15" customHeight="1" x14ac:dyDescent="0.2"/>
    <row r="1574" ht="13.15" customHeight="1" x14ac:dyDescent="0.2"/>
    <row r="1575" ht="13.15" customHeight="1" x14ac:dyDescent="0.2"/>
    <row r="1576" ht="13.15" customHeight="1" x14ac:dyDescent="0.2"/>
    <row r="1577" ht="13.15" customHeight="1" x14ac:dyDescent="0.2"/>
    <row r="1578" ht="13.15" customHeight="1" x14ac:dyDescent="0.2"/>
    <row r="1579" ht="13.15" customHeight="1" x14ac:dyDescent="0.2"/>
    <row r="1580" ht="13.15" customHeight="1" x14ac:dyDescent="0.2"/>
    <row r="1581" ht="13.15" customHeight="1" x14ac:dyDescent="0.2"/>
    <row r="1582" ht="13.15" customHeight="1" x14ac:dyDescent="0.2"/>
    <row r="1583" ht="13.15" customHeight="1" x14ac:dyDescent="0.2"/>
    <row r="1584" ht="13.15" customHeight="1" x14ac:dyDescent="0.2"/>
    <row r="1585" ht="13.15" customHeight="1" x14ac:dyDescent="0.2"/>
    <row r="1586" ht="13.15" customHeight="1" x14ac:dyDescent="0.2"/>
    <row r="1587" ht="13.15" customHeight="1" x14ac:dyDescent="0.2"/>
    <row r="1588" ht="13.15" customHeight="1" x14ac:dyDescent="0.2"/>
    <row r="1589" ht="13.15" customHeight="1" x14ac:dyDescent="0.2"/>
    <row r="1590" ht="13.15" customHeight="1" x14ac:dyDescent="0.2"/>
    <row r="1591" ht="13.15" customHeight="1" x14ac:dyDescent="0.2"/>
    <row r="1592" ht="13.15" customHeight="1" x14ac:dyDescent="0.2"/>
    <row r="1593" ht="13.15" customHeight="1" x14ac:dyDescent="0.2"/>
    <row r="1594" ht="13.15" customHeight="1" x14ac:dyDescent="0.2"/>
    <row r="1595" ht="13.15" customHeight="1" x14ac:dyDescent="0.2"/>
    <row r="1596" ht="13.15" customHeight="1" x14ac:dyDescent="0.2"/>
    <row r="1597" ht="13.15" customHeight="1" x14ac:dyDescent="0.2"/>
    <row r="1598" ht="13.15" customHeight="1" x14ac:dyDescent="0.2"/>
    <row r="1599" ht="13.15" customHeight="1" x14ac:dyDescent="0.2"/>
    <row r="1600" ht="13.15" customHeight="1" x14ac:dyDescent="0.2"/>
    <row r="1601" ht="13.15" customHeight="1" x14ac:dyDescent="0.2"/>
    <row r="1602" ht="13.15" customHeight="1" x14ac:dyDescent="0.2"/>
    <row r="1603" ht="13.15" customHeight="1" x14ac:dyDescent="0.2"/>
    <row r="1604" ht="13.15" customHeight="1" x14ac:dyDescent="0.2"/>
    <row r="1605" ht="13.15" customHeight="1" x14ac:dyDescent="0.2"/>
    <row r="1606" ht="13.15" customHeight="1" x14ac:dyDescent="0.2"/>
    <row r="1607" ht="13.15" customHeight="1" x14ac:dyDescent="0.2"/>
    <row r="1608" ht="13.15" customHeight="1" x14ac:dyDescent="0.2"/>
    <row r="1609" ht="13.15" customHeight="1" x14ac:dyDescent="0.2"/>
    <row r="1610" ht="13.15" customHeight="1" x14ac:dyDescent="0.2"/>
    <row r="1611" ht="13.15" customHeight="1" x14ac:dyDescent="0.2"/>
    <row r="1612" ht="13.15" customHeight="1" x14ac:dyDescent="0.2"/>
    <row r="1613" ht="13.15" customHeight="1" x14ac:dyDescent="0.2"/>
    <row r="1614" ht="13.15" customHeight="1" x14ac:dyDescent="0.2"/>
    <row r="1615" ht="13.15" customHeight="1" x14ac:dyDescent="0.2"/>
    <row r="1616" ht="13.15" customHeight="1" x14ac:dyDescent="0.2"/>
    <row r="1617" ht="13.15" customHeight="1" x14ac:dyDescent="0.2"/>
    <row r="1618" ht="13.15" customHeight="1" x14ac:dyDescent="0.2"/>
    <row r="1619" ht="13.15" customHeight="1" x14ac:dyDescent="0.2"/>
    <row r="1620" ht="13.15" customHeight="1" x14ac:dyDescent="0.2"/>
    <row r="1621" ht="13.15" customHeight="1" x14ac:dyDescent="0.2"/>
    <row r="1622" ht="13.15" customHeight="1" x14ac:dyDescent="0.2"/>
    <row r="1623" ht="13.15" customHeight="1" x14ac:dyDescent="0.2"/>
    <row r="1624" ht="13.15" customHeight="1" x14ac:dyDescent="0.2"/>
    <row r="1625" ht="13.15" customHeight="1" x14ac:dyDescent="0.2"/>
    <row r="1626" ht="13.15" customHeight="1" x14ac:dyDescent="0.2"/>
    <row r="1627" ht="13.15" customHeight="1" x14ac:dyDescent="0.2"/>
    <row r="1628" ht="13.15" customHeight="1" x14ac:dyDescent="0.2"/>
    <row r="1629" ht="13.15" customHeight="1" x14ac:dyDescent="0.2"/>
    <row r="1630" ht="13.15" customHeight="1" x14ac:dyDescent="0.2"/>
    <row r="1631" ht="13.15" customHeight="1" x14ac:dyDescent="0.2"/>
    <row r="1632" ht="13.15" customHeight="1" x14ac:dyDescent="0.2"/>
    <row r="1633" ht="13.15" customHeight="1" x14ac:dyDescent="0.2"/>
    <row r="1634" ht="13.15" customHeight="1" x14ac:dyDescent="0.2"/>
    <row r="1635" ht="13.15" customHeight="1" x14ac:dyDescent="0.2"/>
    <row r="1636" ht="13.15" customHeight="1" x14ac:dyDescent="0.2"/>
    <row r="1637" ht="13.15" customHeight="1" x14ac:dyDescent="0.2"/>
    <row r="1638" ht="13.15" customHeight="1" x14ac:dyDescent="0.2"/>
    <row r="1639" ht="13.15" customHeight="1" x14ac:dyDescent="0.2"/>
    <row r="1640" ht="13.15" customHeight="1" x14ac:dyDescent="0.2"/>
    <row r="1641" ht="13.15" customHeight="1" x14ac:dyDescent="0.2"/>
    <row r="1642" ht="13.15" customHeight="1" x14ac:dyDescent="0.2"/>
    <row r="1643" ht="13.15" customHeight="1" x14ac:dyDescent="0.2"/>
    <row r="1644" ht="13.15" customHeight="1" x14ac:dyDescent="0.2"/>
    <row r="1645" ht="13.15" customHeight="1" x14ac:dyDescent="0.2"/>
    <row r="1646" ht="13.15" customHeight="1" x14ac:dyDescent="0.2"/>
    <row r="1647" ht="13.15" customHeight="1" x14ac:dyDescent="0.2"/>
    <row r="1648" ht="13.15" customHeight="1" x14ac:dyDescent="0.2"/>
    <row r="1649" ht="13.15" customHeight="1" x14ac:dyDescent="0.2"/>
    <row r="1650" ht="13.15" customHeight="1" x14ac:dyDescent="0.2"/>
    <row r="1651" ht="13.15" customHeight="1" x14ac:dyDescent="0.2"/>
    <row r="1652" ht="13.15" customHeight="1" x14ac:dyDescent="0.2"/>
    <row r="1653" ht="13.15" customHeight="1" x14ac:dyDescent="0.2"/>
    <row r="1654" ht="13.15" customHeight="1" x14ac:dyDescent="0.2"/>
    <row r="1655" ht="13.15" customHeight="1" x14ac:dyDescent="0.2"/>
    <row r="1656" ht="13.15" customHeight="1" x14ac:dyDescent="0.2"/>
    <row r="1657" ht="13.15" customHeight="1" x14ac:dyDescent="0.2"/>
    <row r="1658" ht="13.15" customHeight="1" x14ac:dyDescent="0.2"/>
    <row r="1659" ht="13.15" customHeight="1" x14ac:dyDescent="0.2"/>
    <row r="1660" ht="13.15" customHeight="1" x14ac:dyDescent="0.2"/>
    <row r="1661" ht="13.15" customHeight="1" x14ac:dyDescent="0.2"/>
    <row r="1662" ht="13.15" customHeight="1" x14ac:dyDescent="0.2"/>
    <row r="1663" ht="13.15" customHeight="1" x14ac:dyDescent="0.2"/>
    <row r="1664" ht="13.15" customHeight="1" x14ac:dyDescent="0.2"/>
    <row r="1665" ht="13.15" customHeight="1" x14ac:dyDescent="0.2"/>
    <row r="1666" ht="13.15" customHeight="1" x14ac:dyDescent="0.2"/>
    <row r="1667" ht="13.15" customHeight="1" x14ac:dyDescent="0.2"/>
    <row r="1668" ht="13.15" customHeight="1" x14ac:dyDescent="0.2"/>
    <row r="1669" ht="13.15" customHeight="1" x14ac:dyDescent="0.2"/>
    <row r="1670" ht="13.15" customHeight="1" x14ac:dyDescent="0.2"/>
    <row r="1671" ht="13.15" customHeight="1" x14ac:dyDescent="0.2"/>
    <row r="1672" ht="13.15" customHeight="1" x14ac:dyDescent="0.2"/>
    <row r="1673" ht="13.15" customHeight="1" x14ac:dyDescent="0.2"/>
    <row r="1674" ht="13.15" customHeight="1" x14ac:dyDescent="0.2"/>
    <row r="1675" ht="13.15" customHeight="1" x14ac:dyDescent="0.2"/>
    <row r="1676" ht="13.15" customHeight="1" x14ac:dyDescent="0.2"/>
    <row r="1677" ht="13.15" customHeight="1" x14ac:dyDescent="0.2"/>
    <row r="1678" ht="13.15" customHeight="1" x14ac:dyDescent="0.2"/>
    <row r="1679" ht="13.15" customHeight="1" x14ac:dyDescent="0.2"/>
    <row r="1680" ht="13.15" customHeight="1" x14ac:dyDescent="0.2"/>
    <row r="1681" ht="13.15" customHeight="1" x14ac:dyDescent="0.2"/>
    <row r="1682" ht="13.15" customHeight="1" x14ac:dyDescent="0.2"/>
    <row r="1683" ht="13.15" customHeight="1" x14ac:dyDescent="0.2"/>
    <row r="1684" ht="13.15" customHeight="1" x14ac:dyDescent="0.2"/>
    <row r="1685" ht="13.15" customHeight="1" x14ac:dyDescent="0.2"/>
    <row r="1686" ht="13.15" customHeight="1" x14ac:dyDescent="0.2"/>
    <row r="1687" ht="13.15" customHeight="1" x14ac:dyDescent="0.2"/>
    <row r="1688" ht="13.15" customHeight="1" x14ac:dyDescent="0.2"/>
    <row r="1689" ht="13.15" customHeight="1" x14ac:dyDescent="0.2"/>
    <row r="1690" ht="13.15" customHeight="1" x14ac:dyDescent="0.2"/>
    <row r="1691" ht="13.15" customHeight="1" x14ac:dyDescent="0.2"/>
    <row r="1692" ht="13.15" customHeight="1" x14ac:dyDescent="0.2"/>
    <row r="1693" ht="13.15" customHeight="1" x14ac:dyDescent="0.2"/>
    <row r="1694" ht="13.15" customHeight="1" x14ac:dyDescent="0.2"/>
    <row r="1695" ht="13.15" customHeight="1" x14ac:dyDescent="0.2"/>
    <row r="1696" ht="13.15" customHeight="1" x14ac:dyDescent="0.2"/>
    <row r="1697" ht="13.15" customHeight="1" x14ac:dyDescent="0.2"/>
    <row r="1698" ht="13.15" customHeight="1" x14ac:dyDescent="0.2"/>
    <row r="1699" ht="13.15" customHeight="1" x14ac:dyDescent="0.2"/>
    <row r="1700" ht="13.15" customHeight="1" x14ac:dyDescent="0.2"/>
    <row r="1701" ht="13.15" customHeight="1" x14ac:dyDescent="0.2"/>
    <row r="1702" ht="13.15" customHeight="1" x14ac:dyDescent="0.2"/>
    <row r="1703" ht="13.15" customHeight="1" x14ac:dyDescent="0.2"/>
    <row r="1704" ht="13.15" customHeight="1" x14ac:dyDescent="0.2"/>
    <row r="1705" ht="13.15" customHeight="1" x14ac:dyDescent="0.2"/>
    <row r="1706" ht="13.15" customHeight="1" x14ac:dyDescent="0.2"/>
    <row r="1707" ht="13.15" customHeight="1" x14ac:dyDescent="0.2"/>
    <row r="1708" ht="13.15" customHeight="1" x14ac:dyDescent="0.2"/>
    <row r="1709" ht="13.15" customHeight="1" x14ac:dyDescent="0.2"/>
    <row r="1710" ht="13.15" customHeight="1" x14ac:dyDescent="0.2"/>
    <row r="1711" ht="13.15" customHeight="1" x14ac:dyDescent="0.2"/>
    <row r="1712" ht="13.15" customHeight="1" x14ac:dyDescent="0.2"/>
    <row r="1713" ht="13.15" customHeight="1" x14ac:dyDescent="0.2"/>
    <row r="1714" ht="13.15" customHeight="1" x14ac:dyDescent="0.2"/>
    <row r="1715" ht="13.15" customHeight="1" x14ac:dyDescent="0.2"/>
    <row r="1716" ht="13.15" customHeight="1" x14ac:dyDescent="0.2"/>
    <row r="1717" ht="13.15" customHeight="1" x14ac:dyDescent="0.2"/>
    <row r="1718" ht="13.15" customHeight="1" x14ac:dyDescent="0.2"/>
    <row r="1719" ht="13.15" customHeight="1" x14ac:dyDescent="0.2"/>
    <row r="1720" ht="13.15" customHeight="1" x14ac:dyDescent="0.2"/>
    <row r="1721" ht="13.15" customHeight="1" x14ac:dyDescent="0.2"/>
    <row r="1722" ht="13.15" customHeight="1" x14ac:dyDescent="0.2"/>
    <row r="1723" ht="13.15" customHeight="1" x14ac:dyDescent="0.2"/>
    <row r="1724" ht="13.15" customHeight="1" x14ac:dyDescent="0.2"/>
    <row r="1725" ht="13.15" customHeight="1" x14ac:dyDescent="0.2"/>
    <row r="1726" ht="13.15" customHeight="1" x14ac:dyDescent="0.2"/>
    <row r="1727" ht="13.15" customHeight="1" x14ac:dyDescent="0.2"/>
    <row r="1728" ht="13.15" customHeight="1" x14ac:dyDescent="0.2"/>
    <row r="1729" ht="13.15" customHeight="1" x14ac:dyDescent="0.2"/>
    <row r="1730" ht="13.15" customHeight="1" x14ac:dyDescent="0.2"/>
    <row r="1731" ht="13.15" customHeight="1" x14ac:dyDescent="0.2"/>
    <row r="1732" ht="13.15" customHeight="1" x14ac:dyDescent="0.2"/>
    <row r="1733" ht="13.15" customHeight="1" x14ac:dyDescent="0.2"/>
    <row r="1734" ht="13.15" customHeight="1" x14ac:dyDescent="0.2"/>
    <row r="1735" ht="13.15" customHeight="1" x14ac:dyDescent="0.2"/>
    <row r="1736" ht="13.15" customHeight="1" x14ac:dyDescent="0.2"/>
    <row r="1737" ht="13.15" customHeight="1" x14ac:dyDescent="0.2"/>
    <row r="1738" ht="13.15" customHeight="1" x14ac:dyDescent="0.2"/>
    <row r="1739" ht="13.15" customHeight="1" x14ac:dyDescent="0.2"/>
    <row r="1740" ht="13.15" customHeight="1" x14ac:dyDescent="0.2"/>
    <row r="1741" ht="13.15" customHeight="1" x14ac:dyDescent="0.2"/>
    <row r="1742" ht="13.15" customHeight="1" x14ac:dyDescent="0.2"/>
    <row r="1743" ht="13.15" customHeight="1" x14ac:dyDescent="0.2"/>
    <row r="1744" ht="13.15" customHeight="1" x14ac:dyDescent="0.2"/>
    <row r="1745" ht="13.15" customHeight="1" x14ac:dyDescent="0.2"/>
    <row r="1746" ht="13.15" customHeight="1" x14ac:dyDescent="0.2"/>
    <row r="1747" ht="13.15" customHeight="1" x14ac:dyDescent="0.2"/>
    <row r="1748" ht="13.15" customHeight="1" x14ac:dyDescent="0.2"/>
    <row r="1749" ht="13.15" customHeight="1" x14ac:dyDescent="0.2"/>
    <row r="1750" ht="13.15" customHeight="1" x14ac:dyDescent="0.2"/>
    <row r="1751" ht="13.15" customHeight="1" x14ac:dyDescent="0.2"/>
    <row r="1752" ht="13.15" customHeight="1" x14ac:dyDescent="0.2"/>
    <row r="1753" ht="13.15" customHeight="1" x14ac:dyDescent="0.2"/>
    <row r="1754" ht="13.15" customHeight="1" x14ac:dyDescent="0.2"/>
    <row r="1755" ht="13.15" customHeight="1" x14ac:dyDescent="0.2"/>
    <row r="1756" ht="13.15" customHeight="1" x14ac:dyDescent="0.2"/>
    <row r="1757" ht="13.15" customHeight="1" x14ac:dyDescent="0.2"/>
    <row r="1758" ht="13.15" customHeight="1" x14ac:dyDescent="0.2"/>
    <row r="1759" ht="13.15" customHeight="1" x14ac:dyDescent="0.2"/>
    <row r="1760" ht="13.15" customHeight="1" x14ac:dyDescent="0.2"/>
    <row r="1761" ht="13.15" customHeight="1" x14ac:dyDescent="0.2"/>
    <row r="1762" ht="13.15" customHeight="1" x14ac:dyDescent="0.2"/>
    <row r="1763" ht="13.15" customHeight="1" x14ac:dyDescent="0.2"/>
    <row r="1764" ht="13.15" customHeight="1" x14ac:dyDescent="0.2"/>
    <row r="1765" ht="13.15" customHeight="1" x14ac:dyDescent="0.2"/>
    <row r="1766" ht="13.15" customHeight="1" x14ac:dyDescent="0.2"/>
    <row r="1767" ht="13.15" customHeight="1" x14ac:dyDescent="0.2"/>
    <row r="1768" ht="13.15" customHeight="1" x14ac:dyDescent="0.2"/>
    <row r="1769" ht="13.15" customHeight="1" x14ac:dyDescent="0.2"/>
    <row r="1770" ht="13.15" customHeight="1" x14ac:dyDescent="0.2"/>
    <row r="1771" ht="13.15" customHeight="1" x14ac:dyDescent="0.2"/>
    <row r="1772" ht="13.15" customHeight="1" x14ac:dyDescent="0.2"/>
    <row r="1773" ht="13.15" customHeight="1" x14ac:dyDescent="0.2"/>
    <row r="1774" ht="13.15" customHeight="1" x14ac:dyDescent="0.2"/>
    <row r="1775" ht="13.15" customHeight="1" x14ac:dyDescent="0.2"/>
    <row r="1776" ht="13.15" customHeight="1" x14ac:dyDescent="0.2"/>
    <row r="1777" ht="13.15" customHeight="1" x14ac:dyDescent="0.2"/>
    <row r="1778" ht="13.15" customHeight="1" x14ac:dyDescent="0.2"/>
    <row r="1779" ht="13.15" customHeight="1" x14ac:dyDescent="0.2"/>
    <row r="1780" ht="13.15" customHeight="1" x14ac:dyDescent="0.2"/>
    <row r="1781" ht="13.15" customHeight="1" x14ac:dyDescent="0.2"/>
    <row r="1782" ht="13.15" customHeight="1" x14ac:dyDescent="0.2"/>
    <row r="1783" ht="13.15" customHeight="1" x14ac:dyDescent="0.2"/>
    <row r="1784" ht="13.15" customHeight="1" x14ac:dyDescent="0.2"/>
    <row r="1785" ht="13.15" customHeight="1" x14ac:dyDescent="0.2"/>
    <row r="1786" ht="13.15" customHeight="1" x14ac:dyDescent="0.2"/>
    <row r="1787" ht="13.15" customHeight="1" x14ac:dyDescent="0.2"/>
    <row r="1788" ht="13.15" customHeight="1" x14ac:dyDescent="0.2"/>
    <row r="1789" ht="13.15" customHeight="1" x14ac:dyDescent="0.2"/>
    <row r="1790" ht="13.15" customHeight="1" x14ac:dyDescent="0.2"/>
    <row r="1791" ht="13.15" customHeight="1" x14ac:dyDescent="0.2"/>
    <row r="1792" ht="13.15" customHeight="1" x14ac:dyDescent="0.2"/>
    <row r="1793" ht="13.15" customHeight="1" x14ac:dyDescent="0.2"/>
    <row r="1794" ht="13.15" customHeight="1" x14ac:dyDescent="0.2"/>
    <row r="1795" ht="13.15" customHeight="1" x14ac:dyDescent="0.2"/>
    <row r="1796" ht="13.15" customHeight="1" x14ac:dyDescent="0.2"/>
    <row r="1797" ht="13.15" customHeight="1" x14ac:dyDescent="0.2"/>
    <row r="1798" ht="13.15" customHeight="1" x14ac:dyDescent="0.2"/>
    <row r="1799" ht="13.15" customHeight="1" x14ac:dyDescent="0.2"/>
    <row r="1800" ht="13.15" customHeight="1" x14ac:dyDescent="0.2"/>
    <row r="1801" ht="13.15" customHeight="1" x14ac:dyDescent="0.2"/>
    <row r="1802" ht="13.15" customHeight="1" x14ac:dyDescent="0.2"/>
    <row r="1803" ht="13.15" customHeight="1" x14ac:dyDescent="0.2"/>
    <row r="1804" ht="13.15" customHeight="1" x14ac:dyDescent="0.2"/>
    <row r="1805" ht="13.15" customHeight="1" x14ac:dyDescent="0.2"/>
    <row r="1806" ht="13.15" customHeight="1" x14ac:dyDescent="0.2"/>
    <row r="1807" ht="13.15" customHeight="1" x14ac:dyDescent="0.2"/>
    <row r="1808" ht="13.15" customHeight="1" x14ac:dyDescent="0.2"/>
    <row r="1809" ht="13.15" customHeight="1" x14ac:dyDescent="0.2"/>
    <row r="1810" ht="13.15" customHeight="1" x14ac:dyDescent="0.2"/>
    <row r="1811" ht="13.15" customHeight="1" x14ac:dyDescent="0.2"/>
    <row r="1812" ht="13.15" customHeight="1" x14ac:dyDescent="0.2"/>
    <row r="1813" ht="13.15" customHeight="1" x14ac:dyDescent="0.2"/>
    <row r="1814" ht="13.15" customHeight="1" x14ac:dyDescent="0.2"/>
    <row r="1815" ht="13.15" customHeight="1" x14ac:dyDescent="0.2"/>
    <row r="1816" ht="13.15" customHeight="1" x14ac:dyDescent="0.2"/>
    <row r="1817" ht="13.15" customHeight="1" x14ac:dyDescent="0.2"/>
    <row r="1818" ht="13.15" customHeight="1" x14ac:dyDescent="0.2"/>
    <row r="1819" ht="13.15" customHeight="1" x14ac:dyDescent="0.2"/>
    <row r="1820" ht="13.15" customHeight="1" x14ac:dyDescent="0.2"/>
    <row r="1821" ht="13.15" customHeight="1" x14ac:dyDescent="0.2"/>
    <row r="1822" ht="13.15" customHeight="1" x14ac:dyDescent="0.2"/>
    <row r="1823" ht="13.15" customHeight="1" x14ac:dyDescent="0.2"/>
    <row r="1824" ht="13.15" customHeight="1" x14ac:dyDescent="0.2"/>
    <row r="1825" ht="13.15" customHeight="1" x14ac:dyDescent="0.2"/>
    <row r="1826" ht="13.15" customHeight="1" x14ac:dyDescent="0.2"/>
    <row r="1827" ht="13.15" customHeight="1" x14ac:dyDescent="0.2"/>
    <row r="1828" ht="13.15" customHeight="1" x14ac:dyDescent="0.2"/>
    <row r="1829" ht="13.15" customHeight="1" x14ac:dyDescent="0.2"/>
    <row r="1830" ht="13.15" customHeight="1" x14ac:dyDescent="0.2"/>
    <row r="1831" ht="13.15" customHeight="1" x14ac:dyDescent="0.2"/>
    <row r="1832" ht="13.15" customHeight="1" x14ac:dyDescent="0.2"/>
    <row r="1833" ht="13.15" customHeight="1" x14ac:dyDescent="0.2"/>
    <row r="1834" ht="13.15" customHeight="1" x14ac:dyDescent="0.2"/>
    <row r="1835" ht="13.15" customHeight="1" x14ac:dyDescent="0.2"/>
    <row r="1836" ht="13.15" customHeight="1" x14ac:dyDescent="0.2"/>
    <row r="1837" ht="13.15" customHeight="1" x14ac:dyDescent="0.2"/>
    <row r="1838" ht="13.15" customHeight="1" x14ac:dyDescent="0.2"/>
    <row r="1839" ht="13.15" customHeight="1" x14ac:dyDescent="0.2"/>
    <row r="1840" ht="13.15" customHeight="1" x14ac:dyDescent="0.2"/>
    <row r="1841" ht="13.15" customHeight="1" x14ac:dyDescent="0.2"/>
    <row r="1842" ht="13.15" customHeight="1" x14ac:dyDescent="0.2"/>
    <row r="1843" ht="13.15" customHeight="1" x14ac:dyDescent="0.2"/>
    <row r="1844" ht="13.15" customHeight="1" x14ac:dyDescent="0.2"/>
    <row r="1845" ht="13.15" customHeight="1" x14ac:dyDescent="0.2"/>
    <row r="1846" ht="13.15" customHeight="1" x14ac:dyDescent="0.2"/>
    <row r="1847" ht="13.15" customHeight="1" x14ac:dyDescent="0.2"/>
    <row r="1848" ht="13.15" customHeight="1" x14ac:dyDescent="0.2"/>
    <row r="1849" ht="13.15" customHeight="1" x14ac:dyDescent="0.2"/>
    <row r="1850" ht="13.15" customHeight="1" x14ac:dyDescent="0.2"/>
    <row r="1851" ht="13.15" customHeight="1" x14ac:dyDescent="0.2"/>
    <row r="1852" ht="13.15" customHeight="1" x14ac:dyDescent="0.2"/>
    <row r="1853" ht="13.15" customHeight="1" x14ac:dyDescent="0.2"/>
    <row r="1854" ht="13.15" customHeight="1" x14ac:dyDescent="0.2"/>
    <row r="1855" ht="13.15" customHeight="1" x14ac:dyDescent="0.2"/>
    <row r="1856" ht="13.15" customHeight="1" x14ac:dyDescent="0.2"/>
    <row r="1857" ht="13.15" customHeight="1" x14ac:dyDescent="0.2"/>
    <row r="1858" ht="13.15" customHeight="1" x14ac:dyDescent="0.2"/>
    <row r="1859" ht="13.15" customHeight="1" x14ac:dyDescent="0.2"/>
    <row r="1860" ht="13.15" customHeight="1" x14ac:dyDescent="0.2"/>
    <row r="1861" ht="13.15" customHeight="1" x14ac:dyDescent="0.2"/>
    <row r="1862" ht="13.15" customHeight="1" x14ac:dyDescent="0.2"/>
    <row r="1863" ht="13.15" customHeight="1" x14ac:dyDescent="0.2"/>
    <row r="1864" ht="13.15" customHeight="1" x14ac:dyDescent="0.2"/>
    <row r="1865" ht="13.15" customHeight="1" x14ac:dyDescent="0.2"/>
    <row r="1866" ht="13.15" customHeight="1" x14ac:dyDescent="0.2"/>
    <row r="1867" ht="13.15" customHeight="1" x14ac:dyDescent="0.2"/>
    <row r="1868" ht="13.15" customHeight="1" x14ac:dyDescent="0.2"/>
    <row r="1869" ht="13.15" customHeight="1" x14ac:dyDescent="0.2"/>
    <row r="1870" ht="13.15" customHeight="1" x14ac:dyDescent="0.2"/>
    <row r="1871" ht="13.15" customHeight="1" x14ac:dyDescent="0.2"/>
    <row r="1872" ht="13.15" customHeight="1" x14ac:dyDescent="0.2"/>
    <row r="1873" ht="13.15" customHeight="1" x14ac:dyDescent="0.2"/>
    <row r="1874" ht="13.15" customHeight="1" x14ac:dyDescent="0.2"/>
    <row r="1875" ht="13.15" customHeight="1" x14ac:dyDescent="0.2"/>
    <row r="1876" ht="13.15" customHeight="1" x14ac:dyDescent="0.2"/>
    <row r="1877" ht="13.15" customHeight="1" x14ac:dyDescent="0.2"/>
    <row r="1878" ht="13.15" customHeight="1" x14ac:dyDescent="0.2"/>
    <row r="1879" ht="13.15" customHeight="1" x14ac:dyDescent="0.2"/>
    <row r="1880" ht="13.15" customHeight="1" x14ac:dyDescent="0.2"/>
    <row r="1881" ht="13.15" customHeight="1" x14ac:dyDescent="0.2"/>
    <row r="1882" ht="13.15" customHeight="1" x14ac:dyDescent="0.2"/>
    <row r="1883" ht="13.15" customHeight="1" x14ac:dyDescent="0.2"/>
    <row r="1884" ht="13.15" customHeight="1" x14ac:dyDescent="0.2"/>
    <row r="1885" ht="13.15" customHeight="1" x14ac:dyDescent="0.2"/>
    <row r="1886" ht="13.15" customHeight="1" x14ac:dyDescent="0.2"/>
    <row r="1887" ht="13.15" customHeight="1" x14ac:dyDescent="0.2"/>
    <row r="1888" ht="13.15" customHeight="1" x14ac:dyDescent="0.2"/>
    <row r="1889" ht="13.15" customHeight="1" x14ac:dyDescent="0.2"/>
    <row r="1890" ht="13.15" customHeight="1" x14ac:dyDescent="0.2"/>
    <row r="1891" ht="13.15" customHeight="1" x14ac:dyDescent="0.2"/>
    <row r="1892" ht="13.15" customHeight="1" x14ac:dyDescent="0.2"/>
    <row r="1893" ht="13.15" customHeight="1" x14ac:dyDescent="0.2"/>
    <row r="1894" ht="13.15" customHeight="1" x14ac:dyDescent="0.2"/>
    <row r="1895" ht="13.15" customHeight="1" x14ac:dyDescent="0.2"/>
    <row r="1896" ht="13.15" customHeight="1" x14ac:dyDescent="0.2"/>
    <row r="1897" ht="13.15" customHeight="1" x14ac:dyDescent="0.2"/>
    <row r="1898" ht="13.15" customHeight="1" x14ac:dyDescent="0.2"/>
    <row r="1899" ht="13.15" customHeight="1" x14ac:dyDescent="0.2"/>
    <row r="1900" ht="13.15" customHeight="1" x14ac:dyDescent="0.2"/>
    <row r="1901" ht="13.15" customHeight="1" x14ac:dyDescent="0.2"/>
    <row r="1902" ht="13.15" customHeight="1" x14ac:dyDescent="0.2"/>
    <row r="1903" ht="13.15" customHeight="1" x14ac:dyDescent="0.2"/>
    <row r="1904" ht="13.15" customHeight="1" x14ac:dyDescent="0.2"/>
    <row r="1905" ht="13.15" customHeight="1" x14ac:dyDescent="0.2"/>
    <row r="1906" ht="13.15" customHeight="1" x14ac:dyDescent="0.2"/>
    <row r="1907" ht="13.15" customHeight="1" x14ac:dyDescent="0.2"/>
    <row r="1908" ht="13.15" customHeight="1" x14ac:dyDescent="0.2"/>
    <row r="1909" ht="13.15" customHeight="1" x14ac:dyDescent="0.2"/>
    <row r="1910" ht="13.15" customHeight="1" x14ac:dyDescent="0.2"/>
    <row r="1911" ht="13.15" customHeight="1" x14ac:dyDescent="0.2"/>
    <row r="1912" ht="13.15" customHeight="1" x14ac:dyDescent="0.2"/>
    <row r="1913" ht="13.15" customHeight="1" x14ac:dyDescent="0.2"/>
    <row r="1914" ht="13.15" customHeight="1" x14ac:dyDescent="0.2"/>
    <row r="1915" ht="13.15" customHeight="1" x14ac:dyDescent="0.2"/>
    <row r="1916" ht="13.15" customHeight="1" x14ac:dyDescent="0.2"/>
    <row r="1917" ht="13.15" customHeight="1" x14ac:dyDescent="0.2"/>
    <row r="1918" ht="13.15" customHeight="1" x14ac:dyDescent="0.2"/>
    <row r="1919" ht="13.15" customHeight="1" x14ac:dyDescent="0.2"/>
    <row r="1920" ht="13.15" customHeight="1" x14ac:dyDescent="0.2"/>
    <row r="1921" ht="13.15" customHeight="1" x14ac:dyDescent="0.2"/>
    <row r="1922" ht="13.15" customHeight="1" x14ac:dyDescent="0.2"/>
    <row r="1923" ht="13.15" customHeight="1" x14ac:dyDescent="0.2"/>
    <row r="1924" ht="13.15" customHeight="1" x14ac:dyDescent="0.2"/>
    <row r="1925" ht="13.15" customHeight="1" x14ac:dyDescent="0.2"/>
    <row r="1926" ht="13.15" customHeight="1" x14ac:dyDescent="0.2"/>
    <row r="1927" ht="13.15" customHeight="1" x14ac:dyDescent="0.2"/>
    <row r="1928" ht="13.15" customHeight="1" x14ac:dyDescent="0.2"/>
    <row r="1929" ht="13.15" customHeight="1" x14ac:dyDescent="0.2"/>
    <row r="1930" ht="13.15" customHeight="1" x14ac:dyDescent="0.2"/>
    <row r="1931" ht="13.15" customHeight="1" x14ac:dyDescent="0.2"/>
    <row r="1932" ht="13.15" customHeight="1" x14ac:dyDescent="0.2"/>
    <row r="1933" ht="13.15" customHeight="1" x14ac:dyDescent="0.2"/>
    <row r="1934" ht="13.15" customHeight="1" x14ac:dyDescent="0.2"/>
    <row r="1935" ht="13.15" customHeight="1" x14ac:dyDescent="0.2"/>
    <row r="1936" ht="13.15" customHeight="1" x14ac:dyDescent="0.2"/>
    <row r="1937" ht="13.15" customHeight="1" x14ac:dyDescent="0.2"/>
    <row r="1938" ht="13.15" customHeight="1" x14ac:dyDescent="0.2"/>
    <row r="1939" ht="13.15" customHeight="1" x14ac:dyDescent="0.2"/>
    <row r="1940" ht="13.15" customHeight="1" x14ac:dyDescent="0.2"/>
    <row r="1941" ht="13.15" customHeight="1" x14ac:dyDescent="0.2"/>
    <row r="1942" ht="13.15" customHeight="1" x14ac:dyDescent="0.2"/>
    <row r="1943" ht="13.15" customHeight="1" x14ac:dyDescent="0.2"/>
    <row r="1944" ht="13.15" customHeight="1" x14ac:dyDescent="0.2"/>
    <row r="1945" ht="13.15" customHeight="1" x14ac:dyDescent="0.2"/>
    <row r="1946" ht="13.15" customHeight="1" x14ac:dyDescent="0.2"/>
    <row r="1947" ht="13.15" customHeight="1" x14ac:dyDescent="0.2"/>
    <row r="1948" ht="13.15" customHeight="1" x14ac:dyDescent="0.2"/>
    <row r="1949" ht="13.15" customHeight="1" x14ac:dyDescent="0.2"/>
    <row r="1950" ht="13.15" customHeight="1" x14ac:dyDescent="0.2"/>
    <row r="1951" ht="13.15" customHeight="1" x14ac:dyDescent="0.2"/>
    <row r="1952" ht="13.15" customHeight="1" x14ac:dyDescent="0.2"/>
    <row r="1953" ht="13.15" customHeight="1" x14ac:dyDescent="0.2"/>
    <row r="1954" ht="13.15" customHeight="1" x14ac:dyDescent="0.2"/>
    <row r="1955" ht="13.15" customHeight="1" x14ac:dyDescent="0.2"/>
    <row r="1956" ht="13.15" customHeight="1" x14ac:dyDescent="0.2"/>
    <row r="1957" ht="13.15" customHeight="1" x14ac:dyDescent="0.2"/>
    <row r="1958" ht="13.15" customHeight="1" x14ac:dyDescent="0.2"/>
    <row r="1959" ht="13.15" customHeight="1" x14ac:dyDescent="0.2"/>
    <row r="1960" ht="13.15" customHeight="1" x14ac:dyDescent="0.2"/>
    <row r="1961" ht="13.15" customHeight="1" x14ac:dyDescent="0.2"/>
    <row r="1962" ht="13.15" customHeight="1" x14ac:dyDescent="0.2"/>
    <row r="1963" ht="13.15" customHeight="1" x14ac:dyDescent="0.2"/>
    <row r="1964" ht="13.15" customHeight="1" x14ac:dyDescent="0.2"/>
    <row r="1965" ht="13.15" customHeight="1" x14ac:dyDescent="0.2"/>
    <row r="1966" ht="13.15" customHeight="1" x14ac:dyDescent="0.2"/>
    <row r="1967" ht="13.15" customHeight="1" x14ac:dyDescent="0.2"/>
    <row r="1968" ht="13.15" customHeight="1" x14ac:dyDescent="0.2"/>
    <row r="1969" ht="13.15" customHeight="1" x14ac:dyDescent="0.2"/>
    <row r="1970" ht="13.15" customHeight="1" x14ac:dyDescent="0.2"/>
    <row r="1971" ht="13.15" customHeight="1" x14ac:dyDescent="0.2"/>
    <row r="1972" ht="13.15" customHeight="1" x14ac:dyDescent="0.2"/>
    <row r="1973" ht="13.15" customHeight="1" x14ac:dyDescent="0.2"/>
    <row r="1974" ht="13.15" customHeight="1" x14ac:dyDescent="0.2"/>
    <row r="1975" ht="13.15" customHeight="1" x14ac:dyDescent="0.2"/>
    <row r="1976" ht="13.15" customHeight="1" x14ac:dyDescent="0.2"/>
    <row r="1977" ht="13.15" customHeight="1" x14ac:dyDescent="0.2"/>
    <row r="1978" ht="13.15" customHeight="1" x14ac:dyDescent="0.2"/>
    <row r="1979" ht="13.15" customHeight="1" x14ac:dyDescent="0.2"/>
    <row r="1980" ht="13.15" customHeight="1" x14ac:dyDescent="0.2"/>
    <row r="1981" ht="13.15" customHeight="1" x14ac:dyDescent="0.2"/>
    <row r="1982" ht="13.15" customHeight="1" x14ac:dyDescent="0.2"/>
    <row r="1983" ht="13.15" customHeight="1" x14ac:dyDescent="0.2"/>
    <row r="1984" ht="13.15" customHeight="1" x14ac:dyDescent="0.2"/>
    <row r="1985" ht="13.15" customHeight="1" x14ac:dyDescent="0.2"/>
    <row r="1986" ht="13.15" customHeight="1" x14ac:dyDescent="0.2"/>
    <row r="1987" ht="13.15" customHeight="1" x14ac:dyDescent="0.2"/>
    <row r="1988" ht="13.15" customHeight="1" x14ac:dyDescent="0.2"/>
    <row r="1989" ht="13.15" customHeight="1" x14ac:dyDescent="0.2"/>
    <row r="1990" ht="13.15" customHeight="1" x14ac:dyDescent="0.2"/>
    <row r="1991" ht="13.15" customHeight="1" x14ac:dyDescent="0.2"/>
    <row r="1992" ht="13.15" customHeight="1" x14ac:dyDescent="0.2"/>
    <row r="1993" ht="13.15" customHeight="1" x14ac:dyDescent="0.2"/>
    <row r="1994" ht="13.15" customHeight="1" x14ac:dyDescent="0.2"/>
    <row r="1995" ht="13.15" customHeight="1" x14ac:dyDescent="0.2"/>
    <row r="1996" ht="13.15" customHeight="1" x14ac:dyDescent="0.2"/>
    <row r="1997" ht="13.15" customHeight="1" x14ac:dyDescent="0.2"/>
    <row r="1998" ht="13.15" customHeight="1" x14ac:dyDescent="0.2"/>
    <row r="1999" ht="13.15" customHeight="1" x14ac:dyDescent="0.2"/>
    <row r="2000" ht="13.15" customHeight="1" x14ac:dyDescent="0.2"/>
    <row r="2001" ht="13.15" customHeight="1" x14ac:dyDescent="0.2"/>
    <row r="2002" ht="13.15" customHeight="1" x14ac:dyDescent="0.2"/>
    <row r="2003" ht="13.15" customHeight="1" x14ac:dyDescent="0.2"/>
    <row r="2004" ht="13.15" customHeight="1" x14ac:dyDescent="0.2"/>
    <row r="2005" ht="13.15" customHeight="1" x14ac:dyDescent="0.2"/>
    <row r="2006" ht="13.15" customHeight="1" x14ac:dyDescent="0.2"/>
    <row r="2007" ht="13.15" customHeight="1" x14ac:dyDescent="0.2"/>
    <row r="2008" ht="13.15" customHeight="1" x14ac:dyDescent="0.2"/>
    <row r="2009" ht="13.15" customHeight="1" x14ac:dyDescent="0.2"/>
    <row r="2010" ht="13.15" customHeight="1" x14ac:dyDescent="0.2"/>
    <row r="2011" ht="13.15" customHeight="1" x14ac:dyDescent="0.2"/>
    <row r="2012" ht="13.15" customHeight="1" x14ac:dyDescent="0.2"/>
    <row r="2013" ht="13.15" customHeight="1" x14ac:dyDescent="0.2"/>
    <row r="2014" ht="13.15" customHeight="1" x14ac:dyDescent="0.2"/>
    <row r="2015" ht="13.15" customHeight="1" x14ac:dyDescent="0.2"/>
    <row r="2016" ht="13.15" customHeight="1" x14ac:dyDescent="0.2"/>
    <row r="2017" ht="13.15" customHeight="1" x14ac:dyDescent="0.2"/>
    <row r="2018" ht="13.15" customHeight="1" x14ac:dyDescent="0.2"/>
    <row r="2019" ht="13.15" customHeight="1" x14ac:dyDescent="0.2"/>
    <row r="2020" ht="13.15" customHeight="1" x14ac:dyDescent="0.2"/>
    <row r="2021" ht="13.15" customHeight="1" x14ac:dyDescent="0.2"/>
    <row r="2022" ht="13.15" customHeight="1" x14ac:dyDescent="0.2"/>
    <row r="2023" ht="13.15" customHeight="1" x14ac:dyDescent="0.2"/>
    <row r="2024" ht="13.15" customHeight="1" x14ac:dyDescent="0.2"/>
    <row r="2025" ht="13.15" customHeight="1" x14ac:dyDescent="0.2"/>
    <row r="2026" ht="13.15" customHeight="1" x14ac:dyDescent="0.2"/>
    <row r="2027" ht="13.15" customHeight="1" x14ac:dyDescent="0.2"/>
    <row r="2028" ht="13.15" customHeight="1" x14ac:dyDescent="0.2"/>
    <row r="2029" ht="13.15" customHeight="1" x14ac:dyDescent="0.2"/>
    <row r="2030" ht="13.15" customHeight="1" x14ac:dyDescent="0.2"/>
    <row r="2031" ht="13.15" customHeight="1" x14ac:dyDescent="0.2"/>
    <row r="2032" ht="13.15" customHeight="1" x14ac:dyDescent="0.2"/>
    <row r="2033" ht="13.15" customHeight="1" x14ac:dyDescent="0.2"/>
    <row r="2034" ht="13.15" customHeight="1" x14ac:dyDescent="0.2"/>
    <row r="2035" ht="13.15" customHeight="1" x14ac:dyDescent="0.2"/>
    <row r="2036" ht="13.15" customHeight="1" x14ac:dyDescent="0.2"/>
    <row r="2037" ht="13.15" customHeight="1" x14ac:dyDescent="0.2"/>
    <row r="2038" ht="13.15" customHeight="1" x14ac:dyDescent="0.2"/>
    <row r="2039" ht="13.15" customHeight="1" x14ac:dyDescent="0.2"/>
    <row r="2040" ht="13.15" customHeight="1" x14ac:dyDescent="0.2"/>
    <row r="2041" ht="13.15" customHeight="1" x14ac:dyDescent="0.2"/>
    <row r="2042" ht="13.15" customHeight="1" x14ac:dyDescent="0.2"/>
    <row r="2043" ht="13.15" customHeight="1" x14ac:dyDescent="0.2"/>
    <row r="2044" ht="13.15" customHeight="1" x14ac:dyDescent="0.2"/>
    <row r="2045" ht="13.15" customHeight="1" x14ac:dyDescent="0.2"/>
    <row r="2046" ht="13.15" customHeight="1" x14ac:dyDescent="0.2"/>
    <row r="2047" ht="13.15" customHeight="1" x14ac:dyDescent="0.2"/>
    <row r="2048" ht="13.15" customHeight="1" x14ac:dyDescent="0.2"/>
    <row r="2049" ht="13.15" customHeight="1" x14ac:dyDescent="0.2"/>
    <row r="2050" ht="13.15" customHeight="1" x14ac:dyDescent="0.2"/>
    <row r="2051" ht="13.15" customHeight="1" x14ac:dyDescent="0.2"/>
    <row r="2052" ht="13.15" customHeight="1" x14ac:dyDescent="0.2"/>
    <row r="2053" ht="13.15" customHeight="1" x14ac:dyDescent="0.2"/>
    <row r="2054" ht="13.15" customHeight="1" x14ac:dyDescent="0.2"/>
    <row r="2055" ht="13.15" customHeight="1" x14ac:dyDescent="0.2"/>
    <row r="2056" ht="13.15" customHeight="1" x14ac:dyDescent="0.2"/>
    <row r="2057" ht="13.15" customHeight="1" x14ac:dyDescent="0.2"/>
    <row r="2058" ht="13.15" customHeight="1" x14ac:dyDescent="0.2"/>
    <row r="2059" ht="13.15" customHeight="1" x14ac:dyDescent="0.2"/>
    <row r="2060" ht="13.15" customHeight="1" x14ac:dyDescent="0.2"/>
    <row r="2061" ht="13.15" customHeight="1" x14ac:dyDescent="0.2"/>
    <row r="2062" ht="13.15" customHeight="1" x14ac:dyDescent="0.2"/>
    <row r="2063" ht="13.15" customHeight="1" x14ac:dyDescent="0.2"/>
    <row r="2064" ht="13.15" customHeight="1" x14ac:dyDescent="0.2"/>
    <row r="2065" ht="13.15" customHeight="1" x14ac:dyDescent="0.2"/>
    <row r="2066" ht="13.15" customHeight="1" x14ac:dyDescent="0.2"/>
    <row r="2067" ht="13.15" customHeight="1" x14ac:dyDescent="0.2"/>
    <row r="2068" ht="13.15" customHeight="1" x14ac:dyDescent="0.2"/>
    <row r="2069" ht="13.15" customHeight="1" x14ac:dyDescent="0.2"/>
    <row r="2070" ht="13.15" customHeight="1" x14ac:dyDescent="0.2"/>
    <row r="2071" ht="13.15" customHeight="1" x14ac:dyDescent="0.2"/>
    <row r="2072" ht="13.15" customHeight="1" x14ac:dyDescent="0.2"/>
    <row r="2073" ht="13.15" customHeight="1" x14ac:dyDescent="0.2"/>
    <row r="2074" ht="13.15" customHeight="1" x14ac:dyDescent="0.2"/>
    <row r="2075" ht="13.15" customHeight="1" x14ac:dyDescent="0.2"/>
    <row r="2076" ht="13.15" customHeight="1" x14ac:dyDescent="0.2"/>
    <row r="2077" ht="13.15" customHeight="1" x14ac:dyDescent="0.2"/>
    <row r="2078" ht="13.15" customHeight="1" x14ac:dyDescent="0.2"/>
    <row r="2079" ht="13.15" customHeight="1" x14ac:dyDescent="0.2"/>
    <row r="2080" ht="13.15" customHeight="1" x14ac:dyDescent="0.2"/>
    <row r="2081" ht="13.15" customHeight="1" x14ac:dyDescent="0.2"/>
    <row r="2082" ht="13.15" customHeight="1" x14ac:dyDescent="0.2"/>
    <row r="2083" ht="13.15" customHeight="1" x14ac:dyDescent="0.2"/>
    <row r="2084" ht="13.15" customHeight="1" x14ac:dyDescent="0.2"/>
    <row r="2085" ht="13.15" customHeight="1" x14ac:dyDescent="0.2"/>
    <row r="2086" ht="13.15" customHeight="1" x14ac:dyDescent="0.2"/>
    <row r="2087" ht="13.15" customHeight="1" x14ac:dyDescent="0.2"/>
    <row r="2088" ht="13.15" customHeight="1" x14ac:dyDescent="0.2"/>
    <row r="2089" ht="13.15" customHeight="1" x14ac:dyDescent="0.2"/>
    <row r="2090" ht="13.15" customHeight="1" x14ac:dyDescent="0.2"/>
    <row r="2091" ht="13.15" customHeight="1" x14ac:dyDescent="0.2"/>
    <row r="2092" ht="13.15" customHeight="1" x14ac:dyDescent="0.2"/>
    <row r="2093" ht="13.15" customHeight="1" x14ac:dyDescent="0.2"/>
    <row r="2094" ht="13.15" customHeight="1" x14ac:dyDescent="0.2"/>
    <row r="2095" ht="13.15" customHeight="1" x14ac:dyDescent="0.2"/>
    <row r="2096" ht="13.15" customHeight="1" x14ac:dyDescent="0.2"/>
    <row r="2097" ht="13.15" customHeight="1" x14ac:dyDescent="0.2"/>
    <row r="2098" ht="13.15" customHeight="1" x14ac:dyDescent="0.2"/>
    <row r="2099" ht="13.15" customHeight="1" x14ac:dyDescent="0.2"/>
    <row r="2100" ht="13.15" customHeight="1" x14ac:dyDescent="0.2"/>
    <row r="2101" ht="13.15" customHeight="1" x14ac:dyDescent="0.2"/>
    <row r="2102" ht="13.15" customHeight="1" x14ac:dyDescent="0.2"/>
    <row r="2103" ht="13.15" customHeight="1" x14ac:dyDescent="0.2"/>
    <row r="2104" ht="13.15" customHeight="1" x14ac:dyDescent="0.2"/>
    <row r="2105" ht="13.15" customHeight="1" x14ac:dyDescent="0.2"/>
    <row r="2106" ht="13.15" customHeight="1" x14ac:dyDescent="0.2"/>
    <row r="2107" ht="13.15" customHeight="1" x14ac:dyDescent="0.2"/>
    <row r="2108" ht="13.15" customHeight="1" x14ac:dyDescent="0.2"/>
    <row r="2109" ht="13.15" customHeight="1" x14ac:dyDescent="0.2"/>
    <row r="2110" ht="13.15" customHeight="1" x14ac:dyDescent="0.2"/>
    <row r="2111" ht="13.15" customHeight="1" x14ac:dyDescent="0.2"/>
    <row r="2112" ht="13.15" customHeight="1" x14ac:dyDescent="0.2"/>
    <row r="2113" ht="13.15" customHeight="1" x14ac:dyDescent="0.2"/>
    <row r="2114" ht="13.15" customHeight="1" x14ac:dyDescent="0.2"/>
    <row r="2115" ht="13.15" customHeight="1" x14ac:dyDescent="0.2"/>
    <row r="2116" ht="13.15" customHeight="1" x14ac:dyDescent="0.2"/>
    <row r="2117" ht="13.15" customHeight="1" x14ac:dyDescent="0.2"/>
    <row r="2118" ht="13.15" customHeight="1" x14ac:dyDescent="0.2"/>
    <row r="2119" ht="13.15" customHeight="1" x14ac:dyDescent="0.2"/>
    <row r="2120" ht="13.15" customHeight="1" x14ac:dyDescent="0.2"/>
    <row r="2121" ht="13.15" customHeight="1" x14ac:dyDescent="0.2"/>
    <row r="2122" ht="13.15" customHeight="1" x14ac:dyDescent="0.2"/>
    <row r="2123" ht="13.15" customHeight="1" x14ac:dyDescent="0.2"/>
    <row r="2124" ht="13.15" customHeight="1" x14ac:dyDescent="0.2"/>
    <row r="2125" ht="13.15" customHeight="1" x14ac:dyDescent="0.2"/>
    <row r="2126" ht="13.15" customHeight="1" x14ac:dyDescent="0.2"/>
    <row r="2127" ht="13.15" customHeight="1" x14ac:dyDescent="0.2"/>
    <row r="2128" ht="13.15" customHeight="1" x14ac:dyDescent="0.2"/>
    <row r="2129" ht="13.15" customHeight="1" x14ac:dyDescent="0.2"/>
    <row r="2130" ht="13.15" customHeight="1" x14ac:dyDescent="0.2"/>
    <row r="2131" ht="13.15" customHeight="1" x14ac:dyDescent="0.2"/>
    <row r="2132" ht="13.15" customHeight="1" x14ac:dyDescent="0.2"/>
    <row r="2133" ht="13.15" customHeight="1" x14ac:dyDescent="0.2"/>
    <row r="2134" ht="13.15" customHeight="1" x14ac:dyDescent="0.2"/>
    <row r="2135" ht="13.15" customHeight="1" x14ac:dyDescent="0.2"/>
    <row r="2136" ht="13.15" customHeight="1" x14ac:dyDescent="0.2"/>
    <row r="2137" ht="13.15" customHeight="1" x14ac:dyDescent="0.2"/>
    <row r="2138" ht="13.15" customHeight="1" x14ac:dyDescent="0.2"/>
    <row r="2139" ht="13.15" customHeight="1" x14ac:dyDescent="0.2"/>
    <row r="2140" ht="13.15" customHeight="1" x14ac:dyDescent="0.2"/>
    <row r="2141" ht="13.15" customHeight="1" x14ac:dyDescent="0.2"/>
    <row r="2142" ht="13.15" customHeight="1" x14ac:dyDescent="0.2"/>
    <row r="2143" ht="13.15" customHeight="1" x14ac:dyDescent="0.2"/>
    <row r="2144" ht="13.15" customHeight="1" x14ac:dyDescent="0.2"/>
    <row r="2145" ht="13.15" customHeight="1" x14ac:dyDescent="0.2"/>
    <row r="2146" ht="13.15" customHeight="1" x14ac:dyDescent="0.2"/>
    <row r="2147" ht="13.15" customHeight="1" x14ac:dyDescent="0.2"/>
    <row r="2148" ht="13.15" customHeight="1" x14ac:dyDescent="0.2"/>
    <row r="2149" ht="13.15" customHeight="1" x14ac:dyDescent="0.2"/>
    <row r="2150" ht="13.15" customHeight="1" x14ac:dyDescent="0.2"/>
    <row r="2151" ht="13.15" customHeight="1" x14ac:dyDescent="0.2"/>
    <row r="2152" ht="13.15" customHeight="1" x14ac:dyDescent="0.2"/>
    <row r="2153" ht="13.15" customHeight="1" x14ac:dyDescent="0.2"/>
    <row r="2154" ht="13.15" customHeight="1" x14ac:dyDescent="0.2"/>
    <row r="2155" ht="13.15" customHeight="1" x14ac:dyDescent="0.2"/>
    <row r="2156" ht="13.15" customHeight="1" x14ac:dyDescent="0.2"/>
    <row r="2157" ht="13.15" customHeight="1" x14ac:dyDescent="0.2"/>
    <row r="2158" ht="13.15" customHeight="1" x14ac:dyDescent="0.2"/>
    <row r="2159" ht="13.15" customHeight="1" x14ac:dyDescent="0.2"/>
    <row r="2160" ht="13.15" customHeight="1" x14ac:dyDescent="0.2"/>
    <row r="2161" ht="13.15" customHeight="1" x14ac:dyDescent="0.2"/>
    <row r="2162" ht="13.15" customHeight="1" x14ac:dyDescent="0.2"/>
    <row r="2163" ht="13.15" customHeight="1" x14ac:dyDescent="0.2"/>
    <row r="2164" ht="13.15" customHeight="1" x14ac:dyDescent="0.2"/>
    <row r="2165" ht="13.15" customHeight="1" x14ac:dyDescent="0.2"/>
    <row r="2166" ht="13.15" customHeight="1" x14ac:dyDescent="0.2"/>
    <row r="2167" ht="13.15" customHeight="1" x14ac:dyDescent="0.2"/>
    <row r="2168" ht="13.15" customHeight="1" x14ac:dyDescent="0.2"/>
    <row r="2169" ht="13.15" customHeight="1" x14ac:dyDescent="0.2"/>
    <row r="2170" ht="13.15" customHeight="1" x14ac:dyDescent="0.2"/>
    <row r="2171" ht="13.15" customHeight="1" x14ac:dyDescent="0.2"/>
    <row r="2172" ht="13.15" customHeight="1" x14ac:dyDescent="0.2"/>
    <row r="2173" ht="13.15" customHeight="1" x14ac:dyDescent="0.2"/>
    <row r="2174" ht="13.15" customHeight="1" x14ac:dyDescent="0.2"/>
    <row r="2175" ht="13.15" customHeight="1" x14ac:dyDescent="0.2"/>
    <row r="2176" ht="13.15" customHeight="1" x14ac:dyDescent="0.2"/>
    <row r="2177" ht="13.15" customHeight="1" x14ac:dyDescent="0.2"/>
    <row r="2178" ht="13.15" customHeight="1" x14ac:dyDescent="0.2"/>
    <row r="2179" ht="13.15" customHeight="1" x14ac:dyDescent="0.2"/>
    <row r="2180" ht="13.15" customHeight="1" x14ac:dyDescent="0.2"/>
    <row r="2181" ht="13.15" customHeight="1" x14ac:dyDescent="0.2"/>
    <row r="2182" ht="13.15" customHeight="1" x14ac:dyDescent="0.2"/>
    <row r="2183" ht="13.15" customHeight="1" x14ac:dyDescent="0.2"/>
    <row r="2184" ht="13.15" customHeight="1" x14ac:dyDescent="0.2"/>
    <row r="2185" ht="13.15" customHeight="1" x14ac:dyDescent="0.2"/>
    <row r="2186" ht="13.15" customHeight="1" x14ac:dyDescent="0.2"/>
    <row r="2187" ht="13.15" customHeight="1" x14ac:dyDescent="0.2"/>
    <row r="2188" ht="13.15" customHeight="1" x14ac:dyDescent="0.2"/>
    <row r="2189" ht="13.15" customHeight="1" x14ac:dyDescent="0.2"/>
    <row r="2190" ht="13.15" customHeight="1" x14ac:dyDescent="0.2"/>
    <row r="2191" ht="13.15" customHeight="1" x14ac:dyDescent="0.2"/>
    <row r="2192" ht="13.15" customHeight="1" x14ac:dyDescent="0.2"/>
    <row r="2193" ht="13.15" customHeight="1" x14ac:dyDescent="0.2"/>
    <row r="2194" ht="13.15" customHeight="1" x14ac:dyDescent="0.2"/>
    <row r="2195" ht="13.15" customHeight="1" x14ac:dyDescent="0.2"/>
    <row r="2196" ht="13.15" customHeight="1" x14ac:dyDescent="0.2"/>
    <row r="2197" ht="13.15" customHeight="1" x14ac:dyDescent="0.2"/>
    <row r="2198" ht="13.15" customHeight="1" x14ac:dyDescent="0.2"/>
    <row r="2199" ht="13.15" customHeight="1" x14ac:dyDescent="0.2"/>
    <row r="2200" ht="13.15" customHeight="1" x14ac:dyDescent="0.2"/>
    <row r="2201" ht="13.15" customHeight="1" x14ac:dyDescent="0.2"/>
    <row r="2202" ht="13.15" customHeight="1" x14ac:dyDescent="0.2"/>
    <row r="2203" ht="13.15" customHeight="1" x14ac:dyDescent="0.2"/>
    <row r="2204" ht="13.15" customHeight="1" x14ac:dyDescent="0.2"/>
    <row r="2205" ht="13.15" customHeight="1" x14ac:dyDescent="0.2"/>
    <row r="2206" ht="13.15" customHeight="1" x14ac:dyDescent="0.2"/>
    <row r="2207" ht="13.15" customHeight="1" x14ac:dyDescent="0.2"/>
    <row r="2208" ht="13.15" customHeight="1" x14ac:dyDescent="0.2"/>
    <row r="2209" ht="13.15" customHeight="1" x14ac:dyDescent="0.2"/>
    <row r="2210" ht="13.15" customHeight="1" x14ac:dyDescent="0.2"/>
    <row r="2211" ht="13.15" customHeight="1" x14ac:dyDescent="0.2"/>
    <row r="2212" ht="13.15" customHeight="1" x14ac:dyDescent="0.2"/>
    <row r="2213" ht="13.15" customHeight="1" x14ac:dyDescent="0.2"/>
    <row r="2214" ht="13.15" customHeight="1" x14ac:dyDescent="0.2"/>
    <row r="2215" ht="13.15" customHeight="1" x14ac:dyDescent="0.2"/>
    <row r="2216" ht="13.15" customHeight="1" x14ac:dyDescent="0.2"/>
    <row r="2217" ht="13.15" customHeight="1" x14ac:dyDescent="0.2"/>
    <row r="2218" ht="13.15" customHeight="1" x14ac:dyDescent="0.2"/>
    <row r="2219" ht="13.15" customHeight="1" x14ac:dyDescent="0.2"/>
    <row r="2220" ht="13.15" customHeight="1" x14ac:dyDescent="0.2"/>
    <row r="2221" ht="13.15" customHeight="1" x14ac:dyDescent="0.2"/>
    <row r="2222" ht="13.15" customHeight="1" x14ac:dyDescent="0.2"/>
    <row r="2223" ht="13.15" customHeight="1" x14ac:dyDescent="0.2"/>
    <row r="2224" ht="13.15" customHeight="1" x14ac:dyDescent="0.2"/>
    <row r="2225" ht="13.15" customHeight="1" x14ac:dyDescent="0.2"/>
    <row r="2226" ht="13.15" customHeight="1" x14ac:dyDescent="0.2"/>
    <row r="2227" ht="13.15" customHeight="1" x14ac:dyDescent="0.2"/>
    <row r="2228" ht="13.15" customHeight="1" x14ac:dyDescent="0.2"/>
    <row r="2229" ht="13.15" customHeight="1" x14ac:dyDescent="0.2"/>
    <row r="2230" ht="13.15" customHeight="1" x14ac:dyDescent="0.2"/>
    <row r="2231" ht="13.15" customHeight="1" x14ac:dyDescent="0.2"/>
    <row r="2232" ht="13.15" customHeight="1" x14ac:dyDescent="0.2"/>
    <row r="2233" ht="13.15" customHeight="1" x14ac:dyDescent="0.2"/>
    <row r="2234" ht="13.15" customHeight="1" x14ac:dyDescent="0.2"/>
    <row r="2235" ht="13.15" customHeight="1" x14ac:dyDescent="0.2"/>
    <row r="2236" ht="13.15" customHeight="1" x14ac:dyDescent="0.2"/>
    <row r="2237" ht="13.15" customHeight="1" x14ac:dyDescent="0.2"/>
    <row r="2238" ht="13.15" customHeight="1" x14ac:dyDescent="0.2"/>
    <row r="2239" ht="13.15" customHeight="1" x14ac:dyDescent="0.2"/>
    <row r="2240" ht="13.15" customHeight="1" x14ac:dyDescent="0.2"/>
    <row r="2241" ht="13.15" customHeight="1" x14ac:dyDescent="0.2"/>
    <row r="2242" ht="13.15" customHeight="1" x14ac:dyDescent="0.2"/>
    <row r="2243" ht="13.15" customHeight="1" x14ac:dyDescent="0.2"/>
    <row r="2244" ht="13.15" customHeight="1" x14ac:dyDescent="0.2"/>
    <row r="2245" ht="13.15" customHeight="1" x14ac:dyDescent="0.2"/>
    <row r="2246" ht="13.15" customHeight="1" x14ac:dyDescent="0.2"/>
    <row r="2247" ht="13.15" customHeight="1" x14ac:dyDescent="0.2"/>
    <row r="2248" ht="13.15" customHeight="1" x14ac:dyDescent="0.2"/>
    <row r="2249" ht="13.15" customHeight="1" x14ac:dyDescent="0.2"/>
    <row r="2250" ht="13.15" customHeight="1" x14ac:dyDescent="0.2"/>
    <row r="2251" ht="13.15" customHeight="1" x14ac:dyDescent="0.2"/>
    <row r="2252" ht="13.15" customHeight="1" x14ac:dyDescent="0.2"/>
    <row r="2253" ht="13.15" customHeight="1" x14ac:dyDescent="0.2"/>
    <row r="2254" ht="13.15" customHeight="1" x14ac:dyDescent="0.2"/>
    <row r="2255" ht="13.15" customHeight="1" x14ac:dyDescent="0.2"/>
    <row r="2256" ht="13.15" customHeight="1" x14ac:dyDescent="0.2"/>
    <row r="2257" ht="13.15" customHeight="1" x14ac:dyDescent="0.2"/>
    <row r="2258" ht="13.15" customHeight="1" x14ac:dyDescent="0.2"/>
    <row r="2259" ht="13.15" customHeight="1" x14ac:dyDescent="0.2"/>
    <row r="2260" ht="13.15" customHeight="1" x14ac:dyDescent="0.2"/>
    <row r="2261" ht="13.15" customHeight="1" x14ac:dyDescent="0.2"/>
    <row r="2262" ht="13.15" customHeight="1" x14ac:dyDescent="0.2"/>
    <row r="2263" ht="13.15" customHeight="1" x14ac:dyDescent="0.2"/>
    <row r="2264" ht="13.15" customHeight="1" x14ac:dyDescent="0.2"/>
    <row r="2265" ht="13.15" customHeight="1" x14ac:dyDescent="0.2"/>
    <row r="2266" ht="13.15" customHeight="1" x14ac:dyDescent="0.2"/>
    <row r="2267" ht="13.15" customHeight="1" x14ac:dyDescent="0.2"/>
    <row r="2268" ht="13.15" customHeight="1" x14ac:dyDescent="0.2"/>
    <row r="2269" ht="13.15" customHeight="1" x14ac:dyDescent="0.2"/>
    <row r="2270" ht="13.15" customHeight="1" x14ac:dyDescent="0.2"/>
    <row r="2271" ht="13.15" customHeight="1" x14ac:dyDescent="0.2"/>
    <row r="2272" ht="13.15" customHeight="1" x14ac:dyDescent="0.2"/>
    <row r="2273" ht="13.15" customHeight="1" x14ac:dyDescent="0.2"/>
    <row r="2274" ht="13.15" customHeight="1" x14ac:dyDescent="0.2"/>
    <row r="2275" ht="13.15" customHeight="1" x14ac:dyDescent="0.2"/>
    <row r="2276" ht="13.15" customHeight="1" x14ac:dyDescent="0.2"/>
    <row r="2277" ht="13.15" customHeight="1" x14ac:dyDescent="0.2"/>
    <row r="2278" ht="13.15" customHeight="1" x14ac:dyDescent="0.2"/>
    <row r="2279" ht="13.15" customHeight="1" x14ac:dyDescent="0.2"/>
    <row r="2280" ht="13.15" customHeight="1" x14ac:dyDescent="0.2"/>
    <row r="2281" ht="13.15" customHeight="1" x14ac:dyDescent="0.2"/>
    <row r="2282" ht="13.15" customHeight="1" x14ac:dyDescent="0.2"/>
    <row r="2283" ht="13.15" customHeight="1" x14ac:dyDescent="0.2"/>
    <row r="2284" ht="13.15" customHeight="1" x14ac:dyDescent="0.2"/>
    <row r="2285" ht="13.15" customHeight="1" x14ac:dyDescent="0.2"/>
    <row r="2286" ht="13.15" customHeight="1" x14ac:dyDescent="0.2"/>
    <row r="2287" ht="13.15" customHeight="1" x14ac:dyDescent="0.2"/>
    <row r="2288" ht="13.15" customHeight="1" x14ac:dyDescent="0.2"/>
    <row r="2289" ht="13.15" customHeight="1" x14ac:dyDescent="0.2"/>
    <row r="2290" ht="13.15" customHeight="1" x14ac:dyDescent="0.2"/>
    <row r="2291" ht="13.15" customHeight="1" x14ac:dyDescent="0.2"/>
    <row r="2292" ht="13.15" customHeight="1" x14ac:dyDescent="0.2"/>
    <row r="2293" ht="13.15" customHeight="1" x14ac:dyDescent="0.2"/>
    <row r="2294" ht="13.15" customHeight="1" x14ac:dyDescent="0.2"/>
    <row r="2295" ht="13.15" customHeight="1" x14ac:dyDescent="0.2"/>
    <row r="2296" ht="13.15" customHeight="1" x14ac:dyDescent="0.2"/>
    <row r="2297" ht="13.15" customHeight="1" x14ac:dyDescent="0.2"/>
    <row r="2298" ht="13.15" customHeight="1" x14ac:dyDescent="0.2"/>
    <row r="2299" ht="13.15" customHeight="1" x14ac:dyDescent="0.2"/>
    <row r="2300" ht="13.15" customHeight="1" x14ac:dyDescent="0.2"/>
    <row r="2301" ht="13.15" customHeight="1" x14ac:dyDescent="0.2"/>
    <row r="2302" ht="13.15" customHeight="1" x14ac:dyDescent="0.2"/>
    <row r="2303" ht="13.15" customHeight="1" x14ac:dyDescent="0.2"/>
    <row r="2304" ht="13.15" customHeight="1" x14ac:dyDescent="0.2"/>
    <row r="2305" ht="13.15" customHeight="1" x14ac:dyDescent="0.2"/>
    <row r="2306" ht="13.15" customHeight="1" x14ac:dyDescent="0.2"/>
    <row r="2307" ht="13.15" customHeight="1" x14ac:dyDescent="0.2"/>
    <row r="2308" ht="13.15" customHeight="1" x14ac:dyDescent="0.2"/>
    <row r="2309" ht="13.15" customHeight="1" x14ac:dyDescent="0.2"/>
    <row r="2310" ht="13.15" customHeight="1" x14ac:dyDescent="0.2"/>
    <row r="2311" ht="13.15" customHeight="1" x14ac:dyDescent="0.2"/>
    <row r="2312" ht="13.15" customHeight="1" x14ac:dyDescent="0.2"/>
    <row r="2313" ht="13.15" customHeight="1" x14ac:dyDescent="0.2"/>
    <row r="2314" ht="13.15" customHeight="1" x14ac:dyDescent="0.2"/>
    <row r="2315" ht="13.15" customHeight="1" x14ac:dyDescent="0.2"/>
    <row r="2316" ht="13.15" customHeight="1" x14ac:dyDescent="0.2"/>
    <row r="2317" ht="13.15" customHeight="1" x14ac:dyDescent="0.2"/>
    <row r="2318" ht="13.15" customHeight="1" x14ac:dyDescent="0.2"/>
    <row r="2319" ht="13.15" customHeight="1" x14ac:dyDescent="0.2"/>
    <row r="2320" ht="13.15" customHeight="1" x14ac:dyDescent="0.2"/>
    <row r="2321" ht="13.15" customHeight="1" x14ac:dyDescent="0.2"/>
    <row r="2322" ht="13.15" customHeight="1" x14ac:dyDescent="0.2"/>
    <row r="2323" ht="13.15" customHeight="1" x14ac:dyDescent="0.2"/>
    <row r="2324" ht="13.15" customHeight="1" x14ac:dyDescent="0.2"/>
    <row r="2325" ht="13.15" customHeight="1" x14ac:dyDescent="0.2"/>
    <row r="2326" ht="13.15" customHeight="1" x14ac:dyDescent="0.2"/>
    <row r="2327" ht="13.15" customHeight="1" x14ac:dyDescent="0.2"/>
    <row r="2328" ht="13.15" customHeight="1" x14ac:dyDescent="0.2"/>
    <row r="2329" ht="13.15" customHeight="1" x14ac:dyDescent="0.2"/>
    <row r="2330" ht="13.15" customHeight="1" x14ac:dyDescent="0.2"/>
    <row r="2331" ht="13.15" customHeight="1" x14ac:dyDescent="0.2"/>
    <row r="2332" ht="13.15" customHeight="1" x14ac:dyDescent="0.2"/>
    <row r="2333" ht="13.15" customHeight="1" x14ac:dyDescent="0.2"/>
    <row r="2334" ht="13.15" customHeight="1" x14ac:dyDescent="0.2"/>
    <row r="2335" ht="13.15" customHeight="1" x14ac:dyDescent="0.2"/>
    <row r="2336" ht="13.15" customHeight="1" x14ac:dyDescent="0.2"/>
    <row r="2337" ht="13.15" customHeight="1" x14ac:dyDescent="0.2"/>
    <row r="2338" ht="13.15" customHeight="1" x14ac:dyDescent="0.2"/>
    <row r="2339" ht="13.15" customHeight="1" x14ac:dyDescent="0.2"/>
    <row r="2340" ht="13.15" customHeight="1" x14ac:dyDescent="0.2"/>
    <row r="2341" ht="13.15" customHeight="1" x14ac:dyDescent="0.2"/>
    <row r="2342" ht="13.15" customHeight="1" x14ac:dyDescent="0.2"/>
    <row r="2343" ht="13.15" customHeight="1" x14ac:dyDescent="0.2"/>
    <row r="2344" ht="13.15" customHeight="1" x14ac:dyDescent="0.2"/>
    <row r="2345" ht="13.15" customHeight="1" x14ac:dyDescent="0.2"/>
    <row r="2346" ht="13.15" customHeight="1" x14ac:dyDescent="0.2"/>
    <row r="2347" ht="13.15" customHeight="1" x14ac:dyDescent="0.2"/>
    <row r="2348" ht="13.15" customHeight="1" x14ac:dyDescent="0.2"/>
    <row r="2349" ht="13.15" customHeight="1" x14ac:dyDescent="0.2"/>
    <row r="2350" ht="13.15" customHeight="1" x14ac:dyDescent="0.2"/>
    <row r="2351" ht="13.15" customHeight="1" x14ac:dyDescent="0.2"/>
    <row r="2352" ht="13.15" customHeight="1" x14ac:dyDescent="0.2"/>
    <row r="2353" ht="13.15" customHeight="1" x14ac:dyDescent="0.2"/>
    <row r="2354" ht="13.15" customHeight="1" x14ac:dyDescent="0.2"/>
    <row r="2355" ht="13.15" customHeight="1" x14ac:dyDescent="0.2"/>
    <row r="2356" ht="13.15" customHeight="1" x14ac:dyDescent="0.2"/>
    <row r="2357" ht="13.15" customHeight="1" x14ac:dyDescent="0.2"/>
    <row r="2358" ht="13.15" customHeight="1" x14ac:dyDescent="0.2"/>
    <row r="2359" ht="13.15" customHeight="1" x14ac:dyDescent="0.2"/>
    <row r="2360" ht="13.15" customHeight="1" x14ac:dyDescent="0.2"/>
    <row r="2361" ht="13.15" customHeight="1" x14ac:dyDescent="0.2"/>
    <row r="2362" ht="13.15" customHeight="1" x14ac:dyDescent="0.2"/>
    <row r="2363" ht="13.15" customHeight="1" x14ac:dyDescent="0.2"/>
    <row r="2364" ht="13.15" customHeight="1" x14ac:dyDescent="0.2"/>
    <row r="2365" ht="13.15" customHeight="1" x14ac:dyDescent="0.2"/>
    <row r="2366" ht="13.15" customHeight="1" x14ac:dyDescent="0.2"/>
    <row r="2367" ht="13.15" customHeight="1" x14ac:dyDescent="0.2"/>
    <row r="2368" ht="13.15" customHeight="1" x14ac:dyDescent="0.2"/>
    <row r="2369" ht="13.15" customHeight="1" x14ac:dyDescent="0.2"/>
    <row r="2370" ht="13.15" customHeight="1" x14ac:dyDescent="0.2"/>
    <row r="2371" ht="13.15" customHeight="1" x14ac:dyDescent="0.2"/>
    <row r="2372" ht="13.15" customHeight="1" x14ac:dyDescent="0.2"/>
    <row r="2373" ht="13.15" customHeight="1" x14ac:dyDescent="0.2"/>
    <row r="2374" ht="13.15" customHeight="1" x14ac:dyDescent="0.2"/>
    <row r="2375" ht="13.15" customHeight="1" x14ac:dyDescent="0.2"/>
    <row r="2376" ht="13.15" customHeight="1" x14ac:dyDescent="0.2"/>
    <row r="2377" ht="13.15" customHeight="1" x14ac:dyDescent="0.2"/>
    <row r="2378" ht="13.15" customHeight="1" x14ac:dyDescent="0.2"/>
    <row r="2379" ht="13.15" customHeight="1" x14ac:dyDescent="0.2"/>
    <row r="2380" ht="13.15" customHeight="1" x14ac:dyDescent="0.2"/>
    <row r="2381" ht="13.15" customHeight="1" x14ac:dyDescent="0.2"/>
    <row r="2382" ht="13.15" customHeight="1" x14ac:dyDescent="0.2"/>
    <row r="2383" ht="13.15" customHeight="1" x14ac:dyDescent="0.2"/>
    <row r="2384" ht="13.15" customHeight="1" x14ac:dyDescent="0.2"/>
    <row r="2385" ht="13.15" customHeight="1" x14ac:dyDescent="0.2"/>
    <row r="2386" ht="13.15" customHeight="1" x14ac:dyDescent="0.2"/>
    <row r="2387" ht="13.15" customHeight="1" x14ac:dyDescent="0.2"/>
    <row r="2388" ht="13.15" customHeight="1" x14ac:dyDescent="0.2"/>
    <row r="2389" ht="13.15" customHeight="1" x14ac:dyDescent="0.2"/>
    <row r="2390" ht="13.15" customHeight="1" x14ac:dyDescent="0.2"/>
    <row r="2391" ht="13.15" customHeight="1" x14ac:dyDescent="0.2"/>
    <row r="2392" ht="13.15" customHeight="1" x14ac:dyDescent="0.2"/>
    <row r="2393" ht="13.15" customHeight="1" x14ac:dyDescent="0.2"/>
    <row r="2394" ht="13.15" customHeight="1" x14ac:dyDescent="0.2"/>
    <row r="2395" ht="13.15" customHeight="1" x14ac:dyDescent="0.2"/>
    <row r="2396" ht="13.15" customHeight="1" x14ac:dyDescent="0.2"/>
    <row r="2397" ht="13.15" customHeight="1" x14ac:dyDescent="0.2"/>
    <row r="2398" ht="13.15" customHeight="1" x14ac:dyDescent="0.2"/>
    <row r="2399" ht="13.15" customHeight="1" x14ac:dyDescent="0.2"/>
    <row r="2400" ht="13.15" customHeight="1" x14ac:dyDescent="0.2"/>
    <row r="2401" ht="13.15" customHeight="1" x14ac:dyDescent="0.2"/>
    <row r="2402" ht="13.15" customHeight="1" x14ac:dyDescent="0.2"/>
    <row r="2403" ht="13.15" customHeight="1" x14ac:dyDescent="0.2"/>
    <row r="2404" ht="13.15" customHeight="1" x14ac:dyDescent="0.2"/>
    <row r="2405" ht="13.15" customHeight="1" x14ac:dyDescent="0.2"/>
    <row r="2406" ht="13.15" customHeight="1" x14ac:dyDescent="0.2"/>
    <row r="2407" ht="13.15" customHeight="1" x14ac:dyDescent="0.2"/>
    <row r="2408" ht="13.15" customHeight="1" x14ac:dyDescent="0.2"/>
    <row r="2409" ht="13.15" customHeight="1" x14ac:dyDescent="0.2"/>
    <row r="2410" ht="13.15" customHeight="1" x14ac:dyDescent="0.2"/>
    <row r="2411" ht="13.15" customHeight="1" x14ac:dyDescent="0.2"/>
    <row r="2412" ht="13.15" customHeight="1" x14ac:dyDescent="0.2"/>
    <row r="2413" ht="13.15" customHeight="1" x14ac:dyDescent="0.2"/>
    <row r="2414" ht="13.15" customHeight="1" x14ac:dyDescent="0.2"/>
    <row r="2415" ht="13.15" customHeight="1" x14ac:dyDescent="0.2"/>
    <row r="2416" ht="13.15" customHeight="1" x14ac:dyDescent="0.2"/>
    <row r="2417" ht="13.15" customHeight="1" x14ac:dyDescent="0.2"/>
    <row r="2418" ht="13.15" customHeight="1" x14ac:dyDescent="0.2"/>
    <row r="2419" ht="13.15" customHeight="1" x14ac:dyDescent="0.2"/>
    <row r="2420" ht="13.15" customHeight="1" x14ac:dyDescent="0.2"/>
    <row r="2421" ht="13.15" customHeight="1" x14ac:dyDescent="0.2"/>
    <row r="2422" ht="13.15" customHeight="1" x14ac:dyDescent="0.2"/>
    <row r="2423" ht="13.15" customHeight="1" x14ac:dyDescent="0.2"/>
    <row r="2424" ht="13.15" customHeight="1" x14ac:dyDescent="0.2"/>
    <row r="2425" ht="13.15" customHeight="1" x14ac:dyDescent="0.2"/>
    <row r="2426" ht="13.15" customHeight="1" x14ac:dyDescent="0.2"/>
    <row r="2427" ht="13.15" customHeight="1" x14ac:dyDescent="0.2"/>
    <row r="2428" ht="13.15" customHeight="1" x14ac:dyDescent="0.2"/>
    <row r="2429" ht="13.15" customHeight="1" x14ac:dyDescent="0.2"/>
    <row r="2430" ht="13.15" customHeight="1" x14ac:dyDescent="0.2"/>
    <row r="2431" ht="13.15" customHeight="1" x14ac:dyDescent="0.2"/>
    <row r="2432" ht="13.15" customHeight="1" x14ac:dyDescent="0.2"/>
    <row r="2433" ht="13.15" customHeight="1" x14ac:dyDescent="0.2"/>
    <row r="2434" ht="13.15" customHeight="1" x14ac:dyDescent="0.2"/>
    <row r="2435" ht="13.15" customHeight="1" x14ac:dyDescent="0.2"/>
    <row r="2436" ht="13.15" customHeight="1" x14ac:dyDescent="0.2"/>
    <row r="2437" ht="13.15" customHeight="1" x14ac:dyDescent="0.2"/>
    <row r="2438" ht="13.15" customHeight="1" x14ac:dyDescent="0.2"/>
    <row r="2439" ht="13.15" customHeight="1" x14ac:dyDescent="0.2"/>
    <row r="2440" ht="13.15" customHeight="1" x14ac:dyDescent="0.2"/>
    <row r="2441" ht="13.15" customHeight="1" x14ac:dyDescent="0.2"/>
    <row r="2442" ht="13.15" customHeight="1" x14ac:dyDescent="0.2"/>
    <row r="2443" ht="13.15" customHeight="1" x14ac:dyDescent="0.2"/>
    <row r="2444" ht="13.15" customHeight="1" x14ac:dyDescent="0.2"/>
    <row r="2445" ht="13.15" customHeight="1" x14ac:dyDescent="0.2"/>
    <row r="2446" ht="13.15" customHeight="1" x14ac:dyDescent="0.2"/>
    <row r="2447" ht="13.15" customHeight="1" x14ac:dyDescent="0.2"/>
    <row r="2448" ht="13.15" customHeight="1" x14ac:dyDescent="0.2"/>
    <row r="2449" ht="13.15" customHeight="1" x14ac:dyDescent="0.2"/>
    <row r="2450" ht="13.15" customHeight="1" x14ac:dyDescent="0.2"/>
    <row r="2451" ht="13.15" customHeight="1" x14ac:dyDescent="0.2"/>
    <row r="2452" ht="13.15" customHeight="1" x14ac:dyDescent="0.2"/>
    <row r="2453" ht="13.15" customHeight="1" x14ac:dyDescent="0.2"/>
    <row r="2454" ht="13.15" customHeight="1" x14ac:dyDescent="0.2"/>
    <row r="2455" ht="13.15" customHeight="1" x14ac:dyDescent="0.2"/>
    <row r="2456" ht="13.15" customHeight="1" x14ac:dyDescent="0.2"/>
    <row r="2457" ht="13.15" customHeight="1" x14ac:dyDescent="0.2"/>
    <row r="2458" ht="13.15" customHeight="1" x14ac:dyDescent="0.2"/>
    <row r="2459" ht="13.15" customHeight="1" x14ac:dyDescent="0.2"/>
    <row r="2460" ht="13.15" customHeight="1" x14ac:dyDescent="0.2"/>
    <row r="2461" ht="13.15" customHeight="1" x14ac:dyDescent="0.2"/>
    <row r="2462" ht="13.15" customHeight="1" x14ac:dyDescent="0.2"/>
    <row r="2463" ht="13.15" customHeight="1" x14ac:dyDescent="0.2"/>
    <row r="2464" ht="13.15" customHeight="1" x14ac:dyDescent="0.2"/>
    <row r="2465" ht="13.15" customHeight="1" x14ac:dyDescent="0.2"/>
    <row r="2466" ht="13.15" customHeight="1" x14ac:dyDescent="0.2"/>
    <row r="2467" ht="13.15" customHeight="1" x14ac:dyDescent="0.2"/>
    <row r="2468" ht="13.15" customHeight="1" x14ac:dyDescent="0.2"/>
    <row r="2469" ht="13.15" customHeight="1" x14ac:dyDescent="0.2"/>
    <row r="2470" ht="13.15" customHeight="1" x14ac:dyDescent="0.2"/>
    <row r="2471" ht="13.15" customHeight="1" x14ac:dyDescent="0.2"/>
    <row r="2472" ht="13.15" customHeight="1" x14ac:dyDescent="0.2"/>
    <row r="2473" ht="13.15" customHeight="1" x14ac:dyDescent="0.2"/>
    <row r="2474" ht="13.15" customHeight="1" x14ac:dyDescent="0.2"/>
    <row r="2475" ht="13.15" customHeight="1" x14ac:dyDescent="0.2"/>
    <row r="2476" ht="13.15" customHeight="1" x14ac:dyDescent="0.2"/>
    <row r="2477" ht="13.15" customHeight="1" x14ac:dyDescent="0.2"/>
    <row r="2478" ht="13.15" customHeight="1" x14ac:dyDescent="0.2"/>
    <row r="2479" ht="13.15" customHeight="1" x14ac:dyDescent="0.2"/>
    <row r="2480" ht="13.15" customHeight="1" x14ac:dyDescent="0.2"/>
    <row r="2481" ht="13.15" customHeight="1" x14ac:dyDescent="0.2"/>
    <row r="2482" ht="13.15" customHeight="1" x14ac:dyDescent="0.2"/>
    <row r="2483" ht="13.15" customHeight="1" x14ac:dyDescent="0.2"/>
    <row r="2484" ht="13.15" customHeight="1" x14ac:dyDescent="0.2"/>
    <row r="2485" ht="13.15" customHeight="1" x14ac:dyDescent="0.2"/>
    <row r="2486" ht="13.15" customHeight="1" x14ac:dyDescent="0.2"/>
    <row r="2487" ht="13.15" customHeight="1" x14ac:dyDescent="0.2"/>
    <row r="2488" ht="13.15" customHeight="1" x14ac:dyDescent="0.2"/>
    <row r="2489" ht="13.15" customHeight="1" x14ac:dyDescent="0.2"/>
    <row r="2490" ht="13.15" customHeight="1" x14ac:dyDescent="0.2"/>
    <row r="2491" ht="13.15" customHeight="1" x14ac:dyDescent="0.2"/>
    <row r="2492" ht="13.15" customHeight="1" x14ac:dyDescent="0.2"/>
    <row r="2493" ht="13.15" customHeight="1" x14ac:dyDescent="0.2"/>
    <row r="2494" ht="13.15" customHeight="1" x14ac:dyDescent="0.2"/>
    <row r="2495" ht="13.15" customHeight="1" x14ac:dyDescent="0.2"/>
    <row r="2496" ht="13.15" customHeight="1" x14ac:dyDescent="0.2"/>
    <row r="2497" ht="13.15" customHeight="1" x14ac:dyDescent="0.2"/>
    <row r="2498" ht="13.15" customHeight="1" x14ac:dyDescent="0.2"/>
    <row r="2499" ht="13.15" customHeight="1" x14ac:dyDescent="0.2"/>
    <row r="2500" ht="13.15" customHeight="1" x14ac:dyDescent="0.2"/>
    <row r="2501" ht="13.15" customHeight="1" x14ac:dyDescent="0.2"/>
    <row r="2502" ht="13.15" customHeight="1" x14ac:dyDescent="0.2"/>
    <row r="2503" ht="13.15" customHeight="1" x14ac:dyDescent="0.2"/>
    <row r="2504" ht="13.15" customHeight="1" x14ac:dyDescent="0.2"/>
    <row r="2505" ht="13.15" customHeight="1" x14ac:dyDescent="0.2"/>
    <row r="2506" ht="13.15" customHeight="1" x14ac:dyDescent="0.2"/>
    <row r="2507" ht="13.15" customHeight="1" x14ac:dyDescent="0.2"/>
    <row r="2508" ht="13.15" customHeight="1" x14ac:dyDescent="0.2"/>
    <row r="2509" ht="13.15" customHeight="1" x14ac:dyDescent="0.2"/>
    <row r="2510" ht="13.15" customHeight="1" x14ac:dyDescent="0.2"/>
    <row r="2511" ht="13.15" customHeight="1" x14ac:dyDescent="0.2"/>
    <row r="2512" ht="13.15" customHeight="1" x14ac:dyDescent="0.2"/>
    <row r="2513" ht="13.15" customHeight="1" x14ac:dyDescent="0.2"/>
    <row r="2514" ht="13.15" customHeight="1" x14ac:dyDescent="0.2"/>
    <row r="2515" ht="13.15" customHeight="1" x14ac:dyDescent="0.2"/>
    <row r="2516" ht="13.15" customHeight="1" x14ac:dyDescent="0.2"/>
    <row r="2517" ht="13.15" customHeight="1" x14ac:dyDescent="0.2"/>
    <row r="2518" ht="13.15" customHeight="1" x14ac:dyDescent="0.2"/>
    <row r="2519" ht="13.15" customHeight="1" x14ac:dyDescent="0.2"/>
    <row r="2520" ht="13.15" customHeight="1" x14ac:dyDescent="0.2"/>
    <row r="2521" ht="13.15" customHeight="1" x14ac:dyDescent="0.2"/>
    <row r="2522" ht="13.15" customHeight="1" x14ac:dyDescent="0.2"/>
    <row r="2523" ht="13.15" customHeight="1" x14ac:dyDescent="0.2"/>
    <row r="2524" ht="13.15" customHeight="1" x14ac:dyDescent="0.2"/>
    <row r="2525" ht="13.15" customHeight="1" x14ac:dyDescent="0.2"/>
    <row r="2526" ht="13.15" customHeight="1" x14ac:dyDescent="0.2"/>
    <row r="2527" ht="13.15" customHeight="1" x14ac:dyDescent="0.2"/>
    <row r="2528" ht="13.15" customHeight="1" x14ac:dyDescent="0.2"/>
    <row r="2529" ht="13.15" customHeight="1" x14ac:dyDescent="0.2"/>
    <row r="2530" ht="13.15" customHeight="1" x14ac:dyDescent="0.2"/>
    <row r="2531" ht="13.15" customHeight="1" x14ac:dyDescent="0.2"/>
    <row r="2532" ht="13.15" customHeight="1" x14ac:dyDescent="0.2"/>
    <row r="2533" ht="13.15" customHeight="1" x14ac:dyDescent="0.2"/>
    <row r="2534" ht="13.15" customHeight="1" x14ac:dyDescent="0.2"/>
    <row r="2535" ht="13.15" customHeight="1" x14ac:dyDescent="0.2"/>
    <row r="2536" ht="13.15" customHeight="1" x14ac:dyDescent="0.2"/>
    <row r="2537" ht="13.15" customHeight="1" x14ac:dyDescent="0.2"/>
    <row r="2538" ht="13.15" customHeight="1" x14ac:dyDescent="0.2"/>
    <row r="2539" ht="13.15" customHeight="1" x14ac:dyDescent="0.2"/>
    <row r="2540" ht="13.15" customHeight="1" x14ac:dyDescent="0.2"/>
    <row r="2541" ht="13.15" customHeight="1" x14ac:dyDescent="0.2"/>
    <row r="2542" ht="13.15" customHeight="1" x14ac:dyDescent="0.2"/>
    <row r="2543" ht="13.15" customHeight="1" x14ac:dyDescent="0.2"/>
    <row r="2544" ht="13.15" customHeight="1" x14ac:dyDescent="0.2"/>
    <row r="2545" ht="13.15" customHeight="1" x14ac:dyDescent="0.2"/>
    <row r="2546" ht="13.15" customHeight="1" x14ac:dyDescent="0.2"/>
    <row r="2547" ht="13.15" customHeight="1" x14ac:dyDescent="0.2"/>
    <row r="2548" ht="13.15" customHeight="1" x14ac:dyDescent="0.2"/>
    <row r="2549" ht="13.15" customHeight="1" x14ac:dyDescent="0.2"/>
    <row r="2550" ht="13.15" customHeight="1" x14ac:dyDescent="0.2"/>
    <row r="2551" ht="13.15" customHeight="1" x14ac:dyDescent="0.2"/>
    <row r="2552" ht="13.15" customHeight="1" x14ac:dyDescent="0.2"/>
    <row r="2553" ht="13.15" customHeight="1" x14ac:dyDescent="0.2"/>
    <row r="2554" ht="13.15" customHeight="1" x14ac:dyDescent="0.2"/>
    <row r="2555" ht="13.15" customHeight="1" x14ac:dyDescent="0.2"/>
    <row r="2556" ht="13.15" customHeight="1" x14ac:dyDescent="0.2"/>
    <row r="2557" ht="13.15" customHeight="1" x14ac:dyDescent="0.2"/>
    <row r="2558" ht="13.15" customHeight="1" x14ac:dyDescent="0.2"/>
    <row r="2559" ht="13.15" customHeight="1" x14ac:dyDescent="0.2"/>
    <row r="2560" ht="13.15" customHeight="1" x14ac:dyDescent="0.2"/>
    <row r="2561" ht="13.15" customHeight="1" x14ac:dyDescent="0.2"/>
    <row r="2562" ht="13.15" customHeight="1" x14ac:dyDescent="0.2"/>
    <row r="2563" ht="13.15" customHeight="1" x14ac:dyDescent="0.2"/>
    <row r="2564" ht="13.15" customHeight="1" x14ac:dyDescent="0.2"/>
    <row r="2565" ht="13.15" customHeight="1" x14ac:dyDescent="0.2"/>
    <row r="2566" ht="13.15" customHeight="1" x14ac:dyDescent="0.2"/>
    <row r="2567" ht="13.15" customHeight="1" x14ac:dyDescent="0.2"/>
    <row r="2568" ht="13.15" customHeight="1" x14ac:dyDescent="0.2"/>
    <row r="2569" ht="13.15" customHeight="1" x14ac:dyDescent="0.2"/>
    <row r="2570" ht="13.15" customHeight="1" x14ac:dyDescent="0.2"/>
    <row r="2571" ht="13.15" customHeight="1" x14ac:dyDescent="0.2"/>
    <row r="2572" ht="13.15" customHeight="1" x14ac:dyDescent="0.2"/>
    <row r="2573" ht="13.15" customHeight="1" x14ac:dyDescent="0.2"/>
    <row r="2574" ht="13.15" customHeight="1" x14ac:dyDescent="0.2"/>
    <row r="2575" ht="13.15" customHeight="1" x14ac:dyDescent="0.2"/>
    <row r="2576" ht="13.15" customHeight="1" x14ac:dyDescent="0.2"/>
    <row r="2577" ht="13.15" customHeight="1" x14ac:dyDescent="0.2"/>
    <row r="2578" ht="13.15" customHeight="1" x14ac:dyDescent="0.2"/>
    <row r="2579" ht="13.15" customHeight="1" x14ac:dyDescent="0.2"/>
    <row r="2580" ht="13.15" customHeight="1" x14ac:dyDescent="0.2"/>
    <row r="2581" ht="13.15" customHeight="1" x14ac:dyDescent="0.2"/>
    <row r="2582" ht="13.15" customHeight="1" x14ac:dyDescent="0.2"/>
    <row r="2583" ht="13.15" customHeight="1" x14ac:dyDescent="0.2"/>
    <row r="2584" ht="13.15" customHeight="1" x14ac:dyDescent="0.2"/>
    <row r="2585" ht="13.15" customHeight="1" x14ac:dyDescent="0.2"/>
    <row r="2586" ht="13.15" customHeight="1" x14ac:dyDescent="0.2"/>
    <row r="2587" ht="13.15" customHeight="1" x14ac:dyDescent="0.2"/>
    <row r="2588" ht="13.15" customHeight="1" x14ac:dyDescent="0.2"/>
    <row r="2589" ht="13.15" customHeight="1" x14ac:dyDescent="0.2"/>
    <row r="2590" ht="13.15" customHeight="1" x14ac:dyDescent="0.2"/>
    <row r="2591" ht="13.15" customHeight="1" x14ac:dyDescent="0.2"/>
    <row r="2592" ht="13.15" customHeight="1" x14ac:dyDescent="0.2"/>
    <row r="2593" ht="13.15" customHeight="1" x14ac:dyDescent="0.2"/>
    <row r="2594" ht="13.15" customHeight="1" x14ac:dyDescent="0.2"/>
    <row r="2595" ht="13.15" customHeight="1" x14ac:dyDescent="0.2"/>
    <row r="2596" ht="13.15" customHeight="1" x14ac:dyDescent="0.2"/>
    <row r="2597" ht="13.15" customHeight="1" x14ac:dyDescent="0.2"/>
    <row r="2598" ht="13.15" customHeight="1" x14ac:dyDescent="0.2"/>
    <row r="2599" ht="13.15" customHeight="1" x14ac:dyDescent="0.2"/>
    <row r="2600" ht="13.15" customHeight="1" x14ac:dyDescent="0.2"/>
    <row r="2601" ht="13.15" customHeight="1" x14ac:dyDescent="0.2"/>
    <row r="2602" ht="13.15" customHeight="1" x14ac:dyDescent="0.2"/>
    <row r="2603" ht="13.15" customHeight="1" x14ac:dyDescent="0.2"/>
    <row r="2604" ht="13.15" customHeight="1" x14ac:dyDescent="0.2"/>
    <row r="2605" ht="13.15" customHeight="1" x14ac:dyDescent="0.2"/>
    <row r="2606" ht="13.15" customHeight="1" x14ac:dyDescent="0.2"/>
    <row r="2607" ht="13.15" customHeight="1" x14ac:dyDescent="0.2"/>
    <row r="2608" ht="13.15" customHeight="1" x14ac:dyDescent="0.2"/>
    <row r="2609" ht="13.15" customHeight="1" x14ac:dyDescent="0.2"/>
    <row r="2610" ht="13.15" customHeight="1" x14ac:dyDescent="0.2"/>
    <row r="2611" ht="13.15" customHeight="1" x14ac:dyDescent="0.2"/>
    <row r="2612" ht="13.15" customHeight="1" x14ac:dyDescent="0.2"/>
    <row r="2613" ht="13.15" customHeight="1" x14ac:dyDescent="0.2"/>
    <row r="2614" ht="13.15" customHeight="1" x14ac:dyDescent="0.2"/>
    <row r="2615" ht="13.15" customHeight="1" x14ac:dyDescent="0.2"/>
    <row r="2616" ht="13.15" customHeight="1" x14ac:dyDescent="0.2"/>
    <row r="2617" ht="13.15" customHeight="1" x14ac:dyDescent="0.2"/>
    <row r="2618" ht="13.15" customHeight="1" x14ac:dyDescent="0.2"/>
    <row r="2619" ht="13.15" customHeight="1" x14ac:dyDescent="0.2"/>
    <row r="2620" ht="13.15" customHeight="1" x14ac:dyDescent="0.2"/>
    <row r="2621" ht="13.15" customHeight="1" x14ac:dyDescent="0.2"/>
    <row r="2622" ht="13.15" customHeight="1" x14ac:dyDescent="0.2"/>
    <row r="2623" ht="13.15" customHeight="1" x14ac:dyDescent="0.2"/>
    <row r="2624" ht="13.15" customHeight="1" x14ac:dyDescent="0.2"/>
    <row r="2625" ht="13.15" customHeight="1" x14ac:dyDescent="0.2"/>
    <row r="2626" ht="13.15" customHeight="1" x14ac:dyDescent="0.2"/>
    <row r="2627" ht="13.15" customHeight="1" x14ac:dyDescent="0.2"/>
    <row r="2628" ht="13.15" customHeight="1" x14ac:dyDescent="0.2"/>
    <row r="2629" ht="13.15" customHeight="1" x14ac:dyDescent="0.2"/>
    <row r="2630" ht="13.15" customHeight="1" x14ac:dyDescent="0.2"/>
    <row r="2631" ht="13.15" customHeight="1" x14ac:dyDescent="0.2"/>
    <row r="2632" ht="13.15" customHeight="1" x14ac:dyDescent="0.2"/>
    <row r="2633" ht="13.15" customHeight="1" x14ac:dyDescent="0.2"/>
    <row r="2634" ht="13.15" customHeight="1" x14ac:dyDescent="0.2"/>
    <row r="2635" ht="13.15" customHeight="1" x14ac:dyDescent="0.2"/>
    <row r="2636" ht="13.15" customHeight="1" x14ac:dyDescent="0.2"/>
    <row r="2637" ht="13.15" customHeight="1" x14ac:dyDescent="0.2"/>
    <row r="2638" ht="13.15" customHeight="1" x14ac:dyDescent="0.2"/>
    <row r="2639" ht="13.15" customHeight="1" x14ac:dyDescent="0.2"/>
    <row r="2640" ht="13.15" customHeight="1" x14ac:dyDescent="0.2"/>
    <row r="2641" ht="13.15" customHeight="1" x14ac:dyDescent="0.2"/>
    <row r="2642" ht="13.15" customHeight="1" x14ac:dyDescent="0.2"/>
    <row r="2643" ht="13.15" customHeight="1" x14ac:dyDescent="0.2"/>
    <row r="2644" ht="13.15" customHeight="1" x14ac:dyDescent="0.2"/>
    <row r="2645" ht="13.15" customHeight="1" x14ac:dyDescent="0.2"/>
    <row r="2646" ht="13.15" customHeight="1" x14ac:dyDescent="0.2"/>
    <row r="2647" ht="13.15" customHeight="1" x14ac:dyDescent="0.2"/>
    <row r="2648" ht="13.15" customHeight="1" x14ac:dyDescent="0.2"/>
    <row r="2649" ht="13.15" customHeight="1" x14ac:dyDescent="0.2"/>
    <row r="2650" ht="13.15" customHeight="1" x14ac:dyDescent="0.2"/>
    <row r="2651" ht="13.15" customHeight="1" x14ac:dyDescent="0.2"/>
    <row r="2652" ht="13.15" customHeight="1" x14ac:dyDescent="0.2"/>
    <row r="2653" ht="13.15" customHeight="1" x14ac:dyDescent="0.2"/>
    <row r="2654" ht="13.15" customHeight="1" x14ac:dyDescent="0.2"/>
    <row r="2655" ht="13.15" customHeight="1" x14ac:dyDescent="0.2"/>
    <row r="2656" ht="13.15" customHeight="1" x14ac:dyDescent="0.2"/>
    <row r="2657" ht="13.15" customHeight="1" x14ac:dyDescent="0.2"/>
    <row r="2658" ht="13.15" customHeight="1" x14ac:dyDescent="0.2"/>
    <row r="2659" ht="13.15" customHeight="1" x14ac:dyDescent="0.2"/>
    <row r="2660" ht="13.15" customHeight="1" x14ac:dyDescent="0.2"/>
    <row r="2661" ht="13.15" customHeight="1" x14ac:dyDescent="0.2"/>
    <row r="2662" ht="13.15" customHeight="1" x14ac:dyDescent="0.2"/>
    <row r="2663" ht="13.15" customHeight="1" x14ac:dyDescent="0.2"/>
    <row r="2664" ht="13.15" customHeight="1" x14ac:dyDescent="0.2"/>
    <row r="2665" ht="13.15" customHeight="1" x14ac:dyDescent="0.2"/>
    <row r="2666" ht="13.15" customHeight="1" x14ac:dyDescent="0.2"/>
    <row r="2667" ht="13.15" customHeight="1" x14ac:dyDescent="0.2"/>
    <row r="2668" ht="13.15" customHeight="1" x14ac:dyDescent="0.2"/>
    <row r="2669" ht="13.15" customHeight="1" x14ac:dyDescent="0.2"/>
    <row r="2670" ht="13.15" customHeight="1" x14ac:dyDescent="0.2"/>
    <row r="2671" ht="13.15" customHeight="1" x14ac:dyDescent="0.2"/>
    <row r="2672" ht="13.15" customHeight="1" x14ac:dyDescent="0.2"/>
    <row r="2673" ht="13.15" customHeight="1" x14ac:dyDescent="0.2"/>
    <row r="2674" ht="13.15" customHeight="1" x14ac:dyDescent="0.2"/>
    <row r="2675" ht="13.15" customHeight="1" x14ac:dyDescent="0.2"/>
    <row r="2676" ht="13.15" customHeight="1" x14ac:dyDescent="0.2"/>
    <row r="2677" ht="13.15" customHeight="1" x14ac:dyDescent="0.2"/>
    <row r="2678" ht="13.15" customHeight="1" x14ac:dyDescent="0.2"/>
    <row r="2679" ht="13.15" customHeight="1" x14ac:dyDescent="0.2"/>
    <row r="2680" ht="13.15" customHeight="1" x14ac:dyDescent="0.2"/>
    <row r="2681" ht="13.15" customHeight="1" x14ac:dyDescent="0.2"/>
    <row r="2682" ht="13.15" customHeight="1" x14ac:dyDescent="0.2"/>
    <row r="2683" ht="13.15" customHeight="1" x14ac:dyDescent="0.2"/>
    <row r="2684" ht="13.15" customHeight="1" x14ac:dyDescent="0.2"/>
    <row r="2685" ht="13.15" customHeight="1" x14ac:dyDescent="0.2"/>
    <row r="2686" ht="13.15" customHeight="1" x14ac:dyDescent="0.2"/>
    <row r="2687" ht="13.15" customHeight="1" x14ac:dyDescent="0.2"/>
    <row r="2688" ht="13.15" customHeight="1" x14ac:dyDescent="0.2"/>
    <row r="2689" ht="13.15" customHeight="1" x14ac:dyDescent="0.2"/>
    <row r="2690" ht="13.15" customHeight="1" x14ac:dyDescent="0.2"/>
    <row r="2691" ht="13.15" customHeight="1" x14ac:dyDescent="0.2"/>
    <row r="2692" ht="13.15" customHeight="1" x14ac:dyDescent="0.2"/>
    <row r="2693" ht="13.15" customHeight="1" x14ac:dyDescent="0.2"/>
    <row r="2694" ht="13.15" customHeight="1" x14ac:dyDescent="0.2"/>
    <row r="2695" ht="13.15" customHeight="1" x14ac:dyDescent="0.2"/>
    <row r="2696" ht="13.15" customHeight="1" x14ac:dyDescent="0.2"/>
    <row r="2697" ht="13.15" customHeight="1" x14ac:dyDescent="0.2"/>
    <row r="2698" ht="13.15" customHeight="1" x14ac:dyDescent="0.2"/>
    <row r="2699" ht="13.15" customHeight="1" x14ac:dyDescent="0.2"/>
    <row r="2700" ht="13.15" customHeight="1" x14ac:dyDescent="0.2"/>
    <row r="2701" ht="13.15" customHeight="1" x14ac:dyDescent="0.2"/>
    <row r="2702" ht="13.15" customHeight="1" x14ac:dyDescent="0.2"/>
    <row r="2703" ht="13.15" customHeight="1" x14ac:dyDescent="0.2"/>
    <row r="2704" ht="13.15" customHeight="1" x14ac:dyDescent="0.2"/>
    <row r="2705" ht="13.15" customHeight="1" x14ac:dyDescent="0.2"/>
    <row r="2706" ht="13.15" customHeight="1" x14ac:dyDescent="0.2"/>
    <row r="2707" ht="13.15" customHeight="1" x14ac:dyDescent="0.2"/>
    <row r="2708" ht="13.15" customHeight="1" x14ac:dyDescent="0.2"/>
    <row r="2709" ht="13.15" customHeight="1" x14ac:dyDescent="0.2"/>
    <row r="2710" ht="13.15" customHeight="1" x14ac:dyDescent="0.2"/>
    <row r="2711" ht="13.15" customHeight="1" x14ac:dyDescent="0.2"/>
    <row r="2712" ht="13.15" customHeight="1" x14ac:dyDescent="0.2"/>
    <row r="2713" ht="13.15" customHeight="1" x14ac:dyDescent="0.2"/>
    <row r="2714" ht="13.15" customHeight="1" x14ac:dyDescent="0.2"/>
    <row r="2715" ht="13.15" customHeight="1" x14ac:dyDescent="0.2"/>
    <row r="2716" ht="13.15" customHeight="1" x14ac:dyDescent="0.2"/>
    <row r="2717" ht="13.15" customHeight="1" x14ac:dyDescent="0.2"/>
    <row r="2718" ht="13.15" customHeight="1" x14ac:dyDescent="0.2"/>
    <row r="2719" ht="13.15" customHeight="1" x14ac:dyDescent="0.2"/>
    <row r="2720" ht="13.15" customHeight="1" x14ac:dyDescent="0.2"/>
    <row r="2721" ht="13.15" customHeight="1" x14ac:dyDescent="0.2"/>
    <row r="2722" ht="13.15" customHeight="1" x14ac:dyDescent="0.2"/>
    <row r="2723" ht="13.15" customHeight="1" x14ac:dyDescent="0.2"/>
    <row r="2724" ht="13.15" customHeight="1" x14ac:dyDescent="0.2"/>
    <row r="2725" ht="13.15" customHeight="1" x14ac:dyDescent="0.2"/>
    <row r="2726" ht="13.15" customHeight="1" x14ac:dyDescent="0.2"/>
    <row r="2727" ht="13.15" customHeight="1" x14ac:dyDescent="0.2"/>
    <row r="2728" ht="13.15" customHeight="1" x14ac:dyDescent="0.2"/>
    <row r="2729" ht="13.15" customHeight="1" x14ac:dyDescent="0.2"/>
    <row r="2730" ht="13.15" customHeight="1" x14ac:dyDescent="0.2"/>
    <row r="2731" ht="13.15" customHeight="1" x14ac:dyDescent="0.2"/>
    <row r="2732" ht="13.15" customHeight="1" x14ac:dyDescent="0.2"/>
    <row r="2733" ht="13.15" customHeight="1" x14ac:dyDescent="0.2"/>
    <row r="2734" ht="13.15" customHeight="1" x14ac:dyDescent="0.2"/>
    <row r="2735" ht="13.15" customHeight="1" x14ac:dyDescent="0.2"/>
    <row r="2736" ht="13.15" customHeight="1" x14ac:dyDescent="0.2"/>
    <row r="2737" ht="13.15" customHeight="1" x14ac:dyDescent="0.2"/>
    <row r="2738" ht="13.15" customHeight="1" x14ac:dyDescent="0.2"/>
    <row r="2739" ht="13.15" customHeight="1" x14ac:dyDescent="0.2"/>
    <row r="2740" ht="13.15" customHeight="1" x14ac:dyDescent="0.2"/>
    <row r="2741" ht="13.15" customHeight="1" x14ac:dyDescent="0.2"/>
    <row r="2742" ht="13.15" customHeight="1" x14ac:dyDescent="0.2"/>
    <row r="2743" ht="13.15" customHeight="1" x14ac:dyDescent="0.2"/>
    <row r="2744" ht="13.15" customHeight="1" x14ac:dyDescent="0.2"/>
    <row r="2745" ht="13.15" customHeight="1" x14ac:dyDescent="0.2"/>
    <row r="2746" ht="13.15" customHeight="1" x14ac:dyDescent="0.2"/>
    <row r="2747" ht="13.15" customHeight="1" x14ac:dyDescent="0.2"/>
    <row r="2748" ht="13.15" customHeight="1" x14ac:dyDescent="0.2"/>
    <row r="2749" ht="13.15" customHeight="1" x14ac:dyDescent="0.2"/>
    <row r="2750" ht="13.15" customHeight="1" x14ac:dyDescent="0.2"/>
    <row r="2751" ht="13.15" customHeight="1" x14ac:dyDescent="0.2"/>
    <row r="2752" ht="13.15" customHeight="1" x14ac:dyDescent="0.2"/>
    <row r="2753" ht="13.15" customHeight="1" x14ac:dyDescent="0.2"/>
    <row r="2754" ht="13.15" customHeight="1" x14ac:dyDescent="0.2"/>
    <row r="2755" ht="13.15" customHeight="1" x14ac:dyDescent="0.2"/>
    <row r="2756" ht="13.15" customHeight="1" x14ac:dyDescent="0.2"/>
    <row r="2757" ht="13.15" customHeight="1" x14ac:dyDescent="0.2"/>
    <row r="2758" ht="13.15" customHeight="1" x14ac:dyDescent="0.2"/>
    <row r="2759" ht="13.15" customHeight="1" x14ac:dyDescent="0.2"/>
    <row r="2760" ht="13.15" customHeight="1" x14ac:dyDescent="0.2"/>
    <row r="2761" ht="13.15" customHeight="1" x14ac:dyDescent="0.2"/>
    <row r="2762" ht="13.15" customHeight="1" x14ac:dyDescent="0.2"/>
    <row r="2763" ht="13.15" customHeight="1" x14ac:dyDescent="0.2"/>
    <row r="2764" ht="13.15" customHeight="1" x14ac:dyDescent="0.2"/>
    <row r="2765" ht="13.15" customHeight="1" x14ac:dyDescent="0.2"/>
    <row r="2766" ht="13.15" customHeight="1" x14ac:dyDescent="0.2"/>
    <row r="2767" ht="13.15" customHeight="1" x14ac:dyDescent="0.2"/>
    <row r="2768" ht="13.15" customHeight="1" x14ac:dyDescent="0.2"/>
    <row r="2769" ht="13.15" customHeight="1" x14ac:dyDescent="0.2"/>
    <row r="2770" ht="13.15" customHeight="1" x14ac:dyDescent="0.2"/>
    <row r="2771" ht="13.15" customHeight="1" x14ac:dyDescent="0.2"/>
    <row r="2772" ht="13.15" customHeight="1" x14ac:dyDescent="0.2"/>
    <row r="2773" ht="13.15" customHeight="1" x14ac:dyDescent="0.2"/>
    <row r="2774" ht="13.15" customHeight="1" x14ac:dyDescent="0.2"/>
    <row r="2775" ht="13.15" customHeight="1" x14ac:dyDescent="0.2"/>
    <row r="2776" ht="13.15" customHeight="1" x14ac:dyDescent="0.2"/>
    <row r="2777" ht="13.15" customHeight="1" x14ac:dyDescent="0.2"/>
    <row r="2778" ht="13.15" customHeight="1" x14ac:dyDescent="0.2"/>
    <row r="2779" ht="13.15" customHeight="1" x14ac:dyDescent="0.2"/>
    <row r="2780" ht="13.15" customHeight="1" x14ac:dyDescent="0.2"/>
    <row r="2781" ht="13.15" customHeight="1" x14ac:dyDescent="0.2"/>
    <row r="2782" ht="13.15" customHeight="1" x14ac:dyDescent="0.2"/>
    <row r="2783" ht="13.15" customHeight="1" x14ac:dyDescent="0.2"/>
    <row r="2784" ht="13.15" customHeight="1" x14ac:dyDescent="0.2"/>
    <row r="2785" ht="13.15" customHeight="1" x14ac:dyDescent="0.2"/>
    <row r="2786" ht="13.15" customHeight="1" x14ac:dyDescent="0.2"/>
    <row r="2787" ht="13.15" customHeight="1" x14ac:dyDescent="0.2"/>
    <row r="2788" ht="13.15" customHeight="1" x14ac:dyDescent="0.2"/>
    <row r="2789" ht="13.15" customHeight="1" x14ac:dyDescent="0.2"/>
    <row r="2790" ht="13.15" customHeight="1" x14ac:dyDescent="0.2"/>
    <row r="2791" ht="13.15" customHeight="1" x14ac:dyDescent="0.2"/>
    <row r="2792" ht="13.15" customHeight="1" x14ac:dyDescent="0.2"/>
    <row r="2793" ht="13.15" customHeight="1" x14ac:dyDescent="0.2"/>
    <row r="2794" ht="13.15" customHeight="1" x14ac:dyDescent="0.2"/>
    <row r="2795" ht="13.15" customHeight="1" x14ac:dyDescent="0.2"/>
    <row r="2796" ht="13.15" customHeight="1" x14ac:dyDescent="0.2"/>
    <row r="2797" ht="13.15" customHeight="1" x14ac:dyDescent="0.2"/>
    <row r="2798" ht="13.15" customHeight="1" x14ac:dyDescent="0.2"/>
    <row r="2799" ht="13.15" customHeight="1" x14ac:dyDescent="0.2"/>
    <row r="2800" ht="13.15" customHeight="1" x14ac:dyDescent="0.2"/>
    <row r="2801" ht="13.15" customHeight="1" x14ac:dyDescent="0.2"/>
    <row r="2802" ht="13.15" customHeight="1" x14ac:dyDescent="0.2"/>
    <row r="2803" ht="13.15" customHeight="1" x14ac:dyDescent="0.2"/>
    <row r="2804" ht="13.15" customHeight="1" x14ac:dyDescent="0.2"/>
    <row r="2805" ht="13.15" customHeight="1" x14ac:dyDescent="0.2"/>
    <row r="2806" ht="13.15" customHeight="1" x14ac:dyDescent="0.2"/>
    <row r="2807" ht="13.15" customHeight="1" x14ac:dyDescent="0.2"/>
    <row r="2808" ht="13.15" customHeight="1" x14ac:dyDescent="0.2"/>
    <row r="2809" ht="13.15" customHeight="1" x14ac:dyDescent="0.2"/>
    <row r="2810" ht="13.15" customHeight="1" x14ac:dyDescent="0.2"/>
    <row r="2811" ht="13.15" customHeight="1" x14ac:dyDescent="0.2"/>
    <row r="2812" ht="13.15" customHeight="1" x14ac:dyDescent="0.2"/>
    <row r="2813" ht="13.15" customHeight="1" x14ac:dyDescent="0.2"/>
    <row r="2814" ht="13.15" customHeight="1" x14ac:dyDescent="0.2"/>
    <row r="2815" ht="13.15" customHeight="1" x14ac:dyDescent="0.2"/>
    <row r="2816" ht="13.15" customHeight="1" x14ac:dyDescent="0.2"/>
    <row r="2817" ht="13.15" customHeight="1" x14ac:dyDescent="0.2"/>
    <row r="2818" ht="13.15" customHeight="1" x14ac:dyDescent="0.2"/>
    <row r="2819" ht="13.15" customHeight="1" x14ac:dyDescent="0.2"/>
    <row r="2820" ht="13.15" customHeight="1" x14ac:dyDescent="0.2"/>
    <row r="2821" ht="13.15" customHeight="1" x14ac:dyDescent="0.2"/>
    <row r="2822" ht="13.15" customHeight="1" x14ac:dyDescent="0.2"/>
    <row r="2823" ht="13.15" customHeight="1" x14ac:dyDescent="0.2"/>
    <row r="2824" ht="13.15" customHeight="1" x14ac:dyDescent="0.2"/>
    <row r="2825" ht="13.15" customHeight="1" x14ac:dyDescent="0.2"/>
    <row r="2826" ht="13.15" customHeight="1" x14ac:dyDescent="0.2"/>
    <row r="2827" ht="13.15" customHeight="1" x14ac:dyDescent="0.2"/>
    <row r="2828" ht="13.15" customHeight="1" x14ac:dyDescent="0.2"/>
    <row r="2829" ht="13.15" customHeight="1" x14ac:dyDescent="0.2"/>
    <row r="2830" ht="13.15" customHeight="1" x14ac:dyDescent="0.2"/>
    <row r="2831" ht="13.15" customHeight="1" x14ac:dyDescent="0.2"/>
    <row r="2832" ht="13.15" customHeight="1" x14ac:dyDescent="0.2"/>
    <row r="2833" ht="13.15" customHeight="1" x14ac:dyDescent="0.2"/>
    <row r="2834" ht="13.15" customHeight="1" x14ac:dyDescent="0.2"/>
    <row r="2835" ht="13.15" customHeight="1" x14ac:dyDescent="0.2"/>
    <row r="2836" ht="13.15" customHeight="1" x14ac:dyDescent="0.2"/>
    <row r="2837" ht="13.15" customHeight="1" x14ac:dyDescent="0.2"/>
    <row r="2838" ht="13.15" customHeight="1" x14ac:dyDescent="0.2"/>
    <row r="2839" ht="13.15" customHeight="1" x14ac:dyDescent="0.2"/>
    <row r="2840" ht="13.15" customHeight="1" x14ac:dyDescent="0.2"/>
    <row r="2841" ht="13.15" customHeight="1" x14ac:dyDescent="0.2"/>
    <row r="2842" ht="13.15" customHeight="1" x14ac:dyDescent="0.2"/>
    <row r="2843" ht="13.15" customHeight="1" x14ac:dyDescent="0.2"/>
    <row r="2844" ht="13.15" customHeight="1" x14ac:dyDescent="0.2"/>
    <row r="2845" ht="13.15" customHeight="1" x14ac:dyDescent="0.2"/>
    <row r="2846" ht="13.15" customHeight="1" x14ac:dyDescent="0.2"/>
    <row r="2847" ht="13.15" customHeight="1" x14ac:dyDescent="0.2"/>
    <row r="2848" ht="13.15" customHeight="1" x14ac:dyDescent="0.2"/>
    <row r="2849" ht="13.15" customHeight="1" x14ac:dyDescent="0.2"/>
    <row r="2850" ht="13.15" customHeight="1" x14ac:dyDescent="0.2"/>
    <row r="2851" ht="13.15" customHeight="1" x14ac:dyDescent="0.2"/>
    <row r="2852" ht="13.15" customHeight="1" x14ac:dyDescent="0.2"/>
    <row r="2853" ht="13.15" customHeight="1" x14ac:dyDescent="0.2"/>
    <row r="2854" ht="13.15" customHeight="1" x14ac:dyDescent="0.2"/>
    <row r="2855" ht="13.15" customHeight="1" x14ac:dyDescent="0.2"/>
    <row r="2856" ht="13.15" customHeight="1" x14ac:dyDescent="0.2"/>
    <row r="2857" ht="13.15" customHeight="1" x14ac:dyDescent="0.2"/>
    <row r="2858" ht="13.15" customHeight="1" x14ac:dyDescent="0.2"/>
    <row r="2859" ht="13.15" customHeight="1" x14ac:dyDescent="0.2"/>
    <row r="2860" ht="13.15" customHeight="1" x14ac:dyDescent="0.2"/>
    <row r="2861" ht="13.15" customHeight="1" x14ac:dyDescent="0.2"/>
    <row r="2862" ht="13.15" customHeight="1" x14ac:dyDescent="0.2"/>
    <row r="2863" ht="13.15" customHeight="1" x14ac:dyDescent="0.2"/>
    <row r="2864" ht="13.15" customHeight="1" x14ac:dyDescent="0.2"/>
    <row r="2865" ht="13.15" customHeight="1" x14ac:dyDescent="0.2"/>
    <row r="2866" ht="13.15" customHeight="1" x14ac:dyDescent="0.2"/>
    <row r="2867" ht="13.15" customHeight="1" x14ac:dyDescent="0.2"/>
    <row r="2868" ht="13.15" customHeight="1" x14ac:dyDescent="0.2"/>
    <row r="2869" ht="13.15" customHeight="1" x14ac:dyDescent="0.2"/>
    <row r="2870" ht="13.15" customHeight="1" x14ac:dyDescent="0.2"/>
    <row r="2871" ht="13.15" customHeight="1" x14ac:dyDescent="0.2"/>
    <row r="2872" ht="13.15" customHeight="1" x14ac:dyDescent="0.2"/>
    <row r="2873" ht="13.15" customHeight="1" x14ac:dyDescent="0.2"/>
    <row r="2874" ht="13.15" customHeight="1" x14ac:dyDescent="0.2"/>
    <row r="2875" ht="13.15" customHeight="1" x14ac:dyDescent="0.2"/>
    <row r="2876" ht="13.15" customHeight="1" x14ac:dyDescent="0.2"/>
    <row r="2877" ht="13.15" customHeight="1" x14ac:dyDescent="0.2"/>
    <row r="2878" ht="13.15" customHeight="1" x14ac:dyDescent="0.2"/>
    <row r="2879" ht="13.15" customHeight="1" x14ac:dyDescent="0.2"/>
    <row r="2880" ht="13.15" customHeight="1" x14ac:dyDescent="0.2"/>
    <row r="2881" ht="13.15" customHeight="1" x14ac:dyDescent="0.2"/>
    <row r="2882" ht="13.15" customHeight="1" x14ac:dyDescent="0.2"/>
    <row r="2883" ht="13.15" customHeight="1" x14ac:dyDescent="0.2"/>
    <row r="2884" ht="13.15" customHeight="1" x14ac:dyDescent="0.2"/>
    <row r="2885" ht="13.15" customHeight="1" x14ac:dyDescent="0.2"/>
    <row r="2886" ht="13.15" customHeight="1" x14ac:dyDescent="0.2"/>
    <row r="2887" ht="13.15" customHeight="1" x14ac:dyDescent="0.2"/>
    <row r="2888" ht="13.15" customHeight="1" x14ac:dyDescent="0.2"/>
    <row r="2889" ht="13.15" customHeight="1" x14ac:dyDescent="0.2"/>
    <row r="2890" ht="13.15" customHeight="1" x14ac:dyDescent="0.2"/>
    <row r="2891" ht="13.15" customHeight="1" x14ac:dyDescent="0.2"/>
    <row r="2892" ht="13.15" customHeight="1" x14ac:dyDescent="0.2"/>
    <row r="2893" ht="13.15" customHeight="1" x14ac:dyDescent="0.2"/>
    <row r="2894" ht="13.15" customHeight="1" x14ac:dyDescent="0.2"/>
    <row r="2895" ht="13.15" customHeight="1" x14ac:dyDescent="0.2"/>
    <row r="2896" ht="13.15" customHeight="1" x14ac:dyDescent="0.2"/>
    <row r="2897" ht="13.15" customHeight="1" x14ac:dyDescent="0.2"/>
    <row r="2898" ht="13.15" customHeight="1" x14ac:dyDescent="0.2"/>
    <row r="2899" ht="13.15" customHeight="1" x14ac:dyDescent="0.2"/>
    <row r="2900" ht="13.15" customHeight="1" x14ac:dyDescent="0.2"/>
    <row r="2901" ht="13.15" customHeight="1" x14ac:dyDescent="0.2"/>
    <row r="2902" ht="13.15" customHeight="1" x14ac:dyDescent="0.2"/>
    <row r="2903" ht="13.15" customHeight="1" x14ac:dyDescent="0.2"/>
    <row r="2904" ht="13.15" customHeight="1" x14ac:dyDescent="0.2"/>
    <row r="2905" ht="13.15" customHeight="1" x14ac:dyDescent="0.2"/>
    <row r="2906" ht="13.15" customHeight="1" x14ac:dyDescent="0.2"/>
    <row r="2907" ht="13.15" customHeight="1" x14ac:dyDescent="0.2"/>
    <row r="2908" ht="13.15" customHeight="1" x14ac:dyDescent="0.2"/>
    <row r="2909" ht="13.15" customHeight="1" x14ac:dyDescent="0.2"/>
    <row r="2910" ht="13.15" customHeight="1" x14ac:dyDescent="0.2"/>
    <row r="2911" ht="13.15" customHeight="1" x14ac:dyDescent="0.2"/>
    <row r="2912" ht="13.15" customHeight="1" x14ac:dyDescent="0.2"/>
    <row r="2913" ht="13.15" customHeight="1" x14ac:dyDescent="0.2"/>
    <row r="2914" ht="13.15" customHeight="1" x14ac:dyDescent="0.2"/>
    <row r="2915" ht="13.15" customHeight="1" x14ac:dyDescent="0.2"/>
    <row r="2916" ht="13.15" customHeight="1" x14ac:dyDescent="0.2"/>
    <row r="2917" ht="13.15" customHeight="1" x14ac:dyDescent="0.2"/>
    <row r="2918" ht="13.15" customHeight="1" x14ac:dyDescent="0.2"/>
    <row r="2919" ht="13.15" customHeight="1" x14ac:dyDescent="0.2"/>
    <row r="2920" ht="13.15" customHeight="1" x14ac:dyDescent="0.2"/>
    <row r="2921" ht="13.15" customHeight="1" x14ac:dyDescent="0.2"/>
    <row r="2922" ht="13.15" customHeight="1" x14ac:dyDescent="0.2"/>
    <row r="2923" ht="13.15" customHeight="1" x14ac:dyDescent="0.2"/>
    <row r="2924" ht="13.15" customHeight="1" x14ac:dyDescent="0.2"/>
    <row r="2925" ht="13.15" customHeight="1" x14ac:dyDescent="0.2"/>
    <row r="2926" ht="13.15" customHeight="1" x14ac:dyDescent="0.2"/>
    <row r="2927" ht="13.15" customHeight="1" x14ac:dyDescent="0.2"/>
    <row r="2928" ht="13.15" customHeight="1" x14ac:dyDescent="0.2"/>
    <row r="2929" ht="13.15" customHeight="1" x14ac:dyDescent="0.2"/>
    <row r="2930" ht="13.15" customHeight="1" x14ac:dyDescent="0.2"/>
    <row r="2931" ht="13.15" customHeight="1" x14ac:dyDescent="0.2"/>
    <row r="2932" ht="13.15" customHeight="1" x14ac:dyDescent="0.2"/>
    <row r="2933" ht="13.15" customHeight="1" x14ac:dyDescent="0.2"/>
    <row r="2934" ht="13.15" customHeight="1" x14ac:dyDescent="0.2"/>
    <row r="2935" ht="13.15" customHeight="1" x14ac:dyDescent="0.2"/>
    <row r="2936" ht="13.15" customHeight="1" x14ac:dyDescent="0.2"/>
    <row r="2937" ht="13.15" customHeight="1" x14ac:dyDescent="0.2"/>
    <row r="2938" ht="13.15" customHeight="1" x14ac:dyDescent="0.2"/>
    <row r="2939" ht="13.15" customHeight="1" x14ac:dyDescent="0.2"/>
    <row r="2940" ht="13.15" customHeight="1" x14ac:dyDescent="0.2"/>
    <row r="2941" ht="13.15" customHeight="1" x14ac:dyDescent="0.2"/>
    <row r="2942" ht="13.15" customHeight="1" x14ac:dyDescent="0.2"/>
    <row r="2943" ht="13.15" customHeight="1" x14ac:dyDescent="0.2"/>
    <row r="2944" ht="13.15" customHeight="1" x14ac:dyDescent="0.2"/>
    <row r="2945" ht="13.15" customHeight="1" x14ac:dyDescent="0.2"/>
    <row r="2946" ht="13.15" customHeight="1" x14ac:dyDescent="0.2"/>
    <row r="2947" ht="13.15" customHeight="1" x14ac:dyDescent="0.2"/>
    <row r="2948" ht="13.15" customHeight="1" x14ac:dyDescent="0.2"/>
    <row r="2949" ht="13.15" customHeight="1" x14ac:dyDescent="0.2"/>
    <row r="2950" ht="13.15" customHeight="1" x14ac:dyDescent="0.2"/>
    <row r="2951" ht="13.15" customHeight="1" x14ac:dyDescent="0.2"/>
    <row r="2952" ht="13.15" customHeight="1" x14ac:dyDescent="0.2"/>
    <row r="2953" ht="13.15" customHeight="1" x14ac:dyDescent="0.2"/>
    <row r="2954" ht="13.15" customHeight="1" x14ac:dyDescent="0.2"/>
    <row r="2955" ht="13.15" customHeight="1" x14ac:dyDescent="0.2"/>
    <row r="2956" ht="13.15" customHeight="1" x14ac:dyDescent="0.2"/>
    <row r="2957" ht="13.15" customHeight="1" x14ac:dyDescent="0.2"/>
    <row r="2958" ht="13.15" customHeight="1" x14ac:dyDescent="0.2"/>
    <row r="2959" ht="13.15" customHeight="1" x14ac:dyDescent="0.2"/>
    <row r="2960" ht="13.15" customHeight="1" x14ac:dyDescent="0.2"/>
    <row r="2961" ht="13.15" customHeight="1" x14ac:dyDescent="0.2"/>
    <row r="2962" ht="13.15" customHeight="1" x14ac:dyDescent="0.2"/>
    <row r="2963" ht="13.15" customHeight="1" x14ac:dyDescent="0.2"/>
    <row r="2964" ht="13.15" customHeight="1" x14ac:dyDescent="0.2"/>
    <row r="2965" ht="13.15" customHeight="1" x14ac:dyDescent="0.2"/>
    <row r="2966" ht="13.15" customHeight="1" x14ac:dyDescent="0.2"/>
    <row r="2967" ht="13.15" customHeight="1" x14ac:dyDescent="0.2"/>
    <row r="2968" ht="13.15" customHeight="1" x14ac:dyDescent="0.2"/>
    <row r="2969" ht="13.15" customHeight="1" x14ac:dyDescent="0.2"/>
    <row r="2970" ht="13.15" customHeight="1" x14ac:dyDescent="0.2"/>
    <row r="2971" ht="13.15" customHeight="1" x14ac:dyDescent="0.2"/>
    <row r="2972" ht="13.15" customHeight="1" x14ac:dyDescent="0.2"/>
    <row r="2973" ht="13.15" customHeight="1" x14ac:dyDescent="0.2"/>
    <row r="2974" ht="13.15" customHeight="1" x14ac:dyDescent="0.2"/>
    <row r="2975" ht="13.15" customHeight="1" x14ac:dyDescent="0.2"/>
    <row r="2976" ht="13.15" customHeight="1" x14ac:dyDescent="0.2"/>
    <row r="2977" ht="13.15" customHeight="1" x14ac:dyDescent="0.2"/>
    <row r="2978" ht="13.15" customHeight="1" x14ac:dyDescent="0.2"/>
    <row r="2979" ht="13.15" customHeight="1" x14ac:dyDescent="0.2"/>
    <row r="2980" ht="13.15" customHeight="1" x14ac:dyDescent="0.2"/>
    <row r="2981" ht="13.15" customHeight="1" x14ac:dyDescent="0.2"/>
    <row r="2982" ht="13.15" customHeight="1" x14ac:dyDescent="0.2"/>
    <row r="2983" ht="13.15" customHeight="1" x14ac:dyDescent="0.2"/>
    <row r="2984" ht="13.15" customHeight="1" x14ac:dyDescent="0.2"/>
    <row r="2985" ht="13.15" customHeight="1" x14ac:dyDescent="0.2"/>
    <row r="2986" ht="13.15" customHeight="1" x14ac:dyDescent="0.2"/>
    <row r="2987" ht="13.15" customHeight="1" x14ac:dyDescent="0.2"/>
    <row r="2988" ht="13.15" customHeight="1" x14ac:dyDescent="0.2"/>
    <row r="2989" ht="13.15" customHeight="1" x14ac:dyDescent="0.2"/>
    <row r="2990" ht="13.15" customHeight="1" x14ac:dyDescent="0.2"/>
    <row r="2991" ht="13.15" customHeight="1" x14ac:dyDescent="0.2"/>
    <row r="2992" ht="13.15" customHeight="1" x14ac:dyDescent="0.2"/>
    <row r="2993" ht="13.15" customHeight="1" x14ac:dyDescent="0.2"/>
    <row r="2994" ht="13.15" customHeight="1" x14ac:dyDescent="0.2"/>
    <row r="2995" ht="13.15" customHeight="1" x14ac:dyDescent="0.2"/>
    <row r="2996" ht="13.15" customHeight="1" x14ac:dyDescent="0.2"/>
    <row r="2997" ht="13.15" customHeight="1" x14ac:dyDescent="0.2"/>
    <row r="2998" ht="13.15" customHeight="1" x14ac:dyDescent="0.2"/>
    <row r="2999" ht="13.15" customHeight="1" x14ac:dyDescent="0.2"/>
    <row r="3000" ht="13.15" customHeight="1" x14ac:dyDescent="0.2"/>
    <row r="3001" ht="13.15" customHeight="1" x14ac:dyDescent="0.2"/>
    <row r="3002" ht="13.15" customHeight="1" x14ac:dyDescent="0.2"/>
    <row r="3003" ht="13.15" customHeight="1" x14ac:dyDescent="0.2"/>
    <row r="3004" ht="13.15" customHeight="1" x14ac:dyDescent="0.2"/>
    <row r="3005" ht="13.15" customHeight="1" x14ac:dyDescent="0.2"/>
    <row r="3006" ht="13.15" customHeight="1" x14ac:dyDescent="0.2"/>
    <row r="3007" ht="13.15" customHeight="1" x14ac:dyDescent="0.2"/>
    <row r="3008" ht="13.15" customHeight="1" x14ac:dyDescent="0.2"/>
    <row r="3009" ht="13.15" customHeight="1" x14ac:dyDescent="0.2"/>
    <row r="3010" ht="13.15" customHeight="1" x14ac:dyDescent="0.2"/>
    <row r="3011" ht="13.15" customHeight="1" x14ac:dyDescent="0.2"/>
    <row r="3012" ht="13.15" customHeight="1" x14ac:dyDescent="0.2"/>
    <row r="3013" ht="13.15" customHeight="1" x14ac:dyDescent="0.2"/>
    <row r="3014" ht="13.15" customHeight="1" x14ac:dyDescent="0.2"/>
    <row r="3015" ht="13.15" customHeight="1" x14ac:dyDescent="0.2"/>
    <row r="3016" ht="13.15" customHeight="1" x14ac:dyDescent="0.2"/>
    <row r="3017" ht="13.15" customHeight="1" x14ac:dyDescent="0.2"/>
    <row r="3018" ht="13.15" customHeight="1" x14ac:dyDescent="0.2"/>
    <row r="3019" ht="13.15" customHeight="1" x14ac:dyDescent="0.2"/>
    <row r="3020" ht="13.15" customHeight="1" x14ac:dyDescent="0.2"/>
    <row r="3021" ht="13.15" customHeight="1" x14ac:dyDescent="0.2"/>
    <row r="3022" ht="13.15" customHeight="1" x14ac:dyDescent="0.2"/>
    <row r="3023" ht="13.15" customHeight="1" x14ac:dyDescent="0.2"/>
    <row r="3024" ht="13.15" customHeight="1" x14ac:dyDescent="0.2"/>
    <row r="3025" ht="13.15" customHeight="1" x14ac:dyDescent="0.2"/>
    <row r="3026" ht="13.15" customHeight="1" x14ac:dyDescent="0.2"/>
    <row r="3027" ht="13.15" customHeight="1" x14ac:dyDescent="0.2"/>
    <row r="3028" ht="13.15" customHeight="1" x14ac:dyDescent="0.2"/>
    <row r="3029" ht="13.15" customHeight="1" x14ac:dyDescent="0.2"/>
    <row r="3030" ht="13.15" customHeight="1" x14ac:dyDescent="0.2"/>
    <row r="3031" ht="13.15" customHeight="1" x14ac:dyDescent="0.2"/>
    <row r="3032" ht="13.15" customHeight="1" x14ac:dyDescent="0.2"/>
    <row r="3033" ht="13.15" customHeight="1" x14ac:dyDescent="0.2"/>
    <row r="3034" ht="13.15" customHeight="1" x14ac:dyDescent="0.2"/>
    <row r="3035" ht="13.15" customHeight="1" x14ac:dyDescent="0.2"/>
    <row r="3036" ht="13.15" customHeight="1" x14ac:dyDescent="0.2"/>
    <row r="3037" ht="13.15" customHeight="1" x14ac:dyDescent="0.2"/>
    <row r="3038" ht="13.15" customHeight="1" x14ac:dyDescent="0.2"/>
    <row r="3039" ht="13.15" customHeight="1" x14ac:dyDescent="0.2"/>
    <row r="3040" ht="13.15" customHeight="1" x14ac:dyDescent="0.2"/>
    <row r="3041" ht="13.15" customHeight="1" x14ac:dyDescent="0.2"/>
    <row r="3042" ht="13.15" customHeight="1" x14ac:dyDescent="0.2"/>
    <row r="3043" ht="13.15" customHeight="1" x14ac:dyDescent="0.2"/>
    <row r="3044" ht="13.15" customHeight="1" x14ac:dyDescent="0.2"/>
    <row r="3045" ht="13.15" customHeight="1" x14ac:dyDescent="0.2"/>
    <row r="3046" ht="13.15" customHeight="1" x14ac:dyDescent="0.2"/>
    <row r="3047" ht="13.15" customHeight="1" x14ac:dyDescent="0.2"/>
    <row r="3048" ht="13.15" customHeight="1" x14ac:dyDescent="0.2"/>
    <row r="3049" ht="13.15" customHeight="1" x14ac:dyDescent="0.2"/>
    <row r="3050" ht="13.15" customHeight="1" x14ac:dyDescent="0.2"/>
    <row r="3051" ht="13.15" customHeight="1" x14ac:dyDescent="0.2"/>
    <row r="3052" ht="13.15" customHeight="1" x14ac:dyDescent="0.2"/>
    <row r="3053" ht="13.15" customHeight="1" x14ac:dyDescent="0.2"/>
    <row r="3054" ht="13.15" customHeight="1" x14ac:dyDescent="0.2"/>
    <row r="3055" ht="13.15" customHeight="1" x14ac:dyDescent="0.2"/>
    <row r="3056" ht="13.15" customHeight="1" x14ac:dyDescent="0.2"/>
    <row r="3057" ht="13.15" customHeight="1" x14ac:dyDescent="0.2"/>
    <row r="3058" ht="13.15" customHeight="1" x14ac:dyDescent="0.2"/>
    <row r="3059" ht="13.15" customHeight="1" x14ac:dyDescent="0.2"/>
    <row r="3060" ht="13.15" customHeight="1" x14ac:dyDescent="0.2"/>
    <row r="3061" ht="13.15" customHeight="1" x14ac:dyDescent="0.2"/>
    <row r="3062" ht="13.15" customHeight="1" x14ac:dyDescent="0.2"/>
    <row r="3063" ht="13.15" customHeight="1" x14ac:dyDescent="0.2"/>
    <row r="3064" ht="13.15" customHeight="1" x14ac:dyDescent="0.2"/>
    <row r="3065" ht="13.15" customHeight="1" x14ac:dyDescent="0.2"/>
    <row r="3066" ht="13.15" customHeight="1" x14ac:dyDescent="0.2"/>
    <row r="3067" ht="13.15" customHeight="1" x14ac:dyDescent="0.2"/>
    <row r="3068" ht="13.15" customHeight="1" x14ac:dyDescent="0.2"/>
    <row r="3069" ht="13.15" customHeight="1" x14ac:dyDescent="0.2"/>
    <row r="3070" ht="13.15" customHeight="1" x14ac:dyDescent="0.2"/>
    <row r="3071" ht="13.15" customHeight="1" x14ac:dyDescent="0.2"/>
    <row r="3072" ht="13.15" customHeight="1" x14ac:dyDescent="0.2"/>
    <row r="3073" ht="13.15" customHeight="1" x14ac:dyDescent="0.2"/>
    <row r="3074" ht="13.15" customHeight="1" x14ac:dyDescent="0.2"/>
    <row r="3075" ht="13.15" customHeight="1" x14ac:dyDescent="0.2"/>
    <row r="3076" ht="13.15" customHeight="1" x14ac:dyDescent="0.2"/>
    <row r="3077" ht="13.15" customHeight="1" x14ac:dyDescent="0.2"/>
    <row r="3078" ht="13.15" customHeight="1" x14ac:dyDescent="0.2"/>
    <row r="3079" ht="13.15" customHeight="1" x14ac:dyDescent="0.2"/>
    <row r="3080" ht="13.15" customHeight="1" x14ac:dyDescent="0.2"/>
    <row r="3081" ht="13.15" customHeight="1" x14ac:dyDescent="0.2"/>
    <row r="3082" ht="13.15" customHeight="1" x14ac:dyDescent="0.2"/>
    <row r="3083" ht="13.15" customHeight="1" x14ac:dyDescent="0.2"/>
    <row r="3084" ht="13.15" customHeight="1" x14ac:dyDescent="0.2"/>
    <row r="3085" ht="13.15" customHeight="1" x14ac:dyDescent="0.2"/>
    <row r="3086" ht="13.15" customHeight="1" x14ac:dyDescent="0.2"/>
    <row r="3087" ht="13.15" customHeight="1" x14ac:dyDescent="0.2"/>
    <row r="3088" ht="13.15" customHeight="1" x14ac:dyDescent="0.2"/>
    <row r="3089" ht="13.15" customHeight="1" x14ac:dyDescent="0.2"/>
    <row r="3090" ht="13.15" customHeight="1" x14ac:dyDescent="0.2"/>
    <row r="3091" ht="13.15" customHeight="1" x14ac:dyDescent="0.2"/>
    <row r="3092" ht="13.15" customHeight="1" x14ac:dyDescent="0.2"/>
    <row r="3093" ht="13.15" customHeight="1" x14ac:dyDescent="0.2"/>
    <row r="3094" ht="13.15" customHeight="1" x14ac:dyDescent="0.2"/>
    <row r="3095" ht="13.15" customHeight="1" x14ac:dyDescent="0.2"/>
    <row r="3096" ht="13.15" customHeight="1" x14ac:dyDescent="0.2"/>
    <row r="3097" ht="13.15" customHeight="1" x14ac:dyDescent="0.2"/>
    <row r="3098" ht="13.15" customHeight="1" x14ac:dyDescent="0.2"/>
    <row r="3099" ht="13.15" customHeight="1" x14ac:dyDescent="0.2"/>
    <row r="3100" ht="13.15" customHeight="1" x14ac:dyDescent="0.2"/>
    <row r="3101" ht="13.15" customHeight="1" x14ac:dyDescent="0.2"/>
    <row r="3102" ht="13.15" customHeight="1" x14ac:dyDescent="0.2"/>
    <row r="3103" ht="13.15" customHeight="1" x14ac:dyDescent="0.2"/>
    <row r="3104" ht="13.15" customHeight="1" x14ac:dyDescent="0.2"/>
    <row r="3105" ht="13.15" customHeight="1" x14ac:dyDescent="0.2"/>
    <row r="3106" ht="13.15" customHeight="1" x14ac:dyDescent="0.2"/>
    <row r="3107" ht="13.15" customHeight="1" x14ac:dyDescent="0.2"/>
    <row r="3108" ht="13.15" customHeight="1" x14ac:dyDescent="0.2"/>
    <row r="3109" ht="13.15" customHeight="1" x14ac:dyDescent="0.2"/>
    <row r="3110" ht="13.15" customHeight="1" x14ac:dyDescent="0.2"/>
    <row r="3111" ht="13.15" customHeight="1" x14ac:dyDescent="0.2"/>
    <row r="3112" ht="13.15" customHeight="1" x14ac:dyDescent="0.2"/>
    <row r="3113" ht="13.15" customHeight="1" x14ac:dyDescent="0.2"/>
    <row r="3114" ht="13.15" customHeight="1" x14ac:dyDescent="0.2"/>
    <row r="3115" ht="13.15" customHeight="1" x14ac:dyDescent="0.2"/>
    <row r="3116" ht="13.15" customHeight="1" x14ac:dyDescent="0.2"/>
    <row r="3117" ht="13.15" customHeight="1" x14ac:dyDescent="0.2"/>
    <row r="3118" ht="13.15" customHeight="1" x14ac:dyDescent="0.2"/>
    <row r="3119" ht="13.15" customHeight="1" x14ac:dyDescent="0.2"/>
    <row r="3120" ht="13.15" customHeight="1" x14ac:dyDescent="0.2"/>
    <row r="3121" ht="13.15" customHeight="1" x14ac:dyDescent="0.2"/>
    <row r="3122" ht="13.15" customHeight="1" x14ac:dyDescent="0.2"/>
    <row r="3123" ht="13.15" customHeight="1" x14ac:dyDescent="0.2"/>
    <row r="3124" ht="13.15" customHeight="1" x14ac:dyDescent="0.2"/>
    <row r="3125" ht="13.15" customHeight="1" x14ac:dyDescent="0.2"/>
    <row r="3126" ht="13.15" customHeight="1" x14ac:dyDescent="0.2"/>
    <row r="3127" ht="13.15" customHeight="1" x14ac:dyDescent="0.2"/>
    <row r="3128" ht="13.15" customHeight="1" x14ac:dyDescent="0.2"/>
    <row r="3129" ht="13.15" customHeight="1" x14ac:dyDescent="0.2"/>
    <row r="3130" ht="13.15" customHeight="1" x14ac:dyDescent="0.2"/>
    <row r="3131" ht="13.15" customHeight="1" x14ac:dyDescent="0.2"/>
    <row r="3132" ht="13.15" customHeight="1" x14ac:dyDescent="0.2"/>
    <row r="3133" ht="13.15" customHeight="1" x14ac:dyDescent="0.2"/>
    <row r="3134" ht="13.15" customHeight="1" x14ac:dyDescent="0.2"/>
    <row r="3135" ht="13.15" customHeight="1" x14ac:dyDescent="0.2"/>
    <row r="3136" ht="13.15" customHeight="1" x14ac:dyDescent="0.2"/>
    <row r="3137" ht="13.15" customHeight="1" x14ac:dyDescent="0.2"/>
    <row r="3138" ht="13.15" customHeight="1" x14ac:dyDescent="0.2"/>
    <row r="3139" ht="13.15" customHeight="1" x14ac:dyDescent="0.2"/>
    <row r="3140" ht="13.15" customHeight="1" x14ac:dyDescent="0.2"/>
    <row r="3141" ht="13.15" customHeight="1" x14ac:dyDescent="0.2"/>
    <row r="3142" ht="13.15" customHeight="1" x14ac:dyDescent="0.2"/>
    <row r="3143" ht="13.15" customHeight="1" x14ac:dyDescent="0.2"/>
    <row r="3144" ht="13.15" customHeight="1" x14ac:dyDescent="0.2"/>
    <row r="3145" ht="13.15" customHeight="1" x14ac:dyDescent="0.2"/>
    <row r="3146" ht="13.15" customHeight="1" x14ac:dyDescent="0.2"/>
    <row r="3147" ht="13.15" customHeight="1" x14ac:dyDescent="0.2"/>
    <row r="3148" ht="13.15" customHeight="1" x14ac:dyDescent="0.2"/>
    <row r="3149" ht="13.15" customHeight="1" x14ac:dyDescent="0.2"/>
    <row r="3150" ht="13.15" customHeight="1" x14ac:dyDescent="0.2"/>
    <row r="3151" ht="13.15" customHeight="1" x14ac:dyDescent="0.2"/>
    <row r="3152" ht="13.15" customHeight="1" x14ac:dyDescent="0.2"/>
    <row r="3153" ht="13.15" customHeight="1" x14ac:dyDescent="0.2"/>
    <row r="3154" ht="13.15" customHeight="1" x14ac:dyDescent="0.2"/>
    <row r="3155" ht="13.15" customHeight="1" x14ac:dyDescent="0.2"/>
    <row r="3156" ht="13.15" customHeight="1" x14ac:dyDescent="0.2"/>
    <row r="3157" ht="13.15" customHeight="1" x14ac:dyDescent="0.2"/>
    <row r="3158" ht="13.15" customHeight="1" x14ac:dyDescent="0.2"/>
    <row r="3159" ht="13.15" customHeight="1" x14ac:dyDescent="0.2"/>
    <row r="3160" ht="13.15" customHeight="1" x14ac:dyDescent="0.2"/>
    <row r="3161" ht="13.15" customHeight="1" x14ac:dyDescent="0.2"/>
    <row r="3162" ht="13.15" customHeight="1" x14ac:dyDescent="0.2"/>
    <row r="3163" ht="13.15" customHeight="1" x14ac:dyDescent="0.2"/>
    <row r="3164" ht="13.15" customHeight="1" x14ac:dyDescent="0.2"/>
    <row r="3165" ht="13.15" customHeight="1" x14ac:dyDescent="0.2"/>
    <row r="3166" ht="13.15" customHeight="1" x14ac:dyDescent="0.2"/>
    <row r="3167" ht="13.15" customHeight="1" x14ac:dyDescent="0.2"/>
    <row r="3168" ht="13.15" customHeight="1" x14ac:dyDescent="0.2"/>
    <row r="3169" ht="13.15" customHeight="1" x14ac:dyDescent="0.2"/>
    <row r="3170" ht="13.15" customHeight="1" x14ac:dyDescent="0.2"/>
    <row r="3171" ht="13.15" customHeight="1" x14ac:dyDescent="0.2"/>
    <row r="3172" ht="13.15" customHeight="1" x14ac:dyDescent="0.2"/>
    <row r="3173" ht="13.15" customHeight="1" x14ac:dyDescent="0.2"/>
    <row r="3174" ht="13.15" customHeight="1" x14ac:dyDescent="0.2"/>
    <row r="3175" ht="13.15" customHeight="1" x14ac:dyDescent="0.2"/>
    <row r="3176" ht="13.15" customHeight="1" x14ac:dyDescent="0.2"/>
    <row r="3177" ht="13.15" customHeight="1" x14ac:dyDescent="0.2"/>
    <row r="3178" ht="13.15" customHeight="1" x14ac:dyDescent="0.2"/>
    <row r="3179" ht="13.15" customHeight="1" x14ac:dyDescent="0.2"/>
    <row r="3180" ht="13.15" customHeight="1" x14ac:dyDescent="0.2"/>
    <row r="3181" ht="13.15" customHeight="1" x14ac:dyDescent="0.2"/>
    <row r="3182" ht="13.15" customHeight="1" x14ac:dyDescent="0.2"/>
    <row r="3183" ht="13.15" customHeight="1" x14ac:dyDescent="0.2"/>
    <row r="3184" ht="13.15" customHeight="1" x14ac:dyDescent="0.2"/>
    <row r="3185" ht="13.15" customHeight="1" x14ac:dyDescent="0.2"/>
    <row r="3186" ht="13.15" customHeight="1" x14ac:dyDescent="0.2"/>
    <row r="3187" ht="13.15" customHeight="1" x14ac:dyDescent="0.2"/>
    <row r="3188" ht="13.15" customHeight="1" x14ac:dyDescent="0.2"/>
    <row r="3189" ht="13.15" customHeight="1" x14ac:dyDescent="0.2"/>
    <row r="3190" ht="13.15" customHeight="1" x14ac:dyDescent="0.2"/>
    <row r="3191" ht="13.15" customHeight="1" x14ac:dyDescent="0.2"/>
    <row r="3192" ht="13.15" customHeight="1" x14ac:dyDescent="0.2"/>
    <row r="3193" ht="13.15" customHeight="1" x14ac:dyDescent="0.2"/>
    <row r="3194" ht="13.15" customHeight="1" x14ac:dyDescent="0.2"/>
    <row r="3195" ht="13.15" customHeight="1" x14ac:dyDescent="0.2"/>
    <row r="3196" ht="13.15" customHeight="1" x14ac:dyDescent="0.2"/>
    <row r="3197" ht="13.15" customHeight="1" x14ac:dyDescent="0.2"/>
    <row r="3198" ht="13.15" customHeight="1" x14ac:dyDescent="0.2"/>
    <row r="3199" ht="13.15" customHeight="1" x14ac:dyDescent="0.2"/>
    <row r="3200" ht="13.15" customHeight="1" x14ac:dyDescent="0.2"/>
    <row r="3201" ht="13.15" customHeight="1" x14ac:dyDescent="0.2"/>
    <row r="3202" ht="13.15" customHeight="1" x14ac:dyDescent="0.2"/>
    <row r="3203" ht="13.15" customHeight="1" x14ac:dyDescent="0.2"/>
    <row r="3204" ht="13.15" customHeight="1" x14ac:dyDescent="0.2"/>
    <row r="3205" ht="13.15" customHeight="1" x14ac:dyDescent="0.2"/>
    <row r="3206" ht="13.15" customHeight="1" x14ac:dyDescent="0.2"/>
    <row r="3207" ht="13.15" customHeight="1" x14ac:dyDescent="0.2"/>
    <row r="3208" ht="13.15" customHeight="1" x14ac:dyDescent="0.2"/>
    <row r="3209" ht="13.15" customHeight="1" x14ac:dyDescent="0.2"/>
    <row r="3210" ht="13.15" customHeight="1" x14ac:dyDescent="0.2"/>
    <row r="3211" ht="13.15" customHeight="1" x14ac:dyDescent="0.2"/>
    <row r="3212" ht="13.15" customHeight="1" x14ac:dyDescent="0.2"/>
    <row r="3213" ht="13.15" customHeight="1" x14ac:dyDescent="0.2"/>
    <row r="3214" ht="13.15" customHeight="1" x14ac:dyDescent="0.2"/>
    <row r="3215" ht="13.15" customHeight="1" x14ac:dyDescent="0.2"/>
    <row r="3216" ht="13.15" customHeight="1" x14ac:dyDescent="0.2"/>
    <row r="3217" ht="13.15" customHeight="1" x14ac:dyDescent="0.2"/>
    <row r="3218" ht="13.15" customHeight="1" x14ac:dyDescent="0.2"/>
    <row r="3219" ht="13.15" customHeight="1" x14ac:dyDescent="0.2"/>
    <row r="3220" ht="13.15" customHeight="1" x14ac:dyDescent="0.2"/>
    <row r="3221" ht="13.15" customHeight="1" x14ac:dyDescent="0.2"/>
    <row r="3222" ht="13.15" customHeight="1" x14ac:dyDescent="0.2"/>
    <row r="3223" ht="13.15" customHeight="1" x14ac:dyDescent="0.2"/>
    <row r="3224" ht="13.15" customHeight="1" x14ac:dyDescent="0.2"/>
    <row r="3225" ht="13.15" customHeight="1" x14ac:dyDescent="0.2"/>
    <row r="3226" ht="13.15" customHeight="1" x14ac:dyDescent="0.2"/>
    <row r="3227" ht="13.15" customHeight="1" x14ac:dyDescent="0.2"/>
    <row r="3228" ht="13.15" customHeight="1" x14ac:dyDescent="0.2"/>
    <row r="3229" ht="13.15" customHeight="1" x14ac:dyDescent="0.2"/>
    <row r="3230" ht="13.15" customHeight="1" x14ac:dyDescent="0.2"/>
    <row r="3231" ht="13.15" customHeight="1" x14ac:dyDescent="0.2"/>
    <row r="3232" ht="13.15" customHeight="1" x14ac:dyDescent="0.2"/>
    <row r="3233" ht="13.15" customHeight="1" x14ac:dyDescent="0.2"/>
    <row r="3234" ht="13.15" customHeight="1" x14ac:dyDescent="0.2"/>
    <row r="3235" ht="13.15" customHeight="1" x14ac:dyDescent="0.2"/>
    <row r="3236" ht="13.15" customHeight="1" x14ac:dyDescent="0.2"/>
    <row r="3237" ht="13.15" customHeight="1" x14ac:dyDescent="0.2"/>
    <row r="3238" ht="13.15" customHeight="1" x14ac:dyDescent="0.2"/>
    <row r="3239" ht="13.15" customHeight="1" x14ac:dyDescent="0.2"/>
    <row r="3240" ht="13.15" customHeight="1" x14ac:dyDescent="0.2"/>
    <row r="3241" ht="13.15" customHeight="1" x14ac:dyDescent="0.2"/>
    <row r="3242" ht="13.15" customHeight="1" x14ac:dyDescent="0.2"/>
    <row r="3243" ht="13.15" customHeight="1" x14ac:dyDescent="0.2"/>
    <row r="3244" ht="13.15" customHeight="1" x14ac:dyDescent="0.2"/>
    <row r="3245" ht="13.15" customHeight="1" x14ac:dyDescent="0.2"/>
    <row r="3246" ht="13.15" customHeight="1" x14ac:dyDescent="0.2"/>
    <row r="3247" ht="13.15" customHeight="1" x14ac:dyDescent="0.2"/>
    <row r="3248" ht="13.15" customHeight="1" x14ac:dyDescent="0.2"/>
    <row r="3249" ht="13.15" customHeight="1" x14ac:dyDescent="0.2"/>
    <row r="3250" ht="13.15" customHeight="1" x14ac:dyDescent="0.2"/>
    <row r="3251" ht="13.15" customHeight="1" x14ac:dyDescent="0.2"/>
    <row r="3252" ht="13.15" customHeight="1" x14ac:dyDescent="0.2"/>
    <row r="3253" ht="13.15" customHeight="1" x14ac:dyDescent="0.2"/>
    <row r="3254" ht="13.15" customHeight="1" x14ac:dyDescent="0.2"/>
    <row r="3255" ht="13.15" customHeight="1" x14ac:dyDescent="0.2"/>
    <row r="3256" ht="13.15" customHeight="1" x14ac:dyDescent="0.2"/>
    <row r="3257" ht="13.15" customHeight="1" x14ac:dyDescent="0.2"/>
    <row r="3258" ht="13.15" customHeight="1" x14ac:dyDescent="0.2"/>
    <row r="3259" ht="13.15" customHeight="1" x14ac:dyDescent="0.2"/>
    <row r="3260" ht="13.15" customHeight="1" x14ac:dyDescent="0.2"/>
    <row r="3261" ht="13.15" customHeight="1" x14ac:dyDescent="0.2"/>
    <row r="3262" ht="13.15" customHeight="1" x14ac:dyDescent="0.2"/>
    <row r="3263" ht="13.15" customHeight="1" x14ac:dyDescent="0.2"/>
    <row r="3264" ht="13.15" customHeight="1" x14ac:dyDescent="0.2"/>
    <row r="3265" ht="13.15" customHeight="1" x14ac:dyDescent="0.2"/>
    <row r="3266" ht="13.15" customHeight="1" x14ac:dyDescent="0.2"/>
    <row r="3267" ht="13.15" customHeight="1" x14ac:dyDescent="0.2"/>
    <row r="3268" ht="13.15" customHeight="1" x14ac:dyDescent="0.2"/>
    <row r="3269" ht="13.15" customHeight="1" x14ac:dyDescent="0.2"/>
    <row r="3270" ht="13.15" customHeight="1" x14ac:dyDescent="0.2"/>
    <row r="3271" ht="13.15" customHeight="1" x14ac:dyDescent="0.2"/>
    <row r="3272" ht="13.15" customHeight="1" x14ac:dyDescent="0.2"/>
    <row r="3273" ht="13.15" customHeight="1" x14ac:dyDescent="0.2"/>
    <row r="3274" ht="13.15" customHeight="1" x14ac:dyDescent="0.2"/>
    <row r="3275" ht="13.15" customHeight="1" x14ac:dyDescent="0.2"/>
    <row r="3276" ht="13.15" customHeight="1" x14ac:dyDescent="0.2"/>
    <row r="3277" ht="13.15" customHeight="1" x14ac:dyDescent="0.2"/>
    <row r="3278" ht="13.15" customHeight="1" x14ac:dyDescent="0.2"/>
    <row r="3279" ht="13.15" customHeight="1" x14ac:dyDescent="0.2"/>
    <row r="3280" ht="13.15" customHeight="1" x14ac:dyDescent="0.2"/>
    <row r="3281" ht="13.15" customHeight="1" x14ac:dyDescent="0.2"/>
    <row r="3282" ht="13.15" customHeight="1" x14ac:dyDescent="0.2"/>
    <row r="3283" ht="13.15" customHeight="1" x14ac:dyDescent="0.2"/>
    <row r="3284" ht="13.15" customHeight="1" x14ac:dyDescent="0.2"/>
    <row r="3285" ht="13.15" customHeight="1" x14ac:dyDescent="0.2"/>
    <row r="3286" ht="13.15" customHeight="1" x14ac:dyDescent="0.2"/>
    <row r="3287" ht="13.15" customHeight="1" x14ac:dyDescent="0.2"/>
    <row r="3288" ht="13.15" customHeight="1" x14ac:dyDescent="0.2"/>
    <row r="3289" ht="13.15" customHeight="1" x14ac:dyDescent="0.2"/>
    <row r="3290" ht="13.15" customHeight="1" x14ac:dyDescent="0.2"/>
    <row r="3291" ht="13.15" customHeight="1" x14ac:dyDescent="0.2"/>
    <row r="3292" ht="13.15" customHeight="1" x14ac:dyDescent="0.2"/>
    <row r="3293" ht="13.15" customHeight="1" x14ac:dyDescent="0.2"/>
    <row r="3294" ht="13.15" customHeight="1" x14ac:dyDescent="0.2"/>
    <row r="3295" ht="13.15" customHeight="1" x14ac:dyDescent="0.2"/>
    <row r="3296" ht="13.15" customHeight="1" x14ac:dyDescent="0.2"/>
    <row r="3297" ht="13.15" customHeight="1" x14ac:dyDescent="0.2"/>
    <row r="3298" ht="13.15" customHeight="1" x14ac:dyDescent="0.2"/>
    <row r="3299" ht="13.15" customHeight="1" x14ac:dyDescent="0.2"/>
    <row r="3300" ht="13.15" customHeight="1" x14ac:dyDescent="0.2"/>
    <row r="3301" ht="13.15" customHeight="1" x14ac:dyDescent="0.2"/>
    <row r="3302" ht="13.15" customHeight="1" x14ac:dyDescent="0.2"/>
    <row r="3303" ht="13.15" customHeight="1" x14ac:dyDescent="0.2"/>
    <row r="3304" ht="13.15" customHeight="1" x14ac:dyDescent="0.2"/>
    <row r="3305" ht="13.15" customHeight="1" x14ac:dyDescent="0.2"/>
    <row r="3306" ht="13.15" customHeight="1" x14ac:dyDescent="0.2"/>
    <row r="3307" ht="13.15" customHeight="1" x14ac:dyDescent="0.2"/>
    <row r="3308" ht="13.15" customHeight="1" x14ac:dyDescent="0.2"/>
    <row r="3309" ht="13.15" customHeight="1" x14ac:dyDescent="0.2"/>
    <row r="3310" ht="13.15" customHeight="1" x14ac:dyDescent="0.2"/>
    <row r="3311" ht="13.15" customHeight="1" x14ac:dyDescent="0.2"/>
    <row r="3312" ht="13.15" customHeight="1" x14ac:dyDescent="0.2"/>
    <row r="3313" ht="13.15" customHeight="1" x14ac:dyDescent="0.2"/>
    <row r="3314" ht="13.15" customHeight="1" x14ac:dyDescent="0.2"/>
    <row r="3315" ht="13.15" customHeight="1" x14ac:dyDescent="0.2"/>
    <row r="3316" ht="13.15" customHeight="1" x14ac:dyDescent="0.2"/>
    <row r="3317" ht="13.15" customHeight="1" x14ac:dyDescent="0.2"/>
    <row r="3318" ht="13.15" customHeight="1" x14ac:dyDescent="0.2"/>
    <row r="3319" ht="13.15" customHeight="1" x14ac:dyDescent="0.2"/>
    <row r="3320" ht="13.15" customHeight="1" x14ac:dyDescent="0.2"/>
    <row r="3321" ht="13.15" customHeight="1" x14ac:dyDescent="0.2"/>
    <row r="3322" ht="13.15" customHeight="1" x14ac:dyDescent="0.2"/>
    <row r="3323" ht="13.15" customHeight="1" x14ac:dyDescent="0.2"/>
    <row r="3324" ht="13.15" customHeight="1" x14ac:dyDescent="0.2"/>
    <row r="3325" ht="13.15" customHeight="1" x14ac:dyDescent="0.2"/>
    <row r="3326" ht="13.15" customHeight="1" x14ac:dyDescent="0.2"/>
    <row r="3327" ht="13.15" customHeight="1" x14ac:dyDescent="0.2"/>
    <row r="3328" ht="13.15" customHeight="1" x14ac:dyDescent="0.2"/>
    <row r="3329" ht="13.15" customHeight="1" x14ac:dyDescent="0.2"/>
    <row r="3330" ht="13.15" customHeight="1" x14ac:dyDescent="0.2"/>
    <row r="3331" ht="13.15" customHeight="1" x14ac:dyDescent="0.2"/>
    <row r="3332" ht="13.15" customHeight="1" x14ac:dyDescent="0.2"/>
    <row r="3333" ht="13.15" customHeight="1" x14ac:dyDescent="0.2"/>
    <row r="3334" ht="13.15" customHeight="1" x14ac:dyDescent="0.2"/>
    <row r="3335" ht="13.15" customHeight="1" x14ac:dyDescent="0.2"/>
    <row r="3336" ht="13.15" customHeight="1" x14ac:dyDescent="0.2"/>
    <row r="3337" ht="13.15" customHeight="1" x14ac:dyDescent="0.2"/>
    <row r="3338" ht="13.15" customHeight="1" x14ac:dyDescent="0.2"/>
    <row r="3339" ht="13.15" customHeight="1" x14ac:dyDescent="0.2"/>
    <row r="3340" ht="13.15" customHeight="1" x14ac:dyDescent="0.2"/>
    <row r="3341" ht="13.15" customHeight="1" x14ac:dyDescent="0.2"/>
    <row r="3342" ht="13.15" customHeight="1" x14ac:dyDescent="0.2"/>
    <row r="3343" ht="13.15" customHeight="1" x14ac:dyDescent="0.2"/>
    <row r="3344" ht="13.15" customHeight="1" x14ac:dyDescent="0.2"/>
    <row r="3345" ht="13.15" customHeight="1" x14ac:dyDescent="0.2"/>
    <row r="3346" ht="13.15" customHeight="1" x14ac:dyDescent="0.2"/>
    <row r="3347" ht="13.15" customHeight="1" x14ac:dyDescent="0.2"/>
    <row r="3348" ht="13.15" customHeight="1" x14ac:dyDescent="0.2"/>
    <row r="3349" ht="13.15" customHeight="1" x14ac:dyDescent="0.2"/>
    <row r="3350" ht="13.15" customHeight="1" x14ac:dyDescent="0.2"/>
    <row r="3351" ht="13.15" customHeight="1" x14ac:dyDescent="0.2"/>
    <row r="3352" ht="13.15" customHeight="1" x14ac:dyDescent="0.2"/>
    <row r="3353" ht="13.15" customHeight="1" x14ac:dyDescent="0.2"/>
    <row r="3354" ht="13.15" customHeight="1" x14ac:dyDescent="0.2"/>
    <row r="3355" ht="13.15" customHeight="1" x14ac:dyDescent="0.2"/>
    <row r="3356" ht="13.15" customHeight="1" x14ac:dyDescent="0.2"/>
    <row r="3357" ht="13.15" customHeight="1" x14ac:dyDescent="0.2"/>
    <row r="3358" ht="13.15" customHeight="1" x14ac:dyDescent="0.2"/>
    <row r="3359" ht="13.15" customHeight="1" x14ac:dyDescent="0.2"/>
    <row r="3360" ht="13.15" customHeight="1" x14ac:dyDescent="0.2"/>
    <row r="3361" ht="13.15" customHeight="1" x14ac:dyDescent="0.2"/>
    <row r="3362" ht="13.15" customHeight="1" x14ac:dyDescent="0.2"/>
    <row r="3363" ht="13.15" customHeight="1" x14ac:dyDescent="0.2"/>
    <row r="3364" ht="13.15" customHeight="1" x14ac:dyDescent="0.2"/>
    <row r="3365" ht="13.15" customHeight="1" x14ac:dyDescent="0.2"/>
    <row r="3366" ht="13.15" customHeight="1" x14ac:dyDescent="0.2"/>
    <row r="3367" ht="13.15" customHeight="1" x14ac:dyDescent="0.2"/>
    <row r="3368" ht="13.15" customHeight="1" x14ac:dyDescent="0.2"/>
    <row r="3369" ht="13.15" customHeight="1" x14ac:dyDescent="0.2"/>
    <row r="3370" ht="13.15" customHeight="1" x14ac:dyDescent="0.2"/>
    <row r="3371" ht="13.15" customHeight="1" x14ac:dyDescent="0.2"/>
    <row r="3372" ht="13.15" customHeight="1" x14ac:dyDescent="0.2"/>
    <row r="3373" ht="13.15" customHeight="1" x14ac:dyDescent="0.2"/>
    <row r="3374" ht="13.15" customHeight="1" x14ac:dyDescent="0.2"/>
    <row r="3375" ht="13.15" customHeight="1" x14ac:dyDescent="0.2"/>
    <row r="3376" ht="13.15" customHeight="1" x14ac:dyDescent="0.2"/>
    <row r="3377" ht="13.15" customHeight="1" x14ac:dyDescent="0.2"/>
    <row r="3378" ht="13.15" customHeight="1" x14ac:dyDescent="0.2"/>
    <row r="3379" ht="13.15" customHeight="1" x14ac:dyDescent="0.2"/>
    <row r="3380" ht="13.15" customHeight="1" x14ac:dyDescent="0.2"/>
    <row r="3381" ht="13.15" customHeight="1" x14ac:dyDescent="0.2"/>
    <row r="3382" ht="13.15" customHeight="1" x14ac:dyDescent="0.2"/>
    <row r="3383" ht="13.15" customHeight="1" x14ac:dyDescent="0.2"/>
    <row r="3384" ht="13.15" customHeight="1" x14ac:dyDescent="0.2"/>
    <row r="3385" ht="13.15" customHeight="1" x14ac:dyDescent="0.2"/>
    <row r="3386" ht="13.15" customHeight="1" x14ac:dyDescent="0.2"/>
    <row r="3387" ht="13.15" customHeight="1" x14ac:dyDescent="0.2"/>
    <row r="3388" ht="13.15" customHeight="1" x14ac:dyDescent="0.2"/>
    <row r="3389" ht="13.15" customHeight="1" x14ac:dyDescent="0.2"/>
    <row r="3390" ht="13.15" customHeight="1" x14ac:dyDescent="0.2"/>
    <row r="3391" ht="13.15" customHeight="1" x14ac:dyDescent="0.2"/>
    <row r="3392" ht="13.15" customHeight="1" x14ac:dyDescent="0.2"/>
    <row r="3393" ht="13.15" customHeight="1" x14ac:dyDescent="0.2"/>
    <row r="3394" ht="13.15" customHeight="1" x14ac:dyDescent="0.2"/>
    <row r="3395" ht="13.15" customHeight="1" x14ac:dyDescent="0.2"/>
    <row r="3396" ht="13.15" customHeight="1" x14ac:dyDescent="0.2"/>
    <row r="3397" ht="13.15" customHeight="1" x14ac:dyDescent="0.2"/>
    <row r="3398" ht="13.15" customHeight="1" x14ac:dyDescent="0.2"/>
    <row r="3399" ht="13.15" customHeight="1" x14ac:dyDescent="0.2"/>
    <row r="3400" ht="13.15" customHeight="1" x14ac:dyDescent="0.2"/>
    <row r="3401" ht="13.15" customHeight="1" x14ac:dyDescent="0.2"/>
    <row r="3402" ht="13.15" customHeight="1" x14ac:dyDescent="0.2"/>
    <row r="3403" ht="13.15" customHeight="1" x14ac:dyDescent="0.2"/>
    <row r="3404" ht="13.15" customHeight="1" x14ac:dyDescent="0.2"/>
    <row r="3405" ht="13.15" customHeight="1" x14ac:dyDescent="0.2"/>
    <row r="3406" ht="13.15" customHeight="1" x14ac:dyDescent="0.2"/>
    <row r="3407" ht="13.15" customHeight="1" x14ac:dyDescent="0.2"/>
    <row r="3408" ht="13.15" customHeight="1" x14ac:dyDescent="0.2"/>
    <row r="3409" ht="13.15" customHeight="1" x14ac:dyDescent="0.2"/>
    <row r="3410" ht="13.15" customHeight="1" x14ac:dyDescent="0.2"/>
    <row r="3411" ht="13.15" customHeight="1" x14ac:dyDescent="0.2"/>
    <row r="3412" ht="13.15" customHeight="1" x14ac:dyDescent="0.2"/>
    <row r="3413" ht="13.15" customHeight="1" x14ac:dyDescent="0.2"/>
    <row r="3414" ht="13.15" customHeight="1" x14ac:dyDescent="0.2"/>
    <row r="3415" ht="13.15" customHeight="1" x14ac:dyDescent="0.2"/>
    <row r="3416" ht="13.15" customHeight="1" x14ac:dyDescent="0.2"/>
    <row r="3417" ht="13.15" customHeight="1" x14ac:dyDescent="0.2"/>
    <row r="3418" ht="13.15" customHeight="1" x14ac:dyDescent="0.2"/>
    <row r="3419" ht="13.15" customHeight="1" x14ac:dyDescent="0.2"/>
    <row r="3420" ht="13.15" customHeight="1" x14ac:dyDescent="0.2"/>
    <row r="3421" ht="13.15" customHeight="1" x14ac:dyDescent="0.2"/>
    <row r="3422" ht="13.15" customHeight="1" x14ac:dyDescent="0.2"/>
    <row r="3423" ht="13.15" customHeight="1" x14ac:dyDescent="0.2"/>
    <row r="3424" ht="13.15" customHeight="1" x14ac:dyDescent="0.2"/>
    <row r="3425" ht="13.15" customHeight="1" x14ac:dyDescent="0.2"/>
    <row r="3426" ht="13.15" customHeight="1" x14ac:dyDescent="0.2"/>
    <row r="3427" ht="13.15" customHeight="1" x14ac:dyDescent="0.2"/>
    <row r="3428" ht="13.15" customHeight="1" x14ac:dyDescent="0.2"/>
    <row r="3429" ht="13.15" customHeight="1" x14ac:dyDescent="0.2"/>
    <row r="3430" ht="13.15" customHeight="1" x14ac:dyDescent="0.2"/>
    <row r="3431" ht="13.15" customHeight="1" x14ac:dyDescent="0.2"/>
    <row r="3432" ht="13.15" customHeight="1" x14ac:dyDescent="0.2"/>
    <row r="3433" ht="13.15" customHeight="1" x14ac:dyDescent="0.2"/>
    <row r="3434" ht="13.15" customHeight="1" x14ac:dyDescent="0.2"/>
    <row r="3435" ht="13.15" customHeight="1" x14ac:dyDescent="0.2"/>
    <row r="3436" ht="13.15" customHeight="1" x14ac:dyDescent="0.2"/>
    <row r="3437" ht="13.15" customHeight="1" x14ac:dyDescent="0.2"/>
    <row r="3438" ht="13.15" customHeight="1" x14ac:dyDescent="0.2"/>
    <row r="3439" ht="13.15" customHeight="1" x14ac:dyDescent="0.2"/>
    <row r="3440" ht="13.15" customHeight="1" x14ac:dyDescent="0.2"/>
    <row r="3441" ht="13.15" customHeight="1" x14ac:dyDescent="0.2"/>
    <row r="3442" ht="13.15" customHeight="1" x14ac:dyDescent="0.2"/>
    <row r="3443" ht="13.15" customHeight="1" x14ac:dyDescent="0.2"/>
    <row r="3444" ht="13.15" customHeight="1" x14ac:dyDescent="0.2"/>
    <row r="3445" ht="13.15" customHeight="1" x14ac:dyDescent="0.2"/>
    <row r="3446" ht="13.15" customHeight="1" x14ac:dyDescent="0.2"/>
    <row r="3447" ht="13.15" customHeight="1" x14ac:dyDescent="0.2"/>
    <row r="3448" ht="13.15" customHeight="1" x14ac:dyDescent="0.2"/>
    <row r="3449" ht="13.15" customHeight="1" x14ac:dyDescent="0.2"/>
    <row r="3450" ht="13.15" customHeight="1" x14ac:dyDescent="0.2"/>
    <row r="3451" ht="13.15" customHeight="1" x14ac:dyDescent="0.2"/>
    <row r="3452" ht="13.15" customHeight="1" x14ac:dyDescent="0.2"/>
    <row r="3453" ht="13.15" customHeight="1" x14ac:dyDescent="0.2"/>
    <row r="3454" ht="13.15" customHeight="1" x14ac:dyDescent="0.2"/>
    <row r="3455" ht="13.15" customHeight="1" x14ac:dyDescent="0.2"/>
    <row r="3456" ht="13.15" customHeight="1" x14ac:dyDescent="0.2"/>
    <row r="3457" ht="13.15" customHeight="1" x14ac:dyDescent="0.2"/>
    <row r="3458" ht="13.15" customHeight="1" x14ac:dyDescent="0.2"/>
    <row r="3459" ht="13.15" customHeight="1" x14ac:dyDescent="0.2"/>
    <row r="3460" ht="13.15" customHeight="1" x14ac:dyDescent="0.2"/>
    <row r="3461" ht="13.15" customHeight="1" x14ac:dyDescent="0.2"/>
    <row r="3462" ht="13.15" customHeight="1" x14ac:dyDescent="0.2"/>
    <row r="3463" ht="13.15" customHeight="1" x14ac:dyDescent="0.2"/>
    <row r="3464" ht="13.15" customHeight="1" x14ac:dyDescent="0.2"/>
    <row r="3465" ht="13.15" customHeight="1" x14ac:dyDescent="0.2"/>
    <row r="3466" ht="13.15" customHeight="1" x14ac:dyDescent="0.2"/>
    <row r="3467" ht="13.15" customHeight="1" x14ac:dyDescent="0.2"/>
    <row r="3468" ht="13.15" customHeight="1" x14ac:dyDescent="0.2"/>
    <row r="3469" ht="13.15" customHeight="1" x14ac:dyDescent="0.2"/>
    <row r="3470" ht="13.15" customHeight="1" x14ac:dyDescent="0.2"/>
    <row r="3471" ht="13.15" customHeight="1" x14ac:dyDescent="0.2"/>
    <row r="3472" ht="13.15" customHeight="1" x14ac:dyDescent="0.2"/>
    <row r="3473" ht="13.15" customHeight="1" x14ac:dyDescent="0.2"/>
    <row r="3474" ht="13.15" customHeight="1" x14ac:dyDescent="0.2"/>
    <row r="3475" ht="13.15" customHeight="1" x14ac:dyDescent="0.2"/>
    <row r="3476" ht="13.15" customHeight="1" x14ac:dyDescent="0.2"/>
    <row r="3477" ht="13.15" customHeight="1" x14ac:dyDescent="0.2"/>
    <row r="3478" ht="13.15" customHeight="1" x14ac:dyDescent="0.2"/>
    <row r="3479" ht="13.15" customHeight="1" x14ac:dyDescent="0.2"/>
    <row r="3480" ht="13.15" customHeight="1" x14ac:dyDescent="0.2"/>
    <row r="3481" ht="13.15" customHeight="1" x14ac:dyDescent="0.2"/>
    <row r="3482" ht="13.15" customHeight="1" x14ac:dyDescent="0.2"/>
    <row r="3483" ht="13.15" customHeight="1" x14ac:dyDescent="0.2"/>
    <row r="3484" ht="13.15" customHeight="1" x14ac:dyDescent="0.2"/>
    <row r="3485" ht="13.15" customHeight="1" x14ac:dyDescent="0.2"/>
    <row r="3486" ht="13.15" customHeight="1" x14ac:dyDescent="0.2"/>
    <row r="3487" ht="13.15" customHeight="1" x14ac:dyDescent="0.2"/>
    <row r="3488" ht="13.15" customHeight="1" x14ac:dyDescent="0.2"/>
    <row r="3489" ht="13.15" customHeight="1" x14ac:dyDescent="0.2"/>
    <row r="3490" ht="13.15" customHeight="1" x14ac:dyDescent="0.2"/>
    <row r="3491" ht="13.15" customHeight="1" x14ac:dyDescent="0.2"/>
    <row r="3492" ht="13.15" customHeight="1" x14ac:dyDescent="0.2"/>
    <row r="3493" ht="13.15" customHeight="1" x14ac:dyDescent="0.2"/>
    <row r="3494" ht="13.15" customHeight="1" x14ac:dyDescent="0.2"/>
    <row r="3495" ht="13.15" customHeight="1" x14ac:dyDescent="0.2"/>
    <row r="3496" ht="13.15" customHeight="1" x14ac:dyDescent="0.2"/>
    <row r="3497" ht="13.15" customHeight="1" x14ac:dyDescent="0.2"/>
    <row r="3498" ht="13.15" customHeight="1" x14ac:dyDescent="0.2"/>
    <row r="3499" ht="13.15" customHeight="1" x14ac:dyDescent="0.2"/>
    <row r="3500" ht="13.15" customHeight="1" x14ac:dyDescent="0.2"/>
    <row r="3501" ht="13.15" customHeight="1" x14ac:dyDescent="0.2"/>
    <row r="3502" ht="13.15" customHeight="1" x14ac:dyDescent="0.2"/>
    <row r="3503" ht="13.15" customHeight="1" x14ac:dyDescent="0.2"/>
    <row r="3504" ht="13.15" customHeight="1" x14ac:dyDescent="0.2"/>
    <row r="3505" ht="13.15" customHeight="1" x14ac:dyDescent="0.2"/>
    <row r="3506" ht="13.15" customHeight="1" x14ac:dyDescent="0.2"/>
    <row r="3507" ht="13.15" customHeight="1" x14ac:dyDescent="0.2"/>
    <row r="3508" ht="13.15" customHeight="1" x14ac:dyDescent="0.2"/>
    <row r="3509" ht="13.15" customHeight="1" x14ac:dyDescent="0.2"/>
    <row r="3510" ht="13.15" customHeight="1" x14ac:dyDescent="0.2"/>
    <row r="3511" ht="13.15" customHeight="1" x14ac:dyDescent="0.2"/>
    <row r="3512" ht="13.15" customHeight="1" x14ac:dyDescent="0.2"/>
    <row r="3513" ht="13.15" customHeight="1" x14ac:dyDescent="0.2"/>
    <row r="3514" ht="13.15" customHeight="1" x14ac:dyDescent="0.2"/>
    <row r="3515" ht="13.15" customHeight="1" x14ac:dyDescent="0.2"/>
    <row r="3516" ht="13.15" customHeight="1" x14ac:dyDescent="0.2"/>
    <row r="3517" ht="13.15" customHeight="1" x14ac:dyDescent="0.2"/>
    <row r="3518" ht="13.15" customHeight="1" x14ac:dyDescent="0.2"/>
    <row r="3519" ht="13.15" customHeight="1" x14ac:dyDescent="0.2"/>
    <row r="3520" ht="13.15" customHeight="1" x14ac:dyDescent="0.2"/>
    <row r="3521" ht="13.15" customHeight="1" x14ac:dyDescent="0.2"/>
    <row r="3522" ht="13.15" customHeight="1" x14ac:dyDescent="0.2"/>
    <row r="3523" ht="13.15" customHeight="1" x14ac:dyDescent="0.2"/>
    <row r="3524" ht="13.15" customHeight="1" x14ac:dyDescent="0.2"/>
    <row r="3525" ht="13.15" customHeight="1" x14ac:dyDescent="0.2"/>
    <row r="3526" ht="13.15" customHeight="1" x14ac:dyDescent="0.2"/>
    <row r="3527" ht="13.15" customHeight="1" x14ac:dyDescent="0.2"/>
    <row r="3528" ht="13.15" customHeight="1" x14ac:dyDescent="0.2"/>
    <row r="3529" ht="13.15" customHeight="1" x14ac:dyDescent="0.2"/>
    <row r="3530" ht="13.15" customHeight="1" x14ac:dyDescent="0.2"/>
    <row r="3531" ht="13.15" customHeight="1" x14ac:dyDescent="0.2"/>
    <row r="3532" ht="13.15" customHeight="1" x14ac:dyDescent="0.2"/>
    <row r="3533" ht="13.15" customHeight="1" x14ac:dyDescent="0.2"/>
    <row r="3534" ht="13.15" customHeight="1" x14ac:dyDescent="0.2"/>
    <row r="3535" ht="13.15" customHeight="1" x14ac:dyDescent="0.2"/>
    <row r="3536" ht="13.15" customHeight="1" x14ac:dyDescent="0.2"/>
    <row r="3537" ht="13.15" customHeight="1" x14ac:dyDescent="0.2"/>
    <row r="3538" ht="13.15" customHeight="1" x14ac:dyDescent="0.2"/>
    <row r="3539" ht="13.15" customHeight="1" x14ac:dyDescent="0.2"/>
    <row r="3540" ht="13.15" customHeight="1" x14ac:dyDescent="0.2"/>
    <row r="3541" ht="13.15" customHeight="1" x14ac:dyDescent="0.2"/>
    <row r="3542" ht="13.15" customHeight="1" x14ac:dyDescent="0.2"/>
    <row r="3543" ht="13.15" customHeight="1" x14ac:dyDescent="0.2"/>
    <row r="3544" ht="13.15" customHeight="1" x14ac:dyDescent="0.2"/>
    <row r="3545" ht="13.15" customHeight="1" x14ac:dyDescent="0.2"/>
    <row r="3546" ht="13.15" customHeight="1" x14ac:dyDescent="0.2"/>
    <row r="3547" ht="13.15" customHeight="1" x14ac:dyDescent="0.2"/>
    <row r="3548" ht="13.15" customHeight="1" x14ac:dyDescent="0.2"/>
    <row r="3549" ht="13.15" customHeight="1" x14ac:dyDescent="0.2"/>
    <row r="3550" ht="13.15" customHeight="1" x14ac:dyDescent="0.2"/>
    <row r="3551" ht="13.15" customHeight="1" x14ac:dyDescent="0.2"/>
    <row r="3552" ht="13.15" customHeight="1" x14ac:dyDescent="0.2"/>
    <row r="3553" ht="13.15" customHeight="1" x14ac:dyDescent="0.2"/>
    <row r="3554" ht="13.15" customHeight="1" x14ac:dyDescent="0.2"/>
    <row r="3555" ht="13.15" customHeight="1" x14ac:dyDescent="0.2"/>
    <row r="3556" ht="13.15" customHeight="1" x14ac:dyDescent="0.2"/>
    <row r="3557" ht="13.15" customHeight="1" x14ac:dyDescent="0.2"/>
    <row r="3558" ht="13.15" customHeight="1" x14ac:dyDescent="0.2"/>
    <row r="3559" ht="13.15" customHeight="1" x14ac:dyDescent="0.2"/>
    <row r="3560" ht="13.15" customHeight="1" x14ac:dyDescent="0.2"/>
    <row r="3561" ht="13.15" customHeight="1" x14ac:dyDescent="0.2"/>
    <row r="3562" ht="13.15" customHeight="1" x14ac:dyDescent="0.2"/>
    <row r="3563" ht="13.15" customHeight="1" x14ac:dyDescent="0.2"/>
    <row r="3564" ht="13.15" customHeight="1" x14ac:dyDescent="0.2"/>
    <row r="3565" ht="13.15" customHeight="1" x14ac:dyDescent="0.2"/>
    <row r="3566" ht="13.15" customHeight="1" x14ac:dyDescent="0.2"/>
    <row r="3567" ht="13.15" customHeight="1" x14ac:dyDescent="0.2"/>
    <row r="3568" ht="13.15" customHeight="1" x14ac:dyDescent="0.2"/>
    <row r="3569" ht="13.15" customHeight="1" x14ac:dyDescent="0.2"/>
    <row r="3570" ht="13.15" customHeight="1" x14ac:dyDescent="0.2"/>
    <row r="3571" ht="13.15" customHeight="1" x14ac:dyDescent="0.2"/>
    <row r="3572" ht="13.15" customHeight="1" x14ac:dyDescent="0.2"/>
    <row r="3573" ht="13.15" customHeight="1" x14ac:dyDescent="0.2"/>
    <row r="3574" ht="13.15" customHeight="1" x14ac:dyDescent="0.2"/>
    <row r="3575" ht="13.15" customHeight="1" x14ac:dyDescent="0.2"/>
    <row r="3576" ht="13.15" customHeight="1" x14ac:dyDescent="0.2"/>
    <row r="3577" ht="13.15" customHeight="1" x14ac:dyDescent="0.2"/>
    <row r="3578" ht="13.15" customHeight="1" x14ac:dyDescent="0.2"/>
    <row r="3579" ht="13.15" customHeight="1" x14ac:dyDescent="0.2"/>
    <row r="3580" ht="13.15" customHeight="1" x14ac:dyDescent="0.2"/>
    <row r="3581" ht="13.15" customHeight="1" x14ac:dyDescent="0.2"/>
    <row r="3582" ht="13.15" customHeight="1" x14ac:dyDescent="0.2"/>
    <row r="3583" ht="13.15" customHeight="1" x14ac:dyDescent="0.2"/>
    <row r="3584" ht="13.15" customHeight="1" x14ac:dyDescent="0.2"/>
    <row r="3585" ht="13.15" customHeight="1" x14ac:dyDescent="0.2"/>
    <row r="3586" ht="13.15" customHeight="1" x14ac:dyDescent="0.2"/>
    <row r="3587" ht="13.15" customHeight="1" x14ac:dyDescent="0.2"/>
    <row r="3588" ht="13.15" customHeight="1" x14ac:dyDescent="0.2"/>
    <row r="3589" ht="13.15" customHeight="1" x14ac:dyDescent="0.2"/>
    <row r="3590" ht="13.15" customHeight="1" x14ac:dyDescent="0.2"/>
    <row r="3591" ht="13.15" customHeight="1" x14ac:dyDescent="0.2"/>
    <row r="3592" ht="13.15" customHeight="1" x14ac:dyDescent="0.2"/>
    <row r="3593" ht="13.15" customHeight="1" x14ac:dyDescent="0.2"/>
    <row r="3594" ht="13.15" customHeight="1" x14ac:dyDescent="0.2"/>
    <row r="3595" ht="13.15" customHeight="1" x14ac:dyDescent="0.2"/>
    <row r="3596" ht="13.15" customHeight="1" x14ac:dyDescent="0.2"/>
    <row r="3597" ht="13.15" customHeight="1" x14ac:dyDescent="0.2"/>
    <row r="3598" ht="13.15" customHeight="1" x14ac:dyDescent="0.2"/>
    <row r="3599" ht="13.15" customHeight="1" x14ac:dyDescent="0.2"/>
    <row r="3600" ht="13.15" customHeight="1" x14ac:dyDescent="0.2"/>
    <row r="3601" ht="13.15" customHeight="1" x14ac:dyDescent="0.2"/>
    <row r="3602" ht="13.15" customHeight="1" x14ac:dyDescent="0.2"/>
    <row r="3603" ht="13.15" customHeight="1" x14ac:dyDescent="0.2"/>
    <row r="3604" ht="13.15" customHeight="1" x14ac:dyDescent="0.2"/>
    <row r="3605" ht="13.15" customHeight="1" x14ac:dyDescent="0.2"/>
    <row r="3606" ht="13.15" customHeight="1" x14ac:dyDescent="0.2"/>
    <row r="3607" ht="13.15" customHeight="1" x14ac:dyDescent="0.2"/>
    <row r="3608" ht="13.15" customHeight="1" x14ac:dyDescent="0.2"/>
    <row r="3609" ht="13.15" customHeight="1" x14ac:dyDescent="0.2"/>
    <row r="3610" ht="13.15" customHeight="1" x14ac:dyDescent="0.2"/>
    <row r="3611" ht="13.15" customHeight="1" x14ac:dyDescent="0.2"/>
    <row r="3612" ht="13.15" customHeight="1" x14ac:dyDescent="0.2"/>
    <row r="3613" ht="13.15" customHeight="1" x14ac:dyDescent="0.2"/>
    <row r="3614" ht="13.15" customHeight="1" x14ac:dyDescent="0.2"/>
    <row r="3615" ht="13.15" customHeight="1" x14ac:dyDescent="0.2"/>
    <row r="3616" ht="13.15" customHeight="1" x14ac:dyDescent="0.2"/>
    <row r="3617" ht="13.15" customHeight="1" x14ac:dyDescent="0.2"/>
    <row r="3618" ht="13.15" customHeight="1" x14ac:dyDescent="0.2"/>
    <row r="3619" ht="13.15" customHeight="1" x14ac:dyDescent="0.2"/>
    <row r="3620" ht="13.15" customHeight="1" x14ac:dyDescent="0.2"/>
    <row r="3621" ht="13.15" customHeight="1" x14ac:dyDescent="0.2"/>
    <row r="3622" ht="13.15" customHeight="1" x14ac:dyDescent="0.2"/>
    <row r="3623" ht="13.15" customHeight="1" x14ac:dyDescent="0.2"/>
    <row r="3624" ht="13.15" customHeight="1" x14ac:dyDescent="0.2"/>
    <row r="3625" ht="13.15" customHeight="1" x14ac:dyDescent="0.2"/>
    <row r="3626" ht="13.15" customHeight="1" x14ac:dyDescent="0.2"/>
    <row r="3627" ht="13.15" customHeight="1" x14ac:dyDescent="0.2"/>
    <row r="3628" ht="13.15" customHeight="1" x14ac:dyDescent="0.2"/>
    <row r="3629" ht="13.15" customHeight="1" x14ac:dyDescent="0.2"/>
    <row r="3630" ht="13.15" customHeight="1" x14ac:dyDescent="0.2"/>
    <row r="3631" ht="13.15" customHeight="1" x14ac:dyDescent="0.2"/>
    <row r="3632" ht="13.15" customHeight="1" x14ac:dyDescent="0.2"/>
    <row r="3633" ht="13.15" customHeight="1" x14ac:dyDescent="0.2"/>
    <row r="3634" ht="13.15" customHeight="1" x14ac:dyDescent="0.2"/>
    <row r="3635" ht="13.15" customHeight="1" x14ac:dyDescent="0.2"/>
    <row r="3636" ht="13.15" customHeight="1" x14ac:dyDescent="0.2"/>
    <row r="3637" ht="13.15" customHeight="1" x14ac:dyDescent="0.2"/>
    <row r="3638" ht="13.15" customHeight="1" x14ac:dyDescent="0.2"/>
    <row r="3639" ht="13.15" customHeight="1" x14ac:dyDescent="0.2"/>
    <row r="3640" ht="13.15" customHeight="1" x14ac:dyDescent="0.2"/>
    <row r="3641" ht="13.15" customHeight="1" x14ac:dyDescent="0.2"/>
    <row r="3642" ht="13.15" customHeight="1" x14ac:dyDescent="0.2"/>
    <row r="3643" ht="13.15" customHeight="1" x14ac:dyDescent="0.2"/>
    <row r="3644" ht="13.15" customHeight="1" x14ac:dyDescent="0.2"/>
    <row r="3645" ht="13.15" customHeight="1" x14ac:dyDescent="0.2"/>
    <row r="3646" ht="13.15" customHeight="1" x14ac:dyDescent="0.2"/>
    <row r="3647" ht="13.15" customHeight="1" x14ac:dyDescent="0.2"/>
    <row r="3648" ht="13.15" customHeight="1" x14ac:dyDescent="0.2"/>
    <row r="3649" ht="13.15" customHeight="1" x14ac:dyDescent="0.2"/>
    <row r="3650" ht="13.15" customHeight="1" x14ac:dyDescent="0.2"/>
    <row r="3651" ht="13.15" customHeight="1" x14ac:dyDescent="0.2"/>
    <row r="3652" ht="13.15" customHeight="1" x14ac:dyDescent="0.2"/>
    <row r="3653" ht="13.15" customHeight="1" x14ac:dyDescent="0.2"/>
    <row r="3654" ht="13.15" customHeight="1" x14ac:dyDescent="0.2"/>
    <row r="3655" ht="13.15" customHeight="1" x14ac:dyDescent="0.2"/>
    <row r="3656" ht="13.15" customHeight="1" x14ac:dyDescent="0.2"/>
    <row r="3657" ht="13.15" customHeight="1" x14ac:dyDescent="0.2"/>
    <row r="3658" ht="13.15" customHeight="1" x14ac:dyDescent="0.2"/>
    <row r="3659" ht="13.15" customHeight="1" x14ac:dyDescent="0.2"/>
    <row r="3660" ht="13.15" customHeight="1" x14ac:dyDescent="0.2"/>
    <row r="3661" ht="13.15" customHeight="1" x14ac:dyDescent="0.2"/>
    <row r="3662" ht="13.15" customHeight="1" x14ac:dyDescent="0.2"/>
    <row r="3663" ht="13.15" customHeight="1" x14ac:dyDescent="0.2"/>
    <row r="3664" ht="13.15" customHeight="1" x14ac:dyDescent="0.2"/>
    <row r="3665" ht="13.15" customHeight="1" x14ac:dyDescent="0.2"/>
    <row r="3666" ht="13.15" customHeight="1" x14ac:dyDescent="0.2"/>
    <row r="3667" ht="13.15" customHeight="1" x14ac:dyDescent="0.2"/>
    <row r="3668" ht="13.15" customHeight="1" x14ac:dyDescent="0.2"/>
    <row r="3669" ht="13.15" customHeight="1" x14ac:dyDescent="0.2"/>
    <row r="3670" ht="13.15" customHeight="1" x14ac:dyDescent="0.2"/>
    <row r="3671" ht="13.15" customHeight="1" x14ac:dyDescent="0.2"/>
    <row r="3672" ht="13.15" customHeight="1" x14ac:dyDescent="0.2"/>
    <row r="3673" ht="13.15" customHeight="1" x14ac:dyDescent="0.2"/>
    <row r="3674" ht="13.15" customHeight="1" x14ac:dyDescent="0.2"/>
    <row r="3675" ht="13.15" customHeight="1" x14ac:dyDescent="0.2"/>
    <row r="3676" ht="13.15" customHeight="1" x14ac:dyDescent="0.2"/>
    <row r="3677" ht="13.15" customHeight="1" x14ac:dyDescent="0.2"/>
    <row r="3678" ht="13.15" customHeight="1" x14ac:dyDescent="0.2"/>
    <row r="3679" ht="13.15" customHeight="1" x14ac:dyDescent="0.2"/>
    <row r="3680" ht="13.15" customHeight="1" x14ac:dyDescent="0.2"/>
    <row r="3681" ht="13.15" customHeight="1" x14ac:dyDescent="0.2"/>
    <row r="3682" ht="13.15" customHeight="1" x14ac:dyDescent="0.2"/>
    <row r="3683" ht="13.15" customHeight="1" x14ac:dyDescent="0.2"/>
    <row r="3684" ht="13.15" customHeight="1" x14ac:dyDescent="0.2"/>
    <row r="3685" ht="13.15" customHeight="1" x14ac:dyDescent="0.2"/>
    <row r="3686" ht="13.15" customHeight="1" x14ac:dyDescent="0.2"/>
    <row r="3687" ht="13.15" customHeight="1" x14ac:dyDescent="0.2"/>
    <row r="3688" ht="13.15" customHeight="1" x14ac:dyDescent="0.2"/>
    <row r="3689" ht="13.15" customHeight="1" x14ac:dyDescent="0.2"/>
    <row r="3690" ht="13.15" customHeight="1" x14ac:dyDescent="0.2"/>
    <row r="3691" ht="13.15" customHeight="1" x14ac:dyDescent="0.2"/>
    <row r="3692" ht="13.15" customHeight="1" x14ac:dyDescent="0.2"/>
    <row r="3693" ht="13.15" customHeight="1" x14ac:dyDescent="0.2"/>
    <row r="3694" ht="13.15" customHeight="1" x14ac:dyDescent="0.2"/>
    <row r="3695" ht="13.15" customHeight="1" x14ac:dyDescent="0.2"/>
    <row r="3696" ht="13.15" customHeight="1" x14ac:dyDescent="0.2"/>
    <row r="3697" ht="13.15" customHeight="1" x14ac:dyDescent="0.2"/>
    <row r="3698" ht="13.15" customHeight="1" x14ac:dyDescent="0.2"/>
    <row r="3699" ht="13.15" customHeight="1" x14ac:dyDescent="0.2"/>
    <row r="3700" ht="13.15" customHeight="1" x14ac:dyDescent="0.2"/>
    <row r="3701" ht="13.15" customHeight="1" x14ac:dyDescent="0.2"/>
    <row r="3702" ht="13.15" customHeight="1" x14ac:dyDescent="0.2"/>
    <row r="3703" ht="13.15" customHeight="1" x14ac:dyDescent="0.2"/>
    <row r="3704" ht="13.15" customHeight="1" x14ac:dyDescent="0.2"/>
    <row r="3705" ht="13.15" customHeight="1" x14ac:dyDescent="0.2"/>
    <row r="3706" ht="13.15" customHeight="1" x14ac:dyDescent="0.2"/>
    <row r="3707" ht="13.15" customHeight="1" x14ac:dyDescent="0.2"/>
    <row r="3708" ht="13.15" customHeight="1" x14ac:dyDescent="0.2"/>
    <row r="3709" ht="13.15" customHeight="1" x14ac:dyDescent="0.2"/>
    <row r="3710" ht="13.15" customHeight="1" x14ac:dyDescent="0.2"/>
    <row r="3711" ht="13.15" customHeight="1" x14ac:dyDescent="0.2"/>
    <row r="3712" ht="13.15" customHeight="1" x14ac:dyDescent="0.2"/>
    <row r="3713" ht="13.15" customHeight="1" x14ac:dyDescent="0.2"/>
    <row r="3714" ht="13.15" customHeight="1" x14ac:dyDescent="0.2"/>
    <row r="3715" ht="13.15" customHeight="1" x14ac:dyDescent="0.2"/>
    <row r="3716" ht="13.15" customHeight="1" x14ac:dyDescent="0.2"/>
    <row r="3717" ht="13.15" customHeight="1" x14ac:dyDescent="0.2"/>
    <row r="3718" ht="13.15" customHeight="1" x14ac:dyDescent="0.2"/>
    <row r="3719" ht="13.15" customHeight="1" x14ac:dyDescent="0.2"/>
    <row r="3720" ht="13.15" customHeight="1" x14ac:dyDescent="0.2"/>
    <row r="3721" ht="13.15" customHeight="1" x14ac:dyDescent="0.2"/>
    <row r="3722" ht="13.15" customHeight="1" x14ac:dyDescent="0.2"/>
    <row r="3723" ht="13.15" customHeight="1" x14ac:dyDescent="0.2"/>
    <row r="3724" ht="13.15" customHeight="1" x14ac:dyDescent="0.2"/>
    <row r="3725" ht="13.15" customHeight="1" x14ac:dyDescent="0.2"/>
    <row r="3726" ht="13.15" customHeight="1" x14ac:dyDescent="0.2"/>
    <row r="3727" ht="13.15" customHeight="1" x14ac:dyDescent="0.2"/>
    <row r="3728" ht="13.15" customHeight="1" x14ac:dyDescent="0.2"/>
    <row r="3729" ht="13.15" customHeight="1" x14ac:dyDescent="0.2"/>
    <row r="3730" ht="13.15" customHeight="1" x14ac:dyDescent="0.2"/>
    <row r="3731" ht="13.15" customHeight="1" x14ac:dyDescent="0.2"/>
    <row r="3732" ht="13.15" customHeight="1" x14ac:dyDescent="0.2"/>
    <row r="3733" ht="13.15" customHeight="1" x14ac:dyDescent="0.2"/>
    <row r="3734" ht="13.15" customHeight="1" x14ac:dyDescent="0.2"/>
    <row r="3735" ht="13.15" customHeight="1" x14ac:dyDescent="0.2"/>
    <row r="3736" ht="13.15" customHeight="1" x14ac:dyDescent="0.2"/>
    <row r="3737" ht="13.15" customHeight="1" x14ac:dyDescent="0.2"/>
    <row r="3738" ht="13.15" customHeight="1" x14ac:dyDescent="0.2"/>
    <row r="3739" ht="13.15" customHeight="1" x14ac:dyDescent="0.2"/>
    <row r="3740" ht="13.15" customHeight="1" x14ac:dyDescent="0.2"/>
    <row r="3741" ht="13.15" customHeight="1" x14ac:dyDescent="0.2"/>
    <row r="3742" ht="13.15" customHeight="1" x14ac:dyDescent="0.2"/>
    <row r="3743" ht="13.15" customHeight="1" x14ac:dyDescent="0.2"/>
    <row r="3744" ht="13.15" customHeight="1" x14ac:dyDescent="0.2"/>
    <row r="3745" ht="13.15" customHeight="1" x14ac:dyDescent="0.2"/>
    <row r="3746" ht="13.15" customHeight="1" x14ac:dyDescent="0.2"/>
    <row r="3747" ht="13.15" customHeight="1" x14ac:dyDescent="0.2"/>
    <row r="3748" ht="13.15" customHeight="1" x14ac:dyDescent="0.2"/>
    <row r="3749" ht="13.15" customHeight="1" x14ac:dyDescent="0.2"/>
    <row r="3750" ht="13.15" customHeight="1" x14ac:dyDescent="0.2"/>
    <row r="3751" ht="13.15" customHeight="1" x14ac:dyDescent="0.2"/>
    <row r="3752" ht="13.15" customHeight="1" x14ac:dyDescent="0.2"/>
    <row r="3753" ht="13.15" customHeight="1" x14ac:dyDescent="0.2"/>
    <row r="3754" ht="13.15" customHeight="1" x14ac:dyDescent="0.2"/>
    <row r="3755" ht="13.15" customHeight="1" x14ac:dyDescent="0.2"/>
    <row r="3756" ht="13.15" customHeight="1" x14ac:dyDescent="0.2"/>
    <row r="3757" ht="13.15" customHeight="1" x14ac:dyDescent="0.2"/>
    <row r="3758" ht="13.15" customHeight="1" x14ac:dyDescent="0.2"/>
    <row r="3759" ht="13.15" customHeight="1" x14ac:dyDescent="0.2"/>
    <row r="3760" ht="13.15" customHeight="1" x14ac:dyDescent="0.2"/>
    <row r="3761" ht="13.15" customHeight="1" x14ac:dyDescent="0.2"/>
    <row r="3762" ht="13.15" customHeight="1" x14ac:dyDescent="0.2"/>
    <row r="3763" ht="13.15" customHeight="1" x14ac:dyDescent="0.2"/>
    <row r="3764" ht="13.15" customHeight="1" x14ac:dyDescent="0.2"/>
    <row r="3765" ht="13.15" customHeight="1" x14ac:dyDescent="0.2"/>
    <row r="3766" ht="13.15" customHeight="1" x14ac:dyDescent="0.2"/>
    <row r="3767" ht="13.15" customHeight="1" x14ac:dyDescent="0.2"/>
    <row r="3768" ht="13.15" customHeight="1" x14ac:dyDescent="0.2"/>
    <row r="3769" ht="13.15" customHeight="1" x14ac:dyDescent="0.2"/>
    <row r="3770" ht="13.15" customHeight="1" x14ac:dyDescent="0.2"/>
    <row r="3771" ht="13.15" customHeight="1" x14ac:dyDescent="0.2"/>
    <row r="3772" ht="13.15" customHeight="1" x14ac:dyDescent="0.2"/>
    <row r="3773" ht="13.15" customHeight="1" x14ac:dyDescent="0.2"/>
    <row r="3774" ht="13.15" customHeight="1" x14ac:dyDescent="0.2"/>
    <row r="3775" ht="13.15" customHeight="1" x14ac:dyDescent="0.2"/>
    <row r="3776" ht="13.15" customHeight="1" x14ac:dyDescent="0.2"/>
    <row r="3777" ht="13.15" customHeight="1" x14ac:dyDescent="0.2"/>
    <row r="3778" ht="13.15" customHeight="1" x14ac:dyDescent="0.2"/>
    <row r="3779" ht="13.15" customHeight="1" x14ac:dyDescent="0.2"/>
    <row r="3780" ht="13.15" customHeight="1" x14ac:dyDescent="0.2"/>
    <row r="3781" ht="13.15" customHeight="1" x14ac:dyDescent="0.2"/>
    <row r="3782" ht="13.15" customHeight="1" x14ac:dyDescent="0.2"/>
    <row r="3783" ht="13.15" customHeight="1" x14ac:dyDescent="0.2"/>
    <row r="3784" ht="13.15" customHeight="1" x14ac:dyDescent="0.2"/>
    <row r="3785" ht="13.15" customHeight="1" x14ac:dyDescent="0.2"/>
    <row r="3786" ht="13.15" customHeight="1" x14ac:dyDescent="0.2"/>
    <row r="3787" ht="13.15" customHeight="1" x14ac:dyDescent="0.2"/>
    <row r="3788" ht="13.15" customHeight="1" x14ac:dyDescent="0.2"/>
    <row r="3789" ht="13.15" customHeight="1" x14ac:dyDescent="0.2"/>
    <row r="3790" ht="13.15" customHeight="1" x14ac:dyDescent="0.2"/>
    <row r="3791" ht="13.15" customHeight="1" x14ac:dyDescent="0.2"/>
    <row r="3792" ht="13.15" customHeight="1" x14ac:dyDescent="0.2"/>
    <row r="3793" ht="13.15" customHeight="1" x14ac:dyDescent="0.2"/>
    <row r="3794" ht="13.15" customHeight="1" x14ac:dyDescent="0.2"/>
    <row r="3795" ht="13.15" customHeight="1" x14ac:dyDescent="0.2"/>
    <row r="3796" ht="13.15" customHeight="1" x14ac:dyDescent="0.2"/>
    <row r="3797" ht="13.15" customHeight="1" x14ac:dyDescent="0.2"/>
    <row r="3798" ht="13.15" customHeight="1" x14ac:dyDescent="0.2"/>
    <row r="3799" ht="13.15" customHeight="1" x14ac:dyDescent="0.2"/>
    <row r="3800" ht="13.15" customHeight="1" x14ac:dyDescent="0.2"/>
    <row r="3801" ht="13.15" customHeight="1" x14ac:dyDescent="0.2"/>
    <row r="3802" ht="13.15" customHeight="1" x14ac:dyDescent="0.2"/>
    <row r="3803" ht="13.15" customHeight="1" x14ac:dyDescent="0.2"/>
    <row r="3804" ht="13.15" customHeight="1" x14ac:dyDescent="0.2"/>
    <row r="3805" ht="13.15" customHeight="1" x14ac:dyDescent="0.2"/>
    <row r="3806" ht="13.15" customHeight="1" x14ac:dyDescent="0.2"/>
    <row r="3807" ht="13.15" customHeight="1" x14ac:dyDescent="0.2"/>
    <row r="3808" ht="13.15" customHeight="1" x14ac:dyDescent="0.2"/>
    <row r="3809" ht="13.15" customHeight="1" x14ac:dyDescent="0.2"/>
    <row r="3810" ht="13.15" customHeight="1" x14ac:dyDescent="0.2"/>
    <row r="3811" ht="13.15" customHeight="1" x14ac:dyDescent="0.2"/>
    <row r="3812" ht="13.15" customHeight="1" x14ac:dyDescent="0.2"/>
    <row r="3813" ht="13.15" customHeight="1" x14ac:dyDescent="0.2"/>
    <row r="3814" ht="13.15" customHeight="1" x14ac:dyDescent="0.2"/>
    <row r="3815" ht="13.15" customHeight="1" x14ac:dyDescent="0.2"/>
    <row r="3816" ht="13.15" customHeight="1" x14ac:dyDescent="0.2"/>
    <row r="3817" ht="13.15" customHeight="1" x14ac:dyDescent="0.2"/>
    <row r="3818" ht="13.15" customHeight="1" x14ac:dyDescent="0.2"/>
    <row r="3819" ht="13.15" customHeight="1" x14ac:dyDescent="0.2"/>
    <row r="3820" ht="13.15" customHeight="1" x14ac:dyDescent="0.2"/>
    <row r="3821" ht="13.15" customHeight="1" x14ac:dyDescent="0.2"/>
    <row r="3822" ht="13.15" customHeight="1" x14ac:dyDescent="0.2"/>
    <row r="3823" ht="13.15" customHeight="1" x14ac:dyDescent="0.2"/>
    <row r="3824" ht="13.15" customHeight="1" x14ac:dyDescent="0.2"/>
    <row r="3825" ht="13.15" customHeight="1" x14ac:dyDescent="0.2"/>
    <row r="3826" ht="13.15" customHeight="1" x14ac:dyDescent="0.2"/>
    <row r="3827" ht="13.15" customHeight="1" x14ac:dyDescent="0.2"/>
    <row r="3828" ht="13.15" customHeight="1" x14ac:dyDescent="0.2"/>
    <row r="3829" ht="13.15" customHeight="1" x14ac:dyDescent="0.2"/>
    <row r="3830" ht="13.15" customHeight="1" x14ac:dyDescent="0.2"/>
    <row r="3831" ht="13.15" customHeight="1" x14ac:dyDescent="0.2"/>
    <row r="3832" ht="13.15" customHeight="1" x14ac:dyDescent="0.2"/>
    <row r="3833" ht="13.15" customHeight="1" x14ac:dyDescent="0.2"/>
    <row r="3834" ht="13.15" customHeight="1" x14ac:dyDescent="0.2"/>
    <row r="3835" ht="13.15" customHeight="1" x14ac:dyDescent="0.2"/>
    <row r="3836" ht="13.15" customHeight="1" x14ac:dyDescent="0.2"/>
    <row r="3837" ht="13.15" customHeight="1" x14ac:dyDescent="0.2"/>
    <row r="3838" ht="13.15" customHeight="1" x14ac:dyDescent="0.2"/>
    <row r="3839" ht="13.15" customHeight="1" x14ac:dyDescent="0.2"/>
    <row r="3840" ht="13.15" customHeight="1" x14ac:dyDescent="0.2"/>
    <row r="3841" ht="13.15" customHeight="1" x14ac:dyDescent="0.2"/>
    <row r="3842" ht="13.15" customHeight="1" x14ac:dyDescent="0.2"/>
    <row r="3843" ht="13.15" customHeight="1" x14ac:dyDescent="0.2"/>
    <row r="3844" ht="13.15" customHeight="1" x14ac:dyDescent="0.2"/>
    <row r="3845" ht="13.15" customHeight="1" x14ac:dyDescent="0.2"/>
    <row r="3846" ht="13.15" customHeight="1" x14ac:dyDescent="0.2"/>
    <row r="3847" ht="13.15" customHeight="1" x14ac:dyDescent="0.2"/>
    <row r="3848" ht="13.15" customHeight="1" x14ac:dyDescent="0.2"/>
    <row r="3849" ht="13.15" customHeight="1" x14ac:dyDescent="0.2"/>
    <row r="3850" ht="13.15" customHeight="1" x14ac:dyDescent="0.2"/>
    <row r="3851" ht="13.15" customHeight="1" x14ac:dyDescent="0.2"/>
    <row r="3852" ht="13.15" customHeight="1" x14ac:dyDescent="0.2"/>
    <row r="3853" ht="13.15" customHeight="1" x14ac:dyDescent="0.2"/>
    <row r="3854" ht="13.15" customHeight="1" x14ac:dyDescent="0.2"/>
    <row r="3855" ht="13.15" customHeight="1" x14ac:dyDescent="0.2"/>
    <row r="3856" ht="13.15" customHeight="1" x14ac:dyDescent="0.2"/>
    <row r="3857" ht="13.15" customHeight="1" x14ac:dyDescent="0.2"/>
    <row r="3858" ht="13.15" customHeight="1" x14ac:dyDescent="0.2"/>
    <row r="3859" ht="13.15" customHeight="1" x14ac:dyDescent="0.2"/>
    <row r="3860" ht="13.15" customHeight="1" x14ac:dyDescent="0.2"/>
    <row r="3861" ht="13.15" customHeight="1" x14ac:dyDescent="0.2"/>
    <row r="3862" ht="13.15" customHeight="1" x14ac:dyDescent="0.2"/>
    <row r="3863" ht="13.15" customHeight="1" x14ac:dyDescent="0.2"/>
    <row r="3864" ht="13.15" customHeight="1" x14ac:dyDescent="0.2"/>
    <row r="3865" ht="13.15" customHeight="1" x14ac:dyDescent="0.2"/>
    <row r="3866" ht="13.15" customHeight="1" x14ac:dyDescent="0.2"/>
    <row r="3867" ht="13.15" customHeight="1" x14ac:dyDescent="0.2"/>
    <row r="3868" ht="13.15" customHeight="1" x14ac:dyDescent="0.2"/>
    <row r="3869" ht="13.15" customHeight="1" x14ac:dyDescent="0.2"/>
    <row r="3870" ht="13.15" customHeight="1" x14ac:dyDescent="0.2"/>
    <row r="3871" ht="13.15" customHeight="1" x14ac:dyDescent="0.2"/>
    <row r="3872" ht="13.15" customHeight="1" x14ac:dyDescent="0.2"/>
    <row r="3873" ht="13.15" customHeight="1" x14ac:dyDescent="0.2"/>
    <row r="3874" ht="13.15" customHeight="1" x14ac:dyDescent="0.2"/>
    <row r="3875" ht="13.15" customHeight="1" x14ac:dyDescent="0.2"/>
    <row r="3876" ht="13.15" customHeight="1" x14ac:dyDescent="0.2"/>
    <row r="3877" ht="13.15" customHeight="1" x14ac:dyDescent="0.2"/>
    <row r="3878" ht="13.15" customHeight="1" x14ac:dyDescent="0.2"/>
    <row r="3879" ht="13.15" customHeight="1" x14ac:dyDescent="0.2"/>
    <row r="3880" ht="13.15" customHeight="1" x14ac:dyDescent="0.2"/>
    <row r="3881" ht="13.15" customHeight="1" x14ac:dyDescent="0.2"/>
    <row r="3882" ht="13.15" customHeight="1" x14ac:dyDescent="0.2"/>
    <row r="3883" ht="13.15" customHeight="1" x14ac:dyDescent="0.2"/>
    <row r="3884" ht="13.15" customHeight="1" x14ac:dyDescent="0.2"/>
    <row r="3885" ht="13.15" customHeight="1" x14ac:dyDescent="0.2"/>
    <row r="3886" ht="13.15" customHeight="1" x14ac:dyDescent="0.2"/>
    <row r="3887" ht="13.15" customHeight="1" x14ac:dyDescent="0.2"/>
    <row r="3888" ht="13.15" customHeight="1" x14ac:dyDescent="0.2"/>
    <row r="3889" ht="13.15" customHeight="1" x14ac:dyDescent="0.2"/>
    <row r="3890" ht="13.15" customHeight="1" x14ac:dyDescent="0.2"/>
    <row r="3891" ht="13.15" customHeight="1" x14ac:dyDescent="0.2"/>
    <row r="3892" ht="13.15" customHeight="1" x14ac:dyDescent="0.2"/>
    <row r="3893" ht="13.15" customHeight="1" x14ac:dyDescent="0.2"/>
    <row r="3894" ht="13.15" customHeight="1" x14ac:dyDescent="0.2"/>
    <row r="3895" ht="13.15" customHeight="1" x14ac:dyDescent="0.2"/>
    <row r="3896" ht="13.15" customHeight="1" x14ac:dyDescent="0.2"/>
    <row r="3897" ht="13.15" customHeight="1" x14ac:dyDescent="0.2"/>
    <row r="3898" ht="13.15" customHeight="1" x14ac:dyDescent="0.2"/>
    <row r="3899" ht="13.15" customHeight="1" x14ac:dyDescent="0.2"/>
    <row r="3900" ht="13.15" customHeight="1" x14ac:dyDescent="0.2"/>
    <row r="3901" ht="13.15" customHeight="1" x14ac:dyDescent="0.2"/>
    <row r="3902" ht="13.15" customHeight="1" x14ac:dyDescent="0.2"/>
    <row r="3903" ht="13.15" customHeight="1" x14ac:dyDescent="0.2"/>
    <row r="3904" ht="13.15" customHeight="1" x14ac:dyDescent="0.2"/>
    <row r="3905" ht="13.15" customHeight="1" x14ac:dyDescent="0.2"/>
    <row r="3906" ht="13.15" customHeight="1" x14ac:dyDescent="0.2"/>
    <row r="3907" ht="13.15" customHeight="1" x14ac:dyDescent="0.2"/>
    <row r="3908" ht="13.15" customHeight="1" x14ac:dyDescent="0.2"/>
    <row r="3909" ht="13.15" customHeight="1" x14ac:dyDescent="0.2"/>
    <row r="3910" ht="13.15" customHeight="1" x14ac:dyDescent="0.2"/>
    <row r="3911" ht="13.15" customHeight="1" x14ac:dyDescent="0.2"/>
    <row r="3912" ht="13.15" customHeight="1" x14ac:dyDescent="0.2"/>
    <row r="3913" ht="13.15" customHeight="1" x14ac:dyDescent="0.2"/>
    <row r="3914" ht="13.15" customHeight="1" x14ac:dyDescent="0.2"/>
    <row r="3915" ht="13.15" customHeight="1" x14ac:dyDescent="0.2"/>
    <row r="3916" ht="13.15" customHeight="1" x14ac:dyDescent="0.2"/>
    <row r="3917" ht="13.15" customHeight="1" x14ac:dyDescent="0.2"/>
    <row r="3918" ht="13.15" customHeight="1" x14ac:dyDescent="0.2"/>
    <row r="3919" ht="13.15" customHeight="1" x14ac:dyDescent="0.2"/>
    <row r="3920" ht="13.15" customHeight="1" x14ac:dyDescent="0.2"/>
    <row r="3921" ht="13.15" customHeight="1" x14ac:dyDescent="0.2"/>
    <row r="3922" ht="13.15" customHeight="1" x14ac:dyDescent="0.2"/>
    <row r="3923" ht="13.15" customHeight="1" x14ac:dyDescent="0.2"/>
    <row r="3924" ht="13.15" customHeight="1" x14ac:dyDescent="0.2"/>
    <row r="3925" ht="13.15" customHeight="1" x14ac:dyDescent="0.2"/>
    <row r="3926" ht="13.15" customHeight="1" x14ac:dyDescent="0.2"/>
    <row r="3927" ht="13.15" customHeight="1" x14ac:dyDescent="0.2"/>
    <row r="3928" ht="13.15" customHeight="1" x14ac:dyDescent="0.2"/>
    <row r="3929" ht="13.15" customHeight="1" x14ac:dyDescent="0.2"/>
    <row r="3930" ht="13.15" customHeight="1" x14ac:dyDescent="0.2"/>
    <row r="3931" ht="13.15" customHeight="1" x14ac:dyDescent="0.2"/>
    <row r="3932" ht="13.15" customHeight="1" x14ac:dyDescent="0.2"/>
    <row r="3933" ht="13.15" customHeight="1" x14ac:dyDescent="0.2"/>
    <row r="3934" ht="13.15" customHeight="1" x14ac:dyDescent="0.2"/>
    <row r="3935" ht="13.15" customHeight="1" x14ac:dyDescent="0.2"/>
    <row r="3936" ht="13.15" customHeight="1" x14ac:dyDescent="0.2"/>
    <row r="3937" ht="13.15" customHeight="1" x14ac:dyDescent="0.2"/>
    <row r="3938" ht="13.15" customHeight="1" x14ac:dyDescent="0.2"/>
    <row r="3939" ht="13.15" customHeight="1" x14ac:dyDescent="0.2"/>
    <row r="3940" ht="13.15" customHeight="1" x14ac:dyDescent="0.2"/>
    <row r="3941" ht="13.15" customHeight="1" x14ac:dyDescent="0.2"/>
    <row r="3942" ht="13.15" customHeight="1" x14ac:dyDescent="0.2"/>
    <row r="3943" ht="13.15" customHeight="1" x14ac:dyDescent="0.2"/>
    <row r="3944" ht="13.15" customHeight="1" x14ac:dyDescent="0.2"/>
    <row r="3945" ht="13.15" customHeight="1" x14ac:dyDescent="0.2"/>
    <row r="3946" ht="13.15" customHeight="1" x14ac:dyDescent="0.2"/>
    <row r="3947" ht="13.15" customHeight="1" x14ac:dyDescent="0.2"/>
    <row r="3948" ht="13.15" customHeight="1" x14ac:dyDescent="0.2"/>
    <row r="3949" ht="13.15" customHeight="1" x14ac:dyDescent="0.2"/>
    <row r="3950" ht="13.15" customHeight="1" x14ac:dyDescent="0.2"/>
    <row r="3951" ht="13.15" customHeight="1" x14ac:dyDescent="0.2"/>
    <row r="3952" ht="13.15" customHeight="1" x14ac:dyDescent="0.2"/>
    <row r="3953" ht="13.15" customHeight="1" x14ac:dyDescent="0.2"/>
    <row r="3954" ht="13.15" customHeight="1" x14ac:dyDescent="0.2"/>
    <row r="3955" ht="13.15" customHeight="1" x14ac:dyDescent="0.2"/>
    <row r="3956" ht="13.15" customHeight="1" x14ac:dyDescent="0.2"/>
    <row r="3957" ht="13.15" customHeight="1" x14ac:dyDescent="0.2"/>
    <row r="3958" ht="13.15" customHeight="1" x14ac:dyDescent="0.2"/>
    <row r="3959" ht="13.15" customHeight="1" x14ac:dyDescent="0.2"/>
    <row r="3960" ht="13.15" customHeight="1" x14ac:dyDescent="0.2"/>
    <row r="3961" ht="13.15" customHeight="1" x14ac:dyDescent="0.2"/>
    <row r="3962" ht="13.15" customHeight="1" x14ac:dyDescent="0.2"/>
    <row r="3963" ht="13.15" customHeight="1" x14ac:dyDescent="0.2"/>
    <row r="3964" ht="13.15" customHeight="1" x14ac:dyDescent="0.2"/>
    <row r="3965" ht="13.15" customHeight="1" x14ac:dyDescent="0.2"/>
    <row r="3966" ht="13.15" customHeight="1" x14ac:dyDescent="0.2"/>
    <row r="3967" ht="13.15" customHeight="1" x14ac:dyDescent="0.2"/>
    <row r="3968" ht="13.15" customHeight="1" x14ac:dyDescent="0.2"/>
    <row r="3969" ht="13.15" customHeight="1" x14ac:dyDescent="0.2"/>
    <row r="3970" ht="13.15" customHeight="1" x14ac:dyDescent="0.2"/>
    <row r="3971" ht="13.15" customHeight="1" x14ac:dyDescent="0.2"/>
    <row r="3972" ht="13.15" customHeight="1" x14ac:dyDescent="0.2"/>
    <row r="3973" ht="13.15" customHeight="1" x14ac:dyDescent="0.2"/>
    <row r="3974" ht="13.15" customHeight="1" x14ac:dyDescent="0.2"/>
    <row r="3975" ht="13.15" customHeight="1" x14ac:dyDescent="0.2"/>
    <row r="3976" ht="13.15" customHeight="1" x14ac:dyDescent="0.2"/>
    <row r="3977" ht="13.15" customHeight="1" x14ac:dyDescent="0.2"/>
    <row r="3978" ht="13.15" customHeight="1" x14ac:dyDescent="0.2"/>
    <row r="3979" ht="13.15" customHeight="1" x14ac:dyDescent="0.2"/>
    <row r="3980" ht="13.15" customHeight="1" x14ac:dyDescent="0.2"/>
    <row r="3981" ht="13.15" customHeight="1" x14ac:dyDescent="0.2"/>
    <row r="3982" ht="13.15" customHeight="1" x14ac:dyDescent="0.2"/>
    <row r="3983" ht="13.15" customHeight="1" x14ac:dyDescent="0.2"/>
    <row r="3984" ht="13.15" customHeight="1" x14ac:dyDescent="0.2"/>
    <row r="3985" ht="13.15" customHeight="1" x14ac:dyDescent="0.2"/>
    <row r="3986" ht="13.15" customHeight="1" x14ac:dyDescent="0.2"/>
    <row r="3987" ht="13.15" customHeight="1" x14ac:dyDescent="0.2"/>
    <row r="3988" ht="13.15" customHeight="1" x14ac:dyDescent="0.2"/>
    <row r="3989" ht="13.15" customHeight="1" x14ac:dyDescent="0.2"/>
    <row r="3990" ht="13.15" customHeight="1" x14ac:dyDescent="0.2"/>
    <row r="3991" ht="13.15" customHeight="1" x14ac:dyDescent="0.2"/>
    <row r="3992" ht="13.15" customHeight="1" x14ac:dyDescent="0.2"/>
    <row r="3993" ht="13.15" customHeight="1" x14ac:dyDescent="0.2"/>
    <row r="3994" ht="13.15" customHeight="1" x14ac:dyDescent="0.2"/>
    <row r="3995" ht="13.15" customHeight="1" x14ac:dyDescent="0.2"/>
    <row r="3996" ht="13.15" customHeight="1" x14ac:dyDescent="0.2"/>
    <row r="3997" ht="13.15" customHeight="1" x14ac:dyDescent="0.2"/>
    <row r="3998" ht="13.15" customHeight="1" x14ac:dyDescent="0.2"/>
    <row r="3999" ht="13.15" customHeight="1" x14ac:dyDescent="0.2"/>
    <row r="4000" ht="13.15" customHeight="1" x14ac:dyDescent="0.2"/>
    <row r="4001" ht="13.15" customHeight="1" x14ac:dyDescent="0.2"/>
    <row r="4002" ht="13.15" customHeight="1" x14ac:dyDescent="0.2"/>
    <row r="4003" ht="13.15" customHeight="1" x14ac:dyDescent="0.2"/>
    <row r="4004" ht="13.15" customHeight="1" x14ac:dyDescent="0.2"/>
    <row r="4005" ht="13.15" customHeight="1" x14ac:dyDescent="0.2"/>
    <row r="4006" ht="13.15" customHeight="1" x14ac:dyDescent="0.2"/>
    <row r="4007" ht="13.15" customHeight="1" x14ac:dyDescent="0.2"/>
    <row r="4008" ht="13.15" customHeight="1" x14ac:dyDescent="0.2"/>
    <row r="4009" ht="13.15" customHeight="1" x14ac:dyDescent="0.2"/>
    <row r="4010" ht="13.15" customHeight="1" x14ac:dyDescent="0.2"/>
    <row r="4011" ht="13.15" customHeight="1" x14ac:dyDescent="0.2"/>
    <row r="4012" ht="13.15" customHeight="1" x14ac:dyDescent="0.2"/>
    <row r="4013" ht="13.15" customHeight="1" x14ac:dyDescent="0.2"/>
    <row r="4014" ht="13.15" customHeight="1" x14ac:dyDescent="0.2"/>
    <row r="4015" ht="13.15" customHeight="1" x14ac:dyDescent="0.2"/>
    <row r="4016" ht="13.15" customHeight="1" x14ac:dyDescent="0.2"/>
    <row r="4017" ht="13.15" customHeight="1" x14ac:dyDescent="0.2"/>
    <row r="4018" ht="13.15" customHeight="1" x14ac:dyDescent="0.2"/>
    <row r="4019" ht="13.15" customHeight="1" x14ac:dyDescent="0.2"/>
    <row r="4020" ht="13.15" customHeight="1" x14ac:dyDescent="0.2"/>
    <row r="4021" ht="13.15" customHeight="1" x14ac:dyDescent="0.2"/>
    <row r="4022" ht="13.15" customHeight="1" x14ac:dyDescent="0.2"/>
    <row r="4023" ht="13.15" customHeight="1" x14ac:dyDescent="0.2"/>
    <row r="4024" ht="13.15" customHeight="1" x14ac:dyDescent="0.2"/>
    <row r="4025" ht="13.15" customHeight="1" x14ac:dyDescent="0.2"/>
    <row r="4026" ht="13.15" customHeight="1" x14ac:dyDescent="0.2"/>
    <row r="4027" ht="13.15" customHeight="1" x14ac:dyDescent="0.2"/>
    <row r="4028" ht="13.15" customHeight="1" x14ac:dyDescent="0.2"/>
    <row r="4029" ht="13.15" customHeight="1" x14ac:dyDescent="0.2"/>
    <row r="4030" ht="13.15" customHeight="1" x14ac:dyDescent="0.2"/>
    <row r="4031" ht="13.15" customHeight="1" x14ac:dyDescent="0.2"/>
    <row r="4032" ht="13.15" customHeight="1" x14ac:dyDescent="0.2"/>
    <row r="4033" ht="13.15" customHeight="1" x14ac:dyDescent="0.2"/>
    <row r="4034" ht="13.15" customHeight="1" x14ac:dyDescent="0.2"/>
    <row r="4035" ht="13.15" customHeight="1" x14ac:dyDescent="0.2"/>
    <row r="4036" ht="13.15" customHeight="1" x14ac:dyDescent="0.2"/>
    <row r="4037" ht="13.15" customHeight="1" x14ac:dyDescent="0.2"/>
    <row r="4038" ht="13.15" customHeight="1" x14ac:dyDescent="0.2"/>
    <row r="4039" ht="13.15" customHeight="1" x14ac:dyDescent="0.2"/>
    <row r="4040" ht="13.15" customHeight="1" x14ac:dyDescent="0.2"/>
    <row r="4041" ht="13.15" customHeight="1" x14ac:dyDescent="0.2"/>
    <row r="4042" ht="13.15" customHeight="1" x14ac:dyDescent="0.2"/>
    <row r="4043" ht="13.15" customHeight="1" x14ac:dyDescent="0.2"/>
    <row r="4044" ht="13.15" customHeight="1" x14ac:dyDescent="0.2"/>
    <row r="4045" ht="13.15" customHeight="1" x14ac:dyDescent="0.2"/>
    <row r="4046" ht="13.15" customHeight="1" x14ac:dyDescent="0.2"/>
    <row r="4047" ht="13.15" customHeight="1" x14ac:dyDescent="0.2"/>
    <row r="4048" ht="13.15" customHeight="1" x14ac:dyDescent="0.2"/>
    <row r="4049" ht="13.15" customHeight="1" x14ac:dyDescent="0.2"/>
    <row r="4050" ht="13.15" customHeight="1" x14ac:dyDescent="0.2"/>
    <row r="4051" ht="13.15" customHeight="1" x14ac:dyDescent="0.2"/>
    <row r="4052" ht="13.15" customHeight="1" x14ac:dyDescent="0.2"/>
    <row r="4053" ht="13.15" customHeight="1" x14ac:dyDescent="0.2"/>
    <row r="4054" ht="13.15" customHeight="1" x14ac:dyDescent="0.2"/>
    <row r="4055" ht="13.15" customHeight="1" x14ac:dyDescent="0.2"/>
    <row r="4056" ht="13.15" customHeight="1" x14ac:dyDescent="0.2"/>
    <row r="4057" ht="13.15" customHeight="1" x14ac:dyDescent="0.2"/>
    <row r="4058" ht="13.15" customHeight="1" x14ac:dyDescent="0.2"/>
    <row r="4059" ht="13.15" customHeight="1" x14ac:dyDescent="0.2"/>
    <row r="4060" ht="13.15" customHeight="1" x14ac:dyDescent="0.2"/>
    <row r="4061" ht="13.15" customHeight="1" x14ac:dyDescent="0.2"/>
    <row r="4062" ht="13.15" customHeight="1" x14ac:dyDescent="0.2"/>
    <row r="4063" ht="13.15" customHeight="1" x14ac:dyDescent="0.2"/>
    <row r="4064" ht="13.15" customHeight="1" x14ac:dyDescent="0.2"/>
    <row r="4065" ht="13.15" customHeight="1" x14ac:dyDescent="0.2"/>
    <row r="4066" ht="13.15" customHeight="1" x14ac:dyDescent="0.2"/>
    <row r="4067" ht="13.15" customHeight="1" x14ac:dyDescent="0.2"/>
    <row r="4068" ht="13.15" customHeight="1" x14ac:dyDescent="0.2"/>
    <row r="4069" ht="13.15" customHeight="1" x14ac:dyDescent="0.2"/>
    <row r="4070" ht="13.15" customHeight="1" x14ac:dyDescent="0.2"/>
    <row r="4071" ht="13.15" customHeight="1" x14ac:dyDescent="0.2"/>
    <row r="4072" ht="13.15" customHeight="1" x14ac:dyDescent="0.2"/>
    <row r="4073" ht="13.15" customHeight="1" x14ac:dyDescent="0.2"/>
    <row r="4074" ht="13.15" customHeight="1" x14ac:dyDescent="0.2"/>
    <row r="4075" ht="13.15" customHeight="1" x14ac:dyDescent="0.2"/>
    <row r="4076" ht="13.15" customHeight="1" x14ac:dyDescent="0.2"/>
    <row r="4077" ht="13.15" customHeight="1" x14ac:dyDescent="0.2"/>
    <row r="4078" ht="13.15" customHeight="1" x14ac:dyDescent="0.2"/>
    <row r="4079" ht="13.15" customHeight="1" x14ac:dyDescent="0.2"/>
    <row r="4080" ht="13.15" customHeight="1" x14ac:dyDescent="0.2"/>
    <row r="4081" ht="13.15" customHeight="1" x14ac:dyDescent="0.2"/>
    <row r="4082" ht="13.15" customHeight="1" x14ac:dyDescent="0.2"/>
    <row r="4083" ht="13.15" customHeight="1" x14ac:dyDescent="0.2"/>
    <row r="4084" ht="13.15" customHeight="1" x14ac:dyDescent="0.2"/>
    <row r="4085" ht="13.15" customHeight="1" x14ac:dyDescent="0.2"/>
    <row r="4086" ht="13.15" customHeight="1" x14ac:dyDescent="0.2"/>
    <row r="4087" ht="13.15" customHeight="1" x14ac:dyDescent="0.2"/>
    <row r="4088" ht="13.15" customHeight="1" x14ac:dyDescent="0.2"/>
    <row r="4089" ht="13.15" customHeight="1" x14ac:dyDescent="0.2"/>
    <row r="4090" ht="13.15" customHeight="1" x14ac:dyDescent="0.2"/>
    <row r="4091" ht="13.15" customHeight="1" x14ac:dyDescent="0.2"/>
    <row r="4092" ht="13.15" customHeight="1" x14ac:dyDescent="0.2"/>
    <row r="4093" ht="13.15" customHeight="1" x14ac:dyDescent="0.2"/>
    <row r="4094" ht="13.15" customHeight="1" x14ac:dyDescent="0.2"/>
    <row r="4095" ht="13.15" customHeight="1" x14ac:dyDescent="0.2"/>
    <row r="4096" ht="13.15" customHeight="1" x14ac:dyDescent="0.2"/>
    <row r="4097" ht="13.15" customHeight="1" x14ac:dyDescent="0.2"/>
    <row r="4098" ht="13.15" customHeight="1" x14ac:dyDescent="0.2"/>
    <row r="4099" ht="13.15" customHeight="1" x14ac:dyDescent="0.2"/>
    <row r="4100" ht="13.15" customHeight="1" x14ac:dyDescent="0.2"/>
    <row r="4101" ht="13.15" customHeight="1" x14ac:dyDescent="0.2"/>
    <row r="4102" ht="13.15" customHeight="1" x14ac:dyDescent="0.2"/>
    <row r="4103" ht="13.15" customHeight="1" x14ac:dyDescent="0.2"/>
    <row r="4104" ht="13.15" customHeight="1" x14ac:dyDescent="0.2"/>
    <row r="4105" ht="13.15" customHeight="1" x14ac:dyDescent="0.2"/>
    <row r="4106" ht="13.15" customHeight="1" x14ac:dyDescent="0.2"/>
    <row r="4107" ht="13.15" customHeight="1" x14ac:dyDescent="0.2"/>
    <row r="4108" ht="13.15" customHeight="1" x14ac:dyDescent="0.2"/>
    <row r="4109" ht="13.15" customHeight="1" x14ac:dyDescent="0.2"/>
    <row r="4110" ht="13.15" customHeight="1" x14ac:dyDescent="0.2"/>
    <row r="4111" ht="13.15" customHeight="1" x14ac:dyDescent="0.2"/>
    <row r="4112" ht="13.15" customHeight="1" x14ac:dyDescent="0.2"/>
    <row r="4113" ht="13.15" customHeight="1" x14ac:dyDescent="0.2"/>
    <row r="4114" ht="13.15" customHeight="1" x14ac:dyDescent="0.2"/>
    <row r="4115" ht="13.15" customHeight="1" x14ac:dyDescent="0.2"/>
    <row r="4116" ht="13.15" customHeight="1" x14ac:dyDescent="0.2"/>
    <row r="4117" ht="13.15" customHeight="1" x14ac:dyDescent="0.2"/>
    <row r="4118" ht="13.15" customHeight="1" x14ac:dyDescent="0.2"/>
    <row r="4119" ht="13.15" customHeight="1" x14ac:dyDescent="0.2"/>
    <row r="4120" ht="13.15" customHeight="1" x14ac:dyDescent="0.2"/>
    <row r="4121" ht="13.15" customHeight="1" x14ac:dyDescent="0.2"/>
    <row r="4122" ht="13.15" customHeight="1" x14ac:dyDescent="0.2"/>
    <row r="4123" ht="13.15" customHeight="1" x14ac:dyDescent="0.2"/>
    <row r="4124" ht="13.15" customHeight="1" x14ac:dyDescent="0.2"/>
    <row r="4125" ht="13.15" customHeight="1" x14ac:dyDescent="0.2"/>
    <row r="4126" ht="13.15" customHeight="1" x14ac:dyDescent="0.2"/>
    <row r="4127" ht="13.15" customHeight="1" x14ac:dyDescent="0.2"/>
    <row r="4128" ht="13.15" customHeight="1" x14ac:dyDescent="0.2"/>
    <row r="4129" ht="13.15" customHeight="1" x14ac:dyDescent="0.2"/>
    <row r="4130" ht="13.15" customHeight="1" x14ac:dyDescent="0.2"/>
    <row r="4131" ht="13.15" customHeight="1" x14ac:dyDescent="0.2"/>
    <row r="4132" ht="13.15" customHeight="1" x14ac:dyDescent="0.2"/>
    <row r="4133" ht="13.15" customHeight="1" x14ac:dyDescent="0.2"/>
    <row r="4134" ht="13.15" customHeight="1" x14ac:dyDescent="0.2"/>
    <row r="4135" ht="13.15" customHeight="1" x14ac:dyDescent="0.2"/>
    <row r="4136" ht="13.15" customHeight="1" x14ac:dyDescent="0.2"/>
    <row r="4137" ht="13.15" customHeight="1" x14ac:dyDescent="0.2"/>
    <row r="4138" ht="13.15" customHeight="1" x14ac:dyDescent="0.2"/>
    <row r="4139" ht="13.15" customHeight="1" x14ac:dyDescent="0.2"/>
    <row r="4140" ht="13.15" customHeight="1" x14ac:dyDescent="0.2"/>
    <row r="4141" ht="13.15" customHeight="1" x14ac:dyDescent="0.2"/>
    <row r="4142" ht="13.15" customHeight="1" x14ac:dyDescent="0.2"/>
    <row r="4143" ht="13.15" customHeight="1" x14ac:dyDescent="0.2"/>
    <row r="4144" ht="13.15" customHeight="1" x14ac:dyDescent="0.2"/>
    <row r="4145" ht="13.15" customHeight="1" x14ac:dyDescent="0.2"/>
    <row r="4146" ht="13.15" customHeight="1" x14ac:dyDescent="0.2"/>
    <row r="4147" ht="13.15" customHeight="1" x14ac:dyDescent="0.2"/>
    <row r="4148" ht="13.15" customHeight="1" x14ac:dyDescent="0.2"/>
    <row r="4149" ht="13.15" customHeight="1" x14ac:dyDescent="0.2"/>
    <row r="4150" ht="13.15" customHeight="1" x14ac:dyDescent="0.2"/>
    <row r="4151" ht="13.15" customHeight="1" x14ac:dyDescent="0.2"/>
    <row r="4152" ht="13.15" customHeight="1" x14ac:dyDescent="0.2"/>
    <row r="4153" ht="13.15" customHeight="1" x14ac:dyDescent="0.2"/>
    <row r="4154" ht="13.15" customHeight="1" x14ac:dyDescent="0.2"/>
    <row r="4155" ht="13.15" customHeight="1" x14ac:dyDescent="0.2"/>
    <row r="4156" ht="13.15" customHeight="1" x14ac:dyDescent="0.2"/>
    <row r="4157" ht="13.15" customHeight="1" x14ac:dyDescent="0.2"/>
    <row r="4158" ht="13.15" customHeight="1" x14ac:dyDescent="0.2"/>
    <row r="4159" ht="13.15" customHeight="1" x14ac:dyDescent="0.2"/>
    <row r="4160" ht="13.15" customHeight="1" x14ac:dyDescent="0.2"/>
    <row r="4161" ht="13.15" customHeight="1" x14ac:dyDescent="0.2"/>
    <row r="4162" ht="13.15" customHeight="1" x14ac:dyDescent="0.2"/>
    <row r="4163" ht="13.15" customHeight="1" x14ac:dyDescent="0.2"/>
    <row r="4164" ht="13.15" customHeight="1" x14ac:dyDescent="0.2"/>
    <row r="4165" ht="13.15" customHeight="1" x14ac:dyDescent="0.2"/>
    <row r="4166" ht="13.15" customHeight="1" x14ac:dyDescent="0.2"/>
    <row r="4167" ht="13.15" customHeight="1" x14ac:dyDescent="0.2"/>
    <row r="4168" ht="13.15" customHeight="1" x14ac:dyDescent="0.2"/>
    <row r="4169" ht="13.15" customHeight="1" x14ac:dyDescent="0.2"/>
    <row r="4170" ht="13.15" customHeight="1" x14ac:dyDescent="0.2"/>
    <row r="4171" ht="13.15" customHeight="1" x14ac:dyDescent="0.2"/>
    <row r="4172" ht="13.15" customHeight="1" x14ac:dyDescent="0.2"/>
    <row r="4173" ht="13.15" customHeight="1" x14ac:dyDescent="0.2"/>
    <row r="4174" ht="13.15" customHeight="1" x14ac:dyDescent="0.2"/>
    <row r="4175" ht="13.15" customHeight="1" x14ac:dyDescent="0.2"/>
    <row r="4176" ht="13.15" customHeight="1" x14ac:dyDescent="0.2"/>
    <row r="4177" ht="13.15" customHeight="1" x14ac:dyDescent="0.2"/>
    <row r="4178" ht="13.15" customHeight="1" x14ac:dyDescent="0.2"/>
    <row r="4179" ht="13.15" customHeight="1" x14ac:dyDescent="0.2"/>
    <row r="4180" ht="13.15" customHeight="1" x14ac:dyDescent="0.2"/>
    <row r="4181" ht="13.15" customHeight="1" x14ac:dyDescent="0.2"/>
    <row r="4182" ht="13.15" customHeight="1" x14ac:dyDescent="0.2"/>
    <row r="4183" ht="13.15" customHeight="1" x14ac:dyDescent="0.2"/>
    <row r="4184" ht="13.15" customHeight="1" x14ac:dyDescent="0.2"/>
    <row r="4185" ht="13.15" customHeight="1" x14ac:dyDescent="0.2"/>
    <row r="4186" ht="13.15" customHeight="1" x14ac:dyDescent="0.2"/>
    <row r="4187" ht="13.15" customHeight="1" x14ac:dyDescent="0.2"/>
    <row r="4188" ht="13.15" customHeight="1" x14ac:dyDescent="0.2"/>
    <row r="4189" ht="13.15" customHeight="1" x14ac:dyDescent="0.2"/>
    <row r="4190" ht="13.15" customHeight="1" x14ac:dyDescent="0.2"/>
    <row r="4191" ht="13.15" customHeight="1" x14ac:dyDescent="0.2"/>
    <row r="4192" ht="13.15" customHeight="1" x14ac:dyDescent="0.2"/>
    <row r="4193" ht="13.15" customHeight="1" x14ac:dyDescent="0.2"/>
    <row r="4194" ht="13.15" customHeight="1" x14ac:dyDescent="0.2"/>
    <row r="4195" ht="13.15" customHeight="1" x14ac:dyDescent="0.2"/>
    <row r="4196" ht="13.15" customHeight="1" x14ac:dyDescent="0.2"/>
    <row r="4197" ht="13.15" customHeight="1" x14ac:dyDescent="0.2"/>
    <row r="4198" ht="13.15" customHeight="1" x14ac:dyDescent="0.2"/>
    <row r="4199" ht="13.15" customHeight="1" x14ac:dyDescent="0.2"/>
    <row r="4200" ht="13.15" customHeight="1" x14ac:dyDescent="0.2"/>
    <row r="4201" ht="13.15" customHeight="1" x14ac:dyDescent="0.2"/>
    <row r="4202" ht="13.15" customHeight="1" x14ac:dyDescent="0.2"/>
    <row r="4203" ht="13.15" customHeight="1" x14ac:dyDescent="0.2"/>
    <row r="4204" ht="13.15" customHeight="1" x14ac:dyDescent="0.2"/>
    <row r="4205" ht="13.15" customHeight="1" x14ac:dyDescent="0.2"/>
    <row r="4206" ht="13.15" customHeight="1" x14ac:dyDescent="0.2"/>
    <row r="4207" ht="13.15" customHeight="1" x14ac:dyDescent="0.2"/>
    <row r="4208" ht="13.15" customHeight="1" x14ac:dyDescent="0.2"/>
    <row r="4209" ht="13.15" customHeight="1" x14ac:dyDescent="0.2"/>
    <row r="4210" ht="13.15" customHeight="1" x14ac:dyDescent="0.2"/>
    <row r="4211" ht="13.15" customHeight="1" x14ac:dyDescent="0.2"/>
    <row r="4212" ht="13.15" customHeight="1" x14ac:dyDescent="0.2"/>
    <row r="4213" ht="13.15" customHeight="1" x14ac:dyDescent="0.2"/>
    <row r="4214" ht="13.15" customHeight="1" x14ac:dyDescent="0.2"/>
    <row r="4215" ht="13.15" customHeight="1" x14ac:dyDescent="0.2"/>
    <row r="4216" ht="13.15" customHeight="1" x14ac:dyDescent="0.2"/>
    <row r="4217" ht="13.15" customHeight="1" x14ac:dyDescent="0.2"/>
    <row r="4218" ht="13.15" customHeight="1" x14ac:dyDescent="0.2"/>
    <row r="4219" ht="13.15" customHeight="1" x14ac:dyDescent="0.2"/>
    <row r="4220" ht="13.15" customHeight="1" x14ac:dyDescent="0.2"/>
    <row r="4221" ht="13.15" customHeight="1" x14ac:dyDescent="0.2"/>
    <row r="4222" ht="13.15" customHeight="1" x14ac:dyDescent="0.2"/>
    <row r="4223" ht="13.15" customHeight="1" x14ac:dyDescent="0.2"/>
    <row r="4224" ht="13.15" customHeight="1" x14ac:dyDescent="0.2"/>
    <row r="4225" ht="13.15" customHeight="1" x14ac:dyDescent="0.2"/>
    <row r="4226" ht="13.15" customHeight="1" x14ac:dyDescent="0.2"/>
    <row r="4227" ht="13.15" customHeight="1" x14ac:dyDescent="0.2"/>
    <row r="4228" ht="13.15" customHeight="1" x14ac:dyDescent="0.2"/>
    <row r="4229" ht="13.15" customHeight="1" x14ac:dyDescent="0.2"/>
    <row r="4230" ht="13.15" customHeight="1" x14ac:dyDescent="0.2"/>
    <row r="4231" ht="13.15" customHeight="1" x14ac:dyDescent="0.2"/>
    <row r="4232" ht="13.15" customHeight="1" x14ac:dyDescent="0.2"/>
    <row r="4233" ht="13.15" customHeight="1" x14ac:dyDescent="0.2"/>
    <row r="4234" ht="13.15" customHeight="1" x14ac:dyDescent="0.2"/>
    <row r="4235" ht="13.15" customHeight="1" x14ac:dyDescent="0.2"/>
    <row r="4236" ht="13.15" customHeight="1" x14ac:dyDescent="0.2"/>
    <row r="4237" ht="13.15" customHeight="1" x14ac:dyDescent="0.2"/>
    <row r="4238" ht="13.15" customHeight="1" x14ac:dyDescent="0.2"/>
    <row r="4239" ht="13.15" customHeight="1" x14ac:dyDescent="0.2"/>
    <row r="4240" ht="13.15" customHeight="1" x14ac:dyDescent="0.2"/>
    <row r="4241" ht="13.15" customHeight="1" x14ac:dyDescent="0.2"/>
    <row r="4242" ht="13.15" customHeight="1" x14ac:dyDescent="0.2"/>
    <row r="4243" ht="13.15" customHeight="1" x14ac:dyDescent="0.2"/>
    <row r="4244" ht="13.15" customHeight="1" x14ac:dyDescent="0.2"/>
    <row r="4245" ht="13.15" customHeight="1" x14ac:dyDescent="0.2"/>
    <row r="4246" ht="13.15" customHeight="1" x14ac:dyDescent="0.2"/>
    <row r="4247" ht="13.15" customHeight="1" x14ac:dyDescent="0.2"/>
    <row r="4248" ht="13.15" customHeight="1" x14ac:dyDescent="0.2"/>
    <row r="4249" ht="13.15" customHeight="1" x14ac:dyDescent="0.2"/>
    <row r="4250" ht="13.15" customHeight="1" x14ac:dyDescent="0.2"/>
    <row r="4251" ht="13.15" customHeight="1" x14ac:dyDescent="0.2"/>
    <row r="4252" ht="13.15" customHeight="1" x14ac:dyDescent="0.2"/>
    <row r="4253" ht="13.15" customHeight="1" x14ac:dyDescent="0.2"/>
    <row r="4254" ht="13.15" customHeight="1" x14ac:dyDescent="0.2"/>
    <row r="4255" ht="13.15" customHeight="1" x14ac:dyDescent="0.2"/>
    <row r="4256" ht="13.15" customHeight="1" x14ac:dyDescent="0.2"/>
    <row r="4257" ht="13.15" customHeight="1" x14ac:dyDescent="0.2"/>
    <row r="4258" ht="13.15" customHeight="1" x14ac:dyDescent="0.2"/>
    <row r="4259" ht="13.15" customHeight="1" x14ac:dyDescent="0.2"/>
    <row r="4260" ht="13.15" customHeight="1" x14ac:dyDescent="0.2"/>
    <row r="4261" ht="13.15" customHeight="1" x14ac:dyDescent="0.2"/>
    <row r="4262" ht="13.15" customHeight="1" x14ac:dyDescent="0.2"/>
    <row r="4263" ht="13.15" customHeight="1" x14ac:dyDescent="0.2"/>
    <row r="4264" ht="13.15" customHeight="1" x14ac:dyDescent="0.2"/>
    <row r="4265" ht="13.15" customHeight="1" x14ac:dyDescent="0.2"/>
    <row r="4266" ht="13.15" customHeight="1" x14ac:dyDescent="0.2"/>
    <row r="4267" ht="13.15" customHeight="1" x14ac:dyDescent="0.2"/>
    <row r="4268" ht="13.15" customHeight="1" x14ac:dyDescent="0.2"/>
    <row r="4269" ht="13.15" customHeight="1" x14ac:dyDescent="0.2"/>
    <row r="4270" ht="13.15" customHeight="1" x14ac:dyDescent="0.2"/>
    <row r="4271" ht="13.15" customHeight="1" x14ac:dyDescent="0.2"/>
    <row r="4272" ht="13.15" customHeight="1" x14ac:dyDescent="0.2"/>
    <row r="4273" ht="13.15" customHeight="1" x14ac:dyDescent="0.2"/>
    <row r="4274" ht="13.15" customHeight="1" x14ac:dyDescent="0.2"/>
    <row r="4275" ht="13.15" customHeight="1" x14ac:dyDescent="0.2"/>
    <row r="4276" ht="13.15" customHeight="1" x14ac:dyDescent="0.2"/>
    <row r="4277" ht="13.15" customHeight="1" x14ac:dyDescent="0.2"/>
    <row r="4278" ht="13.15" customHeight="1" x14ac:dyDescent="0.2"/>
    <row r="4279" ht="13.15" customHeight="1" x14ac:dyDescent="0.2"/>
    <row r="4280" ht="13.15" customHeight="1" x14ac:dyDescent="0.2"/>
    <row r="4281" ht="13.15" customHeight="1" x14ac:dyDescent="0.2"/>
    <row r="4282" ht="13.15" customHeight="1" x14ac:dyDescent="0.2"/>
    <row r="4283" ht="13.15" customHeight="1" x14ac:dyDescent="0.2"/>
    <row r="4284" ht="13.15" customHeight="1" x14ac:dyDescent="0.2"/>
    <row r="4285" ht="13.15" customHeight="1" x14ac:dyDescent="0.2"/>
    <row r="4286" ht="13.15" customHeight="1" x14ac:dyDescent="0.2"/>
    <row r="4287" ht="13.15" customHeight="1" x14ac:dyDescent="0.2"/>
    <row r="4288" ht="13.15" customHeight="1" x14ac:dyDescent="0.2"/>
    <row r="4289" ht="13.15" customHeight="1" x14ac:dyDescent="0.2"/>
    <row r="4290" ht="13.15" customHeight="1" x14ac:dyDescent="0.2"/>
    <row r="4291" ht="13.15" customHeight="1" x14ac:dyDescent="0.2"/>
    <row r="4292" ht="13.15" customHeight="1" x14ac:dyDescent="0.2"/>
    <row r="4293" ht="13.15" customHeight="1" x14ac:dyDescent="0.2"/>
    <row r="4294" ht="13.15" customHeight="1" x14ac:dyDescent="0.2"/>
    <row r="4295" ht="13.15" customHeight="1" x14ac:dyDescent="0.2"/>
    <row r="4296" ht="13.15" customHeight="1" x14ac:dyDescent="0.2"/>
    <row r="4297" ht="13.15" customHeight="1" x14ac:dyDescent="0.2"/>
    <row r="4298" ht="13.15" customHeight="1" x14ac:dyDescent="0.2"/>
    <row r="4299" ht="13.15" customHeight="1" x14ac:dyDescent="0.2"/>
    <row r="4300" ht="13.15" customHeight="1" x14ac:dyDescent="0.2"/>
    <row r="4301" ht="13.15" customHeight="1" x14ac:dyDescent="0.2"/>
    <row r="4302" ht="13.15" customHeight="1" x14ac:dyDescent="0.2"/>
    <row r="4303" ht="13.15" customHeight="1" x14ac:dyDescent="0.2"/>
    <row r="4304" ht="13.15" customHeight="1" x14ac:dyDescent="0.2"/>
    <row r="4305" ht="13.15" customHeight="1" x14ac:dyDescent="0.2"/>
    <row r="4306" ht="13.15" customHeight="1" x14ac:dyDescent="0.2"/>
    <row r="4307" ht="13.15" customHeight="1" x14ac:dyDescent="0.2"/>
    <row r="4308" ht="13.15" customHeight="1" x14ac:dyDescent="0.2"/>
    <row r="4309" ht="13.15" customHeight="1" x14ac:dyDescent="0.2"/>
    <row r="4310" ht="13.15" customHeight="1" x14ac:dyDescent="0.2"/>
    <row r="4311" ht="13.15" customHeight="1" x14ac:dyDescent="0.2"/>
    <row r="4312" ht="13.15" customHeight="1" x14ac:dyDescent="0.2"/>
    <row r="4313" ht="13.15" customHeight="1" x14ac:dyDescent="0.2"/>
    <row r="4314" ht="13.15" customHeight="1" x14ac:dyDescent="0.2"/>
    <row r="4315" ht="13.15" customHeight="1" x14ac:dyDescent="0.2"/>
    <row r="4316" ht="13.15" customHeight="1" x14ac:dyDescent="0.2"/>
    <row r="4317" ht="13.15" customHeight="1" x14ac:dyDescent="0.2"/>
    <row r="4318" ht="13.15" customHeight="1" x14ac:dyDescent="0.2"/>
    <row r="4319" ht="13.15" customHeight="1" x14ac:dyDescent="0.2"/>
    <row r="4320" ht="13.15" customHeight="1" x14ac:dyDescent="0.2"/>
    <row r="4321" ht="13.15" customHeight="1" x14ac:dyDescent="0.2"/>
    <row r="4322" ht="13.15" customHeight="1" x14ac:dyDescent="0.2"/>
    <row r="4323" ht="13.15" customHeight="1" x14ac:dyDescent="0.2"/>
    <row r="4324" ht="13.15" customHeight="1" x14ac:dyDescent="0.2"/>
    <row r="4325" ht="13.15" customHeight="1" x14ac:dyDescent="0.2"/>
    <row r="4326" ht="13.15" customHeight="1" x14ac:dyDescent="0.2"/>
    <row r="4327" ht="13.15" customHeight="1" x14ac:dyDescent="0.2"/>
    <row r="4328" ht="13.15" customHeight="1" x14ac:dyDescent="0.2"/>
    <row r="4329" ht="13.15" customHeight="1" x14ac:dyDescent="0.2"/>
    <row r="4330" ht="13.15" customHeight="1" x14ac:dyDescent="0.2"/>
    <row r="4331" ht="13.15" customHeight="1" x14ac:dyDescent="0.2"/>
    <row r="4332" ht="13.15" customHeight="1" x14ac:dyDescent="0.2"/>
    <row r="4333" ht="13.15" customHeight="1" x14ac:dyDescent="0.2"/>
    <row r="4334" ht="13.15" customHeight="1" x14ac:dyDescent="0.2"/>
    <row r="4335" ht="13.15" customHeight="1" x14ac:dyDescent="0.2"/>
    <row r="4336" ht="13.15" customHeight="1" x14ac:dyDescent="0.2"/>
    <row r="4337" ht="13.15" customHeight="1" x14ac:dyDescent="0.2"/>
    <row r="4338" ht="13.15" customHeight="1" x14ac:dyDescent="0.2"/>
    <row r="4339" ht="13.15" customHeight="1" x14ac:dyDescent="0.2"/>
    <row r="4340" ht="13.15" customHeight="1" x14ac:dyDescent="0.2"/>
    <row r="4341" ht="13.15" customHeight="1" x14ac:dyDescent="0.2"/>
    <row r="4342" ht="13.15" customHeight="1" x14ac:dyDescent="0.2"/>
    <row r="4343" ht="13.15" customHeight="1" x14ac:dyDescent="0.2"/>
    <row r="4344" ht="13.15" customHeight="1" x14ac:dyDescent="0.2"/>
    <row r="4345" ht="13.15" customHeight="1" x14ac:dyDescent="0.2"/>
    <row r="4346" ht="13.15" customHeight="1" x14ac:dyDescent="0.2"/>
    <row r="4347" ht="13.15" customHeight="1" x14ac:dyDescent="0.2"/>
    <row r="4348" ht="13.15" customHeight="1" x14ac:dyDescent="0.2"/>
    <row r="4349" ht="13.15" customHeight="1" x14ac:dyDescent="0.2"/>
    <row r="4350" ht="13.15" customHeight="1" x14ac:dyDescent="0.2"/>
    <row r="4351" ht="13.15" customHeight="1" x14ac:dyDescent="0.2"/>
    <row r="4352" ht="13.15" customHeight="1" x14ac:dyDescent="0.2"/>
    <row r="4353" ht="13.15" customHeight="1" x14ac:dyDescent="0.2"/>
    <row r="4354" ht="13.15" customHeight="1" x14ac:dyDescent="0.2"/>
    <row r="4355" ht="13.15" customHeight="1" x14ac:dyDescent="0.2"/>
    <row r="4356" ht="13.15" customHeight="1" x14ac:dyDescent="0.2"/>
    <row r="4357" ht="13.15" customHeight="1" x14ac:dyDescent="0.2"/>
    <row r="4358" ht="13.15" customHeight="1" x14ac:dyDescent="0.2"/>
    <row r="4359" ht="13.15" customHeight="1" x14ac:dyDescent="0.2"/>
    <row r="4360" ht="13.15" customHeight="1" x14ac:dyDescent="0.2"/>
    <row r="4361" ht="13.15" customHeight="1" x14ac:dyDescent="0.2"/>
    <row r="4362" ht="13.15" customHeight="1" x14ac:dyDescent="0.2"/>
    <row r="4363" ht="13.15" customHeight="1" x14ac:dyDescent="0.2"/>
    <row r="4364" ht="13.15" customHeight="1" x14ac:dyDescent="0.2"/>
    <row r="4365" ht="13.15" customHeight="1" x14ac:dyDescent="0.2"/>
    <row r="4366" ht="13.15" customHeight="1" x14ac:dyDescent="0.2"/>
    <row r="4367" ht="13.15" customHeight="1" x14ac:dyDescent="0.2"/>
    <row r="4368" ht="13.15" customHeight="1" x14ac:dyDescent="0.2"/>
    <row r="4369" ht="13.15" customHeight="1" x14ac:dyDescent="0.2"/>
    <row r="4370" ht="13.15" customHeight="1" x14ac:dyDescent="0.2"/>
    <row r="4371" ht="13.15" customHeight="1" x14ac:dyDescent="0.2"/>
    <row r="4372" ht="13.15" customHeight="1" x14ac:dyDescent="0.2"/>
    <row r="4373" ht="13.15" customHeight="1" x14ac:dyDescent="0.2"/>
    <row r="4374" ht="13.15" customHeight="1" x14ac:dyDescent="0.2"/>
    <row r="4375" ht="13.15" customHeight="1" x14ac:dyDescent="0.2"/>
    <row r="4376" ht="13.15" customHeight="1" x14ac:dyDescent="0.2"/>
    <row r="4377" ht="13.15" customHeight="1" x14ac:dyDescent="0.2"/>
    <row r="4378" ht="13.15" customHeight="1" x14ac:dyDescent="0.2"/>
    <row r="4379" ht="13.15" customHeight="1" x14ac:dyDescent="0.2"/>
    <row r="4380" ht="13.15" customHeight="1" x14ac:dyDescent="0.2"/>
    <row r="4381" ht="13.15" customHeight="1" x14ac:dyDescent="0.2"/>
    <row r="4382" ht="13.15" customHeight="1" x14ac:dyDescent="0.2"/>
    <row r="4383" ht="13.15" customHeight="1" x14ac:dyDescent="0.2"/>
    <row r="4384" ht="13.15" customHeight="1" x14ac:dyDescent="0.2"/>
    <row r="4385" ht="13.15" customHeight="1" x14ac:dyDescent="0.2"/>
    <row r="4386" ht="13.15" customHeight="1" x14ac:dyDescent="0.2"/>
    <row r="4387" ht="13.15" customHeight="1" x14ac:dyDescent="0.2"/>
    <row r="4388" ht="13.15" customHeight="1" x14ac:dyDescent="0.2"/>
    <row r="4389" ht="13.15" customHeight="1" x14ac:dyDescent="0.2"/>
    <row r="4390" ht="13.15" customHeight="1" x14ac:dyDescent="0.2"/>
    <row r="4391" ht="13.15" customHeight="1" x14ac:dyDescent="0.2"/>
    <row r="4392" ht="13.15" customHeight="1" x14ac:dyDescent="0.2"/>
    <row r="4393" ht="13.15" customHeight="1" x14ac:dyDescent="0.2"/>
    <row r="4394" ht="13.15" customHeight="1" x14ac:dyDescent="0.2"/>
    <row r="4395" ht="13.15" customHeight="1" x14ac:dyDescent="0.2"/>
    <row r="4396" ht="13.15" customHeight="1" x14ac:dyDescent="0.2"/>
    <row r="4397" ht="13.15" customHeight="1" x14ac:dyDescent="0.2"/>
    <row r="4398" ht="13.15" customHeight="1" x14ac:dyDescent="0.2"/>
    <row r="4399" ht="13.15" customHeight="1" x14ac:dyDescent="0.2"/>
    <row r="4400" ht="13.15" customHeight="1" x14ac:dyDescent="0.2"/>
    <row r="4401" ht="13.15" customHeight="1" x14ac:dyDescent="0.2"/>
    <row r="4402" ht="13.15" customHeight="1" x14ac:dyDescent="0.2"/>
    <row r="4403" ht="13.15" customHeight="1" x14ac:dyDescent="0.2"/>
    <row r="4404" ht="13.15" customHeight="1" x14ac:dyDescent="0.2"/>
    <row r="4405" ht="13.15" customHeight="1" x14ac:dyDescent="0.2"/>
    <row r="4406" ht="13.15" customHeight="1" x14ac:dyDescent="0.2"/>
    <row r="4407" ht="13.15" customHeight="1" x14ac:dyDescent="0.2"/>
    <row r="4408" ht="13.15" customHeight="1" x14ac:dyDescent="0.2"/>
    <row r="4409" ht="13.15" customHeight="1" x14ac:dyDescent="0.2"/>
    <row r="4410" ht="13.15" customHeight="1" x14ac:dyDescent="0.2"/>
    <row r="4411" ht="13.15" customHeight="1" x14ac:dyDescent="0.2"/>
    <row r="4412" ht="13.15" customHeight="1" x14ac:dyDescent="0.2"/>
    <row r="4413" ht="13.15" customHeight="1" x14ac:dyDescent="0.2"/>
    <row r="4414" ht="13.15" customHeight="1" x14ac:dyDescent="0.2"/>
    <row r="4415" ht="13.15" customHeight="1" x14ac:dyDescent="0.2"/>
    <row r="4416" ht="13.15" customHeight="1" x14ac:dyDescent="0.2"/>
    <row r="4417" ht="13.15" customHeight="1" x14ac:dyDescent="0.2"/>
    <row r="4418" ht="13.15" customHeight="1" x14ac:dyDescent="0.2"/>
    <row r="4419" ht="13.15" customHeight="1" x14ac:dyDescent="0.2"/>
    <row r="4420" ht="13.15" customHeight="1" x14ac:dyDescent="0.2"/>
    <row r="4421" ht="13.15" customHeight="1" x14ac:dyDescent="0.2"/>
    <row r="4422" ht="13.15" customHeight="1" x14ac:dyDescent="0.2"/>
    <row r="4423" ht="13.15" customHeight="1" x14ac:dyDescent="0.2"/>
    <row r="4424" ht="13.15" customHeight="1" x14ac:dyDescent="0.2"/>
    <row r="4425" ht="13.15" customHeight="1" x14ac:dyDescent="0.2"/>
    <row r="4426" ht="13.15" customHeight="1" x14ac:dyDescent="0.2"/>
    <row r="4427" ht="13.15" customHeight="1" x14ac:dyDescent="0.2"/>
    <row r="4428" ht="13.15" customHeight="1" x14ac:dyDescent="0.2"/>
    <row r="4429" ht="13.15" customHeight="1" x14ac:dyDescent="0.2"/>
    <row r="4430" ht="13.15" customHeight="1" x14ac:dyDescent="0.2"/>
    <row r="4431" ht="13.15" customHeight="1" x14ac:dyDescent="0.2"/>
    <row r="4432" ht="13.15" customHeight="1" x14ac:dyDescent="0.2"/>
    <row r="4433" ht="13.15" customHeight="1" x14ac:dyDescent="0.2"/>
    <row r="4434" ht="13.15" customHeight="1" x14ac:dyDescent="0.2"/>
    <row r="4435" ht="13.15" customHeight="1" x14ac:dyDescent="0.2"/>
    <row r="4436" ht="13.15" customHeight="1" x14ac:dyDescent="0.2"/>
    <row r="4437" ht="13.15" customHeight="1" x14ac:dyDescent="0.2"/>
    <row r="4438" ht="13.15" customHeight="1" x14ac:dyDescent="0.2"/>
    <row r="4439" ht="13.15" customHeight="1" x14ac:dyDescent="0.2"/>
    <row r="4440" ht="13.15" customHeight="1" x14ac:dyDescent="0.2"/>
    <row r="4441" ht="13.15" customHeight="1" x14ac:dyDescent="0.2"/>
    <row r="4442" ht="13.15" customHeight="1" x14ac:dyDescent="0.2"/>
    <row r="4443" ht="13.15" customHeight="1" x14ac:dyDescent="0.2"/>
    <row r="4444" ht="13.15" customHeight="1" x14ac:dyDescent="0.2"/>
    <row r="4445" ht="13.15" customHeight="1" x14ac:dyDescent="0.2"/>
    <row r="4446" ht="13.15" customHeight="1" x14ac:dyDescent="0.2"/>
    <row r="4447" ht="13.15" customHeight="1" x14ac:dyDescent="0.2"/>
    <row r="4448" ht="13.15" customHeight="1" x14ac:dyDescent="0.2"/>
    <row r="4449" ht="13.15" customHeight="1" x14ac:dyDescent="0.2"/>
    <row r="4450" ht="13.15" customHeight="1" x14ac:dyDescent="0.2"/>
    <row r="4451" ht="13.15" customHeight="1" x14ac:dyDescent="0.2"/>
    <row r="4452" ht="13.15" customHeight="1" x14ac:dyDescent="0.2"/>
    <row r="4453" ht="13.15" customHeight="1" x14ac:dyDescent="0.2"/>
    <row r="4454" ht="13.15" customHeight="1" x14ac:dyDescent="0.2"/>
    <row r="4455" ht="13.15" customHeight="1" x14ac:dyDescent="0.2"/>
    <row r="4456" ht="13.15" customHeight="1" x14ac:dyDescent="0.2"/>
    <row r="4457" ht="13.15" customHeight="1" x14ac:dyDescent="0.2"/>
    <row r="4458" ht="13.15" customHeight="1" x14ac:dyDescent="0.2"/>
    <row r="4459" ht="13.15" customHeight="1" x14ac:dyDescent="0.2"/>
    <row r="4460" ht="13.15" customHeight="1" x14ac:dyDescent="0.2"/>
    <row r="4461" ht="13.15" customHeight="1" x14ac:dyDescent="0.2"/>
    <row r="4462" ht="13.15" customHeight="1" x14ac:dyDescent="0.2"/>
    <row r="4463" ht="13.15" customHeight="1" x14ac:dyDescent="0.2"/>
    <row r="4464" ht="13.15" customHeight="1" x14ac:dyDescent="0.2"/>
    <row r="4465" ht="13.15" customHeight="1" x14ac:dyDescent="0.2"/>
    <row r="4466" ht="13.15" customHeight="1" x14ac:dyDescent="0.2"/>
    <row r="4467" ht="13.15" customHeight="1" x14ac:dyDescent="0.2"/>
    <row r="4468" ht="13.15" customHeight="1" x14ac:dyDescent="0.2"/>
    <row r="4469" ht="13.15" customHeight="1" x14ac:dyDescent="0.2"/>
    <row r="4470" ht="13.15" customHeight="1" x14ac:dyDescent="0.2"/>
    <row r="4471" ht="13.15" customHeight="1" x14ac:dyDescent="0.2"/>
    <row r="4472" ht="13.15" customHeight="1" x14ac:dyDescent="0.2"/>
    <row r="4473" ht="13.15" customHeight="1" x14ac:dyDescent="0.2"/>
    <row r="4474" ht="13.15" customHeight="1" x14ac:dyDescent="0.2"/>
    <row r="4475" ht="13.15" customHeight="1" x14ac:dyDescent="0.2"/>
    <row r="4476" ht="13.15" customHeight="1" x14ac:dyDescent="0.2"/>
    <row r="4477" ht="13.15" customHeight="1" x14ac:dyDescent="0.2"/>
    <row r="4478" ht="13.15" customHeight="1" x14ac:dyDescent="0.2"/>
    <row r="4479" ht="13.15" customHeight="1" x14ac:dyDescent="0.2"/>
    <row r="4480" ht="13.15" customHeight="1" x14ac:dyDescent="0.2"/>
    <row r="4481" ht="13.15" customHeight="1" x14ac:dyDescent="0.2"/>
    <row r="4482" ht="13.15" customHeight="1" x14ac:dyDescent="0.2"/>
    <row r="4483" ht="13.15" customHeight="1" x14ac:dyDescent="0.2"/>
    <row r="4484" ht="13.15" customHeight="1" x14ac:dyDescent="0.2"/>
    <row r="4485" ht="13.15" customHeight="1" x14ac:dyDescent="0.2"/>
    <row r="4486" ht="13.15" customHeight="1" x14ac:dyDescent="0.2"/>
    <row r="4487" ht="13.15" customHeight="1" x14ac:dyDescent="0.2"/>
    <row r="4488" ht="13.15" customHeight="1" x14ac:dyDescent="0.2"/>
    <row r="4489" ht="13.15" customHeight="1" x14ac:dyDescent="0.2"/>
    <row r="4490" ht="13.15" customHeight="1" x14ac:dyDescent="0.2"/>
    <row r="4491" ht="13.15" customHeight="1" x14ac:dyDescent="0.2"/>
    <row r="4492" ht="13.15" customHeight="1" x14ac:dyDescent="0.2"/>
    <row r="4493" ht="13.15" customHeight="1" x14ac:dyDescent="0.2"/>
    <row r="4494" ht="13.15" customHeight="1" x14ac:dyDescent="0.2"/>
    <row r="4495" ht="13.15" customHeight="1" x14ac:dyDescent="0.2"/>
    <row r="4496" ht="13.15" customHeight="1" x14ac:dyDescent="0.2"/>
    <row r="4497" ht="13.15" customHeight="1" x14ac:dyDescent="0.2"/>
    <row r="4498" ht="13.15" customHeight="1" x14ac:dyDescent="0.2"/>
    <row r="4499" ht="13.15" customHeight="1" x14ac:dyDescent="0.2"/>
    <row r="4500" ht="13.15" customHeight="1" x14ac:dyDescent="0.2"/>
    <row r="4501" ht="13.15" customHeight="1" x14ac:dyDescent="0.2"/>
    <row r="4502" ht="13.15" customHeight="1" x14ac:dyDescent="0.2"/>
    <row r="4503" ht="13.15" customHeight="1" x14ac:dyDescent="0.2"/>
    <row r="4504" ht="13.15" customHeight="1" x14ac:dyDescent="0.2"/>
    <row r="4505" ht="13.15" customHeight="1" x14ac:dyDescent="0.2"/>
    <row r="4506" ht="13.15" customHeight="1" x14ac:dyDescent="0.2"/>
    <row r="4507" ht="13.15" customHeight="1" x14ac:dyDescent="0.2"/>
    <row r="4508" ht="13.15" customHeight="1" x14ac:dyDescent="0.2"/>
    <row r="4509" ht="13.15" customHeight="1" x14ac:dyDescent="0.2"/>
    <row r="4510" ht="13.15" customHeight="1" x14ac:dyDescent="0.2"/>
    <row r="4511" ht="13.15" customHeight="1" x14ac:dyDescent="0.2"/>
    <row r="4512" ht="13.15" customHeight="1" x14ac:dyDescent="0.2"/>
    <row r="4513" ht="13.15" customHeight="1" x14ac:dyDescent="0.2"/>
    <row r="4514" ht="13.15" customHeight="1" x14ac:dyDescent="0.2"/>
    <row r="4515" ht="13.15" customHeight="1" x14ac:dyDescent="0.2"/>
    <row r="4516" ht="13.15" customHeight="1" x14ac:dyDescent="0.2"/>
    <row r="4517" ht="13.15" customHeight="1" x14ac:dyDescent="0.2"/>
    <row r="4518" ht="13.15" customHeight="1" x14ac:dyDescent="0.2"/>
    <row r="4519" ht="13.15" customHeight="1" x14ac:dyDescent="0.2"/>
    <row r="4520" ht="13.15" customHeight="1" x14ac:dyDescent="0.2"/>
    <row r="4521" ht="13.15" customHeight="1" x14ac:dyDescent="0.2"/>
    <row r="4522" ht="13.15" customHeight="1" x14ac:dyDescent="0.2"/>
    <row r="4523" ht="13.15" customHeight="1" x14ac:dyDescent="0.2"/>
    <row r="4524" ht="13.15" customHeight="1" x14ac:dyDescent="0.2"/>
    <row r="4525" ht="13.15" customHeight="1" x14ac:dyDescent="0.2"/>
    <row r="4526" ht="13.15" customHeight="1" x14ac:dyDescent="0.2"/>
    <row r="4527" ht="13.15" customHeight="1" x14ac:dyDescent="0.2"/>
    <row r="4528" ht="13.15" customHeight="1" x14ac:dyDescent="0.2"/>
    <row r="4529" ht="13.15" customHeight="1" x14ac:dyDescent="0.2"/>
    <row r="4530" ht="13.15" customHeight="1" x14ac:dyDescent="0.2"/>
    <row r="4531" ht="13.15" customHeight="1" x14ac:dyDescent="0.2"/>
    <row r="4532" ht="13.15" customHeight="1" x14ac:dyDescent="0.2"/>
    <row r="4533" ht="13.15" customHeight="1" x14ac:dyDescent="0.2"/>
    <row r="4534" ht="13.15" customHeight="1" x14ac:dyDescent="0.2"/>
    <row r="4535" ht="13.15" customHeight="1" x14ac:dyDescent="0.2"/>
    <row r="4536" ht="13.15" customHeight="1" x14ac:dyDescent="0.2"/>
    <row r="4537" ht="13.15" customHeight="1" x14ac:dyDescent="0.2"/>
    <row r="4538" ht="13.15" customHeight="1" x14ac:dyDescent="0.2"/>
    <row r="4539" ht="13.15" customHeight="1" x14ac:dyDescent="0.2"/>
    <row r="4540" ht="13.15" customHeight="1" x14ac:dyDescent="0.2"/>
    <row r="4541" ht="13.15" customHeight="1" x14ac:dyDescent="0.2"/>
    <row r="4542" ht="13.15" customHeight="1" x14ac:dyDescent="0.2"/>
    <row r="4543" ht="13.15" customHeight="1" x14ac:dyDescent="0.2"/>
    <row r="4544" ht="13.15" customHeight="1" x14ac:dyDescent="0.2"/>
    <row r="4545" ht="13.15" customHeight="1" x14ac:dyDescent="0.2"/>
    <row r="4546" ht="13.15" customHeight="1" x14ac:dyDescent="0.2"/>
    <row r="4547" ht="13.15" customHeight="1" x14ac:dyDescent="0.2"/>
    <row r="4548" ht="13.15" customHeight="1" x14ac:dyDescent="0.2"/>
    <row r="4549" ht="13.15" customHeight="1" x14ac:dyDescent="0.2"/>
    <row r="4550" ht="13.15" customHeight="1" x14ac:dyDescent="0.2"/>
    <row r="4551" ht="13.15" customHeight="1" x14ac:dyDescent="0.2"/>
    <row r="4552" ht="13.15" customHeight="1" x14ac:dyDescent="0.2"/>
    <row r="4553" ht="13.15" customHeight="1" x14ac:dyDescent="0.2"/>
    <row r="4554" ht="13.15" customHeight="1" x14ac:dyDescent="0.2"/>
    <row r="4555" ht="13.15" customHeight="1" x14ac:dyDescent="0.2"/>
    <row r="4556" ht="13.15" customHeight="1" x14ac:dyDescent="0.2"/>
    <row r="4557" ht="13.15" customHeight="1" x14ac:dyDescent="0.2"/>
    <row r="4558" ht="13.15" customHeight="1" x14ac:dyDescent="0.2"/>
    <row r="4559" ht="13.15" customHeight="1" x14ac:dyDescent="0.2"/>
    <row r="4560" ht="13.15" customHeight="1" x14ac:dyDescent="0.2"/>
    <row r="4561" ht="13.15" customHeight="1" x14ac:dyDescent="0.2"/>
    <row r="4562" ht="13.15" customHeight="1" x14ac:dyDescent="0.2"/>
    <row r="4563" ht="13.15" customHeight="1" x14ac:dyDescent="0.2"/>
    <row r="4564" ht="13.15" customHeight="1" x14ac:dyDescent="0.2"/>
    <row r="4565" ht="13.15" customHeight="1" x14ac:dyDescent="0.2"/>
    <row r="4566" ht="13.15" customHeight="1" x14ac:dyDescent="0.2"/>
    <row r="4567" ht="13.15" customHeight="1" x14ac:dyDescent="0.2"/>
    <row r="4568" ht="13.15" customHeight="1" x14ac:dyDescent="0.2"/>
    <row r="4569" ht="13.15" customHeight="1" x14ac:dyDescent="0.2"/>
    <row r="4570" ht="13.15" customHeight="1" x14ac:dyDescent="0.2"/>
    <row r="4571" ht="13.15" customHeight="1" x14ac:dyDescent="0.2"/>
    <row r="4572" ht="13.15" customHeight="1" x14ac:dyDescent="0.2"/>
    <row r="4573" ht="13.15" customHeight="1" x14ac:dyDescent="0.2"/>
    <row r="4574" ht="13.15" customHeight="1" x14ac:dyDescent="0.2"/>
    <row r="4575" ht="13.15" customHeight="1" x14ac:dyDescent="0.2"/>
    <row r="4576" ht="13.15" customHeight="1" x14ac:dyDescent="0.2"/>
    <row r="4577" ht="13.15" customHeight="1" x14ac:dyDescent="0.2"/>
    <row r="4578" ht="13.15" customHeight="1" x14ac:dyDescent="0.2"/>
    <row r="4579" ht="13.15" customHeight="1" x14ac:dyDescent="0.2"/>
    <row r="4580" ht="13.15" customHeight="1" x14ac:dyDescent="0.2"/>
    <row r="4581" ht="13.15" customHeight="1" x14ac:dyDescent="0.2"/>
    <row r="4582" ht="13.15" customHeight="1" x14ac:dyDescent="0.2"/>
    <row r="4583" ht="13.15" customHeight="1" x14ac:dyDescent="0.2"/>
    <row r="4584" ht="13.15" customHeight="1" x14ac:dyDescent="0.2"/>
    <row r="4585" ht="13.15" customHeight="1" x14ac:dyDescent="0.2"/>
    <row r="4586" ht="13.15" customHeight="1" x14ac:dyDescent="0.2"/>
    <row r="4587" ht="13.15" customHeight="1" x14ac:dyDescent="0.2"/>
    <row r="4588" ht="13.15" customHeight="1" x14ac:dyDescent="0.2"/>
    <row r="4589" ht="13.15" customHeight="1" x14ac:dyDescent="0.2"/>
    <row r="4590" ht="13.15" customHeight="1" x14ac:dyDescent="0.2"/>
    <row r="4591" ht="13.15" customHeight="1" x14ac:dyDescent="0.2"/>
    <row r="4592" ht="13.15" customHeight="1" x14ac:dyDescent="0.2"/>
    <row r="4593" ht="13.15" customHeight="1" x14ac:dyDescent="0.2"/>
    <row r="4594" ht="13.15" customHeight="1" x14ac:dyDescent="0.2"/>
    <row r="4595" ht="13.15" customHeight="1" x14ac:dyDescent="0.2"/>
    <row r="4596" ht="13.15" customHeight="1" x14ac:dyDescent="0.2"/>
    <row r="4597" ht="13.15" customHeight="1" x14ac:dyDescent="0.2"/>
    <row r="4598" ht="13.15" customHeight="1" x14ac:dyDescent="0.2"/>
    <row r="4599" ht="13.15" customHeight="1" x14ac:dyDescent="0.2"/>
    <row r="4600" ht="13.15" customHeight="1" x14ac:dyDescent="0.2"/>
    <row r="4601" ht="13.15" customHeight="1" x14ac:dyDescent="0.2"/>
    <row r="4602" ht="13.15" customHeight="1" x14ac:dyDescent="0.2"/>
    <row r="4603" ht="13.15" customHeight="1" x14ac:dyDescent="0.2"/>
    <row r="4604" ht="13.15" customHeight="1" x14ac:dyDescent="0.2"/>
    <row r="4605" ht="13.15" customHeight="1" x14ac:dyDescent="0.2"/>
    <row r="4606" ht="13.15" customHeight="1" x14ac:dyDescent="0.2"/>
    <row r="4607" ht="13.15" customHeight="1" x14ac:dyDescent="0.2"/>
    <row r="4608" ht="13.15" customHeight="1" x14ac:dyDescent="0.2"/>
    <row r="4609" ht="13.15" customHeight="1" x14ac:dyDescent="0.2"/>
    <row r="4610" ht="13.15" customHeight="1" x14ac:dyDescent="0.2"/>
    <row r="4611" ht="13.15" customHeight="1" x14ac:dyDescent="0.2"/>
    <row r="4612" ht="13.15" customHeight="1" x14ac:dyDescent="0.2"/>
    <row r="4613" ht="13.15" customHeight="1" x14ac:dyDescent="0.2"/>
    <row r="4614" ht="13.15" customHeight="1" x14ac:dyDescent="0.2"/>
    <row r="4615" ht="13.15" customHeight="1" x14ac:dyDescent="0.2"/>
    <row r="4616" ht="13.15" customHeight="1" x14ac:dyDescent="0.2"/>
    <row r="4617" ht="13.15" customHeight="1" x14ac:dyDescent="0.2"/>
    <row r="4618" ht="13.15" customHeight="1" x14ac:dyDescent="0.2"/>
    <row r="4619" ht="13.15" customHeight="1" x14ac:dyDescent="0.2"/>
    <row r="4620" ht="13.15" customHeight="1" x14ac:dyDescent="0.2"/>
    <row r="4621" ht="13.15" customHeight="1" x14ac:dyDescent="0.2"/>
    <row r="4622" ht="13.15" customHeight="1" x14ac:dyDescent="0.2"/>
    <row r="4623" ht="13.15" customHeight="1" x14ac:dyDescent="0.2"/>
    <row r="4624" ht="13.15" customHeight="1" x14ac:dyDescent="0.2"/>
    <row r="4625" ht="13.15" customHeight="1" x14ac:dyDescent="0.2"/>
    <row r="4626" ht="13.15" customHeight="1" x14ac:dyDescent="0.2"/>
    <row r="4627" ht="13.15" customHeight="1" x14ac:dyDescent="0.2"/>
    <row r="4628" ht="13.15" customHeight="1" x14ac:dyDescent="0.2"/>
    <row r="4629" ht="13.15" customHeight="1" x14ac:dyDescent="0.2"/>
    <row r="4630" ht="13.15" customHeight="1" x14ac:dyDescent="0.2"/>
    <row r="4631" ht="13.15" customHeight="1" x14ac:dyDescent="0.2"/>
    <row r="4632" ht="13.15" customHeight="1" x14ac:dyDescent="0.2"/>
    <row r="4633" ht="13.15" customHeight="1" x14ac:dyDescent="0.2"/>
    <row r="4634" ht="13.15" customHeight="1" x14ac:dyDescent="0.2"/>
    <row r="4635" ht="13.15" customHeight="1" x14ac:dyDescent="0.2"/>
    <row r="4636" ht="13.15" customHeight="1" x14ac:dyDescent="0.2"/>
    <row r="4637" ht="13.15" customHeight="1" x14ac:dyDescent="0.2"/>
    <row r="4638" ht="13.15" customHeight="1" x14ac:dyDescent="0.2"/>
    <row r="4639" ht="13.15" customHeight="1" x14ac:dyDescent="0.2"/>
    <row r="4640" ht="13.15" customHeight="1" x14ac:dyDescent="0.2"/>
    <row r="4641" ht="13.15" customHeight="1" x14ac:dyDescent="0.2"/>
    <row r="4642" ht="13.15" customHeight="1" x14ac:dyDescent="0.2"/>
    <row r="4643" ht="13.15" customHeight="1" x14ac:dyDescent="0.2"/>
    <row r="4644" ht="13.15" customHeight="1" x14ac:dyDescent="0.2"/>
    <row r="4645" ht="13.15" customHeight="1" x14ac:dyDescent="0.2"/>
    <row r="4646" ht="13.15" customHeight="1" x14ac:dyDescent="0.2"/>
    <row r="4647" ht="13.15" customHeight="1" x14ac:dyDescent="0.2"/>
    <row r="4648" ht="13.15" customHeight="1" x14ac:dyDescent="0.2"/>
    <row r="4649" ht="13.15" customHeight="1" x14ac:dyDescent="0.2"/>
    <row r="4650" ht="13.15" customHeight="1" x14ac:dyDescent="0.2"/>
    <row r="4651" ht="13.15" customHeight="1" x14ac:dyDescent="0.2"/>
    <row r="4652" ht="13.15" customHeight="1" x14ac:dyDescent="0.2"/>
    <row r="4653" ht="13.15" customHeight="1" x14ac:dyDescent="0.2"/>
    <row r="4654" ht="13.15" customHeight="1" x14ac:dyDescent="0.2"/>
    <row r="4655" ht="13.15" customHeight="1" x14ac:dyDescent="0.2"/>
    <row r="4656" ht="13.15" customHeight="1" x14ac:dyDescent="0.2"/>
    <row r="4657" ht="13.15" customHeight="1" x14ac:dyDescent="0.2"/>
    <row r="4658" ht="13.15" customHeight="1" x14ac:dyDescent="0.2"/>
    <row r="4659" ht="13.15" customHeight="1" x14ac:dyDescent="0.2"/>
    <row r="4660" ht="13.15" customHeight="1" x14ac:dyDescent="0.2"/>
    <row r="4661" ht="13.15" customHeight="1" x14ac:dyDescent="0.2"/>
    <row r="4662" ht="13.15" customHeight="1" x14ac:dyDescent="0.2"/>
    <row r="4663" ht="13.15" customHeight="1" x14ac:dyDescent="0.2"/>
    <row r="4664" ht="13.15" customHeight="1" x14ac:dyDescent="0.2"/>
    <row r="4665" ht="13.15" customHeight="1" x14ac:dyDescent="0.2"/>
    <row r="4666" ht="13.15" customHeight="1" x14ac:dyDescent="0.2"/>
    <row r="4667" ht="13.15" customHeight="1" x14ac:dyDescent="0.2"/>
    <row r="4668" ht="13.15" customHeight="1" x14ac:dyDescent="0.2"/>
    <row r="4669" ht="13.15" customHeight="1" x14ac:dyDescent="0.2"/>
    <row r="4670" ht="13.15" customHeight="1" x14ac:dyDescent="0.2"/>
    <row r="4671" ht="13.15" customHeight="1" x14ac:dyDescent="0.2"/>
    <row r="4672" ht="13.15" customHeight="1" x14ac:dyDescent="0.2"/>
    <row r="4673" ht="13.15" customHeight="1" x14ac:dyDescent="0.2"/>
    <row r="4674" ht="13.15" customHeight="1" x14ac:dyDescent="0.2"/>
    <row r="4675" ht="13.15" customHeight="1" x14ac:dyDescent="0.2"/>
    <row r="4676" ht="13.15" customHeight="1" x14ac:dyDescent="0.2"/>
    <row r="4677" ht="13.15" customHeight="1" x14ac:dyDescent="0.2"/>
    <row r="4678" ht="13.15" customHeight="1" x14ac:dyDescent="0.2"/>
    <row r="4679" ht="13.15" customHeight="1" x14ac:dyDescent="0.2"/>
    <row r="4680" ht="13.15" customHeight="1" x14ac:dyDescent="0.2"/>
    <row r="4681" ht="13.15" customHeight="1" x14ac:dyDescent="0.2"/>
    <row r="4682" ht="13.15" customHeight="1" x14ac:dyDescent="0.2"/>
    <row r="4683" ht="13.15" customHeight="1" x14ac:dyDescent="0.2"/>
    <row r="4684" ht="13.15" customHeight="1" x14ac:dyDescent="0.2"/>
    <row r="4685" ht="13.15" customHeight="1" x14ac:dyDescent="0.2"/>
    <row r="4686" ht="13.15" customHeight="1" x14ac:dyDescent="0.2"/>
    <row r="4687" ht="13.15" customHeight="1" x14ac:dyDescent="0.2"/>
    <row r="4688" ht="13.15" customHeight="1" x14ac:dyDescent="0.2"/>
    <row r="4689" ht="13.15" customHeight="1" x14ac:dyDescent="0.2"/>
    <row r="4690" ht="13.15" customHeight="1" x14ac:dyDescent="0.2"/>
    <row r="4691" ht="13.15" customHeight="1" x14ac:dyDescent="0.2"/>
    <row r="4692" ht="13.15" customHeight="1" x14ac:dyDescent="0.2"/>
    <row r="4693" ht="13.15" customHeight="1" x14ac:dyDescent="0.2"/>
    <row r="4694" ht="13.15" customHeight="1" x14ac:dyDescent="0.2"/>
    <row r="4695" ht="13.15" customHeight="1" x14ac:dyDescent="0.2"/>
    <row r="4696" ht="13.15" customHeight="1" x14ac:dyDescent="0.2"/>
    <row r="4697" ht="13.15" customHeight="1" x14ac:dyDescent="0.2"/>
    <row r="4698" ht="13.15" customHeight="1" x14ac:dyDescent="0.2"/>
    <row r="4699" ht="13.15" customHeight="1" x14ac:dyDescent="0.2"/>
    <row r="4700" ht="13.15" customHeight="1" x14ac:dyDescent="0.2"/>
    <row r="4701" ht="13.15" customHeight="1" x14ac:dyDescent="0.2"/>
    <row r="4702" ht="13.15" customHeight="1" x14ac:dyDescent="0.2"/>
    <row r="4703" ht="13.15" customHeight="1" x14ac:dyDescent="0.2"/>
    <row r="4704" ht="13.15" customHeight="1" x14ac:dyDescent="0.2"/>
    <row r="4705" ht="13.15" customHeight="1" x14ac:dyDescent="0.2"/>
    <row r="4706" ht="13.15" customHeight="1" x14ac:dyDescent="0.2"/>
    <row r="4707" ht="13.15" customHeight="1" x14ac:dyDescent="0.2"/>
    <row r="4708" ht="13.15" customHeight="1" x14ac:dyDescent="0.2"/>
    <row r="4709" ht="13.15" customHeight="1" x14ac:dyDescent="0.2"/>
    <row r="4710" ht="13.15" customHeight="1" x14ac:dyDescent="0.2"/>
    <row r="4711" ht="13.15" customHeight="1" x14ac:dyDescent="0.2"/>
    <row r="4712" ht="13.15" customHeight="1" x14ac:dyDescent="0.2"/>
    <row r="4713" ht="13.15" customHeight="1" x14ac:dyDescent="0.2"/>
    <row r="4714" ht="13.15" customHeight="1" x14ac:dyDescent="0.2"/>
    <row r="4715" ht="13.15" customHeight="1" x14ac:dyDescent="0.2"/>
    <row r="4716" ht="13.15" customHeight="1" x14ac:dyDescent="0.2"/>
    <row r="4717" ht="13.15" customHeight="1" x14ac:dyDescent="0.2"/>
    <row r="4718" ht="13.15" customHeight="1" x14ac:dyDescent="0.2"/>
    <row r="4719" ht="13.15" customHeight="1" x14ac:dyDescent="0.2"/>
    <row r="4720" ht="13.15" customHeight="1" x14ac:dyDescent="0.2"/>
    <row r="4721" ht="13.15" customHeight="1" x14ac:dyDescent="0.2"/>
    <row r="4722" ht="13.15" customHeight="1" x14ac:dyDescent="0.2"/>
    <row r="4723" ht="13.15" customHeight="1" x14ac:dyDescent="0.2"/>
    <row r="4724" ht="13.15" customHeight="1" x14ac:dyDescent="0.2"/>
    <row r="4725" ht="13.15" customHeight="1" x14ac:dyDescent="0.2"/>
    <row r="4726" ht="13.15" customHeight="1" x14ac:dyDescent="0.2"/>
    <row r="4727" ht="13.15" customHeight="1" x14ac:dyDescent="0.2"/>
    <row r="4728" ht="13.15" customHeight="1" x14ac:dyDescent="0.2"/>
    <row r="4729" ht="13.15" customHeight="1" x14ac:dyDescent="0.2"/>
    <row r="4730" ht="13.15" customHeight="1" x14ac:dyDescent="0.2"/>
    <row r="4731" ht="13.15" customHeight="1" x14ac:dyDescent="0.2"/>
    <row r="4732" ht="13.15" customHeight="1" x14ac:dyDescent="0.2"/>
    <row r="4733" ht="13.15" customHeight="1" x14ac:dyDescent="0.2"/>
    <row r="4734" ht="13.15" customHeight="1" x14ac:dyDescent="0.2"/>
    <row r="4735" ht="13.15" customHeight="1" x14ac:dyDescent="0.2"/>
    <row r="4736" ht="13.15" customHeight="1" x14ac:dyDescent="0.2"/>
    <row r="4737" ht="13.15" customHeight="1" x14ac:dyDescent="0.2"/>
    <row r="4738" ht="13.15" customHeight="1" x14ac:dyDescent="0.2"/>
    <row r="4739" ht="13.15" customHeight="1" x14ac:dyDescent="0.2"/>
    <row r="4740" ht="13.15" customHeight="1" x14ac:dyDescent="0.2"/>
    <row r="4741" ht="13.15" customHeight="1" x14ac:dyDescent="0.2"/>
    <row r="4742" ht="13.15" customHeight="1" x14ac:dyDescent="0.2"/>
    <row r="4743" ht="13.15" customHeight="1" x14ac:dyDescent="0.2"/>
    <row r="4744" ht="13.15" customHeight="1" x14ac:dyDescent="0.2"/>
    <row r="4745" ht="13.15" customHeight="1" x14ac:dyDescent="0.2"/>
    <row r="4746" ht="13.15" customHeight="1" x14ac:dyDescent="0.2"/>
    <row r="4747" ht="13.15" customHeight="1" x14ac:dyDescent="0.2"/>
    <row r="4748" ht="13.15" customHeight="1" x14ac:dyDescent="0.2"/>
    <row r="4749" ht="13.15" customHeight="1" x14ac:dyDescent="0.2"/>
    <row r="4750" ht="13.15" customHeight="1" x14ac:dyDescent="0.2"/>
    <row r="4751" ht="13.15" customHeight="1" x14ac:dyDescent="0.2"/>
    <row r="4752" ht="13.15" customHeight="1" x14ac:dyDescent="0.2"/>
    <row r="4753" ht="13.15" customHeight="1" x14ac:dyDescent="0.2"/>
    <row r="4754" ht="13.15" customHeight="1" x14ac:dyDescent="0.2"/>
    <row r="4755" ht="13.15" customHeight="1" x14ac:dyDescent="0.2"/>
    <row r="4756" ht="13.15" customHeight="1" x14ac:dyDescent="0.2"/>
    <row r="4757" ht="13.15" customHeight="1" x14ac:dyDescent="0.2"/>
    <row r="4758" ht="13.15" customHeight="1" x14ac:dyDescent="0.2"/>
    <row r="4759" ht="13.15" customHeight="1" x14ac:dyDescent="0.2"/>
    <row r="4760" ht="13.15" customHeight="1" x14ac:dyDescent="0.2"/>
    <row r="4761" ht="13.15" customHeight="1" x14ac:dyDescent="0.2"/>
    <row r="4762" ht="13.15" customHeight="1" x14ac:dyDescent="0.2"/>
    <row r="4763" ht="13.15" customHeight="1" x14ac:dyDescent="0.2"/>
    <row r="4764" ht="13.15" customHeight="1" x14ac:dyDescent="0.2"/>
    <row r="4765" ht="13.15" customHeight="1" x14ac:dyDescent="0.2"/>
    <row r="4766" ht="13.15" customHeight="1" x14ac:dyDescent="0.2"/>
    <row r="4767" ht="13.15" customHeight="1" x14ac:dyDescent="0.2"/>
    <row r="4768" ht="13.15" customHeight="1" x14ac:dyDescent="0.2"/>
    <row r="4769" ht="13.15" customHeight="1" x14ac:dyDescent="0.2"/>
    <row r="4770" ht="13.15" customHeight="1" x14ac:dyDescent="0.2"/>
    <row r="4771" ht="13.15" customHeight="1" x14ac:dyDescent="0.2"/>
    <row r="4772" ht="13.15" customHeight="1" x14ac:dyDescent="0.2"/>
    <row r="4773" ht="13.15" customHeight="1" x14ac:dyDescent="0.2"/>
    <row r="4774" ht="13.15" customHeight="1" x14ac:dyDescent="0.2"/>
    <row r="4775" ht="13.15" customHeight="1" x14ac:dyDescent="0.2"/>
    <row r="4776" ht="13.15" customHeight="1" x14ac:dyDescent="0.2"/>
    <row r="4777" ht="13.15" customHeight="1" x14ac:dyDescent="0.2"/>
    <row r="4778" ht="13.15" customHeight="1" x14ac:dyDescent="0.2"/>
    <row r="4779" ht="13.15" customHeight="1" x14ac:dyDescent="0.2"/>
    <row r="4780" ht="13.15" customHeight="1" x14ac:dyDescent="0.2"/>
    <row r="4781" ht="13.15" customHeight="1" x14ac:dyDescent="0.2"/>
    <row r="4782" ht="13.15" customHeight="1" x14ac:dyDescent="0.2"/>
    <row r="4783" ht="13.15" customHeight="1" x14ac:dyDescent="0.2"/>
    <row r="4784" ht="13.15" customHeight="1" x14ac:dyDescent="0.2"/>
    <row r="4785" ht="13.15" customHeight="1" x14ac:dyDescent="0.2"/>
    <row r="4786" ht="13.15" customHeight="1" x14ac:dyDescent="0.2"/>
    <row r="4787" ht="13.15" customHeight="1" x14ac:dyDescent="0.2"/>
    <row r="4788" ht="13.15" customHeight="1" x14ac:dyDescent="0.2"/>
    <row r="4789" ht="13.15" customHeight="1" x14ac:dyDescent="0.2"/>
    <row r="4790" ht="13.15" customHeight="1" x14ac:dyDescent="0.2"/>
    <row r="4791" ht="13.15" customHeight="1" x14ac:dyDescent="0.2"/>
    <row r="4792" ht="13.15" customHeight="1" x14ac:dyDescent="0.2"/>
    <row r="4793" ht="13.15" customHeight="1" x14ac:dyDescent="0.2"/>
    <row r="4794" ht="13.15" customHeight="1" x14ac:dyDescent="0.2"/>
    <row r="4795" ht="13.15" customHeight="1" x14ac:dyDescent="0.2"/>
    <row r="4796" ht="13.15" customHeight="1" x14ac:dyDescent="0.2"/>
    <row r="4797" ht="13.15" customHeight="1" x14ac:dyDescent="0.2"/>
    <row r="4798" ht="13.15" customHeight="1" x14ac:dyDescent="0.2"/>
    <row r="4799" ht="13.15" customHeight="1" x14ac:dyDescent="0.2"/>
    <row r="4800" ht="13.15" customHeight="1" x14ac:dyDescent="0.2"/>
    <row r="4801" ht="13.15" customHeight="1" x14ac:dyDescent="0.2"/>
    <row r="4802" ht="13.15" customHeight="1" x14ac:dyDescent="0.2"/>
    <row r="4803" ht="13.15" customHeight="1" x14ac:dyDescent="0.2"/>
    <row r="4804" ht="13.15" customHeight="1" x14ac:dyDescent="0.2"/>
    <row r="4805" ht="13.15" customHeight="1" x14ac:dyDescent="0.2"/>
    <row r="4806" ht="13.15" customHeight="1" x14ac:dyDescent="0.2"/>
    <row r="4807" ht="13.15" customHeight="1" x14ac:dyDescent="0.2"/>
    <row r="4808" ht="13.15" customHeight="1" x14ac:dyDescent="0.2"/>
    <row r="4809" ht="13.15" customHeight="1" x14ac:dyDescent="0.2"/>
    <row r="4810" ht="13.15" customHeight="1" x14ac:dyDescent="0.2"/>
    <row r="4811" ht="13.15" customHeight="1" x14ac:dyDescent="0.2"/>
    <row r="4812" ht="13.15" customHeight="1" x14ac:dyDescent="0.2"/>
    <row r="4813" ht="13.15" customHeight="1" x14ac:dyDescent="0.2"/>
    <row r="4814" ht="13.15" customHeight="1" x14ac:dyDescent="0.2"/>
    <row r="4815" ht="13.15" customHeight="1" x14ac:dyDescent="0.2"/>
    <row r="4816" ht="13.15" customHeight="1" x14ac:dyDescent="0.2"/>
    <row r="4817" ht="13.15" customHeight="1" x14ac:dyDescent="0.2"/>
    <row r="4818" ht="13.15" customHeight="1" x14ac:dyDescent="0.2"/>
    <row r="4819" ht="13.15" customHeight="1" x14ac:dyDescent="0.2"/>
    <row r="4820" ht="13.15" customHeight="1" x14ac:dyDescent="0.2"/>
    <row r="4821" ht="13.15" customHeight="1" x14ac:dyDescent="0.2"/>
    <row r="4822" ht="13.15" customHeight="1" x14ac:dyDescent="0.2"/>
    <row r="4823" ht="13.15" customHeight="1" x14ac:dyDescent="0.2"/>
    <row r="4824" ht="13.15" customHeight="1" x14ac:dyDescent="0.2"/>
    <row r="4825" ht="13.15" customHeight="1" x14ac:dyDescent="0.2"/>
    <row r="4826" ht="13.15" customHeight="1" x14ac:dyDescent="0.2"/>
    <row r="4827" ht="13.15" customHeight="1" x14ac:dyDescent="0.2"/>
    <row r="4828" ht="13.15" customHeight="1" x14ac:dyDescent="0.2"/>
    <row r="4829" ht="13.15" customHeight="1" x14ac:dyDescent="0.2"/>
    <row r="4830" ht="13.15" customHeight="1" x14ac:dyDescent="0.2"/>
    <row r="4831" ht="13.15" customHeight="1" x14ac:dyDescent="0.2"/>
    <row r="4832" ht="13.15" customHeight="1" x14ac:dyDescent="0.2"/>
    <row r="4833" ht="13.15" customHeight="1" x14ac:dyDescent="0.2"/>
    <row r="4834" ht="13.15" customHeight="1" x14ac:dyDescent="0.2"/>
    <row r="4835" ht="13.15" customHeight="1" x14ac:dyDescent="0.2"/>
    <row r="4836" ht="13.15" customHeight="1" x14ac:dyDescent="0.2"/>
    <row r="4837" ht="13.15" customHeight="1" x14ac:dyDescent="0.2"/>
    <row r="4838" ht="13.15" customHeight="1" x14ac:dyDescent="0.2"/>
    <row r="4839" ht="13.15" customHeight="1" x14ac:dyDescent="0.2"/>
    <row r="4840" ht="13.15" customHeight="1" x14ac:dyDescent="0.2"/>
    <row r="4841" ht="13.15" customHeight="1" x14ac:dyDescent="0.2"/>
    <row r="4842" ht="13.15" customHeight="1" x14ac:dyDescent="0.2"/>
    <row r="4843" ht="13.15" customHeight="1" x14ac:dyDescent="0.2"/>
    <row r="4844" ht="13.15" customHeight="1" x14ac:dyDescent="0.2"/>
    <row r="4845" ht="13.15" customHeight="1" x14ac:dyDescent="0.2"/>
    <row r="4846" ht="13.15" customHeight="1" x14ac:dyDescent="0.2"/>
    <row r="4847" ht="13.15" customHeight="1" x14ac:dyDescent="0.2"/>
    <row r="4848" ht="13.15" customHeight="1" x14ac:dyDescent="0.2"/>
    <row r="4849" ht="13.15" customHeight="1" x14ac:dyDescent="0.2"/>
    <row r="4850" ht="13.15" customHeight="1" x14ac:dyDescent="0.2"/>
    <row r="4851" ht="13.15" customHeight="1" x14ac:dyDescent="0.2"/>
    <row r="4852" ht="13.15" customHeight="1" x14ac:dyDescent="0.2"/>
    <row r="4853" ht="13.15" customHeight="1" x14ac:dyDescent="0.2"/>
    <row r="4854" ht="13.15" customHeight="1" x14ac:dyDescent="0.2"/>
    <row r="4855" ht="13.15" customHeight="1" x14ac:dyDescent="0.2"/>
    <row r="4856" ht="13.15" customHeight="1" x14ac:dyDescent="0.2"/>
    <row r="4857" ht="13.15" customHeight="1" x14ac:dyDescent="0.2"/>
    <row r="4858" ht="13.15" customHeight="1" x14ac:dyDescent="0.2"/>
    <row r="4859" ht="13.15" customHeight="1" x14ac:dyDescent="0.2"/>
    <row r="4860" ht="13.15" customHeight="1" x14ac:dyDescent="0.2"/>
    <row r="4861" ht="13.15" customHeight="1" x14ac:dyDescent="0.2"/>
    <row r="4862" ht="13.15" customHeight="1" x14ac:dyDescent="0.2"/>
    <row r="4863" ht="13.15" customHeight="1" x14ac:dyDescent="0.2"/>
    <row r="4864" ht="13.15" customHeight="1" x14ac:dyDescent="0.2"/>
    <row r="4865" ht="13.15" customHeight="1" x14ac:dyDescent="0.2"/>
    <row r="4866" ht="13.15" customHeight="1" x14ac:dyDescent="0.2"/>
    <row r="4867" ht="13.15" customHeight="1" x14ac:dyDescent="0.2"/>
    <row r="4868" ht="13.15" customHeight="1" x14ac:dyDescent="0.2"/>
    <row r="4869" ht="13.15" customHeight="1" x14ac:dyDescent="0.2"/>
    <row r="4870" ht="13.15" customHeight="1" x14ac:dyDescent="0.2"/>
    <row r="4871" ht="13.15" customHeight="1" x14ac:dyDescent="0.2"/>
    <row r="4872" ht="13.15" customHeight="1" x14ac:dyDescent="0.2"/>
    <row r="4873" ht="13.15" customHeight="1" x14ac:dyDescent="0.2"/>
    <row r="4874" ht="13.15" customHeight="1" x14ac:dyDescent="0.2"/>
    <row r="4875" ht="13.15" customHeight="1" x14ac:dyDescent="0.2"/>
    <row r="4876" ht="13.15" customHeight="1" x14ac:dyDescent="0.2"/>
    <row r="4877" ht="13.15" customHeight="1" x14ac:dyDescent="0.2"/>
    <row r="4878" ht="13.15" customHeight="1" x14ac:dyDescent="0.2"/>
    <row r="4879" ht="13.15" customHeight="1" x14ac:dyDescent="0.2"/>
    <row r="4880" ht="13.15" customHeight="1" x14ac:dyDescent="0.2"/>
    <row r="4881" ht="13.15" customHeight="1" x14ac:dyDescent="0.2"/>
    <row r="4882" ht="13.15" customHeight="1" x14ac:dyDescent="0.2"/>
    <row r="4883" ht="13.15" customHeight="1" x14ac:dyDescent="0.2"/>
    <row r="4884" ht="13.15" customHeight="1" x14ac:dyDescent="0.2"/>
    <row r="4885" ht="13.15" customHeight="1" x14ac:dyDescent="0.2"/>
    <row r="4886" ht="13.15" customHeight="1" x14ac:dyDescent="0.2"/>
    <row r="4887" ht="13.15" customHeight="1" x14ac:dyDescent="0.2"/>
    <row r="4888" ht="13.15" customHeight="1" x14ac:dyDescent="0.2"/>
    <row r="4889" ht="13.15" customHeight="1" x14ac:dyDescent="0.2"/>
    <row r="4890" ht="13.15" customHeight="1" x14ac:dyDescent="0.2"/>
    <row r="4891" ht="13.15" customHeight="1" x14ac:dyDescent="0.2"/>
    <row r="4892" ht="13.15" customHeight="1" x14ac:dyDescent="0.2"/>
    <row r="4893" ht="13.15" customHeight="1" x14ac:dyDescent="0.2"/>
    <row r="4894" ht="13.15" customHeight="1" x14ac:dyDescent="0.2"/>
    <row r="4895" ht="13.15" customHeight="1" x14ac:dyDescent="0.2"/>
    <row r="4896" ht="13.15" customHeight="1" x14ac:dyDescent="0.2"/>
    <row r="4897" ht="13.15" customHeight="1" x14ac:dyDescent="0.2"/>
    <row r="4898" ht="13.15" customHeight="1" x14ac:dyDescent="0.2"/>
    <row r="4899" ht="13.15" customHeight="1" x14ac:dyDescent="0.2"/>
    <row r="4900" ht="13.15" customHeight="1" x14ac:dyDescent="0.2"/>
    <row r="4901" ht="13.15" customHeight="1" x14ac:dyDescent="0.2"/>
    <row r="4902" ht="13.15" customHeight="1" x14ac:dyDescent="0.2"/>
    <row r="4903" ht="13.15" customHeight="1" x14ac:dyDescent="0.2"/>
    <row r="4904" ht="13.15" customHeight="1" x14ac:dyDescent="0.2"/>
    <row r="4905" ht="13.15" customHeight="1" x14ac:dyDescent="0.2"/>
    <row r="4906" ht="13.15" customHeight="1" x14ac:dyDescent="0.2"/>
    <row r="4907" ht="13.15" customHeight="1" x14ac:dyDescent="0.2"/>
    <row r="4908" ht="13.15" customHeight="1" x14ac:dyDescent="0.2"/>
    <row r="4909" ht="13.15" customHeight="1" x14ac:dyDescent="0.2"/>
    <row r="4910" ht="13.15" customHeight="1" x14ac:dyDescent="0.2"/>
    <row r="4911" ht="13.15" customHeight="1" x14ac:dyDescent="0.2"/>
    <row r="4912" ht="13.15" customHeight="1" x14ac:dyDescent="0.2"/>
    <row r="4913" ht="13.15" customHeight="1" x14ac:dyDescent="0.2"/>
    <row r="4914" ht="13.15" customHeight="1" x14ac:dyDescent="0.2"/>
    <row r="4915" ht="13.15" customHeight="1" x14ac:dyDescent="0.2"/>
    <row r="4916" ht="13.15" customHeight="1" x14ac:dyDescent="0.2"/>
    <row r="4917" ht="13.15" customHeight="1" x14ac:dyDescent="0.2"/>
    <row r="4918" ht="13.15" customHeight="1" x14ac:dyDescent="0.2"/>
    <row r="4919" ht="13.15" customHeight="1" x14ac:dyDescent="0.2"/>
    <row r="4920" ht="13.15" customHeight="1" x14ac:dyDescent="0.2"/>
    <row r="4921" ht="13.15" customHeight="1" x14ac:dyDescent="0.2"/>
    <row r="4922" ht="13.15" customHeight="1" x14ac:dyDescent="0.2"/>
    <row r="4923" ht="13.15" customHeight="1" x14ac:dyDescent="0.2"/>
    <row r="4924" ht="13.15" customHeight="1" x14ac:dyDescent="0.2"/>
    <row r="4925" ht="13.15" customHeight="1" x14ac:dyDescent="0.2"/>
    <row r="4926" ht="13.15" customHeight="1" x14ac:dyDescent="0.2"/>
    <row r="4927" ht="13.15" customHeight="1" x14ac:dyDescent="0.2"/>
    <row r="4928" ht="13.15" customHeight="1" x14ac:dyDescent="0.2"/>
    <row r="4929" ht="13.15" customHeight="1" x14ac:dyDescent="0.2"/>
    <row r="4930" ht="13.15" customHeight="1" x14ac:dyDescent="0.2"/>
    <row r="4931" ht="13.15" customHeight="1" x14ac:dyDescent="0.2"/>
    <row r="4932" ht="13.15" customHeight="1" x14ac:dyDescent="0.2"/>
    <row r="4933" ht="13.15" customHeight="1" x14ac:dyDescent="0.2"/>
    <row r="4934" ht="13.15" customHeight="1" x14ac:dyDescent="0.2"/>
    <row r="4935" ht="13.15" customHeight="1" x14ac:dyDescent="0.2"/>
    <row r="4936" ht="13.15" customHeight="1" x14ac:dyDescent="0.2"/>
    <row r="4937" ht="13.15" customHeight="1" x14ac:dyDescent="0.2"/>
    <row r="4938" ht="13.15" customHeight="1" x14ac:dyDescent="0.2"/>
    <row r="4939" ht="13.15" customHeight="1" x14ac:dyDescent="0.2"/>
    <row r="4940" ht="13.15" customHeight="1" x14ac:dyDescent="0.2"/>
    <row r="4941" ht="13.15" customHeight="1" x14ac:dyDescent="0.2"/>
    <row r="4942" ht="13.15" customHeight="1" x14ac:dyDescent="0.2"/>
    <row r="4943" ht="13.15" customHeight="1" x14ac:dyDescent="0.2"/>
    <row r="4944" ht="13.15" customHeight="1" x14ac:dyDescent="0.2"/>
    <row r="4945" ht="13.15" customHeight="1" x14ac:dyDescent="0.2"/>
    <row r="4946" ht="13.15" customHeight="1" x14ac:dyDescent="0.2"/>
    <row r="4947" ht="13.15" customHeight="1" x14ac:dyDescent="0.2"/>
    <row r="4948" ht="13.15" customHeight="1" x14ac:dyDescent="0.2"/>
    <row r="4949" ht="13.15" customHeight="1" x14ac:dyDescent="0.2"/>
    <row r="4950" ht="13.15" customHeight="1" x14ac:dyDescent="0.2"/>
    <row r="4951" ht="13.15" customHeight="1" x14ac:dyDescent="0.2"/>
    <row r="4952" ht="13.15" customHeight="1" x14ac:dyDescent="0.2"/>
    <row r="4953" ht="13.15" customHeight="1" x14ac:dyDescent="0.2"/>
    <row r="4954" ht="13.15" customHeight="1" x14ac:dyDescent="0.2"/>
    <row r="4955" ht="13.15" customHeight="1" x14ac:dyDescent="0.2"/>
    <row r="4956" ht="13.15" customHeight="1" x14ac:dyDescent="0.2"/>
    <row r="4957" ht="13.15" customHeight="1" x14ac:dyDescent="0.2"/>
    <row r="4958" ht="13.15" customHeight="1" x14ac:dyDescent="0.2"/>
    <row r="4959" ht="13.15" customHeight="1" x14ac:dyDescent="0.2"/>
    <row r="4960" ht="13.15" customHeight="1" x14ac:dyDescent="0.2"/>
    <row r="4961" ht="13.15" customHeight="1" x14ac:dyDescent="0.2"/>
    <row r="4962" ht="13.15" customHeight="1" x14ac:dyDescent="0.2"/>
    <row r="4963" ht="13.15" customHeight="1" x14ac:dyDescent="0.2"/>
    <row r="4964" ht="13.15" customHeight="1" x14ac:dyDescent="0.2"/>
    <row r="4965" ht="13.15" customHeight="1" x14ac:dyDescent="0.2"/>
    <row r="4966" ht="13.15" customHeight="1" x14ac:dyDescent="0.2"/>
    <row r="4967" ht="13.15" customHeight="1" x14ac:dyDescent="0.2"/>
    <row r="4968" ht="13.15" customHeight="1" x14ac:dyDescent="0.2"/>
    <row r="4969" ht="13.15" customHeight="1" x14ac:dyDescent="0.2"/>
    <row r="4970" ht="13.15" customHeight="1" x14ac:dyDescent="0.2"/>
    <row r="4971" ht="13.15" customHeight="1" x14ac:dyDescent="0.2"/>
    <row r="4972" ht="13.15" customHeight="1" x14ac:dyDescent="0.2"/>
    <row r="4973" ht="13.15" customHeight="1" x14ac:dyDescent="0.2"/>
    <row r="4974" ht="13.15" customHeight="1" x14ac:dyDescent="0.2"/>
    <row r="4975" ht="13.15" customHeight="1" x14ac:dyDescent="0.2"/>
    <row r="4976" ht="13.15" customHeight="1" x14ac:dyDescent="0.2"/>
    <row r="4977" ht="13.15" customHeight="1" x14ac:dyDescent="0.2"/>
    <row r="4978" ht="13.15" customHeight="1" x14ac:dyDescent="0.2"/>
    <row r="4979" ht="13.15" customHeight="1" x14ac:dyDescent="0.2"/>
    <row r="4980" ht="13.15" customHeight="1" x14ac:dyDescent="0.2"/>
    <row r="4981" ht="13.15" customHeight="1" x14ac:dyDescent="0.2"/>
    <row r="4982" ht="13.15" customHeight="1" x14ac:dyDescent="0.2"/>
    <row r="4983" ht="13.15" customHeight="1" x14ac:dyDescent="0.2"/>
    <row r="4984" ht="13.15" customHeight="1" x14ac:dyDescent="0.2"/>
    <row r="4985" ht="13.15" customHeight="1" x14ac:dyDescent="0.2"/>
    <row r="4986" ht="13.15" customHeight="1" x14ac:dyDescent="0.2"/>
    <row r="4987" ht="13.15" customHeight="1" x14ac:dyDescent="0.2"/>
    <row r="4988" ht="13.15" customHeight="1" x14ac:dyDescent="0.2"/>
    <row r="4989" ht="13.15" customHeight="1" x14ac:dyDescent="0.2"/>
    <row r="4990" ht="13.15" customHeight="1" x14ac:dyDescent="0.2"/>
    <row r="4991" ht="13.15" customHeight="1" x14ac:dyDescent="0.2"/>
    <row r="4992" ht="13.15" customHeight="1" x14ac:dyDescent="0.2"/>
    <row r="4993" ht="13.15" customHeight="1" x14ac:dyDescent="0.2"/>
    <row r="4994" ht="13.15" customHeight="1" x14ac:dyDescent="0.2"/>
    <row r="4995" ht="13.15" customHeight="1" x14ac:dyDescent="0.2"/>
    <row r="4996" ht="13.15" customHeight="1" x14ac:dyDescent="0.2"/>
    <row r="4997" ht="13.15" customHeight="1" x14ac:dyDescent="0.2"/>
    <row r="4998" ht="13.15" customHeight="1" x14ac:dyDescent="0.2"/>
    <row r="4999" ht="13.15" customHeight="1" x14ac:dyDescent="0.2"/>
    <row r="5000" ht="13.15" customHeight="1" x14ac:dyDescent="0.2"/>
    <row r="5001" ht="13.15" customHeight="1" x14ac:dyDescent="0.2"/>
    <row r="5002" ht="13.15" customHeight="1" x14ac:dyDescent="0.2"/>
    <row r="5003" ht="13.15" customHeight="1" x14ac:dyDescent="0.2"/>
    <row r="5004" ht="13.15" customHeight="1" x14ac:dyDescent="0.2"/>
    <row r="5005" ht="13.15" customHeight="1" x14ac:dyDescent="0.2"/>
    <row r="5006" ht="13.15" customHeight="1" x14ac:dyDescent="0.2"/>
    <row r="5007" ht="13.15" customHeight="1" x14ac:dyDescent="0.2"/>
    <row r="5008" ht="13.15" customHeight="1" x14ac:dyDescent="0.2"/>
    <row r="5009" ht="13.15" customHeight="1" x14ac:dyDescent="0.2"/>
    <row r="5010" ht="13.15" customHeight="1" x14ac:dyDescent="0.2"/>
    <row r="5011" ht="13.15" customHeight="1" x14ac:dyDescent="0.2"/>
    <row r="5012" ht="13.15" customHeight="1" x14ac:dyDescent="0.2"/>
    <row r="5013" ht="13.15" customHeight="1" x14ac:dyDescent="0.2"/>
    <row r="5014" ht="13.15" customHeight="1" x14ac:dyDescent="0.2"/>
    <row r="5015" ht="13.15" customHeight="1" x14ac:dyDescent="0.2"/>
    <row r="5016" ht="13.15" customHeight="1" x14ac:dyDescent="0.2"/>
    <row r="5017" ht="13.15" customHeight="1" x14ac:dyDescent="0.2"/>
    <row r="5018" ht="13.15" customHeight="1" x14ac:dyDescent="0.2"/>
    <row r="5019" ht="13.15" customHeight="1" x14ac:dyDescent="0.2"/>
    <row r="5020" ht="13.15" customHeight="1" x14ac:dyDescent="0.2"/>
    <row r="5021" ht="13.15" customHeight="1" x14ac:dyDescent="0.2"/>
    <row r="5022" ht="13.15" customHeight="1" x14ac:dyDescent="0.2"/>
    <row r="5023" ht="13.15" customHeight="1" x14ac:dyDescent="0.2"/>
    <row r="5024" ht="13.15" customHeight="1" x14ac:dyDescent="0.2"/>
    <row r="5025" ht="13.15" customHeight="1" x14ac:dyDescent="0.2"/>
    <row r="5026" ht="13.15" customHeight="1" x14ac:dyDescent="0.2"/>
    <row r="5027" ht="13.15" customHeight="1" x14ac:dyDescent="0.2"/>
    <row r="5028" ht="13.15" customHeight="1" x14ac:dyDescent="0.2"/>
    <row r="5029" ht="13.15" customHeight="1" x14ac:dyDescent="0.2"/>
    <row r="5030" ht="13.15" customHeight="1" x14ac:dyDescent="0.2"/>
    <row r="5031" ht="13.15" customHeight="1" x14ac:dyDescent="0.2"/>
    <row r="5032" ht="13.15" customHeight="1" x14ac:dyDescent="0.2"/>
    <row r="5033" ht="13.15" customHeight="1" x14ac:dyDescent="0.2"/>
    <row r="5034" ht="13.15" customHeight="1" x14ac:dyDescent="0.2"/>
    <row r="5035" ht="13.15" customHeight="1" x14ac:dyDescent="0.2"/>
    <row r="5036" ht="13.15" customHeight="1" x14ac:dyDescent="0.2"/>
    <row r="5037" ht="13.15" customHeight="1" x14ac:dyDescent="0.2"/>
    <row r="5038" ht="13.15" customHeight="1" x14ac:dyDescent="0.2"/>
    <row r="5039" ht="13.15" customHeight="1" x14ac:dyDescent="0.2"/>
    <row r="5040" ht="13.15" customHeight="1" x14ac:dyDescent="0.2"/>
    <row r="5041" ht="13.15" customHeight="1" x14ac:dyDescent="0.2"/>
    <row r="5042" ht="13.15" customHeight="1" x14ac:dyDescent="0.2"/>
    <row r="5043" ht="13.15" customHeight="1" x14ac:dyDescent="0.2"/>
    <row r="5044" ht="13.15" customHeight="1" x14ac:dyDescent="0.2"/>
    <row r="5045" ht="13.15" customHeight="1" x14ac:dyDescent="0.2"/>
    <row r="5046" ht="13.15" customHeight="1" x14ac:dyDescent="0.2"/>
    <row r="5047" ht="13.15" customHeight="1" x14ac:dyDescent="0.2"/>
    <row r="5048" ht="13.15" customHeight="1" x14ac:dyDescent="0.2"/>
    <row r="5049" ht="13.15" customHeight="1" x14ac:dyDescent="0.2"/>
    <row r="5050" ht="13.15" customHeight="1" x14ac:dyDescent="0.2"/>
    <row r="5051" ht="13.15" customHeight="1" x14ac:dyDescent="0.2"/>
    <row r="5052" ht="13.15" customHeight="1" x14ac:dyDescent="0.2"/>
    <row r="5053" ht="13.15" customHeight="1" x14ac:dyDescent="0.2"/>
    <row r="5054" ht="13.15" customHeight="1" x14ac:dyDescent="0.2"/>
    <row r="5055" ht="13.15" customHeight="1" x14ac:dyDescent="0.2"/>
    <row r="5056" ht="13.15" customHeight="1" x14ac:dyDescent="0.2"/>
    <row r="5057" ht="13.15" customHeight="1" x14ac:dyDescent="0.2"/>
    <row r="5058" ht="13.15" customHeight="1" x14ac:dyDescent="0.2"/>
    <row r="5059" ht="13.15" customHeight="1" x14ac:dyDescent="0.2"/>
    <row r="5060" ht="13.15" customHeight="1" x14ac:dyDescent="0.2"/>
    <row r="5061" ht="13.15" customHeight="1" x14ac:dyDescent="0.2"/>
    <row r="5062" ht="13.15" customHeight="1" x14ac:dyDescent="0.2"/>
    <row r="5063" ht="13.15" customHeight="1" x14ac:dyDescent="0.2"/>
    <row r="5064" ht="13.15" customHeight="1" x14ac:dyDescent="0.2"/>
    <row r="5065" ht="13.15" customHeight="1" x14ac:dyDescent="0.2"/>
    <row r="5066" ht="13.15" customHeight="1" x14ac:dyDescent="0.2"/>
    <row r="5067" ht="13.15" customHeight="1" x14ac:dyDescent="0.2"/>
    <row r="5068" ht="13.15" customHeight="1" x14ac:dyDescent="0.2"/>
    <row r="5069" ht="13.15" customHeight="1" x14ac:dyDescent="0.2"/>
    <row r="5070" ht="13.15" customHeight="1" x14ac:dyDescent="0.2"/>
    <row r="5071" ht="13.15" customHeight="1" x14ac:dyDescent="0.2"/>
    <row r="5072" ht="13.15" customHeight="1" x14ac:dyDescent="0.2"/>
    <row r="5073" ht="13.15" customHeight="1" x14ac:dyDescent="0.2"/>
    <row r="5074" ht="13.15" customHeight="1" x14ac:dyDescent="0.2"/>
    <row r="5075" ht="13.15" customHeight="1" x14ac:dyDescent="0.2"/>
    <row r="5076" ht="13.15" customHeight="1" x14ac:dyDescent="0.2"/>
    <row r="5077" ht="13.15" customHeight="1" x14ac:dyDescent="0.2"/>
    <row r="5078" ht="13.15" customHeight="1" x14ac:dyDescent="0.2"/>
    <row r="5079" ht="13.15" customHeight="1" x14ac:dyDescent="0.2"/>
    <row r="5080" ht="13.15" customHeight="1" x14ac:dyDescent="0.2"/>
    <row r="5081" ht="13.15" customHeight="1" x14ac:dyDescent="0.2"/>
    <row r="5082" ht="13.15" customHeight="1" x14ac:dyDescent="0.2"/>
    <row r="5083" ht="13.15" customHeight="1" x14ac:dyDescent="0.2"/>
    <row r="5084" ht="13.15" customHeight="1" x14ac:dyDescent="0.2"/>
    <row r="5085" ht="13.15" customHeight="1" x14ac:dyDescent="0.2"/>
    <row r="5086" ht="13.15" customHeight="1" x14ac:dyDescent="0.2"/>
    <row r="5087" ht="13.15" customHeight="1" x14ac:dyDescent="0.2"/>
    <row r="5088" ht="13.15" customHeight="1" x14ac:dyDescent="0.2"/>
    <row r="5089" ht="13.15" customHeight="1" x14ac:dyDescent="0.2"/>
    <row r="5090" ht="13.15" customHeight="1" x14ac:dyDescent="0.2"/>
    <row r="5091" ht="13.15" customHeight="1" x14ac:dyDescent="0.2"/>
    <row r="5092" ht="13.15" customHeight="1" x14ac:dyDescent="0.2"/>
    <row r="5093" ht="13.15" customHeight="1" x14ac:dyDescent="0.2"/>
    <row r="5094" ht="13.15" customHeight="1" x14ac:dyDescent="0.2"/>
    <row r="5095" ht="13.15" customHeight="1" x14ac:dyDescent="0.2"/>
    <row r="5096" ht="13.15" customHeight="1" x14ac:dyDescent="0.2"/>
    <row r="5097" ht="13.15" customHeight="1" x14ac:dyDescent="0.2"/>
    <row r="5098" ht="13.15" customHeight="1" x14ac:dyDescent="0.2"/>
    <row r="5099" ht="13.15" customHeight="1" x14ac:dyDescent="0.2"/>
    <row r="5100" ht="13.15" customHeight="1" x14ac:dyDescent="0.2"/>
    <row r="5101" ht="13.15" customHeight="1" x14ac:dyDescent="0.2"/>
    <row r="5102" ht="13.15" customHeight="1" x14ac:dyDescent="0.2"/>
    <row r="5103" ht="13.15" customHeight="1" x14ac:dyDescent="0.2"/>
    <row r="5104" ht="13.15" customHeight="1" x14ac:dyDescent="0.2"/>
    <row r="5105" ht="13.15" customHeight="1" x14ac:dyDescent="0.2"/>
    <row r="5106" ht="13.15" customHeight="1" x14ac:dyDescent="0.2"/>
    <row r="5107" ht="13.15" customHeight="1" x14ac:dyDescent="0.2"/>
    <row r="5108" ht="13.15" customHeight="1" x14ac:dyDescent="0.2"/>
    <row r="5109" ht="13.15" customHeight="1" x14ac:dyDescent="0.2"/>
    <row r="5110" ht="13.15" customHeight="1" x14ac:dyDescent="0.2"/>
    <row r="5111" ht="13.15" customHeight="1" x14ac:dyDescent="0.2"/>
    <row r="5112" ht="13.15" customHeight="1" x14ac:dyDescent="0.2"/>
    <row r="5113" ht="13.15" customHeight="1" x14ac:dyDescent="0.2"/>
    <row r="5114" ht="13.15" customHeight="1" x14ac:dyDescent="0.2"/>
    <row r="5115" ht="13.15" customHeight="1" x14ac:dyDescent="0.2"/>
    <row r="5116" ht="13.15" customHeight="1" x14ac:dyDescent="0.2"/>
    <row r="5117" ht="13.15" customHeight="1" x14ac:dyDescent="0.2"/>
    <row r="5118" ht="13.15" customHeight="1" x14ac:dyDescent="0.2"/>
    <row r="5119" ht="13.15" customHeight="1" x14ac:dyDescent="0.2"/>
    <row r="5120" ht="13.15" customHeight="1" x14ac:dyDescent="0.2"/>
    <row r="5121" ht="13.15" customHeight="1" x14ac:dyDescent="0.2"/>
    <row r="5122" ht="13.15" customHeight="1" x14ac:dyDescent="0.2"/>
    <row r="5123" ht="13.15" customHeight="1" x14ac:dyDescent="0.2"/>
    <row r="5124" ht="13.15" customHeight="1" x14ac:dyDescent="0.2"/>
    <row r="5125" ht="13.15" customHeight="1" x14ac:dyDescent="0.2"/>
    <row r="5126" ht="13.15" customHeight="1" x14ac:dyDescent="0.2"/>
    <row r="5127" ht="13.15" customHeight="1" x14ac:dyDescent="0.2"/>
    <row r="5128" ht="13.15" customHeight="1" x14ac:dyDescent="0.2"/>
    <row r="5129" ht="13.15" customHeight="1" x14ac:dyDescent="0.2"/>
    <row r="5130" ht="13.15" customHeight="1" x14ac:dyDescent="0.2"/>
    <row r="5131" ht="13.15" customHeight="1" x14ac:dyDescent="0.2"/>
    <row r="5132" ht="13.15" customHeight="1" x14ac:dyDescent="0.2"/>
    <row r="5133" ht="13.15" customHeight="1" x14ac:dyDescent="0.2"/>
    <row r="5134" ht="13.15" customHeight="1" x14ac:dyDescent="0.2"/>
    <row r="5135" ht="13.15" customHeight="1" x14ac:dyDescent="0.2"/>
    <row r="5136" ht="13.15" customHeight="1" x14ac:dyDescent="0.2"/>
    <row r="5137" ht="13.15" customHeight="1" x14ac:dyDescent="0.2"/>
    <row r="5138" ht="13.15" customHeight="1" x14ac:dyDescent="0.2"/>
    <row r="5139" ht="13.15" customHeight="1" x14ac:dyDescent="0.2"/>
    <row r="5140" ht="13.15" customHeight="1" x14ac:dyDescent="0.2"/>
    <row r="5141" ht="13.15" customHeight="1" x14ac:dyDescent="0.2"/>
    <row r="5142" ht="13.15" customHeight="1" x14ac:dyDescent="0.2"/>
    <row r="5143" ht="13.15" customHeight="1" x14ac:dyDescent="0.2"/>
    <row r="5144" ht="13.15" customHeight="1" x14ac:dyDescent="0.2"/>
    <row r="5145" ht="13.15" customHeight="1" x14ac:dyDescent="0.2"/>
    <row r="5146" ht="13.15" customHeight="1" x14ac:dyDescent="0.2"/>
    <row r="5147" ht="13.15" customHeight="1" x14ac:dyDescent="0.2"/>
    <row r="5148" ht="13.15" customHeight="1" x14ac:dyDescent="0.2"/>
    <row r="5149" ht="13.15" customHeight="1" x14ac:dyDescent="0.2"/>
    <row r="5150" ht="13.15" customHeight="1" x14ac:dyDescent="0.2"/>
    <row r="5151" ht="13.15" customHeight="1" x14ac:dyDescent="0.2"/>
    <row r="5152" ht="13.15" customHeight="1" x14ac:dyDescent="0.2"/>
    <row r="5153" ht="13.15" customHeight="1" x14ac:dyDescent="0.2"/>
    <row r="5154" ht="13.15" customHeight="1" x14ac:dyDescent="0.2"/>
    <row r="5155" ht="13.15" customHeight="1" x14ac:dyDescent="0.2"/>
    <row r="5156" ht="13.15" customHeight="1" x14ac:dyDescent="0.2"/>
    <row r="5157" ht="13.15" customHeight="1" x14ac:dyDescent="0.2"/>
    <row r="5158" ht="13.15" customHeight="1" x14ac:dyDescent="0.2"/>
    <row r="5159" ht="13.15" customHeight="1" x14ac:dyDescent="0.2"/>
    <row r="5160" ht="13.15" customHeight="1" x14ac:dyDescent="0.2"/>
    <row r="5161" ht="13.15" customHeight="1" x14ac:dyDescent="0.2"/>
    <row r="5162" ht="13.15" customHeight="1" x14ac:dyDescent="0.2"/>
    <row r="5163" ht="13.15" customHeight="1" x14ac:dyDescent="0.2"/>
    <row r="5164" ht="13.15" customHeight="1" x14ac:dyDescent="0.2"/>
    <row r="5165" ht="13.15" customHeight="1" x14ac:dyDescent="0.2"/>
    <row r="5166" ht="13.15" customHeight="1" x14ac:dyDescent="0.2"/>
    <row r="5167" ht="13.15" customHeight="1" x14ac:dyDescent="0.2"/>
    <row r="5168" ht="13.15" customHeight="1" x14ac:dyDescent="0.2"/>
    <row r="5169" ht="13.15" customHeight="1" x14ac:dyDescent="0.2"/>
    <row r="5170" ht="13.15" customHeight="1" x14ac:dyDescent="0.2"/>
    <row r="5171" ht="13.15" customHeight="1" x14ac:dyDescent="0.2"/>
    <row r="5172" ht="13.15" customHeight="1" x14ac:dyDescent="0.2"/>
    <row r="5173" ht="13.15" customHeight="1" x14ac:dyDescent="0.2"/>
    <row r="5174" ht="13.15" customHeight="1" x14ac:dyDescent="0.2"/>
    <row r="5175" ht="13.15" customHeight="1" x14ac:dyDescent="0.2"/>
    <row r="5176" ht="13.15" customHeight="1" x14ac:dyDescent="0.2"/>
    <row r="5177" ht="13.15" customHeight="1" x14ac:dyDescent="0.2"/>
    <row r="5178" ht="13.15" customHeight="1" x14ac:dyDescent="0.2"/>
    <row r="5179" ht="13.15" customHeight="1" x14ac:dyDescent="0.2"/>
    <row r="5180" ht="13.15" customHeight="1" x14ac:dyDescent="0.2"/>
    <row r="5181" ht="13.15" customHeight="1" x14ac:dyDescent="0.2"/>
    <row r="5182" ht="13.15" customHeight="1" x14ac:dyDescent="0.2"/>
    <row r="5183" ht="13.15" customHeight="1" x14ac:dyDescent="0.2"/>
    <row r="5184" ht="13.15" customHeight="1" x14ac:dyDescent="0.2"/>
    <row r="5185" ht="13.15" customHeight="1" x14ac:dyDescent="0.2"/>
    <row r="5186" ht="13.15" customHeight="1" x14ac:dyDescent="0.2"/>
    <row r="5187" ht="13.15" customHeight="1" x14ac:dyDescent="0.2"/>
    <row r="5188" ht="13.15" customHeight="1" x14ac:dyDescent="0.2"/>
    <row r="5189" ht="13.15" customHeight="1" x14ac:dyDescent="0.2"/>
    <row r="5190" ht="13.15" customHeight="1" x14ac:dyDescent="0.2"/>
    <row r="5191" ht="13.15" customHeight="1" x14ac:dyDescent="0.2"/>
    <row r="5192" ht="13.15" customHeight="1" x14ac:dyDescent="0.2"/>
    <row r="5193" ht="13.15" customHeight="1" x14ac:dyDescent="0.2"/>
    <row r="5194" ht="13.15" customHeight="1" x14ac:dyDescent="0.2"/>
    <row r="5195" ht="13.15" customHeight="1" x14ac:dyDescent="0.2"/>
    <row r="5196" ht="13.15" customHeight="1" x14ac:dyDescent="0.2"/>
    <row r="5197" ht="13.15" customHeight="1" x14ac:dyDescent="0.2"/>
    <row r="5198" ht="13.15" customHeight="1" x14ac:dyDescent="0.2"/>
    <row r="5199" ht="13.15" customHeight="1" x14ac:dyDescent="0.2"/>
    <row r="5200" ht="13.15" customHeight="1" x14ac:dyDescent="0.2"/>
    <row r="5201" ht="13.15" customHeight="1" x14ac:dyDescent="0.2"/>
    <row r="5202" ht="13.15" customHeight="1" x14ac:dyDescent="0.2"/>
    <row r="5203" ht="13.15" customHeight="1" x14ac:dyDescent="0.2"/>
    <row r="5204" ht="13.15" customHeight="1" x14ac:dyDescent="0.2"/>
    <row r="5205" ht="13.15" customHeight="1" x14ac:dyDescent="0.2"/>
    <row r="5206" ht="13.15" customHeight="1" x14ac:dyDescent="0.2"/>
    <row r="5207" ht="13.15" customHeight="1" x14ac:dyDescent="0.2"/>
    <row r="5208" ht="13.15" customHeight="1" x14ac:dyDescent="0.2"/>
    <row r="5209" ht="13.15" customHeight="1" x14ac:dyDescent="0.2"/>
    <row r="5210" ht="13.15" customHeight="1" x14ac:dyDescent="0.2"/>
    <row r="5211" ht="13.15" customHeight="1" x14ac:dyDescent="0.2"/>
    <row r="5212" ht="13.15" customHeight="1" x14ac:dyDescent="0.2"/>
    <row r="5213" ht="13.15" customHeight="1" x14ac:dyDescent="0.2"/>
    <row r="5214" ht="13.15" customHeight="1" x14ac:dyDescent="0.2"/>
    <row r="5215" ht="13.15" customHeight="1" x14ac:dyDescent="0.2"/>
    <row r="5216" ht="13.15" customHeight="1" x14ac:dyDescent="0.2"/>
    <row r="5217" ht="13.15" customHeight="1" x14ac:dyDescent="0.2"/>
    <row r="5218" ht="13.15" customHeight="1" x14ac:dyDescent="0.2"/>
    <row r="5219" ht="13.15" customHeight="1" x14ac:dyDescent="0.2"/>
    <row r="5220" ht="13.15" customHeight="1" x14ac:dyDescent="0.2"/>
    <row r="5221" ht="13.15" customHeight="1" x14ac:dyDescent="0.2"/>
    <row r="5222" ht="13.15" customHeight="1" x14ac:dyDescent="0.2"/>
    <row r="5223" ht="13.15" customHeight="1" x14ac:dyDescent="0.2"/>
    <row r="5224" ht="13.15" customHeight="1" x14ac:dyDescent="0.2"/>
    <row r="5225" ht="13.15" customHeight="1" x14ac:dyDescent="0.2"/>
    <row r="5226" ht="13.15" customHeight="1" x14ac:dyDescent="0.2"/>
    <row r="5227" ht="13.15" customHeight="1" x14ac:dyDescent="0.2"/>
    <row r="5228" ht="13.15" customHeight="1" x14ac:dyDescent="0.2"/>
    <row r="5229" ht="13.15" customHeight="1" x14ac:dyDescent="0.2"/>
    <row r="5230" ht="13.15" customHeight="1" x14ac:dyDescent="0.2"/>
    <row r="5231" ht="13.15" customHeight="1" x14ac:dyDescent="0.2"/>
    <row r="5232" ht="13.15" customHeight="1" x14ac:dyDescent="0.2"/>
    <row r="5233" ht="13.15" customHeight="1" x14ac:dyDescent="0.2"/>
    <row r="5234" ht="13.15" customHeight="1" x14ac:dyDescent="0.2"/>
    <row r="5235" ht="13.15" customHeight="1" x14ac:dyDescent="0.2"/>
    <row r="5236" ht="13.15" customHeight="1" x14ac:dyDescent="0.2"/>
    <row r="5237" ht="13.15" customHeight="1" x14ac:dyDescent="0.2"/>
    <row r="5238" ht="13.15" customHeight="1" x14ac:dyDescent="0.2"/>
    <row r="5239" ht="13.15" customHeight="1" x14ac:dyDescent="0.2"/>
    <row r="5240" ht="13.15" customHeight="1" x14ac:dyDescent="0.2"/>
    <row r="5241" ht="13.15" customHeight="1" x14ac:dyDescent="0.2"/>
    <row r="5242" ht="13.15" customHeight="1" x14ac:dyDescent="0.2"/>
    <row r="5243" ht="13.15" customHeight="1" x14ac:dyDescent="0.2"/>
    <row r="5244" ht="13.15" customHeight="1" x14ac:dyDescent="0.2"/>
    <row r="5245" ht="13.15" customHeight="1" x14ac:dyDescent="0.2"/>
    <row r="5246" ht="13.15" customHeight="1" x14ac:dyDescent="0.2"/>
    <row r="5247" ht="13.15" customHeight="1" x14ac:dyDescent="0.2"/>
    <row r="5248" ht="13.15" customHeight="1" x14ac:dyDescent="0.2"/>
    <row r="5249" ht="13.15" customHeight="1" x14ac:dyDescent="0.2"/>
    <row r="5250" ht="13.15" customHeight="1" x14ac:dyDescent="0.2"/>
    <row r="5251" ht="13.15" customHeight="1" x14ac:dyDescent="0.2"/>
    <row r="5252" ht="13.15" customHeight="1" x14ac:dyDescent="0.2"/>
    <row r="5253" ht="13.15" customHeight="1" x14ac:dyDescent="0.2"/>
    <row r="5254" ht="13.15" customHeight="1" x14ac:dyDescent="0.2"/>
    <row r="5255" ht="13.15" customHeight="1" x14ac:dyDescent="0.2"/>
    <row r="5256" ht="13.15" customHeight="1" x14ac:dyDescent="0.2"/>
    <row r="5257" ht="13.15" customHeight="1" x14ac:dyDescent="0.2"/>
    <row r="5258" ht="13.15" customHeight="1" x14ac:dyDescent="0.2"/>
    <row r="5259" ht="13.15" customHeight="1" x14ac:dyDescent="0.2"/>
    <row r="5260" ht="13.15" customHeight="1" x14ac:dyDescent="0.2"/>
    <row r="5261" ht="13.15" customHeight="1" x14ac:dyDescent="0.2"/>
    <row r="5262" ht="13.15" customHeight="1" x14ac:dyDescent="0.2"/>
    <row r="5263" ht="13.15" customHeight="1" x14ac:dyDescent="0.2"/>
    <row r="5264" ht="13.15" customHeight="1" x14ac:dyDescent="0.2"/>
    <row r="5265" ht="13.15" customHeight="1" x14ac:dyDescent="0.2"/>
    <row r="5266" ht="13.15" customHeight="1" x14ac:dyDescent="0.2"/>
    <row r="5267" ht="13.15" customHeight="1" x14ac:dyDescent="0.2"/>
    <row r="5268" ht="13.15" customHeight="1" x14ac:dyDescent="0.2"/>
    <row r="5269" ht="13.15" customHeight="1" x14ac:dyDescent="0.2"/>
    <row r="5270" ht="13.15" customHeight="1" x14ac:dyDescent="0.2"/>
    <row r="5271" ht="13.15" customHeight="1" x14ac:dyDescent="0.2"/>
    <row r="5272" ht="13.15" customHeight="1" x14ac:dyDescent="0.2"/>
    <row r="5273" ht="13.15" customHeight="1" x14ac:dyDescent="0.2"/>
    <row r="5274" ht="13.15" customHeight="1" x14ac:dyDescent="0.2"/>
    <row r="5275" ht="13.15" customHeight="1" x14ac:dyDescent="0.2"/>
    <row r="5276" ht="13.15" customHeight="1" x14ac:dyDescent="0.2"/>
    <row r="5277" ht="13.15" customHeight="1" x14ac:dyDescent="0.2"/>
    <row r="5278" ht="13.15" customHeight="1" x14ac:dyDescent="0.2"/>
    <row r="5279" ht="13.15" customHeight="1" x14ac:dyDescent="0.2"/>
    <row r="5280" ht="13.15" customHeight="1" x14ac:dyDescent="0.2"/>
    <row r="5281" ht="13.15" customHeight="1" x14ac:dyDescent="0.2"/>
    <row r="5282" ht="13.15" customHeight="1" x14ac:dyDescent="0.2"/>
    <row r="5283" ht="13.15" customHeight="1" x14ac:dyDescent="0.2"/>
    <row r="5284" ht="13.15" customHeight="1" x14ac:dyDescent="0.2"/>
    <row r="5285" ht="13.15" customHeight="1" x14ac:dyDescent="0.2"/>
    <row r="5286" ht="13.15" customHeight="1" x14ac:dyDescent="0.2"/>
    <row r="5287" ht="13.15" customHeight="1" x14ac:dyDescent="0.2"/>
    <row r="5288" ht="13.15" customHeight="1" x14ac:dyDescent="0.2"/>
    <row r="5289" ht="13.15" customHeight="1" x14ac:dyDescent="0.2"/>
    <row r="5290" ht="13.15" customHeight="1" x14ac:dyDescent="0.2"/>
    <row r="5291" ht="13.15" customHeight="1" x14ac:dyDescent="0.2"/>
    <row r="5292" ht="13.15" customHeight="1" x14ac:dyDescent="0.2"/>
    <row r="5293" ht="13.15" customHeight="1" x14ac:dyDescent="0.2"/>
    <row r="5294" ht="13.15" customHeight="1" x14ac:dyDescent="0.2"/>
    <row r="5295" ht="13.15" customHeight="1" x14ac:dyDescent="0.2"/>
    <row r="5296" ht="13.15" customHeight="1" x14ac:dyDescent="0.2"/>
    <row r="5297" ht="13.15" customHeight="1" x14ac:dyDescent="0.2"/>
    <row r="5298" ht="13.15" customHeight="1" x14ac:dyDescent="0.2"/>
    <row r="5299" ht="13.15" customHeight="1" x14ac:dyDescent="0.2"/>
    <row r="5300" ht="13.15" customHeight="1" x14ac:dyDescent="0.2"/>
    <row r="5301" ht="13.15" customHeight="1" x14ac:dyDescent="0.2"/>
    <row r="5302" ht="13.15" customHeight="1" x14ac:dyDescent="0.2"/>
    <row r="5303" ht="13.15" customHeight="1" x14ac:dyDescent="0.2"/>
    <row r="5304" ht="13.15" customHeight="1" x14ac:dyDescent="0.2"/>
    <row r="5305" ht="13.15" customHeight="1" x14ac:dyDescent="0.2"/>
    <row r="5306" ht="13.15" customHeight="1" x14ac:dyDescent="0.2"/>
    <row r="5307" ht="13.15" customHeight="1" x14ac:dyDescent="0.2"/>
    <row r="5308" ht="13.15" customHeight="1" x14ac:dyDescent="0.2"/>
    <row r="5309" ht="13.15" customHeight="1" x14ac:dyDescent="0.2"/>
    <row r="5310" ht="13.15" customHeight="1" x14ac:dyDescent="0.2"/>
    <row r="5311" ht="13.15" customHeight="1" x14ac:dyDescent="0.2"/>
    <row r="5312" ht="13.15" customHeight="1" x14ac:dyDescent="0.2"/>
    <row r="5313" ht="13.15" customHeight="1" x14ac:dyDescent="0.2"/>
    <row r="5314" ht="13.15" customHeight="1" x14ac:dyDescent="0.2"/>
    <row r="5315" ht="13.15" customHeight="1" x14ac:dyDescent="0.2"/>
    <row r="5316" ht="13.15" customHeight="1" x14ac:dyDescent="0.2"/>
    <row r="5317" ht="13.15" customHeight="1" x14ac:dyDescent="0.2"/>
    <row r="5318" ht="13.15" customHeight="1" x14ac:dyDescent="0.2"/>
    <row r="5319" ht="13.15" customHeight="1" x14ac:dyDescent="0.2"/>
    <row r="5320" ht="13.15" customHeight="1" x14ac:dyDescent="0.2"/>
    <row r="5321" ht="13.15" customHeight="1" x14ac:dyDescent="0.2"/>
    <row r="5322" ht="13.15" customHeight="1" x14ac:dyDescent="0.2"/>
    <row r="5323" ht="13.15" customHeight="1" x14ac:dyDescent="0.2"/>
    <row r="5324" ht="13.15" customHeight="1" x14ac:dyDescent="0.2"/>
    <row r="5325" ht="13.15" customHeight="1" x14ac:dyDescent="0.2"/>
    <row r="5326" ht="13.15" customHeight="1" x14ac:dyDescent="0.2"/>
    <row r="5327" ht="13.15" customHeight="1" x14ac:dyDescent="0.2"/>
    <row r="5328" ht="13.15" customHeight="1" x14ac:dyDescent="0.2"/>
    <row r="5329" ht="13.15" customHeight="1" x14ac:dyDescent="0.2"/>
    <row r="5330" ht="13.15" customHeight="1" x14ac:dyDescent="0.2"/>
    <row r="5331" ht="13.15" customHeight="1" x14ac:dyDescent="0.2"/>
    <row r="5332" ht="13.15" customHeight="1" x14ac:dyDescent="0.2"/>
    <row r="5333" ht="13.15" customHeight="1" x14ac:dyDescent="0.2"/>
    <row r="5334" ht="13.15" customHeight="1" x14ac:dyDescent="0.2"/>
    <row r="5335" ht="13.15" customHeight="1" x14ac:dyDescent="0.2"/>
    <row r="5336" ht="13.15" customHeight="1" x14ac:dyDescent="0.2"/>
    <row r="5337" ht="13.15" customHeight="1" x14ac:dyDescent="0.2"/>
    <row r="5338" ht="13.15" customHeight="1" x14ac:dyDescent="0.2"/>
    <row r="5339" ht="13.15" customHeight="1" x14ac:dyDescent="0.2"/>
    <row r="5340" ht="13.15" customHeight="1" x14ac:dyDescent="0.2"/>
    <row r="5341" ht="13.15" customHeight="1" x14ac:dyDescent="0.2"/>
    <row r="5342" ht="13.15" customHeight="1" x14ac:dyDescent="0.2"/>
    <row r="5343" ht="13.15" customHeight="1" x14ac:dyDescent="0.2"/>
    <row r="5344" ht="13.15" customHeight="1" x14ac:dyDescent="0.2"/>
    <row r="5345" ht="13.15" customHeight="1" x14ac:dyDescent="0.2"/>
    <row r="5346" ht="13.15" customHeight="1" x14ac:dyDescent="0.2"/>
    <row r="5347" ht="13.15" customHeight="1" x14ac:dyDescent="0.2"/>
    <row r="5348" ht="13.15" customHeight="1" x14ac:dyDescent="0.2"/>
    <row r="5349" ht="13.15" customHeight="1" x14ac:dyDescent="0.2"/>
    <row r="5350" ht="13.15" customHeight="1" x14ac:dyDescent="0.2"/>
    <row r="5351" ht="13.15" customHeight="1" x14ac:dyDescent="0.2"/>
    <row r="5352" ht="13.15" customHeight="1" x14ac:dyDescent="0.2"/>
    <row r="5353" ht="13.15" customHeight="1" x14ac:dyDescent="0.2"/>
    <row r="5354" ht="13.15" customHeight="1" x14ac:dyDescent="0.2"/>
    <row r="5355" ht="13.15" customHeight="1" x14ac:dyDescent="0.2"/>
    <row r="5356" ht="13.15" customHeight="1" x14ac:dyDescent="0.2"/>
    <row r="5357" ht="13.15" customHeight="1" x14ac:dyDescent="0.2"/>
    <row r="5358" ht="13.15" customHeight="1" x14ac:dyDescent="0.2"/>
    <row r="5359" ht="13.15" customHeight="1" x14ac:dyDescent="0.2"/>
    <row r="5360" ht="13.15" customHeight="1" x14ac:dyDescent="0.2"/>
    <row r="5361" ht="13.15" customHeight="1" x14ac:dyDescent="0.2"/>
    <row r="5362" ht="13.15" customHeight="1" x14ac:dyDescent="0.2"/>
    <row r="5363" ht="13.15" customHeight="1" x14ac:dyDescent="0.2"/>
    <row r="5364" ht="13.15" customHeight="1" x14ac:dyDescent="0.2"/>
    <row r="5365" ht="13.15" customHeight="1" x14ac:dyDescent="0.2"/>
    <row r="5366" ht="13.15" customHeight="1" x14ac:dyDescent="0.2"/>
    <row r="5367" ht="13.15" customHeight="1" x14ac:dyDescent="0.2"/>
    <row r="5368" ht="13.15" customHeight="1" x14ac:dyDescent="0.2"/>
    <row r="5369" ht="13.15" customHeight="1" x14ac:dyDescent="0.2"/>
    <row r="5370" ht="13.15" customHeight="1" x14ac:dyDescent="0.2"/>
    <row r="5371" ht="13.15" customHeight="1" x14ac:dyDescent="0.2"/>
    <row r="5372" ht="13.15" customHeight="1" x14ac:dyDescent="0.2"/>
    <row r="5373" ht="13.15" customHeight="1" x14ac:dyDescent="0.2"/>
    <row r="5374" ht="13.15" customHeight="1" x14ac:dyDescent="0.2"/>
    <row r="5375" ht="13.15" customHeight="1" x14ac:dyDescent="0.2"/>
    <row r="5376" ht="13.15" customHeight="1" x14ac:dyDescent="0.2"/>
    <row r="5377" ht="13.15" customHeight="1" x14ac:dyDescent="0.2"/>
    <row r="5378" ht="13.15" customHeight="1" x14ac:dyDescent="0.2"/>
    <row r="5379" ht="13.15" customHeight="1" x14ac:dyDescent="0.2"/>
    <row r="5380" ht="13.15" customHeight="1" x14ac:dyDescent="0.2"/>
    <row r="5381" ht="13.15" customHeight="1" x14ac:dyDescent="0.2"/>
    <row r="5382" ht="13.15" customHeight="1" x14ac:dyDescent="0.2"/>
    <row r="5383" ht="13.15" customHeight="1" x14ac:dyDescent="0.2"/>
    <row r="5384" ht="13.15" customHeight="1" x14ac:dyDescent="0.2"/>
    <row r="5385" ht="13.15" customHeight="1" x14ac:dyDescent="0.2"/>
    <row r="5386" ht="13.15" customHeight="1" x14ac:dyDescent="0.2"/>
    <row r="5387" ht="13.15" customHeight="1" x14ac:dyDescent="0.2"/>
    <row r="5388" ht="13.15" customHeight="1" x14ac:dyDescent="0.2"/>
    <row r="5389" ht="13.15" customHeight="1" x14ac:dyDescent="0.2"/>
    <row r="5390" ht="13.15" customHeight="1" x14ac:dyDescent="0.2"/>
    <row r="5391" ht="13.15" customHeight="1" x14ac:dyDescent="0.2"/>
    <row r="5392" ht="13.15" customHeight="1" x14ac:dyDescent="0.2"/>
    <row r="5393" ht="13.15" customHeight="1" x14ac:dyDescent="0.2"/>
    <row r="5394" ht="13.15" customHeight="1" x14ac:dyDescent="0.2"/>
    <row r="5395" ht="13.15" customHeight="1" x14ac:dyDescent="0.2"/>
    <row r="5396" ht="13.15" customHeight="1" x14ac:dyDescent="0.2"/>
    <row r="5397" ht="13.15" customHeight="1" x14ac:dyDescent="0.2"/>
    <row r="5398" ht="13.15" customHeight="1" x14ac:dyDescent="0.2"/>
    <row r="5399" ht="13.15" customHeight="1" x14ac:dyDescent="0.2"/>
    <row r="5400" ht="13.15" customHeight="1" x14ac:dyDescent="0.2"/>
    <row r="5401" ht="13.15" customHeight="1" x14ac:dyDescent="0.2"/>
    <row r="5402" ht="13.15" customHeight="1" x14ac:dyDescent="0.2"/>
    <row r="5403" ht="13.15" customHeight="1" x14ac:dyDescent="0.2"/>
    <row r="5404" ht="13.15" customHeight="1" x14ac:dyDescent="0.2"/>
    <row r="5405" ht="13.15" customHeight="1" x14ac:dyDescent="0.2"/>
    <row r="5406" ht="13.15" customHeight="1" x14ac:dyDescent="0.2"/>
    <row r="5407" ht="13.15" customHeight="1" x14ac:dyDescent="0.2"/>
    <row r="5408" ht="13.15" customHeight="1" x14ac:dyDescent="0.2"/>
    <row r="5409" ht="13.15" customHeight="1" x14ac:dyDescent="0.2"/>
    <row r="5410" ht="13.15" customHeight="1" x14ac:dyDescent="0.2"/>
    <row r="5411" ht="13.15" customHeight="1" x14ac:dyDescent="0.2"/>
    <row r="5412" ht="13.15" customHeight="1" x14ac:dyDescent="0.2"/>
    <row r="5413" ht="13.15" customHeight="1" x14ac:dyDescent="0.2"/>
    <row r="5414" ht="13.15" customHeight="1" x14ac:dyDescent="0.2"/>
    <row r="5415" ht="13.15" customHeight="1" x14ac:dyDescent="0.2"/>
    <row r="5416" ht="13.15" customHeight="1" x14ac:dyDescent="0.2"/>
    <row r="5417" ht="13.15" customHeight="1" x14ac:dyDescent="0.2"/>
    <row r="5418" ht="13.15" customHeight="1" x14ac:dyDescent="0.2"/>
    <row r="5419" ht="13.15" customHeight="1" x14ac:dyDescent="0.2"/>
    <row r="5420" ht="13.15" customHeight="1" x14ac:dyDescent="0.2"/>
    <row r="5421" ht="13.15" customHeight="1" x14ac:dyDescent="0.2"/>
    <row r="5422" ht="13.15" customHeight="1" x14ac:dyDescent="0.2"/>
    <row r="5423" ht="13.15" customHeight="1" x14ac:dyDescent="0.2"/>
    <row r="5424" ht="13.15" customHeight="1" x14ac:dyDescent="0.2"/>
    <row r="5425" ht="13.15" customHeight="1" x14ac:dyDescent="0.2"/>
    <row r="5426" ht="13.15" customHeight="1" x14ac:dyDescent="0.2"/>
    <row r="5427" ht="13.15" customHeight="1" x14ac:dyDescent="0.2"/>
    <row r="5428" ht="13.15" customHeight="1" x14ac:dyDescent="0.2"/>
    <row r="5429" ht="13.15" customHeight="1" x14ac:dyDescent="0.2"/>
    <row r="5430" ht="13.15" customHeight="1" x14ac:dyDescent="0.2"/>
    <row r="5431" ht="13.15" customHeight="1" x14ac:dyDescent="0.2"/>
    <row r="5432" ht="13.15" customHeight="1" x14ac:dyDescent="0.2"/>
    <row r="5433" ht="13.15" customHeight="1" x14ac:dyDescent="0.2"/>
    <row r="5434" ht="13.15" customHeight="1" x14ac:dyDescent="0.2"/>
    <row r="5435" ht="13.15" customHeight="1" x14ac:dyDescent="0.2"/>
    <row r="5436" ht="13.15" customHeight="1" x14ac:dyDescent="0.2"/>
    <row r="5437" ht="13.15" customHeight="1" x14ac:dyDescent="0.2"/>
    <row r="5438" ht="13.15" customHeight="1" x14ac:dyDescent="0.2"/>
    <row r="5439" ht="13.15" customHeight="1" x14ac:dyDescent="0.2"/>
    <row r="5440" ht="13.15" customHeight="1" x14ac:dyDescent="0.2"/>
    <row r="5441" ht="13.15" customHeight="1" x14ac:dyDescent="0.2"/>
    <row r="5442" ht="13.15" customHeight="1" x14ac:dyDescent="0.2"/>
    <row r="5443" ht="13.15" customHeight="1" x14ac:dyDescent="0.2"/>
    <row r="5444" ht="13.15" customHeight="1" x14ac:dyDescent="0.2"/>
    <row r="5445" ht="13.15" customHeight="1" x14ac:dyDescent="0.2"/>
    <row r="5446" ht="13.15" customHeight="1" x14ac:dyDescent="0.2"/>
    <row r="5447" ht="13.15" customHeight="1" x14ac:dyDescent="0.2"/>
    <row r="5448" ht="13.15" customHeight="1" x14ac:dyDescent="0.2"/>
    <row r="5449" ht="13.15" customHeight="1" x14ac:dyDescent="0.2"/>
    <row r="5450" ht="13.15" customHeight="1" x14ac:dyDescent="0.2"/>
    <row r="5451" ht="13.15" customHeight="1" x14ac:dyDescent="0.2"/>
    <row r="5452" ht="13.15" customHeight="1" x14ac:dyDescent="0.2"/>
    <row r="5453" ht="13.15" customHeight="1" x14ac:dyDescent="0.2"/>
    <row r="5454" ht="13.15" customHeight="1" x14ac:dyDescent="0.2"/>
    <row r="5455" ht="13.15" customHeight="1" x14ac:dyDescent="0.2"/>
    <row r="5456" ht="13.15" customHeight="1" x14ac:dyDescent="0.2"/>
    <row r="5457" ht="13.15" customHeight="1" x14ac:dyDescent="0.2"/>
    <row r="5458" ht="13.15" customHeight="1" x14ac:dyDescent="0.2"/>
    <row r="5459" ht="13.15" customHeight="1" x14ac:dyDescent="0.2"/>
    <row r="5460" ht="13.15" customHeight="1" x14ac:dyDescent="0.2"/>
    <row r="5461" ht="13.15" customHeight="1" x14ac:dyDescent="0.2"/>
    <row r="5462" ht="13.15" customHeight="1" x14ac:dyDescent="0.2"/>
    <row r="5463" ht="13.15" customHeight="1" x14ac:dyDescent="0.2"/>
    <row r="5464" ht="13.15" customHeight="1" x14ac:dyDescent="0.2"/>
    <row r="5465" ht="13.15" customHeight="1" x14ac:dyDescent="0.2"/>
    <row r="5466" ht="13.15" customHeight="1" x14ac:dyDescent="0.2"/>
    <row r="5467" ht="13.15" customHeight="1" x14ac:dyDescent="0.2"/>
    <row r="5468" ht="13.15" customHeight="1" x14ac:dyDescent="0.2"/>
    <row r="5469" ht="13.15" customHeight="1" x14ac:dyDescent="0.2"/>
    <row r="5470" ht="13.15" customHeight="1" x14ac:dyDescent="0.2"/>
    <row r="5471" ht="13.15" customHeight="1" x14ac:dyDescent="0.2"/>
    <row r="5472" ht="13.15" customHeight="1" x14ac:dyDescent="0.2"/>
    <row r="5473" ht="13.15" customHeight="1" x14ac:dyDescent="0.2"/>
    <row r="5474" ht="13.15" customHeight="1" x14ac:dyDescent="0.2"/>
    <row r="5475" ht="13.15" customHeight="1" x14ac:dyDescent="0.2"/>
    <row r="5476" ht="13.15" customHeight="1" x14ac:dyDescent="0.2"/>
    <row r="5477" ht="13.15" customHeight="1" x14ac:dyDescent="0.2"/>
    <row r="5478" ht="13.15" customHeight="1" x14ac:dyDescent="0.2"/>
    <row r="5479" ht="13.15" customHeight="1" x14ac:dyDescent="0.2"/>
    <row r="5480" ht="13.15" customHeight="1" x14ac:dyDescent="0.2"/>
    <row r="5481" ht="13.15" customHeight="1" x14ac:dyDescent="0.2"/>
    <row r="5482" ht="13.15" customHeight="1" x14ac:dyDescent="0.2"/>
    <row r="5483" ht="13.15" customHeight="1" x14ac:dyDescent="0.2"/>
    <row r="5484" ht="13.15" customHeight="1" x14ac:dyDescent="0.2"/>
    <row r="5485" ht="13.15" customHeight="1" x14ac:dyDescent="0.2"/>
    <row r="5486" ht="13.15" customHeight="1" x14ac:dyDescent="0.2"/>
    <row r="5487" ht="13.15" customHeight="1" x14ac:dyDescent="0.2"/>
    <row r="5488" ht="13.15" customHeight="1" x14ac:dyDescent="0.2"/>
    <row r="5489" ht="13.15" customHeight="1" x14ac:dyDescent="0.2"/>
    <row r="5490" ht="13.15" customHeight="1" x14ac:dyDescent="0.2"/>
    <row r="5491" ht="13.15" customHeight="1" x14ac:dyDescent="0.2"/>
    <row r="5492" ht="13.15" customHeight="1" x14ac:dyDescent="0.2"/>
    <row r="5493" ht="13.15" customHeight="1" x14ac:dyDescent="0.2"/>
    <row r="5494" ht="13.15" customHeight="1" x14ac:dyDescent="0.2"/>
    <row r="5495" ht="13.15" customHeight="1" x14ac:dyDescent="0.2"/>
    <row r="5496" ht="13.15" customHeight="1" x14ac:dyDescent="0.2"/>
    <row r="5497" ht="13.15" customHeight="1" x14ac:dyDescent="0.2"/>
    <row r="5498" ht="13.15" customHeight="1" x14ac:dyDescent="0.2"/>
    <row r="5499" ht="13.15" customHeight="1" x14ac:dyDescent="0.2"/>
    <row r="5500" ht="13.15" customHeight="1" x14ac:dyDescent="0.2"/>
    <row r="5501" ht="13.15" customHeight="1" x14ac:dyDescent="0.2"/>
    <row r="5502" ht="13.15" customHeight="1" x14ac:dyDescent="0.2"/>
    <row r="5503" ht="13.15" customHeight="1" x14ac:dyDescent="0.2"/>
    <row r="5504" ht="13.15" customHeight="1" x14ac:dyDescent="0.2"/>
    <row r="5505" ht="13.15" customHeight="1" x14ac:dyDescent="0.2"/>
    <row r="5506" ht="13.15" customHeight="1" x14ac:dyDescent="0.2"/>
    <row r="5507" ht="13.15" customHeight="1" x14ac:dyDescent="0.2"/>
    <row r="5508" ht="13.15" customHeight="1" x14ac:dyDescent="0.2"/>
    <row r="5509" ht="13.15" customHeight="1" x14ac:dyDescent="0.2"/>
    <row r="5510" ht="13.15" customHeight="1" x14ac:dyDescent="0.2"/>
    <row r="5511" ht="13.15" customHeight="1" x14ac:dyDescent="0.2"/>
    <row r="5512" ht="13.15" customHeight="1" x14ac:dyDescent="0.2"/>
    <row r="5513" ht="13.15" customHeight="1" x14ac:dyDescent="0.2"/>
    <row r="5514" ht="13.15" customHeight="1" x14ac:dyDescent="0.2"/>
    <row r="5515" ht="13.15" customHeight="1" x14ac:dyDescent="0.2"/>
    <row r="5516" ht="13.15" customHeight="1" x14ac:dyDescent="0.2"/>
    <row r="5517" ht="13.15" customHeight="1" x14ac:dyDescent="0.2"/>
    <row r="5518" ht="13.15" customHeight="1" x14ac:dyDescent="0.2"/>
    <row r="5519" ht="13.15" customHeight="1" x14ac:dyDescent="0.2"/>
    <row r="5520" ht="13.15" customHeight="1" x14ac:dyDescent="0.2"/>
    <row r="5521" ht="13.15" customHeight="1" x14ac:dyDescent="0.2"/>
    <row r="5522" ht="13.15" customHeight="1" x14ac:dyDescent="0.2"/>
    <row r="5523" ht="13.15" customHeight="1" x14ac:dyDescent="0.2"/>
    <row r="5524" ht="13.15" customHeight="1" x14ac:dyDescent="0.2"/>
    <row r="5525" ht="13.15" customHeight="1" x14ac:dyDescent="0.2"/>
    <row r="5526" ht="13.15" customHeight="1" x14ac:dyDescent="0.2"/>
    <row r="5527" ht="13.15" customHeight="1" x14ac:dyDescent="0.2"/>
    <row r="5528" ht="13.15" customHeight="1" x14ac:dyDescent="0.2"/>
    <row r="5529" ht="13.15" customHeight="1" x14ac:dyDescent="0.2"/>
    <row r="5530" ht="13.15" customHeight="1" x14ac:dyDescent="0.2"/>
    <row r="5531" ht="13.15" customHeight="1" x14ac:dyDescent="0.2"/>
    <row r="5532" ht="13.15" customHeight="1" x14ac:dyDescent="0.2"/>
    <row r="5533" ht="13.15" customHeight="1" x14ac:dyDescent="0.2"/>
    <row r="5534" ht="13.15" customHeight="1" x14ac:dyDescent="0.2"/>
    <row r="5535" ht="13.15" customHeight="1" x14ac:dyDescent="0.2"/>
    <row r="5536" ht="13.15" customHeight="1" x14ac:dyDescent="0.2"/>
    <row r="5537" ht="13.15" customHeight="1" x14ac:dyDescent="0.2"/>
    <row r="5538" ht="13.15" customHeight="1" x14ac:dyDescent="0.2"/>
    <row r="5539" ht="13.15" customHeight="1" x14ac:dyDescent="0.2"/>
    <row r="5540" ht="13.15" customHeight="1" x14ac:dyDescent="0.2"/>
    <row r="5541" ht="13.15" customHeight="1" x14ac:dyDescent="0.2"/>
    <row r="5542" ht="13.15" customHeight="1" x14ac:dyDescent="0.2"/>
    <row r="5543" ht="13.15" customHeight="1" x14ac:dyDescent="0.2"/>
    <row r="5544" ht="13.15" customHeight="1" x14ac:dyDescent="0.2"/>
    <row r="5545" ht="13.15" customHeight="1" x14ac:dyDescent="0.2"/>
    <row r="5546" ht="13.15" customHeight="1" x14ac:dyDescent="0.2"/>
    <row r="5547" ht="13.15" customHeight="1" x14ac:dyDescent="0.2"/>
    <row r="5548" ht="13.15" customHeight="1" x14ac:dyDescent="0.2"/>
    <row r="5549" ht="13.15" customHeight="1" x14ac:dyDescent="0.2"/>
    <row r="5550" ht="13.15" customHeight="1" x14ac:dyDescent="0.2"/>
    <row r="5551" ht="13.15" customHeight="1" x14ac:dyDescent="0.2"/>
    <row r="5552" ht="13.15" customHeight="1" x14ac:dyDescent="0.2"/>
    <row r="5553" ht="13.15" customHeight="1" x14ac:dyDescent="0.2"/>
    <row r="5554" ht="13.15" customHeight="1" x14ac:dyDescent="0.2"/>
    <row r="5555" ht="13.15" customHeight="1" x14ac:dyDescent="0.2"/>
    <row r="5556" ht="13.15" customHeight="1" x14ac:dyDescent="0.2"/>
    <row r="5557" ht="13.15" customHeight="1" x14ac:dyDescent="0.2"/>
    <row r="5558" ht="13.15" customHeight="1" x14ac:dyDescent="0.2"/>
    <row r="5559" ht="13.15" customHeight="1" x14ac:dyDescent="0.2"/>
    <row r="5560" ht="13.15" customHeight="1" x14ac:dyDescent="0.2"/>
    <row r="5561" ht="13.15" customHeight="1" x14ac:dyDescent="0.2"/>
    <row r="5562" ht="13.15" customHeight="1" x14ac:dyDescent="0.2"/>
    <row r="5563" ht="13.15" customHeight="1" x14ac:dyDescent="0.2"/>
    <row r="5564" ht="13.15" customHeight="1" x14ac:dyDescent="0.2"/>
    <row r="5565" ht="13.15" customHeight="1" x14ac:dyDescent="0.2"/>
    <row r="5566" ht="13.15" customHeight="1" x14ac:dyDescent="0.2"/>
    <row r="5567" ht="13.15" customHeight="1" x14ac:dyDescent="0.2"/>
    <row r="5568" ht="13.15" customHeight="1" x14ac:dyDescent="0.2"/>
    <row r="5569" ht="13.15" customHeight="1" x14ac:dyDescent="0.2"/>
    <row r="5570" ht="13.15" customHeight="1" x14ac:dyDescent="0.2"/>
    <row r="5571" ht="13.15" customHeight="1" x14ac:dyDescent="0.2"/>
    <row r="5572" ht="13.15" customHeight="1" x14ac:dyDescent="0.2"/>
    <row r="5573" ht="13.15" customHeight="1" x14ac:dyDescent="0.2"/>
    <row r="5574" ht="13.15" customHeight="1" x14ac:dyDescent="0.2"/>
    <row r="5575" ht="13.15" customHeight="1" x14ac:dyDescent="0.2"/>
    <row r="5576" ht="13.15" customHeight="1" x14ac:dyDescent="0.2"/>
    <row r="5577" ht="13.15" customHeight="1" x14ac:dyDescent="0.2"/>
    <row r="5578" ht="13.15" customHeight="1" x14ac:dyDescent="0.2"/>
    <row r="5579" ht="13.15" customHeight="1" x14ac:dyDescent="0.2"/>
    <row r="5580" ht="13.15" customHeight="1" x14ac:dyDescent="0.2"/>
    <row r="5581" ht="13.15" customHeight="1" x14ac:dyDescent="0.2"/>
    <row r="5582" ht="13.15" customHeight="1" x14ac:dyDescent="0.2"/>
    <row r="5583" ht="13.15" customHeight="1" x14ac:dyDescent="0.2"/>
    <row r="5584" ht="13.15" customHeight="1" x14ac:dyDescent="0.2"/>
    <row r="5585" ht="13.15" customHeight="1" x14ac:dyDescent="0.2"/>
    <row r="5586" ht="13.15" customHeight="1" x14ac:dyDescent="0.2"/>
    <row r="5587" ht="13.15" customHeight="1" x14ac:dyDescent="0.2"/>
    <row r="5588" ht="13.15" customHeight="1" x14ac:dyDescent="0.2"/>
    <row r="5589" ht="13.15" customHeight="1" x14ac:dyDescent="0.2"/>
    <row r="5590" ht="13.15" customHeight="1" x14ac:dyDescent="0.2"/>
    <row r="5591" ht="13.15" customHeight="1" x14ac:dyDescent="0.2"/>
    <row r="5592" ht="13.15" customHeight="1" x14ac:dyDescent="0.2"/>
    <row r="5593" ht="13.15" customHeight="1" x14ac:dyDescent="0.2"/>
    <row r="5594" ht="13.15" customHeight="1" x14ac:dyDescent="0.2"/>
    <row r="5595" ht="13.15" customHeight="1" x14ac:dyDescent="0.2"/>
    <row r="5596" ht="13.15" customHeight="1" x14ac:dyDescent="0.2"/>
    <row r="5597" ht="13.15" customHeight="1" x14ac:dyDescent="0.2"/>
    <row r="5598" ht="13.15" customHeight="1" x14ac:dyDescent="0.2"/>
    <row r="5599" ht="13.15" customHeight="1" x14ac:dyDescent="0.2"/>
    <row r="5600" ht="13.15" customHeight="1" x14ac:dyDescent="0.2"/>
    <row r="5601" ht="13.15" customHeight="1" x14ac:dyDescent="0.2"/>
    <row r="5602" ht="13.15" customHeight="1" x14ac:dyDescent="0.2"/>
    <row r="5603" ht="13.15" customHeight="1" x14ac:dyDescent="0.2"/>
    <row r="5604" ht="13.15" customHeight="1" x14ac:dyDescent="0.2"/>
    <row r="5605" ht="13.15" customHeight="1" x14ac:dyDescent="0.2"/>
    <row r="5606" ht="13.15" customHeight="1" x14ac:dyDescent="0.2"/>
    <row r="5607" ht="13.15" customHeight="1" x14ac:dyDescent="0.2"/>
    <row r="5608" ht="13.15" customHeight="1" x14ac:dyDescent="0.2"/>
    <row r="5609" ht="13.15" customHeight="1" x14ac:dyDescent="0.2"/>
    <row r="5610" ht="13.15" customHeight="1" x14ac:dyDescent="0.2"/>
    <row r="5611" ht="13.15" customHeight="1" x14ac:dyDescent="0.2"/>
    <row r="5612" ht="13.15" customHeight="1" x14ac:dyDescent="0.2"/>
    <row r="5613" ht="13.15" customHeight="1" x14ac:dyDescent="0.2"/>
    <row r="5614" ht="13.15" customHeight="1" x14ac:dyDescent="0.2"/>
    <row r="5615" ht="13.15" customHeight="1" x14ac:dyDescent="0.2"/>
    <row r="5616" ht="13.15" customHeight="1" x14ac:dyDescent="0.2"/>
    <row r="5617" ht="13.15" customHeight="1" x14ac:dyDescent="0.2"/>
    <row r="5618" ht="13.15" customHeight="1" x14ac:dyDescent="0.2"/>
    <row r="5619" ht="13.15" customHeight="1" x14ac:dyDescent="0.2"/>
    <row r="5620" ht="13.15" customHeight="1" x14ac:dyDescent="0.2"/>
    <row r="5621" ht="13.15" customHeight="1" x14ac:dyDescent="0.2"/>
    <row r="5622" ht="13.15" customHeight="1" x14ac:dyDescent="0.2"/>
    <row r="5623" ht="13.15" customHeight="1" x14ac:dyDescent="0.2"/>
    <row r="5624" ht="13.15" customHeight="1" x14ac:dyDescent="0.2"/>
    <row r="5625" ht="13.15" customHeight="1" x14ac:dyDescent="0.2"/>
    <row r="5626" ht="13.15" customHeight="1" x14ac:dyDescent="0.2"/>
    <row r="5627" ht="13.15" customHeight="1" x14ac:dyDescent="0.2"/>
    <row r="5628" ht="13.15" customHeight="1" x14ac:dyDescent="0.2"/>
    <row r="5629" ht="13.15" customHeight="1" x14ac:dyDescent="0.2"/>
    <row r="5630" ht="13.15" customHeight="1" x14ac:dyDescent="0.2"/>
    <row r="5631" ht="13.15" customHeight="1" x14ac:dyDescent="0.2"/>
    <row r="5632" ht="13.15" customHeight="1" x14ac:dyDescent="0.2"/>
    <row r="5633" ht="13.15" customHeight="1" x14ac:dyDescent="0.2"/>
    <row r="5634" ht="13.15" customHeight="1" x14ac:dyDescent="0.2"/>
    <row r="5635" ht="13.15" customHeight="1" x14ac:dyDescent="0.2"/>
    <row r="5636" ht="13.15" customHeight="1" x14ac:dyDescent="0.2"/>
    <row r="5637" ht="13.15" customHeight="1" x14ac:dyDescent="0.2"/>
    <row r="5638" ht="13.15" customHeight="1" x14ac:dyDescent="0.2"/>
    <row r="5639" ht="13.15" customHeight="1" x14ac:dyDescent="0.2"/>
    <row r="5640" ht="13.15" customHeight="1" x14ac:dyDescent="0.2"/>
    <row r="5641" ht="13.15" customHeight="1" x14ac:dyDescent="0.2"/>
    <row r="5642" ht="13.15" customHeight="1" x14ac:dyDescent="0.2"/>
    <row r="5643" ht="13.15" customHeight="1" x14ac:dyDescent="0.2"/>
    <row r="5644" ht="13.15" customHeight="1" x14ac:dyDescent="0.2"/>
    <row r="5645" ht="13.15" customHeight="1" x14ac:dyDescent="0.2"/>
    <row r="5646" ht="13.15" customHeight="1" x14ac:dyDescent="0.2"/>
    <row r="5647" ht="13.15" customHeight="1" x14ac:dyDescent="0.2"/>
    <row r="5648" ht="13.15" customHeight="1" x14ac:dyDescent="0.2"/>
    <row r="5649" ht="13.15" customHeight="1" x14ac:dyDescent="0.2"/>
    <row r="5650" ht="13.15" customHeight="1" x14ac:dyDescent="0.2"/>
    <row r="5651" ht="13.15" customHeight="1" x14ac:dyDescent="0.2"/>
    <row r="5652" ht="13.15" customHeight="1" x14ac:dyDescent="0.2"/>
    <row r="5653" ht="13.15" customHeight="1" x14ac:dyDescent="0.2"/>
    <row r="5654" ht="13.15" customHeight="1" x14ac:dyDescent="0.2"/>
    <row r="5655" ht="13.15" customHeight="1" x14ac:dyDescent="0.2"/>
    <row r="5656" ht="13.15" customHeight="1" x14ac:dyDescent="0.2"/>
    <row r="5657" ht="13.15" customHeight="1" x14ac:dyDescent="0.2"/>
    <row r="5658" ht="13.15" customHeight="1" x14ac:dyDescent="0.2"/>
    <row r="5659" ht="13.15" customHeight="1" x14ac:dyDescent="0.2"/>
    <row r="5660" ht="13.15" customHeight="1" x14ac:dyDescent="0.2"/>
    <row r="5661" ht="13.15" customHeight="1" x14ac:dyDescent="0.2"/>
    <row r="5662" ht="13.15" customHeight="1" x14ac:dyDescent="0.2"/>
    <row r="5663" ht="13.15" customHeight="1" x14ac:dyDescent="0.2"/>
    <row r="5664" ht="13.15" customHeight="1" x14ac:dyDescent="0.2"/>
    <row r="5665" ht="13.15" customHeight="1" x14ac:dyDescent="0.2"/>
    <row r="5666" ht="13.15" customHeight="1" x14ac:dyDescent="0.2"/>
    <row r="5667" ht="13.15" customHeight="1" x14ac:dyDescent="0.2"/>
    <row r="5668" ht="13.15" customHeight="1" x14ac:dyDescent="0.2"/>
    <row r="5669" ht="13.15" customHeight="1" x14ac:dyDescent="0.2"/>
    <row r="5670" ht="13.15" customHeight="1" x14ac:dyDescent="0.2"/>
    <row r="5671" ht="13.15" customHeight="1" x14ac:dyDescent="0.2"/>
    <row r="5672" ht="13.15" customHeight="1" x14ac:dyDescent="0.2"/>
    <row r="5673" ht="13.15" customHeight="1" x14ac:dyDescent="0.2"/>
    <row r="5674" ht="13.15" customHeight="1" x14ac:dyDescent="0.2"/>
    <row r="5675" ht="13.15" customHeight="1" x14ac:dyDescent="0.2"/>
    <row r="5676" ht="13.15" customHeight="1" x14ac:dyDescent="0.2"/>
    <row r="5677" ht="13.15" customHeight="1" x14ac:dyDescent="0.2"/>
    <row r="5678" ht="13.15" customHeight="1" x14ac:dyDescent="0.2"/>
    <row r="5679" ht="13.15" customHeight="1" x14ac:dyDescent="0.2"/>
    <row r="5680" ht="13.15" customHeight="1" x14ac:dyDescent="0.2"/>
    <row r="5681" ht="13.15" customHeight="1" x14ac:dyDescent="0.2"/>
    <row r="5682" ht="13.15" customHeight="1" x14ac:dyDescent="0.2"/>
    <row r="5683" ht="13.15" customHeight="1" x14ac:dyDescent="0.2"/>
    <row r="5684" ht="13.15" customHeight="1" x14ac:dyDescent="0.2"/>
    <row r="5685" ht="13.15" customHeight="1" x14ac:dyDescent="0.2"/>
    <row r="5686" ht="13.15" customHeight="1" x14ac:dyDescent="0.2"/>
    <row r="5687" ht="13.15" customHeight="1" x14ac:dyDescent="0.2"/>
    <row r="5688" ht="13.15" customHeight="1" x14ac:dyDescent="0.2"/>
    <row r="5689" ht="13.15" customHeight="1" x14ac:dyDescent="0.2"/>
    <row r="5690" ht="13.15" customHeight="1" x14ac:dyDescent="0.2"/>
    <row r="5691" ht="13.15" customHeight="1" x14ac:dyDescent="0.2"/>
    <row r="5692" ht="13.15" customHeight="1" x14ac:dyDescent="0.2"/>
    <row r="5693" ht="13.15" customHeight="1" x14ac:dyDescent="0.2"/>
    <row r="5694" ht="13.15" customHeight="1" x14ac:dyDescent="0.2"/>
    <row r="5695" ht="13.15" customHeight="1" x14ac:dyDescent="0.2"/>
    <row r="5696" ht="13.15" customHeight="1" x14ac:dyDescent="0.2"/>
    <row r="5697" ht="13.15" customHeight="1" x14ac:dyDescent="0.2"/>
    <row r="5698" ht="13.15" customHeight="1" x14ac:dyDescent="0.2"/>
    <row r="5699" ht="13.15" customHeight="1" x14ac:dyDescent="0.2"/>
    <row r="5700" ht="13.15" customHeight="1" x14ac:dyDescent="0.2"/>
    <row r="5701" ht="13.15" customHeight="1" x14ac:dyDescent="0.2"/>
    <row r="5702" ht="13.15" customHeight="1" x14ac:dyDescent="0.2"/>
    <row r="5703" ht="13.15" customHeight="1" x14ac:dyDescent="0.2"/>
    <row r="5704" ht="13.15" customHeight="1" x14ac:dyDescent="0.2"/>
    <row r="5705" ht="13.15" customHeight="1" x14ac:dyDescent="0.2"/>
    <row r="5706" ht="13.15" customHeight="1" x14ac:dyDescent="0.2"/>
    <row r="5707" ht="13.15" customHeight="1" x14ac:dyDescent="0.2"/>
    <row r="5708" ht="13.15" customHeight="1" x14ac:dyDescent="0.2"/>
    <row r="5709" ht="13.15" customHeight="1" x14ac:dyDescent="0.2"/>
    <row r="5710" ht="13.15" customHeight="1" x14ac:dyDescent="0.2"/>
    <row r="5711" ht="13.15" customHeight="1" x14ac:dyDescent="0.2"/>
    <row r="5712" ht="13.15" customHeight="1" x14ac:dyDescent="0.2"/>
    <row r="5713" ht="13.15" customHeight="1" x14ac:dyDescent="0.2"/>
    <row r="5714" ht="13.15" customHeight="1" x14ac:dyDescent="0.2"/>
    <row r="5715" ht="13.15" customHeight="1" x14ac:dyDescent="0.2"/>
    <row r="5716" ht="13.15" customHeight="1" x14ac:dyDescent="0.2"/>
    <row r="5717" ht="13.15" customHeight="1" x14ac:dyDescent="0.2"/>
    <row r="5718" ht="13.15" customHeight="1" x14ac:dyDescent="0.2"/>
    <row r="5719" ht="13.15" customHeight="1" x14ac:dyDescent="0.2"/>
    <row r="5720" ht="13.15" customHeight="1" x14ac:dyDescent="0.2"/>
    <row r="5721" ht="13.15" customHeight="1" x14ac:dyDescent="0.2"/>
    <row r="5722" ht="13.15" customHeight="1" x14ac:dyDescent="0.2"/>
    <row r="5723" ht="13.15" customHeight="1" x14ac:dyDescent="0.2"/>
    <row r="5724" ht="13.15" customHeight="1" x14ac:dyDescent="0.2"/>
    <row r="5725" ht="13.15" customHeight="1" x14ac:dyDescent="0.2"/>
    <row r="5726" ht="13.15" customHeight="1" x14ac:dyDescent="0.2"/>
    <row r="5727" ht="13.15" customHeight="1" x14ac:dyDescent="0.2"/>
    <row r="5728" ht="13.15" customHeight="1" x14ac:dyDescent="0.2"/>
    <row r="5729" ht="13.15" customHeight="1" x14ac:dyDescent="0.2"/>
    <row r="5730" ht="13.15" customHeight="1" x14ac:dyDescent="0.2"/>
    <row r="5731" ht="13.15" customHeight="1" x14ac:dyDescent="0.2"/>
    <row r="5732" ht="13.15" customHeight="1" x14ac:dyDescent="0.2"/>
    <row r="5733" ht="13.15" customHeight="1" x14ac:dyDescent="0.2"/>
    <row r="5734" ht="13.15" customHeight="1" x14ac:dyDescent="0.2"/>
    <row r="5735" ht="13.15" customHeight="1" x14ac:dyDescent="0.2"/>
    <row r="5736" ht="13.15" customHeight="1" x14ac:dyDescent="0.2"/>
    <row r="5737" ht="13.15" customHeight="1" x14ac:dyDescent="0.2"/>
    <row r="5738" ht="13.15" customHeight="1" x14ac:dyDescent="0.2"/>
    <row r="5739" ht="13.15" customHeight="1" x14ac:dyDescent="0.2"/>
    <row r="5740" ht="13.15" customHeight="1" x14ac:dyDescent="0.2"/>
    <row r="5741" ht="13.15" customHeight="1" x14ac:dyDescent="0.2"/>
    <row r="5742" ht="13.15" customHeight="1" x14ac:dyDescent="0.2"/>
    <row r="5743" ht="13.15" customHeight="1" x14ac:dyDescent="0.2"/>
    <row r="5744" ht="13.15" customHeight="1" x14ac:dyDescent="0.2"/>
    <row r="5745" ht="13.15" customHeight="1" x14ac:dyDescent="0.2"/>
    <row r="5746" ht="13.15" customHeight="1" x14ac:dyDescent="0.2"/>
    <row r="5747" ht="13.15" customHeight="1" x14ac:dyDescent="0.2"/>
    <row r="5748" ht="13.15" customHeight="1" x14ac:dyDescent="0.2"/>
    <row r="5749" ht="13.15" customHeight="1" x14ac:dyDescent="0.2"/>
    <row r="5750" ht="13.15" customHeight="1" x14ac:dyDescent="0.2"/>
    <row r="5751" ht="13.15" customHeight="1" x14ac:dyDescent="0.2"/>
    <row r="5752" ht="13.15" customHeight="1" x14ac:dyDescent="0.2"/>
    <row r="5753" ht="13.15" customHeight="1" x14ac:dyDescent="0.2"/>
    <row r="5754" ht="13.15" customHeight="1" x14ac:dyDescent="0.2"/>
    <row r="5755" ht="13.15" customHeight="1" x14ac:dyDescent="0.2"/>
    <row r="5756" ht="13.15" customHeight="1" x14ac:dyDescent="0.2"/>
    <row r="5757" ht="13.15" customHeight="1" x14ac:dyDescent="0.2"/>
    <row r="5758" ht="13.15" customHeight="1" x14ac:dyDescent="0.2"/>
    <row r="5759" ht="13.15" customHeight="1" x14ac:dyDescent="0.2"/>
    <row r="5760" ht="13.15" customHeight="1" x14ac:dyDescent="0.2"/>
    <row r="5761" ht="13.15" customHeight="1" x14ac:dyDescent="0.2"/>
    <row r="5762" ht="13.15" customHeight="1" x14ac:dyDescent="0.2"/>
    <row r="5763" ht="13.15" customHeight="1" x14ac:dyDescent="0.2"/>
    <row r="5764" ht="13.15" customHeight="1" x14ac:dyDescent="0.2"/>
    <row r="5765" ht="13.15" customHeight="1" x14ac:dyDescent="0.2"/>
    <row r="5766" ht="13.15" customHeight="1" x14ac:dyDescent="0.2"/>
    <row r="5767" ht="13.15" customHeight="1" x14ac:dyDescent="0.2"/>
    <row r="5768" ht="13.15" customHeight="1" x14ac:dyDescent="0.2"/>
    <row r="5769" ht="13.15" customHeight="1" x14ac:dyDescent="0.2"/>
    <row r="5770" ht="13.15" customHeight="1" x14ac:dyDescent="0.2"/>
    <row r="5771" ht="13.15" customHeight="1" x14ac:dyDescent="0.2"/>
    <row r="5772" ht="13.15" customHeight="1" x14ac:dyDescent="0.2"/>
    <row r="5773" ht="13.15" customHeight="1" x14ac:dyDescent="0.2"/>
    <row r="5774" ht="13.15" customHeight="1" x14ac:dyDescent="0.2"/>
    <row r="5775" ht="13.15" customHeight="1" x14ac:dyDescent="0.2"/>
    <row r="5776" ht="13.15" customHeight="1" x14ac:dyDescent="0.2"/>
    <row r="5777" ht="13.15" customHeight="1" x14ac:dyDescent="0.2"/>
    <row r="5778" ht="13.15" customHeight="1" x14ac:dyDescent="0.2"/>
    <row r="5779" ht="13.15" customHeight="1" x14ac:dyDescent="0.2"/>
    <row r="5780" ht="13.15" customHeight="1" x14ac:dyDescent="0.2"/>
    <row r="5781" ht="13.15" customHeight="1" x14ac:dyDescent="0.2"/>
    <row r="5782" ht="13.15" customHeight="1" x14ac:dyDescent="0.2"/>
    <row r="5783" ht="13.15" customHeight="1" x14ac:dyDescent="0.2"/>
    <row r="5784" ht="13.15" customHeight="1" x14ac:dyDescent="0.2"/>
    <row r="5785" ht="13.15" customHeight="1" x14ac:dyDescent="0.2"/>
    <row r="5786" ht="13.15" customHeight="1" x14ac:dyDescent="0.2"/>
    <row r="5787" ht="13.15" customHeight="1" x14ac:dyDescent="0.2"/>
    <row r="5788" ht="13.15" customHeight="1" x14ac:dyDescent="0.2"/>
    <row r="5789" ht="13.15" customHeight="1" x14ac:dyDescent="0.2"/>
    <row r="5790" ht="13.15" customHeight="1" x14ac:dyDescent="0.2"/>
    <row r="5791" ht="13.15" customHeight="1" x14ac:dyDescent="0.2"/>
    <row r="5792" ht="13.15" customHeight="1" x14ac:dyDescent="0.2"/>
    <row r="5793" ht="13.15" customHeight="1" x14ac:dyDescent="0.2"/>
    <row r="5794" ht="13.15" customHeight="1" x14ac:dyDescent="0.2"/>
    <row r="5795" ht="13.15" customHeight="1" x14ac:dyDescent="0.2"/>
    <row r="5796" ht="13.15" customHeight="1" x14ac:dyDescent="0.2"/>
    <row r="5797" ht="13.15" customHeight="1" x14ac:dyDescent="0.2"/>
    <row r="5798" ht="13.15" customHeight="1" x14ac:dyDescent="0.2"/>
    <row r="5799" ht="13.15" customHeight="1" x14ac:dyDescent="0.2"/>
    <row r="5800" ht="13.15" customHeight="1" x14ac:dyDescent="0.2"/>
    <row r="5801" ht="13.15" customHeight="1" x14ac:dyDescent="0.2"/>
    <row r="5802" ht="13.15" customHeight="1" x14ac:dyDescent="0.2"/>
    <row r="5803" ht="13.15" customHeight="1" x14ac:dyDescent="0.2"/>
    <row r="5804" ht="13.15" customHeight="1" x14ac:dyDescent="0.2"/>
    <row r="5805" ht="13.15" customHeight="1" x14ac:dyDescent="0.2"/>
    <row r="5806" ht="13.15" customHeight="1" x14ac:dyDescent="0.2"/>
    <row r="5807" ht="13.15" customHeight="1" x14ac:dyDescent="0.2"/>
    <row r="5808" ht="13.15" customHeight="1" x14ac:dyDescent="0.2"/>
    <row r="5809" ht="13.15" customHeight="1" x14ac:dyDescent="0.2"/>
    <row r="5810" ht="13.15" customHeight="1" x14ac:dyDescent="0.2"/>
    <row r="5811" ht="13.15" customHeight="1" x14ac:dyDescent="0.2"/>
    <row r="5812" ht="13.15" customHeight="1" x14ac:dyDescent="0.2"/>
    <row r="5813" ht="13.15" customHeight="1" x14ac:dyDescent="0.2"/>
    <row r="5814" ht="13.15" customHeight="1" x14ac:dyDescent="0.2"/>
    <row r="5815" ht="13.15" customHeight="1" x14ac:dyDescent="0.2"/>
    <row r="5816" ht="13.15" customHeight="1" x14ac:dyDescent="0.2"/>
    <row r="5817" ht="13.15" customHeight="1" x14ac:dyDescent="0.2"/>
    <row r="5818" ht="13.15" customHeight="1" x14ac:dyDescent="0.2"/>
    <row r="5819" ht="13.15" customHeight="1" x14ac:dyDescent="0.2"/>
    <row r="5820" ht="13.15" customHeight="1" x14ac:dyDescent="0.2"/>
    <row r="5821" ht="13.15" customHeight="1" x14ac:dyDescent="0.2"/>
    <row r="5822" ht="13.15" customHeight="1" x14ac:dyDescent="0.2"/>
    <row r="5823" ht="13.15" customHeight="1" x14ac:dyDescent="0.2"/>
    <row r="5824" ht="13.15" customHeight="1" x14ac:dyDescent="0.2"/>
    <row r="5825" ht="13.15" customHeight="1" x14ac:dyDescent="0.2"/>
    <row r="5826" ht="13.15" customHeight="1" x14ac:dyDescent="0.2"/>
    <row r="5827" ht="13.15" customHeight="1" x14ac:dyDescent="0.2"/>
    <row r="5828" ht="13.15" customHeight="1" x14ac:dyDescent="0.2"/>
    <row r="5829" ht="13.15" customHeight="1" x14ac:dyDescent="0.2"/>
    <row r="5830" ht="13.15" customHeight="1" x14ac:dyDescent="0.2"/>
    <row r="5831" ht="13.15" customHeight="1" x14ac:dyDescent="0.2"/>
    <row r="5832" ht="13.15" customHeight="1" x14ac:dyDescent="0.2"/>
    <row r="5833" ht="13.15" customHeight="1" x14ac:dyDescent="0.2"/>
    <row r="5834" ht="13.15" customHeight="1" x14ac:dyDescent="0.2"/>
    <row r="5835" ht="13.15" customHeight="1" x14ac:dyDescent="0.2"/>
    <row r="5836" ht="13.15" customHeight="1" x14ac:dyDescent="0.2"/>
    <row r="5837" ht="13.15" customHeight="1" x14ac:dyDescent="0.2"/>
    <row r="5838" ht="13.15" customHeight="1" x14ac:dyDescent="0.2"/>
    <row r="5839" ht="13.15" customHeight="1" x14ac:dyDescent="0.2"/>
    <row r="5840" ht="13.15" customHeight="1" x14ac:dyDescent="0.2"/>
    <row r="5841" ht="13.15" customHeight="1" x14ac:dyDescent="0.2"/>
    <row r="5842" ht="13.15" customHeight="1" x14ac:dyDescent="0.2"/>
    <row r="5843" ht="13.15" customHeight="1" x14ac:dyDescent="0.2"/>
    <row r="5844" ht="13.15" customHeight="1" x14ac:dyDescent="0.2"/>
    <row r="5845" ht="13.15" customHeight="1" x14ac:dyDescent="0.2"/>
    <row r="5846" ht="13.15" customHeight="1" x14ac:dyDescent="0.2"/>
    <row r="5847" ht="13.15" customHeight="1" x14ac:dyDescent="0.2"/>
    <row r="5848" ht="13.15" customHeight="1" x14ac:dyDescent="0.2"/>
    <row r="5849" ht="13.15" customHeight="1" x14ac:dyDescent="0.2"/>
    <row r="5850" ht="13.15" customHeight="1" x14ac:dyDescent="0.2"/>
    <row r="5851" ht="13.15" customHeight="1" x14ac:dyDescent="0.2"/>
    <row r="5852" ht="13.15" customHeight="1" x14ac:dyDescent="0.2"/>
    <row r="5853" ht="13.15" customHeight="1" x14ac:dyDescent="0.2"/>
    <row r="5854" ht="13.15" customHeight="1" x14ac:dyDescent="0.2"/>
    <row r="5855" ht="13.15" customHeight="1" x14ac:dyDescent="0.2"/>
    <row r="5856" ht="13.15" customHeight="1" x14ac:dyDescent="0.2"/>
    <row r="5857" ht="13.15" customHeight="1" x14ac:dyDescent="0.2"/>
    <row r="5858" ht="13.15" customHeight="1" x14ac:dyDescent="0.2"/>
    <row r="5859" ht="13.15" customHeight="1" x14ac:dyDescent="0.2"/>
    <row r="5860" ht="13.15" customHeight="1" x14ac:dyDescent="0.2"/>
    <row r="5861" ht="13.15" customHeight="1" x14ac:dyDescent="0.2"/>
    <row r="5862" ht="13.15" customHeight="1" x14ac:dyDescent="0.2"/>
    <row r="5863" ht="13.15" customHeight="1" x14ac:dyDescent="0.2"/>
    <row r="5864" ht="13.15" customHeight="1" x14ac:dyDescent="0.2"/>
    <row r="5865" ht="13.15" customHeight="1" x14ac:dyDescent="0.2"/>
    <row r="5866" ht="13.15" customHeight="1" x14ac:dyDescent="0.2"/>
    <row r="5867" ht="13.15" customHeight="1" x14ac:dyDescent="0.2"/>
    <row r="5868" ht="13.15" customHeight="1" x14ac:dyDescent="0.2"/>
    <row r="5869" ht="13.15" customHeight="1" x14ac:dyDescent="0.2"/>
    <row r="5870" ht="13.15" customHeight="1" x14ac:dyDescent="0.2"/>
    <row r="5871" ht="13.15" customHeight="1" x14ac:dyDescent="0.2"/>
    <row r="5872" ht="13.15" customHeight="1" x14ac:dyDescent="0.2"/>
    <row r="5873" ht="13.15" customHeight="1" x14ac:dyDescent="0.2"/>
    <row r="5874" ht="13.15" customHeight="1" x14ac:dyDescent="0.2"/>
    <row r="5875" ht="13.15" customHeight="1" x14ac:dyDescent="0.2"/>
    <row r="5876" ht="13.15" customHeight="1" x14ac:dyDescent="0.2"/>
    <row r="5877" ht="13.15" customHeight="1" x14ac:dyDescent="0.2"/>
    <row r="5878" ht="13.15" customHeight="1" x14ac:dyDescent="0.2"/>
    <row r="5879" ht="13.15" customHeight="1" x14ac:dyDescent="0.2"/>
    <row r="5880" ht="13.15" customHeight="1" x14ac:dyDescent="0.2"/>
    <row r="5881" ht="13.15" customHeight="1" x14ac:dyDescent="0.2"/>
    <row r="5882" ht="13.15" customHeight="1" x14ac:dyDescent="0.2"/>
    <row r="5883" ht="13.15" customHeight="1" x14ac:dyDescent="0.2"/>
    <row r="5884" ht="13.15" customHeight="1" x14ac:dyDescent="0.2"/>
    <row r="5885" ht="13.15" customHeight="1" x14ac:dyDescent="0.2"/>
    <row r="5886" ht="13.15" customHeight="1" x14ac:dyDescent="0.2"/>
    <row r="5887" ht="13.15" customHeight="1" x14ac:dyDescent="0.2"/>
    <row r="5888" ht="13.15" customHeight="1" x14ac:dyDescent="0.2"/>
    <row r="5889" ht="13.15" customHeight="1" x14ac:dyDescent="0.2"/>
    <row r="5890" ht="13.15" customHeight="1" x14ac:dyDescent="0.2"/>
    <row r="5891" ht="13.15" customHeight="1" x14ac:dyDescent="0.2"/>
    <row r="5892" ht="13.15" customHeight="1" x14ac:dyDescent="0.2"/>
    <row r="5893" ht="13.15" customHeight="1" x14ac:dyDescent="0.2"/>
    <row r="5894" ht="13.15" customHeight="1" x14ac:dyDescent="0.2"/>
    <row r="5895" ht="13.15" customHeight="1" x14ac:dyDescent="0.2"/>
    <row r="5896" ht="13.15" customHeight="1" x14ac:dyDescent="0.2"/>
    <row r="5897" ht="13.15" customHeight="1" x14ac:dyDescent="0.2"/>
    <row r="5898" ht="13.15" customHeight="1" x14ac:dyDescent="0.2"/>
    <row r="5899" ht="13.15" customHeight="1" x14ac:dyDescent="0.2"/>
    <row r="5900" ht="13.15" customHeight="1" x14ac:dyDescent="0.2"/>
    <row r="5901" ht="13.15" customHeight="1" x14ac:dyDescent="0.2"/>
    <row r="5902" ht="13.15" customHeight="1" x14ac:dyDescent="0.2"/>
    <row r="5903" ht="13.15" customHeight="1" x14ac:dyDescent="0.2"/>
    <row r="5904" ht="13.15" customHeight="1" x14ac:dyDescent="0.2"/>
    <row r="5905" ht="13.15" customHeight="1" x14ac:dyDescent="0.2"/>
    <row r="5906" ht="13.15" customHeight="1" x14ac:dyDescent="0.2"/>
    <row r="5907" ht="13.15" customHeight="1" x14ac:dyDescent="0.2"/>
    <row r="5908" ht="13.15" customHeight="1" x14ac:dyDescent="0.2"/>
    <row r="5909" ht="13.15" customHeight="1" x14ac:dyDescent="0.2"/>
    <row r="5910" ht="13.15" customHeight="1" x14ac:dyDescent="0.2"/>
    <row r="5911" ht="13.15" customHeight="1" x14ac:dyDescent="0.2"/>
    <row r="5912" ht="13.15" customHeight="1" x14ac:dyDescent="0.2"/>
    <row r="5913" ht="13.15" customHeight="1" x14ac:dyDescent="0.2"/>
    <row r="5914" ht="13.15" customHeight="1" x14ac:dyDescent="0.2"/>
    <row r="5915" ht="13.15" customHeight="1" x14ac:dyDescent="0.2"/>
    <row r="5916" ht="13.15" customHeight="1" x14ac:dyDescent="0.2"/>
    <row r="5917" ht="13.15" customHeight="1" x14ac:dyDescent="0.2"/>
    <row r="5918" ht="13.15" customHeight="1" x14ac:dyDescent="0.2"/>
    <row r="5919" ht="13.15" customHeight="1" x14ac:dyDescent="0.2"/>
    <row r="5920" ht="13.15" customHeight="1" x14ac:dyDescent="0.2"/>
    <row r="5921" ht="13.15" customHeight="1" x14ac:dyDescent="0.2"/>
    <row r="5922" ht="13.15" customHeight="1" x14ac:dyDescent="0.2"/>
    <row r="5923" ht="13.15" customHeight="1" x14ac:dyDescent="0.2"/>
    <row r="5924" ht="13.15" customHeight="1" x14ac:dyDescent="0.2"/>
    <row r="5925" ht="13.15" customHeight="1" x14ac:dyDescent="0.2"/>
    <row r="5926" ht="13.15" customHeight="1" x14ac:dyDescent="0.2"/>
    <row r="5927" ht="13.15" customHeight="1" x14ac:dyDescent="0.2"/>
    <row r="5928" ht="13.15" customHeight="1" x14ac:dyDescent="0.2"/>
    <row r="5929" ht="13.15" customHeight="1" x14ac:dyDescent="0.2"/>
    <row r="5930" ht="13.15" customHeight="1" x14ac:dyDescent="0.2"/>
    <row r="5931" ht="13.15" customHeight="1" x14ac:dyDescent="0.2"/>
    <row r="5932" ht="13.15" customHeight="1" x14ac:dyDescent="0.2"/>
    <row r="5933" ht="13.15" customHeight="1" x14ac:dyDescent="0.2"/>
    <row r="5934" ht="13.15" customHeight="1" x14ac:dyDescent="0.2"/>
    <row r="5935" ht="13.15" customHeight="1" x14ac:dyDescent="0.2"/>
    <row r="5936" ht="13.15" customHeight="1" x14ac:dyDescent="0.2"/>
    <row r="5937" ht="13.15" customHeight="1" x14ac:dyDescent="0.2"/>
    <row r="5938" ht="13.15" customHeight="1" x14ac:dyDescent="0.2"/>
    <row r="5939" ht="13.15" customHeight="1" x14ac:dyDescent="0.2"/>
    <row r="5940" ht="13.15" customHeight="1" x14ac:dyDescent="0.2"/>
    <row r="5941" ht="13.15" customHeight="1" x14ac:dyDescent="0.2"/>
    <row r="5942" ht="13.15" customHeight="1" x14ac:dyDescent="0.2"/>
    <row r="5943" ht="13.15" customHeight="1" x14ac:dyDescent="0.2"/>
    <row r="5944" ht="13.15" customHeight="1" x14ac:dyDescent="0.2"/>
    <row r="5945" ht="13.15" customHeight="1" x14ac:dyDescent="0.2"/>
    <row r="5946" ht="13.15" customHeight="1" x14ac:dyDescent="0.2"/>
    <row r="5947" ht="13.15" customHeight="1" x14ac:dyDescent="0.2"/>
    <row r="5948" ht="13.15" customHeight="1" x14ac:dyDescent="0.2"/>
    <row r="5949" ht="13.15" customHeight="1" x14ac:dyDescent="0.2"/>
    <row r="5950" ht="13.15" customHeight="1" x14ac:dyDescent="0.2"/>
    <row r="5951" ht="13.15" customHeight="1" x14ac:dyDescent="0.2"/>
    <row r="5952" ht="13.15" customHeight="1" x14ac:dyDescent="0.2"/>
    <row r="5953" ht="13.15" customHeight="1" x14ac:dyDescent="0.2"/>
    <row r="5954" ht="13.15" customHeight="1" x14ac:dyDescent="0.2"/>
    <row r="5955" ht="13.15" customHeight="1" x14ac:dyDescent="0.2"/>
    <row r="5956" ht="13.15" customHeight="1" x14ac:dyDescent="0.2"/>
    <row r="5957" ht="13.15" customHeight="1" x14ac:dyDescent="0.2"/>
    <row r="5958" ht="13.15" customHeight="1" x14ac:dyDescent="0.2"/>
    <row r="5959" ht="13.15" customHeight="1" x14ac:dyDescent="0.2"/>
    <row r="5960" ht="13.15" customHeight="1" x14ac:dyDescent="0.2"/>
    <row r="5961" ht="13.15" customHeight="1" x14ac:dyDescent="0.2"/>
    <row r="5962" ht="13.15" customHeight="1" x14ac:dyDescent="0.2"/>
    <row r="5963" ht="13.15" customHeight="1" x14ac:dyDescent="0.2"/>
    <row r="5964" ht="13.15" customHeight="1" x14ac:dyDescent="0.2"/>
    <row r="5965" ht="13.15" customHeight="1" x14ac:dyDescent="0.2"/>
    <row r="5966" ht="13.15" customHeight="1" x14ac:dyDescent="0.2"/>
    <row r="5967" ht="13.15" customHeight="1" x14ac:dyDescent="0.2"/>
    <row r="5968" ht="13.15" customHeight="1" x14ac:dyDescent="0.2"/>
    <row r="5969" ht="13.15" customHeight="1" x14ac:dyDescent="0.2"/>
    <row r="5970" ht="13.15" customHeight="1" x14ac:dyDescent="0.2"/>
    <row r="5971" ht="13.15" customHeight="1" x14ac:dyDescent="0.2"/>
    <row r="5972" ht="13.15" customHeight="1" x14ac:dyDescent="0.2"/>
    <row r="5973" ht="13.15" customHeight="1" x14ac:dyDescent="0.2"/>
    <row r="5974" ht="13.15" customHeight="1" x14ac:dyDescent="0.2"/>
    <row r="5975" ht="13.15" customHeight="1" x14ac:dyDescent="0.2"/>
    <row r="5976" ht="13.15" customHeight="1" x14ac:dyDescent="0.2"/>
    <row r="5977" ht="13.15" customHeight="1" x14ac:dyDescent="0.2"/>
    <row r="5978" ht="13.15" customHeight="1" x14ac:dyDescent="0.2"/>
    <row r="5979" ht="13.15" customHeight="1" x14ac:dyDescent="0.2"/>
    <row r="5980" ht="13.15" customHeight="1" x14ac:dyDescent="0.2"/>
    <row r="5981" ht="13.15" customHeight="1" x14ac:dyDescent="0.2"/>
    <row r="5982" ht="13.15" customHeight="1" x14ac:dyDescent="0.2"/>
    <row r="5983" ht="13.15" customHeight="1" x14ac:dyDescent="0.2"/>
    <row r="5984" ht="13.15" customHeight="1" x14ac:dyDescent="0.2"/>
    <row r="5985" ht="13.15" customHeight="1" x14ac:dyDescent="0.2"/>
    <row r="5986" ht="13.15" customHeight="1" x14ac:dyDescent="0.2"/>
    <row r="5987" ht="13.15" customHeight="1" x14ac:dyDescent="0.2"/>
    <row r="5988" ht="13.15" customHeight="1" x14ac:dyDescent="0.2"/>
    <row r="5989" ht="13.15" customHeight="1" x14ac:dyDescent="0.2"/>
    <row r="5990" ht="13.15" customHeight="1" x14ac:dyDescent="0.2"/>
    <row r="5991" ht="13.15" customHeight="1" x14ac:dyDescent="0.2"/>
    <row r="5992" ht="13.15" customHeight="1" x14ac:dyDescent="0.2"/>
    <row r="5993" ht="13.15" customHeight="1" x14ac:dyDescent="0.2"/>
    <row r="5994" ht="13.15" customHeight="1" x14ac:dyDescent="0.2"/>
    <row r="5995" ht="13.15" customHeight="1" x14ac:dyDescent="0.2"/>
    <row r="5996" ht="13.15" customHeight="1" x14ac:dyDescent="0.2"/>
    <row r="5997" ht="13.15" customHeight="1" x14ac:dyDescent="0.2"/>
    <row r="5998" ht="13.15" customHeight="1" x14ac:dyDescent="0.2"/>
    <row r="5999" ht="13.15" customHeight="1" x14ac:dyDescent="0.2"/>
    <row r="6000" ht="13.15" customHeight="1" x14ac:dyDescent="0.2"/>
    <row r="6001" ht="13.15" customHeight="1" x14ac:dyDescent="0.2"/>
    <row r="6002" ht="13.15" customHeight="1" x14ac:dyDescent="0.2"/>
    <row r="6003" ht="13.15" customHeight="1" x14ac:dyDescent="0.2"/>
    <row r="6004" ht="13.15" customHeight="1" x14ac:dyDescent="0.2"/>
    <row r="6005" ht="13.15" customHeight="1" x14ac:dyDescent="0.2"/>
    <row r="6006" ht="13.15" customHeight="1" x14ac:dyDescent="0.2"/>
    <row r="6007" ht="13.15" customHeight="1" x14ac:dyDescent="0.2"/>
    <row r="6008" ht="13.15" customHeight="1" x14ac:dyDescent="0.2"/>
    <row r="6009" ht="13.15" customHeight="1" x14ac:dyDescent="0.2"/>
    <row r="6010" ht="13.15" customHeight="1" x14ac:dyDescent="0.2"/>
    <row r="6011" ht="13.15" customHeight="1" x14ac:dyDescent="0.2"/>
    <row r="6012" ht="13.15" customHeight="1" x14ac:dyDescent="0.2"/>
    <row r="6013" ht="13.15" customHeight="1" x14ac:dyDescent="0.2"/>
    <row r="6014" ht="13.15" customHeight="1" x14ac:dyDescent="0.2"/>
    <row r="6015" ht="13.15" customHeight="1" x14ac:dyDescent="0.2"/>
    <row r="6016" ht="13.15" customHeight="1" x14ac:dyDescent="0.2"/>
    <row r="6017" ht="13.15" customHeight="1" x14ac:dyDescent="0.2"/>
    <row r="6018" ht="13.15" customHeight="1" x14ac:dyDescent="0.2"/>
    <row r="6019" ht="13.15" customHeight="1" x14ac:dyDescent="0.2"/>
    <row r="6020" ht="13.15" customHeight="1" x14ac:dyDescent="0.2"/>
    <row r="6021" ht="13.15" customHeight="1" x14ac:dyDescent="0.2"/>
    <row r="6022" ht="13.15" customHeight="1" x14ac:dyDescent="0.2"/>
    <row r="6023" ht="13.15" customHeight="1" x14ac:dyDescent="0.2"/>
    <row r="6024" ht="13.15" customHeight="1" x14ac:dyDescent="0.2"/>
    <row r="6025" ht="13.15" customHeight="1" x14ac:dyDescent="0.2"/>
    <row r="6026" ht="13.15" customHeight="1" x14ac:dyDescent="0.2"/>
    <row r="6027" ht="13.15" customHeight="1" x14ac:dyDescent="0.2"/>
    <row r="6028" ht="13.15" customHeight="1" x14ac:dyDescent="0.2"/>
    <row r="6029" ht="13.15" customHeight="1" x14ac:dyDescent="0.2"/>
    <row r="6030" ht="13.15" customHeight="1" x14ac:dyDescent="0.2"/>
    <row r="6031" ht="13.15" customHeight="1" x14ac:dyDescent="0.2"/>
    <row r="6032" ht="13.15" customHeight="1" x14ac:dyDescent="0.2"/>
    <row r="6033" ht="13.15" customHeight="1" x14ac:dyDescent="0.2"/>
    <row r="6034" ht="13.15" customHeight="1" x14ac:dyDescent="0.2"/>
    <row r="6035" ht="13.15" customHeight="1" x14ac:dyDescent="0.2"/>
    <row r="6036" ht="13.15" customHeight="1" x14ac:dyDescent="0.2"/>
    <row r="6037" ht="13.15" customHeight="1" x14ac:dyDescent="0.2"/>
    <row r="6038" ht="13.15" customHeight="1" x14ac:dyDescent="0.2"/>
    <row r="6039" ht="13.15" customHeight="1" x14ac:dyDescent="0.2"/>
    <row r="6040" ht="13.15" customHeight="1" x14ac:dyDescent="0.2"/>
    <row r="6041" ht="13.15" customHeight="1" x14ac:dyDescent="0.2"/>
    <row r="6042" ht="13.15" customHeight="1" x14ac:dyDescent="0.2"/>
    <row r="6043" ht="13.15" customHeight="1" x14ac:dyDescent="0.2"/>
    <row r="6044" ht="13.15" customHeight="1" x14ac:dyDescent="0.2"/>
    <row r="6045" ht="13.15" customHeight="1" x14ac:dyDescent="0.2"/>
    <row r="6046" ht="13.15" customHeight="1" x14ac:dyDescent="0.2"/>
    <row r="6047" ht="13.15" customHeight="1" x14ac:dyDescent="0.2"/>
    <row r="6048" ht="13.15" customHeight="1" x14ac:dyDescent="0.2"/>
    <row r="6049" ht="13.15" customHeight="1" x14ac:dyDescent="0.2"/>
    <row r="6050" ht="13.15" customHeight="1" x14ac:dyDescent="0.2"/>
    <row r="6051" ht="13.15" customHeight="1" x14ac:dyDescent="0.2"/>
    <row r="6052" ht="13.15" customHeight="1" x14ac:dyDescent="0.2"/>
    <row r="6053" ht="13.15" customHeight="1" x14ac:dyDescent="0.2"/>
    <row r="6054" ht="13.15" customHeight="1" x14ac:dyDescent="0.2"/>
    <row r="6055" ht="13.15" customHeight="1" x14ac:dyDescent="0.2"/>
    <row r="6056" ht="13.15" customHeight="1" x14ac:dyDescent="0.2"/>
    <row r="6057" ht="13.15" customHeight="1" x14ac:dyDescent="0.2"/>
    <row r="6058" ht="13.15" customHeight="1" x14ac:dyDescent="0.2"/>
    <row r="6059" ht="13.15" customHeight="1" x14ac:dyDescent="0.2"/>
    <row r="6060" ht="13.15" customHeight="1" x14ac:dyDescent="0.2"/>
    <row r="6061" ht="13.15" customHeight="1" x14ac:dyDescent="0.2"/>
    <row r="6062" ht="13.15" customHeight="1" x14ac:dyDescent="0.2"/>
    <row r="6063" ht="13.15" customHeight="1" x14ac:dyDescent="0.2"/>
    <row r="6064" ht="13.15" customHeight="1" x14ac:dyDescent="0.2"/>
    <row r="6065" ht="13.15" customHeight="1" x14ac:dyDescent="0.2"/>
    <row r="6066" ht="13.15" customHeight="1" x14ac:dyDescent="0.2"/>
    <row r="6067" ht="13.15" customHeight="1" x14ac:dyDescent="0.2"/>
    <row r="6068" ht="13.15" customHeight="1" x14ac:dyDescent="0.2"/>
    <row r="6069" ht="13.15" customHeight="1" x14ac:dyDescent="0.2"/>
    <row r="6070" ht="13.15" customHeight="1" x14ac:dyDescent="0.2"/>
    <row r="6071" ht="13.15" customHeight="1" x14ac:dyDescent="0.2"/>
    <row r="6072" ht="13.15" customHeight="1" x14ac:dyDescent="0.2"/>
    <row r="6073" ht="13.15" customHeight="1" x14ac:dyDescent="0.2"/>
    <row r="6074" ht="13.15" customHeight="1" x14ac:dyDescent="0.2"/>
    <row r="6075" ht="13.15" customHeight="1" x14ac:dyDescent="0.2"/>
    <row r="6076" ht="13.15" customHeight="1" x14ac:dyDescent="0.2"/>
    <row r="6077" ht="13.15" customHeight="1" x14ac:dyDescent="0.2"/>
    <row r="6078" ht="13.15" customHeight="1" x14ac:dyDescent="0.2"/>
    <row r="6079" ht="13.15" customHeight="1" x14ac:dyDescent="0.2"/>
    <row r="6080" ht="13.15" customHeight="1" x14ac:dyDescent="0.2"/>
    <row r="6081" ht="13.15" customHeight="1" x14ac:dyDescent="0.2"/>
    <row r="6082" ht="13.15" customHeight="1" x14ac:dyDescent="0.2"/>
    <row r="6083" ht="13.15" customHeight="1" x14ac:dyDescent="0.2"/>
    <row r="6084" ht="13.15" customHeight="1" x14ac:dyDescent="0.2"/>
    <row r="6085" ht="13.15" customHeight="1" x14ac:dyDescent="0.2"/>
    <row r="6086" ht="13.15" customHeight="1" x14ac:dyDescent="0.2"/>
    <row r="6087" ht="13.15" customHeight="1" x14ac:dyDescent="0.2"/>
    <row r="6088" ht="13.15" customHeight="1" x14ac:dyDescent="0.2"/>
    <row r="6089" ht="13.15" customHeight="1" x14ac:dyDescent="0.2"/>
    <row r="6090" ht="13.15" customHeight="1" x14ac:dyDescent="0.2"/>
    <row r="6091" ht="13.15" customHeight="1" x14ac:dyDescent="0.2"/>
    <row r="6092" ht="13.15" customHeight="1" x14ac:dyDescent="0.2"/>
    <row r="6093" ht="13.15" customHeight="1" x14ac:dyDescent="0.2"/>
    <row r="6094" ht="13.15" customHeight="1" x14ac:dyDescent="0.2"/>
    <row r="6095" ht="13.15" customHeight="1" x14ac:dyDescent="0.2"/>
    <row r="6096" ht="13.15" customHeight="1" x14ac:dyDescent="0.2"/>
    <row r="6097" ht="13.15" customHeight="1" x14ac:dyDescent="0.2"/>
    <row r="6098" ht="13.15" customHeight="1" x14ac:dyDescent="0.2"/>
    <row r="6099" ht="13.15" customHeight="1" x14ac:dyDescent="0.2"/>
    <row r="6100" ht="13.15" customHeight="1" x14ac:dyDescent="0.2"/>
    <row r="6101" ht="13.15" customHeight="1" x14ac:dyDescent="0.2"/>
    <row r="6102" ht="13.15" customHeight="1" x14ac:dyDescent="0.2"/>
    <row r="6103" ht="13.15" customHeight="1" x14ac:dyDescent="0.2"/>
    <row r="6104" ht="13.15" customHeight="1" x14ac:dyDescent="0.2"/>
    <row r="6105" ht="13.15" customHeight="1" x14ac:dyDescent="0.2"/>
    <row r="6106" ht="13.15" customHeight="1" x14ac:dyDescent="0.2"/>
    <row r="6107" ht="13.15" customHeight="1" x14ac:dyDescent="0.2"/>
    <row r="6108" ht="13.15" customHeight="1" x14ac:dyDescent="0.2"/>
    <row r="6109" ht="13.15" customHeight="1" x14ac:dyDescent="0.2"/>
    <row r="6110" ht="13.15" customHeight="1" x14ac:dyDescent="0.2"/>
    <row r="6111" ht="13.15" customHeight="1" x14ac:dyDescent="0.2"/>
    <row r="6112" ht="13.15" customHeight="1" x14ac:dyDescent="0.2"/>
    <row r="6113" ht="13.15" customHeight="1" x14ac:dyDescent="0.2"/>
    <row r="6114" ht="13.15" customHeight="1" x14ac:dyDescent="0.2"/>
    <row r="6115" ht="13.15" customHeight="1" x14ac:dyDescent="0.2"/>
    <row r="6116" ht="13.15" customHeight="1" x14ac:dyDescent="0.2"/>
    <row r="6117" ht="13.15" customHeight="1" x14ac:dyDescent="0.2"/>
    <row r="6118" ht="13.15" customHeight="1" x14ac:dyDescent="0.2"/>
    <row r="6119" ht="13.15" customHeight="1" x14ac:dyDescent="0.2"/>
    <row r="6120" ht="13.15" customHeight="1" x14ac:dyDescent="0.2"/>
    <row r="6121" ht="13.15" customHeight="1" x14ac:dyDescent="0.2"/>
    <row r="6122" ht="13.15" customHeight="1" x14ac:dyDescent="0.2"/>
    <row r="6123" ht="13.15" customHeight="1" x14ac:dyDescent="0.2"/>
    <row r="6124" ht="13.15" customHeight="1" x14ac:dyDescent="0.2"/>
    <row r="6125" ht="13.15" customHeight="1" x14ac:dyDescent="0.2"/>
    <row r="6126" ht="13.15" customHeight="1" x14ac:dyDescent="0.2"/>
    <row r="6127" ht="13.15" customHeight="1" x14ac:dyDescent="0.2"/>
    <row r="6128" ht="13.15" customHeight="1" x14ac:dyDescent="0.2"/>
    <row r="6129" ht="13.15" customHeight="1" x14ac:dyDescent="0.2"/>
    <row r="6130" ht="13.15" customHeight="1" x14ac:dyDescent="0.2"/>
    <row r="6131" ht="13.15" customHeight="1" x14ac:dyDescent="0.2"/>
    <row r="6132" ht="13.15" customHeight="1" x14ac:dyDescent="0.2"/>
    <row r="6133" ht="13.15" customHeight="1" x14ac:dyDescent="0.2"/>
    <row r="6134" ht="13.15" customHeight="1" x14ac:dyDescent="0.2"/>
    <row r="6135" ht="13.15" customHeight="1" x14ac:dyDescent="0.2"/>
    <row r="6136" ht="13.15" customHeight="1" x14ac:dyDescent="0.2"/>
    <row r="6137" ht="13.15" customHeight="1" x14ac:dyDescent="0.2"/>
    <row r="6138" ht="13.15" customHeight="1" x14ac:dyDescent="0.2"/>
    <row r="6139" ht="13.15" customHeight="1" x14ac:dyDescent="0.2"/>
    <row r="6140" ht="13.15" customHeight="1" x14ac:dyDescent="0.2"/>
    <row r="6141" ht="13.15" customHeight="1" x14ac:dyDescent="0.2"/>
    <row r="6142" ht="13.15" customHeight="1" x14ac:dyDescent="0.2"/>
    <row r="6143" ht="13.15" customHeight="1" x14ac:dyDescent="0.2"/>
    <row r="6144" ht="13.15" customHeight="1" x14ac:dyDescent="0.2"/>
    <row r="6145" ht="13.15" customHeight="1" x14ac:dyDescent="0.2"/>
    <row r="6146" ht="13.15" customHeight="1" x14ac:dyDescent="0.2"/>
    <row r="6147" ht="13.15" customHeight="1" x14ac:dyDescent="0.2"/>
    <row r="6148" ht="13.15" customHeight="1" x14ac:dyDescent="0.2"/>
    <row r="6149" ht="13.15" customHeight="1" x14ac:dyDescent="0.2"/>
    <row r="6150" ht="13.15" customHeight="1" x14ac:dyDescent="0.2"/>
    <row r="6151" ht="13.15" customHeight="1" x14ac:dyDescent="0.2"/>
    <row r="6152" ht="13.15" customHeight="1" x14ac:dyDescent="0.2"/>
    <row r="6153" ht="13.15" customHeight="1" x14ac:dyDescent="0.2"/>
    <row r="6154" ht="13.15" customHeight="1" x14ac:dyDescent="0.2"/>
    <row r="6155" ht="13.15" customHeight="1" x14ac:dyDescent="0.2"/>
    <row r="6156" ht="13.15" customHeight="1" x14ac:dyDescent="0.2"/>
    <row r="6157" ht="13.15" customHeight="1" x14ac:dyDescent="0.2"/>
    <row r="6158" ht="13.15" customHeight="1" x14ac:dyDescent="0.2"/>
    <row r="6159" ht="13.15" customHeight="1" x14ac:dyDescent="0.2"/>
    <row r="6160" ht="13.15" customHeight="1" x14ac:dyDescent="0.2"/>
    <row r="6161" ht="13.15" customHeight="1" x14ac:dyDescent="0.2"/>
    <row r="6162" ht="13.15" customHeight="1" x14ac:dyDescent="0.2"/>
    <row r="6163" ht="13.15" customHeight="1" x14ac:dyDescent="0.2"/>
    <row r="6164" ht="13.15" customHeight="1" x14ac:dyDescent="0.2"/>
    <row r="6165" ht="13.15" customHeight="1" x14ac:dyDescent="0.2"/>
    <row r="6166" ht="13.15" customHeight="1" x14ac:dyDescent="0.2"/>
    <row r="6167" ht="13.15" customHeight="1" x14ac:dyDescent="0.2"/>
    <row r="6168" ht="13.15" customHeight="1" x14ac:dyDescent="0.2"/>
    <row r="6169" ht="13.15" customHeight="1" x14ac:dyDescent="0.2"/>
    <row r="6170" ht="13.15" customHeight="1" x14ac:dyDescent="0.2"/>
    <row r="6171" ht="13.15" customHeight="1" x14ac:dyDescent="0.2"/>
    <row r="6172" ht="13.15" customHeight="1" x14ac:dyDescent="0.2"/>
    <row r="6173" ht="13.15" customHeight="1" x14ac:dyDescent="0.2"/>
    <row r="6174" ht="13.15" customHeight="1" x14ac:dyDescent="0.2"/>
    <row r="6175" ht="13.15" customHeight="1" x14ac:dyDescent="0.2"/>
    <row r="6176" ht="13.15" customHeight="1" x14ac:dyDescent="0.2"/>
    <row r="6177" ht="13.15" customHeight="1" x14ac:dyDescent="0.2"/>
    <row r="6178" ht="13.15" customHeight="1" x14ac:dyDescent="0.2"/>
    <row r="6179" ht="13.15" customHeight="1" x14ac:dyDescent="0.2"/>
    <row r="6180" ht="13.15" customHeight="1" x14ac:dyDescent="0.2"/>
    <row r="6181" ht="13.15" customHeight="1" x14ac:dyDescent="0.2"/>
    <row r="6182" ht="13.15" customHeight="1" x14ac:dyDescent="0.2"/>
    <row r="6183" ht="13.15" customHeight="1" x14ac:dyDescent="0.2"/>
    <row r="6184" ht="13.15" customHeight="1" x14ac:dyDescent="0.2"/>
    <row r="6185" ht="13.15" customHeight="1" x14ac:dyDescent="0.2"/>
    <row r="6186" ht="13.15" customHeight="1" x14ac:dyDescent="0.2"/>
    <row r="6187" ht="13.15" customHeight="1" x14ac:dyDescent="0.2"/>
    <row r="6188" ht="13.15" customHeight="1" x14ac:dyDescent="0.2"/>
    <row r="6189" ht="13.15" customHeight="1" x14ac:dyDescent="0.2"/>
    <row r="6190" ht="13.15" customHeight="1" x14ac:dyDescent="0.2"/>
    <row r="6191" ht="13.15" customHeight="1" x14ac:dyDescent="0.2"/>
    <row r="6192" ht="13.15" customHeight="1" x14ac:dyDescent="0.2"/>
    <row r="6193" ht="13.15" customHeight="1" x14ac:dyDescent="0.2"/>
    <row r="6194" ht="13.15" customHeight="1" x14ac:dyDescent="0.2"/>
    <row r="6195" ht="13.15" customHeight="1" x14ac:dyDescent="0.2"/>
    <row r="6196" ht="13.15" customHeight="1" x14ac:dyDescent="0.2"/>
    <row r="6197" ht="13.15" customHeight="1" x14ac:dyDescent="0.2"/>
    <row r="6198" ht="13.15" customHeight="1" x14ac:dyDescent="0.2"/>
    <row r="6199" ht="13.15" customHeight="1" x14ac:dyDescent="0.2"/>
    <row r="6200" ht="13.15" customHeight="1" x14ac:dyDescent="0.2"/>
    <row r="6201" ht="13.15" customHeight="1" x14ac:dyDescent="0.2"/>
    <row r="6202" ht="13.15" customHeight="1" x14ac:dyDescent="0.2"/>
    <row r="6203" ht="13.15" customHeight="1" x14ac:dyDescent="0.2"/>
    <row r="6204" ht="13.15" customHeight="1" x14ac:dyDescent="0.2"/>
    <row r="6205" ht="13.15" customHeight="1" x14ac:dyDescent="0.2"/>
    <row r="6206" ht="13.15" customHeight="1" x14ac:dyDescent="0.2"/>
    <row r="6207" ht="13.15" customHeight="1" x14ac:dyDescent="0.2"/>
    <row r="6208" ht="13.15" customHeight="1" x14ac:dyDescent="0.2"/>
    <row r="6209" ht="13.15" customHeight="1" x14ac:dyDescent="0.2"/>
    <row r="6210" ht="13.15" customHeight="1" x14ac:dyDescent="0.2"/>
    <row r="6211" ht="13.15" customHeight="1" x14ac:dyDescent="0.2"/>
    <row r="6212" ht="13.15" customHeight="1" x14ac:dyDescent="0.2"/>
    <row r="6213" ht="13.15" customHeight="1" x14ac:dyDescent="0.2"/>
    <row r="6214" ht="13.15" customHeight="1" x14ac:dyDescent="0.2"/>
    <row r="6215" ht="13.15" customHeight="1" x14ac:dyDescent="0.2"/>
    <row r="6216" ht="13.15" customHeight="1" x14ac:dyDescent="0.2"/>
    <row r="6217" ht="13.15" customHeight="1" x14ac:dyDescent="0.2"/>
    <row r="6218" ht="13.15" customHeight="1" x14ac:dyDescent="0.2"/>
    <row r="6219" ht="13.15" customHeight="1" x14ac:dyDescent="0.2"/>
    <row r="6220" ht="13.15" customHeight="1" x14ac:dyDescent="0.2"/>
    <row r="6221" ht="13.15" customHeight="1" x14ac:dyDescent="0.2"/>
    <row r="6222" ht="13.15" customHeight="1" x14ac:dyDescent="0.2"/>
    <row r="6223" ht="13.15" customHeight="1" x14ac:dyDescent="0.2"/>
    <row r="6224" ht="13.15" customHeight="1" x14ac:dyDescent="0.2"/>
    <row r="6225" ht="13.15" customHeight="1" x14ac:dyDescent="0.2"/>
    <row r="6226" ht="13.15" customHeight="1" x14ac:dyDescent="0.2"/>
    <row r="6227" ht="13.15" customHeight="1" x14ac:dyDescent="0.2"/>
    <row r="6228" ht="13.15" customHeight="1" x14ac:dyDescent="0.2"/>
    <row r="6229" ht="13.15" customHeight="1" x14ac:dyDescent="0.2"/>
    <row r="6230" ht="13.15" customHeight="1" x14ac:dyDescent="0.2"/>
    <row r="6231" ht="13.15" customHeight="1" x14ac:dyDescent="0.2"/>
    <row r="6232" ht="13.15" customHeight="1" x14ac:dyDescent="0.2"/>
    <row r="6233" ht="13.15" customHeight="1" x14ac:dyDescent="0.2"/>
    <row r="6234" ht="13.15" customHeight="1" x14ac:dyDescent="0.2"/>
    <row r="6235" ht="13.15" customHeight="1" x14ac:dyDescent="0.2"/>
    <row r="6236" ht="13.15" customHeight="1" x14ac:dyDescent="0.2"/>
    <row r="6237" ht="13.15" customHeight="1" x14ac:dyDescent="0.2"/>
    <row r="6238" ht="13.15" customHeight="1" x14ac:dyDescent="0.2"/>
    <row r="6239" ht="13.15" customHeight="1" x14ac:dyDescent="0.2"/>
    <row r="6240" ht="13.15" customHeight="1" x14ac:dyDescent="0.2"/>
    <row r="6241" ht="13.15" customHeight="1" x14ac:dyDescent="0.2"/>
    <row r="6242" ht="13.15" customHeight="1" x14ac:dyDescent="0.2"/>
    <row r="6243" ht="13.15" customHeight="1" x14ac:dyDescent="0.2"/>
    <row r="6244" ht="13.15" customHeight="1" x14ac:dyDescent="0.2"/>
    <row r="6245" ht="13.15" customHeight="1" x14ac:dyDescent="0.2"/>
    <row r="6246" ht="13.15" customHeight="1" x14ac:dyDescent="0.2"/>
    <row r="6247" ht="13.15" customHeight="1" x14ac:dyDescent="0.2"/>
    <row r="6248" ht="13.15" customHeight="1" x14ac:dyDescent="0.2"/>
    <row r="6249" ht="13.15" customHeight="1" x14ac:dyDescent="0.2"/>
    <row r="6250" ht="13.15" customHeight="1" x14ac:dyDescent="0.2"/>
    <row r="6251" ht="13.15" customHeight="1" x14ac:dyDescent="0.2"/>
    <row r="6252" ht="13.15" customHeight="1" x14ac:dyDescent="0.2"/>
    <row r="6253" ht="13.15" customHeight="1" x14ac:dyDescent="0.2"/>
    <row r="6254" ht="13.15" customHeight="1" x14ac:dyDescent="0.2"/>
    <row r="6255" ht="13.15" customHeight="1" x14ac:dyDescent="0.2"/>
    <row r="6256" ht="13.15" customHeight="1" x14ac:dyDescent="0.2"/>
    <row r="6257" ht="13.15" customHeight="1" x14ac:dyDescent="0.2"/>
    <row r="6258" ht="13.15" customHeight="1" x14ac:dyDescent="0.2"/>
    <row r="6259" ht="13.15" customHeight="1" x14ac:dyDescent="0.2"/>
    <row r="6260" ht="13.15" customHeight="1" x14ac:dyDescent="0.2"/>
    <row r="6261" ht="13.15" customHeight="1" x14ac:dyDescent="0.2"/>
    <row r="6262" ht="13.15" customHeight="1" x14ac:dyDescent="0.2"/>
    <row r="6263" ht="13.15" customHeight="1" x14ac:dyDescent="0.2"/>
    <row r="6264" ht="13.15" customHeight="1" x14ac:dyDescent="0.2"/>
    <row r="6265" ht="13.15" customHeight="1" x14ac:dyDescent="0.2"/>
    <row r="6266" ht="13.15" customHeight="1" x14ac:dyDescent="0.2"/>
    <row r="6267" ht="13.15" customHeight="1" x14ac:dyDescent="0.2"/>
    <row r="6268" ht="13.15" customHeight="1" x14ac:dyDescent="0.2"/>
    <row r="6269" ht="13.15" customHeight="1" x14ac:dyDescent="0.2"/>
    <row r="6270" ht="13.15" customHeight="1" x14ac:dyDescent="0.2"/>
    <row r="6271" ht="13.15" customHeight="1" x14ac:dyDescent="0.2"/>
    <row r="6272" ht="13.15" customHeight="1" x14ac:dyDescent="0.2"/>
    <row r="6273" ht="13.15" customHeight="1" x14ac:dyDescent="0.2"/>
    <row r="6274" ht="13.15" customHeight="1" x14ac:dyDescent="0.2"/>
    <row r="6275" ht="13.15" customHeight="1" x14ac:dyDescent="0.2"/>
    <row r="6276" ht="13.15" customHeight="1" x14ac:dyDescent="0.2"/>
    <row r="6277" ht="13.15" customHeight="1" x14ac:dyDescent="0.2"/>
    <row r="6278" ht="13.15" customHeight="1" x14ac:dyDescent="0.2"/>
    <row r="6279" ht="13.15" customHeight="1" x14ac:dyDescent="0.2"/>
    <row r="6280" ht="13.15" customHeight="1" x14ac:dyDescent="0.2"/>
    <row r="6281" ht="13.15" customHeight="1" x14ac:dyDescent="0.2"/>
    <row r="6282" ht="13.15" customHeight="1" x14ac:dyDescent="0.2"/>
    <row r="6283" ht="13.15" customHeight="1" x14ac:dyDescent="0.2"/>
    <row r="6284" ht="13.15" customHeight="1" x14ac:dyDescent="0.2"/>
    <row r="6285" ht="13.15" customHeight="1" x14ac:dyDescent="0.2"/>
    <row r="6286" ht="13.15" customHeight="1" x14ac:dyDescent="0.2"/>
    <row r="6287" ht="13.15" customHeight="1" x14ac:dyDescent="0.2"/>
    <row r="6288" ht="13.15" customHeight="1" x14ac:dyDescent="0.2"/>
    <row r="6289" ht="13.15" customHeight="1" x14ac:dyDescent="0.2"/>
    <row r="6290" ht="13.15" customHeight="1" x14ac:dyDescent="0.2"/>
    <row r="6291" ht="13.15" customHeight="1" x14ac:dyDescent="0.2"/>
    <row r="6292" ht="13.15" customHeight="1" x14ac:dyDescent="0.2"/>
    <row r="6293" ht="13.15" customHeight="1" x14ac:dyDescent="0.2"/>
    <row r="6294" ht="13.15" customHeight="1" x14ac:dyDescent="0.2"/>
    <row r="6295" ht="13.15" customHeight="1" x14ac:dyDescent="0.2"/>
    <row r="6296" ht="13.15" customHeight="1" x14ac:dyDescent="0.2"/>
    <row r="6297" ht="13.15" customHeight="1" x14ac:dyDescent="0.2"/>
    <row r="6298" ht="13.15" customHeight="1" x14ac:dyDescent="0.2"/>
    <row r="6299" ht="13.15" customHeight="1" x14ac:dyDescent="0.2"/>
    <row r="6300" ht="13.15" customHeight="1" x14ac:dyDescent="0.2"/>
    <row r="6301" ht="13.15" customHeight="1" x14ac:dyDescent="0.2"/>
    <row r="6302" ht="13.15" customHeight="1" x14ac:dyDescent="0.2"/>
    <row r="6303" ht="13.15" customHeight="1" x14ac:dyDescent="0.2"/>
    <row r="6304" ht="13.15" customHeight="1" x14ac:dyDescent="0.2"/>
    <row r="6305" ht="13.15" customHeight="1" x14ac:dyDescent="0.2"/>
    <row r="6306" ht="13.15" customHeight="1" x14ac:dyDescent="0.2"/>
    <row r="6307" ht="13.15" customHeight="1" x14ac:dyDescent="0.2"/>
    <row r="6308" ht="13.15" customHeight="1" x14ac:dyDescent="0.2"/>
    <row r="6309" ht="13.15" customHeight="1" x14ac:dyDescent="0.2"/>
    <row r="6310" ht="13.15" customHeight="1" x14ac:dyDescent="0.2"/>
    <row r="6311" ht="13.15" customHeight="1" x14ac:dyDescent="0.2"/>
    <row r="6312" ht="13.15" customHeight="1" x14ac:dyDescent="0.2"/>
    <row r="6313" ht="13.15" customHeight="1" x14ac:dyDescent="0.2"/>
    <row r="6314" ht="13.15" customHeight="1" x14ac:dyDescent="0.2"/>
    <row r="6315" ht="13.15" customHeight="1" x14ac:dyDescent="0.2"/>
    <row r="6316" ht="13.15" customHeight="1" x14ac:dyDescent="0.2"/>
    <row r="6317" ht="13.15" customHeight="1" x14ac:dyDescent="0.2"/>
    <row r="6318" ht="13.15" customHeight="1" x14ac:dyDescent="0.2"/>
    <row r="6319" ht="13.15" customHeight="1" x14ac:dyDescent="0.2"/>
    <row r="6320" ht="13.15" customHeight="1" x14ac:dyDescent="0.2"/>
    <row r="6321" ht="13.15" customHeight="1" x14ac:dyDescent="0.2"/>
    <row r="6322" ht="13.15" customHeight="1" x14ac:dyDescent="0.2"/>
    <row r="6323" ht="13.15" customHeight="1" x14ac:dyDescent="0.2"/>
    <row r="6324" ht="13.15" customHeight="1" x14ac:dyDescent="0.2"/>
    <row r="6325" ht="13.15" customHeight="1" x14ac:dyDescent="0.2"/>
    <row r="6326" ht="13.15" customHeight="1" x14ac:dyDescent="0.2"/>
    <row r="6327" ht="13.15" customHeight="1" x14ac:dyDescent="0.2"/>
    <row r="6328" ht="13.15" customHeight="1" x14ac:dyDescent="0.2"/>
    <row r="6329" ht="13.15" customHeight="1" x14ac:dyDescent="0.2"/>
    <row r="6330" ht="13.15" customHeight="1" x14ac:dyDescent="0.2"/>
    <row r="6331" ht="13.15" customHeight="1" x14ac:dyDescent="0.2"/>
    <row r="6332" ht="13.15" customHeight="1" x14ac:dyDescent="0.2"/>
    <row r="6333" ht="13.15" customHeight="1" x14ac:dyDescent="0.2"/>
    <row r="6334" ht="13.15" customHeight="1" x14ac:dyDescent="0.2"/>
    <row r="6335" ht="13.15" customHeight="1" x14ac:dyDescent="0.2"/>
    <row r="6336" ht="13.15" customHeight="1" x14ac:dyDescent="0.2"/>
    <row r="6337" ht="13.15" customHeight="1" x14ac:dyDescent="0.2"/>
    <row r="6338" ht="13.15" customHeight="1" x14ac:dyDescent="0.2"/>
    <row r="6339" ht="13.15" customHeight="1" x14ac:dyDescent="0.2"/>
    <row r="6340" ht="13.15" customHeight="1" x14ac:dyDescent="0.2"/>
    <row r="6341" ht="13.15" customHeight="1" x14ac:dyDescent="0.2"/>
    <row r="6342" ht="13.15" customHeight="1" x14ac:dyDescent="0.2"/>
    <row r="6343" ht="13.15" customHeight="1" x14ac:dyDescent="0.2"/>
    <row r="6344" ht="13.15" customHeight="1" x14ac:dyDescent="0.2"/>
    <row r="6345" ht="13.15" customHeight="1" x14ac:dyDescent="0.2"/>
    <row r="6346" ht="13.15" customHeight="1" x14ac:dyDescent="0.2"/>
    <row r="6347" ht="13.15" customHeight="1" x14ac:dyDescent="0.2"/>
    <row r="6348" ht="13.15" customHeight="1" x14ac:dyDescent="0.2"/>
    <row r="6349" ht="13.15" customHeight="1" x14ac:dyDescent="0.2"/>
    <row r="6350" ht="13.15" customHeight="1" x14ac:dyDescent="0.2"/>
    <row r="6351" ht="13.15" customHeight="1" x14ac:dyDescent="0.2"/>
    <row r="6352" ht="13.15" customHeight="1" x14ac:dyDescent="0.2"/>
    <row r="6353" ht="13.15" customHeight="1" x14ac:dyDescent="0.2"/>
    <row r="6354" ht="13.15" customHeight="1" x14ac:dyDescent="0.2"/>
    <row r="6355" ht="13.15" customHeight="1" x14ac:dyDescent="0.2"/>
    <row r="6356" ht="13.15" customHeight="1" x14ac:dyDescent="0.2"/>
    <row r="6357" ht="13.15" customHeight="1" x14ac:dyDescent="0.2"/>
    <row r="6358" ht="13.15" customHeight="1" x14ac:dyDescent="0.2"/>
    <row r="6359" ht="13.15" customHeight="1" x14ac:dyDescent="0.2"/>
    <row r="6360" ht="13.15" customHeight="1" x14ac:dyDescent="0.2"/>
    <row r="6361" ht="13.15" customHeight="1" x14ac:dyDescent="0.2"/>
    <row r="6362" ht="13.15" customHeight="1" x14ac:dyDescent="0.2"/>
    <row r="6363" ht="13.15" customHeight="1" x14ac:dyDescent="0.2"/>
    <row r="6364" ht="13.15" customHeight="1" x14ac:dyDescent="0.2"/>
    <row r="6365" ht="13.15" customHeight="1" x14ac:dyDescent="0.2"/>
    <row r="6366" ht="13.15" customHeight="1" x14ac:dyDescent="0.2"/>
    <row r="6367" ht="13.15" customHeight="1" x14ac:dyDescent="0.2"/>
    <row r="6368" ht="13.15" customHeight="1" x14ac:dyDescent="0.2"/>
    <row r="6369" ht="13.15" customHeight="1" x14ac:dyDescent="0.2"/>
    <row r="6370" ht="13.15" customHeight="1" x14ac:dyDescent="0.2"/>
    <row r="6371" ht="13.15" customHeight="1" x14ac:dyDescent="0.2"/>
    <row r="6372" ht="13.15" customHeight="1" x14ac:dyDescent="0.2"/>
    <row r="6373" ht="13.15" customHeight="1" x14ac:dyDescent="0.2"/>
    <row r="6374" ht="13.15" customHeight="1" x14ac:dyDescent="0.2"/>
    <row r="6375" ht="13.15" customHeight="1" x14ac:dyDescent="0.2"/>
    <row r="6376" ht="13.15" customHeight="1" x14ac:dyDescent="0.2"/>
    <row r="6377" ht="13.15" customHeight="1" x14ac:dyDescent="0.2"/>
    <row r="6378" ht="13.15" customHeight="1" x14ac:dyDescent="0.2"/>
    <row r="6379" ht="13.15" customHeight="1" x14ac:dyDescent="0.2"/>
    <row r="6380" ht="13.15" customHeight="1" x14ac:dyDescent="0.2"/>
    <row r="6381" ht="13.15" customHeight="1" x14ac:dyDescent="0.2"/>
    <row r="6382" ht="13.15" customHeight="1" x14ac:dyDescent="0.2"/>
    <row r="6383" ht="13.15" customHeight="1" x14ac:dyDescent="0.2"/>
    <row r="6384" ht="13.15" customHeight="1" x14ac:dyDescent="0.2"/>
    <row r="6385" ht="13.15" customHeight="1" x14ac:dyDescent="0.2"/>
    <row r="6386" ht="13.15" customHeight="1" x14ac:dyDescent="0.2"/>
    <row r="6387" ht="13.15" customHeight="1" x14ac:dyDescent="0.2"/>
    <row r="6388" ht="13.15" customHeight="1" x14ac:dyDescent="0.2"/>
    <row r="6389" ht="13.15" customHeight="1" x14ac:dyDescent="0.2"/>
    <row r="6390" ht="13.15" customHeight="1" x14ac:dyDescent="0.2"/>
    <row r="6391" ht="13.15" customHeight="1" x14ac:dyDescent="0.2"/>
    <row r="6392" ht="13.15" customHeight="1" x14ac:dyDescent="0.2"/>
    <row r="6393" ht="13.15" customHeight="1" x14ac:dyDescent="0.2"/>
    <row r="6394" ht="13.15" customHeight="1" x14ac:dyDescent="0.2"/>
    <row r="6395" ht="13.15" customHeight="1" x14ac:dyDescent="0.2"/>
    <row r="6396" ht="13.15" customHeight="1" x14ac:dyDescent="0.2"/>
    <row r="6397" ht="13.15" customHeight="1" x14ac:dyDescent="0.2"/>
    <row r="6398" ht="13.15" customHeight="1" x14ac:dyDescent="0.2"/>
    <row r="6399" ht="13.15" customHeight="1" x14ac:dyDescent="0.2"/>
    <row r="6400" ht="13.15" customHeight="1" x14ac:dyDescent="0.2"/>
    <row r="6401" ht="13.15" customHeight="1" x14ac:dyDescent="0.2"/>
    <row r="6402" ht="13.15" customHeight="1" x14ac:dyDescent="0.2"/>
    <row r="6403" ht="13.15" customHeight="1" x14ac:dyDescent="0.2"/>
    <row r="6404" ht="13.15" customHeight="1" x14ac:dyDescent="0.2"/>
    <row r="6405" ht="13.15" customHeight="1" x14ac:dyDescent="0.2"/>
    <row r="6406" ht="13.15" customHeight="1" x14ac:dyDescent="0.2"/>
    <row r="6407" ht="13.15" customHeight="1" x14ac:dyDescent="0.2"/>
    <row r="6408" ht="13.15" customHeight="1" x14ac:dyDescent="0.2"/>
    <row r="6409" ht="13.15" customHeight="1" x14ac:dyDescent="0.2"/>
    <row r="6410" ht="13.15" customHeight="1" x14ac:dyDescent="0.2"/>
    <row r="6411" ht="13.15" customHeight="1" x14ac:dyDescent="0.2"/>
    <row r="6412" ht="13.15" customHeight="1" x14ac:dyDescent="0.2"/>
    <row r="6413" ht="13.15" customHeight="1" x14ac:dyDescent="0.2"/>
    <row r="6414" ht="13.15" customHeight="1" x14ac:dyDescent="0.2"/>
    <row r="6415" ht="13.15" customHeight="1" x14ac:dyDescent="0.2"/>
    <row r="6416" ht="13.15" customHeight="1" x14ac:dyDescent="0.2"/>
    <row r="6417" ht="13.15" customHeight="1" x14ac:dyDescent="0.2"/>
    <row r="6418" ht="13.15" customHeight="1" x14ac:dyDescent="0.2"/>
    <row r="6419" ht="13.15" customHeight="1" x14ac:dyDescent="0.2"/>
    <row r="6420" ht="13.15" customHeight="1" x14ac:dyDescent="0.2"/>
    <row r="6421" ht="13.15" customHeight="1" x14ac:dyDescent="0.2"/>
    <row r="6422" ht="13.15" customHeight="1" x14ac:dyDescent="0.2"/>
    <row r="6423" ht="13.15" customHeight="1" x14ac:dyDescent="0.2"/>
    <row r="6424" ht="13.15" customHeight="1" x14ac:dyDescent="0.2"/>
    <row r="6425" ht="13.15" customHeight="1" x14ac:dyDescent="0.2"/>
    <row r="6426" ht="13.15" customHeight="1" x14ac:dyDescent="0.2"/>
    <row r="6427" ht="13.15" customHeight="1" x14ac:dyDescent="0.2"/>
    <row r="6428" ht="13.15" customHeight="1" x14ac:dyDescent="0.2"/>
    <row r="6429" ht="13.15" customHeight="1" x14ac:dyDescent="0.2"/>
    <row r="6430" ht="13.15" customHeight="1" x14ac:dyDescent="0.2"/>
    <row r="6431" ht="13.15" customHeight="1" x14ac:dyDescent="0.2"/>
    <row r="6432" ht="13.15" customHeight="1" x14ac:dyDescent="0.2"/>
    <row r="6433" ht="13.15" customHeight="1" x14ac:dyDescent="0.2"/>
    <row r="6434" ht="13.15" customHeight="1" x14ac:dyDescent="0.2"/>
    <row r="6435" ht="13.15" customHeight="1" x14ac:dyDescent="0.2"/>
    <row r="6436" ht="13.15" customHeight="1" x14ac:dyDescent="0.2"/>
    <row r="6437" ht="13.15" customHeight="1" x14ac:dyDescent="0.2"/>
    <row r="6438" ht="13.15" customHeight="1" x14ac:dyDescent="0.2"/>
    <row r="6439" ht="13.15" customHeight="1" x14ac:dyDescent="0.2"/>
    <row r="6440" ht="13.15" customHeight="1" x14ac:dyDescent="0.2"/>
    <row r="6441" ht="13.15" customHeight="1" x14ac:dyDescent="0.2"/>
    <row r="6442" ht="13.15" customHeight="1" x14ac:dyDescent="0.2"/>
    <row r="6443" ht="13.15" customHeight="1" x14ac:dyDescent="0.2"/>
    <row r="6444" ht="13.15" customHeight="1" x14ac:dyDescent="0.2"/>
    <row r="6445" ht="13.15" customHeight="1" x14ac:dyDescent="0.2"/>
    <row r="6446" ht="13.15" customHeight="1" x14ac:dyDescent="0.2"/>
    <row r="6447" ht="13.15" customHeight="1" x14ac:dyDescent="0.2"/>
    <row r="6448" ht="13.15" customHeight="1" x14ac:dyDescent="0.2"/>
    <row r="6449" ht="13.15" customHeight="1" x14ac:dyDescent="0.2"/>
    <row r="6450" ht="13.15" customHeight="1" x14ac:dyDescent="0.2"/>
    <row r="6451" ht="13.15" customHeight="1" x14ac:dyDescent="0.2"/>
    <row r="6452" ht="13.15" customHeight="1" x14ac:dyDescent="0.2"/>
    <row r="6453" ht="13.15" customHeight="1" x14ac:dyDescent="0.2"/>
    <row r="6454" ht="13.15" customHeight="1" x14ac:dyDescent="0.2"/>
    <row r="6455" ht="13.15" customHeight="1" x14ac:dyDescent="0.2"/>
    <row r="6456" ht="13.15" customHeight="1" x14ac:dyDescent="0.2"/>
    <row r="6457" ht="13.15" customHeight="1" x14ac:dyDescent="0.2"/>
    <row r="6458" ht="13.15" customHeight="1" x14ac:dyDescent="0.2"/>
    <row r="6459" ht="13.15" customHeight="1" x14ac:dyDescent="0.2"/>
    <row r="6460" ht="13.15" customHeight="1" x14ac:dyDescent="0.2"/>
    <row r="6461" ht="13.15" customHeight="1" x14ac:dyDescent="0.2"/>
    <row r="6462" ht="13.15" customHeight="1" x14ac:dyDescent="0.2"/>
    <row r="6463" ht="13.15" customHeight="1" x14ac:dyDescent="0.2"/>
    <row r="6464" ht="13.15" customHeight="1" x14ac:dyDescent="0.2"/>
    <row r="6465" ht="13.15" customHeight="1" x14ac:dyDescent="0.2"/>
    <row r="6466" ht="13.15" customHeight="1" x14ac:dyDescent="0.2"/>
    <row r="6467" ht="13.15" customHeight="1" x14ac:dyDescent="0.2"/>
    <row r="6468" ht="13.15" customHeight="1" x14ac:dyDescent="0.2"/>
    <row r="6469" ht="13.15" customHeight="1" x14ac:dyDescent="0.2"/>
    <row r="6470" ht="13.15" customHeight="1" x14ac:dyDescent="0.2"/>
    <row r="6471" ht="13.15" customHeight="1" x14ac:dyDescent="0.2"/>
    <row r="6472" ht="13.15" customHeight="1" x14ac:dyDescent="0.2"/>
    <row r="6473" ht="13.15" customHeight="1" x14ac:dyDescent="0.2"/>
    <row r="6474" ht="13.15" customHeight="1" x14ac:dyDescent="0.2"/>
    <row r="6475" ht="13.15" customHeight="1" x14ac:dyDescent="0.2"/>
    <row r="6476" ht="13.15" customHeight="1" x14ac:dyDescent="0.2"/>
    <row r="6477" ht="13.15" customHeight="1" x14ac:dyDescent="0.2"/>
    <row r="6478" ht="13.15" customHeight="1" x14ac:dyDescent="0.2"/>
    <row r="6479" ht="13.15" customHeight="1" x14ac:dyDescent="0.2"/>
    <row r="6480" ht="13.15" customHeight="1" x14ac:dyDescent="0.2"/>
    <row r="6481" ht="13.15" customHeight="1" x14ac:dyDescent="0.2"/>
    <row r="6482" ht="13.15" customHeight="1" x14ac:dyDescent="0.2"/>
    <row r="6483" ht="13.15" customHeight="1" x14ac:dyDescent="0.2"/>
    <row r="6484" ht="13.15" customHeight="1" x14ac:dyDescent="0.2"/>
    <row r="6485" ht="13.15" customHeight="1" x14ac:dyDescent="0.2"/>
    <row r="6486" ht="13.15" customHeight="1" x14ac:dyDescent="0.2"/>
    <row r="6487" ht="13.15" customHeight="1" x14ac:dyDescent="0.2"/>
    <row r="6488" ht="13.15" customHeight="1" x14ac:dyDescent="0.2"/>
    <row r="6489" ht="13.15" customHeight="1" x14ac:dyDescent="0.2"/>
    <row r="6490" ht="13.15" customHeight="1" x14ac:dyDescent="0.2"/>
    <row r="6491" ht="13.15" customHeight="1" x14ac:dyDescent="0.2"/>
    <row r="6492" ht="13.15" customHeight="1" x14ac:dyDescent="0.2"/>
    <row r="6493" ht="13.15" customHeight="1" x14ac:dyDescent="0.2"/>
    <row r="6494" ht="13.15" customHeight="1" x14ac:dyDescent="0.2"/>
    <row r="6495" ht="13.15" customHeight="1" x14ac:dyDescent="0.2"/>
    <row r="6496" ht="13.15" customHeight="1" x14ac:dyDescent="0.2"/>
    <row r="6497" ht="13.15" customHeight="1" x14ac:dyDescent="0.2"/>
    <row r="6498" ht="13.15" customHeight="1" x14ac:dyDescent="0.2"/>
    <row r="6499" ht="13.15" customHeight="1" x14ac:dyDescent="0.2"/>
    <row r="6500" ht="13.15" customHeight="1" x14ac:dyDescent="0.2"/>
    <row r="6501" ht="13.15" customHeight="1" x14ac:dyDescent="0.2"/>
    <row r="6502" ht="13.15" customHeight="1" x14ac:dyDescent="0.2"/>
    <row r="6503" ht="13.15" customHeight="1" x14ac:dyDescent="0.2"/>
    <row r="6504" ht="13.15" customHeight="1" x14ac:dyDescent="0.2"/>
    <row r="6505" ht="13.15" customHeight="1" x14ac:dyDescent="0.2"/>
    <row r="6506" ht="13.15" customHeight="1" x14ac:dyDescent="0.2"/>
    <row r="6507" ht="13.15" customHeight="1" x14ac:dyDescent="0.2"/>
    <row r="6508" ht="13.15" customHeight="1" x14ac:dyDescent="0.2"/>
    <row r="6509" ht="13.15" customHeight="1" x14ac:dyDescent="0.2"/>
    <row r="6510" ht="13.15" customHeight="1" x14ac:dyDescent="0.2"/>
    <row r="6511" ht="13.15" customHeight="1" x14ac:dyDescent="0.2"/>
    <row r="6512" ht="13.15" customHeight="1" x14ac:dyDescent="0.2"/>
    <row r="6513" ht="13.15" customHeight="1" x14ac:dyDescent="0.2"/>
    <row r="6514" ht="13.15" customHeight="1" x14ac:dyDescent="0.2"/>
    <row r="6515" ht="13.15" customHeight="1" x14ac:dyDescent="0.2"/>
    <row r="6516" ht="13.15" customHeight="1" x14ac:dyDescent="0.2"/>
    <row r="6517" ht="13.15" customHeight="1" x14ac:dyDescent="0.2"/>
    <row r="6518" ht="13.15" customHeight="1" x14ac:dyDescent="0.2"/>
    <row r="6519" ht="13.15" customHeight="1" x14ac:dyDescent="0.2"/>
    <row r="6520" ht="13.15" customHeight="1" x14ac:dyDescent="0.2"/>
    <row r="6521" ht="13.15" customHeight="1" x14ac:dyDescent="0.2"/>
    <row r="6522" ht="13.15" customHeight="1" x14ac:dyDescent="0.2"/>
    <row r="6523" ht="13.15" customHeight="1" x14ac:dyDescent="0.2"/>
    <row r="6524" ht="13.15" customHeight="1" x14ac:dyDescent="0.2"/>
    <row r="6525" ht="13.15" customHeight="1" x14ac:dyDescent="0.2"/>
    <row r="6526" ht="13.15" customHeight="1" x14ac:dyDescent="0.2"/>
    <row r="6527" ht="13.15" customHeight="1" x14ac:dyDescent="0.2"/>
    <row r="6528" ht="13.15" customHeight="1" x14ac:dyDescent="0.2"/>
    <row r="6529" ht="13.15" customHeight="1" x14ac:dyDescent="0.2"/>
    <row r="6530" ht="13.15" customHeight="1" x14ac:dyDescent="0.2"/>
    <row r="6531" ht="13.15" customHeight="1" x14ac:dyDescent="0.2"/>
    <row r="6532" ht="13.15" customHeight="1" x14ac:dyDescent="0.2"/>
    <row r="6533" ht="13.15" customHeight="1" x14ac:dyDescent="0.2"/>
    <row r="6534" ht="13.15" customHeight="1" x14ac:dyDescent="0.2"/>
    <row r="6535" ht="13.15" customHeight="1" x14ac:dyDescent="0.2"/>
    <row r="6536" ht="13.15" customHeight="1" x14ac:dyDescent="0.2"/>
    <row r="6537" ht="13.15" customHeight="1" x14ac:dyDescent="0.2"/>
    <row r="6538" ht="13.15" customHeight="1" x14ac:dyDescent="0.2"/>
    <row r="6539" ht="13.15" customHeight="1" x14ac:dyDescent="0.2"/>
    <row r="6540" ht="13.15" customHeight="1" x14ac:dyDescent="0.2"/>
    <row r="6541" ht="13.15" customHeight="1" x14ac:dyDescent="0.2"/>
    <row r="6542" ht="13.15" customHeight="1" x14ac:dyDescent="0.2"/>
    <row r="6543" ht="13.15" customHeight="1" x14ac:dyDescent="0.2"/>
    <row r="6544" ht="13.15" customHeight="1" x14ac:dyDescent="0.2"/>
    <row r="6545" ht="13.15" customHeight="1" x14ac:dyDescent="0.2"/>
    <row r="6546" ht="13.15" customHeight="1" x14ac:dyDescent="0.2"/>
    <row r="6547" ht="13.15" customHeight="1" x14ac:dyDescent="0.2"/>
    <row r="6548" ht="13.15" customHeight="1" x14ac:dyDescent="0.2"/>
    <row r="6549" ht="13.15" customHeight="1" x14ac:dyDescent="0.2"/>
    <row r="6550" ht="13.15" customHeight="1" x14ac:dyDescent="0.2"/>
    <row r="6551" ht="13.15" customHeight="1" x14ac:dyDescent="0.2"/>
    <row r="6552" ht="13.15" customHeight="1" x14ac:dyDescent="0.2"/>
    <row r="6553" ht="13.15" customHeight="1" x14ac:dyDescent="0.2"/>
    <row r="6554" ht="13.15" customHeight="1" x14ac:dyDescent="0.2"/>
    <row r="6555" ht="13.15" customHeight="1" x14ac:dyDescent="0.2"/>
    <row r="6556" ht="13.15" customHeight="1" x14ac:dyDescent="0.2"/>
    <row r="6557" ht="13.15" customHeight="1" x14ac:dyDescent="0.2"/>
    <row r="6558" ht="13.15" customHeight="1" x14ac:dyDescent="0.2"/>
    <row r="6559" ht="13.15" customHeight="1" x14ac:dyDescent="0.2"/>
    <row r="6560" ht="13.15" customHeight="1" x14ac:dyDescent="0.2"/>
    <row r="6561" ht="13.15" customHeight="1" x14ac:dyDescent="0.2"/>
    <row r="6562" ht="13.15" customHeight="1" x14ac:dyDescent="0.2"/>
    <row r="6563" ht="13.15" customHeight="1" x14ac:dyDescent="0.2"/>
    <row r="6564" ht="13.15" customHeight="1" x14ac:dyDescent="0.2"/>
    <row r="6565" ht="13.15" customHeight="1" x14ac:dyDescent="0.2"/>
    <row r="6566" ht="13.15" customHeight="1" x14ac:dyDescent="0.2"/>
    <row r="6567" ht="13.15" customHeight="1" x14ac:dyDescent="0.2"/>
    <row r="6568" ht="13.15" customHeight="1" x14ac:dyDescent="0.2"/>
    <row r="6569" ht="13.15" customHeight="1" x14ac:dyDescent="0.2"/>
    <row r="6570" ht="13.15" customHeight="1" x14ac:dyDescent="0.2"/>
    <row r="6571" ht="13.15" customHeight="1" x14ac:dyDescent="0.2"/>
    <row r="6572" ht="13.15" customHeight="1" x14ac:dyDescent="0.2"/>
    <row r="6573" ht="13.15" customHeight="1" x14ac:dyDescent="0.2"/>
    <row r="6574" ht="13.15" customHeight="1" x14ac:dyDescent="0.2"/>
    <row r="6575" ht="13.15" customHeight="1" x14ac:dyDescent="0.2"/>
    <row r="6576" ht="13.15" customHeight="1" x14ac:dyDescent="0.2"/>
    <row r="6577" ht="13.15" customHeight="1" x14ac:dyDescent="0.2"/>
    <row r="6578" ht="13.15" customHeight="1" x14ac:dyDescent="0.2"/>
    <row r="6579" ht="13.15" customHeight="1" x14ac:dyDescent="0.2"/>
    <row r="6580" ht="13.15" customHeight="1" x14ac:dyDescent="0.2"/>
    <row r="6581" ht="13.15" customHeight="1" x14ac:dyDescent="0.2"/>
    <row r="6582" ht="13.15" customHeight="1" x14ac:dyDescent="0.2"/>
    <row r="6583" ht="13.15" customHeight="1" x14ac:dyDescent="0.2"/>
    <row r="6584" ht="13.15" customHeight="1" x14ac:dyDescent="0.2"/>
    <row r="6585" ht="13.15" customHeight="1" x14ac:dyDescent="0.2"/>
    <row r="6586" ht="13.15" customHeight="1" x14ac:dyDescent="0.2"/>
    <row r="6587" ht="13.15" customHeight="1" x14ac:dyDescent="0.2"/>
    <row r="6588" ht="13.15" customHeight="1" x14ac:dyDescent="0.2"/>
    <row r="6589" ht="13.15" customHeight="1" x14ac:dyDescent="0.2"/>
    <row r="6590" ht="13.15" customHeight="1" x14ac:dyDescent="0.2"/>
    <row r="6591" ht="13.15" customHeight="1" x14ac:dyDescent="0.2"/>
    <row r="6592" ht="13.15" customHeight="1" x14ac:dyDescent="0.2"/>
    <row r="6593" ht="13.15" customHeight="1" x14ac:dyDescent="0.2"/>
    <row r="6594" ht="13.15" customHeight="1" x14ac:dyDescent="0.2"/>
    <row r="6595" ht="13.15" customHeight="1" x14ac:dyDescent="0.2"/>
    <row r="6596" ht="13.15" customHeight="1" x14ac:dyDescent="0.2"/>
    <row r="6597" ht="13.15" customHeight="1" x14ac:dyDescent="0.2"/>
    <row r="6598" ht="13.15" customHeight="1" x14ac:dyDescent="0.2"/>
    <row r="6599" ht="13.15" customHeight="1" x14ac:dyDescent="0.2"/>
    <row r="6600" ht="13.15" customHeight="1" x14ac:dyDescent="0.2"/>
    <row r="6601" ht="13.15" customHeight="1" x14ac:dyDescent="0.2"/>
    <row r="6602" ht="13.15" customHeight="1" x14ac:dyDescent="0.2"/>
    <row r="6603" ht="13.15" customHeight="1" x14ac:dyDescent="0.2"/>
    <row r="6604" ht="13.15" customHeight="1" x14ac:dyDescent="0.2"/>
    <row r="6605" ht="13.15" customHeight="1" x14ac:dyDescent="0.2"/>
    <row r="6606" ht="13.15" customHeight="1" x14ac:dyDescent="0.2"/>
    <row r="6607" ht="13.15" customHeight="1" x14ac:dyDescent="0.2"/>
    <row r="6608" ht="13.15" customHeight="1" x14ac:dyDescent="0.2"/>
    <row r="6609" ht="13.15" customHeight="1" x14ac:dyDescent="0.2"/>
    <row r="6610" ht="13.15" customHeight="1" x14ac:dyDescent="0.2"/>
    <row r="6611" ht="13.15" customHeight="1" x14ac:dyDescent="0.2"/>
    <row r="6612" ht="13.15" customHeight="1" x14ac:dyDescent="0.2"/>
    <row r="6613" ht="13.15" customHeight="1" x14ac:dyDescent="0.2"/>
    <row r="6614" ht="13.15" customHeight="1" x14ac:dyDescent="0.2"/>
    <row r="6615" ht="13.15" customHeight="1" x14ac:dyDescent="0.2"/>
    <row r="6616" ht="13.15" customHeight="1" x14ac:dyDescent="0.2"/>
    <row r="6617" ht="13.15" customHeight="1" x14ac:dyDescent="0.2"/>
    <row r="6618" ht="13.15" customHeight="1" x14ac:dyDescent="0.2"/>
    <row r="6619" ht="13.15" customHeight="1" x14ac:dyDescent="0.2"/>
    <row r="6620" ht="13.15" customHeight="1" x14ac:dyDescent="0.2"/>
    <row r="6621" ht="13.15" customHeight="1" x14ac:dyDescent="0.2"/>
    <row r="6622" ht="13.15" customHeight="1" x14ac:dyDescent="0.2"/>
    <row r="6623" ht="13.15" customHeight="1" x14ac:dyDescent="0.2"/>
    <row r="6624" ht="13.15" customHeight="1" x14ac:dyDescent="0.2"/>
    <row r="6625" ht="13.15" customHeight="1" x14ac:dyDescent="0.2"/>
    <row r="6626" ht="13.15" customHeight="1" x14ac:dyDescent="0.2"/>
    <row r="6627" ht="13.15" customHeight="1" x14ac:dyDescent="0.2"/>
    <row r="6628" ht="13.15" customHeight="1" x14ac:dyDescent="0.2"/>
    <row r="6629" ht="13.15" customHeight="1" x14ac:dyDescent="0.2"/>
    <row r="6630" ht="13.15" customHeight="1" x14ac:dyDescent="0.2"/>
    <row r="6631" ht="13.15" customHeight="1" x14ac:dyDescent="0.2"/>
    <row r="6632" ht="13.15" customHeight="1" x14ac:dyDescent="0.2"/>
    <row r="6633" ht="13.15" customHeight="1" x14ac:dyDescent="0.2"/>
    <row r="6634" ht="13.15" customHeight="1" x14ac:dyDescent="0.2"/>
    <row r="6635" ht="13.15" customHeight="1" x14ac:dyDescent="0.2"/>
    <row r="6636" ht="13.15" customHeight="1" x14ac:dyDescent="0.2"/>
    <row r="6637" ht="13.15" customHeight="1" x14ac:dyDescent="0.2"/>
    <row r="6638" ht="13.15" customHeight="1" x14ac:dyDescent="0.2"/>
    <row r="6639" ht="13.15" customHeight="1" x14ac:dyDescent="0.2"/>
    <row r="6640" ht="13.15" customHeight="1" x14ac:dyDescent="0.2"/>
    <row r="6641" ht="13.15" customHeight="1" x14ac:dyDescent="0.2"/>
    <row r="6642" ht="13.15" customHeight="1" x14ac:dyDescent="0.2"/>
    <row r="6643" ht="13.15" customHeight="1" x14ac:dyDescent="0.2"/>
    <row r="6644" ht="13.15" customHeight="1" x14ac:dyDescent="0.2"/>
    <row r="6645" ht="13.15" customHeight="1" x14ac:dyDescent="0.2"/>
    <row r="6646" ht="13.15" customHeight="1" x14ac:dyDescent="0.2"/>
    <row r="6647" ht="13.15" customHeight="1" x14ac:dyDescent="0.2"/>
    <row r="6648" ht="13.15" customHeight="1" x14ac:dyDescent="0.2"/>
    <row r="6649" ht="13.15" customHeight="1" x14ac:dyDescent="0.2"/>
    <row r="6650" ht="13.15" customHeight="1" x14ac:dyDescent="0.2"/>
    <row r="6651" ht="13.15" customHeight="1" x14ac:dyDescent="0.2"/>
    <row r="6652" ht="13.15" customHeight="1" x14ac:dyDescent="0.2"/>
    <row r="6653" ht="13.15" customHeight="1" x14ac:dyDescent="0.2"/>
    <row r="6654" ht="13.15" customHeight="1" x14ac:dyDescent="0.2"/>
    <row r="6655" ht="13.15" customHeight="1" x14ac:dyDescent="0.2"/>
    <row r="6656" ht="13.15" customHeight="1" x14ac:dyDescent="0.2"/>
    <row r="6657" ht="13.15" customHeight="1" x14ac:dyDescent="0.2"/>
    <row r="6658" ht="13.15" customHeight="1" x14ac:dyDescent="0.2"/>
    <row r="6659" ht="13.15" customHeight="1" x14ac:dyDescent="0.2"/>
    <row r="6660" ht="13.15" customHeight="1" x14ac:dyDescent="0.2"/>
    <row r="6661" ht="13.15" customHeight="1" x14ac:dyDescent="0.2"/>
    <row r="6662" ht="13.15" customHeight="1" x14ac:dyDescent="0.2"/>
    <row r="6663" ht="13.15" customHeight="1" x14ac:dyDescent="0.2"/>
    <row r="6664" ht="13.15" customHeight="1" x14ac:dyDescent="0.2"/>
    <row r="6665" ht="13.15" customHeight="1" x14ac:dyDescent="0.2"/>
    <row r="6666" ht="13.15" customHeight="1" x14ac:dyDescent="0.2"/>
    <row r="6667" ht="13.15" customHeight="1" x14ac:dyDescent="0.2"/>
    <row r="6668" ht="13.15" customHeight="1" x14ac:dyDescent="0.2"/>
    <row r="6669" ht="13.15" customHeight="1" x14ac:dyDescent="0.2"/>
    <row r="6670" ht="13.15" customHeight="1" x14ac:dyDescent="0.2"/>
    <row r="6671" ht="13.15" customHeight="1" x14ac:dyDescent="0.2"/>
    <row r="6672" ht="13.15" customHeight="1" x14ac:dyDescent="0.2"/>
    <row r="6673" ht="13.15" customHeight="1" x14ac:dyDescent="0.2"/>
    <row r="6674" ht="13.15" customHeight="1" x14ac:dyDescent="0.2"/>
    <row r="6675" ht="13.15" customHeight="1" x14ac:dyDescent="0.2"/>
    <row r="6676" ht="13.15" customHeight="1" x14ac:dyDescent="0.2"/>
    <row r="6677" ht="13.15" customHeight="1" x14ac:dyDescent="0.2"/>
    <row r="6678" ht="13.15" customHeight="1" x14ac:dyDescent="0.2"/>
    <row r="6679" ht="13.15" customHeight="1" x14ac:dyDescent="0.2"/>
    <row r="6680" ht="13.15" customHeight="1" x14ac:dyDescent="0.2"/>
    <row r="6681" ht="13.15" customHeight="1" x14ac:dyDescent="0.2"/>
    <row r="6682" ht="13.15" customHeight="1" x14ac:dyDescent="0.2"/>
    <row r="6683" ht="13.15" customHeight="1" x14ac:dyDescent="0.2"/>
    <row r="6684" ht="13.15" customHeight="1" x14ac:dyDescent="0.2"/>
    <row r="6685" ht="13.15" customHeight="1" x14ac:dyDescent="0.2"/>
    <row r="6686" ht="13.15" customHeight="1" x14ac:dyDescent="0.2"/>
    <row r="6687" ht="13.15" customHeight="1" x14ac:dyDescent="0.2"/>
    <row r="6688" ht="13.15" customHeight="1" x14ac:dyDescent="0.2"/>
    <row r="6689" ht="13.15" customHeight="1" x14ac:dyDescent="0.2"/>
    <row r="6690" ht="13.15" customHeight="1" x14ac:dyDescent="0.2"/>
    <row r="6691" ht="13.15" customHeight="1" x14ac:dyDescent="0.2"/>
    <row r="6692" ht="13.15" customHeight="1" x14ac:dyDescent="0.2"/>
    <row r="6693" ht="13.15" customHeight="1" x14ac:dyDescent="0.2"/>
    <row r="6694" ht="13.15" customHeight="1" x14ac:dyDescent="0.2"/>
    <row r="6695" ht="13.15" customHeight="1" x14ac:dyDescent="0.2"/>
    <row r="6696" ht="13.15" customHeight="1" x14ac:dyDescent="0.2"/>
    <row r="6697" ht="13.15" customHeight="1" x14ac:dyDescent="0.2"/>
    <row r="6698" ht="13.15" customHeight="1" x14ac:dyDescent="0.2"/>
    <row r="6699" ht="13.15" customHeight="1" x14ac:dyDescent="0.2"/>
    <row r="6700" ht="13.15" customHeight="1" x14ac:dyDescent="0.2"/>
    <row r="6701" ht="13.15" customHeight="1" x14ac:dyDescent="0.2"/>
    <row r="6702" ht="13.15" customHeight="1" x14ac:dyDescent="0.2"/>
    <row r="6703" ht="13.15" customHeight="1" x14ac:dyDescent="0.2"/>
    <row r="6704" ht="13.15" customHeight="1" x14ac:dyDescent="0.2"/>
    <row r="6705" ht="13.15" customHeight="1" x14ac:dyDescent="0.2"/>
    <row r="6706" ht="13.15" customHeight="1" x14ac:dyDescent="0.2"/>
    <row r="6707" ht="13.15" customHeight="1" x14ac:dyDescent="0.2"/>
    <row r="6708" ht="13.15" customHeight="1" x14ac:dyDescent="0.2"/>
    <row r="6709" ht="13.15" customHeight="1" x14ac:dyDescent="0.2"/>
    <row r="6710" ht="13.15" customHeight="1" x14ac:dyDescent="0.2"/>
    <row r="6711" ht="13.15" customHeight="1" x14ac:dyDescent="0.2"/>
    <row r="6712" ht="13.15" customHeight="1" x14ac:dyDescent="0.2"/>
    <row r="6713" ht="13.15" customHeight="1" x14ac:dyDescent="0.2"/>
    <row r="6714" ht="13.15" customHeight="1" x14ac:dyDescent="0.2"/>
    <row r="6715" ht="13.15" customHeight="1" x14ac:dyDescent="0.2"/>
    <row r="6716" ht="13.15" customHeight="1" x14ac:dyDescent="0.2"/>
    <row r="6717" ht="13.15" customHeight="1" x14ac:dyDescent="0.2"/>
    <row r="6718" ht="13.15" customHeight="1" x14ac:dyDescent="0.2"/>
    <row r="6719" ht="13.15" customHeight="1" x14ac:dyDescent="0.2"/>
    <row r="6720" ht="13.15" customHeight="1" x14ac:dyDescent="0.2"/>
    <row r="6721" ht="13.15" customHeight="1" x14ac:dyDescent="0.2"/>
    <row r="6722" ht="13.15" customHeight="1" x14ac:dyDescent="0.2"/>
    <row r="6723" ht="13.15" customHeight="1" x14ac:dyDescent="0.2"/>
    <row r="6724" ht="13.15" customHeight="1" x14ac:dyDescent="0.2"/>
    <row r="6725" ht="13.15" customHeight="1" x14ac:dyDescent="0.2"/>
    <row r="6726" ht="13.15" customHeight="1" x14ac:dyDescent="0.2"/>
    <row r="6727" ht="13.15" customHeight="1" x14ac:dyDescent="0.2"/>
    <row r="6728" ht="13.15" customHeight="1" x14ac:dyDescent="0.2"/>
    <row r="6729" ht="13.15" customHeight="1" x14ac:dyDescent="0.2"/>
    <row r="6730" ht="13.15" customHeight="1" x14ac:dyDescent="0.2"/>
    <row r="6731" ht="13.15" customHeight="1" x14ac:dyDescent="0.2"/>
    <row r="6732" ht="13.15" customHeight="1" x14ac:dyDescent="0.2"/>
    <row r="6733" ht="13.15" customHeight="1" x14ac:dyDescent="0.2"/>
    <row r="6734" ht="13.15" customHeight="1" x14ac:dyDescent="0.2"/>
    <row r="6735" ht="13.15" customHeight="1" x14ac:dyDescent="0.2"/>
    <row r="6736" ht="13.15" customHeight="1" x14ac:dyDescent="0.2"/>
    <row r="6737" ht="13.15" customHeight="1" x14ac:dyDescent="0.2"/>
    <row r="6738" ht="13.15" customHeight="1" x14ac:dyDescent="0.2"/>
    <row r="6739" ht="13.15" customHeight="1" x14ac:dyDescent="0.2"/>
    <row r="6740" ht="13.15" customHeight="1" x14ac:dyDescent="0.2"/>
    <row r="6741" ht="13.15" customHeight="1" x14ac:dyDescent="0.2"/>
    <row r="6742" ht="13.15" customHeight="1" x14ac:dyDescent="0.2"/>
    <row r="6743" ht="13.15" customHeight="1" x14ac:dyDescent="0.2"/>
    <row r="6744" ht="13.15" customHeight="1" x14ac:dyDescent="0.2"/>
    <row r="6745" ht="13.15" customHeight="1" x14ac:dyDescent="0.2"/>
    <row r="6746" ht="13.15" customHeight="1" x14ac:dyDescent="0.2"/>
    <row r="6747" ht="13.15" customHeight="1" x14ac:dyDescent="0.2"/>
    <row r="6748" ht="13.15" customHeight="1" x14ac:dyDescent="0.2"/>
    <row r="6749" ht="13.15" customHeight="1" x14ac:dyDescent="0.2"/>
    <row r="6750" ht="13.15" customHeight="1" x14ac:dyDescent="0.2"/>
    <row r="6751" ht="13.15" customHeight="1" x14ac:dyDescent="0.2"/>
    <row r="6752" ht="13.15" customHeight="1" x14ac:dyDescent="0.2"/>
    <row r="6753" ht="13.15" customHeight="1" x14ac:dyDescent="0.2"/>
    <row r="6754" ht="13.15" customHeight="1" x14ac:dyDescent="0.2"/>
    <row r="6755" ht="13.15" customHeight="1" x14ac:dyDescent="0.2"/>
    <row r="6756" ht="13.15" customHeight="1" x14ac:dyDescent="0.2"/>
    <row r="6757" ht="13.15" customHeight="1" x14ac:dyDescent="0.2"/>
    <row r="6758" ht="13.15" customHeight="1" x14ac:dyDescent="0.2"/>
    <row r="6759" ht="13.15" customHeight="1" x14ac:dyDescent="0.2"/>
    <row r="6760" ht="13.15" customHeight="1" x14ac:dyDescent="0.2"/>
    <row r="6761" ht="13.15" customHeight="1" x14ac:dyDescent="0.2"/>
    <row r="6762" ht="13.15" customHeight="1" x14ac:dyDescent="0.2"/>
    <row r="6763" ht="13.15" customHeight="1" x14ac:dyDescent="0.2"/>
    <row r="6764" ht="13.15" customHeight="1" x14ac:dyDescent="0.2"/>
    <row r="6765" ht="13.15" customHeight="1" x14ac:dyDescent="0.2"/>
    <row r="6766" ht="13.15" customHeight="1" x14ac:dyDescent="0.2"/>
    <row r="6767" ht="13.15" customHeight="1" x14ac:dyDescent="0.2"/>
    <row r="6768" ht="13.15" customHeight="1" x14ac:dyDescent="0.2"/>
    <row r="6769" ht="13.15" customHeight="1" x14ac:dyDescent="0.2"/>
    <row r="6770" ht="13.15" customHeight="1" x14ac:dyDescent="0.2"/>
    <row r="6771" ht="13.15" customHeight="1" x14ac:dyDescent="0.2"/>
    <row r="6772" ht="13.15" customHeight="1" x14ac:dyDescent="0.2"/>
    <row r="6773" ht="13.15" customHeight="1" x14ac:dyDescent="0.2"/>
    <row r="6774" ht="13.15" customHeight="1" x14ac:dyDescent="0.2"/>
    <row r="6775" ht="13.15" customHeight="1" x14ac:dyDescent="0.2"/>
    <row r="6776" ht="13.15" customHeight="1" x14ac:dyDescent="0.2"/>
    <row r="6777" ht="13.15" customHeight="1" x14ac:dyDescent="0.2"/>
    <row r="6778" ht="13.15" customHeight="1" x14ac:dyDescent="0.2"/>
    <row r="6779" ht="13.15" customHeight="1" x14ac:dyDescent="0.2"/>
    <row r="6780" ht="13.15" customHeight="1" x14ac:dyDescent="0.2"/>
    <row r="6781" ht="13.15" customHeight="1" x14ac:dyDescent="0.2"/>
    <row r="6782" ht="13.15" customHeight="1" x14ac:dyDescent="0.2"/>
    <row r="6783" ht="13.15" customHeight="1" x14ac:dyDescent="0.2"/>
    <row r="6784" ht="13.15" customHeight="1" x14ac:dyDescent="0.2"/>
    <row r="6785" ht="13.15" customHeight="1" x14ac:dyDescent="0.2"/>
    <row r="6786" ht="13.15" customHeight="1" x14ac:dyDescent="0.2"/>
    <row r="6787" ht="13.15" customHeight="1" x14ac:dyDescent="0.2"/>
    <row r="6788" ht="13.15" customHeight="1" x14ac:dyDescent="0.2"/>
    <row r="6789" ht="13.15" customHeight="1" x14ac:dyDescent="0.2"/>
    <row r="6790" ht="13.15" customHeight="1" x14ac:dyDescent="0.2"/>
    <row r="6791" ht="13.15" customHeight="1" x14ac:dyDescent="0.2"/>
    <row r="6792" ht="13.15" customHeight="1" x14ac:dyDescent="0.2"/>
    <row r="6793" ht="13.15" customHeight="1" x14ac:dyDescent="0.2"/>
    <row r="6794" ht="13.15" customHeight="1" x14ac:dyDescent="0.2"/>
    <row r="6795" ht="13.15" customHeight="1" x14ac:dyDescent="0.2"/>
    <row r="6796" ht="13.15" customHeight="1" x14ac:dyDescent="0.2"/>
    <row r="6797" ht="13.15" customHeight="1" x14ac:dyDescent="0.2"/>
    <row r="6798" ht="13.15" customHeight="1" x14ac:dyDescent="0.2"/>
    <row r="6799" ht="13.15" customHeight="1" x14ac:dyDescent="0.2"/>
    <row r="6800" ht="13.15" customHeight="1" x14ac:dyDescent="0.2"/>
    <row r="6801" ht="13.15" customHeight="1" x14ac:dyDescent="0.2"/>
    <row r="6802" ht="13.15" customHeight="1" x14ac:dyDescent="0.2"/>
    <row r="6803" ht="13.15" customHeight="1" x14ac:dyDescent="0.2"/>
    <row r="6804" ht="13.15" customHeight="1" x14ac:dyDescent="0.2"/>
    <row r="6805" ht="13.15" customHeight="1" x14ac:dyDescent="0.2"/>
    <row r="6806" ht="13.15" customHeight="1" x14ac:dyDescent="0.2"/>
    <row r="6807" ht="13.15" customHeight="1" x14ac:dyDescent="0.2"/>
    <row r="6808" ht="13.15" customHeight="1" x14ac:dyDescent="0.2"/>
    <row r="6809" ht="13.15" customHeight="1" x14ac:dyDescent="0.2"/>
    <row r="6810" ht="13.15" customHeight="1" x14ac:dyDescent="0.2"/>
    <row r="6811" ht="13.15" customHeight="1" x14ac:dyDescent="0.2"/>
    <row r="6812" ht="13.15" customHeight="1" x14ac:dyDescent="0.2"/>
    <row r="6813" ht="13.15" customHeight="1" x14ac:dyDescent="0.2"/>
    <row r="6814" ht="13.15" customHeight="1" x14ac:dyDescent="0.2"/>
    <row r="6815" ht="13.15" customHeight="1" x14ac:dyDescent="0.2"/>
    <row r="6816" ht="13.15" customHeight="1" x14ac:dyDescent="0.2"/>
    <row r="6817" ht="13.15" customHeight="1" x14ac:dyDescent="0.2"/>
    <row r="6818" ht="13.15" customHeight="1" x14ac:dyDescent="0.2"/>
    <row r="6819" ht="13.15" customHeight="1" x14ac:dyDescent="0.2"/>
    <row r="6820" ht="13.15" customHeight="1" x14ac:dyDescent="0.2"/>
    <row r="6821" ht="13.15" customHeight="1" x14ac:dyDescent="0.2"/>
    <row r="6822" ht="13.15" customHeight="1" x14ac:dyDescent="0.2"/>
    <row r="6823" ht="13.15" customHeight="1" x14ac:dyDescent="0.2"/>
    <row r="6824" ht="13.15" customHeight="1" x14ac:dyDescent="0.2"/>
    <row r="6825" ht="13.15" customHeight="1" x14ac:dyDescent="0.2"/>
    <row r="6826" ht="13.15" customHeight="1" x14ac:dyDescent="0.2"/>
    <row r="6827" ht="13.15" customHeight="1" x14ac:dyDescent="0.2"/>
    <row r="6828" ht="13.15" customHeight="1" x14ac:dyDescent="0.2"/>
    <row r="6829" ht="13.15" customHeight="1" x14ac:dyDescent="0.2"/>
    <row r="6830" ht="13.15" customHeight="1" x14ac:dyDescent="0.2"/>
    <row r="6831" ht="13.15" customHeight="1" x14ac:dyDescent="0.2"/>
    <row r="6832" ht="13.15" customHeight="1" x14ac:dyDescent="0.2"/>
    <row r="6833" ht="13.15" customHeight="1" x14ac:dyDescent="0.2"/>
    <row r="6834" ht="13.15" customHeight="1" x14ac:dyDescent="0.2"/>
    <row r="6835" ht="13.15" customHeight="1" x14ac:dyDescent="0.2"/>
    <row r="6836" ht="13.15" customHeight="1" x14ac:dyDescent="0.2"/>
    <row r="6837" ht="13.15" customHeight="1" x14ac:dyDescent="0.2"/>
    <row r="6838" ht="13.15" customHeight="1" x14ac:dyDescent="0.2"/>
    <row r="6839" ht="13.15" customHeight="1" x14ac:dyDescent="0.2"/>
    <row r="6840" ht="13.15" customHeight="1" x14ac:dyDescent="0.2"/>
    <row r="6841" ht="13.15" customHeight="1" x14ac:dyDescent="0.2"/>
    <row r="6842" ht="13.15" customHeight="1" x14ac:dyDescent="0.2"/>
    <row r="6843" ht="13.15" customHeight="1" x14ac:dyDescent="0.2"/>
    <row r="6844" ht="13.15" customHeight="1" x14ac:dyDescent="0.2"/>
    <row r="6845" ht="13.15" customHeight="1" x14ac:dyDescent="0.2"/>
    <row r="6846" ht="13.15" customHeight="1" x14ac:dyDescent="0.2"/>
    <row r="6847" ht="13.15" customHeight="1" x14ac:dyDescent="0.2"/>
    <row r="6848" ht="13.15" customHeight="1" x14ac:dyDescent="0.2"/>
    <row r="6849" ht="13.15" customHeight="1" x14ac:dyDescent="0.2"/>
    <row r="6850" ht="13.15" customHeight="1" x14ac:dyDescent="0.2"/>
    <row r="6851" ht="13.15" customHeight="1" x14ac:dyDescent="0.2"/>
    <row r="6852" ht="13.15" customHeight="1" x14ac:dyDescent="0.2"/>
    <row r="6853" ht="13.15" customHeight="1" x14ac:dyDescent="0.2"/>
    <row r="6854" ht="13.15" customHeight="1" x14ac:dyDescent="0.2"/>
    <row r="6855" ht="13.15" customHeight="1" x14ac:dyDescent="0.2"/>
    <row r="6856" ht="13.15" customHeight="1" x14ac:dyDescent="0.2"/>
    <row r="6857" ht="13.15" customHeight="1" x14ac:dyDescent="0.2"/>
    <row r="6858" ht="13.15" customHeight="1" x14ac:dyDescent="0.2"/>
    <row r="6859" ht="13.15" customHeight="1" x14ac:dyDescent="0.2"/>
    <row r="6860" ht="13.15" customHeight="1" x14ac:dyDescent="0.2"/>
    <row r="6861" ht="13.15" customHeight="1" x14ac:dyDescent="0.2"/>
    <row r="6862" ht="13.15" customHeight="1" x14ac:dyDescent="0.2"/>
    <row r="6863" ht="13.15" customHeight="1" x14ac:dyDescent="0.2"/>
    <row r="6864" ht="13.15" customHeight="1" x14ac:dyDescent="0.2"/>
    <row r="6865" ht="13.15" customHeight="1" x14ac:dyDescent="0.2"/>
    <row r="6866" ht="13.15" customHeight="1" x14ac:dyDescent="0.2"/>
    <row r="6867" ht="13.15" customHeight="1" x14ac:dyDescent="0.2"/>
    <row r="6868" ht="13.15" customHeight="1" x14ac:dyDescent="0.2"/>
    <row r="6869" ht="13.15" customHeight="1" x14ac:dyDescent="0.2"/>
    <row r="6870" ht="13.15" customHeight="1" x14ac:dyDescent="0.2"/>
    <row r="6871" ht="13.15" customHeight="1" x14ac:dyDescent="0.2"/>
    <row r="6872" ht="13.15" customHeight="1" x14ac:dyDescent="0.2"/>
    <row r="6873" ht="13.15" customHeight="1" x14ac:dyDescent="0.2"/>
    <row r="6874" ht="13.15" customHeight="1" x14ac:dyDescent="0.2"/>
    <row r="6875" ht="13.15" customHeight="1" x14ac:dyDescent="0.2"/>
    <row r="6876" ht="13.15" customHeight="1" x14ac:dyDescent="0.2"/>
    <row r="6877" ht="13.15" customHeight="1" x14ac:dyDescent="0.2"/>
    <row r="6878" ht="13.15" customHeight="1" x14ac:dyDescent="0.2"/>
    <row r="6879" ht="13.15" customHeight="1" x14ac:dyDescent="0.2"/>
    <row r="6880" ht="13.15" customHeight="1" x14ac:dyDescent="0.2"/>
    <row r="6881" ht="13.15" customHeight="1" x14ac:dyDescent="0.2"/>
    <row r="6882" ht="13.15" customHeight="1" x14ac:dyDescent="0.2"/>
    <row r="6883" ht="13.15" customHeight="1" x14ac:dyDescent="0.2"/>
    <row r="6884" ht="13.15" customHeight="1" x14ac:dyDescent="0.2"/>
    <row r="6885" ht="13.15" customHeight="1" x14ac:dyDescent="0.2"/>
    <row r="6886" ht="13.15" customHeight="1" x14ac:dyDescent="0.2"/>
    <row r="6887" ht="13.15" customHeight="1" x14ac:dyDescent="0.2"/>
    <row r="6888" ht="13.15" customHeight="1" x14ac:dyDescent="0.2"/>
    <row r="6889" ht="13.15" customHeight="1" x14ac:dyDescent="0.2"/>
    <row r="6890" ht="13.15" customHeight="1" x14ac:dyDescent="0.2"/>
    <row r="6891" ht="13.15" customHeight="1" x14ac:dyDescent="0.2"/>
    <row r="6892" ht="13.15" customHeight="1" x14ac:dyDescent="0.2"/>
    <row r="6893" ht="13.15" customHeight="1" x14ac:dyDescent="0.2"/>
    <row r="6894" ht="13.15" customHeight="1" x14ac:dyDescent="0.2"/>
    <row r="6895" ht="13.15" customHeight="1" x14ac:dyDescent="0.2"/>
    <row r="6896" ht="13.15" customHeight="1" x14ac:dyDescent="0.2"/>
    <row r="6897" ht="13.15" customHeight="1" x14ac:dyDescent="0.2"/>
    <row r="6898" ht="13.15" customHeight="1" x14ac:dyDescent="0.2"/>
    <row r="6899" ht="13.15" customHeight="1" x14ac:dyDescent="0.2"/>
    <row r="6900" ht="13.15" customHeight="1" x14ac:dyDescent="0.2"/>
    <row r="6901" ht="13.15" customHeight="1" x14ac:dyDescent="0.2"/>
    <row r="6902" ht="13.15" customHeight="1" x14ac:dyDescent="0.2"/>
    <row r="6903" ht="13.15" customHeight="1" x14ac:dyDescent="0.2"/>
    <row r="6904" ht="13.15" customHeight="1" x14ac:dyDescent="0.2"/>
    <row r="6905" ht="13.15" customHeight="1" x14ac:dyDescent="0.2"/>
    <row r="6906" ht="13.15" customHeight="1" x14ac:dyDescent="0.2"/>
    <row r="6907" ht="13.15" customHeight="1" x14ac:dyDescent="0.2"/>
    <row r="6908" ht="13.15" customHeight="1" x14ac:dyDescent="0.2"/>
    <row r="6909" ht="13.15" customHeight="1" x14ac:dyDescent="0.2"/>
    <row r="6910" ht="13.15" customHeight="1" x14ac:dyDescent="0.2"/>
    <row r="6911" ht="13.15" customHeight="1" x14ac:dyDescent="0.2"/>
    <row r="6912" ht="13.15" customHeight="1" x14ac:dyDescent="0.2"/>
    <row r="6913" ht="13.15" customHeight="1" x14ac:dyDescent="0.2"/>
    <row r="6914" ht="13.15" customHeight="1" x14ac:dyDescent="0.2"/>
    <row r="6915" ht="13.15" customHeight="1" x14ac:dyDescent="0.2"/>
    <row r="6916" ht="13.15" customHeight="1" x14ac:dyDescent="0.2"/>
    <row r="6917" ht="13.15" customHeight="1" x14ac:dyDescent="0.2"/>
    <row r="6918" ht="13.15" customHeight="1" x14ac:dyDescent="0.2"/>
    <row r="6919" ht="13.15" customHeight="1" x14ac:dyDescent="0.2"/>
    <row r="6920" ht="13.15" customHeight="1" x14ac:dyDescent="0.2"/>
    <row r="6921" ht="13.15" customHeight="1" x14ac:dyDescent="0.2"/>
    <row r="6922" ht="13.15" customHeight="1" x14ac:dyDescent="0.2"/>
    <row r="6923" ht="13.15" customHeight="1" x14ac:dyDescent="0.2"/>
    <row r="6924" ht="13.15" customHeight="1" x14ac:dyDescent="0.2"/>
    <row r="6925" ht="13.15" customHeight="1" x14ac:dyDescent="0.2"/>
    <row r="6926" ht="13.15" customHeight="1" x14ac:dyDescent="0.2"/>
    <row r="6927" ht="13.15" customHeight="1" x14ac:dyDescent="0.2"/>
    <row r="6928" ht="13.15" customHeight="1" x14ac:dyDescent="0.2"/>
    <row r="6929" ht="13.15" customHeight="1" x14ac:dyDescent="0.2"/>
    <row r="6930" ht="13.15" customHeight="1" x14ac:dyDescent="0.2"/>
    <row r="6931" ht="13.15" customHeight="1" x14ac:dyDescent="0.2"/>
    <row r="6932" ht="13.15" customHeight="1" x14ac:dyDescent="0.2"/>
    <row r="6933" ht="13.15" customHeight="1" x14ac:dyDescent="0.2"/>
    <row r="6934" ht="13.15" customHeight="1" x14ac:dyDescent="0.2"/>
    <row r="6935" ht="13.15" customHeight="1" x14ac:dyDescent="0.2"/>
    <row r="6936" ht="13.15" customHeight="1" x14ac:dyDescent="0.2"/>
    <row r="6937" ht="13.15" customHeight="1" x14ac:dyDescent="0.2"/>
    <row r="6938" ht="13.15" customHeight="1" x14ac:dyDescent="0.2"/>
    <row r="6939" ht="13.15" customHeight="1" x14ac:dyDescent="0.2"/>
    <row r="6940" ht="13.15" customHeight="1" x14ac:dyDescent="0.2"/>
    <row r="6941" ht="13.15" customHeight="1" x14ac:dyDescent="0.2"/>
    <row r="6942" ht="13.15" customHeight="1" x14ac:dyDescent="0.2"/>
    <row r="6943" ht="13.15" customHeight="1" x14ac:dyDescent="0.2"/>
    <row r="6944" ht="13.15" customHeight="1" x14ac:dyDescent="0.2"/>
    <row r="6945" ht="13.15" customHeight="1" x14ac:dyDescent="0.2"/>
    <row r="6946" ht="13.15" customHeight="1" x14ac:dyDescent="0.2"/>
    <row r="6947" ht="13.15" customHeight="1" x14ac:dyDescent="0.2"/>
    <row r="6948" ht="13.15" customHeight="1" x14ac:dyDescent="0.2"/>
    <row r="6949" ht="13.15" customHeight="1" x14ac:dyDescent="0.2"/>
    <row r="6950" ht="13.15" customHeight="1" x14ac:dyDescent="0.2"/>
    <row r="6951" ht="13.15" customHeight="1" x14ac:dyDescent="0.2"/>
    <row r="6952" ht="13.15" customHeight="1" x14ac:dyDescent="0.2"/>
    <row r="6953" ht="13.15" customHeight="1" x14ac:dyDescent="0.2"/>
    <row r="6954" ht="13.15" customHeight="1" x14ac:dyDescent="0.2"/>
    <row r="6955" ht="13.15" customHeight="1" x14ac:dyDescent="0.2"/>
    <row r="6956" ht="13.15" customHeight="1" x14ac:dyDescent="0.2"/>
    <row r="6957" ht="13.15" customHeight="1" x14ac:dyDescent="0.2"/>
    <row r="6958" ht="13.15" customHeight="1" x14ac:dyDescent="0.2"/>
    <row r="6959" ht="13.15" customHeight="1" x14ac:dyDescent="0.2"/>
    <row r="6960" ht="13.15" customHeight="1" x14ac:dyDescent="0.2"/>
    <row r="6961" ht="13.15" customHeight="1" x14ac:dyDescent="0.2"/>
    <row r="6962" ht="13.15" customHeight="1" x14ac:dyDescent="0.2"/>
    <row r="6963" ht="13.15" customHeight="1" x14ac:dyDescent="0.2"/>
    <row r="6964" ht="13.15" customHeight="1" x14ac:dyDescent="0.2"/>
    <row r="6965" ht="13.15" customHeight="1" x14ac:dyDescent="0.2"/>
    <row r="6966" ht="13.15" customHeight="1" x14ac:dyDescent="0.2"/>
    <row r="6967" ht="13.15" customHeight="1" x14ac:dyDescent="0.2"/>
    <row r="6968" ht="13.15" customHeight="1" x14ac:dyDescent="0.2"/>
    <row r="6969" ht="13.15" customHeight="1" x14ac:dyDescent="0.2"/>
    <row r="6970" ht="13.15" customHeight="1" x14ac:dyDescent="0.2"/>
    <row r="6971" ht="13.15" customHeight="1" x14ac:dyDescent="0.2"/>
    <row r="6972" ht="13.15" customHeight="1" x14ac:dyDescent="0.2"/>
    <row r="6973" ht="13.15" customHeight="1" x14ac:dyDescent="0.2"/>
    <row r="6974" ht="13.15" customHeight="1" x14ac:dyDescent="0.2"/>
    <row r="6975" ht="13.15" customHeight="1" x14ac:dyDescent="0.2"/>
    <row r="6976" ht="13.15" customHeight="1" x14ac:dyDescent="0.2"/>
    <row r="6977" ht="13.15" customHeight="1" x14ac:dyDescent="0.2"/>
    <row r="6978" ht="13.15" customHeight="1" x14ac:dyDescent="0.2"/>
    <row r="6979" ht="13.15" customHeight="1" x14ac:dyDescent="0.2"/>
    <row r="6980" ht="13.15" customHeight="1" x14ac:dyDescent="0.2"/>
    <row r="6981" ht="13.15" customHeight="1" x14ac:dyDescent="0.2"/>
    <row r="6982" ht="13.15" customHeight="1" x14ac:dyDescent="0.2"/>
    <row r="6983" ht="13.15" customHeight="1" x14ac:dyDescent="0.2"/>
    <row r="6984" ht="13.15" customHeight="1" x14ac:dyDescent="0.2"/>
    <row r="6985" ht="13.15" customHeight="1" x14ac:dyDescent="0.2"/>
    <row r="6986" ht="13.15" customHeight="1" x14ac:dyDescent="0.2"/>
    <row r="6987" ht="13.15" customHeight="1" x14ac:dyDescent="0.2"/>
    <row r="6988" ht="13.15" customHeight="1" x14ac:dyDescent="0.2"/>
    <row r="6989" ht="13.15" customHeight="1" x14ac:dyDescent="0.2"/>
    <row r="6990" ht="13.15" customHeight="1" x14ac:dyDescent="0.2"/>
    <row r="6991" ht="13.15" customHeight="1" x14ac:dyDescent="0.2"/>
    <row r="6992" ht="13.15" customHeight="1" x14ac:dyDescent="0.2"/>
    <row r="6993" ht="13.15" customHeight="1" x14ac:dyDescent="0.2"/>
    <row r="6994" ht="13.15" customHeight="1" x14ac:dyDescent="0.2"/>
    <row r="6995" ht="13.15" customHeight="1" x14ac:dyDescent="0.2"/>
    <row r="6996" ht="13.15" customHeight="1" x14ac:dyDescent="0.2"/>
    <row r="6997" ht="13.15" customHeight="1" x14ac:dyDescent="0.2"/>
    <row r="6998" ht="13.15" customHeight="1" x14ac:dyDescent="0.2"/>
    <row r="6999" ht="13.15" customHeight="1" x14ac:dyDescent="0.2"/>
    <row r="7000" ht="13.15" customHeight="1" x14ac:dyDescent="0.2"/>
    <row r="7001" ht="13.15" customHeight="1" x14ac:dyDescent="0.2"/>
    <row r="7002" ht="13.15" customHeight="1" x14ac:dyDescent="0.2"/>
    <row r="7003" ht="13.15" customHeight="1" x14ac:dyDescent="0.2"/>
    <row r="7004" ht="13.15" customHeight="1" x14ac:dyDescent="0.2"/>
    <row r="7005" ht="13.15" customHeight="1" x14ac:dyDescent="0.2"/>
    <row r="7006" ht="13.15" customHeight="1" x14ac:dyDescent="0.2"/>
    <row r="7007" ht="13.15" customHeight="1" x14ac:dyDescent="0.2"/>
    <row r="7008" ht="13.15" customHeight="1" x14ac:dyDescent="0.2"/>
    <row r="7009" ht="13.15" customHeight="1" x14ac:dyDescent="0.2"/>
    <row r="7010" ht="13.15" customHeight="1" x14ac:dyDescent="0.2"/>
    <row r="7011" ht="13.15" customHeight="1" x14ac:dyDescent="0.2"/>
    <row r="7012" ht="13.15" customHeight="1" x14ac:dyDescent="0.2"/>
    <row r="7013" ht="13.15" customHeight="1" x14ac:dyDescent="0.2"/>
    <row r="7014" ht="13.15" customHeight="1" x14ac:dyDescent="0.2"/>
    <row r="7015" ht="13.15" customHeight="1" x14ac:dyDescent="0.2"/>
    <row r="7016" ht="13.15" customHeight="1" x14ac:dyDescent="0.2"/>
    <row r="7017" ht="13.15" customHeight="1" x14ac:dyDescent="0.2"/>
    <row r="7018" ht="13.15" customHeight="1" x14ac:dyDescent="0.2"/>
    <row r="7019" ht="13.15" customHeight="1" x14ac:dyDescent="0.2"/>
    <row r="7020" ht="13.15" customHeight="1" x14ac:dyDescent="0.2"/>
    <row r="7021" ht="13.15" customHeight="1" x14ac:dyDescent="0.2"/>
    <row r="7022" ht="13.15" customHeight="1" x14ac:dyDescent="0.2"/>
    <row r="7023" ht="13.15" customHeight="1" x14ac:dyDescent="0.2"/>
    <row r="7024" ht="13.15" customHeight="1" x14ac:dyDescent="0.2"/>
    <row r="7025" ht="13.15" customHeight="1" x14ac:dyDescent="0.2"/>
    <row r="7026" ht="13.15" customHeight="1" x14ac:dyDescent="0.2"/>
    <row r="7027" ht="13.15" customHeight="1" x14ac:dyDescent="0.2"/>
    <row r="7028" ht="13.15" customHeight="1" x14ac:dyDescent="0.2"/>
    <row r="7029" ht="13.15" customHeight="1" x14ac:dyDescent="0.2"/>
    <row r="7030" ht="13.15" customHeight="1" x14ac:dyDescent="0.2"/>
    <row r="7031" ht="13.15" customHeight="1" x14ac:dyDescent="0.2"/>
    <row r="7032" ht="13.15" customHeight="1" x14ac:dyDescent="0.2"/>
    <row r="7033" ht="13.15" customHeight="1" x14ac:dyDescent="0.2"/>
    <row r="7034" ht="13.15" customHeight="1" x14ac:dyDescent="0.2"/>
    <row r="7035" ht="13.15" customHeight="1" x14ac:dyDescent="0.2"/>
    <row r="7036" ht="13.15" customHeight="1" x14ac:dyDescent="0.2"/>
    <row r="7037" ht="13.15" customHeight="1" x14ac:dyDescent="0.2"/>
    <row r="7038" ht="13.15" customHeight="1" x14ac:dyDescent="0.2"/>
    <row r="7039" ht="13.15" customHeight="1" x14ac:dyDescent="0.2"/>
    <row r="7040" ht="13.15" customHeight="1" x14ac:dyDescent="0.2"/>
    <row r="7041" ht="13.15" customHeight="1" x14ac:dyDescent="0.2"/>
    <row r="7042" ht="13.15" customHeight="1" x14ac:dyDescent="0.2"/>
    <row r="7043" ht="13.15" customHeight="1" x14ac:dyDescent="0.2"/>
    <row r="7044" ht="13.15" customHeight="1" x14ac:dyDescent="0.2"/>
    <row r="7045" ht="13.15" customHeight="1" x14ac:dyDescent="0.2"/>
    <row r="7046" ht="13.15" customHeight="1" x14ac:dyDescent="0.2"/>
    <row r="7047" ht="13.15" customHeight="1" x14ac:dyDescent="0.2"/>
    <row r="7048" ht="13.15" customHeight="1" x14ac:dyDescent="0.2"/>
    <row r="7049" ht="13.15" customHeight="1" x14ac:dyDescent="0.2"/>
    <row r="7050" ht="13.15" customHeight="1" x14ac:dyDescent="0.2"/>
    <row r="7051" ht="13.15" customHeight="1" x14ac:dyDescent="0.2"/>
    <row r="7052" ht="13.15" customHeight="1" x14ac:dyDescent="0.2"/>
    <row r="7053" ht="13.15" customHeight="1" x14ac:dyDescent="0.2"/>
    <row r="7054" ht="13.15" customHeight="1" x14ac:dyDescent="0.2"/>
    <row r="7055" ht="13.15" customHeight="1" x14ac:dyDescent="0.2"/>
    <row r="7056" ht="13.15" customHeight="1" x14ac:dyDescent="0.2"/>
    <row r="7057" ht="13.15" customHeight="1" x14ac:dyDescent="0.2"/>
    <row r="7058" ht="13.15" customHeight="1" x14ac:dyDescent="0.2"/>
    <row r="7059" ht="13.15" customHeight="1" x14ac:dyDescent="0.2"/>
    <row r="7060" ht="13.15" customHeight="1" x14ac:dyDescent="0.2"/>
    <row r="7061" ht="13.15" customHeight="1" x14ac:dyDescent="0.2"/>
    <row r="7062" ht="13.15" customHeight="1" x14ac:dyDescent="0.2"/>
    <row r="7063" ht="13.15" customHeight="1" x14ac:dyDescent="0.2"/>
    <row r="7064" ht="13.15" customHeight="1" x14ac:dyDescent="0.2"/>
    <row r="7065" ht="13.15" customHeight="1" x14ac:dyDescent="0.2"/>
    <row r="7066" ht="13.15" customHeight="1" x14ac:dyDescent="0.2"/>
    <row r="7067" ht="13.15" customHeight="1" x14ac:dyDescent="0.2"/>
    <row r="7068" ht="13.15" customHeight="1" x14ac:dyDescent="0.2"/>
    <row r="7069" ht="13.15" customHeight="1" x14ac:dyDescent="0.2"/>
    <row r="7070" ht="13.15" customHeight="1" x14ac:dyDescent="0.2"/>
    <row r="7071" ht="13.15" customHeight="1" x14ac:dyDescent="0.2"/>
    <row r="7072" ht="13.15" customHeight="1" x14ac:dyDescent="0.2"/>
    <row r="7073" ht="13.15" customHeight="1" x14ac:dyDescent="0.2"/>
    <row r="7074" ht="13.15" customHeight="1" x14ac:dyDescent="0.2"/>
    <row r="7075" ht="13.15" customHeight="1" x14ac:dyDescent="0.2"/>
    <row r="7076" ht="13.15" customHeight="1" x14ac:dyDescent="0.2"/>
    <row r="7077" ht="13.15" customHeight="1" x14ac:dyDescent="0.2"/>
    <row r="7078" ht="13.15" customHeight="1" x14ac:dyDescent="0.2"/>
    <row r="7079" ht="13.15" customHeight="1" x14ac:dyDescent="0.2"/>
    <row r="7080" ht="13.15" customHeight="1" x14ac:dyDescent="0.2"/>
    <row r="7081" ht="13.15" customHeight="1" x14ac:dyDescent="0.2"/>
    <row r="7082" ht="13.15" customHeight="1" x14ac:dyDescent="0.2"/>
    <row r="7083" ht="13.15" customHeight="1" x14ac:dyDescent="0.2"/>
    <row r="7084" ht="13.15" customHeight="1" x14ac:dyDescent="0.2"/>
    <row r="7085" ht="13.15" customHeight="1" x14ac:dyDescent="0.2"/>
    <row r="7086" ht="13.15" customHeight="1" x14ac:dyDescent="0.2"/>
    <row r="7087" ht="13.15" customHeight="1" x14ac:dyDescent="0.2"/>
    <row r="7088" ht="13.15" customHeight="1" x14ac:dyDescent="0.2"/>
    <row r="7089" ht="13.15" customHeight="1" x14ac:dyDescent="0.2"/>
    <row r="7090" ht="13.15" customHeight="1" x14ac:dyDescent="0.2"/>
    <row r="7091" ht="13.15" customHeight="1" x14ac:dyDescent="0.2"/>
    <row r="7092" ht="13.15" customHeight="1" x14ac:dyDescent="0.2"/>
    <row r="7093" ht="13.15" customHeight="1" x14ac:dyDescent="0.2"/>
    <row r="7094" ht="13.15" customHeight="1" x14ac:dyDescent="0.2"/>
    <row r="7095" ht="13.15" customHeight="1" x14ac:dyDescent="0.2"/>
    <row r="7096" ht="13.15" customHeight="1" x14ac:dyDescent="0.2"/>
    <row r="7097" ht="13.15" customHeight="1" x14ac:dyDescent="0.2"/>
    <row r="7098" ht="13.15" customHeight="1" x14ac:dyDescent="0.2"/>
    <row r="7099" ht="13.15" customHeight="1" x14ac:dyDescent="0.2"/>
    <row r="7100" ht="13.15" customHeight="1" x14ac:dyDescent="0.2"/>
    <row r="7101" ht="13.15" customHeight="1" x14ac:dyDescent="0.2"/>
    <row r="7102" ht="13.15" customHeight="1" x14ac:dyDescent="0.2"/>
    <row r="7103" ht="13.15" customHeight="1" x14ac:dyDescent="0.2"/>
    <row r="7104" ht="13.15" customHeight="1" x14ac:dyDescent="0.2"/>
    <row r="7105" ht="13.15" customHeight="1" x14ac:dyDescent="0.2"/>
    <row r="7106" ht="13.15" customHeight="1" x14ac:dyDescent="0.2"/>
    <row r="7107" ht="13.15" customHeight="1" x14ac:dyDescent="0.2"/>
    <row r="7108" ht="13.15" customHeight="1" x14ac:dyDescent="0.2"/>
    <row r="7109" ht="13.15" customHeight="1" x14ac:dyDescent="0.2"/>
    <row r="7110" ht="13.15" customHeight="1" x14ac:dyDescent="0.2"/>
    <row r="7111" ht="13.15" customHeight="1" x14ac:dyDescent="0.2"/>
    <row r="7112" ht="13.15" customHeight="1" x14ac:dyDescent="0.2"/>
    <row r="7113" ht="13.15" customHeight="1" x14ac:dyDescent="0.2"/>
    <row r="7114" ht="13.15" customHeight="1" x14ac:dyDescent="0.2"/>
    <row r="7115" ht="13.15" customHeight="1" x14ac:dyDescent="0.2"/>
    <row r="7116" ht="13.15" customHeight="1" x14ac:dyDescent="0.2"/>
    <row r="7117" ht="13.15" customHeight="1" x14ac:dyDescent="0.2"/>
    <row r="7118" ht="13.15" customHeight="1" x14ac:dyDescent="0.2"/>
    <row r="7119" ht="13.15" customHeight="1" x14ac:dyDescent="0.2"/>
    <row r="7120" ht="13.15" customHeight="1" x14ac:dyDescent="0.2"/>
    <row r="7121" ht="13.15" customHeight="1" x14ac:dyDescent="0.2"/>
    <row r="7122" ht="13.15" customHeight="1" x14ac:dyDescent="0.2"/>
    <row r="7123" ht="13.15" customHeight="1" x14ac:dyDescent="0.2"/>
    <row r="7124" ht="13.15" customHeight="1" x14ac:dyDescent="0.2"/>
    <row r="7125" ht="13.15" customHeight="1" x14ac:dyDescent="0.2"/>
    <row r="7126" ht="13.15" customHeight="1" x14ac:dyDescent="0.2"/>
    <row r="7127" ht="13.15" customHeight="1" x14ac:dyDescent="0.2"/>
    <row r="7128" ht="13.15" customHeight="1" x14ac:dyDescent="0.2"/>
    <row r="7129" ht="13.15" customHeight="1" x14ac:dyDescent="0.2"/>
    <row r="7130" ht="13.15" customHeight="1" x14ac:dyDescent="0.2"/>
    <row r="7131" ht="13.15" customHeight="1" x14ac:dyDescent="0.2"/>
    <row r="7132" ht="13.15" customHeight="1" x14ac:dyDescent="0.2"/>
    <row r="7133" ht="13.15" customHeight="1" x14ac:dyDescent="0.2"/>
    <row r="7134" ht="13.15" customHeight="1" x14ac:dyDescent="0.2"/>
    <row r="7135" ht="13.15" customHeight="1" x14ac:dyDescent="0.2"/>
    <row r="7136" ht="13.15" customHeight="1" x14ac:dyDescent="0.2"/>
    <row r="7137" ht="13.15" customHeight="1" x14ac:dyDescent="0.2"/>
    <row r="7138" ht="13.15" customHeight="1" x14ac:dyDescent="0.2"/>
    <row r="7139" ht="13.15" customHeight="1" x14ac:dyDescent="0.2"/>
    <row r="7140" ht="13.15" customHeight="1" x14ac:dyDescent="0.2"/>
    <row r="7141" ht="13.15" customHeight="1" x14ac:dyDescent="0.2"/>
    <row r="7142" ht="13.15" customHeight="1" x14ac:dyDescent="0.2"/>
    <row r="7143" ht="13.15" customHeight="1" x14ac:dyDescent="0.2"/>
    <row r="7144" ht="13.15" customHeight="1" x14ac:dyDescent="0.2"/>
    <row r="7145" ht="13.15" customHeight="1" x14ac:dyDescent="0.2"/>
    <row r="7146" ht="13.15" customHeight="1" x14ac:dyDescent="0.2"/>
    <row r="7147" ht="13.15" customHeight="1" x14ac:dyDescent="0.2"/>
    <row r="7148" ht="13.15" customHeight="1" x14ac:dyDescent="0.2"/>
    <row r="7149" ht="13.15" customHeight="1" x14ac:dyDescent="0.2"/>
    <row r="7150" ht="13.15" customHeight="1" x14ac:dyDescent="0.2"/>
    <row r="7151" ht="13.15" customHeight="1" x14ac:dyDescent="0.2"/>
    <row r="7152" ht="13.15" customHeight="1" x14ac:dyDescent="0.2"/>
    <row r="7153" ht="13.15" customHeight="1" x14ac:dyDescent="0.2"/>
    <row r="7154" ht="13.15" customHeight="1" x14ac:dyDescent="0.2"/>
    <row r="7155" ht="13.15" customHeight="1" x14ac:dyDescent="0.2"/>
    <row r="7156" ht="13.15" customHeight="1" x14ac:dyDescent="0.2"/>
    <row r="7157" ht="13.15" customHeight="1" x14ac:dyDescent="0.2"/>
    <row r="7158" ht="13.15" customHeight="1" x14ac:dyDescent="0.2"/>
    <row r="7159" ht="13.15" customHeight="1" x14ac:dyDescent="0.2"/>
    <row r="7160" ht="13.15" customHeight="1" x14ac:dyDescent="0.2"/>
    <row r="7161" ht="13.15" customHeight="1" x14ac:dyDescent="0.2"/>
    <row r="7162" ht="13.15" customHeight="1" x14ac:dyDescent="0.2"/>
    <row r="7163" ht="13.15" customHeight="1" x14ac:dyDescent="0.2"/>
    <row r="7164" ht="13.15" customHeight="1" x14ac:dyDescent="0.2"/>
    <row r="7165" ht="13.15" customHeight="1" x14ac:dyDescent="0.2"/>
    <row r="7166" ht="13.15" customHeight="1" x14ac:dyDescent="0.2"/>
    <row r="7167" ht="13.15" customHeight="1" x14ac:dyDescent="0.2"/>
    <row r="7168" ht="13.15" customHeight="1" x14ac:dyDescent="0.2"/>
    <row r="7169" ht="13.15" customHeight="1" x14ac:dyDescent="0.2"/>
    <row r="7170" ht="13.15" customHeight="1" x14ac:dyDescent="0.2"/>
    <row r="7171" ht="13.15" customHeight="1" x14ac:dyDescent="0.2"/>
    <row r="7172" ht="13.15" customHeight="1" x14ac:dyDescent="0.2"/>
    <row r="7173" ht="13.15" customHeight="1" x14ac:dyDescent="0.2"/>
    <row r="7174" ht="13.15" customHeight="1" x14ac:dyDescent="0.2"/>
    <row r="7175" ht="13.15" customHeight="1" x14ac:dyDescent="0.2"/>
    <row r="7176" ht="13.15" customHeight="1" x14ac:dyDescent="0.2"/>
    <row r="7177" ht="13.15" customHeight="1" x14ac:dyDescent="0.2"/>
    <row r="7178" ht="13.15" customHeight="1" x14ac:dyDescent="0.2"/>
    <row r="7179" ht="13.15" customHeight="1" x14ac:dyDescent="0.2"/>
    <row r="7180" ht="13.15" customHeight="1" x14ac:dyDescent="0.2"/>
    <row r="7181" ht="13.15" customHeight="1" x14ac:dyDescent="0.2"/>
    <row r="7182" ht="13.15" customHeight="1" x14ac:dyDescent="0.2"/>
    <row r="7183" ht="13.15" customHeight="1" x14ac:dyDescent="0.2"/>
    <row r="7184" ht="13.15" customHeight="1" x14ac:dyDescent="0.2"/>
    <row r="7185" ht="13.15" customHeight="1" x14ac:dyDescent="0.2"/>
    <row r="7186" ht="13.15" customHeight="1" x14ac:dyDescent="0.2"/>
    <row r="7187" ht="13.15" customHeight="1" x14ac:dyDescent="0.2"/>
    <row r="7188" ht="13.15" customHeight="1" x14ac:dyDescent="0.2"/>
    <row r="7189" ht="13.15" customHeight="1" x14ac:dyDescent="0.2"/>
    <row r="7190" ht="13.15" customHeight="1" x14ac:dyDescent="0.2"/>
    <row r="7191" ht="13.15" customHeight="1" x14ac:dyDescent="0.2"/>
    <row r="7192" ht="13.15" customHeight="1" x14ac:dyDescent="0.2"/>
    <row r="7193" ht="13.15" customHeight="1" x14ac:dyDescent="0.2"/>
    <row r="7194" ht="13.15" customHeight="1" x14ac:dyDescent="0.2"/>
    <row r="7195" ht="13.15" customHeight="1" x14ac:dyDescent="0.2"/>
    <row r="7196" ht="13.15" customHeight="1" x14ac:dyDescent="0.2"/>
    <row r="7197" ht="13.15" customHeight="1" x14ac:dyDescent="0.2"/>
    <row r="7198" ht="13.15" customHeight="1" x14ac:dyDescent="0.2"/>
    <row r="7199" ht="13.15" customHeight="1" x14ac:dyDescent="0.2"/>
    <row r="7200" ht="13.15" customHeight="1" x14ac:dyDescent="0.2"/>
    <row r="7201" ht="13.15" customHeight="1" x14ac:dyDescent="0.2"/>
    <row r="7202" ht="13.15" customHeight="1" x14ac:dyDescent="0.2"/>
    <row r="7203" ht="13.15" customHeight="1" x14ac:dyDescent="0.2"/>
    <row r="7204" ht="13.15" customHeight="1" x14ac:dyDescent="0.2"/>
    <row r="7205" ht="13.15" customHeight="1" x14ac:dyDescent="0.2"/>
    <row r="7206" ht="13.15" customHeight="1" x14ac:dyDescent="0.2"/>
    <row r="7207" ht="13.15" customHeight="1" x14ac:dyDescent="0.2"/>
    <row r="7208" ht="13.15" customHeight="1" x14ac:dyDescent="0.2"/>
    <row r="7209" ht="13.15" customHeight="1" x14ac:dyDescent="0.2"/>
    <row r="7210" ht="13.15" customHeight="1" x14ac:dyDescent="0.2"/>
    <row r="7211" ht="13.15" customHeight="1" x14ac:dyDescent="0.2"/>
    <row r="7212" ht="13.15" customHeight="1" x14ac:dyDescent="0.2"/>
    <row r="7213" ht="13.15" customHeight="1" x14ac:dyDescent="0.2"/>
    <row r="7214" ht="13.15" customHeight="1" x14ac:dyDescent="0.2"/>
    <row r="7215" ht="13.15" customHeight="1" x14ac:dyDescent="0.2"/>
    <row r="7216" ht="13.15" customHeight="1" x14ac:dyDescent="0.2"/>
    <row r="7217" ht="13.15" customHeight="1" x14ac:dyDescent="0.2"/>
    <row r="7218" ht="13.15" customHeight="1" x14ac:dyDescent="0.2"/>
    <row r="7219" ht="13.15" customHeight="1" x14ac:dyDescent="0.2"/>
    <row r="7220" ht="13.15" customHeight="1" x14ac:dyDescent="0.2"/>
    <row r="7221" ht="13.15" customHeight="1" x14ac:dyDescent="0.2"/>
    <row r="7222" ht="13.15" customHeight="1" x14ac:dyDescent="0.2"/>
    <row r="7223" ht="13.15" customHeight="1" x14ac:dyDescent="0.2"/>
    <row r="7224" ht="13.15" customHeight="1" x14ac:dyDescent="0.2"/>
    <row r="7225" ht="13.15" customHeight="1" x14ac:dyDescent="0.2"/>
    <row r="7226" ht="13.15" customHeight="1" x14ac:dyDescent="0.2"/>
    <row r="7227" ht="13.15" customHeight="1" x14ac:dyDescent="0.2"/>
    <row r="7228" ht="13.15" customHeight="1" x14ac:dyDescent="0.2"/>
    <row r="7229" ht="13.15" customHeight="1" x14ac:dyDescent="0.2"/>
    <row r="7230" ht="13.15" customHeight="1" x14ac:dyDescent="0.2"/>
    <row r="7231" ht="13.15" customHeight="1" x14ac:dyDescent="0.2"/>
    <row r="7232" ht="13.15" customHeight="1" x14ac:dyDescent="0.2"/>
    <row r="7233" ht="13.15" customHeight="1" x14ac:dyDescent="0.2"/>
    <row r="7234" ht="13.15" customHeight="1" x14ac:dyDescent="0.2"/>
    <row r="7235" ht="13.15" customHeight="1" x14ac:dyDescent="0.2"/>
    <row r="7236" ht="13.15" customHeight="1" x14ac:dyDescent="0.2"/>
    <row r="7237" ht="13.15" customHeight="1" x14ac:dyDescent="0.2"/>
    <row r="7238" ht="13.15" customHeight="1" x14ac:dyDescent="0.2"/>
    <row r="7239" ht="13.15" customHeight="1" x14ac:dyDescent="0.2"/>
    <row r="7240" ht="13.15" customHeight="1" x14ac:dyDescent="0.2"/>
    <row r="7241" ht="13.15" customHeight="1" x14ac:dyDescent="0.2"/>
    <row r="7242" ht="13.15" customHeight="1" x14ac:dyDescent="0.2"/>
    <row r="7243" ht="13.15" customHeight="1" x14ac:dyDescent="0.2"/>
    <row r="7244" ht="13.15" customHeight="1" x14ac:dyDescent="0.2"/>
    <row r="7245" ht="13.15" customHeight="1" x14ac:dyDescent="0.2"/>
    <row r="7246" ht="13.15" customHeight="1" x14ac:dyDescent="0.2"/>
    <row r="7247" ht="13.15" customHeight="1" x14ac:dyDescent="0.2"/>
    <row r="7248" ht="13.15" customHeight="1" x14ac:dyDescent="0.2"/>
    <row r="7249" ht="13.15" customHeight="1" x14ac:dyDescent="0.2"/>
    <row r="7250" ht="13.15" customHeight="1" x14ac:dyDescent="0.2"/>
    <row r="7251" ht="13.15" customHeight="1" x14ac:dyDescent="0.2"/>
    <row r="7252" ht="13.15" customHeight="1" x14ac:dyDescent="0.2"/>
    <row r="7253" ht="13.15" customHeight="1" x14ac:dyDescent="0.2"/>
    <row r="7254" ht="13.15" customHeight="1" x14ac:dyDescent="0.2"/>
    <row r="7255" ht="13.15" customHeight="1" x14ac:dyDescent="0.2"/>
    <row r="7256" ht="13.15" customHeight="1" x14ac:dyDescent="0.2"/>
    <row r="7257" ht="13.15" customHeight="1" x14ac:dyDescent="0.2"/>
    <row r="7258" ht="13.15" customHeight="1" x14ac:dyDescent="0.2"/>
    <row r="7259" ht="13.15" customHeight="1" x14ac:dyDescent="0.2"/>
    <row r="7260" ht="13.15" customHeight="1" x14ac:dyDescent="0.2"/>
    <row r="7261" ht="13.15" customHeight="1" x14ac:dyDescent="0.2"/>
    <row r="7262" ht="13.15" customHeight="1" x14ac:dyDescent="0.2"/>
    <row r="7263" ht="13.15" customHeight="1" x14ac:dyDescent="0.2"/>
    <row r="7264" ht="13.15" customHeight="1" x14ac:dyDescent="0.2"/>
    <row r="7265" ht="13.15" customHeight="1" x14ac:dyDescent="0.2"/>
    <row r="7266" ht="13.15" customHeight="1" x14ac:dyDescent="0.2"/>
    <row r="7267" ht="13.15" customHeight="1" x14ac:dyDescent="0.2"/>
    <row r="7268" ht="13.15" customHeight="1" x14ac:dyDescent="0.2"/>
    <row r="7269" ht="13.15" customHeight="1" x14ac:dyDescent="0.2"/>
    <row r="7270" ht="13.15" customHeight="1" x14ac:dyDescent="0.2"/>
    <row r="7271" ht="13.15" customHeight="1" x14ac:dyDescent="0.2"/>
    <row r="7272" ht="13.15" customHeight="1" x14ac:dyDescent="0.2"/>
    <row r="7273" ht="13.15" customHeight="1" x14ac:dyDescent="0.2"/>
    <row r="7274" ht="13.15" customHeight="1" x14ac:dyDescent="0.2"/>
    <row r="7275" ht="13.15" customHeight="1" x14ac:dyDescent="0.2"/>
    <row r="7276" ht="13.15" customHeight="1" x14ac:dyDescent="0.2"/>
    <row r="7277" ht="13.15" customHeight="1" x14ac:dyDescent="0.2"/>
    <row r="7278" ht="13.15" customHeight="1" x14ac:dyDescent="0.2"/>
    <row r="7279" ht="13.15" customHeight="1" x14ac:dyDescent="0.2"/>
    <row r="7280" ht="13.15" customHeight="1" x14ac:dyDescent="0.2"/>
    <row r="7281" ht="13.15" customHeight="1" x14ac:dyDescent="0.2"/>
    <row r="7282" ht="13.15" customHeight="1" x14ac:dyDescent="0.2"/>
    <row r="7283" ht="13.15" customHeight="1" x14ac:dyDescent="0.2"/>
    <row r="7284" ht="13.15" customHeight="1" x14ac:dyDescent="0.2"/>
    <row r="7285" ht="13.15" customHeight="1" x14ac:dyDescent="0.2"/>
    <row r="7286" ht="13.15" customHeight="1" x14ac:dyDescent="0.2"/>
    <row r="7287" ht="13.15" customHeight="1" x14ac:dyDescent="0.2"/>
    <row r="7288" ht="13.15" customHeight="1" x14ac:dyDescent="0.2"/>
    <row r="7289" ht="13.15" customHeight="1" x14ac:dyDescent="0.2"/>
    <row r="7290" ht="13.15" customHeight="1" x14ac:dyDescent="0.2"/>
    <row r="7291" ht="13.15" customHeight="1" x14ac:dyDescent="0.2"/>
    <row r="7292" ht="13.15" customHeight="1" x14ac:dyDescent="0.2"/>
    <row r="7293" ht="13.15" customHeight="1" x14ac:dyDescent="0.2"/>
    <row r="7294" ht="13.15" customHeight="1" x14ac:dyDescent="0.2"/>
    <row r="7295" ht="13.15" customHeight="1" x14ac:dyDescent="0.2"/>
    <row r="7296" ht="13.15" customHeight="1" x14ac:dyDescent="0.2"/>
    <row r="7297" ht="13.15" customHeight="1" x14ac:dyDescent="0.2"/>
    <row r="7298" ht="13.15" customHeight="1" x14ac:dyDescent="0.2"/>
    <row r="7299" ht="13.15" customHeight="1" x14ac:dyDescent="0.2"/>
    <row r="7300" ht="13.15" customHeight="1" x14ac:dyDescent="0.2"/>
    <row r="7301" ht="13.15" customHeight="1" x14ac:dyDescent="0.2"/>
    <row r="7302" ht="13.15" customHeight="1" x14ac:dyDescent="0.2"/>
    <row r="7303" ht="13.15" customHeight="1" x14ac:dyDescent="0.2"/>
    <row r="7304" ht="13.15" customHeight="1" x14ac:dyDescent="0.2"/>
    <row r="7305" ht="13.15" customHeight="1" x14ac:dyDescent="0.2"/>
    <row r="7306" ht="13.15" customHeight="1" x14ac:dyDescent="0.2"/>
    <row r="7307" ht="13.15" customHeight="1" x14ac:dyDescent="0.2"/>
    <row r="7308" ht="13.15" customHeight="1" x14ac:dyDescent="0.2"/>
    <row r="7309" ht="13.15" customHeight="1" x14ac:dyDescent="0.2"/>
    <row r="7310" ht="13.15" customHeight="1" x14ac:dyDescent="0.2"/>
    <row r="7311" ht="13.15" customHeight="1" x14ac:dyDescent="0.2"/>
    <row r="7312" ht="13.15" customHeight="1" x14ac:dyDescent="0.2"/>
    <row r="7313" ht="13.15" customHeight="1" x14ac:dyDescent="0.2"/>
    <row r="7314" ht="13.15" customHeight="1" x14ac:dyDescent="0.2"/>
    <row r="7315" ht="13.15" customHeight="1" x14ac:dyDescent="0.2"/>
    <row r="7316" ht="13.15" customHeight="1" x14ac:dyDescent="0.2"/>
    <row r="7317" ht="13.15" customHeight="1" x14ac:dyDescent="0.2"/>
    <row r="7318" ht="13.15" customHeight="1" x14ac:dyDescent="0.2"/>
    <row r="7319" ht="13.15" customHeight="1" x14ac:dyDescent="0.2"/>
    <row r="7320" ht="13.15" customHeight="1" x14ac:dyDescent="0.2"/>
    <row r="7321" ht="13.15" customHeight="1" x14ac:dyDescent="0.2"/>
    <row r="7322" ht="13.15" customHeight="1" x14ac:dyDescent="0.2"/>
    <row r="7323" ht="13.15" customHeight="1" x14ac:dyDescent="0.2"/>
    <row r="7324" ht="13.15" customHeight="1" x14ac:dyDescent="0.2"/>
    <row r="7325" ht="13.15" customHeight="1" x14ac:dyDescent="0.2"/>
    <row r="7326" ht="13.15" customHeight="1" x14ac:dyDescent="0.2"/>
    <row r="7327" ht="13.15" customHeight="1" x14ac:dyDescent="0.2"/>
    <row r="7328" ht="13.15" customHeight="1" x14ac:dyDescent="0.2"/>
    <row r="7329" ht="13.15" customHeight="1" x14ac:dyDescent="0.2"/>
    <row r="7330" ht="13.15" customHeight="1" x14ac:dyDescent="0.2"/>
    <row r="7331" ht="13.15" customHeight="1" x14ac:dyDescent="0.2"/>
    <row r="7332" ht="13.15" customHeight="1" x14ac:dyDescent="0.2"/>
    <row r="7333" ht="13.15" customHeight="1" x14ac:dyDescent="0.2"/>
    <row r="7334" ht="13.15" customHeight="1" x14ac:dyDescent="0.2"/>
    <row r="7335" ht="13.15" customHeight="1" x14ac:dyDescent="0.2"/>
    <row r="7336" ht="13.15" customHeight="1" x14ac:dyDescent="0.2"/>
    <row r="7337" ht="13.15" customHeight="1" x14ac:dyDescent="0.2"/>
    <row r="7338" ht="13.15" customHeight="1" x14ac:dyDescent="0.2"/>
    <row r="7339" ht="13.15" customHeight="1" x14ac:dyDescent="0.2"/>
    <row r="7340" ht="13.15" customHeight="1" x14ac:dyDescent="0.2"/>
    <row r="7341" ht="13.15" customHeight="1" x14ac:dyDescent="0.2"/>
    <row r="7342" ht="13.15" customHeight="1" x14ac:dyDescent="0.2"/>
    <row r="7343" ht="13.15" customHeight="1" x14ac:dyDescent="0.2"/>
    <row r="7344" ht="13.15" customHeight="1" x14ac:dyDescent="0.2"/>
    <row r="7345" ht="13.15" customHeight="1" x14ac:dyDescent="0.2"/>
    <row r="7346" ht="13.15" customHeight="1" x14ac:dyDescent="0.2"/>
    <row r="7347" ht="13.15" customHeight="1" x14ac:dyDescent="0.2"/>
    <row r="7348" ht="13.15" customHeight="1" x14ac:dyDescent="0.2"/>
    <row r="7349" ht="13.15" customHeight="1" x14ac:dyDescent="0.2"/>
    <row r="7350" ht="13.15" customHeight="1" x14ac:dyDescent="0.2"/>
    <row r="7351" ht="13.15" customHeight="1" x14ac:dyDescent="0.2"/>
    <row r="7352" ht="13.15" customHeight="1" x14ac:dyDescent="0.2"/>
    <row r="7353" ht="13.15" customHeight="1" x14ac:dyDescent="0.2"/>
    <row r="7354" ht="13.15" customHeight="1" x14ac:dyDescent="0.2"/>
    <row r="7355" ht="13.15" customHeight="1" x14ac:dyDescent="0.2"/>
    <row r="7356" ht="13.15" customHeight="1" x14ac:dyDescent="0.2"/>
    <row r="7357" ht="13.15" customHeight="1" x14ac:dyDescent="0.2"/>
    <row r="7358" ht="13.15" customHeight="1" x14ac:dyDescent="0.2"/>
    <row r="7359" ht="13.15" customHeight="1" x14ac:dyDescent="0.2"/>
    <row r="7360" ht="13.15" customHeight="1" x14ac:dyDescent="0.2"/>
    <row r="7361" ht="13.15" customHeight="1" x14ac:dyDescent="0.2"/>
    <row r="7362" ht="13.15" customHeight="1" x14ac:dyDescent="0.2"/>
    <row r="7363" ht="13.15" customHeight="1" x14ac:dyDescent="0.2"/>
    <row r="7364" ht="13.15" customHeight="1" x14ac:dyDescent="0.2"/>
    <row r="7365" ht="13.15" customHeight="1" x14ac:dyDescent="0.2"/>
    <row r="7366" ht="13.15" customHeight="1" x14ac:dyDescent="0.2"/>
    <row r="7367" ht="13.15" customHeight="1" x14ac:dyDescent="0.2"/>
    <row r="7368" ht="13.15" customHeight="1" x14ac:dyDescent="0.2"/>
    <row r="7369" ht="13.15" customHeight="1" x14ac:dyDescent="0.2"/>
    <row r="7370" ht="13.15" customHeight="1" x14ac:dyDescent="0.2"/>
    <row r="7371" ht="13.15" customHeight="1" x14ac:dyDescent="0.2"/>
    <row r="7372" ht="13.15" customHeight="1" x14ac:dyDescent="0.2"/>
    <row r="7373" ht="13.15" customHeight="1" x14ac:dyDescent="0.2"/>
    <row r="7374" ht="13.15" customHeight="1" x14ac:dyDescent="0.2"/>
    <row r="7375" ht="13.15" customHeight="1" x14ac:dyDescent="0.2"/>
    <row r="7376" ht="13.15" customHeight="1" x14ac:dyDescent="0.2"/>
    <row r="7377" ht="13.15" customHeight="1" x14ac:dyDescent="0.2"/>
    <row r="7378" ht="13.15" customHeight="1" x14ac:dyDescent="0.2"/>
    <row r="7379" ht="13.15" customHeight="1" x14ac:dyDescent="0.2"/>
    <row r="7380" ht="13.15" customHeight="1" x14ac:dyDescent="0.2"/>
    <row r="7381" ht="13.15" customHeight="1" x14ac:dyDescent="0.2"/>
    <row r="7382" ht="13.15" customHeight="1" x14ac:dyDescent="0.2"/>
    <row r="7383" ht="13.15" customHeight="1" x14ac:dyDescent="0.2"/>
    <row r="7384" ht="13.15" customHeight="1" x14ac:dyDescent="0.2"/>
    <row r="7385" ht="13.15" customHeight="1" x14ac:dyDescent="0.2"/>
    <row r="7386" ht="13.15" customHeight="1" x14ac:dyDescent="0.2"/>
    <row r="7387" ht="13.15" customHeight="1" x14ac:dyDescent="0.2"/>
    <row r="7388" ht="13.15" customHeight="1" x14ac:dyDescent="0.2"/>
    <row r="7389" ht="13.15" customHeight="1" x14ac:dyDescent="0.2"/>
    <row r="7390" ht="13.15" customHeight="1" x14ac:dyDescent="0.2"/>
    <row r="7391" ht="13.15" customHeight="1" x14ac:dyDescent="0.2"/>
    <row r="7392" ht="13.15" customHeight="1" x14ac:dyDescent="0.2"/>
    <row r="7393" ht="13.15" customHeight="1" x14ac:dyDescent="0.2"/>
    <row r="7394" ht="13.15" customHeight="1" x14ac:dyDescent="0.2"/>
    <row r="7395" ht="13.15" customHeight="1" x14ac:dyDescent="0.2"/>
    <row r="7396" ht="13.15" customHeight="1" x14ac:dyDescent="0.2"/>
    <row r="7397" ht="13.15" customHeight="1" x14ac:dyDescent="0.2"/>
    <row r="7398" ht="13.15" customHeight="1" x14ac:dyDescent="0.2"/>
    <row r="7399" ht="13.15" customHeight="1" x14ac:dyDescent="0.2"/>
    <row r="7400" ht="13.15" customHeight="1" x14ac:dyDescent="0.2"/>
    <row r="7401" ht="13.15" customHeight="1" x14ac:dyDescent="0.2"/>
    <row r="7402" ht="13.15" customHeight="1" x14ac:dyDescent="0.2"/>
    <row r="7403" ht="13.15" customHeight="1" x14ac:dyDescent="0.2"/>
    <row r="7404" ht="13.15" customHeight="1" x14ac:dyDescent="0.2"/>
    <row r="7405" ht="13.15" customHeight="1" x14ac:dyDescent="0.2"/>
    <row r="7406" ht="13.15" customHeight="1" x14ac:dyDescent="0.2"/>
    <row r="7407" ht="13.15" customHeight="1" x14ac:dyDescent="0.2"/>
    <row r="7408" ht="13.15" customHeight="1" x14ac:dyDescent="0.2"/>
    <row r="7409" ht="13.15" customHeight="1" x14ac:dyDescent="0.2"/>
    <row r="7410" ht="13.15" customHeight="1" x14ac:dyDescent="0.2"/>
    <row r="7411" ht="13.15" customHeight="1" x14ac:dyDescent="0.2"/>
    <row r="7412" ht="13.15" customHeight="1" x14ac:dyDescent="0.2"/>
    <row r="7413" ht="13.15" customHeight="1" x14ac:dyDescent="0.2"/>
    <row r="7414" ht="13.15" customHeight="1" x14ac:dyDescent="0.2"/>
    <row r="7415" ht="13.15" customHeight="1" x14ac:dyDescent="0.2"/>
    <row r="7416" ht="13.15" customHeight="1" x14ac:dyDescent="0.2"/>
    <row r="7417" ht="13.15" customHeight="1" x14ac:dyDescent="0.2"/>
    <row r="7418" ht="13.15" customHeight="1" x14ac:dyDescent="0.2"/>
    <row r="7419" ht="13.15" customHeight="1" x14ac:dyDescent="0.2"/>
    <row r="7420" ht="13.15" customHeight="1" x14ac:dyDescent="0.2"/>
    <row r="7421" ht="13.15" customHeight="1" x14ac:dyDescent="0.2"/>
    <row r="7422" ht="13.15" customHeight="1" x14ac:dyDescent="0.2"/>
    <row r="7423" ht="13.15" customHeight="1" x14ac:dyDescent="0.2"/>
    <row r="7424" ht="13.15" customHeight="1" x14ac:dyDescent="0.2"/>
    <row r="7425" ht="13.15" customHeight="1" x14ac:dyDescent="0.2"/>
    <row r="7426" ht="13.15" customHeight="1" x14ac:dyDescent="0.2"/>
    <row r="7427" ht="13.15" customHeight="1" x14ac:dyDescent="0.2"/>
    <row r="7428" ht="13.15" customHeight="1" x14ac:dyDescent="0.2"/>
    <row r="7429" ht="13.15" customHeight="1" x14ac:dyDescent="0.2"/>
    <row r="7430" ht="13.15" customHeight="1" x14ac:dyDescent="0.2"/>
    <row r="7431" ht="13.15" customHeight="1" x14ac:dyDescent="0.2"/>
    <row r="7432" ht="13.15" customHeight="1" x14ac:dyDescent="0.2"/>
    <row r="7433" ht="13.15" customHeight="1" x14ac:dyDescent="0.2"/>
    <row r="7434" ht="13.15" customHeight="1" x14ac:dyDescent="0.2"/>
    <row r="7435" ht="13.15" customHeight="1" x14ac:dyDescent="0.2"/>
    <row r="7436" ht="13.15" customHeight="1" x14ac:dyDescent="0.2"/>
    <row r="7437" ht="13.15" customHeight="1" x14ac:dyDescent="0.2"/>
    <row r="7438" ht="13.15" customHeight="1" x14ac:dyDescent="0.2"/>
    <row r="7439" ht="13.15" customHeight="1" x14ac:dyDescent="0.2"/>
    <row r="7440" ht="13.15" customHeight="1" x14ac:dyDescent="0.2"/>
    <row r="7441" ht="13.15" customHeight="1" x14ac:dyDescent="0.2"/>
    <row r="7442" ht="13.15" customHeight="1" x14ac:dyDescent="0.2"/>
    <row r="7443" ht="13.15" customHeight="1" x14ac:dyDescent="0.2"/>
    <row r="7444" ht="13.15" customHeight="1" x14ac:dyDescent="0.2"/>
    <row r="7445" ht="13.15" customHeight="1" x14ac:dyDescent="0.2"/>
    <row r="7446" ht="13.15" customHeight="1" x14ac:dyDescent="0.2"/>
    <row r="7447" ht="13.15" customHeight="1" x14ac:dyDescent="0.2"/>
    <row r="7448" ht="13.15" customHeight="1" x14ac:dyDescent="0.2"/>
    <row r="7449" ht="13.15" customHeight="1" x14ac:dyDescent="0.2"/>
    <row r="7450" ht="13.15" customHeight="1" x14ac:dyDescent="0.2"/>
    <row r="7451" ht="13.15" customHeight="1" x14ac:dyDescent="0.2"/>
    <row r="7452" ht="13.15" customHeight="1" x14ac:dyDescent="0.2"/>
    <row r="7453" ht="13.15" customHeight="1" x14ac:dyDescent="0.2"/>
    <row r="7454" ht="13.15" customHeight="1" x14ac:dyDescent="0.2"/>
    <row r="7455" ht="13.15" customHeight="1" x14ac:dyDescent="0.2"/>
    <row r="7456" ht="13.15" customHeight="1" x14ac:dyDescent="0.2"/>
    <row r="7457" ht="13.15" customHeight="1" x14ac:dyDescent="0.2"/>
    <row r="7458" ht="13.15" customHeight="1" x14ac:dyDescent="0.2"/>
    <row r="7459" ht="13.15" customHeight="1" x14ac:dyDescent="0.2"/>
    <row r="7460" ht="13.15" customHeight="1" x14ac:dyDescent="0.2"/>
    <row r="7461" ht="13.15" customHeight="1" x14ac:dyDescent="0.2"/>
    <row r="7462" ht="13.15" customHeight="1" x14ac:dyDescent="0.2"/>
    <row r="7463" ht="13.15" customHeight="1" x14ac:dyDescent="0.2"/>
    <row r="7464" ht="13.15" customHeight="1" x14ac:dyDescent="0.2"/>
    <row r="7465" ht="13.15" customHeight="1" x14ac:dyDescent="0.2"/>
    <row r="7466" ht="13.15" customHeight="1" x14ac:dyDescent="0.2"/>
    <row r="7467" ht="13.15" customHeight="1" x14ac:dyDescent="0.2"/>
    <row r="7468" ht="13.15" customHeight="1" x14ac:dyDescent="0.2"/>
    <row r="7469" ht="13.15" customHeight="1" x14ac:dyDescent="0.2"/>
    <row r="7470" ht="13.15" customHeight="1" x14ac:dyDescent="0.2"/>
    <row r="7471" ht="13.15" customHeight="1" x14ac:dyDescent="0.2"/>
    <row r="7472" ht="13.15" customHeight="1" x14ac:dyDescent="0.2"/>
    <row r="7473" ht="13.15" customHeight="1" x14ac:dyDescent="0.2"/>
    <row r="7474" ht="13.15" customHeight="1" x14ac:dyDescent="0.2"/>
    <row r="7475" ht="13.15" customHeight="1" x14ac:dyDescent="0.2"/>
    <row r="7476" ht="13.15" customHeight="1" x14ac:dyDescent="0.2"/>
    <row r="7477" ht="13.15" customHeight="1" x14ac:dyDescent="0.2"/>
    <row r="7478" ht="13.15" customHeight="1" x14ac:dyDescent="0.2"/>
    <row r="7479" ht="13.15" customHeight="1" x14ac:dyDescent="0.2"/>
    <row r="7480" ht="13.15" customHeight="1" x14ac:dyDescent="0.2"/>
    <row r="7481" ht="13.15" customHeight="1" x14ac:dyDescent="0.2"/>
    <row r="7482" ht="13.15" customHeight="1" x14ac:dyDescent="0.2"/>
    <row r="7483" ht="13.15" customHeight="1" x14ac:dyDescent="0.2"/>
    <row r="7484" ht="13.15" customHeight="1" x14ac:dyDescent="0.2"/>
    <row r="7485" ht="13.15" customHeight="1" x14ac:dyDescent="0.2"/>
    <row r="7486" ht="13.15" customHeight="1" x14ac:dyDescent="0.2"/>
    <row r="7487" ht="13.15" customHeight="1" x14ac:dyDescent="0.2"/>
    <row r="7488" ht="13.15" customHeight="1" x14ac:dyDescent="0.2"/>
    <row r="7489" ht="13.15" customHeight="1" x14ac:dyDescent="0.2"/>
    <row r="7490" ht="13.15" customHeight="1" x14ac:dyDescent="0.2"/>
    <row r="7491" ht="13.15" customHeight="1" x14ac:dyDescent="0.2"/>
    <row r="7492" ht="13.15" customHeight="1" x14ac:dyDescent="0.2"/>
    <row r="7493" ht="13.15" customHeight="1" x14ac:dyDescent="0.2"/>
    <row r="7494" ht="13.15" customHeight="1" x14ac:dyDescent="0.2"/>
    <row r="7495" ht="13.15" customHeight="1" x14ac:dyDescent="0.2"/>
    <row r="7496" ht="13.15" customHeight="1" x14ac:dyDescent="0.2"/>
    <row r="7497" ht="13.15" customHeight="1" x14ac:dyDescent="0.2"/>
    <row r="7498" ht="13.15" customHeight="1" x14ac:dyDescent="0.2"/>
    <row r="7499" ht="13.15" customHeight="1" x14ac:dyDescent="0.2"/>
    <row r="7500" ht="13.15" customHeight="1" x14ac:dyDescent="0.2"/>
    <row r="7501" ht="13.15" customHeight="1" x14ac:dyDescent="0.2"/>
    <row r="7502" ht="13.15" customHeight="1" x14ac:dyDescent="0.2"/>
    <row r="7503" ht="13.15" customHeight="1" x14ac:dyDescent="0.2"/>
    <row r="7504" ht="13.15" customHeight="1" x14ac:dyDescent="0.2"/>
    <row r="7505" ht="13.15" customHeight="1" x14ac:dyDescent="0.2"/>
    <row r="7506" ht="13.15" customHeight="1" x14ac:dyDescent="0.2"/>
    <row r="7507" ht="13.15" customHeight="1" x14ac:dyDescent="0.2"/>
    <row r="7508" ht="13.15" customHeight="1" x14ac:dyDescent="0.2"/>
    <row r="7509" ht="13.15" customHeight="1" x14ac:dyDescent="0.2"/>
    <row r="7510" ht="13.15" customHeight="1" x14ac:dyDescent="0.2"/>
    <row r="7511" ht="13.15" customHeight="1" x14ac:dyDescent="0.2"/>
    <row r="7512" ht="13.15" customHeight="1" x14ac:dyDescent="0.2"/>
    <row r="7513" ht="13.15" customHeight="1" x14ac:dyDescent="0.2"/>
    <row r="7514" ht="13.15" customHeight="1" x14ac:dyDescent="0.2"/>
    <row r="7515" ht="13.15" customHeight="1" x14ac:dyDescent="0.2"/>
    <row r="7516" ht="13.15" customHeight="1" x14ac:dyDescent="0.2"/>
    <row r="7517" ht="13.15" customHeight="1" x14ac:dyDescent="0.2"/>
    <row r="7518" ht="13.15" customHeight="1" x14ac:dyDescent="0.2"/>
    <row r="7519" ht="13.15" customHeight="1" x14ac:dyDescent="0.2"/>
    <row r="7520" ht="13.15" customHeight="1" x14ac:dyDescent="0.2"/>
    <row r="7521" ht="13.15" customHeight="1" x14ac:dyDescent="0.2"/>
    <row r="7522" ht="13.15" customHeight="1" x14ac:dyDescent="0.2"/>
    <row r="7523" ht="13.15" customHeight="1" x14ac:dyDescent="0.2"/>
    <row r="7524" ht="13.15" customHeight="1" x14ac:dyDescent="0.2"/>
    <row r="7525" ht="13.15" customHeight="1" x14ac:dyDescent="0.2"/>
    <row r="7526" ht="13.15" customHeight="1" x14ac:dyDescent="0.2"/>
    <row r="7527" ht="13.15" customHeight="1" x14ac:dyDescent="0.2"/>
    <row r="7528" ht="13.15" customHeight="1" x14ac:dyDescent="0.2"/>
    <row r="7529" ht="13.15" customHeight="1" x14ac:dyDescent="0.2"/>
    <row r="7530" ht="13.15" customHeight="1" x14ac:dyDescent="0.2"/>
    <row r="7531" ht="13.15" customHeight="1" x14ac:dyDescent="0.2"/>
    <row r="7532" ht="13.15" customHeight="1" x14ac:dyDescent="0.2"/>
    <row r="7533" ht="13.15" customHeight="1" x14ac:dyDescent="0.2"/>
    <row r="7534" ht="13.15" customHeight="1" x14ac:dyDescent="0.2"/>
    <row r="7535" ht="13.15" customHeight="1" x14ac:dyDescent="0.2"/>
    <row r="7536" ht="13.15" customHeight="1" x14ac:dyDescent="0.2"/>
    <row r="7537" ht="13.15" customHeight="1" x14ac:dyDescent="0.2"/>
    <row r="7538" ht="13.15" customHeight="1" x14ac:dyDescent="0.2"/>
    <row r="7539" ht="13.15" customHeight="1" x14ac:dyDescent="0.2"/>
    <row r="7540" ht="13.15" customHeight="1" x14ac:dyDescent="0.2"/>
    <row r="7541" ht="13.15" customHeight="1" x14ac:dyDescent="0.2"/>
    <row r="7542" ht="13.15" customHeight="1" x14ac:dyDescent="0.2"/>
    <row r="7543" ht="13.15" customHeight="1" x14ac:dyDescent="0.2"/>
    <row r="7544" ht="13.15" customHeight="1" x14ac:dyDescent="0.2"/>
    <row r="7545" ht="13.15" customHeight="1" x14ac:dyDescent="0.2"/>
    <row r="7546" ht="13.15" customHeight="1" x14ac:dyDescent="0.2"/>
    <row r="7547" ht="13.15" customHeight="1" x14ac:dyDescent="0.2"/>
    <row r="7548" ht="13.15" customHeight="1" x14ac:dyDescent="0.2"/>
    <row r="7549" ht="13.15" customHeight="1" x14ac:dyDescent="0.2"/>
    <row r="7550" ht="13.15" customHeight="1" x14ac:dyDescent="0.2"/>
    <row r="7551" ht="13.15" customHeight="1" x14ac:dyDescent="0.2"/>
    <row r="7552" ht="13.15" customHeight="1" x14ac:dyDescent="0.2"/>
    <row r="7553" ht="13.15" customHeight="1" x14ac:dyDescent="0.2"/>
    <row r="7554" ht="13.15" customHeight="1" x14ac:dyDescent="0.2"/>
    <row r="7555" ht="13.15" customHeight="1" x14ac:dyDescent="0.2"/>
    <row r="7556" ht="13.15" customHeight="1" x14ac:dyDescent="0.2"/>
    <row r="7557" ht="13.15" customHeight="1" x14ac:dyDescent="0.2"/>
    <row r="7558" ht="13.15" customHeight="1" x14ac:dyDescent="0.2"/>
    <row r="7559" ht="13.15" customHeight="1" x14ac:dyDescent="0.2"/>
    <row r="7560" ht="13.15" customHeight="1" x14ac:dyDescent="0.2"/>
    <row r="7561" ht="13.15" customHeight="1" x14ac:dyDescent="0.2"/>
    <row r="7562" ht="13.15" customHeight="1" x14ac:dyDescent="0.2"/>
    <row r="7563" ht="13.15" customHeight="1" x14ac:dyDescent="0.2"/>
    <row r="7564" ht="13.15" customHeight="1" x14ac:dyDescent="0.2"/>
    <row r="7565" ht="13.15" customHeight="1" x14ac:dyDescent="0.2"/>
    <row r="7566" ht="13.15" customHeight="1" x14ac:dyDescent="0.2"/>
    <row r="7567" ht="13.15" customHeight="1" x14ac:dyDescent="0.2"/>
    <row r="7568" ht="13.15" customHeight="1" x14ac:dyDescent="0.2"/>
    <row r="7569" ht="13.15" customHeight="1" x14ac:dyDescent="0.2"/>
    <row r="7570" ht="13.15" customHeight="1" x14ac:dyDescent="0.2"/>
    <row r="7571" ht="13.15" customHeight="1" x14ac:dyDescent="0.2"/>
    <row r="7572" ht="13.15" customHeight="1" x14ac:dyDescent="0.2"/>
    <row r="7573" ht="13.15" customHeight="1" x14ac:dyDescent="0.2"/>
    <row r="7574" ht="13.15" customHeight="1" x14ac:dyDescent="0.2"/>
    <row r="7575" ht="13.15" customHeight="1" x14ac:dyDescent="0.2"/>
    <row r="7576" ht="13.15" customHeight="1" x14ac:dyDescent="0.2"/>
    <row r="7577" ht="13.15" customHeight="1" x14ac:dyDescent="0.2"/>
    <row r="7578" ht="13.15" customHeight="1" x14ac:dyDescent="0.2"/>
    <row r="7579" ht="13.15" customHeight="1" x14ac:dyDescent="0.2"/>
    <row r="7580" ht="13.15" customHeight="1" x14ac:dyDescent="0.2"/>
    <row r="7581" ht="13.15" customHeight="1" x14ac:dyDescent="0.2"/>
    <row r="7582" ht="13.15" customHeight="1" x14ac:dyDescent="0.2"/>
    <row r="7583" ht="13.15" customHeight="1" x14ac:dyDescent="0.2"/>
    <row r="7584" ht="13.15" customHeight="1" x14ac:dyDescent="0.2"/>
    <row r="7585" ht="13.15" customHeight="1" x14ac:dyDescent="0.2"/>
    <row r="7586" ht="13.15" customHeight="1" x14ac:dyDescent="0.2"/>
    <row r="7587" ht="13.15" customHeight="1" x14ac:dyDescent="0.2"/>
    <row r="7588" ht="13.15" customHeight="1" x14ac:dyDescent="0.2"/>
    <row r="7589" ht="13.15" customHeight="1" x14ac:dyDescent="0.2"/>
    <row r="7590" ht="13.15" customHeight="1" x14ac:dyDescent="0.2"/>
    <row r="7591" ht="13.15" customHeight="1" x14ac:dyDescent="0.2"/>
    <row r="7592" ht="13.15" customHeight="1" x14ac:dyDescent="0.2"/>
    <row r="7593" ht="13.15" customHeight="1" x14ac:dyDescent="0.2"/>
    <row r="7594" ht="13.15" customHeight="1" x14ac:dyDescent="0.2"/>
    <row r="7595" ht="13.15" customHeight="1" x14ac:dyDescent="0.2"/>
    <row r="7596" ht="13.15" customHeight="1" x14ac:dyDescent="0.2"/>
    <row r="7597" ht="13.15" customHeight="1" x14ac:dyDescent="0.2"/>
    <row r="7598" ht="13.15" customHeight="1" x14ac:dyDescent="0.2"/>
    <row r="7599" ht="13.15" customHeight="1" x14ac:dyDescent="0.2"/>
    <row r="7600" ht="13.15" customHeight="1" x14ac:dyDescent="0.2"/>
    <row r="7601" ht="13.15" customHeight="1" x14ac:dyDescent="0.2"/>
    <row r="7602" ht="13.15" customHeight="1" x14ac:dyDescent="0.2"/>
    <row r="7603" ht="13.15" customHeight="1" x14ac:dyDescent="0.2"/>
    <row r="7604" ht="13.15" customHeight="1" x14ac:dyDescent="0.2"/>
    <row r="7605" ht="13.15" customHeight="1" x14ac:dyDescent="0.2"/>
    <row r="7606" ht="13.15" customHeight="1" x14ac:dyDescent="0.2"/>
    <row r="7607" ht="13.15" customHeight="1" x14ac:dyDescent="0.2"/>
    <row r="7608" ht="13.15" customHeight="1" x14ac:dyDescent="0.2"/>
    <row r="7609" ht="13.15" customHeight="1" x14ac:dyDescent="0.2"/>
    <row r="7610" ht="13.15" customHeight="1" x14ac:dyDescent="0.2"/>
    <row r="7611" ht="13.15" customHeight="1" x14ac:dyDescent="0.2"/>
    <row r="7612" ht="13.15" customHeight="1" x14ac:dyDescent="0.2"/>
    <row r="7613" ht="13.15" customHeight="1" x14ac:dyDescent="0.2"/>
    <row r="7614" ht="13.15" customHeight="1" x14ac:dyDescent="0.2"/>
    <row r="7615" ht="13.15" customHeight="1" x14ac:dyDescent="0.2"/>
    <row r="7616" ht="13.15" customHeight="1" x14ac:dyDescent="0.2"/>
    <row r="7617" ht="13.15" customHeight="1" x14ac:dyDescent="0.2"/>
    <row r="7618" ht="13.15" customHeight="1" x14ac:dyDescent="0.2"/>
    <row r="7619" ht="13.15" customHeight="1" x14ac:dyDescent="0.2"/>
    <row r="7620" ht="13.15" customHeight="1" x14ac:dyDescent="0.2"/>
    <row r="7621" ht="13.15" customHeight="1" x14ac:dyDescent="0.2"/>
    <row r="7622" ht="13.15" customHeight="1" x14ac:dyDescent="0.2"/>
    <row r="7623" ht="13.15" customHeight="1" x14ac:dyDescent="0.2"/>
    <row r="7624" ht="13.15" customHeight="1" x14ac:dyDescent="0.2"/>
    <row r="7625" ht="13.15" customHeight="1" x14ac:dyDescent="0.2"/>
    <row r="7626" ht="13.15" customHeight="1" x14ac:dyDescent="0.2"/>
    <row r="7627" ht="13.15" customHeight="1" x14ac:dyDescent="0.2"/>
    <row r="7628" ht="13.15" customHeight="1" x14ac:dyDescent="0.2"/>
    <row r="7629" ht="13.15" customHeight="1" x14ac:dyDescent="0.2"/>
    <row r="7630" ht="13.15" customHeight="1" x14ac:dyDescent="0.2"/>
    <row r="7631" ht="13.15" customHeight="1" x14ac:dyDescent="0.2"/>
    <row r="7632" ht="13.15" customHeight="1" x14ac:dyDescent="0.2"/>
    <row r="7633" ht="13.15" customHeight="1" x14ac:dyDescent="0.2"/>
    <row r="7634" ht="13.15" customHeight="1" x14ac:dyDescent="0.2"/>
    <row r="7635" ht="13.15" customHeight="1" x14ac:dyDescent="0.2"/>
    <row r="7636" ht="13.15" customHeight="1" x14ac:dyDescent="0.2"/>
    <row r="7637" ht="13.15" customHeight="1" x14ac:dyDescent="0.2"/>
    <row r="7638" ht="13.15" customHeight="1" x14ac:dyDescent="0.2"/>
    <row r="7639" ht="13.15" customHeight="1" x14ac:dyDescent="0.2"/>
    <row r="7640" ht="13.15" customHeight="1" x14ac:dyDescent="0.2"/>
    <row r="7641" ht="13.15" customHeight="1" x14ac:dyDescent="0.2"/>
    <row r="7642" ht="13.15" customHeight="1" x14ac:dyDescent="0.2"/>
    <row r="7643" ht="13.15" customHeight="1" x14ac:dyDescent="0.2"/>
    <row r="7644" ht="13.15" customHeight="1" x14ac:dyDescent="0.2"/>
    <row r="7645" ht="13.15" customHeight="1" x14ac:dyDescent="0.2"/>
    <row r="7646" ht="13.15" customHeight="1" x14ac:dyDescent="0.2"/>
    <row r="7647" ht="13.15" customHeight="1" x14ac:dyDescent="0.2"/>
    <row r="7648" ht="13.15" customHeight="1" x14ac:dyDescent="0.2"/>
    <row r="7649" ht="13.15" customHeight="1" x14ac:dyDescent="0.2"/>
    <row r="7650" ht="13.15" customHeight="1" x14ac:dyDescent="0.2"/>
    <row r="7651" ht="13.15" customHeight="1" x14ac:dyDescent="0.2"/>
    <row r="7652" ht="13.15" customHeight="1" x14ac:dyDescent="0.2"/>
    <row r="7653" ht="13.15" customHeight="1" x14ac:dyDescent="0.2"/>
    <row r="7654" ht="13.15" customHeight="1" x14ac:dyDescent="0.2"/>
    <row r="7655" ht="13.15" customHeight="1" x14ac:dyDescent="0.2"/>
    <row r="7656" ht="13.15" customHeight="1" x14ac:dyDescent="0.2"/>
    <row r="7657" ht="13.15" customHeight="1" x14ac:dyDescent="0.2"/>
    <row r="7658" ht="13.15" customHeight="1" x14ac:dyDescent="0.2"/>
    <row r="7659" ht="13.15" customHeight="1" x14ac:dyDescent="0.2"/>
    <row r="7660" ht="13.15" customHeight="1" x14ac:dyDescent="0.2"/>
    <row r="7661" ht="13.15" customHeight="1" x14ac:dyDescent="0.2"/>
    <row r="7662" ht="13.15" customHeight="1" x14ac:dyDescent="0.2"/>
    <row r="7663" ht="13.15" customHeight="1" x14ac:dyDescent="0.2"/>
    <row r="7664" ht="13.15" customHeight="1" x14ac:dyDescent="0.2"/>
    <row r="7665" ht="13.15" customHeight="1" x14ac:dyDescent="0.2"/>
    <row r="7666" ht="13.15" customHeight="1" x14ac:dyDescent="0.2"/>
    <row r="7667" ht="13.15" customHeight="1" x14ac:dyDescent="0.2"/>
    <row r="7668" ht="13.15" customHeight="1" x14ac:dyDescent="0.2"/>
    <row r="7669" ht="13.15" customHeight="1" x14ac:dyDescent="0.2"/>
    <row r="7670" ht="13.15" customHeight="1" x14ac:dyDescent="0.2"/>
    <row r="7671" ht="13.15" customHeight="1" x14ac:dyDescent="0.2"/>
    <row r="7672" ht="13.15" customHeight="1" x14ac:dyDescent="0.2"/>
    <row r="7673" ht="13.15" customHeight="1" x14ac:dyDescent="0.2"/>
    <row r="7674" ht="13.15" customHeight="1" x14ac:dyDescent="0.2"/>
    <row r="7675" ht="13.15" customHeight="1" x14ac:dyDescent="0.2"/>
    <row r="7676" ht="13.15" customHeight="1" x14ac:dyDescent="0.2"/>
    <row r="7677" ht="13.15" customHeight="1" x14ac:dyDescent="0.2"/>
    <row r="7678" ht="13.15" customHeight="1" x14ac:dyDescent="0.2"/>
    <row r="7679" ht="13.15" customHeight="1" x14ac:dyDescent="0.2"/>
    <row r="7680" ht="13.15" customHeight="1" x14ac:dyDescent="0.2"/>
    <row r="7681" ht="13.15" customHeight="1" x14ac:dyDescent="0.2"/>
    <row r="7682" ht="13.15" customHeight="1" x14ac:dyDescent="0.2"/>
    <row r="7683" ht="13.15" customHeight="1" x14ac:dyDescent="0.2"/>
    <row r="7684" ht="13.15" customHeight="1" x14ac:dyDescent="0.2"/>
    <row r="7685" ht="13.15" customHeight="1" x14ac:dyDescent="0.2"/>
    <row r="7686" ht="13.15" customHeight="1" x14ac:dyDescent="0.2"/>
    <row r="7687" ht="13.15" customHeight="1" x14ac:dyDescent="0.2"/>
    <row r="7688" ht="13.15" customHeight="1" x14ac:dyDescent="0.2"/>
    <row r="7689" ht="13.15" customHeight="1" x14ac:dyDescent="0.2"/>
    <row r="7690" ht="13.15" customHeight="1" x14ac:dyDescent="0.2"/>
    <row r="7691" ht="13.15" customHeight="1" x14ac:dyDescent="0.2"/>
    <row r="7692" ht="13.15" customHeight="1" x14ac:dyDescent="0.2"/>
    <row r="7693" ht="13.15" customHeight="1" x14ac:dyDescent="0.2"/>
    <row r="7694" ht="13.15" customHeight="1" x14ac:dyDescent="0.2"/>
    <row r="7695" ht="13.15" customHeight="1" x14ac:dyDescent="0.2"/>
    <row r="7696" ht="13.15" customHeight="1" x14ac:dyDescent="0.2"/>
    <row r="7697" ht="13.15" customHeight="1" x14ac:dyDescent="0.2"/>
    <row r="7698" ht="13.15" customHeight="1" x14ac:dyDescent="0.2"/>
    <row r="7699" ht="13.15" customHeight="1" x14ac:dyDescent="0.2"/>
    <row r="7700" ht="13.15" customHeight="1" x14ac:dyDescent="0.2"/>
    <row r="7701" ht="13.15" customHeight="1" x14ac:dyDescent="0.2"/>
    <row r="7702" ht="13.15" customHeight="1" x14ac:dyDescent="0.2"/>
    <row r="7703" ht="13.15" customHeight="1" x14ac:dyDescent="0.2"/>
    <row r="7704" ht="13.15" customHeight="1" x14ac:dyDescent="0.2"/>
    <row r="7705" ht="13.15" customHeight="1" x14ac:dyDescent="0.2"/>
    <row r="7706" ht="13.15" customHeight="1" x14ac:dyDescent="0.2"/>
    <row r="7707" ht="13.15" customHeight="1" x14ac:dyDescent="0.2"/>
    <row r="7708" ht="13.15" customHeight="1" x14ac:dyDescent="0.2"/>
    <row r="7709" ht="13.15" customHeight="1" x14ac:dyDescent="0.2"/>
    <row r="7710" ht="13.15" customHeight="1" x14ac:dyDescent="0.2"/>
    <row r="7711" ht="13.15" customHeight="1" x14ac:dyDescent="0.2"/>
    <row r="7712" ht="13.15" customHeight="1" x14ac:dyDescent="0.2"/>
    <row r="7713" ht="13.15" customHeight="1" x14ac:dyDescent="0.2"/>
    <row r="7714" ht="13.15" customHeight="1" x14ac:dyDescent="0.2"/>
    <row r="7715" ht="13.15" customHeight="1" x14ac:dyDescent="0.2"/>
    <row r="7716" ht="13.15" customHeight="1" x14ac:dyDescent="0.2"/>
    <row r="7717" ht="13.15" customHeight="1" x14ac:dyDescent="0.2"/>
    <row r="7718" ht="13.15" customHeight="1" x14ac:dyDescent="0.2"/>
    <row r="7719" ht="13.15" customHeight="1" x14ac:dyDescent="0.2"/>
    <row r="7720" ht="13.15" customHeight="1" x14ac:dyDescent="0.2"/>
    <row r="7721" ht="13.15" customHeight="1" x14ac:dyDescent="0.2"/>
    <row r="7722" ht="13.15" customHeight="1" x14ac:dyDescent="0.2"/>
    <row r="7723" ht="13.15" customHeight="1" x14ac:dyDescent="0.2"/>
    <row r="7724" ht="13.15" customHeight="1" x14ac:dyDescent="0.2"/>
    <row r="7725" ht="13.15" customHeight="1" x14ac:dyDescent="0.2"/>
    <row r="7726" ht="13.15" customHeight="1" x14ac:dyDescent="0.2"/>
    <row r="7727" ht="13.15" customHeight="1" x14ac:dyDescent="0.2"/>
    <row r="7728" ht="13.15" customHeight="1" x14ac:dyDescent="0.2"/>
    <row r="7729" ht="13.15" customHeight="1" x14ac:dyDescent="0.2"/>
    <row r="7730" ht="13.15" customHeight="1" x14ac:dyDescent="0.2"/>
    <row r="7731" ht="13.15" customHeight="1" x14ac:dyDescent="0.2"/>
    <row r="7732" ht="13.15" customHeight="1" x14ac:dyDescent="0.2"/>
    <row r="7733" ht="13.15" customHeight="1" x14ac:dyDescent="0.2"/>
    <row r="7734" ht="13.15" customHeight="1" x14ac:dyDescent="0.2"/>
    <row r="7735" ht="13.15" customHeight="1" x14ac:dyDescent="0.2"/>
    <row r="7736" ht="13.15" customHeight="1" x14ac:dyDescent="0.2"/>
    <row r="7737" ht="13.15" customHeight="1" x14ac:dyDescent="0.2"/>
    <row r="7738" ht="13.15" customHeight="1" x14ac:dyDescent="0.2"/>
    <row r="7739" ht="13.15" customHeight="1" x14ac:dyDescent="0.2"/>
    <row r="7740" ht="13.15" customHeight="1" x14ac:dyDescent="0.2"/>
    <row r="7741" ht="13.15" customHeight="1" x14ac:dyDescent="0.2"/>
    <row r="7742" ht="13.15" customHeight="1" x14ac:dyDescent="0.2"/>
    <row r="7743" ht="13.15" customHeight="1" x14ac:dyDescent="0.2"/>
    <row r="7744" ht="13.15" customHeight="1" x14ac:dyDescent="0.2"/>
    <row r="7745" ht="13.15" customHeight="1" x14ac:dyDescent="0.2"/>
    <row r="7746" ht="13.15" customHeight="1" x14ac:dyDescent="0.2"/>
    <row r="7747" ht="13.15" customHeight="1" x14ac:dyDescent="0.2"/>
    <row r="7748" ht="13.15" customHeight="1" x14ac:dyDescent="0.2"/>
    <row r="7749" ht="13.15" customHeight="1" x14ac:dyDescent="0.2"/>
    <row r="7750" ht="13.15" customHeight="1" x14ac:dyDescent="0.2"/>
    <row r="7751" ht="13.15" customHeight="1" x14ac:dyDescent="0.2"/>
    <row r="7752" ht="13.15" customHeight="1" x14ac:dyDescent="0.2"/>
    <row r="7753" ht="13.15" customHeight="1" x14ac:dyDescent="0.2"/>
    <row r="7754" ht="13.15" customHeight="1" x14ac:dyDescent="0.2"/>
    <row r="7755" ht="13.15" customHeight="1" x14ac:dyDescent="0.2"/>
    <row r="7756" ht="13.15" customHeight="1" x14ac:dyDescent="0.2"/>
    <row r="7757" ht="13.15" customHeight="1" x14ac:dyDescent="0.2"/>
    <row r="7758" ht="13.15" customHeight="1" x14ac:dyDescent="0.2"/>
    <row r="7759" ht="13.15" customHeight="1" x14ac:dyDescent="0.2"/>
    <row r="7760" ht="13.15" customHeight="1" x14ac:dyDescent="0.2"/>
    <row r="7761" ht="13.15" customHeight="1" x14ac:dyDescent="0.2"/>
    <row r="7762" ht="13.15" customHeight="1" x14ac:dyDescent="0.2"/>
    <row r="7763" ht="13.15" customHeight="1" x14ac:dyDescent="0.2"/>
    <row r="7764" ht="13.15" customHeight="1" x14ac:dyDescent="0.2"/>
    <row r="7765" ht="13.15" customHeight="1" x14ac:dyDescent="0.2"/>
    <row r="7766" ht="13.15" customHeight="1" x14ac:dyDescent="0.2"/>
    <row r="7767" ht="13.15" customHeight="1" x14ac:dyDescent="0.2"/>
    <row r="7768" ht="13.15" customHeight="1" x14ac:dyDescent="0.2"/>
    <row r="7769" ht="13.15" customHeight="1" x14ac:dyDescent="0.2"/>
    <row r="7770" ht="13.15" customHeight="1" x14ac:dyDescent="0.2"/>
    <row r="7771" ht="13.15" customHeight="1" x14ac:dyDescent="0.2"/>
    <row r="7772" ht="13.15" customHeight="1" x14ac:dyDescent="0.2"/>
    <row r="7773" ht="13.15" customHeight="1" x14ac:dyDescent="0.2"/>
    <row r="7774" ht="13.15" customHeight="1" x14ac:dyDescent="0.2"/>
    <row r="7775" ht="13.15" customHeight="1" x14ac:dyDescent="0.2"/>
    <row r="7776" ht="13.15" customHeight="1" x14ac:dyDescent="0.2"/>
    <row r="7777" ht="13.15" customHeight="1" x14ac:dyDescent="0.2"/>
    <row r="7778" ht="13.15" customHeight="1" x14ac:dyDescent="0.2"/>
    <row r="7779" ht="13.15" customHeight="1" x14ac:dyDescent="0.2"/>
    <row r="7780" ht="13.15" customHeight="1" x14ac:dyDescent="0.2"/>
    <row r="7781" ht="13.15" customHeight="1" x14ac:dyDescent="0.2"/>
    <row r="7782" ht="13.15" customHeight="1" x14ac:dyDescent="0.2"/>
    <row r="7783" ht="13.15" customHeight="1" x14ac:dyDescent="0.2"/>
    <row r="7784" ht="13.15" customHeight="1" x14ac:dyDescent="0.2"/>
    <row r="7785" ht="13.15" customHeight="1" x14ac:dyDescent="0.2"/>
    <row r="7786" ht="13.15" customHeight="1" x14ac:dyDescent="0.2"/>
    <row r="7787" ht="13.15" customHeight="1" x14ac:dyDescent="0.2"/>
    <row r="7788" ht="13.15" customHeight="1" x14ac:dyDescent="0.2"/>
    <row r="7789" ht="13.15" customHeight="1" x14ac:dyDescent="0.2"/>
    <row r="7790" ht="13.15" customHeight="1" x14ac:dyDescent="0.2"/>
    <row r="7791" ht="13.15" customHeight="1" x14ac:dyDescent="0.2"/>
    <row r="7792" ht="13.15" customHeight="1" x14ac:dyDescent="0.2"/>
    <row r="7793" ht="13.15" customHeight="1" x14ac:dyDescent="0.2"/>
    <row r="7794" ht="13.15" customHeight="1" x14ac:dyDescent="0.2"/>
    <row r="7795" ht="13.15" customHeight="1" x14ac:dyDescent="0.2"/>
    <row r="7796" ht="13.15" customHeight="1" x14ac:dyDescent="0.2"/>
    <row r="7797" ht="13.15" customHeight="1" x14ac:dyDescent="0.2"/>
    <row r="7798" ht="13.15" customHeight="1" x14ac:dyDescent="0.2"/>
    <row r="7799" ht="13.15" customHeight="1" x14ac:dyDescent="0.2"/>
    <row r="7800" ht="13.15" customHeight="1" x14ac:dyDescent="0.2"/>
    <row r="7801" ht="13.15" customHeight="1" x14ac:dyDescent="0.2"/>
    <row r="7802" ht="13.15" customHeight="1" x14ac:dyDescent="0.2"/>
    <row r="7803" ht="13.15" customHeight="1" x14ac:dyDescent="0.2"/>
    <row r="7804" ht="13.15" customHeight="1" x14ac:dyDescent="0.2"/>
    <row r="7805" ht="13.15" customHeight="1" x14ac:dyDescent="0.2"/>
    <row r="7806" ht="13.15" customHeight="1" x14ac:dyDescent="0.2"/>
    <row r="7807" ht="13.15" customHeight="1" x14ac:dyDescent="0.2"/>
    <row r="7808" ht="13.15" customHeight="1" x14ac:dyDescent="0.2"/>
    <row r="7809" ht="13.15" customHeight="1" x14ac:dyDescent="0.2"/>
    <row r="7810" ht="13.15" customHeight="1" x14ac:dyDescent="0.2"/>
    <row r="7811" ht="13.15" customHeight="1" x14ac:dyDescent="0.2"/>
    <row r="7812" ht="13.15" customHeight="1" x14ac:dyDescent="0.2"/>
    <row r="7813" ht="13.15" customHeight="1" x14ac:dyDescent="0.2"/>
    <row r="7814" ht="13.15" customHeight="1" x14ac:dyDescent="0.2"/>
    <row r="7815" ht="13.15" customHeight="1" x14ac:dyDescent="0.2"/>
    <row r="7816" ht="13.15" customHeight="1" x14ac:dyDescent="0.2"/>
    <row r="7817" ht="13.15" customHeight="1" x14ac:dyDescent="0.2"/>
    <row r="7818" ht="13.15" customHeight="1" x14ac:dyDescent="0.2"/>
    <row r="7819" ht="13.15" customHeight="1" x14ac:dyDescent="0.2"/>
    <row r="7820" ht="13.15" customHeight="1" x14ac:dyDescent="0.2"/>
    <row r="7821" ht="13.15" customHeight="1" x14ac:dyDescent="0.2"/>
    <row r="7822" ht="13.15" customHeight="1" x14ac:dyDescent="0.2"/>
    <row r="7823" ht="13.15" customHeight="1" x14ac:dyDescent="0.2"/>
    <row r="7824" ht="13.15" customHeight="1" x14ac:dyDescent="0.2"/>
    <row r="7825" ht="13.15" customHeight="1" x14ac:dyDescent="0.2"/>
    <row r="7826" ht="13.15" customHeight="1" x14ac:dyDescent="0.2"/>
    <row r="7827" ht="13.15" customHeight="1" x14ac:dyDescent="0.2"/>
    <row r="7828" ht="13.15" customHeight="1" x14ac:dyDescent="0.2"/>
    <row r="7829" ht="13.15" customHeight="1" x14ac:dyDescent="0.2"/>
    <row r="7830" ht="13.15" customHeight="1" x14ac:dyDescent="0.2"/>
    <row r="7831" ht="13.15" customHeight="1" x14ac:dyDescent="0.2"/>
    <row r="7832" ht="13.15" customHeight="1" x14ac:dyDescent="0.2"/>
    <row r="7833" ht="13.15" customHeight="1" x14ac:dyDescent="0.2"/>
    <row r="7834" ht="13.15" customHeight="1" x14ac:dyDescent="0.2"/>
    <row r="7835" ht="13.15" customHeight="1" x14ac:dyDescent="0.2"/>
    <row r="7836" ht="13.15" customHeight="1" x14ac:dyDescent="0.2"/>
    <row r="7837" ht="13.15" customHeight="1" x14ac:dyDescent="0.2"/>
    <row r="7838" ht="13.15" customHeight="1" x14ac:dyDescent="0.2"/>
    <row r="7839" ht="13.15" customHeight="1" x14ac:dyDescent="0.2"/>
    <row r="7840" ht="13.15" customHeight="1" x14ac:dyDescent="0.2"/>
    <row r="7841" ht="13.15" customHeight="1" x14ac:dyDescent="0.2"/>
    <row r="7842" ht="13.15" customHeight="1" x14ac:dyDescent="0.2"/>
    <row r="7843" ht="13.15" customHeight="1" x14ac:dyDescent="0.2"/>
    <row r="7844" ht="13.15" customHeight="1" x14ac:dyDescent="0.2"/>
    <row r="7845" ht="13.15" customHeight="1" x14ac:dyDescent="0.2"/>
    <row r="7846" ht="13.15" customHeight="1" x14ac:dyDescent="0.2"/>
    <row r="7847" ht="13.15" customHeight="1" x14ac:dyDescent="0.2"/>
    <row r="7848" ht="13.15" customHeight="1" x14ac:dyDescent="0.2"/>
    <row r="7849" ht="13.15" customHeight="1" x14ac:dyDescent="0.2"/>
    <row r="7850" ht="13.15" customHeight="1" x14ac:dyDescent="0.2"/>
    <row r="7851" ht="13.15" customHeight="1" x14ac:dyDescent="0.2"/>
    <row r="7852" ht="13.15" customHeight="1" x14ac:dyDescent="0.2"/>
    <row r="7853" ht="13.15" customHeight="1" x14ac:dyDescent="0.2"/>
    <row r="7854" ht="13.15" customHeight="1" x14ac:dyDescent="0.2"/>
    <row r="7855" ht="13.15" customHeight="1" x14ac:dyDescent="0.2"/>
    <row r="7856" ht="13.15" customHeight="1" x14ac:dyDescent="0.2"/>
    <row r="7857" ht="13.15" customHeight="1" x14ac:dyDescent="0.2"/>
    <row r="7858" ht="13.15" customHeight="1" x14ac:dyDescent="0.2"/>
    <row r="7859" ht="13.15" customHeight="1" x14ac:dyDescent="0.2"/>
    <row r="7860" ht="13.15" customHeight="1" x14ac:dyDescent="0.2"/>
    <row r="7861" ht="13.15" customHeight="1" x14ac:dyDescent="0.2"/>
    <row r="7862" ht="13.15" customHeight="1" x14ac:dyDescent="0.2"/>
    <row r="7863" ht="13.15" customHeight="1" x14ac:dyDescent="0.2"/>
    <row r="7864" ht="13.15" customHeight="1" x14ac:dyDescent="0.2"/>
    <row r="7865" ht="13.15" customHeight="1" x14ac:dyDescent="0.2"/>
    <row r="7866" ht="13.15" customHeight="1" x14ac:dyDescent="0.2"/>
    <row r="7867" ht="13.15" customHeight="1" x14ac:dyDescent="0.2"/>
    <row r="7868" ht="13.15" customHeight="1" x14ac:dyDescent="0.2"/>
    <row r="7869" ht="13.15" customHeight="1" x14ac:dyDescent="0.2"/>
    <row r="7870" ht="13.15" customHeight="1" x14ac:dyDescent="0.2"/>
    <row r="7871" ht="13.15" customHeight="1" x14ac:dyDescent="0.2"/>
    <row r="7872" ht="13.15" customHeight="1" x14ac:dyDescent="0.2"/>
    <row r="7873" ht="13.15" customHeight="1" x14ac:dyDescent="0.2"/>
    <row r="7874" ht="13.15" customHeight="1" x14ac:dyDescent="0.2"/>
    <row r="7875" ht="13.15" customHeight="1" x14ac:dyDescent="0.2"/>
    <row r="7876" ht="13.15" customHeight="1" x14ac:dyDescent="0.2"/>
    <row r="7877" ht="13.15" customHeight="1" x14ac:dyDescent="0.2"/>
    <row r="7878" ht="13.15" customHeight="1" x14ac:dyDescent="0.2"/>
    <row r="7879" ht="13.15" customHeight="1" x14ac:dyDescent="0.2"/>
    <row r="7880" ht="13.15" customHeight="1" x14ac:dyDescent="0.2"/>
    <row r="7881" ht="13.15" customHeight="1" x14ac:dyDescent="0.2"/>
    <row r="7882" ht="13.15" customHeight="1" x14ac:dyDescent="0.2"/>
    <row r="7883" ht="13.15" customHeight="1" x14ac:dyDescent="0.2"/>
    <row r="7884" ht="13.15" customHeight="1" x14ac:dyDescent="0.2"/>
    <row r="7885" ht="13.15" customHeight="1" x14ac:dyDescent="0.2"/>
    <row r="7886" ht="13.15" customHeight="1" x14ac:dyDescent="0.2"/>
    <row r="7887" ht="13.15" customHeight="1" x14ac:dyDescent="0.2"/>
    <row r="7888" ht="13.15" customHeight="1" x14ac:dyDescent="0.2"/>
    <row r="7889" ht="13.15" customHeight="1" x14ac:dyDescent="0.2"/>
    <row r="7890" ht="13.15" customHeight="1" x14ac:dyDescent="0.2"/>
    <row r="7891" ht="13.15" customHeight="1" x14ac:dyDescent="0.2"/>
    <row r="7892" ht="13.15" customHeight="1" x14ac:dyDescent="0.2"/>
    <row r="7893" ht="13.15" customHeight="1" x14ac:dyDescent="0.2"/>
    <row r="7894" ht="13.15" customHeight="1" x14ac:dyDescent="0.2"/>
    <row r="7895" ht="13.15" customHeight="1" x14ac:dyDescent="0.2"/>
    <row r="7896" ht="13.15" customHeight="1" x14ac:dyDescent="0.2"/>
    <row r="7897" ht="13.15" customHeight="1" x14ac:dyDescent="0.2"/>
    <row r="7898" ht="13.15" customHeight="1" x14ac:dyDescent="0.2"/>
    <row r="7899" ht="13.15" customHeight="1" x14ac:dyDescent="0.2"/>
    <row r="7900" ht="13.15" customHeight="1" x14ac:dyDescent="0.2"/>
    <row r="7901" ht="13.15" customHeight="1" x14ac:dyDescent="0.2"/>
    <row r="7902" ht="13.15" customHeight="1" x14ac:dyDescent="0.2"/>
    <row r="7903" ht="13.15" customHeight="1" x14ac:dyDescent="0.2"/>
    <row r="7904" ht="13.15" customHeight="1" x14ac:dyDescent="0.2"/>
    <row r="7905" ht="13.15" customHeight="1" x14ac:dyDescent="0.2"/>
    <row r="7906" ht="13.15" customHeight="1" x14ac:dyDescent="0.2"/>
    <row r="7907" ht="13.15" customHeight="1" x14ac:dyDescent="0.2"/>
    <row r="7908" ht="13.15" customHeight="1" x14ac:dyDescent="0.2"/>
    <row r="7909" ht="13.15" customHeight="1" x14ac:dyDescent="0.2"/>
    <row r="7910" ht="13.15" customHeight="1" x14ac:dyDescent="0.2"/>
    <row r="7911" ht="13.15" customHeight="1" x14ac:dyDescent="0.2"/>
    <row r="7912" ht="13.15" customHeight="1" x14ac:dyDescent="0.2"/>
    <row r="7913" ht="13.15" customHeight="1" x14ac:dyDescent="0.2"/>
    <row r="7914" ht="13.15" customHeight="1" x14ac:dyDescent="0.2"/>
    <row r="7915" ht="13.15" customHeight="1" x14ac:dyDescent="0.2"/>
    <row r="7916" ht="13.15" customHeight="1" x14ac:dyDescent="0.2"/>
    <row r="7917" ht="13.15" customHeight="1" x14ac:dyDescent="0.2"/>
    <row r="7918" ht="13.15" customHeight="1" x14ac:dyDescent="0.2"/>
    <row r="7919" ht="13.15" customHeight="1" x14ac:dyDescent="0.2"/>
    <row r="7920" ht="13.15" customHeight="1" x14ac:dyDescent="0.2"/>
    <row r="7921" ht="13.15" customHeight="1" x14ac:dyDescent="0.2"/>
    <row r="7922" ht="13.15" customHeight="1" x14ac:dyDescent="0.2"/>
    <row r="7923" ht="13.15" customHeight="1" x14ac:dyDescent="0.2"/>
    <row r="7924" ht="13.15" customHeight="1" x14ac:dyDescent="0.2"/>
    <row r="7925" ht="13.15" customHeight="1" x14ac:dyDescent="0.2"/>
    <row r="7926" ht="13.15" customHeight="1" x14ac:dyDescent="0.2"/>
    <row r="7927" ht="13.15" customHeight="1" x14ac:dyDescent="0.2"/>
    <row r="7928" ht="13.15" customHeight="1" x14ac:dyDescent="0.2"/>
    <row r="7929" ht="13.15" customHeight="1" x14ac:dyDescent="0.2"/>
    <row r="7930" ht="13.15" customHeight="1" x14ac:dyDescent="0.2"/>
    <row r="7931" ht="13.15" customHeight="1" x14ac:dyDescent="0.2"/>
    <row r="7932" ht="13.15" customHeight="1" x14ac:dyDescent="0.2"/>
    <row r="7933" ht="13.15" customHeight="1" x14ac:dyDescent="0.2"/>
    <row r="7934" ht="13.15" customHeight="1" x14ac:dyDescent="0.2"/>
    <row r="7935" ht="13.15" customHeight="1" x14ac:dyDescent="0.2"/>
    <row r="7936" ht="13.15" customHeight="1" x14ac:dyDescent="0.2"/>
    <row r="7937" ht="13.15" customHeight="1" x14ac:dyDescent="0.2"/>
    <row r="7938" ht="13.15" customHeight="1" x14ac:dyDescent="0.2"/>
    <row r="7939" ht="13.15" customHeight="1" x14ac:dyDescent="0.2"/>
    <row r="7940" ht="13.15" customHeight="1" x14ac:dyDescent="0.2"/>
    <row r="7941" ht="13.15" customHeight="1" x14ac:dyDescent="0.2"/>
    <row r="7942" ht="13.15" customHeight="1" x14ac:dyDescent="0.2"/>
    <row r="7943" ht="13.15" customHeight="1" x14ac:dyDescent="0.2"/>
    <row r="7944" ht="13.15" customHeight="1" x14ac:dyDescent="0.2"/>
    <row r="7945" ht="13.15" customHeight="1" x14ac:dyDescent="0.2"/>
    <row r="7946" ht="13.15" customHeight="1" x14ac:dyDescent="0.2"/>
    <row r="7947" ht="13.15" customHeight="1" x14ac:dyDescent="0.2"/>
    <row r="7948" ht="13.15" customHeight="1" x14ac:dyDescent="0.2"/>
    <row r="7949" ht="13.15" customHeight="1" x14ac:dyDescent="0.2"/>
    <row r="7950" ht="13.15" customHeight="1" x14ac:dyDescent="0.2"/>
    <row r="7951" ht="13.15" customHeight="1" x14ac:dyDescent="0.2"/>
    <row r="7952" ht="13.15" customHeight="1" x14ac:dyDescent="0.2"/>
    <row r="7953" ht="13.15" customHeight="1" x14ac:dyDescent="0.2"/>
    <row r="7954" ht="13.15" customHeight="1" x14ac:dyDescent="0.2"/>
    <row r="7955" ht="13.15" customHeight="1" x14ac:dyDescent="0.2"/>
    <row r="7956" ht="13.15" customHeight="1" x14ac:dyDescent="0.2"/>
    <row r="7957" ht="13.15" customHeight="1" x14ac:dyDescent="0.2"/>
    <row r="7958" ht="13.15" customHeight="1" x14ac:dyDescent="0.2"/>
    <row r="7959" ht="13.15" customHeight="1" x14ac:dyDescent="0.2"/>
    <row r="7960" ht="13.15" customHeight="1" x14ac:dyDescent="0.2"/>
    <row r="7961" ht="13.15" customHeight="1" x14ac:dyDescent="0.2"/>
    <row r="7962" ht="13.15" customHeight="1" x14ac:dyDescent="0.2"/>
    <row r="7963" ht="13.15" customHeight="1" x14ac:dyDescent="0.2"/>
    <row r="7964" ht="13.15" customHeight="1" x14ac:dyDescent="0.2"/>
    <row r="7965" ht="13.15" customHeight="1" x14ac:dyDescent="0.2"/>
    <row r="7966" ht="13.15" customHeight="1" x14ac:dyDescent="0.2"/>
    <row r="7967" ht="13.15" customHeight="1" x14ac:dyDescent="0.2"/>
    <row r="7968" ht="13.15" customHeight="1" x14ac:dyDescent="0.2"/>
    <row r="7969" ht="13.15" customHeight="1" x14ac:dyDescent="0.2"/>
    <row r="7970" ht="13.15" customHeight="1" x14ac:dyDescent="0.2"/>
    <row r="7971" ht="13.15" customHeight="1" x14ac:dyDescent="0.2"/>
    <row r="7972" ht="13.15" customHeight="1" x14ac:dyDescent="0.2"/>
    <row r="7973" ht="13.15" customHeight="1" x14ac:dyDescent="0.2"/>
    <row r="7974" ht="13.15" customHeight="1" x14ac:dyDescent="0.2"/>
    <row r="7975" ht="13.15" customHeight="1" x14ac:dyDescent="0.2"/>
    <row r="7976" ht="13.15" customHeight="1" x14ac:dyDescent="0.2"/>
    <row r="7977" ht="13.15" customHeight="1" x14ac:dyDescent="0.2"/>
    <row r="7978" ht="13.15" customHeight="1" x14ac:dyDescent="0.2"/>
    <row r="7979" ht="13.15" customHeight="1" x14ac:dyDescent="0.2"/>
    <row r="7980" ht="13.15" customHeight="1" x14ac:dyDescent="0.2"/>
    <row r="7981" ht="13.15" customHeight="1" x14ac:dyDescent="0.2"/>
    <row r="7982" ht="13.15" customHeight="1" x14ac:dyDescent="0.2"/>
    <row r="7983" ht="13.15" customHeight="1" x14ac:dyDescent="0.2"/>
    <row r="7984" ht="13.15" customHeight="1" x14ac:dyDescent="0.2"/>
    <row r="7985" ht="13.15" customHeight="1" x14ac:dyDescent="0.2"/>
    <row r="7986" ht="13.15" customHeight="1" x14ac:dyDescent="0.2"/>
    <row r="7987" ht="13.15" customHeight="1" x14ac:dyDescent="0.2"/>
    <row r="7988" ht="13.15" customHeight="1" x14ac:dyDescent="0.2"/>
    <row r="7989" ht="13.15" customHeight="1" x14ac:dyDescent="0.2"/>
    <row r="7990" ht="13.15" customHeight="1" x14ac:dyDescent="0.2"/>
    <row r="7991" ht="13.15" customHeight="1" x14ac:dyDescent="0.2"/>
    <row r="7992" ht="13.15" customHeight="1" x14ac:dyDescent="0.2"/>
    <row r="7993" ht="13.15" customHeight="1" x14ac:dyDescent="0.2"/>
    <row r="7994" ht="13.15" customHeight="1" x14ac:dyDescent="0.2"/>
    <row r="7995" ht="13.15" customHeight="1" x14ac:dyDescent="0.2"/>
    <row r="7996" ht="13.15" customHeight="1" x14ac:dyDescent="0.2"/>
    <row r="7997" ht="13.15" customHeight="1" x14ac:dyDescent="0.2"/>
    <row r="7998" ht="13.15" customHeight="1" x14ac:dyDescent="0.2"/>
    <row r="7999" ht="13.15" customHeight="1" x14ac:dyDescent="0.2"/>
    <row r="8000" ht="13.15" customHeight="1" x14ac:dyDescent="0.2"/>
    <row r="8001" ht="13.15" customHeight="1" x14ac:dyDescent="0.2"/>
    <row r="8002" ht="13.15" customHeight="1" x14ac:dyDescent="0.2"/>
    <row r="8003" ht="13.15" customHeight="1" x14ac:dyDescent="0.2"/>
    <row r="8004" ht="13.15" customHeight="1" x14ac:dyDescent="0.2"/>
    <row r="8005" ht="13.15" customHeight="1" x14ac:dyDescent="0.2"/>
    <row r="8006" ht="13.15" customHeight="1" x14ac:dyDescent="0.2"/>
    <row r="8007" ht="13.15" customHeight="1" x14ac:dyDescent="0.2"/>
    <row r="8008" ht="13.15" customHeight="1" x14ac:dyDescent="0.2"/>
    <row r="8009" ht="13.15" customHeight="1" x14ac:dyDescent="0.2"/>
    <row r="8010" ht="13.15" customHeight="1" x14ac:dyDescent="0.2"/>
    <row r="8011" ht="13.15" customHeight="1" x14ac:dyDescent="0.2"/>
    <row r="8012" ht="13.15" customHeight="1" x14ac:dyDescent="0.2"/>
    <row r="8013" ht="13.15" customHeight="1" x14ac:dyDescent="0.2"/>
    <row r="8014" ht="13.15" customHeight="1" x14ac:dyDescent="0.2"/>
    <row r="8015" ht="13.15" customHeight="1" x14ac:dyDescent="0.2"/>
    <row r="8016" ht="13.15" customHeight="1" x14ac:dyDescent="0.2"/>
    <row r="8017" ht="13.15" customHeight="1" x14ac:dyDescent="0.2"/>
    <row r="8018" ht="13.15" customHeight="1" x14ac:dyDescent="0.2"/>
    <row r="8019" ht="13.15" customHeight="1" x14ac:dyDescent="0.2"/>
    <row r="8020" ht="13.15" customHeight="1" x14ac:dyDescent="0.2"/>
    <row r="8021" ht="13.15" customHeight="1" x14ac:dyDescent="0.2"/>
    <row r="8022" ht="13.15" customHeight="1" x14ac:dyDescent="0.2"/>
    <row r="8023" ht="13.15" customHeight="1" x14ac:dyDescent="0.2"/>
    <row r="8024" ht="13.15" customHeight="1" x14ac:dyDescent="0.2"/>
    <row r="8025" ht="13.15" customHeight="1" x14ac:dyDescent="0.2"/>
    <row r="8026" ht="13.15" customHeight="1" x14ac:dyDescent="0.2"/>
    <row r="8027" ht="13.15" customHeight="1" x14ac:dyDescent="0.2"/>
    <row r="8028" ht="13.15" customHeight="1" x14ac:dyDescent="0.2"/>
    <row r="8029" ht="13.15" customHeight="1" x14ac:dyDescent="0.2"/>
    <row r="8030" ht="13.15" customHeight="1" x14ac:dyDescent="0.2"/>
    <row r="8031" ht="13.15" customHeight="1" x14ac:dyDescent="0.2"/>
    <row r="8032" ht="13.15" customHeight="1" x14ac:dyDescent="0.2"/>
    <row r="8033" ht="13.15" customHeight="1" x14ac:dyDescent="0.2"/>
    <row r="8034" ht="13.15" customHeight="1" x14ac:dyDescent="0.2"/>
    <row r="8035" ht="13.15" customHeight="1" x14ac:dyDescent="0.2"/>
    <row r="8036" ht="13.15" customHeight="1" x14ac:dyDescent="0.2"/>
    <row r="8037" ht="13.15" customHeight="1" x14ac:dyDescent="0.2"/>
    <row r="8038" ht="13.15" customHeight="1" x14ac:dyDescent="0.2"/>
    <row r="8039" ht="13.15" customHeight="1" x14ac:dyDescent="0.2"/>
    <row r="8040" ht="13.15" customHeight="1" x14ac:dyDescent="0.2"/>
    <row r="8041" ht="13.15" customHeight="1" x14ac:dyDescent="0.2"/>
    <row r="8042" ht="13.15" customHeight="1" x14ac:dyDescent="0.2"/>
    <row r="8043" ht="13.15" customHeight="1" x14ac:dyDescent="0.2"/>
    <row r="8044" ht="13.15" customHeight="1" x14ac:dyDescent="0.2"/>
    <row r="8045" ht="13.15" customHeight="1" x14ac:dyDescent="0.2"/>
    <row r="8046" ht="13.15" customHeight="1" x14ac:dyDescent="0.2"/>
    <row r="8047" ht="13.15" customHeight="1" x14ac:dyDescent="0.2"/>
    <row r="8048" ht="13.15" customHeight="1" x14ac:dyDescent="0.2"/>
    <row r="8049" ht="13.15" customHeight="1" x14ac:dyDescent="0.2"/>
    <row r="8050" ht="13.15" customHeight="1" x14ac:dyDescent="0.2"/>
    <row r="8051" ht="13.15" customHeight="1" x14ac:dyDescent="0.2"/>
    <row r="8052" ht="13.15" customHeight="1" x14ac:dyDescent="0.2"/>
    <row r="8053" ht="13.15" customHeight="1" x14ac:dyDescent="0.2"/>
    <row r="8054" ht="13.15" customHeight="1" x14ac:dyDescent="0.2"/>
    <row r="8055" ht="13.15" customHeight="1" x14ac:dyDescent="0.2"/>
    <row r="8056" ht="13.15" customHeight="1" x14ac:dyDescent="0.2"/>
    <row r="8057" ht="13.15" customHeight="1" x14ac:dyDescent="0.2"/>
    <row r="8058" ht="13.15" customHeight="1" x14ac:dyDescent="0.2"/>
    <row r="8059" ht="13.15" customHeight="1" x14ac:dyDescent="0.2"/>
    <row r="8060" ht="13.15" customHeight="1" x14ac:dyDescent="0.2"/>
    <row r="8061" ht="13.15" customHeight="1" x14ac:dyDescent="0.2"/>
    <row r="8062" ht="13.15" customHeight="1" x14ac:dyDescent="0.2"/>
    <row r="8063" ht="13.15" customHeight="1" x14ac:dyDescent="0.2"/>
    <row r="8064" ht="13.15" customHeight="1" x14ac:dyDescent="0.2"/>
    <row r="8065" ht="13.15" customHeight="1" x14ac:dyDescent="0.2"/>
    <row r="8066" ht="13.15" customHeight="1" x14ac:dyDescent="0.2"/>
    <row r="8067" ht="13.15" customHeight="1" x14ac:dyDescent="0.2"/>
    <row r="8068" ht="13.15" customHeight="1" x14ac:dyDescent="0.2"/>
    <row r="8069" ht="13.15" customHeight="1" x14ac:dyDescent="0.2"/>
    <row r="8070" ht="13.15" customHeight="1" x14ac:dyDescent="0.2"/>
    <row r="8071" ht="13.15" customHeight="1" x14ac:dyDescent="0.2"/>
    <row r="8072" ht="13.15" customHeight="1" x14ac:dyDescent="0.2"/>
    <row r="8073" ht="13.15" customHeight="1" x14ac:dyDescent="0.2"/>
    <row r="8074" ht="13.15" customHeight="1" x14ac:dyDescent="0.2"/>
    <row r="8075" ht="13.15" customHeight="1" x14ac:dyDescent="0.2"/>
    <row r="8076" ht="13.15" customHeight="1" x14ac:dyDescent="0.2"/>
    <row r="8077" ht="13.15" customHeight="1" x14ac:dyDescent="0.2"/>
    <row r="8078" ht="13.15" customHeight="1" x14ac:dyDescent="0.2"/>
    <row r="8079" ht="13.15" customHeight="1" x14ac:dyDescent="0.2"/>
    <row r="8080" ht="13.15" customHeight="1" x14ac:dyDescent="0.2"/>
    <row r="8081" ht="13.15" customHeight="1" x14ac:dyDescent="0.2"/>
    <row r="8082" ht="13.15" customHeight="1" x14ac:dyDescent="0.2"/>
    <row r="8083" ht="13.15" customHeight="1" x14ac:dyDescent="0.2"/>
    <row r="8084" ht="13.15" customHeight="1" x14ac:dyDescent="0.2"/>
    <row r="8085" ht="13.15" customHeight="1" x14ac:dyDescent="0.2"/>
    <row r="8086" ht="13.15" customHeight="1" x14ac:dyDescent="0.2"/>
    <row r="8087" ht="13.15" customHeight="1" x14ac:dyDescent="0.2"/>
    <row r="8088" ht="13.15" customHeight="1" x14ac:dyDescent="0.2"/>
    <row r="8089" ht="13.15" customHeight="1" x14ac:dyDescent="0.2"/>
    <row r="8090" ht="13.15" customHeight="1" x14ac:dyDescent="0.2"/>
    <row r="8091" ht="13.15" customHeight="1" x14ac:dyDescent="0.2"/>
    <row r="8092" ht="13.15" customHeight="1" x14ac:dyDescent="0.2"/>
    <row r="8093" ht="13.15" customHeight="1" x14ac:dyDescent="0.2"/>
    <row r="8094" ht="13.15" customHeight="1" x14ac:dyDescent="0.2"/>
    <row r="8095" ht="13.15" customHeight="1" x14ac:dyDescent="0.2"/>
    <row r="8096" ht="13.15" customHeight="1" x14ac:dyDescent="0.2"/>
    <row r="8097" ht="13.15" customHeight="1" x14ac:dyDescent="0.2"/>
    <row r="8098" ht="13.15" customHeight="1" x14ac:dyDescent="0.2"/>
    <row r="8099" ht="13.15" customHeight="1" x14ac:dyDescent="0.2"/>
    <row r="8100" ht="13.15" customHeight="1" x14ac:dyDescent="0.2"/>
    <row r="8101" ht="13.15" customHeight="1" x14ac:dyDescent="0.2"/>
    <row r="8102" ht="13.15" customHeight="1" x14ac:dyDescent="0.2"/>
    <row r="8103" ht="13.15" customHeight="1" x14ac:dyDescent="0.2"/>
    <row r="8104" ht="13.15" customHeight="1" x14ac:dyDescent="0.2"/>
    <row r="8105" ht="13.15" customHeight="1" x14ac:dyDescent="0.2"/>
    <row r="8106" ht="13.15" customHeight="1" x14ac:dyDescent="0.2"/>
    <row r="8107" ht="13.15" customHeight="1" x14ac:dyDescent="0.2"/>
    <row r="8108" ht="13.15" customHeight="1" x14ac:dyDescent="0.2"/>
    <row r="8109" ht="13.15" customHeight="1" x14ac:dyDescent="0.2"/>
    <row r="8110" ht="13.15" customHeight="1" x14ac:dyDescent="0.2"/>
    <row r="8111" ht="13.15" customHeight="1" x14ac:dyDescent="0.2"/>
    <row r="8112" ht="13.15" customHeight="1" x14ac:dyDescent="0.2"/>
    <row r="8113" ht="13.15" customHeight="1" x14ac:dyDescent="0.2"/>
    <row r="8114" ht="13.15" customHeight="1" x14ac:dyDescent="0.2"/>
    <row r="8115" ht="13.15" customHeight="1" x14ac:dyDescent="0.2"/>
    <row r="8116" ht="13.15" customHeight="1" x14ac:dyDescent="0.2"/>
    <row r="8117" ht="13.15" customHeight="1" x14ac:dyDescent="0.2"/>
    <row r="8118" ht="13.15" customHeight="1" x14ac:dyDescent="0.2"/>
    <row r="8119" ht="13.15" customHeight="1" x14ac:dyDescent="0.2"/>
    <row r="8120" ht="13.15" customHeight="1" x14ac:dyDescent="0.2"/>
    <row r="8121" ht="13.15" customHeight="1" x14ac:dyDescent="0.2"/>
    <row r="8122" ht="13.15" customHeight="1" x14ac:dyDescent="0.2"/>
    <row r="8123" ht="13.15" customHeight="1" x14ac:dyDescent="0.2"/>
    <row r="8124" ht="13.15" customHeight="1" x14ac:dyDescent="0.2"/>
    <row r="8125" ht="13.15" customHeight="1" x14ac:dyDescent="0.2"/>
    <row r="8126" ht="13.15" customHeight="1" x14ac:dyDescent="0.2"/>
    <row r="8127" ht="13.15" customHeight="1" x14ac:dyDescent="0.2"/>
    <row r="8128" ht="13.15" customHeight="1" x14ac:dyDescent="0.2"/>
    <row r="8129" ht="13.15" customHeight="1" x14ac:dyDescent="0.2"/>
    <row r="8130" ht="13.15" customHeight="1" x14ac:dyDescent="0.2"/>
    <row r="8131" ht="13.15" customHeight="1" x14ac:dyDescent="0.2"/>
    <row r="8132" ht="13.15" customHeight="1" x14ac:dyDescent="0.2"/>
    <row r="8133" ht="13.15" customHeight="1" x14ac:dyDescent="0.2"/>
    <row r="8134" ht="13.15" customHeight="1" x14ac:dyDescent="0.2"/>
    <row r="8135" ht="13.15" customHeight="1" x14ac:dyDescent="0.2"/>
    <row r="8136" ht="13.15" customHeight="1" x14ac:dyDescent="0.2"/>
    <row r="8137" ht="13.15" customHeight="1" x14ac:dyDescent="0.2"/>
    <row r="8138" ht="13.15" customHeight="1" x14ac:dyDescent="0.2"/>
    <row r="8139" ht="13.15" customHeight="1" x14ac:dyDescent="0.2"/>
    <row r="8140" ht="13.15" customHeight="1" x14ac:dyDescent="0.2"/>
    <row r="8141" ht="13.15" customHeight="1" x14ac:dyDescent="0.2"/>
    <row r="8142" ht="13.15" customHeight="1" x14ac:dyDescent="0.2"/>
    <row r="8143" ht="13.15" customHeight="1" x14ac:dyDescent="0.2"/>
    <row r="8144" ht="13.15" customHeight="1" x14ac:dyDescent="0.2"/>
    <row r="8145" ht="13.15" customHeight="1" x14ac:dyDescent="0.2"/>
    <row r="8146" ht="13.15" customHeight="1" x14ac:dyDescent="0.2"/>
    <row r="8147" ht="13.15" customHeight="1" x14ac:dyDescent="0.2"/>
    <row r="8148" ht="13.15" customHeight="1" x14ac:dyDescent="0.2"/>
    <row r="8149" ht="13.15" customHeight="1" x14ac:dyDescent="0.2"/>
    <row r="8150" ht="13.15" customHeight="1" x14ac:dyDescent="0.2"/>
    <row r="8151" ht="13.15" customHeight="1" x14ac:dyDescent="0.2"/>
    <row r="8152" ht="13.15" customHeight="1" x14ac:dyDescent="0.2"/>
    <row r="8153" ht="13.15" customHeight="1" x14ac:dyDescent="0.2"/>
    <row r="8154" ht="13.15" customHeight="1" x14ac:dyDescent="0.2"/>
    <row r="8155" ht="13.15" customHeight="1" x14ac:dyDescent="0.2"/>
    <row r="8156" ht="13.15" customHeight="1" x14ac:dyDescent="0.2"/>
    <row r="8157" ht="13.15" customHeight="1" x14ac:dyDescent="0.2"/>
    <row r="8158" ht="13.15" customHeight="1" x14ac:dyDescent="0.2"/>
    <row r="8159" ht="13.15" customHeight="1" x14ac:dyDescent="0.2"/>
    <row r="8160" ht="13.15" customHeight="1" x14ac:dyDescent="0.2"/>
    <row r="8161" ht="13.15" customHeight="1" x14ac:dyDescent="0.2"/>
    <row r="8162" ht="13.15" customHeight="1" x14ac:dyDescent="0.2"/>
    <row r="8163" ht="13.15" customHeight="1" x14ac:dyDescent="0.2"/>
    <row r="8164" ht="13.15" customHeight="1" x14ac:dyDescent="0.2"/>
    <row r="8165" ht="13.15" customHeight="1" x14ac:dyDescent="0.2"/>
    <row r="8166" ht="13.15" customHeight="1" x14ac:dyDescent="0.2"/>
    <row r="8167" ht="13.15" customHeight="1" x14ac:dyDescent="0.2"/>
    <row r="8168" ht="13.15" customHeight="1" x14ac:dyDescent="0.2"/>
    <row r="8169" ht="13.15" customHeight="1" x14ac:dyDescent="0.2"/>
    <row r="8170" ht="13.15" customHeight="1" x14ac:dyDescent="0.2"/>
    <row r="8171" ht="13.15" customHeight="1" x14ac:dyDescent="0.2"/>
    <row r="8172" ht="13.15" customHeight="1" x14ac:dyDescent="0.2"/>
    <row r="8173" ht="13.15" customHeight="1" x14ac:dyDescent="0.2"/>
    <row r="8174" ht="13.15" customHeight="1" x14ac:dyDescent="0.2"/>
    <row r="8175" ht="13.15" customHeight="1" x14ac:dyDescent="0.2"/>
    <row r="8176" ht="13.15" customHeight="1" x14ac:dyDescent="0.2"/>
    <row r="8177" ht="13.15" customHeight="1" x14ac:dyDescent="0.2"/>
    <row r="8178" ht="13.15" customHeight="1" x14ac:dyDescent="0.2"/>
    <row r="8179" ht="13.15" customHeight="1" x14ac:dyDescent="0.2"/>
    <row r="8180" ht="13.15" customHeight="1" x14ac:dyDescent="0.2"/>
    <row r="8181" ht="13.15" customHeight="1" x14ac:dyDescent="0.2"/>
    <row r="8182" ht="13.15" customHeight="1" x14ac:dyDescent="0.2"/>
    <row r="8183" ht="13.15" customHeight="1" x14ac:dyDescent="0.2"/>
    <row r="8184" ht="13.15" customHeight="1" x14ac:dyDescent="0.2"/>
    <row r="8185" ht="13.15" customHeight="1" x14ac:dyDescent="0.2"/>
    <row r="8186" ht="13.15" customHeight="1" x14ac:dyDescent="0.2"/>
    <row r="8187" ht="13.15" customHeight="1" x14ac:dyDescent="0.2"/>
    <row r="8188" ht="13.15" customHeight="1" x14ac:dyDescent="0.2"/>
    <row r="8189" ht="13.15" customHeight="1" x14ac:dyDescent="0.2"/>
    <row r="8190" ht="13.15" customHeight="1" x14ac:dyDescent="0.2"/>
    <row r="8191" ht="13.15" customHeight="1" x14ac:dyDescent="0.2"/>
    <row r="8192" ht="13.15" customHeight="1" x14ac:dyDescent="0.2"/>
    <row r="8193" ht="13.15" customHeight="1" x14ac:dyDescent="0.2"/>
    <row r="8194" ht="13.15" customHeight="1" x14ac:dyDescent="0.2"/>
    <row r="8195" ht="13.15" customHeight="1" x14ac:dyDescent="0.2"/>
    <row r="8196" ht="13.15" customHeight="1" x14ac:dyDescent="0.2"/>
    <row r="8197" ht="13.15" customHeight="1" x14ac:dyDescent="0.2"/>
    <row r="8198" ht="13.15" customHeight="1" x14ac:dyDescent="0.2"/>
    <row r="8199" ht="13.15" customHeight="1" x14ac:dyDescent="0.2"/>
    <row r="8200" ht="13.15" customHeight="1" x14ac:dyDescent="0.2"/>
    <row r="8201" ht="13.15" customHeight="1" x14ac:dyDescent="0.2"/>
    <row r="8202" ht="13.15" customHeight="1" x14ac:dyDescent="0.2"/>
    <row r="8203" ht="13.15" customHeight="1" x14ac:dyDescent="0.2"/>
    <row r="8204" ht="13.15" customHeight="1" x14ac:dyDescent="0.2"/>
    <row r="8205" ht="13.15" customHeight="1" x14ac:dyDescent="0.2"/>
    <row r="8206" ht="13.15" customHeight="1" x14ac:dyDescent="0.2"/>
    <row r="8207" ht="13.15" customHeight="1" x14ac:dyDescent="0.2"/>
    <row r="8208" ht="13.15" customHeight="1" x14ac:dyDescent="0.2"/>
    <row r="8209" ht="13.15" customHeight="1" x14ac:dyDescent="0.2"/>
    <row r="8210" ht="13.15" customHeight="1" x14ac:dyDescent="0.2"/>
    <row r="8211" ht="13.15" customHeight="1" x14ac:dyDescent="0.2"/>
    <row r="8212" ht="13.15" customHeight="1" x14ac:dyDescent="0.2"/>
    <row r="8213" ht="13.15" customHeight="1" x14ac:dyDescent="0.2"/>
    <row r="8214" ht="13.15" customHeight="1" x14ac:dyDescent="0.2"/>
    <row r="8215" ht="13.15" customHeight="1" x14ac:dyDescent="0.2"/>
    <row r="8216" ht="13.15" customHeight="1" x14ac:dyDescent="0.2"/>
    <row r="8217" ht="13.15" customHeight="1" x14ac:dyDescent="0.2"/>
    <row r="8218" ht="13.15" customHeight="1" x14ac:dyDescent="0.2"/>
    <row r="8219" ht="13.15" customHeight="1" x14ac:dyDescent="0.2"/>
    <row r="8220" ht="13.15" customHeight="1" x14ac:dyDescent="0.2"/>
    <row r="8221" ht="13.15" customHeight="1" x14ac:dyDescent="0.2"/>
    <row r="8222" ht="13.15" customHeight="1" x14ac:dyDescent="0.2"/>
    <row r="8223" ht="13.15" customHeight="1" x14ac:dyDescent="0.2"/>
    <row r="8224" ht="13.15" customHeight="1" x14ac:dyDescent="0.2"/>
    <row r="8225" ht="13.15" customHeight="1" x14ac:dyDescent="0.2"/>
    <row r="8226" ht="13.15" customHeight="1" x14ac:dyDescent="0.2"/>
    <row r="8227" ht="13.15" customHeight="1" x14ac:dyDescent="0.2"/>
    <row r="8228" ht="13.15" customHeight="1" x14ac:dyDescent="0.2"/>
    <row r="8229" ht="13.15" customHeight="1" x14ac:dyDescent="0.2"/>
    <row r="8230" ht="13.15" customHeight="1" x14ac:dyDescent="0.2"/>
    <row r="8231" ht="13.15" customHeight="1" x14ac:dyDescent="0.2"/>
    <row r="8232" ht="13.15" customHeight="1" x14ac:dyDescent="0.2"/>
    <row r="8233" ht="13.15" customHeight="1" x14ac:dyDescent="0.2"/>
    <row r="8234" ht="13.15" customHeight="1" x14ac:dyDescent="0.2"/>
    <row r="8235" ht="13.15" customHeight="1" x14ac:dyDescent="0.2"/>
    <row r="8236" ht="13.15" customHeight="1" x14ac:dyDescent="0.2"/>
    <row r="8237" ht="13.15" customHeight="1" x14ac:dyDescent="0.2"/>
    <row r="8238" ht="13.15" customHeight="1" x14ac:dyDescent="0.2"/>
    <row r="8239" ht="13.15" customHeight="1" x14ac:dyDescent="0.2"/>
    <row r="8240" ht="13.15" customHeight="1" x14ac:dyDescent="0.2"/>
    <row r="8241" ht="13.15" customHeight="1" x14ac:dyDescent="0.2"/>
    <row r="8242" ht="13.15" customHeight="1" x14ac:dyDescent="0.2"/>
    <row r="8243" ht="13.15" customHeight="1" x14ac:dyDescent="0.2"/>
    <row r="8244" ht="13.15" customHeight="1" x14ac:dyDescent="0.2"/>
    <row r="8245" ht="13.15" customHeight="1" x14ac:dyDescent="0.2"/>
    <row r="8246" ht="13.15" customHeight="1" x14ac:dyDescent="0.2"/>
    <row r="8247" ht="13.15" customHeight="1" x14ac:dyDescent="0.2"/>
    <row r="8248" ht="13.15" customHeight="1" x14ac:dyDescent="0.2"/>
    <row r="8249" ht="13.15" customHeight="1" x14ac:dyDescent="0.2"/>
    <row r="8250" ht="13.15" customHeight="1" x14ac:dyDescent="0.2"/>
    <row r="8251" ht="13.15" customHeight="1" x14ac:dyDescent="0.2"/>
    <row r="8252" ht="13.15" customHeight="1" x14ac:dyDescent="0.2"/>
    <row r="8253" ht="13.15" customHeight="1" x14ac:dyDescent="0.2"/>
    <row r="8254" ht="13.15" customHeight="1" x14ac:dyDescent="0.2"/>
    <row r="8255" ht="13.15" customHeight="1" x14ac:dyDescent="0.2"/>
    <row r="8256" ht="13.15" customHeight="1" x14ac:dyDescent="0.2"/>
    <row r="8257" ht="13.15" customHeight="1" x14ac:dyDescent="0.2"/>
    <row r="8258" ht="13.15" customHeight="1" x14ac:dyDescent="0.2"/>
    <row r="8259" ht="13.15" customHeight="1" x14ac:dyDescent="0.2"/>
    <row r="8260" ht="13.15" customHeight="1" x14ac:dyDescent="0.2"/>
    <row r="8261" ht="13.15" customHeight="1" x14ac:dyDescent="0.2"/>
    <row r="8262" ht="13.15" customHeight="1" x14ac:dyDescent="0.2"/>
    <row r="8263" ht="13.15" customHeight="1" x14ac:dyDescent="0.2"/>
    <row r="8264" ht="13.15" customHeight="1" x14ac:dyDescent="0.2"/>
    <row r="8265" ht="13.15" customHeight="1" x14ac:dyDescent="0.2"/>
    <row r="8266" ht="13.15" customHeight="1" x14ac:dyDescent="0.2"/>
    <row r="8267" ht="13.15" customHeight="1" x14ac:dyDescent="0.2"/>
    <row r="8268" ht="13.15" customHeight="1" x14ac:dyDescent="0.2"/>
    <row r="8269" ht="13.15" customHeight="1" x14ac:dyDescent="0.2"/>
    <row r="8270" ht="13.15" customHeight="1" x14ac:dyDescent="0.2"/>
    <row r="8271" ht="13.15" customHeight="1" x14ac:dyDescent="0.2"/>
    <row r="8272" ht="13.15" customHeight="1" x14ac:dyDescent="0.2"/>
    <row r="8273" ht="13.15" customHeight="1" x14ac:dyDescent="0.2"/>
    <row r="8274" ht="13.15" customHeight="1" x14ac:dyDescent="0.2"/>
    <row r="8275" ht="13.15" customHeight="1" x14ac:dyDescent="0.2"/>
    <row r="8276" ht="13.15" customHeight="1" x14ac:dyDescent="0.2"/>
    <row r="8277" ht="13.15" customHeight="1" x14ac:dyDescent="0.2"/>
    <row r="8278" ht="13.15" customHeight="1" x14ac:dyDescent="0.2"/>
    <row r="8279" ht="13.15" customHeight="1" x14ac:dyDescent="0.2"/>
    <row r="8280" ht="13.15" customHeight="1" x14ac:dyDescent="0.2"/>
    <row r="8281" ht="13.15" customHeight="1" x14ac:dyDescent="0.2"/>
    <row r="8282" ht="13.15" customHeight="1" x14ac:dyDescent="0.2"/>
    <row r="8283" ht="13.15" customHeight="1" x14ac:dyDescent="0.2"/>
    <row r="8284" ht="13.15" customHeight="1" x14ac:dyDescent="0.2"/>
    <row r="8285" ht="13.15" customHeight="1" x14ac:dyDescent="0.2"/>
    <row r="8286" ht="13.15" customHeight="1" x14ac:dyDescent="0.2"/>
    <row r="8287" ht="13.15" customHeight="1" x14ac:dyDescent="0.2"/>
    <row r="8288" ht="13.15" customHeight="1" x14ac:dyDescent="0.2"/>
    <row r="8289" ht="13.15" customHeight="1" x14ac:dyDescent="0.2"/>
    <row r="8290" ht="13.15" customHeight="1" x14ac:dyDescent="0.2"/>
    <row r="8291" ht="13.15" customHeight="1" x14ac:dyDescent="0.2"/>
    <row r="8292" ht="13.15" customHeight="1" x14ac:dyDescent="0.2"/>
    <row r="8293" ht="13.15" customHeight="1" x14ac:dyDescent="0.2"/>
    <row r="8294" ht="13.15" customHeight="1" x14ac:dyDescent="0.2"/>
    <row r="8295" ht="13.15" customHeight="1" x14ac:dyDescent="0.2"/>
    <row r="8296" ht="13.15" customHeight="1" x14ac:dyDescent="0.2"/>
    <row r="8297" ht="13.15" customHeight="1" x14ac:dyDescent="0.2"/>
    <row r="8298" ht="13.15" customHeight="1" x14ac:dyDescent="0.2"/>
    <row r="8299" ht="13.15" customHeight="1" x14ac:dyDescent="0.2"/>
    <row r="8300" ht="13.15" customHeight="1" x14ac:dyDescent="0.2"/>
    <row r="8301" ht="13.15" customHeight="1" x14ac:dyDescent="0.2"/>
    <row r="8302" ht="13.15" customHeight="1" x14ac:dyDescent="0.2"/>
    <row r="8303" ht="13.15" customHeight="1" x14ac:dyDescent="0.2"/>
    <row r="8304" ht="13.15" customHeight="1" x14ac:dyDescent="0.2"/>
    <row r="8305" ht="13.15" customHeight="1" x14ac:dyDescent="0.2"/>
    <row r="8306" ht="13.15" customHeight="1" x14ac:dyDescent="0.2"/>
    <row r="8307" ht="13.15" customHeight="1" x14ac:dyDescent="0.2"/>
    <row r="8308" ht="13.15" customHeight="1" x14ac:dyDescent="0.2"/>
    <row r="8309" ht="13.15" customHeight="1" x14ac:dyDescent="0.2"/>
    <row r="8310" ht="13.15" customHeight="1" x14ac:dyDescent="0.2"/>
    <row r="8311" ht="13.15" customHeight="1" x14ac:dyDescent="0.2"/>
    <row r="8312" ht="13.15" customHeight="1" x14ac:dyDescent="0.2"/>
    <row r="8313" ht="13.15" customHeight="1" x14ac:dyDescent="0.2"/>
    <row r="8314" ht="13.15" customHeight="1" x14ac:dyDescent="0.2"/>
    <row r="8315" ht="13.15" customHeight="1" x14ac:dyDescent="0.2"/>
    <row r="8316" ht="13.15" customHeight="1" x14ac:dyDescent="0.2"/>
    <row r="8317" ht="13.15" customHeight="1" x14ac:dyDescent="0.2"/>
    <row r="8318" ht="13.15" customHeight="1" x14ac:dyDescent="0.2"/>
    <row r="8319" ht="13.15" customHeight="1" x14ac:dyDescent="0.2"/>
    <row r="8320" ht="13.15" customHeight="1" x14ac:dyDescent="0.2"/>
    <row r="8321" ht="13.15" customHeight="1" x14ac:dyDescent="0.2"/>
    <row r="8322" ht="13.15" customHeight="1" x14ac:dyDescent="0.2"/>
    <row r="8323" ht="13.15" customHeight="1" x14ac:dyDescent="0.2"/>
    <row r="8324" ht="13.15" customHeight="1" x14ac:dyDescent="0.2"/>
    <row r="8325" ht="13.15" customHeight="1" x14ac:dyDescent="0.2"/>
    <row r="8326" ht="13.15" customHeight="1" x14ac:dyDescent="0.2"/>
    <row r="8327" ht="13.15" customHeight="1" x14ac:dyDescent="0.2"/>
    <row r="8328" ht="13.15" customHeight="1" x14ac:dyDescent="0.2"/>
    <row r="8329" ht="13.15" customHeight="1" x14ac:dyDescent="0.2"/>
    <row r="8330" ht="13.15" customHeight="1" x14ac:dyDescent="0.2"/>
    <row r="8331" ht="13.15" customHeight="1" x14ac:dyDescent="0.2"/>
    <row r="8332" ht="13.15" customHeight="1" x14ac:dyDescent="0.2"/>
    <row r="8333" ht="13.15" customHeight="1" x14ac:dyDescent="0.2"/>
    <row r="8334" ht="13.15" customHeight="1" x14ac:dyDescent="0.2"/>
    <row r="8335" ht="13.15" customHeight="1" x14ac:dyDescent="0.2"/>
    <row r="8336" ht="13.15" customHeight="1" x14ac:dyDescent="0.2"/>
    <row r="8337" ht="13.15" customHeight="1" x14ac:dyDescent="0.2"/>
    <row r="8338" ht="13.15" customHeight="1" x14ac:dyDescent="0.2"/>
    <row r="8339" ht="13.15" customHeight="1" x14ac:dyDescent="0.2"/>
    <row r="8340" ht="13.15" customHeight="1" x14ac:dyDescent="0.2"/>
    <row r="8341" ht="13.15" customHeight="1" x14ac:dyDescent="0.2"/>
    <row r="8342" ht="13.15" customHeight="1" x14ac:dyDescent="0.2"/>
    <row r="8343" ht="13.15" customHeight="1" x14ac:dyDescent="0.2"/>
    <row r="8344" ht="13.15" customHeight="1" x14ac:dyDescent="0.2"/>
    <row r="8345" ht="13.15" customHeight="1" x14ac:dyDescent="0.2"/>
    <row r="8346" ht="13.15" customHeight="1" x14ac:dyDescent="0.2"/>
    <row r="8347" ht="13.15" customHeight="1" x14ac:dyDescent="0.2"/>
    <row r="8348" ht="13.15" customHeight="1" x14ac:dyDescent="0.2"/>
    <row r="8349" ht="13.15" customHeight="1" x14ac:dyDescent="0.2"/>
    <row r="8350" ht="13.15" customHeight="1" x14ac:dyDescent="0.2"/>
    <row r="8351" ht="13.15" customHeight="1" x14ac:dyDescent="0.2"/>
    <row r="8352" ht="13.15" customHeight="1" x14ac:dyDescent="0.2"/>
    <row r="8353" ht="13.15" customHeight="1" x14ac:dyDescent="0.2"/>
    <row r="8354" ht="13.15" customHeight="1" x14ac:dyDescent="0.2"/>
    <row r="8355" ht="13.15" customHeight="1" x14ac:dyDescent="0.2"/>
    <row r="8356" ht="13.15" customHeight="1" x14ac:dyDescent="0.2"/>
    <row r="8357" ht="13.15" customHeight="1" x14ac:dyDescent="0.2"/>
    <row r="8358" ht="13.15" customHeight="1" x14ac:dyDescent="0.2"/>
    <row r="8359" ht="13.15" customHeight="1" x14ac:dyDescent="0.2"/>
    <row r="8360" ht="13.15" customHeight="1" x14ac:dyDescent="0.2"/>
    <row r="8361" ht="13.15" customHeight="1" x14ac:dyDescent="0.2"/>
    <row r="8362" ht="13.15" customHeight="1" x14ac:dyDescent="0.2"/>
    <row r="8363" ht="13.15" customHeight="1" x14ac:dyDescent="0.2"/>
    <row r="8364" ht="13.15" customHeight="1" x14ac:dyDescent="0.2"/>
    <row r="8365" ht="13.15" customHeight="1" x14ac:dyDescent="0.2"/>
    <row r="8366" ht="13.15" customHeight="1" x14ac:dyDescent="0.2"/>
    <row r="8367" ht="13.15" customHeight="1" x14ac:dyDescent="0.2"/>
    <row r="8368" ht="13.15" customHeight="1" x14ac:dyDescent="0.2"/>
    <row r="8369" ht="13.15" customHeight="1" x14ac:dyDescent="0.2"/>
    <row r="8370" ht="13.15" customHeight="1" x14ac:dyDescent="0.2"/>
    <row r="8371" ht="13.15" customHeight="1" x14ac:dyDescent="0.2"/>
    <row r="8372" ht="13.15" customHeight="1" x14ac:dyDescent="0.2"/>
    <row r="8373" ht="13.15" customHeight="1" x14ac:dyDescent="0.2"/>
    <row r="8374" ht="13.15" customHeight="1" x14ac:dyDescent="0.2"/>
    <row r="8375" ht="13.15" customHeight="1" x14ac:dyDescent="0.2"/>
    <row r="8376" ht="13.15" customHeight="1" x14ac:dyDescent="0.2"/>
    <row r="8377" ht="13.15" customHeight="1" x14ac:dyDescent="0.2"/>
    <row r="8378" ht="13.15" customHeight="1" x14ac:dyDescent="0.2"/>
    <row r="8379" ht="13.15" customHeight="1" x14ac:dyDescent="0.2"/>
    <row r="8380" ht="13.15" customHeight="1" x14ac:dyDescent="0.2"/>
    <row r="8381" ht="13.15" customHeight="1" x14ac:dyDescent="0.2"/>
    <row r="8382" ht="13.15" customHeight="1" x14ac:dyDescent="0.2"/>
    <row r="8383" ht="13.15" customHeight="1" x14ac:dyDescent="0.2"/>
    <row r="8384" ht="13.15" customHeight="1" x14ac:dyDescent="0.2"/>
    <row r="8385" ht="13.15" customHeight="1" x14ac:dyDescent="0.2"/>
    <row r="8386" ht="13.15" customHeight="1" x14ac:dyDescent="0.2"/>
    <row r="8387" ht="13.15" customHeight="1" x14ac:dyDescent="0.2"/>
    <row r="8388" ht="13.15" customHeight="1" x14ac:dyDescent="0.2"/>
    <row r="8389" ht="13.15" customHeight="1" x14ac:dyDescent="0.2"/>
    <row r="8390" ht="13.15" customHeight="1" x14ac:dyDescent="0.2"/>
    <row r="8391" ht="13.15" customHeight="1" x14ac:dyDescent="0.2"/>
    <row r="8392" ht="13.15" customHeight="1" x14ac:dyDescent="0.2"/>
    <row r="8393" ht="13.15" customHeight="1" x14ac:dyDescent="0.2"/>
    <row r="8394" ht="13.15" customHeight="1" x14ac:dyDescent="0.2"/>
    <row r="8395" ht="13.15" customHeight="1" x14ac:dyDescent="0.2"/>
    <row r="8396" ht="13.15" customHeight="1" x14ac:dyDescent="0.2"/>
    <row r="8397" ht="13.15" customHeight="1" x14ac:dyDescent="0.2"/>
    <row r="8398" ht="13.15" customHeight="1" x14ac:dyDescent="0.2"/>
    <row r="8399" ht="13.15" customHeight="1" x14ac:dyDescent="0.2"/>
    <row r="8400" ht="13.15" customHeight="1" x14ac:dyDescent="0.2"/>
    <row r="8401" ht="13.15" customHeight="1" x14ac:dyDescent="0.2"/>
    <row r="8402" ht="13.15" customHeight="1" x14ac:dyDescent="0.2"/>
    <row r="8403" ht="13.15" customHeight="1" x14ac:dyDescent="0.2"/>
    <row r="8404" ht="13.15" customHeight="1" x14ac:dyDescent="0.2"/>
    <row r="8405" ht="13.15" customHeight="1" x14ac:dyDescent="0.2"/>
    <row r="8406" ht="13.15" customHeight="1" x14ac:dyDescent="0.2"/>
    <row r="8407" ht="13.15" customHeight="1" x14ac:dyDescent="0.2"/>
    <row r="8408" ht="13.15" customHeight="1" x14ac:dyDescent="0.2"/>
    <row r="8409" ht="13.15" customHeight="1" x14ac:dyDescent="0.2"/>
    <row r="8410" ht="13.15" customHeight="1" x14ac:dyDescent="0.2"/>
    <row r="8411" ht="13.15" customHeight="1" x14ac:dyDescent="0.2"/>
    <row r="8412" ht="13.15" customHeight="1" x14ac:dyDescent="0.2"/>
    <row r="8413" ht="13.15" customHeight="1" x14ac:dyDescent="0.2"/>
    <row r="8414" ht="13.15" customHeight="1" x14ac:dyDescent="0.2"/>
    <row r="8415" ht="13.15" customHeight="1" x14ac:dyDescent="0.2"/>
    <row r="8416" ht="13.15" customHeight="1" x14ac:dyDescent="0.2"/>
    <row r="8417" ht="13.15" customHeight="1" x14ac:dyDescent="0.2"/>
    <row r="8418" ht="13.15" customHeight="1" x14ac:dyDescent="0.2"/>
    <row r="8419" ht="13.15" customHeight="1" x14ac:dyDescent="0.2"/>
    <row r="8420" ht="13.15" customHeight="1" x14ac:dyDescent="0.2"/>
    <row r="8421" ht="13.15" customHeight="1" x14ac:dyDescent="0.2"/>
    <row r="8422" ht="13.15" customHeight="1" x14ac:dyDescent="0.2"/>
    <row r="8423" ht="13.15" customHeight="1" x14ac:dyDescent="0.2"/>
    <row r="8424" ht="13.15" customHeight="1" x14ac:dyDescent="0.2"/>
    <row r="8425" ht="13.15" customHeight="1" x14ac:dyDescent="0.2"/>
    <row r="8426" ht="13.15" customHeight="1" x14ac:dyDescent="0.2"/>
    <row r="8427" ht="13.15" customHeight="1" x14ac:dyDescent="0.2"/>
    <row r="8428" ht="13.15" customHeight="1" x14ac:dyDescent="0.2"/>
    <row r="8429" ht="13.15" customHeight="1" x14ac:dyDescent="0.2"/>
    <row r="8430" ht="13.15" customHeight="1" x14ac:dyDescent="0.2"/>
    <row r="8431" ht="13.15" customHeight="1" x14ac:dyDescent="0.2"/>
    <row r="8432" ht="13.15" customHeight="1" x14ac:dyDescent="0.2"/>
    <row r="8433" ht="13.15" customHeight="1" x14ac:dyDescent="0.2"/>
    <row r="8434" ht="13.15" customHeight="1" x14ac:dyDescent="0.2"/>
    <row r="8435" ht="13.15" customHeight="1" x14ac:dyDescent="0.2"/>
    <row r="8436" ht="13.15" customHeight="1" x14ac:dyDescent="0.2"/>
    <row r="8437" ht="13.15" customHeight="1" x14ac:dyDescent="0.2"/>
    <row r="8438" ht="13.15" customHeight="1" x14ac:dyDescent="0.2"/>
    <row r="8439" ht="13.15" customHeight="1" x14ac:dyDescent="0.2"/>
    <row r="8440" ht="13.15" customHeight="1" x14ac:dyDescent="0.2"/>
    <row r="8441" ht="13.15" customHeight="1" x14ac:dyDescent="0.2"/>
    <row r="8442" ht="13.15" customHeight="1" x14ac:dyDescent="0.2"/>
    <row r="8443" ht="13.15" customHeight="1" x14ac:dyDescent="0.2"/>
    <row r="8444" ht="13.15" customHeight="1" x14ac:dyDescent="0.2"/>
    <row r="8445" ht="13.15" customHeight="1" x14ac:dyDescent="0.2"/>
    <row r="8446" ht="13.15" customHeight="1" x14ac:dyDescent="0.2"/>
    <row r="8447" ht="13.15" customHeight="1" x14ac:dyDescent="0.2"/>
    <row r="8448" ht="13.15" customHeight="1" x14ac:dyDescent="0.2"/>
    <row r="8449" ht="13.15" customHeight="1" x14ac:dyDescent="0.2"/>
    <row r="8450" ht="13.15" customHeight="1" x14ac:dyDescent="0.2"/>
    <row r="8451" ht="13.15" customHeight="1" x14ac:dyDescent="0.2"/>
    <row r="8452" ht="13.15" customHeight="1" x14ac:dyDescent="0.2"/>
    <row r="8453" ht="13.15" customHeight="1" x14ac:dyDescent="0.2"/>
    <row r="8454" ht="13.15" customHeight="1" x14ac:dyDescent="0.2"/>
    <row r="8455" ht="13.15" customHeight="1" x14ac:dyDescent="0.2"/>
    <row r="8456" ht="13.15" customHeight="1" x14ac:dyDescent="0.2"/>
    <row r="8457" ht="13.15" customHeight="1" x14ac:dyDescent="0.2"/>
    <row r="8458" ht="13.15" customHeight="1" x14ac:dyDescent="0.2"/>
    <row r="8459" ht="13.15" customHeight="1" x14ac:dyDescent="0.2"/>
    <row r="8460" ht="13.15" customHeight="1" x14ac:dyDescent="0.2"/>
    <row r="8461" ht="13.15" customHeight="1" x14ac:dyDescent="0.2"/>
    <row r="8462" ht="13.15" customHeight="1" x14ac:dyDescent="0.2"/>
    <row r="8463" ht="13.15" customHeight="1" x14ac:dyDescent="0.2"/>
    <row r="8464" ht="13.15" customHeight="1" x14ac:dyDescent="0.2"/>
    <row r="8465" ht="13.15" customHeight="1" x14ac:dyDescent="0.2"/>
    <row r="8466" ht="13.15" customHeight="1" x14ac:dyDescent="0.2"/>
    <row r="8467" ht="13.15" customHeight="1" x14ac:dyDescent="0.2"/>
    <row r="8468" ht="13.15" customHeight="1" x14ac:dyDescent="0.2"/>
    <row r="8469" ht="13.15" customHeight="1" x14ac:dyDescent="0.2"/>
    <row r="8470" ht="13.15" customHeight="1" x14ac:dyDescent="0.2"/>
    <row r="8471" ht="13.15" customHeight="1" x14ac:dyDescent="0.2"/>
    <row r="8472" ht="13.15" customHeight="1" x14ac:dyDescent="0.2"/>
    <row r="8473" ht="13.15" customHeight="1" x14ac:dyDescent="0.2"/>
    <row r="8474" ht="13.15" customHeight="1" x14ac:dyDescent="0.2"/>
    <row r="8475" ht="13.15" customHeight="1" x14ac:dyDescent="0.2"/>
    <row r="8476" ht="13.15" customHeight="1" x14ac:dyDescent="0.2"/>
    <row r="8477" ht="13.15" customHeight="1" x14ac:dyDescent="0.2"/>
    <row r="8478" ht="13.15" customHeight="1" x14ac:dyDescent="0.2"/>
    <row r="8479" ht="13.15" customHeight="1" x14ac:dyDescent="0.2"/>
    <row r="8480" ht="13.15" customHeight="1" x14ac:dyDescent="0.2"/>
    <row r="8481" ht="13.15" customHeight="1" x14ac:dyDescent="0.2"/>
    <row r="8482" ht="13.15" customHeight="1" x14ac:dyDescent="0.2"/>
    <row r="8483" ht="13.15" customHeight="1" x14ac:dyDescent="0.2"/>
    <row r="8484" ht="13.15" customHeight="1" x14ac:dyDescent="0.2"/>
    <row r="8485" ht="13.15" customHeight="1" x14ac:dyDescent="0.2"/>
    <row r="8486" ht="13.15" customHeight="1" x14ac:dyDescent="0.2"/>
    <row r="8487" ht="13.15" customHeight="1" x14ac:dyDescent="0.2"/>
    <row r="8488" ht="13.15" customHeight="1" x14ac:dyDescent="0.2"/>
    <row r="8489" ht="13.15" customHeight="1" x14ac:dyDescent="0.2"/>
    <row r="8490" ht="13.15" customHeight="1" x14ac:dyDescent="0.2"/>
    <row r="8491" ht="13.15" customHeight="1" x14ac:dyDescent="0.2"/>
    <row r="8492" ht="13.15" customHeight="1" x14ac:dyDescent="0.2"/>
    <row r="8493" ht="13.15" customHeight="1" x14ac:dyDescent="0.2"/>
    <row r="8494" ht="13.15" customHeight="1" x14ac:dyDescent="0.2"/>
    <row r="8495" ht="13.15" customHeight="1" x14ac:dyDescent="0.2"/>
    <row r="8496" ht="13.15" customHeight="1" x14ac:dyDescent="0.2"/>
    <row r="8497" ht="13.15" customHeight="1" x14ac:dyDescent="0.2"/>
    <row r="8498" ht="13.15" customHeight="1" x14ac:dyDescent="0.2"/>
    <row r="8499" ht="13.15" customHeight="1" x14ac:dyDescent="0.2"/>
    <row r="8500" ht="13.15" customHeight="1" x14ac:dyDescent="0.2"/>
    <row r="8501" ht="13.15" customHeight="1" x14ac:dyDescent="0.2"/>
    <row r="8502" ht="13.15" customHeight="1" x14ac:dyDescent="0.2"/>
    <row r="8503" ht="13.15" customHeight="1" x14ac:dyDescent="0.2"/>
    <row r="8504" ht="13.15" customHeight="1" x14ac:dyDescent="0.2"/>
    <row r="8505" ht="13.15" customHeight="1" x14ac:dyDescent="0.2"/>
    <row r="8506" ht="13.15" customHeight="1" x14ac:dyDescent="0.2"/>
    <row r="8507" ht="13.15" customHeight="1" x14ac:dyDescent="0.2"/>
    <row r="8508" ht="13.15" customHeight="1" x14ac:dyDescent="0.2"/>
    <row r="8509" ht="13.15" customHeight="1" x14ac:dyDescent="0.2"/>
    <row r="8510" ht="13.15" customHeight="1" x14ac:dyDescent="0.2"/>
    <row r="8511" ht="13.15" customHeight="1" x14ac:dyDescent="0.2"/>
    <row r="8512" ht="13.15" customHeight="1" x14ac:dyDescent="0.2"/>
    <row r="8513" ht="13.15" customHeight="1" x14ac:dyDescent="0.2"/>
    <row r="8514" ht="13.15" customHeight="1" x14ac:dyDescent="0.2"/>
    <row r="8515" ht="13.15" customHeight="1" x14ac:dyDescent="0.2"/>
    <row r="8516" ht="13.15" customHeight="1" x14ac:dyDescent="0.2"/>
    <row r="8517" ht="13.15" customHeight="1" x14ac:dyDescent="0.2"/>
    <row r="8518" ht="13.15" customHeight="1" x14ac:dyDescent="0.2"/>
    <row r="8519" ht="13.15" customHeight="1" x14ac:dyDescent="0.2"/>
    <row r="8520" ht="13.15" customHeight="1" x14ac:dyDescent="0.2"/>
    <row r="8521" ht="13.15" customHeight="1" x14ac:dyDescent="0.2"/>
    <row r="8522" ht="13.15" customHeight="1" x14ac:dyDescent="0.2"/>
    <row r="8523" ht="13.15" customHeight="1" x14ac:dyDescent="0.2"/>
    <row r="8524" ht="13.15" customHeight="1" x14ac:dyDescent="0.2"/>
    <row r="8525" ht="13.15" customHeight="1" x14ac:dyDescent="0.2"/>
    <row r="8526" ht="13.15" customHeight="1" x14ac:dyDescent="0.2"/>
    <row r="8527" ht="13.15" customHeight="1" x14ac:dyDescent="0.2"/>
    <row r="8528" ht="13.15" customHeight="1" x14ac:dyDescent="0.2"/>
    <row r="8529" ht="13.15" customHeight="1" x14ac:dyDescent="0.2"/>
    <row r="8530" ht="13.15" customHeight="1" x14ac:dyDescent="0.2"/>
    <row r="8531" ht="13.15" customHeight="1" x14ac:dyDescent="0.2"/>
    <row r="8532" ht="13.15" customHeight="1" x14ac:dyDescent="0.2"/>
    <row r="8533" ht="13.15" customHeight="1" x14ac:dyDescent="0.2"/>
    <row r="8534" ht="13.15" customHeight="1" x14ac:dyDescent="0.2"/>
    <row r="8535" ht="13.15" customHeight="1" x14ac:dyDescent="0.2"/>
    <row r="8536" ht="13.15" customHeight="1" x14ac:dyDescent="0.2"/>
    <row r="8537" ht="13.15" customHeight="1" x14ac:dyDescent="0.2"/>
    <row r="8538" ht="13.15" customHeight="1" x14ac:dyDescent="0.2"/>
    <row r="8539" ht="13.15" customHeight="1" x14ac:dyDescent="0.2"/>
    <row r="8540" ht="13.15" customHeight="1" x14ac:dyDescent="0.2"/>
    <row r="8541" ht="13.15" customHeight="1" x14ac:dyDescent="0.2"/>
    <row r="8542" ht="13.15" customHeight="1" x14ac:dyDescent="0.2"/>
    <row r="8543" ht="13.15" customHeight="1" x14ac:dyDescent="0.2"/>
    <row r="8544" ht="13.15" customHeight="1" x14ac:dyDescent="0.2"/>
    <row r="8545" ht="13.15" customHeight="1" x14ac:dyDescent="0.2"/>
    <row r="8546" ht="13.15" customHeight="1" x14ac:dyDescent="0.2"/>
    <row r="8547" ht="13.15" customHeight="1" x14ac:dyDescent="0.2"/>
    <row r="8548" ht="13.15" customHeight="1" x14ac:dyDescent="0.2"/>
    <row r="8549" ht="13.15" customHeight="1" x14ac:dyDescent="0.2"/>
    <row r="8550" ht="13.15" customHeight="1" x14ac:dyDescent="0.2"/>
    <row r="8551" ht="13.15" customHeight="1" x14ac:dyDescent="0.2"/>
    <row r="8552" ht="13.15" customHeight="1" x14ac:dyDescent="0.2"/>
    <row r="8553" ht="13.15" customHeight="1" x14ac:dyDescent="0.2"/>
    <row r="8554" ht="13.15" customHeight="1" x14ac:dyDescent="0.2"/>
    <row r="8555" ht="13.15" customHeight="1" x14ac:dyDescent="0.2"/>
    <row r="8556" ht="13.15" customHeight="1" x14ac:dyDescent="0.2"/>
    <row r="8557" ht="13.15" customHeight="1" x14ac:dyDescent="0.2"/>
    <row r="8558" ht="13.15" customHeight="1" x14ac:dyDescent="0.2"/>
    <row r="8559" ht="13.15" customHeight="1" x14ac:dyDescent="0.2"/>
    <row r="8560" ht="13.15" customHeight="1" x14ac:dyDescent="0.2"/>
    <row r="8561" ht="13.15" customHeight="1" x14ac:dyDescent="0.2"/>
    <row r="8562" ht="13.15" customHeight="1" x14ac:dyDescent="0.2"/>
    <row r="8563" ht="13.15" customHeight="1" x14ac:dyDescent="0.2"/>
    <row r="8564" ht="13.15" customHeight="1" x14ac:dyDescent="0.2"/>
    <row r="8565" ht="13.15" customHeight="1" x14ac:dyDescent="0.2"/>
    <row r="8566" ht="13.15" customHeight="1" x14ac:dyDescent="0.2"/>
    <row r="8567" ht="13.15" customHeight="1" x14ac:dyDescent="0.2"/>
    <row r="8568" ht="13.15" customHeight="1" x14ac:dyDescent="0.2"/>
    <row r="8569" ht="13.15" customHeight="1" x14ac:dyDescent="0.2"/>
    <row r="8570" ht="13.15" customHeight="1" x14ac:dyDescent="0.2"/>
    <row r="8571" ht="13.15" customHeight="1" x14ac:dyDescent="0.2"/>
    <row r="8572" ht="13.15" customHeight="1" x14ac:dyDescent="0.2"/>
    <row r="8573" ht="13.15" customHeight="1" x14ac:dyDescent="0.2"/>
    <row r="8574" ht="13.15" customHeight="1" x14ac:dyDescent="0.2"/>
    <row r="8575" ht="13.15" customHeight="1" x14ac:dyDescent="0.2"/>
    <row r="8576" ht="13.15" customHeight="1" x14ac:dyDescent="0.2"/>
    <row r="8577" ht="13.15" customHeight="1" x14ac:dyDescent="0.2"/>
    <row r="8578" ht="13.15" customHeight="1" x14ac:dyDescent="0.2"/>
    <row r="8579" ht="13.15" customHeight="1" x14ac:dyDescent="0.2"/>
    <row r="8580" ht="13.15" customHeight="1" x14ac:dyDescent="0.2"/>
    <row r="8581" ht="13.15" customHeight="1" x14ac:dyDescent="0.2"/>
    <row r="8582" ht="13.15" customHeight="1" x14ac:dyDescent="0.2"/>
    <row r="8583" ht="13.15" customHeight="1" x14ac:dyDescent="0.2"/>
    <row r="8584" ht="13.15" customHeight="1" x14ac:dyDescent="0.2"/>
    <row r="8585" ht="13.15" customHeight="1" x14ac:dyDescent="0.2"/>
    <row r="8586" ht="13.15" customHeight="1" x14ac:dyDescent="0.2"/>
    <row r="8587" ht="13.15" customHeight="1" x14ac:dyDescent="0.2"/>
    <row r="8588" ht="13.15" customHeight="1" x14ac:dyDescent="0.2"/>
    <row r="8589" ht="13.15" customHeight="1" x14ac:dyDescent="0.2"/>
    <row r="8590" ht="13.15" customHeight="1" x14ac:dyDescent="0.2"/>
    <row r="8591" ht="13.15" customHeight="1" x14ac:dyDescent="0.2"/>
    <row r="8592" ht="13.15" customHeight="1" x14ac:dyDescent="0.2"/>
    <row r="8593" ht="13.15" customHeight="1" x14ac:dyDescent="0.2"/>
    <row r="8594" ht="13.15" customHeight="1" x14ac:dyDescent="0.2"/>
    <row r="8595" ht="13.15" customHeight="1" x14ac:dyDescent="0.2"/>
    <row r="8596" ht="13.15" customHeight="1" x14ac:dyDescent="0.2"/>
    <row r="8597" ht="13.15" customHeight="1" x14ac:dyDescent="0.2"/>
    <row r="8598" ht="13.15" customHeight="1" x14ac:dyDescent="0.2"/>
    <row r="8599" ht="13.15" customHeight="1" x14ac:dyDescent="0.2"/>
    <row r="8600" ht="13.15" customHeight="1" x14ac:dyDescent="0.2"/>
    <row r="8601" ht="13.15" customHeight="1" x14ac:dyDescent="0.2"/>
    <row r="8602" ht="13.15" customHeight="1" x14ac:dyDescent="0.2"/>
    <row r="8603" ht="13.15" customHeight="1" x14ac:dyDescent="0.2"/>
    <row r="8604" ht="13.15" customHeight="1" x14ac:dyDescent="0.2"/>
    <row r="8605" ht="13.15" customHeight="1" x14ac:dyDescent="0.2"/>
    <row r="8606" ht="13.15" customHeight="1" x14ac:dyDescent="0.2"/>
    <row r="8607" ht="13.15" customHeight="1" x14ac:dyDescent="0.2"/>
    <row r="8608" ht="13.15" customHeight="1" x14ac:dyDescent="0.2"/>
    <row r="8609" ht="13.15" customHeight="1" x14ac:dyDescent="0.2"/>
    <row r="8610" ht="13.15" customHeight="1" x14ac:dyDescent="0.2"/>
    <row r="8611" ht="13.15" customHeight="1" x14ac:dyDescent="0.2"/>
    <row r="8612" ht="13.15" customHeight="1" x14ac:dyDescent="0.2"/>
    <row r="8613" ht="13.15" customHeight="1" x14ac:dyDescent="0.2"/>
    <row r="8614" ht="13.15" customHeight="1" x14ac:dyDescent="0.2"/>
    <row r="8615" ht="13.15" customHeight="1" x14ac:dyDescent="0.2"/>
    <row r="8616" ht="13.15" customHeight="1" x14ac:dyDescent="0.2"/>
    <row r="8617" ht="13.15" customHeight="1" x14ac:dyDescent="0.2"/>
    <row r="8618" ht="13.15" customHeight="1" x14ac:dyDescent="0.2"/>
    <row r="8619" ht="13.15" customHeight="1" x14ac:dyDescent="0.2"/>
    <row r="8620" ht="13.15" customHeight="1" x14ac:dyDescent="0.2"/>
    <row r="8621" ht="13.15" customHeight="1" x14ac:dyDescent="0.2"/>
    <row r="8622" ht="13.15" customHeight="1" x14ac:dyDescent="0.2"/>
    <row r="8623" ht="13.15" customHeight="1" x14ac:dyDescent="0.2"/>
    <row r="8624" ht="13.15" customHeight="1" x14ac:dyDescent="0.2"/>
    <row r="8625" ht="13.15" customHeight="1" x14ac:dyDescent="0.2"/>
    <row r="8626" ht="13.15" customHeight="1" x14ac:dyDescent="0.2"/>
    <row r="8627" ht="13.15" customHeight="1" x14ac:dyDescent="0.2"/>
    <row r="8628" ht="13.15" customHeight="1" x14ac:dyDescent="0.2"/>
    <row r="8629" ht="13.15" customHeight="1" x14ac:dyDescent="0.2"/>
    <row r="8630" ht="13.15" customHeight="1" x14ac:dyDescent="0.2"/>
    <row r="8631" ht="13.15" customHeight="1" x14ac:dyDescent="0.2"/>
    <row r="8632" ht="13.15" customHeight="1" x14ac:dyDescent="0.2"/>
    <row r="8633" ht="13.15" customHeight="1" x14ac:dyDescent="0.2"/>
    <row r="8634" ht="13.15" customHeight="1" x14ac:dyDescent="0.2"/>
    <row r="8635" ht="13.15" customHeight="1" x14ac:dyDescent="0.2"/>
    <row r="8636" ht="13.15" customHeight="1" x14ac:dyDescent="0.2"/>
    <row r="8637" ht="13.15" customHeight="1" x14ac:dyDescent="0.2"/>
    <row r="8638" ht="13.15" customHeight="1" x14ac:dyDescent="0.2"/>
    <row r="8639" ht="13.15" customHeight="1" x14ac:dyDescent="0.2"/>
    <row r="8640" ht="13.15" customHeight="1" x14ac:dyDescent="0.2"/>
    <row r="8641" ht="13.15" customHeight="1" x14ac:dyDescent="0.2"/>
    <row r="8642" ht="13.15" customHeight="1" x14ac:dyDescent="0.2"/>
    <row r="8643" ht="13.15" customHeight="1" x14ac:dyDescent="0.2"/>
    <row r="8644" ht="13.15" customHeight="1" x14ac:dyDescent="0.2"/>
    <row r="8645" ht="13.15" customHeight="1" x14ac:dyDescent="0.2"/>
    <row r="8646" ht="13.15" customHeight="1" x14ac:dyDescent="0.2"/>
    <row r="8647" ht="13.15" customHeight="1" x14ac:dyDescent="0.2"/>
    <row r="8648" ht="13.15" customHeight="1" x14ac:dyDescent="0.2"/>
    <row r="8649" ht="13.15" customHeight="1" x14ac:dyDescent="0.2"/>
    <row r="8650" ht="13.15" customHeight="1" x14ac:dyDescent="0.2"/>
    <row r="8651" ht="13.15" customHeight="1" x14ac:dyDescent="0.2"/>
    <row r="8652" ht="13.15" customHeight="1" x14ac:dyDescent="0.2"/>
    <row r="8653" ht="13.15" customHeight="1" x14ac:dyDescent="0.2"/>
    <row r="8654" ht="13.15" customHeight="1" x14ac:dyDescent="0.2"/>
    <row r="8655" ht="13.15" customHeight="1" x14ac:dyDescent="0.2"/>
    <row r="8656" ht="13.15" customHeight="1" x14ac:dyDescent="0.2"/>
    <row r="8657" ht="13.15" customHeight="1" x14ac:dyDescent="0.2"/>
    <row r="8658" ht="13.15" customHeight="1" x14ac:dyDescent="0.2"/>
    <row r="8659" ht="13.15" customHeight="1" x14ac:dyDescent="0.2"/>
    <row r="8660" ht="13.15" customHeight="1" x14ac:dyDescent="0.2"/>
    <row r="8661" ht="13.15" customHeight="1" x14ac:dyDescent="0.2"/>
    <row r="8662" ht="13.15" customHeight="1" x14ac:dyDescent="0.2"/>
    <row r="8663" ht="13.15" customHeight="1" x14ac:dyDescent="0.2"/>
    <row r="8664" ht="13.15" customHeight="1" x14ac:dyDescent="0.2"/>
    <row r="8665" ht="13.15" customHeight="1" x14ac:dyDescent="0.2"/>
    <row r="8666" ht="13.15" customHeight="1" x14ac:dyDescent="0.2"/>
    <row r="8667" ht="13.15" customHeight="1" x14ac:dyDescent="0.2"/>
    <row r="8668" ht="13.15" customHeight="1" x14ac:dyDescent="0.2"/>
    <row r="8669" ht="13.15" customHeight="1" x14ac:dyDescent="0.2"/>
    <row r="8670" ht="13.15" customHeight="1" x14ac:dyDescent="0.2"/>
    <row r="8671" ht="13.15" customHeight="1" x14ac:dyDescent="0.2"/>
    <row r="8672" ht="13.15" customHeight="1" x14ac:dyDescent="0.2"/>
    <row r="8673" ht="13.15" customHeight="1" x14ac:dyDescent="0.2"/>
    <row r="8674" ht="13.15" customHeight="1" x14ac:dyDescent="0.2"/>
    <row r="8675" ht="13.15" customHeight="1" x14ac:dyDescent="0.2"/>
    <row r="8676" ht="13.15" customHeight="1" x14ac:dyDescent="0.2"/>
    <row r="8677" ht="13.15" customHeight="1" x14ac:dyDescent="0.2"/>
    <row r="8678" ht="13.15" customHeight="1" x14ac:dyDescent="0.2"/>
    <row r="8679" ht="13.15" customHeight="1" x14ac:dyDescent="0.2"/>
    <row r="8680" ht="13.15" customHeight="1" x14ac:dyDescent="0.2"/>
    <row r="8681" ht="13.15" customHeight="1" x14ac:dyDescent="0.2"/>
    <row r="8682" ht="13.15" customHeight="1" x14ac:dyDescent="0.2"/>
    <row r="8683" ht="13.15" customHeight="1" x14ac:dyDescent="0.2"/>
    <row r="8684" ht="13.15" customHeight="1" x14ac:dyDescent="0.2"/>
    <row r="8685" ht="13.15" customHeight="1" x14ac:dyDescent="0.2"/>
    <row r="8686" ht="13.15" customHeight="1" x14ac:dyDescent="0.2"/>
    <row r="8687" ht="13.15" customHeight="1" x14ac:dyDescent="0.2"/>
    <row r="8688" ht="13.15" customHeight="1" x14ac:dyDescent="0.2"/>
    <row r="8689" ht="13.15" customHeight="1" x14ac:dyDescent="0.2"/>
    <row r="8690" ht="13.15" customHeight="1" x14ac:dyDescent="0.2"/>
    <row r="8691" ht="13.15" customHeight="1" x14ac:dyDescent="0.2"/>
    <row r="8692" ht="13.15" customHeight="1" x14ac:dyDescent="0.2"/>
    <row r="8693" ht="13.15" customHeight="1" x14ac:dyDescent="0.2"/>
    <row r="8694" ht="13.15" customHeight="1" x14ac:dyDescent="0.2"/>
    <row r="8695" ht="13.15" customHeight="1" x14ac:dyDescent="0.2"/>
    <row r="8696" ht="13.15" customHeight="1" x14ac:dyDescent="0.2"/>
    <row r="8697" ht="13.15" customHeight="1" x14ac:dyDescent="0.2"/>
    <row r="8698" ht="13.15" customHeight="1" x14ac:dyDescent="0.2"/>
    <row r="8699" ht="13.15" customHeight="1" x14ac:dyDescent="0.2"/>
    <row r="8700" ht="13.15" customHeight="1" x14ac:dyDescent="0.2"/>
    <row r="8701" ht="13.15" customHeight="1" x14ac:dyDescent="0.2"/>
    <row r="8702" ht="13.15" customHeight="1" x14ac:dyDescent="0.2"/>
    <row r="8703" ht="13.15" customHeight="1" x14ac:dyDescent="0.2"/>
    <row r="8704" ht="13.15" customHeight="1" x14ac:dyDescent="0.2"/>
    <row r="8705" ht="13.15" customHeight="1" x14ac:dyDescent="0.2"/>
    <row r="8706" ht="13.15" customHeight="1" x14ac:dyDescent="0.2"/>
    <row r="8707" ht="13.15" customHeight="1" x14ac:dyDescent="0.2"/>
    <row r="8708" ht="13.15" customHeight="1" x14ac:dyDescent="0.2"/>
    <row r="8709" ht="13.15" customHeight="1" x14ac:dyDescent="0.2"/>
    <row r="8710" ht="13.15" customHeight="1" x14ac:dyDescent="0.2"/>
    <row r="8711" ht="13.15" customHeight="1" x14ac:dyDescent="0.2"/>
    <row r="8712" ht="13.15" customHeight="1" x14ac:dyDescent="0.2"/>
    <row r="8713" ht="13.15" customHeight="1" x14ac:dyDescent="0.2"/>
    <row r="8714" ht="13.15" customHeight="1" x14ac:dyDescent="0.2"/>
    <row r="8715" ht="13.15" customHeight="1" x14ac:dyDescent="0.2"/>
    <row r="8716" ht="13.15" customHeight="1" x14ac:dyDescent="0.2"/>
    <row r="8717" ht="13.15" customHeight="1" x14ac:dyDescent="0.2"/>
    <row r="8718" ht="13.15" customHeight="1" x14ac:dyDescent="0.2"/>
    <row r="8719" ht="13.15" customHeight="1" x14ac:dyDescent="0.2"/>
    <row r="8720" ht="13.15" customHeight="1" x14ac:dyDescent="0.2"/>
    <row r="8721" ht="13.15" customHeight="1" x14ac:dyDescent="0.2"/>
    <row r="8722" ht="13.15" customHeight="1" x14ac:dyDescent="0.2"/>
    <row r="8723" ht="13.15" customHeight="1" x14ac:dyDescent="0.2"/>
    <row r="8724" ht="13.15" customHeight="1" x14ac:dyDescent="0.2"/>
    <row r="8725" ht="13.15" customHeight="1" x14ac:dyDescent="0.2"/>
    <row r="8726" ht="13.15" customHeight="1" x14ac:dyDescent="0.2"/>
    <row r="8727" ht="13.15" customHeight="1" x14ac:dyDescent="0.2"/>
    <row r="8728" ht="13.15" customHeight="1" x14ac:dyDescent="0.2"/>
    <row r="8729" ht="13.15" customHeight="1" x14ac:dyDescent="0.2"/>
    <row r="8730" ht="13.15" customHeight="1" x14ac:dyDescent="0.2"/>
    <row r="8731" ht="13.15" customHeight="1" x14ac:dyDescent="0.2"/>
    <row r="8732" ht="13.15" customHeight="1" x14ac:dyDescent="0.2"/>
    <row r="8733" ht="13.15" customHeight="1" x14ac:dyDescent="0.2"/>
    <row r="8734" ht="13.15" customHeight="1" x14ac:dyDescent="0.2"/>
    <row r="8735" ht="13.15" customHeight="1" x14ac:dyDescent="0.2"/>
    <row r="8736" ht="13.15" customHeight="1" x14ac:dyDescent="0.2"/>
    <row r="8737" ht="13.15" customHeight="1" x14ac:dyDescent="0.2"/>
    <row r="8738" ht="13.15" customHeight="1" x14ac:dyDescent="0.2"/>
    <row r="8739" ht="13.15" customHeight="1" x14ac:dyDescent="0.2"/>
    <row r="8740" ht="13.15" customHeight="1" x14ac:dyDescent="0.2"/>
    <row r="8741" ht="13.15" customHeight="1" x14ac:dyDescent="0.2"/>
    <row r="8742" ht="13.15" customHeight="1" x14ac:dyDescent="0.2"/>
    <row r="8743" ht="13.15" customHeight="1" x14ac:dyDescent="0.2"/>
    <row r="8744" ht="13.15" customHeight="1" x14ac:dyDescent="0.2"/>
    <row r="8745" ht="13.15" customHeight="1" x14ac:dyDescent="0.2"/>
    <row r="8746" ht="13.15" customHeight="1" x14ac:dyDescent="0.2"/>
    <row r="8747" ht="13.15" customHeight="1" x14ac:dyDescent="0.2"/>
    <row r="8748" ht="13.15" customHeight="1" x14ac:dyDescent="0.2"/>
    <row r="8749" ht="13.15" customHeight="1" x14ac:dyDescent="0.2"/>
    <row r="8750" ht="13.15" customHeight="1" x14ac:dyDescent="0.2"/>
    <row r="8751" ht="13.15" customHeight="1" x14ac:dyDescent="0.2"/>
    <row r="8752" ht="13.15" customHeight="1" x14ac:dyDescent="0.2"/>
    <row r="8753" ht="13.15" customHeight="1" x14ac:dyDescent="0.2"/>
    <row r="8754" ht="13.15" customHeight="1" x14ac:dyDescent="0.2"/>
    <row r="8755" ht="13.15" customHeight="1" x14ac:dyDescent="0.2"/>
    <row r="8756" ht="13.15" customHeight="1" x14ac:dyDescent="0.2"/>
    <row r="8757" ht="13.15" customHeight="1" x14ac:dyDescent="0.2"/>
    <row r="8758" ht="13.15" customHeight="1" x14ac:dyDescent="0.2"/>
    <row r="8759" ht="13.15" customHeight="1" x14ac:dyDescent="0.2"/>
    <row r="8760" ht="13.15" customHeight="1" x14ac:dyDescent="0.2"/>
    <row r="8761" ht="13.15" customHeight="1" x14ac:dyDescent="0.2"/>
    <row r="8762" ht="13.15" customHeight="1" x14ac:dyDescent="0.2"/>
    <row r="8763" ht="13.15" customHeight="1" x14ac:dyDescent="0.2"/>
    <row r="8764" ht="13.15" customHeight="1" x14ac:dyDescent="0.2"/>
    <row r="8765" ht="13.15" customHeight="1" x14ac:dyDescent="0.2"/>
    <row r="8766" ht="13.15" customHeight="1" x14ac:dyDescent="0.2"/>
    <row r="8767" ht="13.15" customHeight="1" x14ac:dyDescent="0.2"/>
    <row r="8768" ht="13.15" customHeight="1" x14ac:dyDescent="0.2"/>
    <row r="8769" ht="13.15" customHeight="1" x14ac:dyDescent="0.2"/>
    <row r="8770" ht="13.15" customHeight="1" x14ac:dyDescent="0.2"/>
    <row r="8771" ht="13.15" customHeight="1" x14ac:dyDescent="0.2"/>
    <row r="8772" ht="13.15" customHeight="1" x14ac:dyDescent="0.2"/>
    <row r="8773" ht="13.15" customHeight="1" x14ac:dyDescent="0.2"/>
    <row r="8774" ht="13.15" customHeight="1" x14ac:dyDescent="0.2"/>
    <row r="8775" ht="13.15" customHeight="1" x14ac:dyDescent="0.2"/>
    <row r="8776" ht="13.15" customHeight="1" x14ac:dyDescent="0.2"/>
    <row r="8777" ht="13.15" customHeight="1" x14ac:dyDescent="0.2"/>
    <row r="8778" ht="13.15" customHeight="1" x14ac:dyDescent="0.2"/>
    <row r="8779" ht="13.15" customHeight="1" x14ac:dyDescent="0.2"/>
    <row r="8780" ht="13.15" customHeight="1" x14ac:dyDescent="0.2"/>
    <row r="8781" ht="13.15" customHeight="1" x14ac:dyDescent="0.2"/>
    <row r="8782" ht="13.15" customHeight="1" x14ac:dyDescent="0.2"/>
    <row r="8783" ht="13.15" customHeight="1" x14ac:dyDescent="0.2"/>
    <row r="8784" ht="13.15" customHeight="1" x14ac:dyDescent="0.2"/>
    <row r="8785" ht="13.15" customHeight="1" x14ac:dyDescent="0.2"/>
    <row r="8786" ht="13.15" customHeight="1" x14ac:dyDescent="0.2"/>
    <row r="8787" ht="13.15" customHeight="1" x14ac:dyDescent="0.2"/>
    <row r="8788" ht="13.15" customHeight="1" x14ac:dyDescent="0.2"/>
    <row r="8789" ht="13.15" customHeight="1" x14ac:dyDescent="0.2"/>
    <row r="8790" ht="13.15" customHeight="1" x14ac:dyDescent="0.2"/>
    <row r="8791" ht="13.15" customHeight="1" x14ac:dyDescent="0.2"/>
    <row r="8792" ht="13.15" customHeight="1" x14ac:dyDescent="0.2"/>
    <row r="8793" ht="13.15" customHeight="1" x14ac:dyDescent="0.2"/>
    <row r="8794" ht="13.15" customHeight="1" x14ac:dyDescent="0.2"/>
    <row r="8795" ht="13.15" customHeight="1" x14ac:dyDescent="0.2"/>
    <row r="8796" ht="13.15" customHeight="1" x14ac:dyDescent="0.2"/>
    <row r="8797" ht="13.15" customHeight="1" x14ac:dyDescent="0.2"/>
    <row r="8798" ht="13.15" customHeight="1" x14ac:dyDescent="0.2"/>
    <row r="8799" ht="13.15" customHeight="1" x14ac:dyDescent="0.2"/>
    <row r="8800" ht="13.15" customHeight="1" x14ac:dyDescent="0.2"/>
    <row r="8801" ht="13.15" customHeight="1" x14ac:dyDescent="0.2"/>
    <row r="8802" ht="13.15" customHeight="1" x14ac:dyDescent="0.2"/>
    <row r="8803" ht="13.15" customHeight="1" x14ac:dyDescent="0.2"/>
    <row r="8804" ht="13.15" customHeight="1" x14ac:dyDescent="0.2"/>
    <row r="8805" ht="13.15" customHeight="1" x14ac:dyDescent="0.2"/>
    <row r="8806" ht="13.15" customHeight="1" x14ac:dyDescent="0.2"/>
    <row r="8807" ht="13.15" customHeight="1" x14ac:dyDescent="0.2"/>
    <row r="8808" ht="13.15" customHeight="1" x14ac:dyDescent="0.2"/>
    <row r="8809" ht="13.15" customHeight="1" x14ac:dyDescent="0.2"/>
    <row r="8810" ht="13.15" customHeight="1" x14ac:dyDescent="0.2"/>
    <row r="8811" ht="13.15" customHeight="1" x14ac:dyDescent="0.2"/>
    <row r="8812" ht="13.15" customHeight="1" x14ac:dyDescent="0.2"/>
    <row r="8813" ht="13.15" customHeight="1" x14ac:dyDescent="0.2"/>
    <row r="8814" ht="13.15" customHeight="1" x14ac:dyDescent="0.2"/>
    <row r="8815" ht="13.15" customHeight="1" x14ac:dyDescent="0.2"/>
    <row r="8816" ht="13.15" customHeight="1" x14ac:dyDescent="0.2"/>
    <row r="8817" ht="13.15" customHeight="1" x14ac:dyDescent="0.2"/>
    <row r="8818" ht="13.15" customHeight="1" x14ac:dyDescent="0.2"/>
    <row r="8819" ht="13.15" customHeight="1" x14ac:dyDescent="0.2"/>
    <row r="8820" ht="13.15" customHeight="1" x14ac:dyDescent="0.2"/>
    <row r="8821" ht="13.15" customHeight="1" x14ac:dyDescent="0.2"/>
    <row r="8822" ht="13.15" customHeight="1" x14ac:dyDescent="0.2"/>
    <row r="8823" ht="13.15" customHeight="1" x14ac:dyDescent="0.2"/>
    <row r="8824" ht="13.15" customHeight="1" x14ac:dyDescent="0.2"/>
    <row r="8825" ht="13.15" customHeight="1" x14ac:dyDescent="0.2"/>
    <row r="8826" ht="13.15" customHeight="1" x14ac:dyDescent="0.2"/>
    <row r="8827" ht="13.15" customHeight="1" x14ac:dyDescent="0.2"/>
    <row r="8828" ht="13.15" customHeight="1" x14ac:dyDescent="0.2"/>
    <row r="8829" ht="13.15" customHeight="1" x14ac:dyDescent="0.2"/>
    <row r="8830" ht="13.15" customHeight="1" x14ac:dyDescent="0.2"/>
    <row r="8831" ht="13.15" customHeight="1" x14ac:dyDescent="0.2"/>
    <row r="8832" ht="13.15" customHeight="1" x14ac:dyDescent="0.2"/>
    <row r="8833" ht="13.15" customHeight="1" x14ac:dyDescent="0.2"/>
    <row r="8834" ht="13.15" customHeight="1" x14ac:dyDescent="0.2"/>
    <row r="8835" ht="13.15" customHeight="1" x14ac:dyDescent="0.2"/>
    <row r="8836" ht="13.15" customHeight="1" x14ac:dyDescent="0.2"/>
    <row r="8837" ht="13.15" customHeight="1" x14ac:dyDescent="0.2"/>
    <row r="8838" ht="13.15" customHeight="1" x14ac:dyDescent="0.2"/>
    <row r="8839" ht="13.15" customHeight="1" x14ac:dyDescent="0.2"/>
    <row r="8840" ht="13.15" customHeight="1" x14ac:dyDescent="0.2"/>
    <row r="8841" ht="13.15" customHeight="1" x14ac:dyDescent="0.2"/>
    <row r="8842" ht="13.15" customHeight="1" x14ac:dyDescent="0.2"/>
    <row r="8843" ht="13.15" customHeight="1" x14ac:dyDescent="0.2"/>
    <row r="8844" ht="13.15" customHeight="1" x14ac:dyDescent="0.2"/>
    <row r="8845" ht="13.15" customHeight="1" x14ac:dyDescent="0.2"/>
    <row r="8846" ht="13.15" customHeight="1" x14ac:dyDescent="0.2"/>
    <row r="8847" ht="13.15" customHeight="1" x14ac:dyDescent="0.2"/>
    <row r="8848" ht="13.15" customHeight="1" x14ac:dyDescent="0.2"/>
    <row r="8849" ht="13.15" customHeight="1" x14ac:dyDescent="0.2"/>
    <row r="8850" ht="13.15" customHeight="1" x14ac:dyDescent="0.2"/>
    <row r="8851" ht="13.15" customHeight="1" x14ac:dyDescent="0.2"/>
    <row r="8852" ht="13.15" customHeight="1" x14ac:dyDescent="0.2"/>
    <row r="8853" ht="13.15" customHeight="1" x14ac:dyDescent="0.2"/>
    <row r="8854" ht="13.15" customHeight="1" x14ac:dyDescent="0.2"/>
    <row r="8855" ht="13.15" customHeight="1" x14ac:dyDescent="0.2"/>
    <row r="8856" ht="13.15" customHeight="1" x14ac:dyDescent="0.2"/>
    <row r="8857" ht="13.15" customHeight="1" x14ac:dyDescent="0.2"/>
    <row r="8858" ht="13.15" customHeight="1" x14ac:dyDescent="0.2"/>
    <row r="8859" ht="13.15" customHeight="1" x14ac:dyDescent="0.2"/>
    <row r="8860" ht="13.15" customHeight="1" x14ac:dyDescent="0.2"/>
    <row r="8861" ht="13.15" customHeight="1" x14ac:dyDescent="0.2"/>
    <row r="8862" ht="13.15" customHeight="1" x14ac:dyDescent="0.2"/>
    <row r="8863" ht="13.15" customHeight="1" x14ac:dyDescent="0.2"/>
    <row r="8864" ht="13.15" customHeight="1" x14ac:dyDescent="0.2"/>
    <row r="8865" ht="13.15" customHeight="1" x14ac:dyDescent="0.2"/>
    <row r="8866" ht="13.15" customHeight="1" x14ac:dyDescent="0.2"/>
    <row r="8867" ht="13.15" customHeight="1" x14ac:dyDescent="0.2"/>
    <row r="8868" ht="13.15" customHeight="1" x14ac:dyDescent="0.2"/>
    <row r="8869" ht="13.15" customHeight="1" x14ac:dyDescent="0.2"/>
    <row r="8870" ht="13.15" customHeight="1" x14ac:dyDescent="0.2"/>
    <row r="8871" ht="13.15" customHeight="1" x14ac:dyDescent="0.2"/>
    <row r="8872" ht="13.15" customHeight="1" x14ac:dyDescent="0.2"/>
    <row r="8873" ht="13.15" customHeight="1" x14ac:dyDescent="0.2"/>
    <row r="8874" ht="13.15" customHeight="1" x14ac:dyDescent="0.2"/>
    <row r="8875" ht="13.15" customHeight="1" x14ac:dyDescent="0.2"/>
    <row r="8876" ht="13.15" customHeight="1" x14ac:dyDescent="0.2"/>
    <row r="8877" ht="13.15" customHeight="1" x14ac:dyDescent="0.2"/>
    <row r="8878" ht="13.15" customHeight="1" x14ac:dyDescent="0.2"/>
    <row r="8879" ht="13.15" customHeight="1" x14ac:dyDescent="0.2"/>
    <row r="8880" ht="13.15" customHeight="1" x14ac:dyDescent="0.2"/>
    <row r="8881" ht="13.15" customHeight="1" x14ac:dyDescent="0.2"/>
    <row r="8882" ht="13.15" customHeight="1" x14ac:dyDescent="0.2"/>
    <row r="8883" ht="13.15" customHeight="1" x14ac:dyDescent="0.2"/>
    <row r="8884" ht="13.15" customHeight="1" x14ac:dyDescent="0.2"/>
    <row r="8885" ht="13.15" customHeight="1" x14ac:dyDescent="0.2"/>
    <row r="8886" ht="13.15" customHeight="1" x14ac:dyDescent="0.2"/>
    <row r="8887" ht="13.15" customHeight="1" x14ac:dyDescent="0.2"/>
    <row r="8888" ht="13.15" customHeight="1" x14ac:dyDescent="0.2"/>
    <row r="8889" ht="13.15" customHeight="1" x14ac:dyDescent="0.2"/>
    <row r="8890" ht="13.15" customHeight="1" x14ac:dyDescent="0.2"/>
    <row r="8891" ht="13.15" customHeight="1" x14ac:dyDescent="0.2"/>
    <row r="8892" ht="13.15" customHeight="1" x14ac:dyDescent="0.2"/>
    <row r="8893" ht="13.15" customHeight="1" x14ac:dyDescent="0.2"/>
    <row r="8894" ht="13.15" customHeight="1" x14ac:dyDescent="0.2"/>
    <row r="8895" ht="13.15" customHeight="1" x14ac:dyDescent="0.2"/>
    <row r="8896" ht="13.15" customHeight="1" x14ac:dyDescent="0.2"/>
    <row r="8897" ht="13.15" customHeight="1" x14ac:dyDescent="0.2"/>
    <row r="8898" ht="13.15" customHeight="1" x14ac:dyDescent="0.2"/>
    <row r="8899" ht="13.15" customHeight="1" x14ac:dyDescent="0.2"/>
    <row r="8900" ht="13.15" customHeight="1" x14ac:dyDescent="0.2"/>
    <row r="8901" ht="13.15" customHeight="1" x14ac:dyDescent="0.2"/>
    <row r="8902" ht="13.15" customHeight="1" x14ac:dyDescent="0.2"/>
    <row r="8903" ht="13.15" customHeight="1" x14ac:dyDescent="0.2"/>
    <row r="8904" ht="13.15" customHeight="1" x14ac:dyDescent="0.2"/>
    <row r="8905" ht="13.15" customHeight="1" x14ac:dyDescent="0.2"/>
    <row r="8906" ht="13.15" customHeight="1" x14ac:dyDescent="0.2"/>
    <row r="8907" ht="13.15" customHeight="1" x14ac:dyDescent="0.2"/>
    <row r="8908" ht="13.15" customHeight="1" x14ac:dyDescent="0.2"/>
    <row r="8909" ht="13.15" customHeight="1" x14ac:dyDescent="0.2"/>
    <row r="8910" ht="13.15" customHeight="1" x14ac:dyDescent="0.2"/>
    <row r="8911" ht="13.15" customHeight="1" x14ac:dyDescent="0.2"/>
    <row r="8912" ht="13.15" customHeight="1" x14ac:dyDescent="0.2"/>
    <row r="8913" ht="13.15" customHeight="1" x14ac:dyDescent="0.2"/>
    <row r="8914" ht="13.15" customHeight="1" x14ac:dyDescent="0.2"/>
    <row r="8915" ht="13.15" customHeight="1" x14ac:dyDescent="0.2"/>
    <row r="8916" ht="13.15" customHeight="1" x14ac:dyDescent="0.2"/>
    <row r="8917" ht="13.15" customHeight="1" x14ac:dyDescent="0.2"/>
    <row r="8918" ht="13.15" customHeight="1" x14ac:dyDescent="0.2"/>
    <row r="8919" ht="13.15" customHeight="1" x14ac:dyDescent="0.2"/>
    <row r="8920" ht="13.15" customHeight="1" x14ac:dyDescent="0.2"/>
    <row r="8921" ht="13.15" customHeight="1" x14ac:dyDescent="0.2"/>
    <row r="8922" ht="13.15" customHeight="1" x14ac:dyDescent="0.2"/>
    <row r="8923" ht="13.15" customHeight="1" x14ac:dyDescent="0.2"/>
    <row r="8924" ht="13.15" customHeight="1" x14ac:dyDescent="0.2"/>
    <row r="8925" ht="13.15" customHeight="1" x14ac:dyDescent="0.2"/>
    <row r="8926" ht="13.15" customHeight="1" x14ac:dyDescent="0.2"/>
    <row r="8927" ht="13.15" customHeight="1" x14ac:dyDescent="0.2"/>
    <row r="8928" ht="13.15" customHeight="1" x14ac:dyDescent="0.2"/>
    <row r="8929" ht="13.15" customHeight="1" x14ac:dyDescent="0.2"/>
    <row r="8930" ht="13.15" customHeight="1" x14ac:dyDescent="0.2"/>
    <row r="8931" ht="13.15" customHeight="1" x14ac:dyDescent="0.2"/>
    <row r="8932" ht="13.15" customHeight="1" x14ac:dyDescent="0.2"/>
    <row r="8933" ht="13.15" customHeight="1" x14ac:dyDescent="0.2"/>
    <row r="8934" ht="13.15" customHeight="1" x14ac:dyDescent="0.2"/>
    <row r="8935" ht="13.15" customHeight="1" x14ac:dyDescent="0.2"/>
    <row r="8936" ht="13.15" customHeight="1" x14ac:dyDescent="0.2"/>
    <row r="8937" ht="13.15" customHeight="1" x14ac:dyDescent="0.2"/>
    <row r="8938" ht="13.15" customHeight="1" x14ac:dyDescent="0.2"/>
    <row r="8939" ht="13.15" customHeight="1" x14ac:dyDescent="0.2"/>
    <row r="8940" ht="13.15" customHeight="1" x14ac:dyDescent="0.2"/>
    <row r="8941" ht="13.15" customHeight="1" x14ac:dyDescent="0.2"/>
    <row r="8942" ht="13.15" customHeight="1" x14ac:dyDescent="0.2"/>
    <row r="8943" ht="13.15" customHeight="1" x14ac:dyDescent="0.2"/>
    <row r="8944" ht="13.15" customHeight="1" x14ac:dyDescent="0.2"/>
    <row r="8945" ht="13.15" customHeight="1" x14ac:dyDescent="0.2"/>
    <row r="8946" ht="13.15" customHeight="1" x14ac:dyDescent="0.2"/>
    <row r="8947" ht="13.15" customHeight="1" x14ac:dyDescent="0.2"/>
    <row r="8948" ht="13.15" customHeight="1" x14ac:dyDescent="0.2"/>
    <row r="8949" ht="13.15" customHeight="1" x14ac:dyDescent="0.2"/>
    <row r="8950" ht="13.15" customHeight="1" x14ac:dyDescent="0.2"/>
    <row r="8951" ht="13.15" customHeight="1" x14ac:dyDescent="0.2"/>
    <row r="8952" ht="13.15" customHeight="1" x14ac:dyDescent="0.2"/>
    <row r="8953" ht="13.15" customHeight="1" x14ac:dyDescent="0.2"/>
    <row r="8954" ht="13.15" customHeight="1" x14ac:dyDescent="0.2"/>
    <row r="8955" ht="13.15" customHeight="1" x14ac:dyDescent="0.2"/>
    <row r="8956" ht="13.15" customHeight="1" x14ac:dyDescent="0.2"/>
    <row r="8957" ht="13.15" customHeight="1" x14ac:dyDescent="0.2"/>
    <row r="8958" ht="13.15" customHeight="1" x14ac:dyDescent="0.2"/>
    <row r="8959" ht="13.15" customHeight="1" x14ac:dyDescent="0.2"/>
    <row r="8960" ht="13.15" customHeight="1" x14ac:dyDescent="0.2"/>
    <row r="8961" ht="13.15" customHeight="1" x14ac:dyDescent="0.2"/>
    <row r="8962" ht="13.15" customHeight="1" x14ac:dyDescent="0.2"/>
    <row r="8963" ht="13.15" customHeight="1" x14ac:dyDescent="0.2"/>
    <row r="8964" ht="13.15" customHeight="1" x14ac:dyDescent="0.2"/>
    <row r="8965" ht="13.15" customHeight="1" x14ac:dyDescent="0.2"/>
    <row r="8966" ht="13.15" customHeight="1" x14ac:dyDescent="0.2"/>
    <row r="8967" ht="13.15" customHeight="1" x14ac:dyDescent="0.2"/>
    <row r="8968" ht="13.15" customHeight="1" x14ac:dyDescent="0.2"/>
    <row r="8969" ht="13.15" customHeight="1" x14ac:dyDescent="0.2"/>
    <row r="8970" ht="13.15" customHeight="1" x14ac:dyDescent="0.2"/>
    <row r="8971" ht="13.15" customHeight="1" x14ac:dyDescent="0.2"/>
    <row r="8972" ht="13.15" customHeight="1" x14ac:dyDescent="0.2"/>
    <row r="8973" ht="13.15" customHeight="1" x14ac:dyDescent="0.2"/>
    <row r="8974" ht="13.15" customHeight="1" x14ac:dyDescent="0.2"/>
    <row r="8975" ht="13.15" customHeight="1" x14ac:dyDescent="0.2"/>
    <row r="8976" ht="13.15" customHeight="1" x14ac:dyDescent="0.2"/>
    <row r="8977" ht="13.15" customHeight="1" x14ac:dyDescent="0.2"/>
    <row r="8978" ht="13.15" customHeight="1" x14ac:dyDescent="0.2"/>
    <row r="8979" ht="13.15" customHeight="1" x14ac:dyDescent="0.2"/>
    <row r="8980" ht="13.15" customHeight="1" x14ac:dyDescent="0.2"/>
    <row r="8981" ht="13.15" customHeight="1" x14ac:dyDescent="0.2"/>
    <row r="8982" ht="13.15" customHeight="1" x14ac:dyDescent="0.2"/>
    <row r="8983" ht="13.15" customHeight="1" x14ac:dyDescent="0.2"/>
    <row r="8984" ht="13.15" customHeight="1" x14ac:dyDescent="0.2"/>
    <row r="8985" ht="13.15" customHeight="1" x14ac:dyDescent="0.2"/>
    <row r="8986" ht="13.15" customHeight="1" x14ac:dyDescent="0.2"/>
    <row r="8987" ht="13.15" customHeight="1" x14ac:dyDescent="0.2"/>
    <row r="8988" ht="13.15" customHeight="1" x14ac:dyDescent="0.2"/>
    <row r="8989" ht="13.15" customHeight="1" x14ac:dyDescent="0.2"/>
    <row r="8990" ht="13.15" customHeight="1" x14ac:dyDescent="0.2"/>
    <row r="8991" ht="13.15" customHeight="1" x14ac:dyDescent="0.2"/>
    <row r="8992" ht="13.15" customHeight="1" x14ac:dyDescent="0.2"/>
    <row r="8993" ht="13.15" customHeight="1" x14ac:dyDescent="0.2"/>
    <row r="8994" ht="13.15" customHeight="1" x14ac:dyDescent="0.2"/>
    <row r="8995" ht="13.15" customHeight="1" x14ac:dyDescent="0.2"/>
    <row r="8996" ht="13.15" customHeight="1" x14ac:dyDescent="0.2"/>
    <row r="8997" ht="13.15" customHeight="1" x14ac:dyDescent="0.2"/>
    <row r="8998" ht="13.15" customHeight="1" x14ac:dyDescent="0.2"/>
    <row r="8999" ht="13.15" customHeight="1" x14ac:dyDescent="0.2"/>
    <row r="9000" ht="13.15" customHeight="1" x14ac:dyDescent="0.2"/>
    <row r="9001" ht="13.15" customHeight="1" x14ac:dyDescent="0.2"/>
    <row r="9002" ht="13.15" customHeight="1" x14ac:dyDescent="0.2"/>
    <row r="9003" ht="13.15" customHeight="1" x14ac:dyDescent="0.2"/>
    <row r="9004" ht="13.15" customHeight="1" x14ac:dyDescent="0.2"/>
    <row r="9005" ht="13.15" customHeight="1" x14ac:dyDescent="0.2"/>
    <row r="9006" ht="13.15" customHeight="1" x14ac:dyDescent="0.2"/>
    <row r="9007" ht="13.15" customHeight="1" x14ac:dyDescent="0.2"/>
    <row r="9008" ht="13.15" customHeight="1" x14ac:dyDescent="0.2"/>
    <row r="9009" ht="13.15" customHeight="1" x14ac:dyDescent="0.2"/>
    <row r="9010" ht="13.15" customHeight="1" x14ac:dyDescent="0.2"/>
    <row r="9011" ht="13.15" customHeight="1" x14ac:dyDescent="0.2"/>
    <row r="9012" ht="13.15" customHeight="1" x14ac:dyDescent="0.2"/>
    <row r="9013" ht="13.15" customHeight="1" x14ac:dyDescent="0.2"/>
    <row r="9014" ht="13.15" customHeight="1" x14ac:dyDescent="0.2"/>
    <row r="9015" ht="13.15" customHeight="1" x14ac:dyDescent="0.2"/>
    <row r="9016" ht="13.15" customHeight="1" x14ac:dyDescent="0.2"/>
    <row r="9017" ht="13.15" customHeight="1" x14ac:dyDescent="0.2"/>
    <row r="9018" ht="13.15" customHeight="1" x14ac:dyDescent="0.2"/>
    <row r="9019" ht="13.15" customHeight="1" x14ac:dyDescent="0.2"/>
    <row r="9020" ht="13.15" customHeight="1" x14ac:dyDescent="0.2"/>
    <row r="9021" ht="13.15" customHeight="1" x14ac:dyDescent="0.2"/>
    <row r="9022" ht="13.15" customHeight="1" x14ac:dyDescent="0.2"/>
    <row r="9023" ht="13.15" customHeight="1" x14ac:dyDescent="0.2"/>
    <row r="9024" ht="13.15" customHeight="1" x14ac:dyDescent="0.2"/>
    <row r="9025" ht="13.15" customHeight="1" x14ac:dyDescent="0.2"/>
    <row r="9026" ht="13.15" customHeight="1" x14ac:dyDescent="0.2"/>
    <row r="9027" ht="13.15" customHeight="1" x14ac:dyDescent="0.2"/>
    <row r="9028" ht="13.15" customHeight="1" x14ac:dyDescent="0.2"/>
    <row r="9029" ht="13.15" customHeight="1" x14ac:dyDescent="0.2"/>
    <row r="9030" ht="13.15" customHeight="1" x14ac:dyDescent="0.2"/>
    <row r="9031" ht="13.15" customHeight="1" x14ac:dyDescent="0.2"/>
    <row r="9032" ht="13.15" customHeight="1" x14ac:dyDescent="0.2"/>
    <row r="9033" ht="13.15" customHeight="1" x14ac:dyDescent="0.2"/>
    <row r="9034" ht="13.15" customHeight="1" x14ac:dyDescent="0.2"/>
    <row r="9035" ht="13.15" customHeight="1" x14ac:dyDescent="0.2"/>
    <row r="9036" ht="13.15" customHeight="1" x14ac:dyDescent="0.2"/>
    <row r="9037" ht="13.15" customHeight="1" x14ac:dyDescent="0.2"/>
    <row r="9038" ht="13.15" customHeight="1" x14ac:dyDescent="0.2"/>
    <row r="9039" ht="13.15" customHeight="1" x14ac:dyDescent="0.2"/>
    <row r="9040" ht="13.15" customHeight="1" x14ac:dyDescent="0.2"/>
    <row r="9041" ht="13.15" customHeight="1" x14ac:dyDescent="0.2"/>
    <row r="9042" ht="13.15" customHeight="1" x14ac:dyDescent="0.2"/>
    <row r="9043" ht="13.15" customHeight="1" x14ac:dyDescent="0.2"/>
    <row r="9044" ht="13.15" customHeight="1" x14ac:dyDescent="0.2"/>
    <row r="9045" ht="13.15" customHeight="1" x14ac:dyDescent="0.2"/>
    <row r="9046" ht="13.15" customHeight="1" x14ac:dyDescent="0.2"/>
    <row r="9047" ht="13.15" customHeight="1" x14ac:dyDescent="0.2"/>
    <row r="9048" ht="13.15" customHeight="1" x14ac:dyDescent="0.2"/>
    <row r="9049" ht="13.15" customHeight="1" x14ac:dyDescent="0.2"/>
    <row r="9050" ht="13.15" customHeight="1" x14ac:dyDescent="0.2"/>
    <row r="9051" ht="13.15" customHeight="1" x14ac:dyDescent="0.2"/>
    <row r="9052" ht="13.15" customHeight="1" x14ac:dyDescent="0.2"/>
    <row r="9053" ht="13.15" customHeight="1" x14ac:dyDescent="0.2"/>
    <row r="9054" ht="13.15" customHeight="1" x14ac:dyDescent="0.2"/>
    <row r="9055" ht="13.15" customHeight="1" x14ac:dyDescent="0.2"/>
    <row r="9056" ht="13.15" customHeight="1" x14ac:dyDescent="0.2"/>
    <row r="9057" ht="13.15" customHeight="1" x14ac:dyDescent="0.2"/>
    <row r="9058" ht="13.15" customHeight="1" x14ac:dyDescent="0.2"/>
    <row r="9059" ht="13.15" customHeight="1" x14ac:dyDescent="0.2"/>
    <row r="9060" ht="13.15" customHeight="1" x14ac:dyDescent="0.2"/>
    <row r="9061" ht="13.15" customHeight="1" x14ac:dyDescent="0.2"/>
    <row r="9062" ht="13.15" customHeight="1" x14ac:dyDescent="0.2"/>
    <row r="9063" ht="13.15" customHeight="1" x14ac:dyDescent="0.2"/>
    <row r="9064" ht="13.15" customHeight="1" x14ac:dyDescent="0.2"/>
    <row r="9065" ht="13.15" customHeight="1" x14ac:dyDescent="0.2"/>
    <row r="9066" ht="13.15" customHeight="1" x14ac:dyDescent="0.2"/>
    <row r="9067" ht="13.15" customHeight="1" x14ac:dyDescent="0.2"/>
    <row r="9068" ht="13.15" customHeight="1" x14ac:dyDescent="0.2"/>
    <row r="9069" ht="13.15" customHeight="1" x14ac:dyDescent="0.2"/>
    <row r="9070" ht="13.15" customHeight="1" x14ac:dyDescent="0.2"/>
    <row r="9071" ht="13.15" customHeight="1" x14ac:dyDescent="0.2"/>
    <row r="9072" ht="13.15" customHeight="1" x14ac:dyDescent="0.2"/>
    <row r="9073" ht="13.15" customHeight="1" x14ac:dyDescent="0.2"/>
    <row r="9074" ht="13.15" customHeight="1" x14ac:dyDescent="0.2"/>
    <row r="9075" ht="13.15" customHeight="1" x14ac:dyDescent="0.2"/>
    <row r="9076" ht="13.15" customHeight="1" x14ac:dyDescent="0.2"/>
    <row r="9077" ht="13.15" customHeight="1" x14ac:dyDescent="0.2"/>
    <row r="9078" ht="13.15" customHeight="1" x14ac:dyDescent="0.2"/>
    <row r="9079" ht="13.15" customHeight="1" x14ac:dyDescent="0.2"/>
    <row r="9080" ht="13.15" customHeight="1" x14ac:dyDescent="0.2"/>
    <row r="9081" ht="13.15" customHeight="1" x14ac:dyDescent="0.2"/>
    <row r="9082" ht="13.15" customHeight="1" x14ac:dyDescent="0.2"/>
    <row r="9083" ht="13.15" customHeight="1" x14ac:dyDescent="0.2"/>
    <row r="9084" ht="13.15" customHeight="1" x14ac:dyDescent="0.2"/>
    <row r="9085" ht="13.15" customHeight="1" x14ac:dyDescent="0.2"/>
    <row r="9086" ht="13.15" customHeight="1" x14ac:dyDescent="0.2"/>
    <row r="9087" ht="13.15" customHeight="1" x14ac:dyDescent="0.2"/>
    <row r="9088" ht="13.15" customHeight="1" x14ac:dyDescent="0.2"/>
    <row r="9089" ht="13.15" customHeight="1" x14ac:dyDescent="0.2"/>
    <row r="9090" ht="13.15" customHeight="1" x14ac:dyDescent="0.2"/>
    <row r="9091" ht="13.15" customHeight="1" x14ac:dyDescent="0.2"/>
    <row r="9092" ht="13.15" customHeight="1" x14ac:dyDescent="0.2"/>
    <row r="9093" ht="13.15" customHeight="1" x14ac:dyDescent="0.2"/>
    <row r="9094" ht="13.15" customHeight="1" x14ac:dyDescent="0.2"/>
    <row r="9095" ht="13.15" customHeight="1" x14ac:dyDescent="0.2"/>
    <row r="9096" ht="13.15" customHeight="1" x14ac:dyDescent="0.2"/>
    <row r="9097" ht="13.15" customHeight="1" x14ac:dyDescent="0.2"/>
    <row r="9098" ht="13.15" customHeight="1" x14ac:dyDescent="0.2"/>
    <row r="9099" ht="13.15" customHeight="1" x14ac:dyDescent="0.2"/>
    <row r="9100" ht="13.15" customHeight="1" x14ac:dyDescent="0.2"/>
    <row r="9101" ht="13.15" customHeight="1" x14ac:dyDescent="0.2"/>
    <row r="9102" ht="13.15" customHeight="1" x14ac:dyDescent="0.2"/>
    <row r="9103" ht="13.15" customHeight="1" x14ac:dyDescent="0.2"/>
    <row r="9104" ht="13.15" customHeight="1" x14ac:dyDescent="0.2"/>
    <row r="9105" ht="13.15" customHeight="1" x14ac:dyDescent="0.2"/>
    <row r="9106" ht="13.15" customHeight="1" x14ac:dyDescent="0.2"/>
    <row r="9107" ht="13.15" customHeight="1" x14ac:dyDescent="0.2"/>
    <row r="9108" ht="13.15" customHeight="1" x14ac:dyDescent="0.2"/>
    <row r="9109" ht="13.15" customHeight="1" x14ac:dyDescent="0.2"/>
    <row r="9110" ht="13.15" customHeight="1" x14ac:dyDescent="0.2"/>
    <row r="9111" ht="13.15" customHeight="1" x14ac:dyDescent="0.2"/>
    <row r="9112" ht="13.15" customHeight="1" x14ac:dyDescent="0.2"/>
    <row r="9113" ht="13.15" customHeight="1" x14ac:dyDescent="0.2"/>
    <row r="9114" ht="13.15" customHeight="1" x14ac:dyDescent="0.2"/>
    <row r="9115" ht="13.15" customHeight="1" x14ac:dyDescent="0.2"/>
    <row r="9116" ht="13.15" customHeight="1" x14ac:dyDescent="0.2"/>
    <row r="9117" ht="13.15" customHeight="1" x14ac:dyDescent="0.2"/>
    <row r="9118" ht="13.15" customHeight="1" x14ac:dyDescent="0.2"/>
    <row r="9119" ht="13.15" customHeight="1" x14ac:dyDescent="0.2"/>
    <row r="9120" ht="13.15" customHeight="1" x14ac:dyDescent="0.2"/>
    <row r="9121" ht="13.15" customHeight="1" x14ac:dyDescent="0.2"/>
    <row r="9122" ht="13.15" customHeight="1" x14ac:dyDescent="0.2"/>
    <row r="9123" ht="13.15" customHeight="1" x14ac:dyDescent="0.2"/>
    <row r="9124" ht="13.15" customHeight="1" x14ac:dyDescent="0.2"/>
    <row r="9125" ht="13.15" customHeight="1" x14ac:dyDescent="0.2"/>
    <row r="9126" ht="13.15" customHeight="1" x14ac:dyDescent="0.2"/>
    <row r="9127" ht="13.15" customHeight="1" x14ac:dyDescent="0.2"/>
    <row r="9128" ht="13.15" customHeight="1" x14ac:dyDescent="0.2"/>
    <row r="9129" ht="13.15" customHeight="1" x14ac:dyDescent="0.2"/>
    <row r="9130" ht="13.15" customHeight="1" x14ac:dyDescent="0.2"/>
    <row r="9131" ht="13.15" customHeight="1" x14ac:dyDescent="0.2"/>
    <row r="9132" ht="13.15" customHeight="1" x14ac:dyDescent="0.2"/>
    <row r="9133" ht="13.15" customHeight="1" x14ac:dyDescent="0.2"/>
    <row r="9134" ht="13.15" customHeight="1" x14ac:dyDescent="0.2"/>
    <row r="9135" ht="13.15" customHeight="1" x14ac:dyDescent="0.2"/>
    <row r="9136" ht="13.15" customHeight="1" x14ac:dyDescent="0.2"/>
    <row r="9137" ht="13.15" customHeight="1" x14ac:dyDescent="0.2"/>
    <row r="9138" ht="13.15" customHeight="1" x14ac:dyDescent="0.2"/>
    <row r="9139" ht="13.15" customHeight="1" x14ac:dyDescent="0.2"/>
    <row r="9140" ht="13.15" customHeight="1" x14ac:dyDescent="0.2"/>
    <row r="9141" ht="13.15" customHeight="1" x14ac:dyDescent="0.2"/>
    <row r="9142" ht="13.15" customHeight="1" x14ac:dyDescent="0.2"/>
    <row r="9143" ht="13.15" customHeight="1" x14ac:dyDescent="0.2"/>
    <row r="9144" ht="13.15" customHeight="1" x14ac:dyDescent="0.2"/>
    <row r="9145" ht="13.15" customHeight="1" x14ac:dyDescent="0.2"/>
    <row r="9146" ht="13.15" customHeight="1" x14ac:dyDescent="0.2"/>
    <row r="9147" ht="13.15" customHeight="1" x14ac:dyDescent="0.2"/>
    <row r="9148" ht="13.15" customHeight="1" x14ac:dyDescent="0.2"/>
    <row r="9149" ht="13.15" customHeight="1" x14ac:dyDescent="0.2"/>
    <row r="9150" ht="13.15" customHeight="1" x14ac:dyDescent="0.2"/>
    <row r="9151" ht="13.15" customHeight="1" x14ac:dyDescent="0.2"/>
    <row r="9152" ht="13.15" customHeight="1" x14ac:dyDescent="0.2"/>
    <row r="9153" ht="13.15" customHeight="1" x14ac:dyDescent="0.2"/>
    <row r="9154" ht="13.15" customHeight="1" x14ac:dyDescent="0.2"/>
    <row r="9155" ht="13.15" customHeight="1" x14ac:dyDescent="0.2"/>
    <row r="9156" ht="13.15" customHeight="1" x14ac:dyDescent="0.2"/>
    <row r="9157" ht="13.15" customHeight="1" x14ac:dyDescent="0.2"/>
    <row r="9158" ht="13.15" customHeight="1" x14ac:dyDescent="0.2"/>
    <row r="9159" ht="13.15" customHeight="1" x14ac:dyDescent="0.2"/>
    <row r="9160" ht="13.15" customHeight="1" x14ac:dyDescent="0.2"/>
    <row r="9161" ht="13.15" customHeight="1" x14ac:dyDescent="0.2"/>
    <row r="9162" ht="13.15" customHeight="1" x14ac:dyDescent="0.2"/>
    <row r="9163" ht="13.15" customHeight="1" x14ac:dyDescent="0.2"/>
    <row r="9164" ht="13.15" customHeight="1" x14ac:dyDescent="0.2"/>
    <row r="9165" ht="13.15" customHeight="1" x14ac:dyDescent="0.2"/>
    <row r="9166" ht="13.15" customHeight="1" x14ac:dyDescent="0.2"/>
    <row r="9167" ht="13.15" customHeight="1" x14ac:dyDescent="0.2"/>
    <row r="9168" ht="13.15" customHeight="1" x14ac:dyDescent="0.2"/>
    <row r="9169" ht="13.15" customHeight="1" x14ac:dyDescent="0.2"/>
    <row r="9170" ht="13.15" customHeight="1" x14ac:dyDescent="0.2"/>
    <row r="9171" ht="13.15" customHeight="1" x14ac:dyDescent="0.2"/>
    <row r="9172" ht="13.15" customHeight="1" x14ac:dyDescent="0.2"/>
    <row r="9173" ht="13.15" customHeight="1" x14ac:dyDescent="0.2"/>
    <row r="9174" ht="13.15" customHeight="1" x14ac:dyDescent="0.2"/>
    <row r="9175" ht="13.15" customHeight="1" x14ac:dyDescent="0.2"/>
    <row r="9176" ht="13.15" customHeight="1" x14ac:dyDescent="0.2"/>
    <row r="9177" ht="13.15" customHeight="1" x14ac:dyDescent="0.2"/>
    <row r="9178" ht="13.15" customHeight="1" x14ac:dyDescent="0.2"/>
    <row r="9179" ht="13.15" customHeight="1" x14ac:dyDescent="0.2"/>
    <row r="9180" ht="13.15" customHeight="1" x14ac:dyDescent="0.2"/>
    <row r="9181" ht="13.15" customHeight="1" x14ac:dyDescent="0.2"/>
    <row r="9182" ht="13.15" customHeight="1" x14ac:dyDescent="0.2"/>
    <row r="9183" ht="13.15" customHeight="1" x14ac:dyDescent="0.2"/>
    <row r="9184" ht="13.15" customHeight="1" x14ac:dyDescent="0.2"/>
    <row r="9185" ht="13.15" customHeight="1" x14ac:dyDescent="0.2"/>
    <row r="9186" ht="13.15" customHeight="1" x14ac:dyDescent="0.2"/>
    <row r="9187" ht="13.15" customHeight="1" x14ac:dyDescent="0.2"/>
    <row r="9188" ht="13.15" customHeight="1" x14ac:dyDescent="0.2"/>
    <row r="9189" ht="13.15" customHeight="1" x14ac:dyDescent="0.2"/>
    <row r="9190" ht="13.15" customHeight="1" x14ac:dyDescent="0.2"/>
    <row r="9191" ht="13.15" customHeight="1" x14ac:dyDescent="0.2"/>
    <row r="9192" ht="13.15" customHeight="1" x14ac:dyDescent="0.2"/>
    <row r="9193" ht="13.15" customHeight="1" x14ac:dyDescent="0.2"/>
    <row r="9194" ht="13.15" customHeight="1" x14ac:dyDescent="0.2"/>
    <row r="9195" ht="13.15" customHeight="1" x14ac:dyDescent="0.2"/>
    <row r="9196" ht="13.15" customHeight="1" x14ac:dyDescent="0.2"/>
    <row r="9197" ht="13.15" customHeight="1" x14ac:dyDescent="0.2"/>
    <row r="9198" ht="13.15" customHeight="1" x14ac:dyDescent="0.2"/>
    <row r="9199" ht="13.15" customHeight="1" x14ac:dyDescent="0.2"/>
    <row r="9200" ht="13.15" customHeight="1" x14ac:dyDescent="0.2"/>
    <row r="9201" ht="13.15" customHeight="1" x14ac:dyDescent="0.2"/>
    <row r="9202" ht="13.15" customHeight="1" x14ac:dyDescent="0.2"/>
    <row r="9203" ht="13.15" customHeight="1" x14ac:dyDescent="0.2"/>
    <row r="9204" ht="13.15" customHeight="1" x14ac:dyDescent="0.2"/>
    <row r="9205" ht="13.15" customHeight="1" x14ac:dyDescent="0.2"/>
    <row r="9206" ht="13.15" customHeight="1" x14ac:dyDescent="0.2"/>
    <row r="9207" ht="13.15" customHeight="1" x14ac:dyDescent="0.2"/>
    <row r="9208" ht="13.15" customHeight="1" x14ac:dyDescent="0.2"/>
    <row r="9209" ht="13.15" customHeight="1" x14ac:dyDescent="0.2"/>
    <row r="9210" ht="13.15" customHeight="1" x14ac:dyDescent="0.2"/>
    <row r="9211" ht="13.15" customHeight="1" x14ac:dyDescent="0.2"/>
    <row r="9212" ht="13.15" customHeight="1" x14ac:dyDescent="0.2"/>
    <row r="9213" ht="13.15" customHeight="1" x14ac:dyDescent="0.2"/>
    <row r="9214" ht="13.15" customHeight="1" x14ac:dyDescent="0.2"/>
    <row r="9215" ht="13.15" customHeight="1" x14ac:dyDescent="0.2"/>
    <row r="9216" ht="13.15" customHeight="1" x14ac:dyDescent="0.2"/>
    <row r="9217" ht="13.15" customHeight="1" x14ac:dyDescent="0.2"/>
    <row r="9218" ht="13.15" customHeight="1" x14ac:dyDescent="0.2"/>
    <row r="9219" ht="13.15" customHeight="1" x14ac:dyDescent="0.2"/>
    <row r="9220" ht="13.15" customHeight="1" x14ac:dyDescent="0.2"/>
    <row r="9221" ht="13.15" customHeight="1" x14ac:dyDescent="0.2"/>
    <row r="9222" ht="13.15" customHeight="1" x14ac:dyDescent="0.2"/>
    <row r="9223" ht="13.15" customHeight="1" x14ac:dyDescent="0.2"/>
    <row r="9224" ht="13.15" customHeight="1" x14ac:dyDescent="0.2"/>
    <row r="9225" ht="13.15" customHeight="1" x14ac:dyDescent="0.2"/>
    <row r="9226" ht="13.15" customHeight="1" x14ac:dyDescent="0.2"/>
    <row r="9227" ht="13.15" customHeight="1" x14ac:dyDescent="0.2"/>
    <row r="9228" ht="13.15" customHeight="1" x14ac:dyDescent="0.2"/>
    <row r="9229" ht="13.15" customHeight="1" x14ac:dyDescent="0.2"/>
    <row r="9230" ht="13.15" customHeight="1" x14ac:dyDescent="0.2"/>
    <row r="9231" ht="13.15" customHeight="1" x14ac:dyDescent="0.2"/>
    <row r="9232" ht="13.15" customHeight="1" x14ac:dyDescent="0.2"/>
    <row r="9233" ht="13.15" customHeight="1" x14ac:dyDescent="0.2"/>
    <row r="9234" ht="13.15" customHeight="1" x14ac:dyDescent="0.2"/>
    <row r="9235" ht="13.15" customHeight="1" x14ac:dyDescent="0.2"/>
    <row r="9236" ht="13.15" customHeight="1" x14ac:dyDescent="0.2"/>
    <row r="9237" ht="13.15" customHeight="1" x14ac:dyDescent="0.2"/>
    <row r="9238" ht="13.15" customHeight="1" x14ac:dyDescent="0.2"/>
    <row r="9239" ht="13.15" customHeight="1" x14ac:dyDescent="0.2"/>
    <row r="9240" ht="13.15" customHeight="1" x14ac:dyDescent="0.2"/>
    <row r="9241" ht="13.15" customHeight="1" x14ac:dyDescent="0.2"/>
    <row r="9242" ht="13.15" customHeight="1" x14ac:dyDescent="0.2"/>
    <row r="9243" ht="13.15" customHeight="1" x14ac:dyDescent="0.2"/>
    <row r="9244" ht="13.15" customHeight="1" x14ac:dyDescent="0.2"/>
    <row r="9245" ht="13.15" customHeight="1" x14ac:dyDescent="0.2"/>
    <row r="9246" ht="13.15" customHeight="1" x14ac:dyDescent="0.2"/>
    <row r="9247" ht="13.15" customHeight="1" x14ac:dyDescent="0.2"/>
    <row r="9248" ht="13.15" customHeight="1" x14ac:dyDescent="0.2"/>
    <row r="9249" ht="13.15" customHeight="1" x14ac:dyDescent="0.2"/>
    <row r="9250" ht="13.15" customHeight="1" x14ac:dyDescent="0.2"/>
    <row r="9251" ht="13.15" customHeight="1" x14ac:dyDescent="0.2"/>
    <row r="9252" ht="13.15" customHeight="1" x14ac:dyDescent="0.2"/>
    <row r="9253" ht="13.15" customHeight="1" x14ac:dyDescent="0.2"/>
    <row r="9254" ht="13.15" customHeight="1" x14ac:dyDescent="0.2"/>
    <row r="9255" ht="13.15" customHeight="1" x14ac:dyDescent="0.2"/>
    <row r="9256" ht="13.15" customHeight="1" x14ac:dyDescent="0.2"/>
    <row r="9257" ht="13.15" customHeight="1" x14ac:dyDescent="0.2"/>
    <row r="9258" ht="13.15" customHeight="1" x14ac:dyDescent="0.2"/>
    <row r="9259" ht="13.15" customHeight="1" x14ac:dyDescent="0.2"/>
    <row r="9260" ht="13.15" customHeight="1" x14ac:dyDescent="0.2"/>
    <row r="9261" ht="13.15" customHeight="1" x14ac:dyDescent="0.2"/>
    <row r="9262" ht="13.15" customHeight="1" x14ac:dyDescent="0.2"/>
    <row r="9263" ht="13.15" customHeight="1" x14ac:dyDescent="0.2"/>
    <row r="9264" ht="13.15" customHeight="1" x14ac:dyDescent="0.2"/>
    <row r="9265" ht="13.15" customHeight="1" x14ac:dyDescent="0.2"/>
    <row r="9266" ht="13.15" customHeight="1" x14ac:dyDescent="0.2"/>
    <row r="9267" ht="13.15" customHeight="1" x14ac:dyDescent="0.2"/>
    <row r="9268" ht="13.15" customHeight="1" x14ac:dyDescent="0.2"/>
    <row r="9269" ht="13.15" customHeight="1" x14ac:dyDescent="0.2"/>
    <row r="9270" ht="13.15" customHeight="1" x14ac:dyDescent="0.2"/>
    <row r="9271" ht="13.15" customHeight="1" x14ac:dyDescent="0.2"/>
    <row r="9272" ht="13.15" customHeight="1" x14ac:dyDescent="0.2"/>
    <row r="9273" ht="13.15" customHeight="1" x14ac:dyDescent="0.2"/>
    <row r="9274" ht="13.15" customHeight="1" x14ac:dyDescent="0.2"/>
    <row r="9275" ht="13.15" customHeight="1" x14ac:dyDescent="0.2"/>
    <row r="9276" ht="13.15" customHeight="1" x14ac:dyDescent="0.2"/>
    <row r="9277" ht="13.15" customHeight="1" x14ac:dyDescent="0.2"/>
    <row r="9278" ht="13.15" customHeight="1" x14ac:dyDescent="0.2"/>
    <row r="9279" ht="13.15" customHeight="1" x14ac:dyDescent="0.2"/>
    <row r="9280" ht="13.15" customHeight="1" x14ac:dyDescent="0.2"/>
    <row r="9281" ht="13.15" customHeight="1" x14ac:dyDescent="0.2"/>
    <row r="9282" ht="13.15" customHeight="1" x14ac:dyDescent="0.2"/>
    <row r="9283" ht="13.15" customHeight="1" x14ac:dyDescent="0.2"/>
    <row r="9284" ht="13.15" customHeight="1" x14ac:dyDescent="0.2"/>
    <row r="9285" ht="13.15" customHeight="1" x14ac:dyDescent="0.2"/>
    <row r="9286" ht="13.15" customHeight="1" x14ac:dyDescent="0.2"/>
    <row r="9287" ht="13.15" customHeight="1" x14ac:dyDescent="0.2"/>
    <row r="9288" ht="13.15" customHeight="1" x14ac:dyDescent="0.2"/>
    <row r="9289" ht="13.15" customHeight="1" x14ac:dyDescent="0.2"/>
    <row r="9290" ht="13.15" customHeight="1" x14ac:dyDescent="0.2"/>
    <row r="9291" ht="13.15" customHeight="1" x14ac:dyDescent="0.2"/>
    <row r="9292" ht="13.15" customHeight="1" x14ac:dyDescent="0.2"/>
    <row r="9293" ht="13.15" customHeight="1" x14ac:dyDescent="0.2"/>
    <row r="9294" ht="13.15" customHeight="1" x14ac:dyDescent="0.2"/>
    <row r="9295" ht="13.15" customHeight="1" x14ac:dyDescent="0.2"/>
    <row r="9296" ht="13.15" customHeight="1" x14ac:dyDescent="0.2"/>
    <row r="9297" ht="13.15" customHeight="1" x14ac:dyDescent="0.2"/>
    <row r="9298" ht="13.15" customHeight="1" x14ac:dyDescent="0.2"/>
    <row r="9299" ht="13.15" customHeight="1" x14ac:dyDescent="0.2"/>
    <row r="9300" ht="13.15" customHeight="1" x14ac:dyDescent="0.2"/>
    <row r="9301" ht="13.15" customHeight="1" x14ac:dyDescent="0.2"/>
    <row r="9302" ht="13.15" customHeight="1" x14ac:dyDescent="0.2"/>
    <row r="9303" ht="13.15" customHeight="1" x14ac:dyDescent="0.2"/>
    <row r="9304" ht="13.15" customHeight="1" x14ac:dyDescent="0.2"/>
    <row r="9305" ht="13.15" customHeight="1" x14ac:dyDescent="0.2"/>
    <row r="9306" ht="13.15" customHeight="1" x14ac:dyDescent="0.2"/>
    <row r="9307" ht="13.15" customHeight="1" x14ac:dyDescent="0.2"/>
    <row r="9308" ht="13.15" customHeight="1" x14ac:dyDescent="0.2"/>
    <row r="9309" ht="13.15" customHeight="1" x14ac:dyDescent="0.2"/>
    <row r="9310" ht="13.15" customHeight="1" x14ac:dyDescent="0.2"/>
    <row r="9311" ht="13.15" customHeight="1" x14ac:dyDescent="0.2"/>
    <row r="9312" ht="13.15" customHeight="1" x14ac:dyDescent="0.2"/>
    <row r="9313" ht="13.15" customHeight="1" x14ac:dyDescent="0.2"/>
    <row r="9314" ht="13.15" customHeight="1" x14ac:dyDescent="0.2"/>
    <row r="9315" ht="13.15" customHeight="1" x14ac:dyDescent="0.2"/>
    <row r="9316" ht="13.15" customHeight="1" x14ac:dyDescent="0.2"/>
    <row r="9317" ht="13.15" customHeight="1" x14ac:dyDescent="0.2"/>
    <row r="9318" ht="13.15" customHeight="1" x14ac:dyDescent="0.2"/>
    <row r="9319" ht="13.15" customHeight="1" x14ac:dyDescent="0.2"/>
    <row r="9320" ht="13.15" customHeight="1" x14ac:dyDescent="0.2"/>
    <row r="9321" ht="13.15" customHeight="1" x14ac:dyDescent="0.2"/>
    <row r="9322" ht="13.15" customHeight="1" x14ac:dyDescent="0.2"/>
    <row r="9323" ht="13.15" customHeight="1" x14ac:dyDescent="0.2"/>
    <row r="9324" ht="13.15" customHeight="1" x14ac:dyDescent="0.2"/>
    <row r="9325" ht="13.15" customHeight="1" x14ac:dyDescent="0.2"/>
    <row r="9326" ht="13.15" customHeight="1" x14ac:dyDescent="0.2"/>
    <row r="9327" ht="13.15" customHeight="1" x14ac:dyDescent="0.2"/>
    <row r="9328" ht="13.15" customHeight="1" x14ac:dyDescent="0.2"/>
    <row r="9329" ht="13.15" customHeight="1" x14ac:dyDescent="0.2"/>
    <row r="9330" ht="13.15" customHeight="1" x14ac:dyDescent="0.2"/>
    <row r="9331" ht="13.15" customHeight="1" x14ac:dyDescent="0.2"/>
    <row r="9332" ht="13.15" customHeight="1" x14ac:dyDescent="0.2"/>
    <row r="9333" ht="13.15" customHeight="1" x14ac:dyDescent="0.2"/>
    <row r="9334" ht="13.15" customHeight="1" x14ac:dyDescent="0.2"/>
    <row r="9335" ht="13.15" customHeight="1" x14ac:dyDescent="0.2"/>
    <row r="9336" ht="13.15" customHeight="1" x14ac:dyDescent="0.2"/>
    <row r="9337" ht="13.15" customHeight="1" x14ac:dyDescent="0.2"/>
    <row r="9338" ht="13.15" customHeight="1" x14ac:dyDescent="0.2"/>
    <row r="9339" ht="13.15" customHeight="1" x14ac:dyDescent="0.2"/>
    <row r="9340" ht="13.15" customHeight="1" x14ac:dyDescent="0.2"/>
    <row r="9341" ht="13.15" customHeight="1" x14ac:dyDescent="0.2"/>
    <row r="9342" ht="13.15" customHeight="1" x14ac:dyDescent="0.2"/>
    <row r="9343" ht="13.15" customHeight="1" x14ac:dyDescent="0.2"/>
    <row r="9344" ht="13.15" customHeight="1" x14ac:dyDescent="0.2"/>
    <row r="9345" ht="13.15" customHeight="1" x14ac:dyDescent="0.2"/>
    <row r="9346" ht="13.15" customHeight="1" x14ac:dyDescent="0.2"/>
    <row r="9347" ht="13.15" customHeight="1" x14ac:dyDescent="0.2"/>
    <row r="9348" ht="13.15" customHeight="1" x14ac:dyDescent="0.2"/>
    <row r="9349" ht="13.15" customHeight="1" x14ac:dyDescent="0.2"/>
    <row r="9350" ht="13.15" customHeight="1" x14ac:dyDescent="0.2"/>
    <row r="9351" ht="13.15" customHeight="1" x14ac:dyDescent="0.2"/>
    <row r="9352" ht="13.15" customHeight="1" x14ac:dyDescent="0.2"/>
    <row r="9353" ht="13.15" customHeight="1" x14ac:dyDescent="0.2"/>
    <row r="9354" ht="13.15" customHeight="1" x14ac:dyDescent="0.2"/>
    <row r="9355" ht="13.15" customHeight="1" x14ac:dyDescent="0.2"/>
    <row r="9356" ht="13.15" customHeight="1" x14ac:dyDescent="0.2"/>
    <row r="9357" ht="13.15" customHeight="1" x14ac:dyDescent="0.2"/>
    <row r="9358" ht="13.15" customHeight="1" x14ac:dyDescent="0.2"/>
    <row r="9359" ht="13.15" customHeight="1" x14ac:dyDescent="0.2"/>
    <row r="9360" ht="13.15" customHeight="1" x14ac:dyDescent="0.2"/>
    <row r="9361" ht="13.15" customHeight="1" x14ac:dyDescent="0.2"/>
    <row r="9362" ht="13.15" customHeight="1" x14ac:dyDescent="0.2"/>
    <row r="9363" ht="13.15" customHeight="1" x14ac:dyDescent="0.2"/>
    <row r="9364" ht="13.15" customHeight="1" x14ac:dyDescent="0.2"/>
    <row r="9365" ht="13.15" customHeight="1" x14ac:dyDescent="0.2"/>
    <row r="9366" ht="13.15" customHeight="1" x14ac:dyDescent="0.2"/>
    <row r="9367" ht="13.15" customHeight="1" x14ac:dyDescent="0.2"/>
    <row r="9368" ht="13.15" customHeight="1" x14ac:dyDescent="0.2"/>
    <row r="9369" ht="13.15" customHeight="1" x14ac:dyDescent="0.2"/>
    <row r="9370" ht="13.15" customHeight="1" x14ac:dyDescent="0.2"/>
    <row r="9371" ht="13.15" customHeight="1" x14ac:dyDescent="0.2"/>
    <row r="9372" ht="13.15" customHeight="1" x14ac:dyDescent="0.2"/>
    <row r="9373" ht="13.15" customHeight="1" x14ac:dyDescent="0.2"/>
    <row r="9374" ht="13.15" customHeight="1" x14ac:dyDescent="0.2"/>
    <row r="9375" ht="13.15" customHeight="1" x14ac:dyDescent="0.2"/>
    <row r="9376" ht="13.15" customHeight="1" x14ac:dyDescent="0.2"/>
    <row r="9377" ht="13.15" customHeight="1" x14ac:dyDescent="0.2"/>
    <row r="9378" ht="13.15" customHeight="1" x14ac:dyDescent="0.2"/>
    <row r="9379" ht="13.15" customHeight="1" x14ac:dyDescent="0.2"/>
    <row r="9380" ht="13.15" customHeight="1" x14ac:dyDescent="0.2"/>
    <row r="9381" ht="13.15" customHeight="1" x14ac:dyDescent="0.2"/>
    <row r="9382" ht="13.15" customHeight="1" x14ac:dyDescent="0.2"/>
    <row r="9383" ht="13.15" customHeight="1" x14ac:dyDescent="0.2"/>
    <row r="9384" ht="13.15" customHeight="1" x14ac:dyDescent="0.2"/>
    <row r="9385" ht="13.15" customHeight="1" x14ac:dyDescent="0.2"/>
    <row r="9386" ht="13.15" customHeight="1" x14ac:dyDescent="0.2"/>
    <row r="9387" ht="13.15" customHeight="1" x14ac:dyDescent="0.2"/>
    <row r="9388" ht="13.15" customHeight="1" x14ac:dyDescent="0.2"/>
    <row r="9389" ht="13.15" customHeight="1" x14ac:dyDescent="0.2"/>
    <row r="9390" ht="13.15" customHeight="1" x14ac:dyDescent="0.2"/>
    <row r="9391" ht="13.15" customHeight="1" x14ac:dyDescent="0.2"/>
    <row r="9392" ht="13.15" customHeight="1" x14ac:dyDescent="0.2"/>
    <row r="9393" ht="13.15" customHeight="1" x14ac:dyDescent="0.2"/>
    <row r="9394" ht="13.15" customHeight="1" x14ac:dyDescent="0.2"/>
    <row r="9395" ht="13.15" customHeight="1" x14ac:dyDescent="0.2"/>
    <row r="9396" ht="13.15" customHeight="1" x14ac:dyDescent="0.2"/>
    <row r="9397" ht="13.15" customHeight="1" x14ac:dyDescent="0.2"/>
    <row r="9398" ht="13.15" customHeight="1" x14ac:dyDescent="0.2"/>
    <row r="9399" ht="13.15" customHeight="1" x14ac:dyDescent="0.2"/>
    <row r="9400" ht="13.15" customHeight="1" x14ac:dyDescent="0.2"/>
    <row r="9401" ht="13.15" customHeight="1" x14ac:dyDescent="0.2"/>
    <row r="9402" ht="13.15" customHeight="1" x14ac:dyDescent="0.2"/>
    <row r="9403" ht="13.15" customHeight="1" x14ac:dyDescent="0.2"/>
    <row r="9404" ht="13.15" customHeight="1" x14ac:dyDescent="0.2"/>
    <row r="9405" ht="13.15" customHeight="1" x14ac:dyDescent="0.2"/>
    <row r="9406" ht="13.15" customHeight="1" x14ac:dyDescent="0.2"/>
    <row r="9407" ht="13.15" customHeight="1" x14ac:dyDescent="0.2"/>
    <row r="9408" ht="13.15" customHeight="1" x14ac:dyDescent="0.2"/>
    <row r="9409" ht="13.15" customHeight="1" x14ac:dyDescent="0.2"/>
    <row r="9410" ht="13.15" customHeight="1" x14ac:dyDescent="0.2"/>
    <row r="9411" ht="13.15" customHeight="1" x14ac:dyDescent="0.2"/>
    <row r="9412" ht="13.15" customHeight="1" x14ac:dyDescent="0.2"/>
    <row r="9413" ht="13.15" customHeight="1" x14ac:dyDescent="0.2"/>
    <row r="9414" ht="13.15" customHeight="1" x14ac:dyDescent="0.2"/>
    <row r="9415" ht="13.15" customHeight="1" x14ac:dyDescent="0.2"/>
    <row r="9416" ht="13.15" customHeight="1" x14ac:dyDescent="0.2"/>
    <row r="9417" ht="13.15" customHeight="1" x14ac:dyDescent="0.2"/>
    <row r="9418" ht="13.15" customHeight="1" x14ac:dyDescent="0.2"/>
    <row r="9419" ht="13.15" customHeight="1" x14ac:dyDescent="0.2"/>
    <row r="9420" ht="13.15" customHeight="1" x14ac:dyDescent="0.2"/>
    <row r="9421" ht="13.15" customHeight="1" x14ac:dyDescent="0.2"/>
    <row r="9422" ht="13.15" customHeight="1" x14ac:dyDescent="0.2"/>
    <row r="9423" ht="13.15" customHeight="1" x14ac:dyDescent="0.2"/>
    <row r="9424" ht="13.15" customHeight="1" x14ac:dyDescent="0.2"/>
    <row r="9425" ht="13.15" customHeight="1" x14ac:dyDescent="0.2"/>
    <row r="9426" ht="13.15" customHeight="1" x14ac:dyDescent="0.2"/>
    <row r="9427" ht="13.15" customHeight="1" x14ac:dyDescent="0.2"/>
    <row r="9428" ht="13.15" customHeight="1" x14ac:dyDescent="0.2"/>
    <row r="9429" ht="13.15" customHeight="1" x14ac:dyDescent="0.2"/>
    <row r="9430" ht="13.15" customHeight="1" x14ac:dyDescent="0.2"/>
    <row r="9431" ht="13.15" customHeight="1" x14ac:dyDescent="0.2"/>
    <row r="9432" ht="13.15" customHeight="1" x14ac:dyDescent="0.2"/>
    <row r="9433" ht="13.15" customHeight="1" x14ac:dyDescent="0.2"/>
    <row r="9434" ht="13.15" customHeight="1" x14ac:dyDescent="0.2"/>
    <row r="9435" ht="13.15" customHeight="1" x14ac:dyDescent="0.2"/>
    <row r="9436" ht="13.15" customHeight="1" x14ac:dyDescent="0.2"/>
    <row r="9437" ht="13.15" customHeight="1" x14ac:dyDescent="0.2"/>
    <row r="9438" ht="13.15" customHeight="1" x14ac:dyDescent="0.2"/>
    <row r="9439" ht="13.15" customHeight="1" x14ac:dyDescent="0.2"/>
    <row r="9440" ht="13.15" customHeight="1" x14ac:dyDescent="0.2"/>
    <row r="9441" ht="13.15" customHeight="1" x14ac:dyDescent="0.2"/>
    <row r="9442" ht="13.15" customHeight="1" x14ac:dyDescent="0.2"/>
    <row r="9443" ht="13.15" customHeight="1" x14ac:dyDescent="0.2"/>
    <row r="9444" ht="13.15" customHeight="1" x14ac:dyDescent="0.2"/>
    <row r="9445" ht="13.15" customHeight="1" x14ac:dyDescent="0.2"/>
    <row r="9446" ht="13.15" customHeight="1" x14ac:dyDescent="0.2"/>
    <row r="9447" ht="13.15" customHeight="1" x14ac:dyDescent="0.2"/>
    <row r="9448" ht="13.15" customHeight="1" x14ac:dyDescent="0.2"/>
    <row r="9449" ht="13.15" customHeight="1" x14ac:dyDescent="0.2"/>
    <row r="9450" ht="13.15" customHeight="1" x14ac:dyDescent="0.2"/>
    <row r="9451" ht="13.15" customHeight="1" x14ac:dyDescent="0.2"/>
    <row r="9452" ht="13.15" customHeight="1" x14ac:dyDescent="0.2"/>
    <row r="9453" ht="13.15" customHeight="1" x14ac:dyDescent="0.2"/>
    <row r="9454" ht="13.15" customHeight="1" x14ac:dyDescent="0.2"/>
    <row r="9455" ht="13.15" customHeight="1" x14ac:dyDescent="0.2"/>
    <row r="9456" ht="13.15" customHeight="1" x14ac:dyDescent="0.2"/>
    <row r="9457" ht="13.15" customHeight="1" x14ac:dyDescent="0.2"/>
    <row r="9458" ht="13.15" customHeight="1" x14ac:dyDescent="0.2"/>
    <row r="9459" ht="13.15" customHeight="1" x14ac:dyDescent="0.2"/>
    <row r="9460" ht="13.15" customHeight="1" x14ac:dyDescent="0.2"/>
    <row r="9461" ht="13.15" customHeight="1" x14ac:dyDescent="0.2"/>
    <row r="9462" ht="13.15" customHeight="1" x14ac:dyDescent="0.2"/>
    <row r="9463" ht="13.15" customHeight="1" x14ac:dyDescent="0.2"/>
    <row r="9464" ht="13.15" customHeight="1" x14ac:dyDescent="0.2"/>
    <row r="9465" ht="13.15" customHeight="1" x14ac:dyDescent="0.2"/>
    <row r="9466" ht="13.15" customHeight="1" x14ac:dyDescent="0.2"/>
    <row r="9467" ht="13.15" customHeight="1" x14ac:dyDescent="0.2"/>
    <row r="9468" ht="13.15" customHeight="1" x14ac:dyDescent="0.2"/>
    <row r="9469" ht="13.15" customHeight="1" x14ac:dyDescent="0.2"/>
    <row r="9470" ht="13.15" customHeight="1" x14ac:dyDescent="0.2"/>
    <row r="9471" ht="13.15" customHeight="1" x14ac:dyDescent="0.2"/>
    <row r="9472" ht="13.15" customHeight="1" x14ac:dyDescent="0.2"/>
    <row r="9473" ht="13.15" customHeight="1" x14ac:dyDescent="0.2"/>
    <row r="9474" ht="13.15" customHeight="1" x14ac:dyDescent="0.2"/>
    <row r="9475" ht="13.15" customHeight="1" x14ac:dyDescent="0.2"/>
    <row r="9476" ht="13.15" customHeight="1" x14ac:dyDescent="0.2"/>
    <row r="9477" ht="13.15" customHeight="1" x14ac:dyDescent="0.2"/>
    <row r="9478" ht="13.15" customHeight="1" x14ac:dyDescent="0.2"/>
    <row r="9479" ht="13.15" customHeight="1" x14ac:dyDescent="0.2"/>
    <row r="9480" ht="13.15" customHeight="1" x14ac:dyDescent="0.2"/>
    <row r="9481" ht="13.15" customHeight="1" x14ac:dyDescent="0.2"/>
    <row r="9482" ht="13.15" customHeight="1" x14ac:dyDescent="0.2"/>
    <row r="9483" ht="13.15" customHeight="1" x14ac:dyDescent="0.2"/>
    <row r="9484" ht="13.15" customHeight="1" x14ac:dyDescent="0.2"/>
    <row r="9485" ht="13.15" customHeight="1" x14ac:dyDescent="0.2"/>
    <row r="9486" ht="13.15" customHeight="1" x14ac:dyDescent="0.2"/>
    <row r="9487" ht="13.15" customHeight="1" x14ac:dyDescent="0.2"/>
    <row r="9488" ht="13.15" customHeight="1" x14ac:dyDescent="0.2"/>
    <row r="9489" ht="13.15" customHeight="1" x14ac:dyDescent="0.2"/>
    <row r="9490" ht="13.15" customHeight="1" x14ac:dyDescent="0.2"/>
    <row r="9491" ht="13.15" customHeight="1" x14ac:dyDescent="0.2"/>
    <row r="9492" ht="13.15" customHeight="1" x14ac:dyDescent="0.2"/>
    <row r="9493" ht="13.15" customHeight="1" x14ac:dyDescent="0.2"/>
    <row r="9494" ht="13.15" customHeight="1" x14ac:dyDescent="0.2"/>
    <row r="9495" ht="13.15" customHeight="1" x14ac:dyDescent="0.2"/>
    <row r="9496" ht="13.15" customHeight="1" x14ac:dyDescent="0.2"/>
    <row r="9497" ht="13.15" customHeight="1" x14ac:dyDescent="0.2"/>
    <row r="9498" ht="13.15" customHeight="1" x14ac:dyDescent="0.2"/>
    <row r="9499" ht="13.15" customHeight="1" x14ac:dyDescent="0.2"/>
    <row r="9500" ht="13.15" customHeight="1" x14ac:dyDescent="0.2"/>
    <row r="9501" ht="13.15" customHeight="1" x14ac:dyDescent="0.2"/>
    <row r="9502" ht="13.15" customHeight="1" x14ac:dyDescent="0.2"/>
    <row r="9503" ht="13.15" customHeight="1" x14ac:dyDescent="0.2"/>
    <row r="9504" ht="13.15" customHeight="1" x14ac:dyDescent="0.2"/>
    <row r="9505" ht="13.15" customHeight="1" x14ac:dyDescent="0.2"/>
    <row r="9506" ht="13.15" customHeight="1" x14ac:dyDescent="0.2"/>
    <row r="9507" ht="13.15" customHeight="1" x14ac:dyDescent="0.2"/>
    <row r="9508" ht="13.15" customHeight="1" x14ac:dyDescent="0.2"/>
    <row r="9509" ht="13.15" customHeight="1" x14ac:dyDescent="0.2"/>
    <row r="9510" ht="13.15" customHeight="1" x14ac:dyDescent="0.2"/>
    <row r="9511" ht="13.15" customHeight="1" x14ac:dyDescent="0.2"/>
    <row r="9512" ht="13.15" customHeight="1" x14ac:dyDescent="0.2"/>
    <row r="9513" ht="13.15" customHeight="1" x14ac:dyDescent="0.2"/>
    <row r="9514" ht="13.15" customHeight="1" x14ac:dyDescent="0.2"/>
    <row r="9515" ht="13.15" customHeight="1" x14ac:dyDescent="0.2"/>
    <row r="9516" ht="13.15" customHeight="1" x14ac:dyDescent="0.2"/>
    <row r="9517" ht="13.15" customHeight="1" x14ac:dyDescent="0.2"/>
    <row r="9518" ht="13.15" customHeight="1" x14ac:dyDescent="0.2"/>
    <row r="9519" ht="13.15" customHeight="1" x14ac:dyDescent="0.2"/>
    <row r="9520" ht="13.15" customHeight="1" x14ac:dyDescent="0.2"/>
    <row r="9521" ht="13.15" customHeight="1" x14ac:dyDescent="0.2"/>
    <row r="9522" ht="13.15" customHeight="1" x14ac:dyDescent="0.2"/>
    <row r="9523" ht="13.15" customHeight="1" x14ac:dyDescent="0.2"/>
    <row r="9524" ht="13.15" customHeight="1" x14ac:dyDescent="0.2"/>
    <row r="9525" ht="13.15" customHeight="1" x14ac:dyDescent="0.2"/>
    <row r="9526" ht="13.15" customHeight="1" x14ac:dyDescent="0.2"/>
    <row r="9527" ht="13.15" customHeight="1" x14ac:dyDescent="0.2"/>
    <row r="9528" ht="13.15" customHeight="1" x14ac:dyDescent="0.2"/>
    <row r="9529" ht="13.15" customHeight="1" x14ac:dyDescent="0.2"/>
    <row r="9530" ht="13.15" customHeight="1" x14ac:dyDescent="0.2"/>
    <row r="9531" ht="13.15" customHeight="1" x14ac:dyDescent="0.2"/>
    <row r="9532" ht="13.15" customHeight="1" x14ac:dyDescent="0.2"/>
    <row r="9533" ht="13.15" customHeight="1" x14ac:dyDescent="0.2"/>
    <row r="9534" ht="13.15" customHeight="1" x14ac:dyDescent="0.2"/>
    <row r="9535" ht="13.15" customHeight="1" x14ac:dyDescent="0.2"/>
    <row r="9536" ht="13.15" customHeight="1" x14ac:dyDescent="0.2"/>
    <row r="9537" ht="13.15" customHeight="1" x14ac:dyDescent="0.2"/>
    <row r="9538" ht="13.15" customHeight="1" x14ac:dyDescent="0.2"/>
    <row r="9539" ht="13.15" customHeight="1" x14ac:dyDescent="0.2"/>
    <row r="9540" ht="13.15" customHeight="1" x14ac:dyDescent="0.2"/>
    <row r="9541" ht="13.15" customHeight="1" x14ac:dyDescent="0.2"/>
    <row r="9542" ht="13.15" customHeight="1" x14ac:dyDescent="0.2"/>
    <row r="9543" ht="13.15" customHeight="1" x14ac:dyDescent="0.2"/>
    <row r="9544" ht="13.15" customHeight="1" x14ac:dyDescent="0.2"/>
    <row r="9545" ht="13.15" customHeight="1" x14ac:dyDescent="0.2"/>
    <row r="9546" ht="13.15" customHeight="1" x14ac:dyDescent="0.2"/>
    <row r="9547" ht="13.15" customHeight="1" x14ac:dyDescent="0.2"/>
    <row r="9548" ht="13.15" customHeight="1" x14ac:dyDescent="0.2"/>
    <row r="9549" ht="13.15" customHeight="1" x14ac:dyDescent="0.2"/>
    <row r="9550" ht="13.15" customHeight="1" x14ac:dyDescent="0.2"/>
    <row r="9551" ht="13.15" customHeight="1" x14ac:dyDescent="0.2"/>
    <row r="9552" ht="13.15" customHeight="1" x14ac:dyDescent="0.2"/>
    <row r="9553" ht="13.15" customHeight="1" x14ac:dyDescent="0.2"/>
    <row r="9554" ht="13.15" customHeight="1" x14ac:dyDescent="0.2"/>
    <row r="9555" ht="13.15" customHeight="1" x14ac:dyDescent="0.2"/>
    <row r="9556" ht="13.15" customHeight="1" x14ac:dyDescent="0.2"/>
    <row r="9557" ht="13.15" customHeight="1" x14ac:dyDescent="0.2"/>
    <row r="9558" ht="13.15" customHeight="1" x14ac:dyDescent="0.2"/>
    <row r="9559" ht="13.15" customHeight="1" x14ac:dyDescent="0.2"/>
    <row r="9560" ht="13.15" customHeight="1" x14ac:dyDescent="0.2"/>
    <row r="9561" ht="13.15" customHeight="1" x14ac:dyDescent="0.2"/>
    <row r="9562" ht="13.15" customHeight="1" x14ac:dyDescent="0.2"/>
    <row r="9563" ht="13.15" customHeight="1" x14ac:dyDescent="0.2"/>
    <row r="9564" ht="13.15" customHeight="1" x14ac:dyDescent="0.2"/>
    <row r="9565" ht="13.15" customHeight="1" x14ac:dyDescent="0.2"/>
    <row r="9566" ht="13.15" customHeight="1" x14ac:dyDescent="0.2"/>
    <row r="9567" ht="13.15" customHeight="1" x14ac:dyDescent="0.2"/>
    <row r="9568" ht="13.15" customHeight="1" x14ac:dyDescent="0.2"/>
    <row r="9569" ht="13.15" customHeight="1" x14ac:dyDescent="0.2"/>
    <row r="9570" ht="13.15" customHeight="1" x14ac:dyDescent="0.2"/>
    <row r="9571" ht="13.15" customHeight="1" x14ac:dyDescent="0.2"/>
    <row r="9572" ht="13.15" customHeight="1" x14ac:dyDescent="0.2"/>
    <row r="9573" ht="13.15" customHeight="1" x14ac:dyDescent="0.2"/>
    <row r="9574" ht="13.15" customHeight="1" x14ac:dyDescent="0.2"/>
    <row r="9575" ht="13.15" customHeight="1" x14ac:dyDescent="0.2"/>
    <row r="9576" ht="13.15" customHeight="1" x14ac:dyDescent="0.2"/>
    <row r="9577" ht="13.15" customHeight="1" x14ac:dyDescent="0.2"/>
    <row r="9578" ht="13.15" customHeight="1" x14ac:dyDescent="0.2"/>
    <row r="9579" ht="13.15" customHeight="1" x14ac:dyDescent="0.2"/>
    <row r="9580" ht="13.15" customHeight="1" x14ac:dyDescent="0.2"/>
    <row r="9581" ht="13.15" customHeight="1" x14ac:dyDescent="0.2"/>
    <row r="9582" ht="13.15" customHeight="1" x14ac:dyDescent="0.2"/>
    <row r="9583" ht="13.15" customHeight="1" x14ac:dyDescent="0.2"/>
    <row r="9584" ht="13.15" customHeight="1" x14ac:dyDescent="0.2"/>
    <row r="9585" ht="13.15" customHeight="1" x14ac:dyDescent="0.2"/>
    <row r="9586" ht="13.15" customHeight="1" x14ac:dyDescent="0.2"/>
    <row r="9587" ht="13.15" customHeight="1" x14ac:dyDescent="0.2"/>
    <row r="9588" ht="13.15" customHeight="1" x14ac:dyDescent="0.2"/>
    <row r="9589" ht="13.15" customHeight="1" x14ac:dyDescent="0.2"/>
    <row r="9590" ht="13.15" customHeight="1" x14ac:dyDescent="0.2"/>
    <row r="9591" ht="13.15" customHeight="1" x14ac:dyDescent="0.2"/>
    <row r="9592" ht="13.15" customHeight="1" x14ac:dyDescent="0.2"/>
    <row r="9593" ht="13.15" customHeight="1" x14ac:dyDescent="0.2"/>
    <row r="9594" ht="13.15" customHeight="1" x14ac:dyDescent="0.2"/>
    <row r="9595" ht="13.15" customHeight="1" x14ac:dyDescent="0.2"/>
    <row r="9596" ht="13.15" customHeight="1" x14ac:dyDescent="0.2"/>
    <row r="9597" ht="13.15" customHeight="1" x14ac:dyDescent="0.2"/>
    <row r="9598" ht="13.15" customHeight="1" x14ac:dyDescent="0.2"/>
    <row r="9599" ht="13.15" customHeight="1" x14ac:dyDescent="0.2"/>
    <row r="9600" ht="13.15" customHeight="1" x14ac:dyDescent="0.2"/>
    <row r="9601" ht="13.15" customHeight="1" x14ac:dyDescent="0.2"/>
    <row r="9602" ht="13.15" customHeight="1" x14ac:dyDescent="0.2"/>
    <row r="9603" ht="13.15" customHeight="1" x14ac:dyDescent="0.2"/>
    <row r="9604" ht="13.15" customHeight="1" x14ac:dyDescent="0.2"/>
    <row r="9605" ht="13.15" customHeight="1" x14ac:dyDescent="0.2"/>
    <row r="9606" ht="13.15" customHeight="1" x14ac:dyDescent="0.2"/>
    <row r="9607" ht="13.15" customHeight="1" x14ac:dyDescent="0.2"/>
    <row r="9608" ht="13.15" customHeight="1" x14ac:dyDescent="0.2"/>
    <row r="9609" ht="13.15" customHeight="1" x14ac:dyDescent="0.2"/>
    <row r="9610" ht="13.15" customHeight="1" x14ac:dyDescent="0.2"/>
    <row r="9611" ht="13.15" customHeight="1" x14ac:dyDescent="0.2"/>
    <row r="9612" ht="13.15" customHeight="1" x14ac:dyDescent="0.2"/>
    <row r="9613" ht="13.15" customHeight="1" x14ac:dyDescent="0.2"/>
    <row r="9614" ht="13.15" customHeight="1" x14ac:dyDescent="0.2"/>
    <row r="9615" ht="13.15" customHeight="1" x14ac:dyDescent="0.2"/>
    <row r="9616" ht="13.15" customHeight="1" x14ac:dyDescent="0.2"/>
    <row r="9617" ht="13.15" customHeight="1" x14ac:dyDescent="0.2"/>
    <row r="9618" ht="13.15" customHeight="1" x14ac:dyDescent="0.2"/>
    <row r="9619" ht="13.15" customHeight="1" x14ac:dyDescent="0.2"/>
    <row r="9620" ht="13.15" customHeight="1" x14ac:dyDescent="0.2"/>
    <row r="9621" ht="13.15" customHeight="1" x14ac:dyDescent="0.2"/>
    <row r="9622" ht="13.15" customHeight="1" x14ac:dyDescent="0.2"/>
    <row r="9623" ht="13.15" customHeight="1" x14ac:dyDescent="0.2"/>
    <row r="9624" ht="13.15" customHeight="1" x14ac:dyDescent="0.2"/>
    <row r="9625" ht="13.15" customHeight="1" x14ac:dyDescent="0.2"/>
    <row r="9626" ht="13.15" customHeight="1" x14ac:dyDescent="0.2"/>
    <row r="9627" ht="13.15" customHeight="1" x14ac:dyDescent="0.2"/>
    <row r="9628" ht="13.15" customHeight="1" x14ac:dyDescent="0.2"/>
    <row r="9629" ht="13.15" customHeight="1" x14ac:dyDescent="0.2"/>
    <row r="9630" ht="13.15" customHeight="1" x14ac:dyDescent="0.2"/>
    <row r="9631" ht="13.15" customHeight="1" x14ac:dyDescent="0.2"/>
    <row r="9632" ht="13.15" customHeight="1" x14ac:dyDescent="0.2"/>
    <row r="9633" ht="13.15" customHeight="1" x14ac:dyDescent="0.2"/>
    <row r="9634" ht="13.15" customHeight="1" x14ac:dyDescent="0.2"/>
    <row r="9635" ht="13.15" customHeight="1" x14ac:dyDescent="0.2"/>
    <row r="9636" ht="13.15" customHeight="1" x14ac:dyDescent="0.2"/>
    <row r="9637" ht="13.15" customHeight="1" x14ac:dyDescent="0.2"/>
    <row r="9638" ht="13.15" customHeight="1" x14ac:dyDescent="0.2"/>
    <row r="9639" ht="13.15" customHeight="1" x14ac:dyDescent="0.2"/>
    <row r="9640" ht="13.15" customHeight="1" x14ac:dyDescent="0.2"/>
    <row r="9641" ht="13.15" customHeight="1" x14ac:dyDescent="0.2"/>
    <row r="9642" ht="13.15" customHeight="1" x14ac:dyDescent="0.2"/>
    <row r="9643" ht="13.15" customHeight="1" x14ac:dyDescent="0.2"/>
    <row r="9644" ht="13.15" customHeight="1" x14ac:dyDescent="0.2"/>
    <row r="9645" ht="13.15" customHeight="1" x14ac:dyDescent="0.2"/>
    <row r="9646" ht="13.15" customHeight="1" x14ac:dyDescent="0.2"/>
    <row r="9647" ht="13.15" customHeight="1" x14ac:dyDescent="0.2"/>
    <row r="9648" ht="13.15" customHeight="1" x14ac:dyDescent="0.2"/>
    <row r="9649" ht="13.15" customHeight="1" x14ac:dyDescent="0.2"/>
    <row r="9650" ht="13.15" customHeight="1" x14ac:dyDescent="0.2"/>
    <row r="9651" ht="13.15" customHeight="1" x14ac:dyDescent="0.2"/>
    <row r="9652" ht="13.15" customHeight="1" x14ac:dyDescent="0.2"/>
    <row r="9653" ht="13.15" customHeight="1" x14ac:dyDescent="0.2"/>
    <row r="9654" ht="13.15" customHeight="1" x14ac:dyDescent="0.2"/>
    <row r="9655" ht="13.15" customHeight="1" x14ac:dyDescent="0.2"/>
    <row r="9656" ht="13.15" customHeight="1" x14ac:dyDescent="0.2"/>
    <row r="9657" ht="13.15" customHeight="1" x14ac:dyDescent="0.2"/>
    <row r="9658" ht="13.15" customHeight="1" x14ac:dyDescent="0.2"/>
    <row r="9659" ht="13.15" customHeight="1" x14ac:dyDescent="0.2"/>
    <row r="9660" ht="13.15" customHeight="1" x14ac:dyDescent="0.2"/>
    <row r="9661" ht="13.15" customHeight="1" x14ac:dyDescent="0.2"/>
    <row r="9662" ht="13.15" customHeight="1" x14ac:dyDescent="0.2"/>
    <row r="9663" ht="13.15" customHeight="1" x14ac:dyDescent="0.2"/>
    <row r="9664" ht="13.15" customHeight="1" x14ac:dyDescent="0.2"/>
    <row r="9665" ht="13.15" customHeight="1" x14ac:dyDescent="0.2"/>
    <row r="9666" ht="13.15" customHeight="1" x14ac:dyDescent="0.2"/>
    <row r="9667" ht="13.15" customHeight="1" x14ac:dyDescent="0.2"/>
    <row r="9668" ht="13.15" customHeight="1" x14ac:dyDescent="0.2"/>
    <row r="9669" ht="13.15" customHeight="1" x14ac:dyDescent="0.2"/>
    <row r="9670" ht="13.15" customHeight="1" x14ac:dyDescent="0.2"/>
    <row r="9671" ht="13.15" customHeight="1" x14ac:dyDescent="0.2"/>
    <row r="9672" ht="13.15" customHeight="1" x14ac:dyDescent="0.2"/>
    <row r="9673" ht="13.15" customHeight="1" x14ac:dyDescent="0.2"/>
    <row r="9674" ht="13.15" customHeight="1" x14ac:dyDescent="0.2"/>
    <row r="9675" ht="13.15" customHeight="1" x14ac:dyDescent="0.2"/>
    <row r="9676" ht="13.15" customHeight="1" x14ac:dyDescent="0.2"/>
    <row r="9677" ht="13.15" customHeight="1" x14ac:dyDescent="0.2"/>
    <row r="9678" ht="13.15" customHeight="1" x14ac:dyDescent="0.2"/>
    <row r="9679" ht="13.15" customHeight="1" x14ac:dyDescent="0.2"/>
    <row r="9680" ht="13.15" customHeight="1" x14ac:dyDescent="0.2"/>
    <row r="9681" ht="13.15" customHeight="1" x14ac:dyDescent="0.2"/>
    <row r="9682" ht="13.15" customHeight="1" x14ac:dyDescent="0.2"/>
    <row r="9683" ht="13.15" customHeight="1" x14ac:dyDescent="0.2"/>
    <row r="9684" ht="13.15" customHeight="1" x14ac:dyDescent="0.2"/>
    <row r="9685" ht="13.15" customHeight="1" x14ac:dyDescent="0.2"/>
    <row r="9686" ht="13.15" customHeight="1" x14ac:dyDescent="0.2"/>
    <row r="9687" ht="13.15" customHeight="1" x14ac:dyDescent="0.2"/>
    <row r="9688" ht="13.15" customHeight="1" x14ac:dyDescent="0.2"/>
    <row r="9689" ht="13.15" customHeight="1" x14ac:dyDescent="0.2"/>
    <row r="9690" ht="13.15" customHeight="1" x14ac:dyDescent="0.2"/>
    <row r="9691" ht="13.15" customHeight="1" x14ac:dyDescent="0.2"/>
    <row r="9692" ht="13.15" customHeight="1" x14ac:dyDescent="0.2"/>
    <row r="9693" ht="13.15" customHeight="1" x14ac:dyDescent="0.2"/>
    <row r="9694" ht="13.15" customHeight="1" x14ac:dyDescent="0.2"/>
    <row r="9695" ht="13.15" customHeight="1" x14ac:dyDescent="0.2"/>
    <row r="9696" ht="13.15" customHeight="1" x14ac:dyDescent="0.2"/>
    <row r="9697" ht="13.15" customHeight="1" x14ac:dyDescent="0.2"/>
    <row r="9698" ht="13.15" customHeight="1" x14ac:dyDescent="0.2"/>
    <row r="9699" ht="13.15" customHeight="1" x14ac:dyDescent="0.2"/>
    <row r="9700" ht="13.15" customHeight="1" x14ac:dyDescent="0.2"/>
    <row r="9701" ht="13.15" customHeight="1" x14ac:dyDescent="0.2"/>
    <row r="9702" ht="13.15" customHeight="1" x14ac:dyDescent="0.2"/>
    <row r="9703" ht="13.15" customHeight="1" x14ac:dyDescent="0.2"/>
    <row r="9704" ht="13.15" customHeight="1" x14ac:dyDescent="0.2"/>
    <row r="9705" ht="13.15" customHeight="1" x14ac:dyDescent="0.2"/>
    <row r="9706" ht="13.15" customHeight="1" x14ac:dyDescent="0.2"/>
    <row r="9707" ht="13.15" customHeight="1" x14ac:dyDescent="0.2"/>
    <row r="9708" ht="13.15" customHeight="1" x14ac:dyDescent="0.2"/>
    <row r="9709" ht="13.15" customHeight="1" x14ac:dyDescent="0.2"/>
    <row r="9710" ht="13.15" customHeight="1" x14ac:dyDescent="0.2"/>
    <row r="9711" ht="13.15" customHeight="1" x14ac:dyDescent="0.2"/>
    <row r="9712" ht="13.15" customHeight="1" x14ac:dyDescent="0.2"/>
    <row r="9713" ht="13.15" customHeight="1" x14ac:dyDescent="0.2"/>
    <row r="9714" ht="13.15" customHeight="1" x14ac:dyDescent="0.2"/>
    <row r="9715" ht="13.15" customHeight="1" x14ac:dyDescent="0.2"/>
    <row r="9716" ht="13.15" customHeight="1" x14ac:dyDescent="0.2"/>
    <row r="9717" ht="13.15" customHeight="1" x14ac:dyDescent="0.2"/>
    <row r="9718" ht="13.15" customHeight="1" x14ac:dyDescent="0.2"/>
    <row r="9719" ht="13.15" customHeight="1" x14ac:dyDescent="0.2"/>
    <row r="9720" ht="13.15" customHeight="1" x14ac:dyDescent="0.2"/>
    <row r="9721" ht="13.15" customHeight="1" x14ac:dyDescent="0.2"/>
    <row r="9722" ht="13.15" customHeight="1" x14ac:dyDescent="0.2"/>
    <row r="9723" ht="13.15" customHeight="1" x14ac:dyDescent="0.2"/>
    <row r="9724" ht="13.15" customHeight="1" x14ac:dyDescent="0.2"/>
    <row r="9725" ht="13.15" customHeight="1" x14ac:dyDescent="0.2"/>
    <row r="9726" ht="13.15" customHeight="1" x14ac:dyDescent="0.2"/>
    <row r="9727" ht="13.15" customHeight="1" x14ac:dyDescent="0.2"/>
    <row r="9728" ht="13.15" customHeight="1" x14ac:dyDescent="0.2"/>
    <row r="9729" ht="13.15" customHeight="1" x14ac:dyDescent="0.2"/>
    <row r="9730" ht="13.15" customHeight="1" x14ac:dyDescent="0.2"/>
    <row r="9731" ht="13.15" customHeight="1" x14ac:dyDescent="0.2"/>
    <row r="9732" ht="13.15" customHeight="1" x14ac:dyDescent="0.2"/>
    <row r="9733" ht="13.15" customHeight="1" x14ac:dyDescent="0.2"/>
    <row r="9734" ht="13.15" customHeight="1" x14ac:dyDescent="0.2"/>
    <row r="9735" ht="13.15" customHeight="1" x14ac:dyDescent="0.2"/>
    <row r="9736" ht="13.15" customHeight="1" x14ac:dyDescent="0.2"/>
    <row r="9737" ht="13.15" customHeight="1" x14ac:dyDescent="0.2"/>
    <row r="9738" ht="13.15" customHeight="1" x14ac:dyDescent="0.2"/>
    <row r="9739" ht="13.15" customHeight="1" x14ac:dyDescent="0.2"/>
    <row r="9740" ht="13.15" customHeight="1" x14ac:dyDescent="0.2"/>
    <row r="9741" ht="13.15" customHeight="1" x14ac:dyDescent="0.2"/>
    <row r="9742" ht="13.15" customHeight="1" x14ac:dyDescent="0.2"/>
    <row r="9743" ht="13.15" customHeight="1" x14ac:dyDescent="0.2"/>
    <row r="9744" ht="13.15" customHeight="1" x14ac:dyDescent="0.2"/>
    <row r="9745" ht="13.15" customHeight="1" x14ac:dyDescent="0.2"/>
    <row r="9746" ht="13.15" customHeight="1" x14ac:dyDescent="0.2"/>
    <row r="9747" ht="13.15" customHeight="1" x14ac:dyDescent="0.2"/>
    <row r="9748" ht="13.15" customHeight="1" x14ac:dyDescent="0.2"/>
    <row r="9749" ht="13.15" customHeight="1" x14ac:dyDescent="0.2"/>
    <row r="9750" ht="13.15" customHeight="1" x14ac:dyDescent="0.2"/>
    <row r="9751" ht="13.15" customHeight="1" x14ac:dyDescent="0.2"/>
    <row r="9752" ht="13.15" customHeight="1" x14ac:dyDescent="0.2"/>
    <row r="9753" ht="13.15" customHeight="1" x14ac:dyDescent="0.2"/>
    <row r="9754" ht="13.15" customHeight="1" x14ac:dyDescent="0.2"/>
    <row r="9755" ht="13.15" customHeight="1" x14ac:dyDescent="0.2"/>
    <row r="9756" ht="13.15" customHeight="1" x14ac:dyDescent="0.2"/>
    <row r="9757" ht="13.15" customHeight="1" x14ac:dyDescent="0.2"/>
    <row r="9758" ht="13.15" customHeight="1" x14ac:dyDescent="0.2"/>
    <row r="9759" ht="13.15" customHeight="1" x14ac:dyDescent="0.2"/>
    <row r="9760" ht="13.15" customHeight="1" x14ac:dyDescent="0.2"/>
    <row r="9761" ht="13.15" customHeight="1" x14ac:dyDescent="0.2"/>
    <row r="9762" ht="13.15" customHeight="1" x14ac:dyDescent="0.2"/>
    <row r="9763" ht="13.15" customHeight="1" x14ac:dyDescent="0.2"/>
    <row r="9764" ht="13.15" customHeight="1" x14ac:dyDescent="0.2"/>
    <row r="9765" ht="13.15" customHeight="1" x14ac:dyDescent="0.2"/>
    <row r="9766" ht="13.15" customHeight="1" x14ac:dyDescent="0.2"/>
    <row r="9767" ht="13.15" customHeight="1" x14ac:dyDescent="0.2"/>
    <row r="9768" ht="13.15" customHeight="1" x14ac:dyDescent="0.2"/>
    <row r="9769" ht="13.15" customHeight="1" x14ac:dyDescent="0.2"/>
    <row r="9770" ht="13.15" customHeight="1" x14ac:dyDescent="0.2"/>
    <row r="9771" ht="13.15" customHeight="1" x14ac:dyDescent="0.2"/>
    <row r="9772" ht="13.15" customHeight="1" x14ac:dyDescent="0.2"/>
    <row r="9773" ht="13.15" customHeight="1" x14ac:dyDescent="0.2"/>
    <row r="9774" ht="13.15" customHeight="1" x14ac:dyDescent="0.2"/>
    <row r="9775" ht="13.15" customHeight="1" x14ac:dyDescent="0.2"/>
    <row r="9776" ht="13.15" customHeight="1" x14ac:dyDescent="0.2"/>
    <row r="9777" ht="13.15" customHeight="1" x14ac:dyDescent="0.2"/>
    <row r="9778" ht="13.15" customHeight="1" x14ac:dyDescent="0.2"/>
    <row r="9779" ht="13.15" customHeight="1" x14ac:dyDescent="0.2"/>
    <row r="9780" ht="13.15" customHeight="1" x14ac:dyDescent="0.2"/>
    <row r="9781" ht="13.15" customHeight="1" x14ac:dyDescent="0.2"/>
    <row r="9782" ht="13.15" customHeight="1" x14ac:dyDescent="0.2"/>
    <row r="9783" ht="13.15" customHeight="1" x14ac:dyDescent="0.2"/>
    <row r="9784" ht="13.15" customHeight="1" x14ac:dyDescent="0.2"/>
    <row r="9785" ht="13.15" customHeight="1" x14ac:dyDescent="0.2"/>
    <row r="9786" ht="13.15" customHeight="1" x14ac:dyDescent="0.2"/>
    <row r="9787" ht="13.15" customHeight="1" x14ac:dyDescent="0.2"/>
    <row r="9788" ht="13.15" customHeight="1" x14ac:dyDescent="0.2"/>
    <row r="9789" ht="13.15" customHeight="1" x14ac:dyDescent="0.2"/>
    <row r="9790" ht="13.15" customHeight="1" x14ac:dyDescent="0.2"/>
    <row r="9791" ht="13.15" customHeight="1" x14ac:dyDescent="0.2"/>
    <row r="9792" ht="13.15" customHeight="1" x14ac:dyDescent="0.2"/>
    <row r="9793" ht="13.15" customHeight="1" x14ac:dyDescent="0.2"/>
    <row r="9794" ht="13.15" customHeight="1" x14ac:dyDescent="0.2"/>
    <row r="9795" ht="13.15" customHeight="1" x14ac:dyDescent="0.2"/>
    <row r="9796" ht="13.15" customHeight="1" x14ac:dyDescent="0.2"/>
    <row r="9797" ht="13.15" customHeight="1" x14ac:dyDescent="0.2"/>
    <row r="9798" ht="13.15" customHeight="1" x14ac:dyDescent="0.2"/>
    <row r="9799" ht="13.15" customHeight="1" x14ac:dyDescent="0.2"/>
    <row r="9800" ht="13.15" customHeight="1" x14ac:dyDescent="0.2"/>
    <row r="9801" ht="13.15" customHeight="1" x14ac:dyDescent="0.2"/>
    <row r="9802" ht="13.15" customHeight="1" x14ac:dyDescent="0.2"/>
    <row r="9803" ht="13.15" customHeight="1" x14ac:dyDescent="0.2"/>
    <row r="9804" ht="13.15" customHeight="1" x14ac:dyDescent="0.2"/>
    <row r="9805" ht="13.15" customHeight="1" x14ac:dyDescent="0.2"/>
    <row r="9806" ht="13.15" customHeight="1" x14ac:dyDescent="0.2"/>
    <row r="9807" ht="13.15" customHeight="1" x14ac:dyDescent="0.2"/>
    <row r="9808" ht="13.15" customHeight="1" x14ac:dyDescent="0.2"/>
    <row r="9809" ht="13.15" customHeight="1" x14ac:dyDescent="0.2"/>
    <row r="9810" ht="13.15" customHeight="1" x14ac:dyDescent="0.2"/>
    <row r="9811" ht="13.15" customHeight="1" x14ac:dyDescent="0.2"/>
    <row r="9812" ht="13.15" customHeight="1" x14ac:dyDescent="0.2"/>
    <row r="9813" ht="13.15" customHeight="1" x14ac:dyDescent="0.2"/>
    <row r="9814" ht="13.15" customHeight="1" x14ac:dyDescent="0.2"/>
    <row r="9815" ht="13.15" customHeight="1" x14ac:dyDescent="0.2"/>
    <row r="9816" ht="13.15" customHeight="1" x14ac:dyDescent="0.2"/>
    <row r="9817" ht="13.15" customHeight="1" x14ac:dyDescent="0.2"/>
    <row r="9818" ht="13.15" customHeight="1" x14ac:dyDescent="0.2"/>
    <row r="9819" ht="13.15" customHeight="1" x14ac:dyDescent="0.2"/>
    <row r="9820" ht="13.15" customHeight="1" x14ac:dyDescent="0.2"/>
    <row r="9821" ht="13.15" customHeight="1" x14ac:dyDescent="0.2"/>
    <row r="9822" ht="13.15" customHeight="1" x14ac:dyDescent="0.2"/>
    <row r="9823" ht="13.15" customHeight="1" x14ac:dyDescent="0.2"/>
    <row r="9824" ht="13.15" customHeight="1" x14ac:dyDescent="0.2"/>
    <row r="9825" ht="13.15" customHeight="1" x14ac:dyDescent="0.2"/>
    <row r="9826" ht="13.15" customHeight="1" x14ac:dyDescent="0.2"/>
    <row r="9827" ht="13.15" customHeight="1" x14ac:dyDescent="0.2"/>
    <row r="9828" ht="13.15" customHeight="1" x14ac:dyDescent="0.2"/>
    <row r="9829" ht="13.15" customHeight="1" x14ac:dyDescent="0.2"/>
    <row r="9830" ht="13.15" customHeight="1" x14ac:dyDescent="0.2"/>
    <row r="9831" ht="13.15" customHeight="1" x14ac:dyDescent="0.2"/>
    <row r="9832" ht="13.15" customHeight="1" x14ac:dyDescent="0.2"/>
    <row r="9833" ht="13.15" customHeight="1" x14ac:dyDescent="0.2"/>
    <row r="9834" ht="13.15" customHeight="1" x14ac:dyDescent="0.2"/>
    <row r="9835" ht="13.15" customHeight="1" x14ac:dyDescent="0.2"/>
    <row r="9836" ht="13.15" customHeight="1" x14ac:dyDescent="0.2"/>
    <row r="9837" ht="13.15" customHeight="1" x14ac:dyDescent="0.2"/>
    <row r="9838" ht="13.15" customHeight="1" x14ac:dyDescent="0.2"/>
    <row r="9839" ht="13.15" customHeight="1" x14ac:dyDescent="0.2"/>
    <row r="9840" ht="13.15" customHeight="1" x14ac:dyDescent="0.2"/>
    <row r="9841" ht="13.15" customHeight="1" x14ac:dyDescent="0.2"/>
    <row r="9842" ht="13.15" customHeight="1" x14ac:dyDescent="0.2"/>
    <row r="9843" ht="13.15" customHeight="1" x14ac:dyDescent="0.2"/>
    <row r="9844" ht="13.15" customHeight="1" x14ac:dyDescent="0.2"/>
    <row r="9845" ht="13.15" customHeight="1" x14ac:dyDescent="0.2"/>
    <row r="9846" ht="13.15" customHeight="1" x14ac:dyDescent="0.2"/>
    <row r="9847" ht="13.15" customHeight="1" x14ac:dyDescent="0.2"/>
    <row r="9848" ht="13.15" customHeight="1" x14ac:dyDescent="0.2"/>
    <row r="9849" ht="13.15" customHeight="1" x14ac:dyDescent="0.2"/>
    <row r="9850" ht="13.15" customHeight="1" x14ac:dyDescent="0.2"/>
    <row r="9851" ht="13.15" customHeight="1" x14ac:dyDescent="0.2"/>
    <row r="9852" ht="13.15" customHeight="1" x14ac:dyDescent="0.2"/>
    <row r="9853" ht="13.15" customHeight="1" x14ac:dyDescent="0.2"/>
    <row r="9854" ht="13.15" customHeight="1" x14ac:dyDescent="0.2"/>
    <row r="9855" ht="13.15" customHeight="1" x14ac:dyDescent="0.2"/>
    <row r="9856" ht="13.15" customHeight="1" x14ac:dyDescent="0.2"/>
    <row r="9857" ht="13.15" customHeight="1" x14ac:dyDescent="0.2"/>
    <row r="9858" ht="13.15" customHeight="1" x14ac:dyDescent="0.2"/>
    <row r="9859" ht="13.15" customHeight="1" x14ac:dyDescent="0.2"/>
    <row r="9860" ht="13.15" customHeight="1" x14ac:dyDescent="0.2"/>
    <row r="9861" ht="13.15" customHeight="1" x14ac:dyDescent="0.2"/>
    <row r="9862" ht="13.15" customHeight="1" x14ac:dyDescent="0.2"/>
    <row r="9863" ht="13.15" customHeight="1" x14ac:dyDescent="0.2"/>
    <row r="9864" ht="13.15" customHeight="1" x14ac:dyDescent="0.2"/>
    <row r="9865" ht="13.15" customHeight="1" x14ac:dyDescent="0.2"/>
    <row r="9866" ht="13.15" customHeight="1" x14ac:dyDescent="0.2"/>
    <row r="9867" ht="13.15" customHeight="1" x14ac:dyDescent="0.2"/>
    <row r="9868" ht="13.15" customHeight="1" x14ac:dyDescent="0.2"/>
    <row r="9869" ht="13.15" customHeight="1" x14ac:dyDescent="0.2"/>
    <row r="9870" ht="13.15" customHeight="1" x14ac:dyDescent="0.2"/>
    <row r="9871" ht="13.15" customHeight="1" x14ac:dyDescent="0.2"/>
    <row r="9872" ht="13.15" customHeight="1" x14ac:dyDescent="0.2"/>
    <row r="9873" ht="13.15" customHeight="1" x14ac:dyDescent="0.2"/>
    <row r="9874" ht="13.15" customHeight="1" x14ac:dyDescent="0.2"/>
    <row r="9875" ht="13.15" customHeight="1" x14ac:dyDescent="0.2"/>
    <row r="9876" ht="13.15" customHeight="1" x14ac:dyDescent="0.2"/>
    <row r="9877" ht="13.15" customHeight="1" x14ac:dyDescent="0.2"/>
    <row r="9878" ht="13.15" customHeight="1" x14ac:dyDescent="0.2"/>
    <row r="9879" ht="13.15" customHeight="1" x14ac:dyDescent="0.2"/>
    <row r="9880" ht="13.15" customHeight="1" x14ac:dyDescent="0.2"/>
    <row r="9881" ht="13.15" customHeight="1" x14ac:dyDescent="0.2"/>
    <row r="9882" ht="13.15" customHeight="1" x14ac:dyDescent="0.2"/>
    <row r="9883" ht="13.15" customHeight="1" x14ac:dyDescent="0.2"/>
    <row r="9884" ht="13.15" customHeight="1" x14ac:dyDescent="0.2"/>
    <row r="9885" ht="13.15" customHeight="1" x14ac:dyDescent="0.2"/>
    <row r="9886" ht="13.15" customHeight="1" x14ac:dyDescent="0.2"/>
    <row r="9887" ht="13.15" customHeight="1" x14ac:dyDescent="0.2"/>
    <row r="9888" ht="13.15" customHeight="1" x14ac:dyDescent="0.2"/>
    <row r="9889" ht="13.15" customHeight="1" x14ac:dyDescent="0.2"/>
    <row r="9890" ht="13.15" customHeight="1" x14ac:dyDescent="0.2"/>
    <row r="9891" ht="13.15" customHeight="1" x14ac:dyDescent="0.2"/>
    <row r="9892" ht="13.15" customHeight="1" x14ac:dyDescent="0.2"/>
    <row r="9893" ht="13.15" customHeight="1" x14ac:dyDescent="0.2"/>
    <row r="9894" ht="13.15" customHeight="1" x14ac:dyDescent="0.2"/>
    <row r="9895" ht="13.15" customHeight="1" x14ac:dyDescent="0.2"/>
    <row r="9896" ht="13.15" customHeight="1" x14ac:dyDescent="0.2"/>
    <row r="9897" ht="13.15" customHeight="1" x14ac:dyDescent="0.2"/>
    <row r="9898" ht="13.15" customHeight="1" x14ac:dyDescent="0.2"/>
    <row r="9899" ht="13.15" customHeight="1" x14ac:dyDescent="0.2"/>
    <row r="9900" ht="13.15" customHeight="1" x14ac:dyDescent="0.2"/>
    <row r="9901" ht="13.15" customHeight="1" x14ac:dyDescent="0.2"/>
    <row r="9902" ht="13.15" customHeight="1" x14ac:dyDescent="0.2"/>
    <row r="9903" ht="13.15" customHeight="1" x14ac:dyDescent="0.2"/>
    <row r="9904" ht="13.15" customHeight="1" x14ac:dyDescent="0.2"/>
    <row r="9905" ht="13.15" customHeight="1" x14ac:dyDescent="0.2"/>
    <row r="9906" ht="13.15" customHeight="1" x14ac:dyDescent="0.2"/>
    <row r="9907" ht="13.15" customHeight="1" x14ac:dyDescent="0.2"/>
    <row r="9908" ht="13.15" customHeight="1" x14ac:dyDescent="0.2"/>
    <row r="9909" ht="13.15" customHeight="1" x14ac:dyDescent="0.2"/>
    <row r="9910" ht="13.15" customHeight="1" x14ac:dyDescent="0.2"/>
    <row r="9911" ht="13.15" customHeight="1" x14ac:dyDescent="0.2"/>
    <row r="9912" ht="13.15" customHeight="1" x14ac:dyDescent="0.2"/>
    <row r="9913" ht="13.15" customHeight="1" x14ac:dyDescent="0.2"/>
    <row r="9914" ht="13.15" customHeight="1" x14ac:dyDescent="0.2"/>
    <row r="9915" ht="13.15" customHeight="1" x14ac:dyDescent="0.2"/>
    <row r="9916" ht="13.15" customHeight="1" x14ac:dyDescent="0.2"/>
    <row r="9917" ht="13.15" customHeight="1" x14ac:dyDescent="0.2"/>
    <row r="9918" ht="13.15" customHeight="1" x14ac:dyDescent="0.2"/>
    <row r="9919" ht="13.15" customHeight="1" x14ac:dyDescent="0.2"/>
    <row r="9920" ht="13.15" customHeight="1" x14ac:dyDescent="0.2"/>
    <row r="9921" ht="13.15" customHeight="1" x14ac:dyDescent="0.2"/>
    <row r="9922" ht="13.15" customHeight="1" x14ac:dyDescent="0.2"/>
    <row r="9923" ht="13.15" customHeight="1" x14ac:dyDescent="0.2"/>
    <row r="9924" ht="13.15" customHeight="1" x14ac:dyDescent="0.2"/>
    <row r="9925" ht="13.15" customHeight="1" x14ac:dyDescent="0.2"/>
    <row r="9926" ht="13.15" customHeight="1" x14ac:dyDescent="0.2"/>
    <row r="9927" ht="13.15" customHeight="1" x14ac:dyDescent="0.2"/>
    <row r="9928" ht="13.15" customHeight="1" x14ac:dyDescent="0.2"/>
    <row r="9929" ht="13.15" customHeight="1" x14ac:dyDescent="0.2"/>
    <row r="9930" ht="13.15" customHeight="1" x14ac:dyDescent="0.2"/>
    <row r="9931" ht="13.15" customHeight="1" x14ac:dyDescent="0.2"/>
    <row r="9932" ht="13.15" customHeight="1" x14ac:dyDescent="0.2"/>
    <row r="9933" ht="13.15" customHeight="1" x14ac:dyDescent="0.2"/>
    <row r="9934" ht="13.15" customHeight="1" x14ac:dyDescent="0.2"/>
    <row r="9935" ht="13.15" customHeight="1" x14ac:dyDescent="0.2"/>
    <row r="9936" ht="13.15" customHeight="1" x14ac:dyDescent="0.2"/>
    <row r="9937" ht="13.15" customHeight="1" x14ac:dyDescent="0.2"/>
    <row r="9938" ht="13.15" customHeight="1" x14ac:dyDescent="0.2"/>
    <row r="9939" ht="13.15" customHeight="1" x14ac:dyDescent="0.2"/>
    <row r="9940" ht="13.15" customHeight="1" x14ac:dyDescent="0.2"/>
    <row r="9941" ht="13.15" customHeight="1" x14ac:dyDescent="0.2"/>
    <row r="9942" ht="13.15" customHeight="1" x14ac:dyDescent="0.2"/>
    <row r="9943" ht="13.15" customHeight="1" x14ac:dyDescent="0.2"/>
    <row r="9944" ht="13.15" customHeight="1" x14ac:dyDescent="0.2"/>
    <row r="9945" ht="13.15" customHeight="1" x14ac:dyDescent="0.2"/>
    <row r="9946" ht="13.15" customHeight="1" x14ac:dyDescent="0.2"/>
    <row r="9947" ht="13.15" customHeight="1" x14ac:dyDescent="0.2"/>
    <row r="9948" ht="13.15" customHeight="1" x14ac:dyDescent="0.2"/>
    <row r="9949" ht="13.15" customHeight="1" x14ac:dyDescent="0.2"/>
    <row r="9950" ht="13.15" customHeight="1" x14ac:dyDescent="0.2"/>
    <row r="9951" ht="13.15" customHeight="1" x14ac:dyDescent="0.2"/>
    <row r="9952" ht="13.15" customHeight="1" x14ac:dyDescent="0.2"/>
    <row r="9953" ht="13.15" customHeight="1" x14ac:dyDescent="0.2"/>
    <row r="9954" ht="13.15" customHeight="1" x14ac:dyDescent="0.2"/>
    <row r="9955" ht="13.15" customHeight="1" x14ac:dyDescent="0.2"/>
    <row r="9956" ht="13.15" customHeight="1" x14ac:dyDescent="0.2"/>
    <row r="9957" ht="13.15" customHeight="1" x14ac:dyDescent="0.2"/>
    <row r="9958" ht="13.15" customHeight="1" x14ac:dyDescent="0.2"/>
    <row r="9959" ht="13.15" customHeight="1" x14ac:dyDescent="0.2"/>
    <row r="9960" ht="13.15" customHeight="1" x14ac:dyDescent="0.2"/>
    <row r="9961" ht="13.15" customHeight="1" x14ac:dyDescent="0.2"/>
    <row r="9962" ht="13.15" customHeight="1" x14ac:dyDescent="0.2"/>
    <row r="9963" ht="13.15" customHeight="1" x14ac:dyDescent="0.2"/>
    <row r="9964" ht="13.15" customHeight="1" x14ac:dyDescent="0.2"/>
    <row r="9965" ht="13.15" customHeight="1" x14ac:dyDescent="0.2"/>
    <row r="9966" ht="13.15" customHeight="1" x14ac:dyDescent="0.2"/>
    <row r="9967" ht="13.15" customHeight="1" x14ac:dyDescent="0.2"/>
    <row r="9968" ht="13.15" customHeight="1" x14ac:dyDescent="0.2"/>
    <row r="9969" ht="13.15" customHeight="1" x14ac:dyDescent="0.2"/>
    <row r="9970" ht="13.15" customHeight="1" x14ac:dyDescent="0.2"/>
    <row r="9971" ht="13.15" customHeight="1" x14ac:dyDescent="0.2"/>
    <row r="9972" ht="13.15" customHeight="1" x14ac:dyDescent="0.2"/>
    <row r="9973" ht="13.15" customHeight="1" x14ac:dyDescent="0.2"/>
    <row r="9974" ht="13.15" customHeight="1" x14ac:dyDescent="0.2"/>
    <row r="9975" ht="13.15" customHeight="1" x14ac:dyDescent="0.2"/>
    <row r="9976" ht="13.15" customHeight="1" x14ac:dyDescent="0.2"/>
    <row r="9977" ht="13.15" customHeight="1" x14ac:dyDescent="0.2"/>
    <row r="9978" ht="13.15" customHeight="1" x14ac:dyDescent="0.2"/>
    <row r="9979" ht="13.15" customHeight="1" x14ac:dyDescent="0.2"/>
    <row r="9980" ht="13.15" customHeight="1" x14ac:dyDescent="0.2"/>
    <row r="9981" ht="13.15" customHeight="1" x14ac:dyDescent="0.2"/>
    <row r="9982" ht="13.15" customHeight="1" x14ac:dyDescent="0.2"/>
    <row r="9983" ht="13.15" customHeight="1" x14ac:dyDescent="0.2"/>
    <row r="9984" ht="13.15" customHeight="1" x14ac:dyDescent="0.2"/>
    <row r="9985" ht="13.15" customHeight="1" x14ac:dyDescent="0.2"/>
    <row r="9986" ht="13.15" customHeight="1" x14ac:dyDescent="0.2"/>
    <row r="9987" ht="13.15" customHeight="1" x14ac:dyDescent="0.2"/>
    <row r="9988" ht="13.15" customHeight="1" x14ac:dyDescent="0.2"/>
    <row r="9989" ht="13.15" customHeight="1" x14ac:dyDescent="0.2"/>
    <row r="9990" ht="13.15" customHeight="1" x14ac:dyDescent="0.2"/>
    <row r="9991" ht="13.15" customHeight="1" x14ac:dyDescent="0.2"/>
    <row r="9992" ht="13.15" customHeight="1" x14ac:dyDescent="0.2"/>
    <row r="9993" ht="13.15" customHeight="1" x14ac:dyDescent="0.2"/>
    <row r="9994" ht="13.15" customHeight="1" x14ac:dyDescent="0.2"/>
    <row r="9995" ht="13.15" customHeight="1" x14ac:dyDescent="0.2"/>
    <row r="9996" ht="13.15" customHeight="1" x14ac:dyDescent="0.2"/>
    <row r="9997" ht="13.15" customHeight="1" x14ac:dyDescent="0.2"/>
    <row r="9998" ht="13.15" customHeight="1" x14ac:dyDescent="0.2"/>
    <row r="9999" ht="13.15" customHeight="1" x14ac:dyDescent="0.2"/>
    <row r="10000" ht="13.15" customHeight="1" x14ac:dyDescent="0.2"/>
    <row r="10001" ht="13.15" customHeight="1" x14ac:dyDescent="0.2"/>
    <row r="10002" ht="13.15" customHeight="1" x14ac:dyDescent="0.2"/>
    <row r="10003" ht="13.15" customHeight="1" x14ac:dyDescent="0.2"/>
    <row r="10004" ht="13.15" customHeight="1" x14ac:dyDescent="0.2"/>
    <row r="10005" ht="13.15" customHeight="1" x14ac:dyDescent="0.2"/>
    <row r="10006" ht="13.15" customHeight="1" x14ac:dyDescent="0.2"/>
    <row r="10007" ht="13.15" customHeight="1" x14ac:dyDescent="0.2"/>
    <row r="10008" ht="13.15" customHeight="1" x14ac:dyDescent="0.2"/>
    <row r="10009" ht="13.15" customHeight="1" x14ac:dyDescent="0.2"/>
    <row r="10010" ht="13.15" customHeight="1" x14ac:dyDescent="0.2"/>
    <row r="10011" ht="13.15" customHeight="1" x14ac:dyDescent="0.2"/>
    <row r="10012" ht="13.15" customHeight="1" x14ac:dyDescent="0.2"/>
    <row r="10013" ht="13.15" customHeight="1" x14ac:dyDescent="0.2"/>
    <row r="10014" ht="13.15" customHeight="1" x14ac:dyDescent="0.2"/>
    <row r="10015" ht="13.15" customHeight="1" x14ac:dyDescent="0.2"/>
    <row r="10016" ht="13.15" customHeight="1" x14ac:dyDescent="0.2"/>
    <row r="10017" ht="13.15" customHeight="1" x14ac:dyDescent="0.2"/>
    <row r="10018" ht="13.15" customHeight="1" x14ac:dyDescent="0.2"/>
    <row r="10019" ht="13.15" customHeight="1" x14ac:dyDescent="0.2"/>
    <row r="10020" ht="13.15" customHeight="1" x14ac:dyDescent="0.2"/>
    <row r="10021" ht="13.15" customHeight="1" x14ac:dyDescent="0.2"/>
    <row r="10022" ht="13.15" customHeight="1" x14ac:dyDescent="0.2"/>
    <row r="10023" ht="13.15" customHeight="1" x14ac:dyDescent="0.2"/>
    <row r="10024" ht="13.15" customHeight="1" x14ac:dyDescent="0.2"/>
    <row r="10025" ht="13.15" customHeight="1" x14ac:dyDescent="0.2"/>
    <row r="10026" ht="13.15" customHeight="1" x14ac:dyDescent="0.2"/>
    <row r="10027" ht="13.15" customHeight="1" x14ac:dyDescent="0.2"/>
    <row r="10028" ht="13.15" customHeight="1" x14ac:dyDescent="0.2"/>
    <row r="10029" ht="13.15" customHeight="1" x14ac:dyDescent="0.2"/>
    <row r="10030" ht="13.15" customHeight="1" x14ac:dyDescent="0.2"/>
    <row r="10031" ht="13.15" customHeight="1" x14ac:dyDescent="0.2"/>
    <row r="10032" ht="13.15" customHeight="1" x14ac:dyDescent="0.2"/>
    <row r="10033" ht="13.15" customHeight="1" x14ac:dyDescent="0.2"/>
    <row r="10034" ht="13.15" customHeight="1" x14ac:dyDescent="0.2"/>
    <row r="10035" ht="13.15" customHeight="1" x14ac:dyDescent="0.2"/>
    <row r="10036" ht="13.15" customHeight="1" x14ac:dyDescent="0.2"/>
    <row r="10037" ht="13.15" customHeight="1" x14ac:dyDescent="0.2"/>
    <row r="10038" ht="13.15" customHeight="1" x14ac:dyDescent="0.2"/>
    <row r="10039" ht="13.15" customHeight="1" x14ac:dyDescent="0.2"/>
    <row r="10040" ht="13.15" customHeight="1" x14ac:dyDescent="0.2"/>
    <row r="10041" ht="13.15" customHeight="1" x14ac:dyDescent="0.2"/>
    <row r="10042" ht="13.15" customHeight="1" x14ac:dyDescent="0.2"/>
    <row r="10043" ht="13.15" customHeight="1" x14ac:dyDescent="0.2"/>
    <row r="10044" ht="13.15" customHeight="1" x14ac:dyDescent="0.2"/>
    <row r="10045" ht="13.15" customHeight="1" x14ac:dyDescent="0.2"/>
    <row r="10046" ht="13.15" customHeight="1" x14ac:dyDescent="0.2"/>
    <row r="10047" ht="13.15" customHeight="1" x14ac:dyDescent="0.2"/>
    <row r="10048" ht="13.15" customHeight="1" x14ac:dyDescent="0.2"/>
    <row r="10049" ht="13.15" customHeight="1" x14ac:dyDescent="0.2"/>
    <row r="10050" ht="13.15" customHeight="1" x14ac:dyDescent="0.2"/>
    <row r="10051" ht="13.15" customHeight="1" x14ac:dyDescent="0.2"/>
    <row r="10052" ht="13.15" customHeight="1" x14ac:dyDescent="0.2"/>
    <row r="10053" ht="13.15" customHeight="1" x14ac:dyDescent="0.2"/>
    <row r="10054" ht="13.15" customHeight="1" x14ac:dyDescent="0.2"/>
    <row r="10055" ht="13.15" customHeight="1" x14ac:dyDescent="0.2"/>
    <row r="10056" ht="13.15" customHeight="1" x14ac:dyDescent="0.2"/>
    <row r="10057" ht="13.15" customHeight="1" x14ac:dyDescent="0.2"/>
    <row r="10058" ht="13.15" customHeight="1" x14ac:dyDescent="0.2"/>
    <row r="10059" ht="13.15" customHeight="1" x14ac:dyDescent="0.2"/>
    <row r="10060" ht="13.15" customHeight="1" x14ac:dyDescent="0.2"/>
    <row r="10061" ht="13.15" customHeight="1" x14ac:dyDescent="0.2"/>
    <row r="10062" ht="13.15" customHeight="1" x14ac:dyDescent="0.2"/>
    <row r="10063" ht="13.15" customHeight="1" x14ac:dyDescent="0.2"/>
    <row r="10064" ht="13.15" customHeight="1" x14ac:dyDescent="0.2"/>
    <row r="10065" ht="13.15" customHeight="1" x14ac:dyDescent="0.2"/>
    <row r="10066" ht="13.15" customHeight="1" x14ac:dyDescent="0.2"/>
    <row r="10067" ht="13.15" customHeight="1" x14ac:dyDescent="0.2"/>
    <row r="10068" ht="13.15" customHeight="1" x14ac:dyDescent="0.2"/>
    <row r="10069" ht="13.15" customHeight="1" x14ac:dyDescent="0.2"/>
    <row r="10070" ht="13.15" customHeight="1" x14ac:dyDescent="0.2"/>
    <row r="10071" ht="13.15" customHeight="1" x14ac:dyDescent="0.2"/>
    <row r="10072" ht="13.15" customHeight="1" x14ac:dyDescent="0.2"/>
    <row r="10073" ht="13.15" customHeight="1" x14ac:dyDescent="0.2"/>
    <row r="10074" ht="13.15" customHeight="1" x14ac:dyDescent="0.2"/>
    <row r="10075" ht="13.15" customHeight="1" x14ac:dyDescent="0.2"/>
    <row r="10076" ht="13.15" customHeight="1" x14ac:dyDescent="0.2"/>
    <row r="10077" ht="13.15" customHeight="1" x14ac:dyDescent="0.2"/>
    <row r="10078" ht="13.15" customHeight="1" x14ac:dyDescent="0.2"/>
    <row r="10079" ht="13.15" customHeight="1" x14ac:dyDescent="0.2"/>
    <row r="10080" ht="13.15" customHeight="1" x14ac:dyDescent="0.2"/>
    <row r="10081" ht="13.15" customHeight="1" x14ac:dyDescent="0.2"/>
    <row r="10082" ht="13.15" customHeight="1" x14ac:dyDescent="0.2"/>
    <row r="10083" ht="13.15" customHeight="1" x14ac:dyDescent="0.2"/>
    <row r="10084" ht="13.15" customHeight="1" x14ac:dyDescent="0.2"/>
    <row r="10085" ht="13.15" customHeight="1" x14ac:dyDescent="0.2"/>
    <row r="10086" ht="13.15" customHeight="1" x14ac:dyDescent="0.2"/>
    <row r="10087" ht="13.15" customHeight="1" x14ac:dyDescent="0.2"/>
    <row r="10088" ht="13.15" customHeight="1" x14ac:dyDescent="0.2"/>
    <row r="10089" ht="13.15" customHeight="1" x14ac:dyDescent="0.2"/>
    <row r="10090" ht="13.15" customHeight="1" x14ac:dyDescent="0.2"/>
    <row r="10091" ht="13.15" customHeight="1" x14ac:dyDescent="0.2"/>
    <row r="10092" ht="13.15" customHeight="1" x14ac:dyDescent="0.2"/>
    <row r="10093" ht="13.15" customHeight="1" x14ac:dyDescent="0.2"/>
    <row r="10094" ht="13.15" customHeight="1" x14ac:dyDescent="0.2"/>
    <row r="10095" ht="13.15" customHeight="1" x14ac:dyDescent="0.2"/>
    <row r="10096" ht="13.15" customHeight="1" x14ac:dyDescent="0.2"/>
    <row r="10097" ht="13.15" customHeight="1" x14ac:dyDescent="0.2"/>
    <row r="10098" ht="13.15" customHeight="1" x14ac:dyDescent="0.2"/>
    <row r="10099" ht="13.15" customHeight="1" x14ac:dyDescent="0.2"/>
    <row r="10100" ht="13.15" customHeight="1" x14ac:dyDescent="0.2"/>
    <row r="10101" ht="13.15" customHeight="1" x14ac:dyDescent="0.2"/>
    <row r="10102" ht="13.15" customHeight="1" x14ac:dyDescent="0.2"/>
    <row r="10103" ht="13.15" customHeight="1" x14ac:dyDescent="0.2"/>
    <row r="10104" ht="13.15" customHeight="1" x14ac:dyDescent="0.2"/>
    <row r="10105" ht="13.15" customHeight="1" x14ac:dyDescent="0.2"/>
    <row r="10106" ht="13.15" customHeight="1" x14ac:dyDescent="0.2"/>
    <row r="10107" ht="13.15" customHeight="1" x14ac:dyDescent="0.2"/>
    <row r="10108" ht="13.15" customHeight="1" x14ac:dyDescent="0.2"/>
    <row r="10109" ht="13.15" customHeight="1" x14ac:dyDescent="0.2"/>
    <row r="10110" ht="13.15" customHeight="1" x14ac:dyDescent="0.2"/>
    <row r="10111" ht="13.15" customHeight="1" x14ac:dyDescent="0.2"/>
    <row r="10112" ht="13.15" customHeight="1" x14ac:dyDescent="0.2"/>
    <row r="10113" ht="13.15" customHeight="1" x14ac:dyDescent="0.2"/>
    <row r="10114" ht="13.15" customHeight="1" x14ac:dyDescent="0.2"/>
    <row r="10115" ht="13.15" customHeight="1" x14ac:dyDescent="0.2"/>
    <row r="10116" ht="13.15" customHeight="1" x14ac:dyDescent="0.2"/>
    <row r="10117" ht="13.15" customHeight="1" x14ac:dyDescent="0.2"/>
    <row r="10118" ht="13.15" customHeight="1" x14ac:dyDescent="0.2"/>
    <row r="10119" ht="13.15" customHeight="1" x14ac:dyDescent="0.2"/>
    <row r="10120" ht="13.15" customHeight="1" x14ac:dyDescent="0.2"/>
    <row r="10121" ht="13.15" customHeight="1" x14ac:dyDescent="0.2"/>
    <row r="10122" ht="13.15" customHeight="1" x14ac:dyDescent="0.2"/>
    <row r="10123" ht="13.15" customHeight="1" x14ac:dyDescent="0.2"/>
    <row r="10124" ht="13.15" customHeight="1" x14ac:dyDescent="0.2"/>
    <row r="10125" ht="13.15" customHeight="1" x14ac:dyDescent="0.2"/>
    <row r="10126" ht="13.15" customHeight="1" x14ac:dyDescent="0.2"/>
    <row r="10127" ht="13.15" customHeight="1" x14ac:dyDescent="0.2"/>
    <row r="10128" ht="13.15" customHeight="1" x14ac:dyDescent="0.2"/>
    <row r="10129" ht="13.15" customHeight="1" x14ac:dyDescent="0.2"/>
    <row r="10130" ht="13.15" customHeight="1" x14ac:dyDescent="0.2"/>
    <row r="10131" ht="13.15" customHeight="1" x14ac:dyDescent="0.2"/>
    <row r="10132" ht="13.15" customHeight="1" x14ac:dyDescent="0.2"/>
    <row r="10133" ht="13.15" customHeight="1" x14ac:dyDescent="0.2"/>
    <row r="10134" ht="13.15" customHeight="1" x14ac:dyDescent="0.2"/>
    <row r="10135" ht="13.15" customHeight="1" x14ac:dyDescent="0.2"/>
    <row r="10136" ht="13.15" customHeight="1" x14ac:dyDescent="0.2"/>
    <row r="10137" ht="13.15" customHeight="1" x14ac:dyDescent="0.2"/>
    <row r="10138" ht="13.15" customHeight="1" x14ac:dyDescent="0.2"/>
    <row r="10139" ht="13.15" customHeight="1" x14ac:dyDescent="0.2"/>
    <row r="10140" ht="13.15" customHeight="1" x14ac:dyDescent="0.2"/>
    <row r="10141" ht="13.15" customHeight="1" x14ac:dyDescent="0.2"/>
    <row r="10142" ht="13.15" customHeight="1" x14ac:dyDescent="0.2"/>
    <row r="10143" ht="13.15" customHeight="1" x14ac:dyDescent="0.2"/>
    <row r="10144" ht="13.15" customHeight="1" x14ac:dyDescent="0.2"/>
    <row r="10145" ht="13.15" customHeight="1" x14ac:dyDescent="0.2"/>
    <row r="10146" ht="13.15" customHeight="1" x14ac:dyDescent="0.2"/>
    <row r="10147" ht="13.15" customHeight="1" x14ac:dyDescent="0.2"/>
    <row r="10148" ht="13.15" customHeight="1" x14ac:dyDescent="0.2"/>
    <row r="10149" ht="13.15" customHeight="1" x14ac:dyDescent="0.2"/>
    <row r="10150" ht="13.15" customHeight="1" x14ac:dyDescent="0.2"/>
    <row r="10151" ht="13.15" customHeight="1" x14ac:dyDescent="0.2"/>
    <row r="10152" ht="13.15" customHeight="1" x14ac:dyDescent="0.2"/>
    <row r="10153" ht="13.15" customHeight="1" x14ac:dyDescent="0.2"/>
    <row r="10154" ht="13.15" customHeight="1" x14ac:dyDescent="0.2"/>
    <row r="10155" ht="13.15" customHeight="1" x14ac:dyDescent="0.2"/>
    <row r="10156" ht="13.15" customHeight="1" x14ac:dyDescent="0.2"/>
    <row r="10157" ht="13.15" customHeight="1" x14ac:dyDescent="0.2"/>
    <row r="10158" ht="13.15" customHeight="1" x14ac:dyDescent="0.2"/>
    <row r="10159" ht="13.15" customHeight="1" x14ac:dyDescent="0.2"/>
    <row r="10160" ht="13.15" customHeight="1" x14ac:dyDescent="0.2"/>
    <row r="10161" ht="13.15" customHeight="1" x14ac:dyDescent="0.2"/>
    <row r="10162" ht="13.15" customHeight="1" x14ac:dyDescent="0.2"/>
    <row r="10163" ht="13.15" customHeight="1" x14ac:dyDescent="0.2"/>
    <row r="10164" ht="13.15" customHeight="1" x14ac:dyDescent="0.2"/>
    <row r="10165" ht="13.15" customHeight="1" x14ac:dyDescent="0.2"/>
    <row r="10166" ht="13.15" customHeight="1" x14ac:dyDescent="0.2"/>
    <row r="10167" ht="13.15" customHeight="1" x14ac:dyDescent="0.2"/>
    <row r="10168" ht="13.15" customHeight="1" x14ac:dyDescent="0.2"/>
    <row r="10169" ht="13.15" customHeight="1" x14ac:dyDescent="0.2"/>
    <row r="10170" ht="13.15" customHeight="1" x14ac:dyDescent="0.2"/>
    <row r="10171" ht="13.15" customHeight="1" x14ac:dyDescent="0.2"/>
    <row r="10172" ht="13.15" customHeight="1" x14ac:dyDescent="0.2"/>
    <row r="10173" ht="13.15" customHeight="1" x14ac:dyDescent="0.2"/>
    <row r="10174" ht="13.15" customHeight="1" x14ac:dyDescent="0.2"/>
    <row r="10175" ht="13.15" customHeight="1" x14ac:dyDescent="0.2"/>
    <row r="10176" ht="13.15" customHeight="1" x14ac:dyDescent="0.2"/>
    <row r="10177" ht="13.15" customHeight="1" x14ac:dyDescent="0.2"/>
    <row r="10178" ht="13.15" customHeight="1" x14ac:dyDescent="0.2"/>
    <row r="10179" ht="13.15" customHeight="1" x14ac:dyDescent="0.2"/>
    <row r="10180" ht="13.15" customHeight="1" x14ac:dyDescent="0.2"/>
    <row r="10181" ht="13.15" customHeight="1" x14ac:dyDescent="0.2"/>
    <row r="10182" ht="13.15" customHeight="1" x14ac:dyDescent="0.2"/>
    <row r="10183" ht="13.15" customHeight="1" x14ac:dyDescent="0.2"/>
    <row r="10184" ht="13.15" customHeight="1" x14ac:dyDescent="0.2"/>
    <row r="10185" ht="13.15" customHeight="1" x14ac:dyDescent="0.2"/>
    <row r="10186" ht="13.15" customHeight="1" x14ac:dyDescent="0.2"/>
    <row r="10187" ht="13.15" customHeight="1" x14ac:dyDescent="0.2"/>
    <row r="10188" ht="13.15" customHeight="1" x14ac:dyDescent="0.2"/>
    <row r="10189" ht="13.15" customHeight="1" x14ac:dyDescent="0.2"/>
    <row r="10190" ht="13.15" customHeight="1" x14ac:dyDescent="0.2"/>
    <row r="10191" ht="13.15" customHeight="1" x14ac:dyDescent="0.2"/>
    <row r="10192" ht="13.15" customHeight="1" x14ac:dyDescent="0.2"/>
    <row r="10193" ht="13.15" customHeight="1" x14ac:dyDescent="0.2"/>
    <row r="10194" ht="13.15" customHeight="1" x14ac:dyDescent="0.2"/>
    <row r="10195" ht="13.15" customHeight="1" x14ac:dyDescent="0.2"/>
    <row r="10196" ht="13.15" customHeight="1" x14ac:dyDescent="0.2"/>
    <row r="10197" ht="13.15" customHeight="1" x14ac:dyDescent="0.2"/>
    <row r="10198" ht="13.15" customHeight="1" x14ac:dyDescent="0.2"/>
    <row r="10199" ht="13.15" customHeight="1" x14ac:dyDescent="0.2"/>
    <row r="10200" ht="13.15" customHeight="1" x14ac:dyDescent="0.2"/>
    <row r="10201" ht="13.15" customHeight="1" x14ac:dyDescent="0.2"/>
    <row r="10202" ht="13.15" customHeight="1" x14ac:dyDescent="0.2"/>
    <row r="10203" ht="13.15" customHeight="1" x14ac:dyDescent="0.2"/>
    <row r="10204" ht="13.15" customHeight="1" x14ac:dyDescent="0.2"/>
    <row r="10205" ht="13.15" customHeight="1" x14ac:dyDescent="0.2"/>
    <row r="10206" ht="13.15" customHeight="1" x14ac:dyDescent="0.2"/>
    <row r="10207" ht="13.15" customHeight="1" x14ac:dyDescent="0.2"/>
    <row r="10208" ht="13.15" customHeight="1" x14ac:dyDescent="0.2"/>
    <row r="10209" ht="13.15" customHeight="1" x14ac:dyDescent="0.2"/>
    <row r="10210" ht="13.15" customHeight="1" x14ac:dyDescent="0.2"/>
    <row r="10211" ht="13.15" customHeight="1" x14ac:dyDescent="0.2"/>
    <row r="10212" ht="13.15" customHeight="1" x14ac:dyDescent="0.2"/>
    <row r="10213" ht="13.15" customHeight="1" x14ac:dyDescent="0.2"/>
    <row r="10214" ht="13.15" customHeight="1" x14ac:dyDescent="0.2"/>
    <row r="10215" ht="13.15" customHeight="1" x14ac:dyDescent="0.2"/>
    <row r="10216" ht="13.15" customHeight="1" x14ac:dyDescent="0.2"/>
    <row r="10217" ht="13.15" customHeight="1" x14ac:dyDescent="0.2"/>
    <row r="10218" ht="13.15" customHeight="1" x14ac:dyDescent="0.2"/>
    <row r="10219" ht="13.15" customHeight="1" x14ac:dyDescent="0.2"/>
    <row r="10220" ht="13.15" customHeight="1" x14ac:dyDescent="0.2"/>
    <row r="10221" ht="13.15" customHeight="1" x14ac:dyDescent="0.2"/>
    <row r="10222" ht="13.15" customHeight="1" x14ac:dyDescent="0.2"/>
    <row r="10223" ht="13.15" customHeight="1" x14ac:dyDescent="0.2"/>
    <row r="10224" ht="13.15" customHeight="1" x14ac:dyDescent="0.2"/>
    <row r="10225" ht="13.15" customHeight="1" x14ac:dyDescent="0.2"/>
    <row r="10226" ht="13.15" customHeight="1" x14ac:dyDescent="0.2"/>
    <row r="10227" ht="13.15" customHeight="1" x14ac:dyDescent="0.2"/>
    <row r="10228" ht="13.15" customHeight="1" x14ac:dyDescent="0.2"/>
    <row r="10229" ht="13.15" customHeight="1" x14ac:dyDescent="0.2"/>
    <row r="10230" ht="13.15" customHeight="1" x14ac:dyDescent="0.2"/>
    <row r="10231" ht="13.15" customHeight="1" x14ac:dyDescent="0.2"/>
    <row r="10232" ht="13.15" customHeight="1" x14ac:dyDescent="0.2"/>
    <row r="10233" ht="13.15" customHeight="1" x14ac:dyDescent="0.2"/>
    <row r="10234" ht="13.15" customHeight="1" x14ac:dyDescent="0.2"/>
    <row r="10235" ht="13.15" customHeight="1" x14ac:dyDescent="0.2"/>
    <row r="10236" ht="13.15" customHeight="1" x14ac:dyDescent="0.2"/>
    <row r="10237" ht="13.15" customHeight="1" x14ac:dyDescent="0.2"/>
    <row r="10238" ht="13.15" customHeight="1" x14ac:dyDescent="0.2"/>
    <row r="10239" ht="13.15" customHeight="1" x14ac:dyDescent="0.2"/>
    <row r="10240" ht="13.15" customHeight="1" x14ac:dyDescent="0.2"/>
    <row r="10241" ht="13.15" customHeight="1" x14ac:dyDescent="0.2"/>
    <row r="10242" ht="13.15" customHeight="1" x14ac:dyDescent="0.2"/>
    <row r="10243" ht="13.15" customHeight="1" x14ac:dyDescent="0.2"/>
    <row r="10244" ht="13.15" customHeight="1" x14ac:dyDescent="0.2"/>
    <row r="10245" ht="13.15" customHeight="1" x14ac:dyDescent="0.2"/>
    <row r="10246" ht="13.15" customHeight="1" x14ac:dyDescent="0.2"/>
    <row r="10247" ht="13.15" customHeight="1" x14ac:dyDescent="0.2"/>
    <row r="10248" ht="13.15" customHeight="1" x14ac:dyDescent="0.2"/>
    <row r="10249" ht="13.15" customHeight="1" x14ac:dyDescent="0.2"/>
    <row r="10250" ht="13.15" customHeight="1" x14ac:dyDescent="0.2"/>
    <row r="10251" ht="13.15" customHeight="1" x14ac:dyDescent="0.2"/>
    <row r="10252" ht="13.15" customHeight="1" x14ac:dyDescent="0.2"/>
    <row r="10253" ht="13.15" customHeight="1" x14ac:dyDescent="0.2"/>
    <row r="10254" ht="13.15" customHeight="1" x14ac:dyDescent="0.2"/>
    <row r="10255" ht="13.15" customHeight="1" x14ac:dyDescent="0.2"/>
    <row r="10256" ht="13.15" customHeight="1" x14ac:dyDescent="0.2"/>
    <row r="10257" ht="13.15" customHeight="1" x14ac:dyDescent="0.2"/>
    <row r="10258" ht="13.15" customHeight="1" x14ac:dyDescent="0.2"/>
    <row r="10259" ht="13.15" customHeight="1" x14ac:dyDescent="0.2"/>
    <row r="10260" ht="13.15" customHeight="1" x14ac:dyDescent="0.2"/>
    <row r="10261" ht="13.15" customHeight="1" x14ac:dyDescent="0.2"/>
    <row r="10262" ht="13.15" customHeight="1" x14ac:dyDescent="0.2"/>
    <row r="10263" ht="13.15" customHeight="1" x14ac:dyDescent="0.2"/>
    <row r="10264" ht="13.15" customHeight="1" x14ac:dyDescent="0.2"/>
    <row r="10265" ht="13.15" customHeight="1" x14ac:dyDescent="0.2"/>
    <row r="10266" ht="13.15" customHeight="1" x14ac:dyDescent="0.2"/>
    <row r="10267" ht="13.15" customHeight="1" x14ac:dyDescent="0.2"/>
    <row r="10268" ht="13.15" customHeight="1" x14ac:dyDescent="0.2"/>
    <row r="10269" ht="13.15" customHeight="1" x14ac:dyDescent="0.2"/>
    <row r="10270" ht="13.15" customHeight="1" x14ac:dyDescent="0.2"/>
    <row r="10271" ht="13.15" customHeight="1" x14ac:dyDescent="0.2"/>
    <row r="10272" ht="13.15" customHeight="1" x14ac:dyDescent="0.2"/>
    <row r="10273" ht="13.15" customHeight="1" x14ac:dyDescent="0.2"/>
    <row r="10274" ht="13.15" customHeight="1" x14ac:dyDescent="0.2"/>
    <row r="10275" ht="13.15" customHeight="1" x14ac:dyDescent="0.2"/>
    <row r="10276" ht="13.15" customHeight="1" x14ac:dyDescent="0.2"/>
    <row r="10277" ht="13.15" customHeight="1" x14ac:dyDescent="0.2"/>
    <row r="10278" ht="13.15" customHeight="1" x14ac:dyDescent="0.2"/>
    <row r="10279" ht="13.15" customHeight="1" x14ac:dyDescent="0.2"/>
    <row r="10280" ht="13.15" customHeight="1" x14ac:dyDescent="0.2"/>
    <row r="10281" ht="13.15" customHeight="1" x14ac:dyDescent="0.2"/>
    <row r="10282" ht="13.15" customHeight="1" x14ac:dyDescent="0.2"/>
    <row r="10283" ht="13.15" customHeight="1" x14ac:dyDescent="0.2"/>
    <row r="10284" ht="13.15" customHeight="1" x14ac:dyDescent="0.2"/>
    <row r="10285" ht="13.15" customHeight="1" x14ac:dyDescent="0.2"/>
    <row r="10286" ht="13.15" customHeight="1" x14ac:dyDescent="0.2"/>
    <row r="10287" ht="13.15" customHeight="1" x14ac:dyDescent="0.2"/>
    <row r="10288" ht="13.15" customHeight="1" x14ac:dyDescent="0.2"/>
    <row r="10289" ht="13.15" customHeight="1" x14ac:dyDescent="0.2"/>
    <row r="10290" ht="13.15" customHeight="1" x14ac:dyDescent="0.2"/>
    <row r="10291" ht="13.15" customHeight="1" x14ac:dyDescent="0.2"/>
    <row r="10292" ht="13.15" customHeight="1" x14ac:dyDescent="0.2"/>
    <row r="10293" ht="13.15" customHeight="1" x14ac:dyDescent="0.2"/>
    <row r="10294" ht="13.15" customHeight="1" x14ac:dyDescent="0.2"/>
    <row r="10295" ht="13.15" customHeight="1" x14ac:dyDescent="0.2"/>
    <row r="10296" ht="13.15" customHeight="1" x14ac:dyDescent="0.2"/>
    <row r="10297" ht="13.15" customHeight="1" x14ac:dyDescent="0.2"/>
    <row r="10298" ht="13.15" customHeight="1" x14ac:dyDescent="0.2"/>
    <row r="10299" ht="13.15" customHeight="1" x14ac:dyDescent="0.2"/>
    <row r="10300" ht="13.15" customHeight="1" x14ac:dyDescent="0.2"/>
    <row r="10301" ht="13.15" customHeight="1" x14ac:dyDescent="0.2"/>
    <row r="10302" ht="13.15" customHeight="1" x14ac:dyDescent="0.2"/>
    <row r="10303" ht="13.15" customHeight="1" x14ac:dyDescent="0.2"/>
    <row r="10304" ht="13.15" customHeight="1" x14ac:dyDescent="0.2"/>
    <row r="10305" ht="13.15" customHeight="1" x14ac:dyDescent="0.2"/>
    <row r="10306" ht="13.15" customHeight="1" x14ac:dyDescent="0.2"/>
    <row r="10307" ht="13.15" customHeight="1" x14ac:dyDescent="0.2"/>
    <row r="10308" ht="13.15" customHeight="1" x14ac:dyDescent="0.2"/>
    <row r="10309" ht="13.15" customHeight="1" x14ac:dyDescent="0.2"/>
    <row r="10310" ht="13.15" customHeight="1" x14ac:dyDescent="0.2"/>
    <row r="10311" ht="13.15" customHeight="1" x14ac:dyDescent="0.2"/>
    <row r="10312" ht="13.15" customHeight="1" x14ac:dyDescent="0.2"/>
    <row r="10313" ht="13.15" customHeight="1" x14ac:dyDescent="0.2"/>
    <row r="10314" ht="13.15" customHeight="1" x14ac:dyDescent="0.2"/>
    <row r="10315" ht="13.15" customHeight="1" x14ac:dyDescent="0.2"/>
    <row r="10316" ht="13.15" customHeight="1" x14ac:dyDescent="0.2"/>
    <row r="10317" ht="13.15" customHeight="1" x14ac:dyDescent="0.2"/>
    <row r="10318" ht="13.15" customHeight="1" x14ac:dyDescent="0.2"/>
    <row r="10319" ht="13.15" customHeight="1" x14ac:dyDescent="0.2"/>
    <row r="10320" ht="13.15" customHeight="1" x14ac:dyDescent="0.2"/>
    <row r="10321" ht="13.15" customHeight="1" x14ac:dyDescent="0.2"/>
    <row r="10322" ht="13.15" customHeight="1" x14ac:dyDescent="0.2"/>
    <row r="10323" ht="13.15" customHeight="1" x14ac:dyDescent="0.2"/>
    <row r="10324" ht="13.15" customHeight="1" x14ac:dyDescent="0.2"/>
    <row r="10325" ht="13.15" customHeight="1" x14ac:dyDescent="0.2"/>
    <row r="10326" ht="13.15" customHeight="1" x14ac:dyDescent="0.2"/>
    <row r="10327" ht="13.15" customHeight="1" x14ac:dyDescent="0.2"/>
    <row r="10328" ht="13.15" customHeight="1" x14ac:dyDescent="0.2"/>
    <row r="10329" ht="13.15" customHeight="1" x14ac:dyDescent="0.2"/>
    <row r="10330" ht="13.15" customHeight="1" x14ac:dyDescent="0.2"/>
    <row r="10331" ht="13.15" customHeight="1" x14ac:dyDescent="0.2"/>
    <row r="10332" ht="13.15" customHeight="1" x14ac:dyDescent="0.2"/>
    <row r="10333" ht="13.15" customHeight="1" x14ac:dyDescent="0.2"/>
    <row r="10334" ht="13.15" customHeight="1" x14ac:dyDescent="0.2"/>
    <row r="10335" ht="13.15" customHeight="1" x14ac:dyDescent="0.2"/>
    <row r="10336" ht="13.15" customHeight="1" x14ac:dyDescent="0.2"/>
    <row r="10337" ht="13.15" customHeight="1" x14ac:dyDescent="0.2"/>
    <row r="10338" ht="13.15" customHeight="1" x14ac:dyDescent="0.2"/>
    <row r="10339" ht="13.15" customHeight="1" x14ac:dyDescent="0.2"/>
    <row r="10340" ht="13.15" customHeight="1" x14ac:dyDescent="0.2"/>
    <row r="10341" ht="13.15" customHeight="1" x14ac:dyDescent="0.2"/>
    <row r="10342" ht="13.15" customHeight="1" x14ac:dyDescent="0.2"/>
    <row r="10343" ht="13.15" customHeight="1" x14ac:dyDescent="0.2"/>
    <row r="10344" ht="13.15" customHeight="1" x14ac:dyDescent="0.2"/>
    <row r="10345" ht="13.15" customHeight="1" x14ac:dyDescent="0.2"/>
    <row r="10346" ht="13.15" customHeight="1" x14ac:dyDescent="0.2"/>
    <row r="10347" ht="13.15" customHeight="1" x14ac:dyDescent="0.2"/>
    <row r="10348" ht="13.15" customHeight="1" x14ac:dyDescent="0.2"/>
    <row r="10349" ht="13.15" customHeight="1" x14ac:dyDescent="0.2"/>
    <row r="10350" ht="13.15" customHeight="1" x14ac:dyDescent="0.2"/>
    <row r="10351" ht="13.15" customHeight="1" x14ac:dyDescent="0.2"/>
    <row r="10352" ht="13.15" customHeight="1" x14ac:dyDescent="0.2"/>
    <row r="10353" ht="13.15" customHeight="1" x14ac:dyDescent="0.2"/>
    <row r="10354" ht="13.15" customHeight="1" x14ac:dyDescent="0.2"/>
    <row r="10355" ht="13.15" customHeight="1" x14ac:dyDescent="0.2"/>
    <row r="10356" ht="13.15" customHeight="1" x14ac:dyDescent="0.2"/>
    <row r="10357" ht="13.15" customHeight="1" x14ac:dyDescent="0.2"/>
    <row r="10358" ht="13.15" customHeight="1" x14ac:dyDescent="0.2"/>
    <row r="10359" ht="13.15" customHeight="1" x14ac:dyDescent="0.2"/>
    <row r="10360" ht="13.15" customHeight="1" x14ac:dyDescent="0.2"/>
    <row r="10361" ht="13.15" customHeight="1" x14ac:dyDescent="0.2"/>
    <row r="10362" ht="13.15" customHeight="1" x14ac:dyDescent="0.2"/>
    <row r="10363" ht="13.15" customHeight="1" x14ac:dyDescent="0.2"/>
    <row r="10364" ht="13.15" customHeight="1" x14ac:dyDescent="0.2"/>
    <row r="10365" ht="13.15" customHeight="1" x14ac:dyDescent="0.2"/>
    <row r="10366" ht="13.15" customHeight="1" x14ac:dyDescent="0.2"/>
    <row r="10367" ht="13.15" customHeight="1" x14ac:dyDescent="0.2"/>
    <row r="10368" ht="13.15" customHeight="1" x14ac:dyDescent="0.2"/>
    <row r="10369" ht="13.15" customHeight="1" x14ac:dyDescent="0.2"/>
    <row r="10370" ht="13.15" customHeight="1" x14ac:dyDescent="0.2"/>
    <row r="10371" ht="13.15" customHeight="1" x14ac:dyDescent="0.2"/>
    <row r="10372" ht="13.15" customHeight="1" x14ac:dyDescent="0.2"/>
    <row r="10373" ht="13.15" customHeight="1" x14ac:dyDescent="0.2"/>
    <row r="10374" ht="13.15" customHeight="1" x14ac:dyDescent="0.2"/>
    <row r="10375" ht="13.15" customHeight="1" x14ac:dyDescent="0.2"/>
    <row r="10376" ht="13.15" customHeight="1" x14ac:dyDescent="0.2"/>
    <row r="10377" ht="13.15" customHeight="1" x14ac:dyDescent="0.2"/>
    <row r="10378" ht="13.15" customHeight="1" x14ac:dyDescent="0.2"/>
    <row r="10379" ht="13.15" customHeight="1" x14ac:dyDescent="0.2"/>
    <row r="10380" ht="13.15" customHeight="1" x14ac:dyDescent="0.2"/>
    <row r="10381" ht="13.15" customHeight="1" x14ac:dyDescent="0.2"/>
    <row r="10382" ht="13.15" customHeight="1" x14ac:dyDescent="0.2"/>
    <row r="10383" ht="13.15" customHeight="1" x14ac:dyDescent="0.2"/>
    <row r="10384" ht="13.15" customHeight="1" x14ac:dyDescent="0.2"/>
    <row r="10385" ht="13.15" customHeight="1" x14ac:dyDescent="0.2"/>
    <row r="10386" ht="13.15" customHeight="1" x14ac:dyDescent="0.2"/>
    <row r="10387" ht="13.15" customHeight="1" x14ac:dyDescent="0.2"/>
    <row r="10388" ht="13.15" customHeight="1" x14ac:dyDescent="0.2"/>
    <row r="10389" ht="13.15" customHeight="1" x14ac:dyDescent="0.2"/>
    <row r="10390" ht="13.15" customHeight="1" x14ac:dyDescent="0.2"/>
    <row r="10391" ht="13.15" customHeight="1" x14ac:dyDescent="0.2"/>
    <row r="10392" ht="13.15" customHeight="1" x14ac:dyDescent="0.2"/>
    <row r="10393" ht="13.15" customHeight="1" x14ac:dyDescent="0.2"/>
    <row r="10394" ht="13.15" customHeight="1" x14ac:dyDescent="0.2"/>
    <row r="10395" ht="13.15" customHeight="1" x14ac:dyDescent="0.2"/>
    <row r="10396" ht="13.15" customHeight="1" x14ac:dyDescent="0.2"/>
    <row r="10397" ht="13.15" customHeight="1" x14ac:dyDescent="0.2"/>
    <row r="10398" ht="13.15" customHeight="1" x14ac:dyDescent="0.2"/>
    <row r="10399" ht="13.15" customHeight="1" x14ac:dyDescent="0.2"/>
    <row r="10400" ht="13.15" customHeight="1" x14ac:dyDescent="0.2"/>
    <row r="10401" ht="13.15" customHeight="1" x14ac:dyDescent="0.2"/>
    <row r="10402" ht="13.15" customHeight="1" x14ac:dyDescent="0.2"/>
    <row r="10403" ht="13.15" customHeight="1" x14ac:dyDescent="0.2"/>
    <row r="10404" ht="13.15" customHeight="1" x14ac:dyDescent="0.2"/>
    <row r="10405" ht="13.15" customHeight="1" x14ac:dyDescent="0.2"/>
    <row r="10406" ht="13.15" customHeight="1" x14ac:dyDescent="0.2"/>
    <row r="10407" ht="13.15" customHeight="1" x14ac:dyDescent="0.2"/>
    <row r="10408" ht="13.15" customHeight="1" x14ac:dyDescent="0.2"/>
    <row r="10409" ht="13.15" customHeight="1" x14ac:dyDescent="0.2"/>
    <row r="10410" ht="13.15" customHeight="1" x14ac:dyDescent="0.2"/>
    <row r="10411" ht="13.15" customHeight="1" x14ac:dyDescent="0.2"/>
    <row r="10412" ht="13.15" customHeight="1" x14ac:dyDescent="0.2"/>
    <row r="10413" ht="13.15" customHeight="1" x14ac:dyDescent="0.2"/>
    <row r="10414" ht="13.15" customHeight="1" x14ac:dyDescent="0.2"/>
    <row r="10415" ht="13.15" customHeight="1" x14ac:dyDescent="0.2"/>
    <row r="10416" ht="13.15" customHeight="1" x14ac:dyDescent="0.2"/>
    <row r="10417" ht="13.15" customHeight="1" x14ac:dyDescent="0.2"/>
    <row r="10418" ht="13.15" customHeight="1" x14ac:dyDescent="0.2"/>
    <row r="10419" ht="13.15" customHeight="1" x14ac:dyDescent="0.2"/>
    <row r="10420" ht="13.15" customHeight="1" x14ac:dyDescent="0.2"/>
    <row r="10421" ht="13.15" customHeight="1" x14ac:dyDescent="0.2"/>
    <row r="10422" ht="13.15" customHeight="1" x14ac:dyDescent="0.2"/>
    <row r="10423" ht="13.15" customHeight="1" x14ac:dyDescent="0.2"/>
    <row r="10424" ht="13.15" customHeight="1" x14ac:dyDescent="0.2"/>
    <row r="10425" ht="13.15" customHeight="1" x14ac:dyDescent="0.2"/>
    <row r="10426" ht="13.15" customHeight="1" x14ac:dyDescent="0.2"/>
    <row r="10427" ht="13.15" customHeight="1" x14ac:dyDescent="0.2"/>
    <row r="10428" ht="13.15" customHeight="1" x14ac:dyDescent="0.2"/>
    <row r="10429" ht="13.15" customHeight="1" x14ac:dyDescent="0.2"/>
    <row r="10430" ht="13.15" customHeight="1" x14ac:dyDescent="0.2"/>
    <row r="10431" ht="13.15" customHeight="1" x14ac:dyDescent="0.2"/>
    <row r="10432" ht="13.15" customHeight="1" x14ac:dyDescent="0.2"/>
    <row r="10433" ht="13.15" customHeight="1" x14ac:dyDescent="0.2"/>
    <row r="10434" ht="13.15" customHeight="1" x14ac:dyDescent="0.2"/>
    <row r="10435" ht="13.15" customHeight="1" x14ac:dyDescent="0.2"/>
    <row r="10436" ht="13.15" customHeight="1" x14ac:dyDescent="0.2"/>
    <row r="10437" ht="13.15" customHeight="1" x14ac:dyDescent="0.2"/>
    <row r="10438" ht="13.15" customHeight="1" x14ac:dyDescent="0.2"/>
    <row r="10439" ht="13.15" customHeight="1" x14ac:dyDescent="0.2"/>
    <row r="10440" ht="13.15" customHeight="1" x14ac:dyDescent="0.2"/>
    <row r="10441" ht="13.15" customHeight="1" x14ac:dyDescent="0.2"/>
    <row r="10442" ht="13.15" customHeight="1" x14ac:dyDescent="0.2"/>
    <row r="10443" ht="13.15" customHeight="1" x14ac:dyDescent="0.2"/>
    <row r="10444" ht="13.15" customHeight="1" x14ac:dyDescent="0.2"/>
    <row r="10445" ht="13.15" customHeight="1" x14ac:dyDescent="0.2"/>
    <row r="10446" ht="13.15" customHeight="1" x14ac:dyDescent="0.2"/>
    <row r="10447" ht="13.15" customHeight="1" x14ac:dyDescent="0.2"/>
    <row r="10448" ht="13.15" customHeight="1" x14ac:dyDescent="0.2"/>
    <row r="10449" ht="13.15" customHeight="1" x14ac:dyDescent="0.2"/>
    <row r="10450" ht="13.15" customHeight="1" x14ac:dyDescent="0.2"/>
    <row r="10451" ht="13.15" customHeight="1" x14ac:dyDescent="0.2"/>
    <row r="10452" ht="13.15" customHeight="1" x14ac:dyDescent="0.2"/>
    <row r="10453" ht="13.15" customHeight="1" x14ac:dyDescent="0.2"/>
    <row r="10454" ht="13.15" customHeight="1" x14ac:dyDescent="0.2"/>
    <row r="10455" ht="13.15" customHeight="1" x14ac:dyDescent="0.2"/>
    <row r="10456" ht="13.15" customHeight="1" x14ac:dyDescent="0.2"/>
    <row r="10457" ht="13.15" customHeight="1" x14ac:dyDescent="0.2"/>
    <row r="10458" ht="13.15" customHeight="1" x14ac:dyDescent="0.2"/>
    <row r="10459" ht="13.15" customHeight="1" x14ac:dyDescent="0.2"/>
    <row r="10460" ht="13.15" customHeight="1" x14ac:dyDescent="0.2"/>
    <row r="10461" ht="13.15" customHeight="1" x14ac:dyDescent="0.2"/>
    <row r="10462" ht="13.15" customHeight="1" x14ac:dyDescent="0.2"/>
    <row r="10463" ht="13.15" customHeight="1" x14ac:dyDescent="0.2"/>
    <row r="10464" ht="13.15" customHeight="1" x14ac:dyDescent="0.2"/>
    <row r="10465" ht="13.15" customHeight="1" x14ac:dyDescent="0.2"/>
    <row r="10466" ht="13.15" customHeight="1" x14ac:dyDescent="0.2"/>
    <row r="10467" ht="13.15" customHeight="1" x14ac:dyDescent="0.2"/>
    <row r="10468" ht="13.15" customHeight="1" x14ac:dyDescent="0.2"/>
    <row r="10469" ht="13.15" customHeight="1" x14ac:dyDescent="0.2"/>
    <row r="10470" ht="13.15" customHeight="1" x14ac:dyDescent="0.2"/>
    <row r="10471" ht="13.15" customHeight="1" x14ac:dyDescent="0.2"/>
    <row r="10472" ht="13.15" customHeight="1" x14ac:dyDescent="0.2"/>
    <row r="10473" ht="13.15" customHeight="1" x14ac:dyDescent="0.2"/>
    <row r="10474" ht="13.15" customHeight="1" x14ac:dyDescent="0.2"/>
    <row r="10475" ht="13.15" customHeight="1" x14ac:dyDescent="0.2"/>
    <row r="10476" ht="13.15" customHeight="1" x14ac:dyDescent="0.2"/>
    <row r="10477" ht="13.15" customHeight="1" x14ac:dyDescent="0.2"/>
    <row r="10478" ht="13.15" customHeight="1" x14ac:dyDescent="0.2"/>
    <row r="10479" ht="13.15" customHeight="1" x14ac:dyDescent="0.2"/>
    <row r="10480" ht="13.15" customHeight="1" x14ac:dyDescent="0.2"/>
    <row r="10481" ht="13.15" customHeight="1" x14ac:dyDescent="0.2"/>
    <row r="10482" ht="13.15" customHeight="1" x14ac:dyDescent="0.2"/>
    <row r="10483" ht="13.15" customHeight="1" x14ac:dyDescent="0.2"/>
    <row r="10484" ht="13.15" customHeight="1" x14ac:dyDescent="0.2"/>
    <row r="10485" ht="13.15" customHeight="1" x14ac:dyDescent="0.2"/>
    <row r="10486" ht="13.15" customHeight="1" x14ac:dyDescent="0.2"/>
    <row r="10487" ht="13.15" customHeight="1" x14ac:dyDescent="0.2"/>
    <row r="10488" ht="13.15" customHeight="1" x14ac:dyDescent="0.2"/>
    <row r="10489" ht="13.15" customHeight="1" x14ac:dyDescent="0.2"/>
    <row r="10490" ht="13.15" customHeight="1" x14ac:dyDescent="0.2"/>
    <row r="10491" ht="13.15" customHeight="1" x14ac:dyDescent="0.2"/>
    <row r="10492" ht="13.15" customHeight="1" x14ac:dyDescent="0.2"/>
    <row r="10493" ht="13.15" customHeight="1" x14ac:dyDescent="0.2"/>
    <row r="10494" ht="13.15" customHeight="1" x14ac:dyDescent="0.2"/>
    <row r="10495" ht="13.15" customHeight="1" x14ac:dyDescent="0.2"/>
    <row r="10496" ht="13.15" customHeight="1" x14ac:dyDescent="0.2"/>
    <row r="10497" ht="13.15" customHeight="1" x14ac:dyDescent="0.2"/>
    <row r="10498" ht="13.15" customHeight="1" x14ac:dyDescent="0.2"/>
    <row r="10499" ht="13.15" customHeight="1" x14ac:dyDescent="0.2"/>
    <row r="10500" ht="13.15" customHeight="1" x14ac:dyDescent="0.2"/>
    <row r="10501" ht="13.15" customHeight="1" x14ac:dyDescent="0.2"/>
    <row r="10502" ht="13.15" customHeight="1" x14ac:dyDescent="0.2"/>
    <row r="10503" ht="13.15" customHeight="1" x14ac:dyDescent="0.2"/>
    <row r="10504" ht="13.15" customHeight="1" x14ac:dyDescent="0.2"/>
    <row r="10505" ht="13.15" customHeight="1" x14ac:dyDescent="0.2"/>
    <row r="10506" ht="13.15" customHeight="1" x14ac:dyDescent="0.2"/>
    <row r="10507" ht="13.15" customHeight="1" x14ac:dyDescent="0.2"/>
    <row r="10508" ht="13.15" customHeight="1" x14ac:dyDescent="0.2"/>
    <row r="10509" ht="13.15" customHeight="1" x14ac:dyDescent="0.2"/>
    <row r="10510" ht="13.15" customHeight="1" x14ac:dyDescent="0.2"/>
    <row r="10511" ht="13.15" customHeight="1" x14ac:dyDescent="0.2"/>
    <row r="10512" ht="13.15" customHeight="1" x14ac:dyDescent="0.2"/>
    <row r="10513" ht="13.15" customHeight="1" x14ac:dyDescent="0.2"/>
    <row r="10514" ht="13.15" customHeight="1" x14ac:dyDescent="0.2"/>
    <row r="10515" ht="13.15" customHeight="1" x14ac:dyDescent="0.2"/>
    <row r="10516" ht="13.15" customHeight="1" x14ac:dyDescent="0.2"/>
    <row r="10517" ht="13.15" customHeight="1" x14ac:dyDescent="0.2"/>
    <row r="10518" ht="13.15" customHeight="1" x14ac:dyDescent="0.2"/>
    <row r="10519" ht="13.15" customHeight="1" x14ac:dyDescent="0.2"/>
    <row r="10520" ht="13.15" customHeight="1" x14ac:dyDescent="0.2"/>
    <row r="10521" ht="13.15" customHeight="1" x14ac:dyDescent="0.2"/>
    <row r="10522" ht="13.15" customHeight="1" x14ac:dyDescent="0.2"/>
    <row r="10523" ht="13.15" customHeight="1" x14ac:dyDescent="0.2"/>
    <row r="10524" ht="13.15" customHeight="1" x14ac:dyDescent="0.2"/>
    <row r="10525" ht="13.15" customHeight="1" x14ac:dyDescent="0.2"/>
    <row r="10526" ht="13.15" customHeight="1" x14ac:dyDescent="0.2"/>
    <row r="10527" ht="13.15" customHeight="1" x14ac:dyDescent="0.2"/>
    <row r="10528" ht="13.15" customHeight="1" x14ac:dyDescent="0.2"/>
    <row r="10529" ht="13.15" customHeight="1" x14ac:dyDescent="0.2"/>
    <row r="10530" ht="13.15" customHeight="1" x14ac:dyDescent="0.2"/>
    <row r="10531" ht="13.15" customHeight="1" x14ac:dyDescent="0.2"/>
    <row r="10532" ht="13.15" customHeight="1" x14ac:dyDescent="0.2"/>
    <row r="10533" ht="13.15" customHeight="1" x14ac:dyDescent="0.2"/>
    <row r="10534" ht="13.15" customHeight="1" x14ac:dyDescent="0.2"/>
    <row r="10535" ht="13.15" customHeight="1" x14ac:dyDescent="0.2"/>
    <row r="10536" ht="13.15" customHeight="1" x14ac:dyDescent="0.2"/>
    <row r="10537" ht="13.15" customHeight="1" x14ac:dyDescent="0.2"/>
    <row r="10538" ht="13.15" customHeight="1" x14ac:dyDescent="0.2"/>
    <row r="10539" ht="13.15" customHeight="1" x14ac:dyDescent="0.2"/>
    <row r="10540" ht="13.15" customHeight="1" x14ac:dyDescent="0.2"/>
    <row r="10541" ht="13.15" customHeight="1" x14ac:dyDescent="0.2"/>
    <row r="10542" ht="13.15" customHeight="1" x14ac:dyDescent="0.2"/>
    <row r="10543" ht="13.15" customHeight="1" x14ac:dyDescent="0.2"/>
    <row r="10544" ht="13.15" customHeight="1" x14ac:dyDescent="0.2"/>
    <row r="10545" ht="13.15" customHeight="1" x14ac:dyDescent="0.2"/>
    <row r="10546" ht="13.15" customHeight="1" x14ac:dyDescent="0.2"/>
    <row r="10547" ht="13.15" customHeight="1" x14ac:dyDescent="0.2"/>
    <row r="10548" ht="13.15" customHeight="1" x14ac:dyDescent="0.2"/>
    <row r="10549" ht="13.15" customHeight="1" x14ac:dyDescent="0.2"/>
    <row r="10550" ht="13.15" customHeight="1" x14ac:dyDescent="0.2"/>
    <row r="10551" ht="13.15" customHeight="1" x14ac:dyDescent="0.2"/>
    <row r="10552" ht="13.15" customHeight="1" x14ac:dyDescent="0.2"/>
    <row r="10553" ht="13.15" customHeight="1" x14ac:dyDescent="0.2"/>
    <row r="10554" ht="13.15" customHeight="1" x14ac:dyDescent="0.2"/>
    <row r="10555" ht="13.15" customHeight="1" x14ac:dyDescent="0.2"/>
    <row r="10556" ht="13.15" customHeight="1" x14ac:dyDescent="0.2"/>
    <row r="10557" ht="13.15" customHeight="1" x14ac:dyDescent="0.2"/>
    <row r="10558" ht="13.15" customHeight="1" x14ac:dyDescent="0.2"/>
    <row r="10559" ht="13.15" customHeight="1" x14ac:dyDescent="0.2"/>
    <row r="10560" ht="13.15" customHeight="1" x14ac:dyDescent="0.2"/>
    <row r="10561" ht="13.15" customHeight="1" x14ac:dyDescent="0.2"/>
    <row r="10562" ht="13.15" customHeight="1" x14ac:dyDescent="0.2"/>
    <row r="10563" ht="13.15" customHeight="1" x14ac:dyDescent="0.2"/>
    <row r="10564" ht="13.15" customHeight="1" x14ac:dyDescent="0.2"/>
    <row r="10565" ht="13.15" customHeight="1" x14ac:dyDescent="0.2"/>
    <row r="10566" ht="13.15" customHeight="1" x14ac:dyDescent="0.2"/>
    <row r="10567" ht="13.15" customHeight="1" x14ac:dyDescent="0.2"/>
    <row r="10568" ht="13.15" customHeight="1" x14ac:dyDescent="0.2"/>
    <row r="10569" ht="13.15" customHeight="1" x14ac:dyDescent="0.2"/>
    <row r="10570" ht="13.15" customHeight="1" x14ac:dyDescent="0.2"/>
    <row r="10571" ht="13.15" customHeight="1" x14ac:dyDescent="0.2"/>
    <row r="10572" ht="13.15" customHeight="1" x14ac:dyDescent="0.2"/>
    <row r="10573" ht="13.15" customHeight="1" x14ac:dyDescent="0.2"/>
    <row r="10574" ht="13.15" customHeight="1" x14ac:dyDescent="0.2"/>
    <row r="10575" ht="13.15" customHeight="1" x14ac:dyDescent="0.2"/>
    <row r="10576" ht="13.15" customHeight="1" x14ac:dyDescent="0.2"/>
    <row r="10577" ht="13.15" customHeight="1" x14ac:dyDescent="0.2"/>
    <row r="10578" ht="13.15" customHeight="1" x14ac:dyDescent="0.2"/>
    <row r="10579" ht="13.15" customHeight="1" x14ac:dyDescent="0.2"/>
    <row r="10580" ht="13.15" customHeight="1" x14ac:dyDescent="0.2"/>
    <row r="10581" ht="13.15" customHeight="1" x14ac:dyDescent="0.2"/>
    <row r="10582" ht="13.15" customHeight="1" x14ac:dyDescent="0.2"/>
    <row r="10583" ht="13.15" customHeight="1" x14ac:dyDescent="0.2"/>
    <row r="10584" ht="13.15" customHeight="1" x14ac:dyDescent="0.2"/>
    <row r="10585" ht="13.15" customHeight="1" x14ac:dyDescent="0.2"/>
    <row r="10586" ht="13.15" customHeight="1" x14ac:dyDescent="0.2"/>
    <row r="10587" ht="13.15" customHeight="1" x14ac:dyDescent="0.2"/>
    <row r="10588" ht="13.15" customHeight="1" x14ac:dyDescent="0.2"/>
    <row r="10589" ht="13.15" customHeight="1" x14ac:dyDescent="0.2"/>
    <row r="10590" ht="13.15" customHeight="1" x14ac:dyDescent="0.2"/>
    <row r="10591" ht="13.15" customHeight="1" x14ac:dyDescent="0.2"/>
    <row r="10592" ht="13.15" customHeight="1" x14ac:dyDescent="0.2"/>
    <row r="10593" ht="13.15" customHeight="1" x14ac:dyDescent="0.2"/>
    <row r="10594" ht="13.15" customHeight="1" x14ac:dyDescent="0.2"/>
    <row r="10595" ht="13.15" customHeight="1" x14ac:dyDescent="0.2"/>
    <row r="10596" ht="13.15" customHeight="1" x14ac:dyDescent="0.2"/>
    <row r="10597" ht="13.15" customHeight="1" x14ac:dyDescent="0.2"/>
    <row r="10598" ht="13.15" customHeight="1" x14ac:dyDescent="0.2"/>
    <row r="10599" ht="13.15" customHeight="1" x14ac:dyDescent="0.2"/>
    <row r="10600" ht="13.15" customHeight="1" x14ac:dyDescent="0.2"/>
    <row r="10601" ht="13.15" customHeight="1" x14ac:dyDescent="0.2"/>
    <row r="10602" ht="13.15" customHeight="1" x14ac:dyDescent="0.2"/>
    <row r="10603" ht="13.15" customHeight="1" x14ac:dyDescent="0.2"/>
    <row r="10604" ht="13.15" customHeight="1" x14ac:dyDescent="0.2"/>
    <row r="10605" ht="13.15" customHeight="1" x14ac:dyDescent="0.2"/>
    <row r="10606" ht="13.15" customHeight="1" x14ac:dyDescent="0.2"/>
    <row r="10607" ht="13.15" customHeight="1" x14ac:dyDescent="0.2"/>
    <row r="10608" ht="13.15" customHeight="1" x14ac:dyDescent="0.2"/>
    <row r="10609" ht="13.15" customHeight="1" x14ac:dyDescent="0.2"/>
    <row r="10610" ht="13.15" customHeight="1" x14ac:dyDescent="0.2"/>
    <row r="10611" ht="13.15" customHeight="1" x14ac:dyDescent="0.2"/>
    <row r="10612" ht="13.15" customHeight="1" x14ac:dyDescent="0.2"/>
    <row r="10613" ht="13.15" customHeight="1" x14ac:dyDescent="0.2"/>
    <row r="10614" ht="13.15" customHeight="1" x14ac:dyDescent="0.2"/>
    <row r="10615" ht="13.15" customHeight="1" x14ac:dyDescent="0.2"/>
    <row r="10616" ht="13.15" customHeight="1" x14ac:dyDescent="0.2"/>
    <row r="10617" ht="13.15" customHeight="1" x14ac:dyDescent="0.2"/>
    <row r="10618" ht="13.15" customHeight="1" x14ac:dyDescent="0.2"/>
    <row r="10619" ht="13.15" customHeight="1" x14ac:dyDescent="0.2"/>
    <row r="10620" ht="13.15" customHeight="1" x14ac:dyDescent="0.2"/>
    <row r="10621" ht="13.15" customHeight="1" x14ac:dyDescent="0.2"/>
    <row r="10622" ht="13.15" customHeight="1" x14ac:dyDescent="0.2"/>
    <row r="10623" ht="13.15" customHeight="1" x14ac:dyDescent="0.2"/>
    <row r="10624" ht="13.15" customHeight="1" x14ac:dyDescent="0.2"/>
    <row r="10625" ht="13.15" customHeight="1" x14ac:dyDescent="0.2"/>
    <row r="10626" ht="13.15" customHeight="1" x14ac:dyDescent="0.2"/>
    <row r="10627" ht="13.15" customHeight="1" x14ac:dyDescent="0.2"/>
    <row r="10628" ht="13.15" customHeight="1" x14ac:dyDescent="0.2"/>
    <row r="10629" ht="13.15" customHeight="1" x14ac:dyDescent="0.2"/>
    <row r="10630" ht="13.15" customHeight="1" x14ac:dyDescent="0.2"/>
    <row r="10631" ht="13.15" customHeight="1" x14ac:dyDescent="0.2"/>
    <row r="10632" ht="13.15" customHeight="1" x14ac:dyDescent="0.2"/>
    <row r="10633" ht="13.15" customHeight="1" x14ac:dyDescent="0.2"/>
    <row r="10634" ht="13.15" customHeight="1" x14ac:dyDescent="0.2"/>
    <row r="10635" ht="13.15" customHeight="1" x14ac:dyDescent="0.2"/>
    <row r="10636" ht="13.15" customHeight="1" x14ac:dyDescent="0.2"/>
    <row r="10637" ht="13.15" customHeight="1" x14ac:dyDescent="0.2"/>
    <row r="10638" ht="13.15" customHeight="1" x14ac:dyDescent="0.2"/>
    <row r="10639" ht="13.15" customHeight="1" x14ac:dyDescent="0.2"/>
    <row r="10640" ht="13.15" customHeight="1" x14ac:dyDescent="0.2"/>
    <row r="10641" ht="13.15" customHeight="1" x14ac:dyDescent="0.2"/>
    <row r="10642" ht="13.15" customHeight="1" x14ac:dyDescent="0.2"/>
    <row r="10643" ht="13.15" customHeight="1" x14ac:dyDescent="0.2"/>
    <row r="10644" ht="13.15" customHeight="1" x14ac:dyDescent="0.2"/>
    <row r="10645" ht="13.15" customHeight="1" x14ac:dyDescent="0.2"/>
    <row r="10646" ht="13.15" customHeight="1" x14ac:dyDescent="0.2"/>
    <row r="10647" ht="13.15" customHeight="1" x14ac:dyDescent="0.2"/>
    <row r="10648" ht="13.15" customHeight="1" x14ac:dyDescent="0.2"/>
    <row r="10649" ht="13.15" customHeight="1" x14ac:dyDescent="0.2"/>
    <row r="10650" ht="13.15" customHeight="1" x14ac:dyDescent="0.2"/>
    <row r="10651" ht="13.15" customHeight="1" x14ac:dyDescent="0.2"/>
    <row r="10652" ht="13.15" customHeight="1" x14ac:dyDescent="0.2"/>
    <row r="10653" ht="13.15" customHeight="1" x14ac:dyDescent="0.2"/>
    <row r="10654" ht="13.15" customHeight="1" x14ac:dyDescent="0.2"/>
    <row r="10655" ht="13.15" customHeight="1" x14ac:dyDescent="0.2"/>
    <row r="10656" ht="13.15" customHeight="1" x14ac:dyDescent="0.2"/>
    <row r="10657" ht="13.15" customHeight="1" x14ac:dyDescent="0.2"/>
    <row r="10658" ht="13.15" customHeight="1" x14ac:dyDescent="0.2"/>
    <row r="10659" ht="13.15" customHeight="1" x14ac:dyDescent="0.2"/>
    <row r="10660" ht="13.15" customHeight="1" x14ac:dyDescent="0.2"/>
    <row r="10661" ht="13.15" customHeight="1" x14ac:dyDescent="0.2"/>
    <row r="10662" ht="13.15" customHeight="1" x14ac:dyDescent="0.2"/>
    <row r="10663" ht="13.15" customHeight="1" x14ac:dyDescent="0.2"/>
    <row r="10664" ht="13.15" customHeight="1" x14ac:dyDescent="0.2"/>
    <row r="10665" ht="13.15" customHeight="1" x14ac:dyDescent="0.2"/>
    <row r="10666" ht="13.15" customHeight="1" x14ac:dyDescent="0.2"/>
    <row r="10667" ht="13.15" customHeight="1" x14ac:dyDescent="0.2"/>
    <row r="10668" ht="13.15" customHeight="1" x14ac:dyDescent="0.2"/>
    <row r="10669" ht="13.15" customHeight="1" x14ac:dyDescent="0.2"/>
    <row r="10670" ht="13.15" customHeight="1" x14ac:dyDescent="0.2"/>
    <row r="10671" ht="13.15" customHeight="1" x14ac:dyDescent="0.2"/>
    <row r="10672" ht="13.15" customHeight="1" x14ac:dyDescent="0.2"/>
    <row r="10673" ht="13.15" customHeight="1" x14ac:dyDescent="0.2"/>
    <row r="10674" ht="13.15" customHeight="1" x14ac:dyDescent="0.2"/>
    <row r="10675" ht="13.15" customHeight="1" x14ac:dyDescent="0.2"/>
    <row r="10676" ht="13.15" customHeight="1" x14ac:dyDescent="0.2"/>
    <row r="10677" ht="13.15" customHeight="1" x14ac:dyDescent="0.2"/>
    <row r="10678" ht="13.15" customHeight="1" x14ac:dyDescent="0.2"/>
    <row r="10679" ht="13.15" customHeight="1" x14ac:dyDescent="0.2"/>
    <row r="10680" ht="13.15" customHeight="1" x14ac:dyDescent="0.2"/>
    <row r="10681" ht="13.15" customHeight="1" x14ac:dyDescent="0.2"/>
    <row r="10682" ht="13.15" customHeight="1" x14ac:dyDescent="0.2"/>
    <row r="10683" ht="13.15" customHeight="1" x14ac:dyDescent="0.2"/>
    <row r="10684" ht="13.15" customHeight="1" x14ac:dyDescent="0.2"/>
    <row r="10685" ht="13.15" customHeight="1" x14ac:dyDescent="0.2"/>
    <row r="10686" ht="13.15" customHeight="1" x14ac:dyDescent="0.2"/>
    <row r="10687" ht="13.15" customHeight="1" x14ac:dyDescent="0.2"/>
    <row r="10688" ht="13.15" customHeight="1" x14ac:dyDescent="0.2"/>
    <row r="10689" ht="13.15" customHeight="1" x14ac:dyDescent="0.2"/>
    <row r="10690" ht="13.15" customHeight="1" x14ac:dyDescent="0.2"/>
    <row r="10691" ht="13.15" customHeight="1" x14ac:dyDescent="0.2"/>
    <row r="10692" ht="13.15" customHeight="1" x14ac:dyDescent="0.2"/>
    <row r="10693" ht="13.15" customHeight="1" x14ac:dyDescent="0.2"/>
    <row r="10694" ht="13.15" customHeight="1" x14ac:dyDescent="0.2"/>
    <row r="10695" ht="13.15" customHeight="1" x14ac:dyDescent="0.2"/>
    <row r="10696" ht="13.15" customHeight="1" x14ac:dyDescent="0.2"/>
    <row r="10697" ht="13.15" customHeight="1" x14ac:dyDescent="0.2"/>
    <row r="10698" ht="13.15" customHeight="1" x14ac:dyDescent="0.2"/>
    <row r="10699" ht="13.15" customHeight="1" x14ac:dyDescent="0.2"/>
    <row r="10700" ht="13.15" customHeight="1" x14ac:dyDescent="0.2"/>
    <row r="10701" ht="13.15" customHeight="1" x14ac:dyDescent="0.2"/>
    <row r="10702" ht="13.15" customHeight="1" x14ac:dyDescent="0.2"/>
    <row r="10703" ht="13.15" customHeight="1" x14ac:dyDescent="0.2"/>
    <row r="10704" ht="13.15" customHeight="1" x14ac:dyDescent="0.2"/>
    <row r="10705" ht="13.15" customHeight="1" x14ac:dyDescent="0.2"/>
    <row r="10706" ht="13.15" customHeight="1" x14ac:dyDescent="0.2"/>
    <row r="10707" ht="13.15" customHeight="1" x14ac:dyDescent="0.2"/>
    <row r="10708" ht="13.15" customHeight="1" x14ac:dyDescent="0.2"/>
    <row r="10709" ht="13.15" customHeight="1" x14ac:dyDescent="0.2"/>
    <row r="10710" ht="13.15" customHeight="1" x14ac:dyDescent="0.2"/>
    <row r="10711" ht="13.15" customHeight="1" x14ac:dyDescent="0.2"/>
    <row r="10712" ht="13.15" customHeight="1" x14ac:dyDescent="0.2"/>
    <row r="10713" ht="13.15" customHeight="1" x14ac:dyDescent="0.2"/>
    <row r="10714" ht="13.15" customHeight="1" x14ac:dyDescent="0.2"/>
    <row r="10715" ht="13.15" customHeight="1" x14ac:dyDescent="0.2"/>
    <row r="10716" ht="13.15" customHeight="1" x14ac:dyDescent="0.2"/>
    <row r="10717" ht="13.15" customHeight="1" x14ac:dyDescent="0.2"/>
    <row r="10718" ht="13.15" customHeight="1" x14ac:dyDescent="0.2"/>
    <row r="10719" ht="13.15" customHeight="1" x14ac:dyDescent="0.2"/>
    <row r="10720" ht="13.15" customHeight="1" x14ac:dyDescent="0.2"/>
    <row r="10721" ht="13.15" customHeight="1" x14ac:dyDescent="0.2"/>
    <row r="10722" ht="13.15" customHeight="1" x14ac:dyDescent="0.2"/>
    <row r="10723" ht="13.15" customHeight="1" x14ac:dyDescent="0.2"/>
    <row r="10724" ht="13.15" customHeight="1" x14ac:dyDescent="0.2"/>
    <row r="10725" ht="13.15" customHeight="1" x14ac:dyDescent="0.2"/>
    <row r="10726" ht="13.15" customHeight="1" x14ac:dyDescent="0.2"/>
    <row r="10727" ht="13.15" customHeight="1" x14ac:dyDescent="0.2"/>
    <row r="10728" ht="13.15" customHeight="1" x14ac:dyDescent="0.2"/>
    <row r="10729" ht="13.15" customHeight="1" x14ac:dyDescent="0.2"/>
    <row r="10730" ht="13.15" customHeight="1" x14ac:dyDescent="0.2"/>
    <row r="10731" ht="13.15" customHeight="1" x14ac:dyDescent="0.2"/>
    <row r="10732" ht="13.15" customHeight="1" x14ac:dyDescent="0.2"/>
    <row r="10733" ht="13.15" customHeight="1" x14ac:dyDescent="0.2"/>
    <row r="10734" ht="13.15" customHeight="1" x14ac:dyDescent="0.2"/>
    <row r="10735" ht="13.15" customHeight="1" x14ac:dyDescent="0.2"/>
    <row r="10736" ht="13.15" customHeight="1" x14ac:dyDescent="0.2"/>
    <row r="10737" ht="13.15" customHeight="1" x14ac:dyDescent="0.2"/>
    <row r="10738" ht="13.15" customHeight="1" x14ac:dyDescent="0.2"/>
    <row r="10739" ht="13.15" customHeight="1" x14ac:dyDescent="0.2"/>
    <row r="10740" ht="13.15" customHeight="1" x14ac:dyDescent="0.2"/>
    <row r="10741" ht="13.15" customHeight="1" x14ac:dyDescent="0.2"/>
    <row r="10742" ht="13.15" customHeight="1" x14ac:dyDescent="0.2"/>
    <row r="10743" ht="13.15" customHeight="1" x14ac:dyDescent="0.2"/>
    <row r="10744" ht="13.15" customHeight="1" x14ac:dyDescent="0.2"/>
    <row r="10745" ht="13.15" customHeight="1" x14ac:dyDescent="0.2"/>
    <row r="10746" ht="13.15" customHeight="1" x14ac:dyDescent="0.2"/>
    <row r="10747" ht="13.15" customHeight="1" x14ac:dyDescent="0.2"/>
    <row r="10748" ht="13.15" customHeight="1" x14ac:dyDescent="0.2"/>
    <row r="10749" ht="13.15" customHeight="1" x14ac:dyDescent="0.2"/>
    <row r="10750" ht="13.15" customHeight="1" x14ac:dyDescent="0.2"/>
    <row r="10751" ht="13.15" customHeight="1" x14ac:dyDescent="0.2"/>
    <row r="10752" ht="13.15" customHeight="1" x14ac:dyDescent="0.2"/>
    <row r="10753" ht="13.15" customHeight="1" x14ac:dyDescent="0.2"/>
    <row r="10754" ht="13.15" customHeight="1" x14ac:dyDescent="0.2"/>
    <row r="10755" ht="13.15" customHeight="1" x14ac:dyDescent="0.2"/>
    <row r="10756" ht="13.15" customHeight="1" x14ac:dyDescent="0.2"/>
    <row r="10757" ht="13.15" customHeight="1" x14ac:dyDescent="0.2"/>
    <row r="10758" ht="13.15" customHeight="1" x14ac:dyDescent="0.2"/>
    <row r="10759" ht="13.15" customHeight="1" x14ac:dyDescent="0.2"/>
    <row r="10760" ht="13.15" customHeight="1" x14ac:dyDescent="0.2"/>
    <row r="10761" ht="13.15" customHeight="1" x14ac:dyDescent="0.2"/>
    <row r="10762" ht="13.15" customHeight="1" x14ac:dyDescent="0.2"/>
    <row r="10763" ht="13.15" customHeight="1" x14ac:dyDescent="0.2"/>
    <row r="10764" ht="13.15" customHeight="1" x14ac:dyDescent="0.2"/>
    <row r="10765" ht="13.15" customHeight="1" x14ac:dyDescent="0.2"/>
    <row r="10766" ht="13.15" customHeight="1" x14ac:dyDescent="0.2"/>
    <row r="10767" ht="13.15" customHeight="1" x14ac:dyDescent="0.2"/>
    <row r="10768" ht="13.15" customHeight="1" x14ac:dyDescent="0.2"/>
    <row r="10769" ht="13.15" customHeight="1" x14ac:dyDescent="0.2"/>
    <row r="10770" ht="13.15" customHeight="1" x14ac:dyDescent="0.2"/>
    <row r="10771" ht="13.15" customHeight="1" x14ac:dyDescent="0.2"/>
    <row r="10772" ht="13.15" customHeight="1" x14ac:dyDescent="0.2"/>
    <row r="10773" ht="13.15" customHeight="1" x14ac:dyDescent="0.2"/>
    <row r="10774" ht="13.15" customHeight="1" x14ac:dyDescent="0.2"/>
    <row r="10775" ht="13.15" customHeight="1" x14ac:dyDescent="0.2"/>
    <row r="10776" ht="13.15" customHeight="1" x14ac:dyDescent="0.2"/>
    <row r="10777" ht="13.15" customHeight="1" x14ac:dyDescent="0.2"/>
    <row r="10778" ht="13.15" customHeight="1" x14ac:dyDescent="0.2"/>
    <row r="10779" ht="13.15" customHeight="1" x14ac:dyDescent="0.2"/>
    <row r="10780" ht="13.15" customHeight="1" x14ac:dyDescent="0.2"/>
    <row r="10781" ht="13.15" customHeight="1" x14ac:dyDescent="0.2"/>
    <row r="10782" ht="13.15" customHeight="1" x14ac:dyDescent="0.2"/>
    <row r="10783" ht="13.15" customHeight="1" x14ac:dyDescent="0.2"/>
    <row r="10784" ht="13.15" customHeight="1" x14ac:dyDescent="0.2"/>
    <row r="10785" ht="13.15" customHeight="1" x14ac:dyDescent="0.2"/>
    <row r="10786" ht="13.15" customHeight="1" x14ac:dyDescent="0.2"/>
    <row r="10787" ht="13.15" customHeight="1" x14ac:dyDescent="0.2"/>
    <row r="10788" ht="13.15" customHeight="1" x14ac:dyDescent="0.2"/>
    <row r="10789" ht="13.15" customHeight="1" x14ac:dyDescent="0.2"/>
    <row r="10790" ht="13.15" customHeight="1" x14ac:dyDescent="0.2"/>
    <row r="10791" ht="13.15" customHeight="1" x14ac:dyDescent="0.2"/>
    <row r="10792" ht="13.15" customHeight="1" x14ac:dyDescent="0.2"/>
    <row r="10793" ht="13.15" customHeight="1" x14ac:dyDescent="0.2"/>
    <row r="10794" ht="13.15" customHeight="1" x14ac:dyDescent="0.2"/>
    <row r="10795" ht="13.15" customHeight="1" x14ac:dyDescent="0.2"/>
    <row r="10796" ht="13.15" customHeight="1" x14ac:dyDescent="0.2"/>
    <row r="10797" ht="13.15" customHeight="1" x14ac:dyDescent="0.2"/>
    <row r="10798" ht="13.15" customHeight="1" x14ac:dyDescent="0.2"/>
    <row r="10799" ht="13.15" customHeight="1" x14ac:dyDescent="0.2"/>
    <row r="10800" ht="13.15" customHeight="1" x14ac:dyDescent="0.2"/>
    <row r="10801" ht="13.15" customHeight="1" x14ac:dyDescent="0.2"/>
    <row r="10802" ht="13.15" customHeight="1" x14ac:dyDescent="0.2"/>
    <row r="10803" ht="13.15" customHeight="1" x14ac:dyDescent="0.2"/>
    <row r="10804" ht="13.15" customHeight="1" x14ac:dyDescent="0.2"/>
    <row r="10805" ht="13.15" customHeight="1" x14ac:dyDescent="0.2"/>
    <row r="10806" ht="13.15" customHeight="1" x14ac:dyDescent="0.2"/>
    <row r="10807" ht="13.15" customHeight="1" x14ac:dyDescent="0.2"/>
    <row r="10808" ht="13.15" customHeight="1" x14ac:dyDescent="0.2"/>
    <row r="10809" ht="13.15" customHeight="1" x14ac:dyDescent="0.2"/>
    <row r="10810" ht="13.15" customHeight="1" x14ac:dyDescent="0.2"/>
    <row r="10811" ht="13.15" customHeight="1" x14ac:dyDescent="0.2"/>
    <row r="10812" ht="13.15" customHeight="1" x14ac:dyDescent="0.2"/>
    <row r="10813" ht="13.15" customHeight="1" x14ac:dyDescent="0.2"/>
    <row r="10814" ht="13.15" customHeight="1" x14ac:dyDescent="0.2"/>
    <row r="10815" ht="13.15" customHeight="1" x14ac:dyDescent="0.2"/>
    <row r="10816" ht="13.15" customHeight="1" x14ac:dyDescent="0.2"/>
    <row r="10817" ht="13.15" customHeight="1" x14ac:dyDescent="0.2"/>
    <row r="10818" ht="13.15" customHeight="1" x14ac:dyDescent="0.2"/>
    <row r="10819" ht="13.15" customHeight="1" x14ac:dyDescent="0.2"/>
    <row r="10820" ht="13.15" customHeight="1" x14ac:dyDescent="0.2"/>
    <row r="10821" ht="13.15" customHeight="1" x14ac:dyDescent="0.2"/>
    <row r="10822" ht="13.15" customHeight="1" x14ac:dyDescent="0.2"/>
    <row r="10823" ht="13.15" customHeight="1" x14ac:dyDescent="0.2"/>
    <row r="10824" ht="13.15" customHeight="1" x14ac:dyDescent="0.2"/>
    <row r="10825" ht="13.15" customHeight="1" x14ac:dyDescent="0.2"/>
    <row r="10826" ht="13.15" customHeight="1" x14ac:dyDescent="0.2"/>
    <row r="10827" ht="13.15" customHeight="1" x14ac:dyDescent="0.2"/>
    <row r="10828" ht="13.15" customHeight="1" x14ac:dyDescent="0.2"/>
    <row r="10829" ht="13.15" customHeight="1" x14ac:dyDescent="0.2"/>
    <row r="10830" ht="13.15" customHeight="1" x14ac:dyDescent="0.2"/>
    <row r="10831" ht="13.15" customHeight="1" x14ac:dyDescent="0.2"/>
    <row r="10832" ht="13.15" customHeight="1" x14ac:dyDescent="0.2"/>
    <row r="10833" ht="13.15" customHeight="1" x14ac:dyDescent="0.2"/>
    <row r="10834" ht="13.15" customHeight="1" x14ac:dyDescent="0.2"/>
    <row r="10835" ht="13.15" customHeight="1" x14ac:dyDescent="0.2"/>
    <row r="10836" ht="13.15" customHeight="1" x14ac:dyDescent="0.2"/>
    <row r="10837" ht="13.15" customHeight="1" x14ac:dyDescent="0.2"/>
    <row r="10838" ht="13.15" customHeight="1" x14ac:dyDescent="0.2"/>
    <row r="10839" ht="13.15" customHeight="1" x14ac:dyDescent="0.2"/>
    <row r="10840" ht="13.15" customHeight="1" x14ac:dyDescent="0.2"/>
    <row r="10841" ht="13.15" customHeight="1" x14ac:dyDescent="0.2"/>
    <row r="10842" ht="13.15" customHeight="1" x14ac:dyDescent="0.2"/>
    <row r="10843" ht="13.15" customHeight="1" x14ac:dyDescent="0.2"/>
    <row r="10844" ht="13.15" customHeight="1" x14ac:dyDescent="0.2"/>
    <row r="10845" ht="13.15" customHeight="1" x14ac:dyDescent="0.2"/>
    <row r="10846" ht="13.15" customHeight="1" x14ac:dyDescent="0.2"/>
    <row r="10847" ht="13.15" customHeight="1" x14ac:dyDescent="0.2"/>
    <row r="10848" ht="13.15" customHeight="1" x14ac:dyDescent="0.2"/>
    <row r="10849" ht="13.15" customHeight="1" x14ac:dyDescent="0.2"/>
    <row r="10850" ht="13.15" customHeight="1" x14ac:dyDescent="0.2"/>
    <row r="10851" ht="13.15" customHeight="1" x14ac:dyDescent="0.2"/>
    <row r="10852" ht="13.15" customHeight="1" x14ac:dyDescent="0.2"/>
    <row r="10853" ht="13.15" customHeight="1" x14ac:dyDescent="0.2"/>
    <row r="10854" ht="13.15" customHeight="1" x14ac:dyDescent="0.2"/>
    <row r="10855" ht="13.15" customHeight="1" x14ac:dyDescent="0.2"/>
    <row r="10856" ht="13.15" customHeight="1" x14ac:dyDescent="0.2"/>
    <row r="10857" ht="13.15" customHeight="1" x14ac:dyDescent="0.2"/>
    <row r="10858" ht="13.15" customHeight="1" x14ac:dyDescent="0.2"/>
    <row r="10859" ht="13.15" customHeight="1" x14ac:dyDescent="0.2"/>
    <row r="10860" ht="13.15" customHeight="1" x14ac:dyDescent="0.2"/>
    <row r="10861" ht="13.15" customHeight="1" x14ac:dyDescent="0.2"/>
    <row r="10862" ht="13.15" customHeight="1" x14ac:dyDescent="0.2"/>
    <row r="10863" ht="13.15" customHeight="1" x14ac:dyDescent="0.2"/>
    <row r="10864" ht="13.15" customHeight="1" x14ac:dyDescent="0.2"/>
    <row r="10865" ht="13.15" customHeight="1" x14ac:dyDescent="0.2"/>
    <row r="10866" ht="13.15" customHeight="1" x14ac:dyDescent="0.2"/>
    <row r="10867" ht="13.15" customHeight="1" x14ac:dyDescent="0.2"/>
    <row r="10868" ht="13.15" customHeight="1" x14ac:dyDescent="0.2"/>
    <row r="10869" ht="13.15" customHeight="1" x14ac:dyDescent="0.2"/>
    <row r="10870" ht="13.15" customHeight="1" x14ac:dyDescent="0.2"/>
    <row r="10871" ht="13.15" customHeight="1" x14ac:dyDescent="0.2"/>
    <row r="10872" ht="13.15" customHeight="1" x14ac:dyDescent="0.2"/>
    <row r="10873" ht="13.15" customHeight="1" x14ac:dyDescent="0.2"/>
    <row r="10874" ht="13.15" customHeight="1" x14ac:dyDescent="0.2"/>
    <row r="10875" ht="13.15" customHeight="1" x14ac:dyDescent="0.2"/>
    <row r="10876" ht="13.15" customHeight="1" x14ac:dyDescent="0.2"/>
    <row r="10877" ht="13.15" customHeight="1" x14ac:dyDescent="0.2"/>
    <row r="10878" ht="13.15" customHeight="1" x14ac:dyDescent="0.2"/>
    <row r="10879" ht="13.15" customHeight="1" x14ac:dyDescent="0.2"/>
    <row r="10880" ht="13.15" customHeight="1" x14ac:dyDescent="0.2"/>
    <row r="10881" ht="13.15" customHeight="1" x14ac:dyDescent="0.2"/>
    <row r="10882" ht="13.15" customHeight="1" x14ac:dyDescent="0.2"/>
    <row r="10883" ht="13.15" customHeight="1" x14ac:dyDescent="0.2"/>
    <row r="10884" ht="13.15" customHeight="1" x14ac:dyDescent="0.2"/>
    <row r="10885" ht="13.15" customHeight="1" x14ac:dyDescent="0.2"/>
    <row r="10886" ht="13.15" customHeight="1" x14ac:dyDescent="0.2"/>
    <row r="10887" ht="13.15" customHeight="1" x14ac:dyDescent="0.2"/>
    <row r="10888" ht="13.15" customHeight="1" x14ac:dyDescent="0.2"/>
    <row r="10889" ht="13.15" customHeight="1" x14ac:dyDescent="0.2"/>
    <row r="10890" ht="13.15" customHeight="1" x14ac:dyDescent="0.2"/>
    <row r="10891" ht="13.15" customHeight="1" x14ac:dyDescent="0.2"/>
    <row r="10892" ht="13.15" customHeight="1" x14ac:dyDescent="0.2"/>
    <row r="10893" ht="13.15" customHeight="1" x14ac:dyDescent="0.2"/>
    <row r="10894" ht="13.15" customHeight="1" x14ac:dyDescent="0.2"/>
    <row r="10895" ht="13.15" customHeight="1" x14ac:dyDescent="0.2"/>
    <row r="10896" ht="13.15" customHeight="1" x14ac:dyDescent="0.2"/>
    <row r="10897" ht="13.15" customHeight="1" x14ac:dyDescent="0.2"/>
    <row r="10898" ht="13.15" customHeight="1" x14ac:dyDescent="0.2"/>
    <row r="10899" ht="13.15" customHeight="1" x14ac:dyDescent="0.2"/>
    <row r="10900" ht="13.15" customHeight="1" x14ac:dyDescent="0.2"/>
    <row r="10901" ht="13.15" customHeight="1" x14ac:dyDescent="0.2"/>
    <row r="10902" ht="13.15" customHeight="1" x14ac:dyDescent="0.2"/>
    <row r="10903" ht="13.15" customHeight="1" x14ac:dyDescent="0.2"/>
    <row r="10904" ht="13.15" customHeight="1" x14ac:dyDescent="0.2"/>
    <row r="10905" ht="13.15" customHeight="1" x14ac:dyDescent="0.2"/>
    <row r="10906" ht="13.15" customHeight="1" x14ac:dyDescent="0.2"/>
    <row r="10907" ht="13.15" customHeight="1" x14ac:dyDescent="0.2"/>
    <row r="10908" ht="13.15" customHeight="1" x14ac:dyDescent="0.2"/>
    <row r="10909" ht="13.15" customHeight="1" x14ac:dyDescent="0.2"/>
    <row r="10910" ht="13.15" customHeight="1" x14ac:dyDescent="0.2"/>
    <row r="10911" ht="13.15" customHeight="1" x14ac:dyDescent="0.2"/>
    <row r="10912" ht="13.15" customHeight="1" x14ac:dyDescent="0.2"/>
    <row r="10913" ht="13.15" customHeight="1" x14ac:dyDescent="0.2"/>
    <row r="10914" ht="13.15" customHeight="1" x14ac:dyDescent="0.2"/>
    <row r="10915" ht="13.15" customHeight="1" x14ac:dyDescent="0.2"/>
    <row r="10916" ht="13.15" customHeight="1" x14ac:dyDescent="0.2"/>
    <row r="10917" ht="13.15" customHeight="1" x14ac:dyDescent="0.2"/>
    <row r="10918" ht="13.15" customHeight="1" x14ac:dyDescent="0.2"/>
    <row r="10919" ht="13.15" customHeight="1" x14ac:dyDescent="0.2"/>
    <row r="10920" ht="13.15" customHeight="1" x14ac:dyDescent="0.2"/>
    <row r="10921" ht="13.15" customHeight="1" x14ac:dyDescent="0.2"/>
    <row r="10922" ht="13.15" customHeight="1" x14ac:dyDescent="0.2"/>
    <row r="10923" ht="13.15" customHeight="1" x14ac:dyDescent="0.2"/>
    <row r="10924" ht="13.15" customHeight="1" x14ac:dyDescent="0.2"/>
    <row r="10925" ht="13.15" customHeight="1" x14ac:dyDescent="0.2"/>
    <row r="10926" ht="13.15" customHeight="1" x14ac:dyDescent="0.2"/>
    <row r="10927" ht="13.15" customHeight="1" x14ac:dyDescent="0.2"/>
    <row r="10928" ht="13.15" customHeight="1" x14ac:dyDescent="0.2"/>
    <row r="10929" ht="13.15" customHeight="1" x14ac:dyDescent="0.2"/>
    <row r="10930" ht="13.15" customHeight="1" x14ac:dyDescent="0.2"/>
    <row r="10931" ht="13.15" customHeight="1" x14ac:dyDescent="0.2"/>
    <row r="10932" ht="13.15" customHeight="1" x14ac:dyDescent="0.2"/>
    <row r="10933" ht="13.15" customHeight="1" x14ac:dyDescent="0.2"/>
    <row r="10934" ht="13.15" customHeight="1" x14ac:dyDescent="0.2"/>
    <row r="10935" ht="13.15" customHeight="1" x14ac:dyDescent="0.2"/>
    <row r="10936" ht="13.15" customHeight="1" x14ac:dyDescent="0.2"/>
    <row r="10937" ht="13.15" customHeight="1" x14ac:dyDescent="0.2"/>
    <row r="10938" ht="13.15" customHeight="1" x14ac:dyDescent="0.2"/>
    <row r="10939" ht="13.15" customHeight="1" x14ac:dyDescent="0.2"/>
    <row r="10940" ht="13.15" customHeight="1" x14ac:dyDescent="0.2"/>
    <row r="10941" ht="13.15" customHeight="1" x14ac:dyDescent="0.2"/>
    <row r="10942" ht="13.15" customHeight="1" x14ac:dyDescent="0.2"/>
    <row r="10943" ht="13.15" customHeight="1" x14ac:dyDescent="0.2"/>
    <row r="10944" ht="13.15" customHeight="1" x14ac:dyDescent="0.2"/>
    <row r="10945" ht="13.15" customHeight="1" x14ac:dyDescent="0.2"/>
    <row r="10946" ht="13.15" customHeight="1" x14ac:dyDescent="0.2"/>
    <row r="10947" ht="13.15" customHeight="1" x14ac:dyDescent="0.2"/>
    <row r="10948" ht="13.15" customHeight="1" x14ac:dyDescent="0.2"/>
    <row r="10949" ht="13.15" customHeight="1" x14ac:dyDescent="0.2"/>
    <row r="10950" ht="13.15" customHeight="1" x14ac:dyDescent="0.2"/>
    <row r="10951" ht="13.15" customHeight="1" x14ac:dyDescent="0.2"/>
    <row r="10952" ht="13.15" customHeight="1" x14ac:dyDescent="0.2"/>
    <row r="10953" ht="13.15" customHeight="1" x14ac:dyDescent="0.2"/>
    <row r="10954" ht="13.15" customHeight="1" x14ac:dyDescent="0.2"/>
    <row r="10955" ht="13.15" customHeight="1" x14ac:dyDescent="0.2"/>
    <row r="10956" ht="13.15" customHeight="1" x14ac:dyDescent="0.2"/>
    <row r="10957" ht="13.15" customHeight="1" x14ac:dyDescent="0.2"/>
    <row r="10958" ht="13.15" customHeight="1" x14ac:dyDescent="0.2"/>
    <row r="10959" ht="13.15" customHeight="1" x14ac:dyDescent="0.2"/>
    <row r="10960" ht="13.15" customHeight="1" x14ac:dyDescent="0.2"/>
    <row r="10961" ht="13.15" customHeight="1" x14ac:dyDescent="0.2"/>
    <row r="10962" ht="13.15" customHeight="1" x14ac:dyDescent="0.2"/>
    <row r="10963" ht="13.15" customHeight="1" x14ac:dyDescent="0.2"/>
    <row r="10964" ht="13.15" customHeight="1" x14ac:dyDescent="0.2"/>
    <row r="10965" ht="13.15" customHeight="1" x14ac:dyDescent="0.2"/>
    <row r="10966" ht="13.15" customHeight="1" x14ac:dyDescent="0.2"/>
    <row r="10967" ht="13.15" customHeight="1" x14ac:dyDescent="0.2"/>
    <row r="10968" ht="13.15" customHeight="1" x14ac:dyDescent="0.2"/>
    <row r="10969" ht="13.15" customHeight="1" x14ac:dyDescent="0.2"/>
    <row r="10970" ht="13.15" customHeight="1" x14ac:dyDescent="0.2"/>
    <row r="10971" ht="13.15" customHeight="1" x14ac:dyDescent="0.2"/>
    <row r="10972" ht="13.15" customHeight="1" x14ac:dyDescent="0.2"/>
    <row r="10973" ht="13.15" customHeight="1" x14ac:dyDescent="0.2"/>
    <row r="10974" ht="13.15" customHeight="1" x14ac:dyDescent="0.2"/>
    <row r="10975" ht="13.15" customHeight="1" x14ac:dyDescent="0.2"/>
    <row r="10976" ht="13.15" customHeight="1" x14ac:dyDescent="0.2"/>
    <row r="10977" ht="13.15" customHeight="1" x14ac:dyDescent="0.2"/>
    <row r="10978" ht="13.15" customHeight="1" x14ac:dyDescent="0.2"/>
    <row r="10979" ht="13.15" customHeight="1" x14ac:dyDescent="0.2"/>
    <row r="10980" ht="13.15" customHeight="1" x14ac:dyDescent="0.2"/>
    <row r="10981" ht="13.15" customHeight="1" x14ac:dyDescent="0.2"/>
    <row r="10982" ht="13.15" customHeight="1" x14ac:dyDescent="0.2"/>
    <row r="10983" ht="13.15" customHeight="1" x14ac:dyDescent="0.2"/>
    <row r="10984" ht="13.15" customHeight="1" x14ac:dyDescent="0.2"/>
    <row r="10985" ht="13.15" customHeight="1" x14ac:dyDescent="0.2"/>
    <row r="10986" ht="13.15" customHeight="1" x14ac:dyDescent="0.2"/>
    <row r="10987" ht="13.15" customHeight="1" x14ac:dyDescent="0.2"/>
    <row r="10988" ht="13.15" customHeight="1" x14ac:dyDescent="0.2"/>
    <row r="10989" ht="13.15" customHeight="1" x14ac:dyDescent="0.2"/>
    <row r="10990" ht="13.15" customHeight="1" x14ac:dyDescent="0.2"/>
    <row r="10991" ht="13.15" customHeight="1" x14ac:dyDescent="0.2"/>
    <row r="10992" ht="13.15" customHeight="1" x14ac:dyDescent="0.2"/>
    <row r="10993" ht="13.15" customHeight="1" x14ac:dyDescent="0.2"/>
    <row r="10994" ht="13.15" customHeight="1" x14ac:dyDescent="0.2"/>
    <row r="10995" ht="13.15" customHeight="1" x14ac:dyDescent="0.2"/>
    <row r="10996" ht="13.15" customHeight="1" x14ac:dyDescent="0.2"/>
    <row r="10997" ht="13.15" customHeight="1" x14ac:dyDescent="0.2"/>
    <row r="10998" ht="13.15" customHeight="1" x14ac:dyDescent="0.2"/>
    <row r="10999" ht="13.15" customHeight="1" x14ac:dyDescent="0.2"/>
    <row r="11000" ht="13.15" customHeight="1" x14ac:dyDescent="0.2"/>
    <row r="11001" ht="13.15" customHeight="1" x14ac:dyDescent="0.2"/>
    <row r="11002" ht="13.15" customHeight="1" x14ac:dyDescent="0.2"/>
    <row r="11003" ht="13.15" customHeight="1" x14ac:dyDescent="0.2"/>
    <row r="11004" ht="13.15" customHeight="1" x14ac:dyDescent="0.2"/>
    <row r="11005" ht="13.15" customHeight="1" x14ac:dyDescent="0.2"/>
    <row r="11006" ht="13.15" customHeight="1" x14ac:dyDescent="0.2"/>
    <row r="11007" ht="13.15" customHeight="1" x14ac:dyDescent="0.2"/>
    <row r="11008" ht="13.15" customHeight="1" x14ac:dyDescent="0.2"/>
    <row r="11009" ht="13.15" customHeight="1" x14ac:dyDescent="0.2"/>
    <row r="11010" ht="13.15" customHeight="1" x14ac:dyDescent="0.2"/>
    <row r="11011" ht="13.15" customHeight="1" x14ac:dyDescent="0.2"/>
    <row r="11012" ht="13.15" customHeight="1" x14ac:dyDescent="0.2"/>
    <row r="11013" ht="13.15" customHeight="1" x14ac:dyDescent="0.2"/>
    <row r="11014" ht="13.15" customHeight="1" x14ac:dyDescent="0.2"/>
    <row r="11015" ht="13.15" customHeight="1" x14ac:dyDescent="0.2"/>
    <row r="11016" ht="13.15" customHeight="1" x14ac:dyDescent="0.2"/>
    <row r="11017" ht="13.15" customHeight="1" x14ac:dyDescent="0.2"/>
    <row r="11018" ht="13.15" customHeight="1" x14ac:dyDescent="0.2"/>
    <row r="11019" ht="13.15" customHeight="1" x14ac:dyDescent="0.2"/>
    <row r="11020" ht="13.15" customHeight="1" x14ac:dyDescent="0.2"/>
    <row r="11021" ht="13.15" customHeight="1" x14ac:dyDescent="0.2"/>
    <row r="11022" ht="13.15" customHeight="1" x14ac:dyDescent="0.2"/>
    <row r="11023" ht="13.15" customHeight="1" x14ac:dyDescent="0.2"/>
    <row r="11024" ht="13.15" customHeight="1" x14ac:dyDescent="0.2"/>
    <row r="11025" ht="13.15" customHeight="1" x14ac:dyDescent="0.2"/>
    <row r="11026" ht="13.15" customHeight="1" x14ac:dyDescent="0.2"/>
    <row r="11027" ht="13.15" customHeight="1" x14ac:dyDescent="0.2"/>
    <row r="11028" ht="13.15" customHeight="1" x14ac:dyDescent="0.2"/>
    <row r="11029" ht="13.15" customHeight="1" x14ac:dyDescent="0.2"/>
    <row r="11030" ht="13.15" customHeight="1" x14ac:dyDescent="0.2"/>
    <row r="11031" ht="13.15" customHeight="1" x14ac:dyDescent="0.2"/>
    <row r="11032" ht="13.15" customHeight="1" x14ac:dyDescent="0.2"/>
    <row r="11033" ht="13.15" customHeight="1" x14ac:dyDescent="0.2"/>
    <row r="11034" ht="13.15" customHeight="1" x14ac:dyDescent="0.2"/>
    <row r="11035" ht="13.15" customHeight="1" x14ac:dyDescent="0.2"/>
    <row r="11036" ht="13.15" customHeight="1" x14ac:dyDescent="0.2"/>
    <row r="11037" ht="13.15" customHeight="1" x14ac:dyDescent="0.2"/>
    <row r="11038" ht="13.15" customHeight="1" x14ac:dyDescent="0.2"/>
    <row r="11039" ht="13.15" customHeight="1" x14ac:dyDescent="0.2"/>
    <row r="11040" ht="13.15" customHeight="1" x14ac:dyDescent="0.2"/>
    <row r="11041" ht="13.15" customHeight="1" x14ac:dyDescent="0.2"/>
    <row r="11042" ht="13.15" customHeight="1" x14ac:dyDescent="0.2"/>
    <row r="11043" ht="13.15" customHeight="1" x14ac:dyDescent="0.2"/>
    <row r="11044" ht="13.15" customHeight="1" x14ac:dyDescent="0.2"/>
    <row r="11045" ht="13.15" customHeight="1" x14ac:dyDescent="0.2"/>
    <row r="11046" ht="13.15" customHeight="1" x14ac:dyDescent="0.2"/>
    <row r="11047" ht="13.15" customHeight="1" x14ac:dyDescent="0.2"/>
    <row r="11048" ht="13.15" customHeight="1" x14ac:dyDescent="0.2"/>
    <row r="11049" ht="13.15" customHeight="1" x14ac:dyDescent="0.2"/>
    <row r="11050" ht="13.15" customHeight="1" x14ac:dyDescent="0.2"/>
    <row r="11051" ht="13.15" customHeight="1" x14ac:dyDescent="0.2"/>
    <row r="11052" ht="13.15" customHeight="1" x14ac:dyDescent="0.2"/>
    <row r="11053" ht="13.15" customHeight="1" x14ac:dyDescent="0.2"/>
    <row r="11054" ht="13.15" customHeight="1" x14ac:dyDescent="0.2"/>
    <row r="11055" ht="13.15" customHeight="1" x14ac:dyDescent="0.2"/>
    <row r="11056" ht="13.15" customHeight="1" x14ac:dyDescent="0.2"/>
    <row r="11057" ht="13.15" customHeight="1" x14ac:dyDescent="0.2"/>
    <row r="11058" ht="13.15" customHeight="1" x14ac:dyDescent="0.2"/>
    <row r="11059" ht="13.15" customHeight="1" x14ac:dyDescent="0.2"/>
    <row r="11060" ht="13.15" customHeight="1" x14ac:dyDescent="0.2"/>
    <row r="11061" ht="13.15" customHeight="1" x14ac:dyDescent="0.2"/>
    <row r="11062" ht="13.15" customHeight="1" x14ac:dyDescent="0.2"/>
    <row r="11063" ht="13.15" customHeight="1" x14ac:dyDescent="0.2"/>
    <row r="11064" ht="13.15" customHeight="1" x14ac:dyDescent="0.2"/>
    <row r="11065" ht="13.15" customHeight="1" x14ac:dyDescent="0.2"/>
    <row r="11066" ht="13.15" customHeight="1" x14ac:dyDescent="0.2"/>
    <row r="11067" ht="13.15" customHeight="1" x14ac:dyDescent="0.2"/>
    <row r="11068" ht="13.15" customHeight="1" x14ac:dyDescent="0.2"/>
    <row r="11069" ht="13.15" customHeight="1" x14ac:dyDescent="0.2"/>
    <row r="11070" ht="13.15" customHeight="1" x14ac:dyDescent="0.2"/>
    <row r="11071" ht="13.15" customHeight="1" x14ac:dyDescent="0.2"/>
    <row r="11072" ht="13.15" customHeight="1" x14ac:dyDescent="0.2"/>
    <row r="11073" ht="13.15" customHeight="1" x14ac:dyDescent="0.2"/>
    <row r="11074" ht="13.15" customHeight="1" x14ac:dyDescent="0.2"/>
    <row r="11075" ht="13.15" customHeight="1" x14ac:dyDescent="0.2"/>
    <row r="11076" ht="13.15" customHeight="1" x14ac:dyDescent="0.2"/>
    <row r="11077" ht="13.15" customHeight="1" x14ac:dyDescent="0.2"/>
    <row r="11078" ht="13.15" customHeight="1" x14ac:dyDescent="0.2"/>
    <row r="11079" ht="13.15" customHeight="1" x14ac:dyDescent="0.2"/>
    <row r="11080" ht="13.15" customHeight="1" x14ac:dyDescent="0.2"/>
    <row r="11081" ht="13.15" customHeight="1" x14ac:dyDescent="0.2"/>
    <row r="11082" ht="13.15" customHeight="1" x14ac:dyDescent="0.2"/>
    <row r="11083" ht="13.15" customHeight="1" x14ac:dyDescent="0.2"/>
    <row r="11084" ht="13.15" customHeight="1" x14ac:dyDescent="0.2"/>
    <row r="11085" ht="13.15" customHeight="1" x14ac:dyDescent="0.2"/>
    <row r="11086" ht="13.15" customHeight="1" x14ac:dyDescent="0.2"/>
    <row r="11087" ht="13.15" customHeight="1" x14ac:dyDescent="0.2"/>
    <row r="11088" ht="13.15" customHeight="1" x14ac:dyDescent="0.2"/>
    <row r="11089" ht="13.15" customHeight="1" x14ac:dyDescent="0.2"/>
    <row r="11090" ht="13.15" customHeight="1" x14ac:dyDescent="0.2"/>
    <row r="11091" ht="13.15" customHeight="1" x14ac:dyDescent="0.2"/>
    <row r="11092" ht="13.15" customHeight="1" x14ac:dyDescent="0.2"/>
    <row r="11093" ht="13.15" customHeight="1" x14ac:dyDescent="0.2"/>
    <row r="11094" ht="13.15" customHeight="1" x14ac:dyDescent="0.2"/>
    <row r="11095" ht="13.15" customHeight="1" x14ac:dyDescent="0.2"/>
    <row r="11096" ht="13.15" customHeight="1" x14ac:dyDescent="0.2"/>
    <row r="11097" ht="13.15" customHeight="1" x14ac:dyDescent="0.2"/>
    <row r="11098" ht="13.15" customHeight="1" x14ac:dyDescent="0.2"/>
    <row r="11099" ht="13.15" customHeight="1" x14ac:dyDescent="0.2"/>
    <row r="11100" ht="13.15" customHeight="1" x14ac:dyDescent="0.2"/>
    <row r="11101" ht="13.15" customHeight="1" x14ac:dyDescent="0.2"/>
    <row r="11102" ht="13.15" customHeight="1" x14ac:dyDescent="0.2"/>
    <row r="11103" ht="13.15" customHeight="1" x14ac:dyDescent="0.2"/>
    <row r="11104" ht="13.15" customHeight="1" x14ac:dyDescent="0.2"/>
    <row r="11105" ht="13.15" customHeight="1" x14ac:dyDescent="0.2"/>
    <row r="11106" ht="13.15" customHeight="1" x14ac:dyDescent="0.2"/>
    <row r="11107" ht="13.15" customHeight="1" x14ac:dyDescent="0.2"/>
    <row r="11108" ht="13.15" customHeight="1" x14ac:dyDescent="0.2"/>
    <row r="11109" ht="13.15" customHeight="1" x14ac:dyDescent="0.2"/>
    <row r="11110" ht="13.15" customHeight="1" x14ac:dyDescent="0.2"/>
    <row r="11111" ht="13.15" customHeight="1" x14ac:dyDescent="0.2"/>
    <row r="11112" ht="13.15" customHeight="1" x14ac:dyDescent="0.2"/>
    <row r="11113" ht="13.15" customHeight="1" x14ac:dyDescent="0.2"/>
    <row r="11114" ht="13.15" customHeight="1" x14ac:dyDescent="0.2"/>
    <row r="11115" ht="13.15" customHeight="1" x14ac:dyDescent="0.2"/>
    <row r="11116" ht="13.15" customHeight="1" x14ac:dyDescent="0.2"/>
    <row r="11117" ht="13.15" customHeight="1" x14ac:dyDescent="0.2"/>
    <row r="11118" ht="13.15" customHeight="1" x14ac:dyDescent="0.2"/>
    <row r="11119" ht="13.15" customHeight="1" x14ac:dyDescent="0.2"/>
    <row r="11120" ht="13.15" customHeight="1" x14ac:dyDescent="0.2"/>
    <row r="11121" ht="13.15" customHeight="1" x14ac:dyDescent="0.2"/>
    <row r="11122" ht="13.15" customHeight="1" x14ac:dyDescent="0.2"/>
    <row r="11123" ht="13.15" customHeight="1" x14ac:dyDescent="0.2"/>
    <row r="11124" ht="13.15" customHeight="1" x14ac:dyDescent="0.2"/>
    <row r="11125" ht="13.15" customHeight="1" x14ac:dyDescent="0.2"/>
    <row r="11126" ht="13.15" customHeight="1" x14ac:dyDescent="0.2"/>
    <row r="11127" ht="13.15" customHeight="1" x14ac:dyDescent="0.2"/>
    <row r="11128" ht="13.15" customHeight="1" x14ac:dyDescent="0.2"/>
    <row r="11129" ht="13.15" customHeight="1" x14ac:dyDescent="0.2"/>
    <row r="11130" ht="13.15" customHeight="1" x14ac:dyDescent="0.2"/>
    <row r="11131" ht="13.15" customHeight="1" x14ac:dyDescent="0.2"/>
    <row r="11132" ht="13.15" customHeight="1" x14ac:dyDescent="0.2"/>
    <row r="11133" ht="13.15" customHeight="1" x14ac:dyDescent="0.2"/>
    <row r="11134" ht="13.15" customHeight="1" x14ac:dyDescent="0.2"/>
    <row r="11135" ht="13.15" customHeight="1" x14ac:dyDescent="0.2"/>
    <row r="11136" ht="13.15" customHeight="1" x14ac:dyDescent="0.2"/>
    <row r="11137" ht="13.15" customHeight="1" x14ac:dyDescent="0.2"/>
    <row r="11138" ht="13.15" customHeight="1" x14ac:dyDescent="0.2"/>
    <row r="11139" ht="13.15" customHeight="1" x14ac:dyDescent="0.2"/>
    <row r="11140" ht="13.15" customHeight="1" x14ac:dyDescent="0.2"/>
    <row r="11141" ht="13.15" customHeight="1" x14ac:dyDescent="0.2"/>
    <row r="11142" ht="13.15" customHeight="1" x14ac:dyDescent="0.2"/>
    <row r="11143" ht="13.15" customHeight="1" x14ac:dyDescent="0.2"/>
    <row r="11144" ht="13.15" customHeight="1" x14ac:dyDescent="0.2"/>
    <row r="11145" ht="13.15" customHeight="1" x14ac:dyDescent="0.2"/>
    <row r="11146" ht="13.15" customHeight="1" x14ac:dyDescent="0.2"/>
    <row r="11147" ht="13.15" customHeight="1" x14ac:dyDescent="0.2"/>
    <row r="11148" ht="13.15" customHeight="1" x14ac:dyDescent="0.2"/>
    <row r="11149" ht="13.15" customHeight="1" x14ac:dyDescent="0.2"/>
    <row r="11150" ht="13.15" customHeight="1" x14ac:dyDescent="0.2"/>
    <row r="11151" ht="13.15" customHeight="1" x14ac:dyDescent="0.2"/>
    <row r="11152" ht="13.15" customHeight="1" x14ac:dyDescent="0.2"/>
    <row r="11153" ht="13.15" customHeight="1" x14ac:dyDescent="0.2"/>
    <row r="11154" ht="13.15" customHeight="1" x14ac:dyDescent="0.2"/>
    <row r="11155" ht="13.15" customHeight="1" x14ac:dyDescent="0.2"/>
    <row r="11156" ht="13.15" customHeight="1" x14ac:dyDescent="0.2"/>
    <row r="11157" ht="13.15" customHeight="1" x14ac:dyDescent="0.2"/>
    <row r="11158" ht="13.15" customHeight="1" x14ac:dyDescent="0.2"/>
    <row r="11159" ht="13.15" customHeight="1" x14ac:dyDescent="0.2"/>
    <row r="11160" ht="13.15" customHeight="1" x14ac:dyDescent="0.2"/>
    <row r="11161" ht="13.15" customHeight="1" x14ac:dyDescent="0.2"/>
    <row r="11162" ht="13.15" customHeight="1" x14ac:dyDescent="0.2"/>
    <row r="11163" ht="13.15" customHeight="1" x14ac:dyDescent="0.2"/>
    <row r="11164" ht="13.15" customHeight="1" x14ac:dyDescent="0.2"/>
    <row r="11165" ht="13.15" customHeight="1" x14ac:dyDescent="0.2"/>
    <row r="11166" ht="13.15" customHeight="1" x14ac:dyDescent="0.2"/>
    <row r="11167" ht="13.15" customHeight="1" x14ac:dyDescent="0.2"/>
    <row r="11168" ht="13.15" customHeight="1" x14ac:dyDescent="0.2"/>
    <row r="11169" ht="13.15" customHeight="1" x14ac:dyDescent="0.2"/>
    <row r="11170" ht="13.15" customHeight="1" x14ac:dyDescent="0.2"/>
    <row r="11171" ht="13.15" customHeight="1" x14ac:dyDescent="0.2"/>
    <row r="11172" ht="13.15" customHeight="1" x14ac:dyDescent="0.2"/>
    <row r="11173" ht="13.15" customHeight="1" x14ac:dyDescent="0.2"/>
    <row r="11174" ht="13.15" customHeight="1" x14ac:dyDescent="0.2"/>
    <row r="11175" ht="13.15" customHeight="1" x14ac:dyDescent="0.2"/>
    <row r="11176" ht="13.15" customHeight="1" x14ac:dyDescent="0.2"/>
    <row r="11177" ht="13.15" customHeight="1" x14ac:dyDescent="0.2"/>
    <row r="11178" ht="13.15" customHeight="1" x14ac:dyDescent="0.2"/>
    <row r="11179" ht="13.15" customHeight="1" x14ac:dyDescent="0.2"/>
    <row r="11180" ht="13.15" customHeight="1" x14ac:dyDescent="0.2"/>
    <row r="11181" ht="13.15" customHeight="1" x14ac:dyDescent="0.2"/>
    <row r="11182" ht="13.15" customHeight="1" x14ac:dyDescent="0.2"/>
    <row r="11183" ht="13.15" customHeight="1" x14ac:dyDescent="0.2"/>
    <row r="11184" ht="13.15" customHeight="1" x14ac:dyDescent="0.2"/>
    <row r="11185" ht="13.15" customHeight="1" x14ac:dyDescent="0.2"/>
    <row r="11186" ht="13.15" customHeight="1" x14ac:dyDescent="0.2"/>
    <row r="11187" ht="13.15" customHeight="1" x14ac:dyDescent="0.2"/>
    <row r="11188" ht="13.15" customHeight="1" x14ac:dyDescent="0.2"/>
    <row r="11189" ht="13.15" customHeight="1" x14ac:dyDescent="0.2"/>
    <row r="11190" ht="13.15" customHeight="1" x14ac:dyDescent="0.2"/>
    <row r="11191" ht="13.15" customHeight="1" x14ac:dyDescent="0.2"/>
    <row r="11192" ht="13.15" customHeight="1" x14ac:dyDescent="0.2"/>
    <row r="11193" ht="13.15" customHeight="1" x14ac:dyDescent="0.2"/>
    <row r="11194" ht="13.15" customHeight="1" x14ac:dyDescent="0.2"/>
    <row r="11195" ht="13.15" customHeight="1" x14ac:dyDescent="0.2"/>
    <row r="11196" ht="13.15" customHeight="1" x14ac:dyDescent="0.2"/>
    <row r="11197" ht="13.15" customHeight="1" x14ac:dyDescent="0.2"/>
    <row r="11198" ht="13.15" customHeight="1" x14ac:dyDescent="0.2"/>
    <row r="11199" ht="13.15" customHeight="1" x14ac:dyDescent="0.2"/>
    <row r="11200" ht="13.15" customHeight="1" x14ac:dyDescent="0.2"/>
    <row r="11201" ht="13.15" customHeight="1" x14ac:dyDescent="0.2"/>
    <row r="11202" ht="13.15" customHeight="1" x14ac:dyDescent="0.2"/>
    <row r="11203" ht="13.15" customHeight="1" x14ac:dyDescent="0.2"/>
    <row r="11204" ht="13.15" customHeight="1" x14ac:dyDescent="0.2"/>
    <row r="11205" ht="13.15" customHeight="1" x14ac:dyDescent="0.2"/>
    <row r="11206" ht="13.15" customHeight="1" x14ac:dyDescent="0.2"/>
    <row r="11207" ht="13.15" customHeight="1" x14ac:dyDescent="0.2"/>
    <row r="11208" ht="13.15" customHeight="1" x14ac:dyDescent="0.2"/>
    <row r="11209" ht="13.15" customHeight="1" x14ac:dyDescent="0.2"/>
    <row r="11210" ht="13.15" customHeight="1" x14ac:dyDescent="0.2"/>
    <row r="11211" ht="13.15" customHeight="1" x14ac:dyDescent="0.2"/>
    <row r="11212" ht="13.15" customHeight="1" x14ac:dyDescent="0.2"/>
    <row r="11213" ht="13.15" customHeight="1" x14ac:dyDescent="0.2"/>
    <row r="11214" ht="13.15" customHeight="1" x14ac:dyDescent="0.2"/>
    <row r="11215" ht="13.15" customHeight="1" x14ac:dyDescent="0.2"/>
    <row r="11216" ht="13.15" customHeight="1" x14ac:dyDescent="0.2"/>
    <row r="11217" ht="13.15" customHeight="1" x14ac:dyDescent="0.2"/>
    <row r="11218" ht="13.15" customHeight="1" x14ac:dyDescent="0.2"/>
    <row r="11219" ht="13.15" customHeight="1" x14ac:dyDescent="0.2"/>
    <row r="11220" ht="13.15" customHeight="1" x14ac:dyDescent="0.2"/>
    <row r="11221" ht="13.15" customHeight="1" x14ac:dyDescent="0.2"/>
    <row r="11222" ht="13.15" customHeight="1" x14ac:dyDescent="0.2"/>
    <row r="11223" ht="13.15" customHeight="1" x14ac:dyDescent="0.2"/>
    <row r="11224" ht="13.15" customHeight="1" x14ac:dyDescent="0.2"/>
    <row r="11225" ht="13.15" customHeight="1" x14ac:dyDescent="0.2"/>
    <row r="11226" ht="13.15" customHeight="1" x14ac:dyDescent="0.2"/>
    <row r="11227" ht="13.15" customHeight="1" x14ac:dyDescent="0.2"/>
    <row r="11228" ht="13.15" customHeight="1" x14ac:dyDescent="0.2"/>
    <row r="11229" ht="13.15" customHeight="1" x14ac:dyDescent="0.2"/>
    <row r="11230" ht="13.15" customHeight="1" x14ac:dyDescent="0.2"/>
    <row r="11231" ht="13.15" customHeight="1" x14ac:dyDescent="0.2"/>
    <row r="11232" ht="13.15" customHeight="1" x14ac:dyDescent="0.2"/>
    <row r="11233" ht="13.15" customHeight="1" x14ac:dyDescent="0.2"/>
    <row r="11234" ht="13.15" customHeight="1" x14ac:dyDescent="0.2"/>
    <row r="11235" ht="13.15" customHeight="1" x14ac:dyDescent="0.2"/>
    <row r="11236" ht="13.15" customHeight="1" x14ac:dyDescent="0.2"/>
    <row r="11237" ht="13.15" customHeight="1" x14ac:dyDescent="0.2"/>
    <row r="11238" ht="13.15" customHeight="1" x14ac:dyDescent="0.2"/>
    <row r="11239" ht="13.15" customHeight="1" x14ac:dyDescent="0.2"/>
    <row r="11240" ht="13.15" customHeight="1" x14ac:dyDescent="0.2"/>
    <row r="11241" ht="13.15" customHeight="1" x14ac:dyDescent="0.2"/>
    <row r="11242" ht="13.15" customHeight="1" x14ac:dyDescent="0.2"/>
    <row r="11243" ht="13.15" customHeight="1" x14ac:dyDescent="0.2"/>
    <row r="11244" ht="13.15" customHeight="1" x14ac:dyDescent="0.2"/>
    <row r="11245" ht="13.15" customHeight="1" x14ac:dyDescent="0.2"/>
    <row r="11246" ht="13.15" customHeight="1" x14ac:dyDescent="0.2"/>
    <row r="11247" ht="13.15" customHeight="1" x14ac:dyDescent="0.2"/>
    <row r="11248" ht="13.15" customHeight="1" x14ac:dyDescent="0.2"/>
    <row r="11249" ht="13.15" customHeight="1" x14ac:dyDescent="0.2"/>
    <row r="11250" ht="13.15" customHeight="1" x14ac:dyDescent="0.2"/>
    <row r="11251" ht="13.15" customHeight="1" x14ac:dyDescent="0.2"/>
    <row r="11252" ht="13.15" customHeight="1" x14ac:dyDescent="0.2"/>
    <row r="11253" ht="13.15" customHeight="1" x14ac:dyDescent="0.2"/>
    <row r="11254" ht="13.15" customHeight="1" x14ac:dyDescent="0.2"/>
    <row r="11255" ht="13.15" customHeight="1" x14ac:dyDescent="0.2"/>
    <row r="11256" ht="13.15" customHeight="1" x14ac:dyDescent="0.2"/>
    <row r="11257" ht="13.15" customHeight="1" x14ac:dyDescent="0.2"/>
    <row r="11258" ht="13.15" customHeight="1" x14ac:dyDescent="0.2"/>
    <row r="11259" ht="13.15" customHeight="1" x14ac:dyDescent="0.2"/>
    <row r="11260" ht="13.15" customHeight="1" x14ac:dyDescent="0.2"/>
    <row r="11261" ht="13.15" customHeight="1" x14ac:dyDescent="0.2"/>
    <row r="11262" ht="13.15" customHeight="1" x14ac:dyDescent="0.2"/>
    <row r="11263" ht="13.15" customHeight="1" x14ac:dyDescent="0.2"/>
    <row r="11264" ht="13.15" customHeight="1" x14ac:dyDescent="0.2"/>
    <row r="11265" ht="13.15" customHeight="1" x14ac:dyDescent="0.2"/>
    <row r="11266" ht="13.15" customHeight="1" x14ac:dyDescent="0.2"/>
    <row r="11267" ht="13.15" customHeight="1" x14ac:dyDescent="0.2"/>
    <row r="11268" ht="13.15" customHeight="1" x14ac:dyDescent="0.2"/>
    <row r="11269" ht="13.15" customHeight="1" x14ac:dyDescent="0.2"/>
    <row r="11270" ht="13.15" customHeight="1" x14ac:dyDescent="0.2"/>
    <row r="11271" ht="13.15" customHeight="1" x14ac:dyDescent="0.2"/>
    <row r="11272" ht="13.15" customHeight="1" x14ac:dyDescent="0.2"/>
    <row r="11273" ht="13.15" customHeight="1" x14ac:dyDescent="0.2"/>
    <row r="11274" ht="13.15" customHeight="1" x14ac:dyDescent="0.2"/>
    <row r="11275" ht="13.15" customHeight="1" x14ac:dyDescent="0.2"/>
    <row r="11276" ht="13.15" customHeight="1" x14ac:dyDescent="0.2"/>
    <row r="11277" ht="13.15" customHeight="1" x14ac:dyDescent="0.2"/>
    <row r="11278" ht="13.15" customHeight="1" x14ac:dyDescent="0.2"/>
    <row r="11279" ht="13.15" customHeight="1" x14ac:dyDescent="0.2"/>
    <row r="11280" ht="13.15" customHeight="1" x14ac:dyDescent="0.2"/>
    <row r="11281" ht="13.15" customHeight="1" x14ac:dyDescent="0.2"/>
    <row r="11282" ht="13.15" customHeight="1" x14ac:dyDescent="0.2"/>
    <row r="11283" ht="13.15" customHeight="1" x14ac:dyDescent="0.2"/>
    <row r="11284" ht="13.15" customHeight="1" x14ac:dyDescent="0.2"/>
    <row r="11285" ht="13.15" customHeight="1" x14ac:dyDescent="0.2"/>
    <row r="11286" ht="13.15" customHeight="1" x14ac:dyDescent="0.2"/>
    <row r="11287" ht="13.15" customHeight="1" x14ac:dyDescent="0.2"/>
    <row r="11288" ht="13.15" customHeight="1" x14ac:dyDescent="0.2"/>
    <row r="11289" ht="13.15" customHeight="1" x14ac:dyDescent="0.2"/>
    <row r="11290" ht="13.15" customHeight="1" x14ac:dyDescent="0.2"/>
    <row r="11291" ht="13.15" customHeight="1" x14ac:dyDescent="0.2"/>
    <row r="11292" ht="13.15" customHeight="1" x14ac:dyDescent="0.2"/>
    <row r="11293" ht="13.15" customHeight="1" x14ac:dyDescent="0.2"/>
    <row r="11294" ht="13.15" customHeight="1" x14ac:dyDescent="0.2"/>
    <row r="11295" ht="13.15" customHeight="1" x14ac:dyDescent="0.2"/>
    <row r="11296" ht="13.15" customHeight="1" x14ac:dyDescent="0.2"/>
    <row r="11297" ht="13.15" customHeight="1" x14ac:dyDescent="0.2"/>
    <row r="11298" ht="13.15" customHeight="1" x14ac:dyDescent="0.2"/>
    <row r="11299" ht="13.15" customHeight="1" x14ac:dyDescent="0.2"/>
    <row r="11300" ht="13.15" customHeight="1" x14ac:dyDescent="0.2"/>
    <row r="11301" ht="13.15" customHeight="1" x14ac:dyDescent="0.2"/>
    <row r="11302" ht="13.15" customHeight="1" x14ac:dyDescent="0.2"/>
    <row r="11303" ht="13.15" customHeight="1" x14ac:dyDescent="0.2"/>
    <row r="11304" ht="13.15" customHeight="1" x14ac:dyDescent="0.2"/>
    <row r="11305" ht="13.15" customHeight="1" x14ac:dyDescent="0.2"/>
    <row r="11306" ht="13.15" customHeight="1" x14ac:dyDescent="0.2"/>
    <row r="11307" ht="13.15" customHeight="1" x14ac:dyDescent="0.2"/>
    <row r="11308" ht="13.15" customHeight="1" x14ac:dyDescent="0.2"/>
    <row r="11309" ht="13.15" customHeight="1" x14ac:dyDescent="0.2"/>
    <row r="11310" ht="13.15" customHeight="1" x14ac:dyDescent="0.2"/>
    <row r="11311" ht="13.15" customHeight="1" x14ac:dyDescent="0.2"/>
    <row r="11312" ht="13.15" customHeight="1" x14ac:dyDescent="0.2"/>
    <row r="11313" ht="13.15" customHeight="1" x14ac:dyDescent="0.2"/>
    <row r="11314" ht="13.15" customHeight="1" x14ac:dyDescent="0.2"/>
    <row r="11315" ht="13.15" customHeight="1" x14ac:dyDescent="0.2"/>
    <row r="11316" ht="13.15" customHeight="1" x14ac:dyDescent="0.2"/>
    <row r="11317" ht="13.15" customHeight="1" x14ac:dyDescent="0.2"/>
    <row r="11318" ht="13.15" customHeight="1" x14ac:dyDescent="0.2"/>
    <row r="11319" ht="13.15" customHeight="1" x14ac:dyDescent="0.2"/>
    <row r="11320" ht="13.15" customHeight="1" x14ac:dyDescent="0.2"/>
    <row r="11321" ht="13.15" customHeight="1" x14ac:dyDescent="0.2"/>
    <row r="11322" ht="13.15" customHeight="1" x14ac:dyDescent="0.2"/>
    <row r="11323" ht="13.15" customHeight="1" x14ac:dyDescent="0.2"/>
    <row r="11324" ht="13.15" customHeight="1" x14ac:dyDescent="0.2"/>
    <row r="11325" ht="13.15" customHeight="1" x14ac:dyDescent="0.2"/>
    <row r="11326" ht="13.15" customHeight="1" x14ac:dyDescent="0.2"/>
    <row r="11327" ht="13.15" customHeight="1" x14ac:dyDescent="0.2"/>
    <row r="11328" ht="13.15" customHeight="1" x14ac:dyDescent="0.2"/>
    <row r="11329" ht="13.15" customHeight="1" x14ac:dyDescent="0.2"/>
    <row r="11330" ht="13.15" customHeight="1" x14ac:dyDescent="0.2"/>
    <row r="11331" ht="13.15" customHeight="1" x14ac:dyDescent="0.2"/>
    <row r="11332" ht="13.15" customHeight="1" x14ac:dyDescent="0.2"/>
    <row r="11333" ht="13.15" customHeight="1" x14ac:dyDescent="0.2"/>
    <row r="11334" ht="13.15" customHeight="1" x14ac:dyDescent="0.2"/>
    <row r="11335" ht="13.15" customHeight="1" x14ac:dyDescent="0.2"/>
    <row r="11336" ht="13.15" customHeight="1" x14ac:dyDescent="0.2"/>
    <row r="11337" ht="13.15" customHeight="1" x14ac:dyDescent="0.2"/>
    <row r="11338" ht="13.15" customHeight="1" x14ac:dyDescent="0.2"/>
    <row r="11339" ht="13.15" customHeight="1" x14ac:dyDescent="0.2"/>
    <row r="11340" ht="13.15" customHeight="1" x14ac:dyDescent="0.2"/>
    <row r="11341" ht="13.15" customHeight="1" x14ac:dyDescent="0.2"/>
    <row r="11342" ht="13.15" customHeight="1" x14ac:dyDescent="0.2"/>
    <row r="11343" ht="13.15" customHeight="1" x14ac:dyDescent="0.2"/>
    <row r="11344" ht="13.15" customHeight="1" x14ac:dyDescent="0.2"/>
    <row r="11345" ht="13.15" customHeight="1" x14ac:dyDescent="0.2"/>
    <row r="11346" ht="13.15" customHeight="1" x14ac:dyDescent="0.2"/>
    <row r="11347" ht="13.15" customHeight="1" x14ac:dyDescent="0.2"/>
    <row r="11348" ht="13.15" customHeight="1" x14ac:dyDescent="0.2"/>
    <row r="11349" ht="13.15" customHeight="1" x14ac:dyDescent="0.2"/>
    <row r="11350" ht="13.15" customHeight="1" x14ac:dyDescent="0.2"/>
    <row r="11351" ht="13.15" customHeight="1" x14ac:dyDescent="0.2"/>
    <row r="11352" ht="13.15" customHeight="1" x14ac:dyDescent="0.2"/>
    <row r="11353" ht="13.15" customHeight="1" x14ac:dyDescent="0.2"/>
    <row r="11354" ht="13.15" customHeight="1" x14ac:dyDescent="0.2"/>
    <row r="11355" ht="13.15" customHeight="1" x14ac:dyDescent="0.2"/>
    <row r="11356" ht="13.15" customHeight="1" x14ac:dyDescent="0.2"/>
    <row r="11357" ht="13.15" customHeight="1" x14ac:dyDescent="0.2"/>
    <row r="11358" ht="13.15" customHeight="1" x14ac:dyDescent="0.2"/>
    <row r="11359" ht="13.15" customHeight="1" x14ac:dyDescent="0.2"/>
    <row r="11360" ht="13.15" customHeight="1" x14ac:dyDescent="0.2"/>
    <row r="11361" ht="13.15" customHeight="1" x14ac:dyDescent="0.2"/>
    <row r="11362" ht="13.15" customHeight="1" x14ac:dyDescent="0.2"/>
    <row r="11363" ht="13.15" customHeight="1" x14ac:dyDescent="0.2"/>
    <row r="11364" ht="13.15" customHeight="1" x14ac:dyDescent="0.2"/>
    <row r="11365" ht="13.15" customHeight="1" x14ac:dyDescent="0.2"/>
    <row r="11366" ht="13.15" customHeight="1" x14ac:dyDescent="0.2"/>
    <row r="11367" ht="13.15" customHeight="1" x14ac:dyDescent="0.2"/>
    <row r="11368" ht="13.15" customHeight="1" x14ac:dyDescent="0.2"/>
    <row r="11369" ht="13.15" customHeight="1" x14ac:dyDescent="0.2"/>
    <row r="11370" ht="13.15" customHeight="1" x14ac:dyDescent="0.2"/>
    <row r="11371" ht="13.15" customHeight="1" x14ac:dyDescent="0.2"/>
    <row r="11372" ht="13.15" customHeight="1" x14ac:dyDescent="0.2"/>
    <row r="11373" ht="13.15" customHeight="1" x14ac:dyDescent="0.2"/>
    <row r="11374" ht="13.15" customHeight="1" x14ac:dyDescent="0.2"/>
    <row r="11375" ht="13.15" customHeight="1" x14ac:dyDescent="0.2"/>
    <row r="11376" ht="13.15" customHeight="1" x14ac:dyDescent="0.2"/>
    <row r="11377" ht="13.15" customHeight="1" x14ac:dyDescent="0.2"/>
    <row r="11378" ht="13.15" customHeight="1" x14ac:dyDescent="0.2"/>
    <row r="11379" ht="13.15" customHeight="1" x14ac:dyDescent="0.2"/>
    <row r="11380" ht="13.15" customHeight="1" x14ac:dyDescent="0.2"/>
    <row r="11381" ht="13.15" customHeight="1" x14ac:dyDescent="0.2"/>
    <row r="11382" ht="13.15" customHeight="1" x14ac:dyDescent="0.2"/>
    <row r="11383" ht="13.15" customHeight="1" x14ac:dyDescent="0.2"/>
    <row r="11384" ht="13.15" customHeight="1" x14ac:dyDescent="0.2"/>
    <row r="11385" ht="13.15" customHeight="1" x14ac:dyDescent="0.2"/>
    <row r="11386" ht="13.15" customHeight="1" x14ac:dyDescent="0.2"/>
    <row r="11387" ht="13.15" customHeight="1" x14ac:dyDescent="0.2"/>
    <row r="11388" ht="13.15" customHeight="1" x14ac:dyDescent="0.2"/>
    <row r="11389" ht="13.15" customHeight="1" x14ac:dyDescent="0.2"/>
    <row r="11390" ht="13.15" customHeight="1" x14ac:dyDescent="0.2"/>
    <row r="11391" ht="13.15" customHeight="1" x14ac:dyDescent="0.2"/>
    <row r="11392" ht="13.15" customHeight="1" x14ac:dyDescent="0.2"/>
    <row r="11393" ht="13.15" customHeight="1" x14ac:dyDescent="0.2"/>
    <row r="11394" ht="13.15" customHeight="1" x14ac:dyDescent="0.2"/>
    <row r="11395" ht="13.15" customHeight="1" x14ac:dyDescent="0.2"/>
    <row r="11396" ht="13.15" customHeight="1" x14ac:dyDescent="0.2"/>
    <row r="11397" ht="13.15" customHeight="1" x14ac:dyDescent="0.2"/>
    <row r="11398" ht="13.15" customHeight="1" x14ac:dyDescent="0.2"/>
    <row r="11399" ht="13.15" customHeight="1" x14ac:dyDescent="0.2"/>
    <row r="11400" ht="13.15" customHeight="1" x14ac:dyDescent="0.2"/>
    <row r="11401" ht="13.15" customHeight="1" x14ac:dyDescent="0.2"/>
    <row r="11402" ht="13.15" customHeight="1" x14ac:dyDescent="0.2"/>
    <row r="11403" ht="13.15" customHeight="1" x14ac:dyDescent="0.2"/>
    <row r="11404" ht="13.15" customHeight="1" x14ac:dyDescent="0.2"/>
    <row r="11405" ht="13.15" customHeight="1" x14ac:dyDescent="0.2"/>
    <row r="11406" ht="13.15" customHeight="1" x14ac:dyDescent="0.2"/>
    <row r="11407" ht="13.15" customHeight="1" x14ac:dyDescent="0.2"/>
    <row r="11408" ht="13.15" customHeight="1" x14ac:dyDescent="0.2"/>
    <row r="11409" ht="13.15" customHeight="1" x14ac:dyDescent="0.2"/>
    <row r="11410" ht="13.15" customHeight="1" x14ac:dyDescent="0.2"/>
    <row r="11411" ht="13.15" customHeight="1" x14ac:dyDescent="0.2"/>
    <row r="11412" ht="13.15" customHeight="1" x14ac:dyDescent="0.2"/>
    <row r="11413" ht="13.15" customHeight="1" x14ac:dyDescent="0.2"/>
    <row r="11414" ht="13.15" customHeight="1" x14ac:dyDescent="0.2"/>
    <row r="11415" ht="13.15" customHeight="1" x14ac:dyDescent="0.2"/>
    <row r="11416" ht="13.15" customHeight="1" x14ac:dyDescent="0.2"/>
    <row r="11417" ht="13.15" customHeight="1" x14ac:dyDescent="0.2"/>
    <row r="11418" ht="13.15" customHeight="1" x14ac:dyDescent="0.2"/>
    <row r="11419" ht="13.15" customHeight="1" x14ac:dyDescent="0.2"/>
    <row r="11420" ht="13.15" customHeight="1" x14ac:dyDescent="0.2"/>
    <row r="11421" ht="13.15" customHeight="1" x14ac:dyDescent="0.2"/>
    <row r="11422" ht="13.15" customHeight="1" x14ac:dyDescent="0.2"/>
    <row r="11423" ht="13.15" customHeight="1" x14ac:dyDescent="0.2"/>
    <row r="11424" ht="13.15" customHeight="1" x14ac:dyDescent="0.2"/>
    <row r="11425" ht="13.15" customHeight="1" x14ac:dyDescent="0.2"/>
    <row r="11426" ht="13.15" customHeight="1" x14ac:dyDescent="0.2"/>
    <row r="11427" ht="13.15" customHeight="1" x14ac:dyDescent="0.2"/>
    <row r="11428" ht="13.15" customHeight="1" x14ac:dyDescent="0.2"/>
    <row r="11429" ht="13.15" customHeight="1" x14ac:dyDescent="0.2"/>
    <row r="11430" ht="13.15" customHeight="1" x14ac:dyDescent="0.2"/>
    <row r="11431" ht="13.15" customHeight="1" x14ac:dyDescent="0.2"/>
    <row r="11432" ht="13.15" customHeight="1" x14ac:dyDescent="0.2"/>
    <row r="11433" ht="13.15" customHeight="1" x14ac:dyDescent="0.2"/>
    <row r="11434" ht="13.15" customHeight="1" x14ac:dyDescent="0.2"/>
    <row r="11435" ht="13.15" customHeight="1" x14ac:dyDescent="0.2"/>
    <row r="11436" ht="13.15" customHeight="1" x14ac:dyDescent="0.2"/>
    <row r="11437" ht="13.15" customHeight="1" x14ac:dyDescent="0.2"/>
    <row r="11438" ht="13.15" customHeight="1" x14ac:dyDescent="0.2"/>
    <row r="11439" ht="13.15" customHeight="1" x14ac:dyDescent="0.2"/>
    <row r="11440" ht="13.15" customHeight="1" x14ac:dyDescent="0.2"/>
    <row r="11441" ht="13.15" customHeight="1" x14ac:dyDescent="0.2"/>
    <row r="11442" ht="13.15" customHeight="1" x14ac:dyDescent="0.2"/>
    <row r="11443" ht="13.15" customHeight="1" x14ac:dyDescent="0.2"/>
    <row r="11444" ht="13.15" customHeight="1" x14ac:dyDescent="0.2"/>
    <row r="11445" ht="13.15" customHeight="1" x14ac:dyDescent="0.2"/>
    <row r="11446" ht="13.15" customHeight="1" x14ac:dyDescent="0.2"/>
    <row r="11447" ht="13.15" customHeight="1" x14ac:dyDescent="0.2"/>
    <row r="11448" ht="13.15" customHeight="1" x14ac:dyDescent="0.2"/>
    <row r="11449" ht="13.15" customHeight="1" x14ac:dyDescent="0.2"/>
    <row r="11450" ht="13.15" customHeight="1" x14ac:dyDescent="0.2"/>
    <row r="11451" ht="13.15" customHeight="1" x14ac:dyDescent="0.2"/>
    <row r="11452" ht="13.15" customHeight="1" x14ac:dyDescent="0.2"/>
    <row r="11453" ht="13.15" customHeight="1" x14ac:dyDescent="0.2"/>
    <row r="11454" ht="13.15" customHeight="1" x14ac:dyDescent="0.2"/>
    <row r="11455" ht="13.15" customHeight="1" x14ac:dyDescent="0.2"/>
    <row r="11456" ht="13.15" customHeight="1" x14ac:dyDescent="0.2"/>
    <row r="11457" ht="13.15" customHeight="1" x14ac:dyDescent="0.2"/>
    <row r="11458" ht="13.15" customHeight="1" x14ac:dyDescent="0.2"/>
    <row r="11459" ht="13.15" customHeight="1" x14ac:dyDescent="0.2"/>
    <row r="11460" ht="13.15" customHeight="1" x14ac:dyDescent="0.2"/>
    <row r="11461" ht="13.15" customHeight="1" x14ac:dyDescent="0.2"/>
    <row r="11462" ht="13.15" customHeight="1" x14ac:dyDescent="0.2"/>
    <row r="11463" ht="13.15" customHeight="1" x14ac:dyDescent="0.2"/>
    <row r="11464" ht="13.15" customHeight="1" x14ac:dyDescent="0.2"/>
    <row r="11465" ht="13.15" customHeight="1" x14ac:dyDescent="0.2"/>
    <row r="11466" ht="13.15" customHeight="1" x14ac:dyDescent="0.2"/>
    <row r="11467" ht="13.15" customHeight="1" x14ac:dyDescent="0.2"/>
    <row r="11468" ht="13.15" customHeight="1" x14ac:dyDescent="0.2"/>
    <row r="11469" ht="13.15" customHeight="1" x14ac:dyDescent="0.2"/>
    <row r="11470" ht="13.15" customHeight="1" x14ac:dyDescent="0.2"/>
    <row r="11471" ht="13.15" customHeight="1" x14ac:dyDescent="0.2"/>
    <row r="11472" ht="13.15" customHeight="1" x14ac:dyDescent="0.2"/>
    <row r="11473" ht="13.15" customHeight="1" x14ac:dyDescent="0.2"/>
    <row r="11474" ht="13.15" customHeight="1" x14ac:dyDescent="0.2"/>
    <row r="11475" ht="13.15" customHeight="1" x14ac:dyDescent="0.2"/>
    <row r="11476" ht="13.15" customHeight="1" x14ac:dyDescent="0.2"/>
    <row r="11477" ht="13.15" customHeight="1" x14ac:dyDescent="0.2"/>
    <row r="11478" ht="13.15" customHeight="1" x14ac:dyDescent="0.2"/>
    <row r="11479" ht="13.15" customHeight="1" x14ac:dyDescent="0.2"/>
    <row r="11480" ht="13.15" customHeight="1" x14ac:dyDescent="0.2"/>
    <row r="11481" ht="13.15" customHeight="1" x14ac:dyDescent="0.2"/>
    <row r="11482" ht="13.15" customHeight="1" x14ac:dyDescent="0.2"/>
    <row r="11483" ht="13.15" customHeight="1" x14ac:dyDescent="0.2"/>
    <row r="11484" ht="13.15" customHeight="1" x14ac:dyDescent="0.2"/>
    <row r="11485" ht="13.15" customHeight="1" x14ac:dyDescent="0.2"/>
    <row r="11486" ht="13.15" customHeight="1" x14ac:dyDescent="0.2"/>
    <row r="11487" ht="13.15" customHeight="1" x14ac:dyDescent="0.2"/>
    <row r="11488" ht="13.15" customHeight="1" x14ac:dyDescent="0.2"/>
    <row r="11489" ht="13.15" customHeight="1" x14ac:dyDescent="0.2"/>
    <row r="11490" ht="13.15" customHeight="1" x14ac:dyDescent="0.2"/>
    <row r="11491" ht="13.15" customHeight="1" x14ac:dyDescent="0.2"/>
    <row r="11492" ht="13.15" customHeight="1" x14ac:dyDescent="0.2"/>
    <row r="11493" ht="13.15" customHeight="1" x14ac:dyDescent="0.2"/>
    <row r="11494" ht="13.15" customHeight="1" x14ac:dyDescent="0.2"/>
    <row r="11495" ht="13.15" customHeight="1" x14ac:dyDescent="0.2"/>
    <row r="11496" ht="13.15" customHeight="1" x14ac:dyDescent="0.2"/>
    <row r="11497" ht="13.15" customHeight="1" x14ac:dyDescent="0.2"/>
    <row r="11498" ht="13.15" customHeight="1" x14ac:dyDescent="0.2"/>
    <row r="11499" ht="13.15" customHeight="1" x14ac:dyDescent="0.2"/>
    <row r="11500" ht="13.15" customHeight="1" x14ac:dyDescent="0.2"/>
    <row r="11501" ht="13.15" customHeight="1" x14ac:dyDescent="0.2"/>
    <row r="11502" ht="13.15" customHeight="1" x14ac:dyDescent="0.2"/>
    <row r="11503" ht="13.15" customHeight="1" x14ac:dyDescent="0.2"/>
    <row r="11504" ht="13.15" customHeight="1" x14ac:dyDescent="0.2"/>
    <row r="11505" ht="13.15" customHeight="1" x14ac:dyDescent="0.2"/>
    <row r="11506" ht="13.15" customHeight="1" x14ac:dyDescent="0.2"/>
    <row r="11507" ht="13.15" customHeight="1" x14ac:dyDescent="0.2"/>
    <row r="11508" ht="13.15" customHeight="1" x14ac:dyDescent="0.2"/>
    <row r="11509" ht="13.15" customHeight="1" x14ac:dyDescent="0.2"/>
    <row r="11510" ht="13.15" customHeight="1" x14ac:dyDescent="0.2"/>
    <row r="11511" ht="13.15" customHeight="1" x14ac:dyDescent="0.2"/>
    <row r="11512" ht="13.15" customHeight="1" x14ac:dyDescent="0.2"/>
    <row r="11513" ht="13.15" customHeight="1" x14ac:dyDescent="0.2"/>
    <row r="11514" ht="13.15" customHeight="1" x14ac:dyDescent="0.2"/>
    <row r="11515" ht="13.15" customHeight="1" x14ac:dyDescent="0.2"/>
    <row r="11516" ht="13.15" customHeight="1" x14ac:dyDescent="0.2"/>
    <row r="11517" ht="13.15" customHeight="1" x14ac:dyDescent="0.2"/>
    <row r="11518" ht="13.15" customHeight="1" x14ac:dyDescent="0.2"/>
    <row r="11519" ht="13.15" customHeight="1" x14ac:dyDescent="0.2"/>
    <row r="11520" ht="13.15" customHeight="1" x14ac:dyDescent="0.2"/>
    <row r="11521" ht="13.15" customHeight="1" x14ac:dyDescent="0.2"/>
    <row r="11522" ht="13.15" customHeight="1" x14ac:dyDescent="0.2"/>
    <row r="11523" ht="13.15" customHeight="1" x14ac:dyDescent="0.2"/>
    <row r="11524" ht="13.15" customHeight="1" x14ac:dyDescent="0.2"/>
    <row r="11525" ht="13.15" customHeight="1" x14ac:dyDescent="0.2"/>
    <row r="11526" ht="13.15" customHeight="1" x14ac:dyDescent="0.2"/>
    <row r="11527" ht="13.15" customHeight="1" x14ac:dyDescent="0.2"/>
    <row r="11528" ht="13.15" customHeight="1" x14ac:dyDescent="0.2"/>
    <row r="11529" ht="13.15" customHeight="1" x14ac:dyDescent="0.2"/>
    <row r="11530" ht="13.15" customHeight="1" x14ac:dyDescent="0.2"/>
    <row r="11531" ht="13.15" customHeight="1" x14ac:dyDescent="0.2"/>
    <row r="11532" ht="13.15" customHeight="1" x14ac:dyDescent="0.2"/>
    <row r="11533" ht="13.15" customHeight="1" x14ac:dyDescent="0.2"/>
    <row r="11534" ht="13.15" customHeight="1" x14ac:dyDescent="0.2"/>
    <row r="11535" ht="13.15" customHeight="1" x14ac:dyDescent="0.2"/>
    <row r="11536" ht="13.15" customHeight="1" x14ac:dyDescent="0.2"/>
    <row r="11537" ht="13.15" customHeight="1" x14ac:dyDescent="0.2"/>
    <row r="11538" ht="13.15" customHeight="1" x14ac:dyDescent="0.2"/>
    <row r="11539" ht="13.15" customHeight="1" x14ac:dyDescent="0.2"/>
    <row r="11540" ht="13.15" customHeight="1" x14ac:dyDescent="0.2"/>
    <row r="11541" ht="13.15" customHeight="1" x14ac:dyDescent="0.2"/>
    <row r="11542" ht="13.15" customHeight="1" x14ac:dyDescent="0.2"/>
    <row r="11543" ht="13.15" customHeight="1" x14ac:dyDescent="0.2"/>
    <row r="11544" ht="13.15" customHeight="1" x14ac:dyDescent="0.2"/>
    <row r="11545" ht="13.15" customHeight="1" x14ac:dyDescent="0.2"/>
    <row r="11546" ht="13.15" customHeight="1" x14ac:dyDescent="0.2"/>
    <row r="11547" ht="13.15" customHeight="1" x14ac:dyDescent="0.2"/>
    <row r="11548" ht="13.15" customHeight="1" x14ac:dyDescent="0.2"/>
    <row r="11549" ht="13.15" customHeight="1" x14ac:dyDescent="0.2"/>
    <row r="11550" ht="13.15" customHeight="1" x14ac:dyDescent="0.2"/>
    <row r="11551" ht="13.15" customHeight="1" x14ac:dyDescent="0.2"/>
    <row r="11552" ht="13.15" customHeight="1" x14ac:dyDescent="0.2"/>
    <row r="11553" ht="13.15" customHeight="1" x14ac:dyDescent="0.2"/>
    <row r="11554" ht="13.15" customHeight="1" x14ac:dyDescent="0.2"/>
    <row r="11555" ht="13.15" customHeight="1" x14ac:dyDescent="0.2"/>
    <row r="11556" ht="13.15" customHeight="1" x14ac:dyDescent="0.2"/>
    <row r="11557" ht="13.15" customHeight="1" x14ac:dyDescent="0.2"/>
    <row r="11558" ht="13.15" customHeight="1" x14ac:dyDescent="0.2"/>
    <row r="11559" ht="13.15" customHeight="1" x14ac:dyDescent="0.2"/>
    <row r="11560" ht="13.15" customHeight="1" x14ac:dyDescent="0.2"/>
    <row r="11561" ht="13.15" customHeight="1" x14ac:dyDescent="0.2"/>
    <row r="11562" ht="13.15" customHeight="1" x14ac:dyDescent="0.2"/>
    <row r="11563" ht="13.15" customHeight="1" x14ac:dyDescent="0.2"/>
    <row r="11564" ht="13.15" customHeight="1" x14ac:dyDescent="0.2"/>
    <row r="11565" ht="13.15" customHeight="1" x14ac:dyDescent="0.2"/>
    <row r="11566" ht="13.15" customHeight="1" x14ac:dyDescent="0.2"/>
    <row r="11567" ht="13.15" customHeight="1" x14ac:dyDescent="0.2"/>
    <row r="11568" ht="13.15" customHeight="1" x14ac:dyDescent="0.2"/>
    <row r="11569" ht="13.15" customHeight="1" x14ac:dyDescent="0.2"/>
    <row r="11570" ht="13.15" customHeight="1" x14ac:dyDescent="0.2"/>
    <row r="11571" ht="13.15" customHeight="1" x14ac:dyDescent="0.2"/>
    <row r="11572" ht="13.15" customHeight="1" x14ac:dyDescent="0.2"/>
    <row r="11573" ht="13.15" customHeight="1" x14ac:dyDescent="0.2"/>
    <row r="11574" ht="13.15" customHeight="1" x14ac:dyDescent="0.2"/>
    <row r="11575" ht="13.15" customHeight="1" x14ac:dyDescent="0.2"/>
    <row r="11576" ht="13.15" customHeight="1" x14ac:dyDescent="0.2"/>
    <row r="11577" ht="13.15" customHeight="1" x14ac:dyDescent="0.2"/>
    <row r="11578" ht="13.15" customHeight="1" x14ac:dyDescent="0.2"/>
    <row r="11579" ht="13.15" customHeight="1" x14ac:dyDescent="0.2"/>
    <row r="11580" ht="13.15" customHeight="1" x14ac:dyDescent="0.2"/>
    <row r="11581" ht="13.15" customHeight="1" x14ac:dyDescent="0.2"/>
    <row r="11582" ht="13.15" customHeight="1" x14ac:dyDescent="0.2"/>
    <row r="11583" ht="13.15" customHeight="1" x14ac:dyDescent="0.2"/>
    <row r="11584" ht="13.15" customHeight="1" x14ac:dyDescent="0.2"/>
    <row r="11585" ht="13.15" customHeight="1" x14ac:dyDescent="0.2"/>
    <row r="11586" ht="13.15" customHeight="1" x14ac:dyDescent="0.2"/>
    <row r="11587" ht="13.15" customHeight="1" x14ac:dyDescent="0.2"/>
    <row r="11588" ht="13.15" customHeight="1" x14ac:dyDescent="0.2"/>
    <row r="11589" ht="13.15" customHeight="1" x14ac:dyDescent="0.2"/>
    <row r="11590" ht="13.15" customHeight="1" x14ac:dyDescent="0.2"/>
    <row r="11591" ht="13.15" customHeight="1" x14ac:dyDescent="0.2"/>
    <row r="11592" ht="13.15" customHeight="1" x14ac:dyDescent="0.2"/>
    <row r="11593" ht="13.15" customHeight="1" x14ac:dyDescent="0.2"/>
    <row r="11594" ht="13.15" customHeight="1" x14ac:dyDescent="0.2"/>
    <row r="11595" ht="13.15" customHeight="1" x14ac:dyDescent="0.2"/>
    <row r="11596" ht="13.15" customHeight="1" x14ac:dyDescent="0.2"/>
    <row r="11597" ht="13.15" customHeight="1" x14ac:dyDescent="0.2"/>
    <row r="11598" ht="13.15" customHeight="1" x14ac:dyDescent="0.2"/>
    <row r="11599" ht="13.15" customHeight="1" x14ac:dyDescent="0.2"/>
    <row r="11600" ht="13.15" customHeight="1" x14ac:dyDescent="0.2"/>
    <row r="11601" ht="13.15" customHeight="1" x14ac:dyDescent="0.2"/>
    <row r="11602" ht="13.15" customHeight="1" x14ac:dyDescent="0.2"/>
    <row r="11603" ht="13.15" customHeight="1" x14ac:dyDescent="0.2"/>
    <row r="11604" ht="13.15" customHeight="1" x14ac:dyDescent="0.2"/>
    <row r="11605" ht="13.15" customHeight="1" x14ac:dyDescent="0.2"/>
    <row r="11606" ht="13.15" customHeight="1" x14ac:dyDescent="0.2"/>
    <row r="11607" ht="13.15" customHeight="1" x14ac:dyDescent="0.2"/>
    <row r="11608" ht="13.15" customHeight="1" x14ac:dyDescent="0.2"/>
    <row r="11609" ht="13.15" customHeight="1" x14ac:dyDescent="0.2"/>
    <row r="11610" ht="13.15" customHeight="1" x14ac:dyDescent="0.2"/>
    <row r="11611" ht="13.15" customHeight="1" x14ac:dyDescent="0.2"/>
    <row r="11612" ht="13.15" customHeight="1" x14ac:dyDescent="0.2"/>
    <row r="11613" ht="13.15" customHeight="1" x14ac:dyDescent="0.2"/>
    <row r="11614" ht="13.15" customHeight="1" x14ac:dyDescent="0.2"/>
    <row r="11615" ht="13.15" customHeight="1" x14ac:dyDescent="0.2"/>
    <row r="11616" ht="13.15" customHeight="1" x14ac:dyDescent="0.2"/>
    <row r="11617" ht="13.15" customHeight="1" x14ac:dyDescent="0.2"/>
    <row r="11618" ht="13.15" customHeight="1" x14ac:dyDescent="0.2"/>
    <row r="11619" ht="13.15" customHeight="1" x14ac:dyDescent="0.2"/>
    <row r="11620" ht="13.15" customHeight="1" x14ac:dyDescent="0.2"/>
    <row r="11621" ht="13.15" customHeight="1" x14ac:dyDescent="0.2"/>
    <row r="11622" ht="13.15" customHeight="1" x14ac:dyDescent="0.2"/>
    <row r="11623" ht="13.15" customHeight="1" x14ac:dyDescent="0.2"/>
    <row r="11624" ht="13.15" customHeight="1" x14ac:dyDescent="0.2"/>
    <row r="11625" ht="13.15" customHeight="1" x14ac:dyDescent="0.2"/>
    <row r="11626" ht="13.15" customHeight="1" x14ac:dyDescent="0.2"/>
    <row r="11627" ht="13.15" customHeight="1" x14ac:dyDescent="0.2"/>
    <row r="11628" ht="13.15" customHeight="1" x14ac:dyDescent="0.2"/>
    <row r="11629" ht="13.15" customHeight="1" x14ac:dyDescent="0.2"/>
    <row r="11630" ht="13.15" customHeight="1" x14ac:dyDescent="0.2"/>
    <row r="11631" ht="13.15" customHeight="1" x14ac:dyDescent="0.2"/>
    <row r="11632" ht="13.15" customHeight="1" x14ac:dyDescent="0.2"/>
    <row r="11633" ht="13.15" customHeight="1" x14ac:dyDescent="0.2"/>
    <row r="11634" ht="13.15" customHeight="1" x14ac:dyDescent="0.2"/>
    <row r="11635" ht="13.15" customHeight="1" x14ac:dyDescent="0.2"/>
    <row r="11636" ht="13.15" customHeight="1" x14ac:dyDescent="0.2"/>
    <row r="11637" ht="13.15" customHeight="1" x14ac:dyDescent="0.2"/>
    <row r="11638" ht="13.15" customHeight="1" x14ac:dyDescent="0.2"/>
    <row r="11639" ht="13.15" customHeight="1" x14ac:dyDescent="0.2"/>
    <row r="11640" ht="13.15" customHeight="1" x14ac:dyDescent="0.2"/>
    <row r="11641" ht="13.15" customHeight="1" x14ac:dyDescent="0.2"/>
    <row r="11642" ht="13.15" customHeight="1" x14ac:dyDescent="0.2"/>
    <row r="11643" ht="13.15" customHeight="1" x14ac:dyDescent="0.2"/>
    <row r="11644" ht="13.15" customHeight="1" x14ac:dyDescent="0.2"/>
    <row r="11645" ht="13.15" customHeight="1" x14ac:dyDescent="0.2"/>
    <row r="11646" ht="13.15" customHeight="1" x14ac:dyDescent="0.2"/>
    <row r="11647" ht="13.15" customHeight="1" x14ac:dyDescent="0.2"/>
    <row r="11648" ht="13.15" customHeight="1" x14ac:dyDescent="0.2"/>
    <row r="11649" ht="13.15" customHeight="1" x14ac:dyDescent="0.2"/>
    <row r="11650" ht="13.15" customHeight="1" x14ac:dyDescent="0.2"/>
    <row r="11651" ht="13.15" customHeight="1" x14ac:dyDescent="0.2"/>
    <row r="11652" ht="13.15" customHeight="1" x14ac:dyDescent="0.2"/>
    <row r="11653" ht="13.15" customHeight="1" x14ac:dyDescent="0.2"/>
    <row r="11654" ht="13.15" customHeight="1" x14ac:dyDescent="0.2"/>
    <row r="11655" ht="13.15" customHeight="1" x14ac:dyDescent="0.2"/>
    <row r="11656" ht="13.15" customHeight="1" x14ac:dyDescent="0.2"/>
    <row r="11657" ht="13.15" customHeight="1" x14ac:dyDescent="0.2"/>
    <row r="11658" ht="13.15" customHeight="1" x14ac:dyDescent="0.2"/>
    <row r="11659" ht="13.15" customHeight="1" x14ac:dyDescent="0.2"/>
    <row r="11660" ht="13.15" customHeight="1" x14ac:dyDescent="0.2"/>
    <row r="11661" ht="13.15" customHeight="1" x14ac:dyDescent="0.2"/>
    <row r="11662" ht="13.15" customHeight="1" x14ac:dyDescent="0.2"/>
    <row r="11663" ht="13.15" customHeight="1" x14ac:dyDescent="0.2"/>
    <row r="11664" ht="13.15" customHeight="1" x14ac:dyDescent="0.2"/>
    <row r="11665" ht="13.15" customHeight="1" x14ac:dyDescent="0.2"/>
    <row r="11666" ht="13.15" customHeight="1" x14ac:dyDescent="0.2"/>
    <row r="11667" ht="13.15" customHeight="1" x14ac:dyDescent="0.2"/>
    <row r="11668" ht="13.15" customHeight="1" x14ac:dyDescent="0.2"/>
    <row r="11669" ht="13.15" customHeight="1" x14ac:dyDescent="0.2"/>
    <row r="11670" ht="13.15" customHeight="1" x14ac:dyDescent="0.2"/>
    <row r="11671" ht="13.15" customHeight="1" x14ac:dyDescent="0.2"/>
    <row r="11672" ht="13.15" customHeight="1" x14ac:dyDescent="0.2"/>
    <row r="11673" ht="13.15" customHeight="1" x14ac:dyDescent="0.2"/>
    <row r="11674" ht="13.15" customHeight="1" x14ac:dyDescent="0.2"/>
    <row r="11675" ht="13.15" customHeight="1" x14ac:dyDescent="0.2"/>
    <row r="11676" ht="13.15" customHeight="1" x14ac:dyDescent="0.2"/>
    <row r="11677" ht="13.15" customHeight="1" x14ac:dyDescent="0.2"/>
    <row r="11678" ht="13.15" customHeight="1" x14ac:dyDescent="0.2"/>
    <row r="11679" ht="13.15" customHeight="1" x14ac:dyDescent="0.2"/>
    <row r="11680" ht="13.15" customHeight="1" x14ac:dyDescent="0.2"/>
    <row r="11681" ht="13.15" customHeight="1" x14ac:dyDescent="0.2"/>
    <row r="11682" ht="13.15" customHeight="1" x14ac:dyDescent="0.2"/>
    <row r="11683" ht="13.15" customHeight="1" x14ac:dyDescent="0.2"/>
    <row r="11684" ht="13.15" customHeight="1" x14ac:dyDescent="0.2"/>
    <row r="11685" ht="13.15" customHeight="1" x14ac:dyDescent="0.2"/>
    <row r="11686" ht="13.15" customHeight="1" x14ac:dyDescent="0.2"/>
    <row r="11687" ht="13.15" customHeight="1" x14ac:dyDescent="0.2"/>
    <row r="11688" ht="13.15" customHeight="1" x14ac:dyDescent="0.2"/>
    <row r="11689" ht="13.15" customHeight="1" x14ac:dyDescent="0.2"/>
    <row r="11690" ht="13.15" customHeight="1" x14ac:dyDescent="0.2"/>
    <row r="11691" ht="13.15" customHeight="1" x14ac:dyDescent="0.2"/>
    <row r="11692" ht="13.15" customHeight="1" x14ac:dyDescent="0.2"/>
    <row r="11693" ht="13.15" customHeight="1" x14ac:dyDescent="0.2"/>
    <row r="11694" ht="13.15" customHeight="1" x14ac:dyDescent="0.2"/>
    <row r="11695" ht="13.15" customHeight="1" x14ac:dyDescent="0.2"/>
    <row r="11696" ht="13.15" customHeight="1" x14ac:dyDescent="0.2"/>
    <row r="11697" ht="13.15" customHeight="1" x14ac:dyDescent="0.2"/>
    <row r="11698" ht="13.15" customHeight="1" x14ac:dyDescent="0.2"/>
    <row r="11699" ht="13.15" customHeight="1" x14ac:dyDescent="0.2"/>
    <row r="11700" ht="13.15" customHeight="1" x14ac:dyDescent="0.2"/>
    <row r="11701" ht="13.15" customHeight="1" x14ac:dyDescent="0.2"/>
    <row r="11702" ht="13.15" customHeight="1" x14ac:dyDescent="0.2"/>
    <row r="11703" ht="13.15" customHeight="1" x14ac:dyDescent="0.2"/>
    <row r="11704" ht="13.15" customHeight="1" x14ac:dyDescent="0.2"/>
    <row r="11705" ht="13.15" customHeight="1" x14ac:dyDescent="0.2"/>
    <row r="11706" ht="13.15" customHeight="1" x14ac:dyDescent="0.2"/>
    <row r="11707" ht="13.15" customHeight="1" x14ac:dyDescent="0.2"/>
    <row r="11708" ht="13.15" customHeight="1" x14ac:dyDescent="0.2"/>
    <row r="11709" ht="13.15" customHeight="1" x14ac:dyDescent="0.2"/>
    <row r="11710" ht="13.15" customHeight="1" x14ac:dyDescent="0.2"/>
    <row r="11711" ht="13.15" customHeight="1" x14ac:dyDescent="0.2"/>
    <row r="11712" ht="13.15" customHeight="1" x14ac:dyDescent="0.2"/>
    <row r="11713" ht="13.15" customHeight="1" x14ac:dyDescent="0.2"/>
    <row r="11714" ht="13.15" customHeight="1" x14ac:dyDescent="0.2"/>
    <row r="11715" ht="13.15" customHeight="1" x14ac:dyDescent="0.2"/>
    <row r="11716" ht="13.15" customHeight="1" x14ac:dyDescent="0.2"/>
    <row r="11717" ht="13.15" customHeight="1" x14ac:dyDescent="0.2"/>
    <row r="11718" ht="13.15" customHeight="1" x14ac:dyDescent="0.2"/>
    <row r="11719" ht="13.15" customHeight="1" x14ac:dyDescent="0.2"/>
    <row r="11720" ht="13.15" customHeight="1" x14ac:dyDescent="0.2"/>
    <row r="11721" ht="13.15" customHeight="1" x14ac:dyDescent="0.2"/>
    <row r="11722" ht="13.15" customHeight="1" x14ac:dyDescent="0.2"/>
    <row r="11723" ht="13.15" customHeight="1" x14ac:dyDescent="0.2"/>
    <row r="11724" ht="13.15" customHeight="1" x14ac:dyDescent="0.2"/>
    <row r="11725" ht="13.15" customHeight="1" x14ac:dyDescent="0.2"/>
    <row r="11726" ht="13.15" customHeight="1" x14ac:dyDescent="0.2"/>
    <row r="11727" ht="13.15" customHeight="1" x14ac:dyDescent="0.2"/>
    <row r="11728" ht="13.15" customHeight="1" x14ac:dyDescent="0.2"/>
    <row r="11729" ht="13.15" customHeight="1" x14ac:dyDescent="0.2"/>
    <row r="11730" ht="13.15" customHeight="1" x14ac:dyDescent="0.2"/>
    <row r="11731" ht="13.15" customHeight="1" x14ac:dyDescent="0.2"/>
    <row r="11732" ht="13.15" customHeight="1" x14ac:dyDescent="0.2"/>
    <row r="11733" ht="13.15" customHeight="1" x14ac:dyDescent="0.2"/>
    <row r="11734" ht="13.15" customHeight="1" x14ac:dyDescent="0.2"/>
    <row r="11735" ht="13.15" customHeight="1" x14ac:dyDescent="0.2"/>
    <row r="11736" ht="13.15" customHeight="1" x14ac:dyDescent="0.2"/>
    <row r="11737" ht="13.15" customHeight="1" x14ac:dyDescent="0.2"/>
    <row r="11738" ht="13.15" customHeight="1" x14ac:dyDescent="0.2"/>
    <row r="11739" ht="13.15" customHeight="1" x14ac:dyDescent="0.2"/>
    <row r="11740" ht="13.15" customHeight="1" x14ac:dyDescent="0.2"/>
    <row r="11741" ht="13.15" customHeight="1" x14ac:dyDescent="0.2"/>
    <row r="11742" ht="13.15" customHeight="1" x14ac:dyDescent="0.2"/>
    <row r="11743" ht="13.15" customHeight="1" x14ac:dyDescent="0.2"/>
    <row r="11744" ht="13.15" customHeight="1" x14ac:dyDescent="0.2"/>
    <row r="11745" ht="13.15" customHeight="1" x14ac:dyDescent="0.2"/>
    <row r="11746" ht="13.15" customHeight="1" x14ac:dyDescent="0.2"/>
    <row r="11747" ht="13.15" customHeight="1" x14ac:dyDescent="0.2"/>
    <row r="11748" ht="13.15" customHeight="1" x14ac:dyDescent="0.2"/>
    <row r="11749" ht="13.15" customHeight="1" x14ac:dyDescent="0.2"/>
    <row r="11750" ht="13.15" customHeight="1" x14ac:dyDescent="0.2"/>
    <row r="11751" ht="13.15" customHeight="1" x14ac:dyDescent="0.2"/>
    <row r="11752" ht="13.15" customHeight="1" x14ac:dyDescent="0.2"/>
    <row r="11753" ht="13.15" customHeight="1" x14ac:dyDescent="0.2"/>
    <row r="11754" ht="13.15" customHeight="1" x14ac:dyDescent="0.2"/>
    <row r="11755" ht="13.15" customHeight="1" x14ac:dyDescent="0.2"/>
    <row r="11756" ht="13.15" customHeight="1" x14ac:dyDescent="0.2"/>
    <row r="11757" ht="13.15" customHeight="1" x14ac:dyDescent="0.2"/>
    <row r="11758" ht="13.15" customHeight="1" x14ac:dyDescent="0.2"/>
    <row r="11759" ht="13.15" customHeight="1" x14ac:dyDescent="0.2"/>
    <row r="11760" ht="13.15" customHeight="1" x14ac:dyDescent="0.2"/>
    <row r="11761" ht="13.15" customHeight="1" x14ac:dyDescent="0.2"/>
    <row r="11762" ht="13.15" customHeight="1" x14ac:dyDescent="0.2"/>
    <row r="11763" ht="13.15" customHeight="1" x14ac:dyDescent="0.2"/>
    <row r="11764" ht="13.15" customHeight="1" x14ac:dyDescent="0.2"/>
    <row r="11765" ht="13.15" customHeight="1" x14ac:dyDescent="0.2"/>
    <row r="11766" ht="13.15" customHeight="1" x14ac:dyDescent="0.2"/>
    <row r="11767" ht="13.15" customHeight="1" x14ac:dyDescent="0.2"/>
    <row r="11768" ht="13.15" customHeight="1" x14ac:dyDescent="0.2"/>
    <row r="11769" ht="13.15" customHeight="1" x14ac:dyDescent="0.2"/>
    <row r="11770" ht="13.15" customHeight="1" x14ac:dyDescent="0.2"/>
    <row r="11771" ht="13.15" customHeight="1" x14ac:dyDescent="0.2"/>
    <row r="11772" ht="13.15" customHeight="1" x14ac:dyDescent="0.2"/>
    <row r="11773" ht="13.15" customHeight="1" x14ac:dyDescent="0.2"/>
    <row r="11774" ht="13.15" customHeight="1" x14ac:dyDescent="0.2"/>
    <row r="11775" ht="13.15" customHeight="1" x14ac:dyDescent="0.2"/>
    <row r="11776" ht="13.15" customHeight="1" x14ac:dyDescent="0.2"/>
    <row r="11777" ht="13.15" customHeight="1" x14ac:dyDescent="0.2"/>
    <row r="11778" ht="13.15" customHeight="1" x14ac:dyDescent="0.2"/>
    <row r="11779" ht="13.15" customHeight="1" x14ac:dyDescent="0.2"/>
    <row r="11780" ht="13.15" customHeight="1" x14ac:dyDescent="0.2"/>
    <row r="11781" ht="13.15" customHeight="1" x14ac:dyDescent="0.2"/>
    <row r="11782" ht="13.15" customHeight="1" x14ac:dyDescent="0.2"/>
    <row r="11783" ht="13.15" customHeight="1" x14ac:dyDescent="0.2"/>
    <row r="11784" ht="13.15" customHeight="1" x14ac:dyDescent="0.2"/>
    <row r="11785" ht="13.15" customHeight="1" x14ac:dyDescent="0.2"/>
    <row r="11786" ht="13.15" customHeight="1" x14ac:dyDescent="0.2"/>
    <row r="11787" ht="13.15" customHeight="1" x14ac:dyDescent="0.2"/>
    <row r="11788" ht="13.15" customHeight="1" x14ac:dyDescent="0.2"/>
    <row r="11789" ht="13.15" customHeight="1" x14ac:dyDescent="0.2"/>
    <row r="11790" ht="13.15" customHeight="1" x14ac:dyDescent="0.2"/>
    <row r="11791" ht="13.15" customHeight="1" x14ac:dyDescent="0.2"/>
    <row r="11792" ht="13.15" customHeight="1" x14ac:dyDescent="0.2"/>
    <row r="11793" ht="13.15" customHeight="1" x14ac:dyDescent="0.2"/>
    <row r="11794" ht="13.15" customHeight="1" x14ac:dyDescent="0.2"/>
    <row r="11795" ht="13.15" customHeight="1" x14ac:dyDescent="0.2"/>
    <row r="11796" ht="13.15" customHeight="1" x14ac:dyDescent="0.2"/>
    <row r="11797" ht="13.15" customHeight="1" x14ac:dyDescent="0.2"/>
    <row r="11798" ht="13.15" customHeight="1" x14ac:dyDescent="0.2"/>
    <row r="11799" ht="13.15" customHeight="1" x14ac:dyDescent="0.2"/>
    <row r="11800" ht="13.15" customHeight="1" x14ac:dyDescent="0.2"/>
    <row r="11801" ht="13.15" customHeight="1" x14ac:dyDescent="0.2"/>
    <row r="11802" ht="13.15" customHeight="1" x14ac:dyDescent="0.2"/>
    <row r="11803" ht="13.15" customHeight="1" x14ac:dyDescent="0.2"/>
    <row r="11804" ht="13.15" customHeight="1" x14ac:dyDescent="0.2"/>
    <row r="11805" ht="13.15" customHeight="1" x14ac:dyDescent="0.2"/>
    <row r="11806" ht="13.15" customHeight="1" x14ac:dyDescent="0.2"/>
    <row r="11807" ht="13.15" customHeight="1" x14ac:dyDescent="0.2"/>
    <row r="11808" ht="13.15" customHeight="1" x14ac:dyDescent="0.2"/>
    <row r="11809" ht="13.15" customHeight="1" x14ac:dyDescent="0.2"/>
    <row r="11810" ht="13.15" customHeight="1" x14ac:dyDescent="0.2"/>
    <row r="11811" ht="13.15" customHeight="1" x14ac:dyDescent="0.2"/>
    <row r="11812" ht="13.15" customHeight="1" x14ac:dyDescent="0.2"/>
    <row r="11813" ht="13.15" customHeight="1" x14ac:dyDescent="0.2"/>
    <row r="11814" ht="13.15" customHeight="1" x14ac:dyDescent="0.2"/>
    <row r="11815" ht="13.15" customHeight="1" x14ac:dyDescent="0.2"/>
    <row r="11816" ht="13.15" customHeight="1" x14ac:dyDescent="0.2"/>
    <row r="11817" ht="13.15" customHeight="1" x14ac:dyDescent="0.2"/>
    <row r="11818" ht="13.15" customHeight="1" x14ac:dyDescent="0.2"/>
    <row r="11819" ht="13.15" customHeight="1" x14ac:dyDescent="0.2"/>
    <row r="11820" ht="13.15" customHeight="1" x14ac:dyDescent="0.2"/>
    <row r="11821" ht="13.15" customHeight="1" x14ac:dyDescent="0.2"/>
    <row r="11822" ht="13.15" customHeight="1" x14ac:dyDescent="0.2"/>
    <row r="11823" ht="13.15" customHeight="1" x14ac:dyDescent="0.2"/>
    <row r="11824" ht="13.15" customHeight="1" x14ac:dyDescent="0.2"/>
    <row r="11825" ht="13.15" customHeight="1" x14ac:dyDescent="0.2"/>
    <row r="11826" ht="13.15" customHeight="1" x14ac:dyDescent="0.2"/>
    <row r="11827" ht="13.15" customHeight="1" x14ac:dyDescent="0.2"/>
    <row r="11828" ht="13.15" customHeight="1" x14ac:dyDescent="0.2"/>
    <row r="11829" ht="13.15" customHeight="1" x14ac:dyDescent="0.2"/>
    <row r="11830" ht="13.15" customHeight="1" x14ac:dyDescent="0.2"/>
    <row r="11831" ht="13.15" customHeight="1" x14ac:dyDescent="0.2"/>
    <row r="11832" ht="13.15" customHeight="1" x14ac:dyDescent="0.2"/>
    <row r="11833" ht="13.15" customHeight="1" x14ac:dyDescent="0.2"/>
    <row r="11834" ht="13.15" customHeight="1" x14ac:dyDescent="0.2"/>
    <row r="11835" ht="13.15" customHeight="1" x14ac:dyDescent="0.2"/>
    <row r="11836" ht="13.15" customHeight="1" x14ac:dyDescent="0.2"/>
    <row r="11837" ht="13.15" customHeight="1" x14ac:dyDescent="0.2"/>
    <row r="11838" ht="13.15" customHeight="1" x14ac:dyDescent="0.2"/>
    <row r="11839" ht="13.15" customHeight="1" x14ac:dyDescent="0.2"/>
    <row r="11840" ht="13.15" customHeight="1" x14ac:dyDescent="0.2"/>
    <row r="11841" ht="13.15" customHeight="1" x14ac:dyDescent="0.2"/>
    <row r="11842" ht="13.15" customHeight="1" x14ac:dyDescent="0.2"/>
    <row r="11843" ht="13.15" customHeight="1" x14ac:dyDescent="0.2"/>
    <row r="11844" ht="13.15" customHeight="1" x14ac:dyDescent="0.2"/>
    <row r="11845" ht="13.15" customHeight="1" x14ac:dyDescent="0.2"/>
    <row r="11846" ht="13.15" customHeight="1" x14ac:dyDescent="0.2"/>
    <row r="11847" ht="13.15" customHeight="1" x14ac:dyDescent="0.2"/>
    <row r="11848" ht="13.15" customHeight="1" x14ac:dyDescent="0.2"/>
    <row r="11849" ht="13.15" customHeight="1" x14ac:dyDescent="0.2"/>
    <row r="11850" ht="13.15" customHeight="1" x14ac:dyDescent="0.2"/>
    <row r="11851" ht="13.15" customHeight="1" x14ac:dyDescent="0.2"/>
    <row r="11852" ht="13.15" customHeight="1" x14ac:dyDescent="0.2"/>
    <row r="11853" ht="13.15" customHeight="1" x14ac:dyDescent="0.2"/>
    <row r="11854" ht="13.15" customHeight="1" x14ac:dyDescent="0.2"/>
    <row r="11855" ht="13.15" customHeight="1" x14ac:dyDescent="0.2"/>
    <row r="11856" ht="13.15" customHeight="1" x14ac:dyDescent="0.2"/>
    <row r="11857" ht="13.15" customHeight="1" x14ac:dyDescent="0.2"/>
    <row r="11858" ht="13.15" customHeight="1" x14ac:dyDescent="0.2"/>
    <row r="11859" ht="13.15" customHeight="1" x14ac:dyDescent="0.2"/>
    <row r="11860" ht="13.15" customHeight="1" x14ac:dyDescent="0.2"/>
    <row r="11861" ht="13.15" customHeight="1" x14ac:dyDescent="0.2"/>
    <row r="11862" ht="13.15" customHeight="1" x14ac:dyDescent="0.2"/>
    <row r="11863" ht="13.15" customHeight="1" x14ac:dyDescent="0.2"/>
    <row r="11864" ht="13.15" customHeight="1" x14ac:dyDescent="0.2"/>
    <row r="11865" ht="13.15" customHeight="1" x14ac:dyDescent="0.2"/>
    <row r="11866" ht="13.15" customHeight="1" x14ac:dyDescent="0.2"/>
    <row r="11867" ht="13.15" customHeight="1" x14ac:dyDescent="0.2"/>
    <row r="11868" ht="13.15" customHeight="1" x14ac:dyDescent="0.2"/>
    <row r="11869" ht="13.15" customHeight="1" x14ac:dyDescent="0.2"/>
    <row r="11870" ht="13.15" customHeight="1" x14ac:dyDescent="0.2"/>
    <row r="11871" ht="13.15" customHeight="1" x14ac:dyDescent="0.2"/>
    <row r="11872" ht="13.15" customHeight="1" x14ac:dyDescent="0.2"/>
    <row r="11873" ht="13.15" customHeight="1" x14ac:dyDescent="0.2"/>
    <row r="11874" ht="13.15" customHeight="1" x14ac:dyDescent="0.2"/>
    <row r="11875" ht="13.15" customHeight="1" x14ac:dyDescent="0.2"/>
    <row r="11876" ht="13.15" customHeight="1" x14ac:dyDescent="0.2"/>
    <row r="11877" ht="13.15" customHeight="1" x14ac:dyDescent="0.2"/>
    <row r="11878" ht="13.15" customHeight="1" x14ac:dyDescent="0.2"/>
    <row r="11879" ht="13.15" customHeight="1" x14ac:dyDescent="0.2"/>
    <row r="11880" ht="13.15" customHeight="1" x14ac:dyDescent="0.2"/>
    <row r="11881" ht="13.15" customHeight="1" x14ac:dyDescent="0.2"/>
    <row r="11882" ht="13.15" customHeight="1" x14ac:dyDescent="0.2"/>
    <row r="11883" ht="13.15" customHeight="1" x14ac:dyDescent="0.2"/>
    <row r="11884" ht="13.15" customHeight="1" x14ac:dyDescent="0.2"/>
    <row r="11885" ht="13.15" customHeight="1" x14ac:dyDescent="0.2"/>
    <row r="11886" ht="13.15" customHeight="1" x14ac:dyDescent="0.2"/>
    <row r="11887" ht="13.15" customHeight="1" x14ac:dyDescent="0.2"/>
    <row r="11888" ht="13.15" customHeight="1" x14ac:dyDescent="0.2"/>
    <row r="11889" ht="13.15" customHeight="1" x14ac:dyDescent="0.2"/>
    <row r="11890" ht="13.15" customHeight="1" x14ac:dyDescent="0.2"/>
    <row r="11891" ht="13.15" customHeight="1" x14ac:dyDescent="0.2"/>
    <row r="11892" ht="13.15" customHeight="1" x14ac:dyDescent="0.2"/>
    <row r="11893" ht="13.15" customHeight="1" x14ac:dyDescent="0.2"/>
    <row r="11894" ht="13.15" customHeight="1" x14ac:dyDescent="0.2"/>
    <row r="11895" ht="13.15" customHeight="1" x14ac:dyDescent="0.2"/>
    <row r="11896" ht="13.15" customHeight="1" x14ac:dyDescent="0.2"/>
    <row r="11897" ht="13.15" customHeight="1" x14ac:dyDescent="0.2"/>
    <row r="11898" ht="13.15" customHeight="1" x14ac:dyDescent="0.2"/>
    <row r="11899" ht="13.15" customHeight="1" x14ac:dyDescent="0.2"/>
    <row r="11900" ht="13.15" customHeight="1" x14ac:dyDescent="0.2"/>
    <row r="11901" ht="13.15" customHeight="1" x14ac:dyDescent="0.2"/>
    <row r="11902" ht="13.15" customHeight="1" x14ac:dyDescent="0.2"/>
    <row r="11903" ht="13.15" customHeight="1" x14ac:dyDescent="0.2"/>
    <row r="11904" ht="13.15" customHeight="1" x14ac:dyDescent="0.2"/>
    <row r="11905" ht="13.15" customHeight="1" x14ac:dyDescent="0.2"/>
    <row r="11906" ht="13.15" customHeight="1" x14ac:dyDescent="0.2"/>
    <row r="11907" ht="13.15" customHeight="1" x14ac:dyDescent="0.2"/>
    <row r="11908" ht="13.15" customHeight="1" x14ac:dyDescent="0.2"/>
    <row r="11909" ht="13.15" customHeight="1" x14ac:dyDescent="0.2"/>
    <row r="11910" ht="13.15" customHeight="1" x14ac:dyDescent="0.2"/>
    <row r="11911" ht="13.15" customHeight="1" x14ac:dyDescent="0.2"/>
    <row r="11912" ht="13.15" customHeight="1" x14ac:dyDescent="0.2"/>
    <row r="11913" ht="13.15" customHeight="1" x14ac:dyDescent="0.2"/>
    <row r="11914" ht="13.15" customHeight="1" x14ac:dyDescent="0.2"/>
    <row r="11915" ht="13.15" customHeight="1" x14ac:dyDescent="0.2"/>
    <row r="11916" ht="13.15" customHeight="1" x14ac:dyDescent="0.2"/>
    <row r="11917" ht="13.15" customHeight="1" x14ac:dyDescent="0.2"/>
    <row r="11918" ht="13.15" customHeight="1" x14ac:dyDescent="0.2"/>
    <row r="11919" ht="13.15" customHeight="1" x14ac:dyDescent="0.2"/>
    <row r="11920" ht="13.15" customHeight="1" x14ac:dyDescent="0.2"/>
    <row r="11921" ht="13.15" customHeight="1" x14ac:dyDescent="0.2"/>
    <row r="11922" ht="13.15" customHeight="1" x14ac:dyDescent="0.2"/>
    <row r="11923" ht="13.15" customHeight="1" x14ac:dyDescent="0.2"/>
    <row r="11924" ht="13.15" customHeight="1" x14ac:dyDescent="0.2"/>
    <row r="11925" ht="13.15" customHeight="1" x14ac:dyDescent="0.2"/>
    <row r="11926" ht="13.15" customHeight="1" x14ac:dyDescent="0.2"/>
    <row r="11927" ht="13.15" customHeight="1" x14ac:dyDescent="0.2"/>
    <row r="11928" ht="13.15" customHeight="1" x14ac:dyDescent="0.2"/>
    <row r="11929" ht="13.15" customHeight="1" x14ac:dyDescent="0.2"/>
    <row r="11930" ht="13.15" customHeight="1" x14ac:dyDescent="0.2"/>
    <row r="11931" ht="13.15" customHeight="1" x14ac:dyDescent="0.2"/>
    <row r="11932" ht="13.15" customHeight="1" x14ac:dyDescent="0.2"/>
    <row r="11933" ht="13.15" customHeight="1" x14ac:dyDescent="0.2"/>
    <row r="11934" ht="13.15" customHeight="1" x14ac:dyDescent="0.2"/>
    <row r="11935" ht="13.15" customHeight="1" x14ac:dyDescent="0.2"/>
    <row r="11936" ht="13.15" customHeight="1" x14ac:dyDescent="0.2"/>
    <row r="11937" ht="13.15" customHeight="1" x14ac:dyDescent="0.2"/>
    <row r="11938" ht="13.15" customHeight="1" x14ac:dyDescent="0.2"/>
    <row r="11939" ht="13.15" customHeight="1" x14ac:dyDescent="0.2"/>
    <row r="11940" ht="13.15" customHeight="1" x14ac:dyDescent="0.2"/>
    <row r="11941" ht="13.15" customHeight="1" x14ac:dyDescent="0.2"/>
    <row r="11942" ht="13.15" customHeight="1" x14ac:dyDescent="0.2"/>
    <row r="11943" ht="13.15" customHeight="1" x14ac:dyDescent="0.2"/>
    <row r="11944" ht="13.15" customHeight="1" x14ac:dyDescent="0.2"/>
    <row r="11945" ht="13.15" customHeight="1" x14ac:dyDescent="0.2"/>
    <row r="11946" ht="13.15" customHeight="1" x14ac:dyDescent="0.2"/>
    <row r="11947" ht="13.15" customHeight="1" x14ac:dyDescent="0.2"/>
    <row r="11948" ht="13.15" customHeight="1" x14ac:dyDescent="0.2"/>
    <row r="11949" ht="13.15" customHeight="1" x14ac:dyDescent="0.2"/>
    <row r="11950" ht="13.15" customHeight="1" x14ac:dyDescent="0.2"/>
    <row r="11951" ht="13.15" customHeight="1" x14ac:dyDescent="0.2"/>
    <row r="11952" ht="13.15" customHeight="1" x14ac:dyDescent="0.2"/>
    <row r="11953" ht="13.15" customHeight="1" x14ac:dyDescent="0.2"/>
    <row r="11954" ht="13.15" customHeight="1" x14ac:dyDescent="0.2"/>
    <row r="11955" ht="13.15" customHeight="1" x14ac:dyDescent="0.2"/>
    <row r="11956" ht="13.15" customHeight="1" x14ac:dyDescent="0.2"/>
    <row r="11957" ht="13.15" customHeight="1" x14ac:dyDescent="0.2"/>
    <row r="11958" ht="13.15" customHeight="1" x14ac:dyDescent="0.2"/>
    <row r="11959" ht="13.15" customHeight="1" x14ac:dyDescent="0.2"/>
    <row r="11960" ht="13.15" customHeight="1" x14ac:dyDescent="0.2"/>
    <row r="11961" ht="13.15" customHeight="1" x14ac:dyDescent="0.2"/>
    <row r="11962" ht="13.15" customHeight="1" x14ac:dyDescent="0.2"/>
    <row r="11963" ht="13.15" customHeight="1" x14ac:dyDescent="0.2"/>
    <row r="11964" ht="13.15" customHeight="1" x14ac:dyDescent="0.2"/>
    <row r="11965" ht="13.15" customHeight="1" x14ac:dyDescent="0.2"/>
    <row r="11966" ht="13.15" customHeight="1" x14ac:dyDescent="0.2"/>
    <row r="11967" ht="13.15" customHeight="1" x14ac:dyDescent="0.2"/>
    <row r="11968" ht="13.15" customHeight="1" x14ac:dyDescent="0.2"/>
    <row r="11969" ht="13.15" customHeight="1" x14ac:dyDescent="0.2"/>
    <row r="11970" ht="13.15" customHeight="1" x14ac:dyDescent="0.2"/>
    <row r="11971" ht="13.15" customHeight="1" x14ac:dyDescent="0.2"/>
    <row r="11972" ht="13.15" customHeight="1" x14ac:dyDescent="0.2"/>
    <row r="11973" ht="13.15" customHeight="1" x14ac:dyDescent="0.2"/>
    <row r="11974" ht="13.15" customHeight="1" x14ac:dyDescent="0.2"/>
    <row r="11975" ht="13.15" customHeight="1" x14ac:dyDescent="0.2"/>
    <row r="11976" ht="13.15" customHeight="1" x14ac:dyDescent="0.2"/>
    <row r="11977" ht="13.15" customHeight="1" x14ac:dyDescent="0.2"/>
    <row r="11978" ht="13.15" customHeight="1" x14ac:dyDescent="0.2"/>
    <row r="11979" ht="13.15" customHeight="1" x14ac:dyDescent="0.2"/>
    <row r="11980" ht="13.15" customHeight="1" x14ac:dyDescent="0.2"/>
    <row r="11981" ht="13.15" customHeight="1" x14ac:dyDescent="0.2"/>
    <row r="11982" ht="13.15" customHeight="1" x14ac:dyDescent="0.2"/>
    <row r="11983" ht="13.15" customHeight="1" x14ac:dyDescent="0.2"/>
    <row r="11984" ht="13.15" customHeight="1" x14ac:dyDescent="0.2"/>
    <row r="11985" ht="13.15" customHeight="1" x14ac:dyDescent="0.2"/>
    <row r="11986" ht="13.15" customHeight="1" x14ac:dyDescent="0.2"/>
    <row r="11987" ht="13.15" customHeight="1" x14ac:dyDescent="0.2"/>
    <row r="11988" ht="13.15" customHeight="1" x14ac:dyDescent="0.2"/>
    <row r="11989" ht="13.15" customHeight="1" x14ac:dyDescent="0.2"/>
    <row r="11990" ht="13.15" customHeight="1" x14ac:dyDescent="0.2"/>
    <row r="11991" ht="13.15" customHeight="1" x14ac:dyDescent="0.2"/>
    <row r="11992" ht="13.15" customHeight="1" x14ac:dyDescent="0.2"/>
    <row r="11993" ht="13.15" customHeight="1" x14ac:dyDescent="0.2"/>
    <row r="11994" ht="13.15" customHeight="1" x14ac:dyDescent="0.2"/>
    <row r="11995" ht="13.15" customHeight="1" x14ac:dyDescent="0.2"/>
    <row r="11996" ht="13.15" customHeight="1" x14ac:dyDescent="0.2"/>
    <row r="11997" ht="13.15" customHeight="1" x14ac:dyDescent="0.2"/>
    <row r="11998" ht="13.15" customHeight="1" x14ac:dyDescent="0.2"/>
    <row r="11999" ht="13.15" customHeight="1" x14ac:dyDescent="0.2"/>
    <row r="12000" ht="13.15" customHeight="1" x14ac:dyDescent="0.2"/>
    <row r="12001" ht="13.15" customHeight="1" x14ac:dyDescent="0.2"/>
    <row r="12002" ht="13.15" customHeight="1" x14ac:dyDescent="0.2"/>
    <row r="12003" ht="13.15" customHeight="1" x14ac:dyDescent="0.2"/>
    <row r="12004" ht="13.15" customHeight="1" x14ac:dyDescent="0.2"/>
    <row r="12005" ht="13.15" customHeight="1" x14ac:dyDescent="0.2"/>
    <row r="12006" ht="13.15" customHeight="1" x14ac:dyDescent="0.2"/>
    <row r="12007" ht="13.15" customHeight="1" x14ac:dyDescent="0.2"/>
    <row r="12008" ht="13.15" customHeight="1" x14ac:dyDescent="0.2"/>
    <row r="12009" ht="13.15" customHeight="1" x14ac:dyDescent="0.2"/>
    <row r="12010" ht="13.15" customHeight="1" x14ac:dyDescent="0.2"/>
    <row r="12011" ht="13.15" customHeight="1" x14ac:dyDescent="0.2"/>
    <row r="12012" ht="13.15" customHeight="1" x14ac:dyDescent="0.2"/>
    <row r="12013" ht="13.15" customHeight="1" x14ac:dyDescent="0.2"/>
    <row r="12014" ht="13.15" customHeight="1" x14ac:dyDescent="0.2"/>
    <row r="12015" ht="13.15" customHeight="1" x14ac:dyDescent="0.2"/>
    <row r="12016" ht="13.15" customHeight="1" x14ac:dyDescent="0.2"/>
    <row r="12017" ht="13.15" customHeight="1" x14ac:dyDescent="0.2"/>
    <row r="12018" ht="13.15" customHeight="1" x14ac:dyDescent="0.2"/>
    <row r="12019" ht="13.15" customHeight="1" x14ac:dyDescent="0.2"/>
    <row r="12020" ht="13.15" customHeight="1" x14ac:dyDescent="0.2"/>
    <row r="12021" ht="13.15" customHeight="1" x14ac:dyDescent="0.2"/>
    <row r="12022" ht="13.15" customHeight="1" x14ac:dyDescent="0.2"/>
    <row r="12023" ht="13.15" customHeight="1" x14ac:dyDescent="0.2"/>
    <row r="12024" ht="13.15" customHeight="1" x14ac:dyDescent="0.2"/>
    <row r="12025" ht="13.15" customHeight="1" x14ac:dyDescent="0.2"/>
    <row r="12026" ht="13.15" customHeight="1" x14ac:dyDescent="0.2"/>
    <row r="12027" ht="13.15" customHeight="1" x14ac:dyDescent="0.2"/>
    <row r="12028" ht="13.15" customHeight="1" x14ac:dyDescent="0.2"/>
    <row r="12029" ht="13.15" customHeight="1" x14ac:dyDescent="0.2"/>
    <row r="12030" ht="13.15" customHeight="1" x14ac:dyDescent="0.2"/>
    <row r="12031" ht="13.15" customHeight="1" x14ac:dyDescent="0.2"/>
    <row r="12032" ht="13.15" customHeight="1" x14ac:dyDescent="0.2"/>
    <row r="12033" ht="13.15" customHeight="1" x14ac:dyDescent="0.2"/>
    <row r="12034" ht="13.15" customHeight="1" x14ac:dyDescent="0.2"/>
    <row r="12035" ht="13.15" customHeight="1" x14ac:dyDescent="0.2"/>
    <row r="12036" ht="13.15" customHeight="1" x14ac:dyDescent="0.2"/>
    <row r="12037" ht="13.15" customHeight="1" x14ac:dyDescent="0.2"/>
    <row r="12038" ht="13.15" customHeight="1" x14ac:dyDescent="0.2"/>
    <row r="12039" ht="13.15" customHeight="1" x14ac:dyDescent="0.2"/>
    <row r="12040" ht="13.15" customHeight="1" x14ac:dyDescent="0.2"/>
    <row r="12041" ht="13.15" customHeight="1" x14ac:dyDescent="0.2"/>
    <row r="12042" ht="13.15" customHeight="1" x14ac:dyDescent="0.2"/>
    <row r="12043" ht="13.15" customHeight="1" x14ac:dyDescent="0.2"/>
    <row r="12044" ht="13.15" customHeight="1" x14ac:dyDescent="0.2"/>
    <row r="12045" ht="13.15" customHeight="1" x14ac:dyDescent="0.2"/>
    <row r="12046" ht="13.15" customHeight="1" x14ac:dyDescent="0.2"/>
    <row r="12047" ht="13.15" customHeight="1" x14ac:dyDescent="0.2"/>
    <row r="12048" ht="13.15" customHeight="1" x14ac:dyDescent="0.2"/>
    <row r="12049" ht="13.15" customHeight="1" x14ac:dyDescent="0.2"/>
    <row r="12050" ht="13.15" customHeight="1" x14ac:dyDescent="0.2"/>
    <row r="12051" ht="13.15" customHeight="1" x14ac:dyDescent="0.2"/>
    <row r="12052" ht="13.15" customHeight="1" x14ac:dyDescent="0.2"/>
    <row r="12053" ht="13.15" customHeight="1" x14ac:dyDescent="0.2"/>
    <row r="12054" ht="13.15" customHeight="1" x14ac:dyDescent="0.2"/>
    <row r="12055" ht="13.15" customHeight="1" x14ac:dyDescent="0.2"/>
    <row r="12056" ht="13.15" customHeight="1" x14ac:dyDescent="0.2"/>
    <row r="12057" ht="13.15" customHeight="1" x14ac:dyDescent="0.2"/>
    <row r="12058" ht="13.15" customHeight="1" x14ac:dyDescent="0.2"/>
    <row r="12059" ht="13.15" customHeight="1" x14ac:dyDescent="0.2"/>
    <row r="12060" ht="13.15" customHeight="1" x14ac:dyDescent="0.2"/>
    <row r="12061" ht="13.15" customHeight="1" x14ac:dyDescent="0.2"/>
    <row r="12062" ht="13.15" customHeight="1" x14ac:dyDescent="0.2"/>
    <row r="12063" ht="13.15" customHeight="1" x14ac:dyDescent="0.2"/>
    <row r="12064" ht="13.15" customHeight="1" x14ac:dyDescent="0.2"/>
    <row r="12065" ht="13.15" customHeight="1" x14ac:dyDescent="0.2"/>
    <row r="12066" ht="13.15" customHeight="1" x14ac:dyDescent="0.2"/>
    <row r="12067" ht="13.15" customHeight="1" x14ac:dyDescent="0.2"/>
    <row r="12068" ht="13.15" customHeight="1" x14ac:dyDescent="0.2"/>
    <row r="12069" ht="13.15" customHeight="1" x14ac:dyDescent="0.2"/>
    <row r="12070" ht="13.15" customHeight="1" x14ac:dyDescent="0.2"/>
    <row r="12071" ht="13.15" customHeight="1" x14ac:dyDescent="0.2"/>
    <row r="12072" ht="13.15" customHeight="1" x14ac:dyDescent="0.2"/>
    <row r="12073" ht="13.15" customHeight="1" x14ac:dyDescent="0.2"/>
    <row r="12074" ht="13.15" customHeight="1" x14ac:dyDescent="0.2"/>
    <row r="12075" ht="13.15" customHeight="1" x14ac:dyDescent="0.2"/>
    <row r="12076" ht="13.15" customHeight="1" x14ac:dyDescent="0.2"/>
    <row r="12077" ht="13.15" customHeight="1" x14ac:dyDescent="0.2"/>
    <row r="12078" ht="13.15" customHeight="1" x14ac:dyDescent="0.2"/>
    <row r="12079" ht="13.15" customHeight="1" x14ac:dyDescent="0.2"/>
    <row r="12080" ht="13.15" customHeight="1" x14ac:dyDescent="0.2"/>
    <row r="12081" ht="13.15" customHeight="1" x14ac:dyDescent="0.2"/>
    <row r="12082" ht="13.15" customHeight="1" x14ac:dyDescent="0.2"/>
    <row r="12083" ht="13.15" customHeight="1" x14ac:dyDescent="0.2"/>
    <row r="12084" ht="13.15" customHeight="1" x14ac:dyDescent="0.2"/>
    <row r="12085" ht="13.15" customHeight="1" x14ac:dyDescent="0.2"/>
    <row r="12086" ht="13.15" customHeight="1" x14ac:dyDescent="0.2"/>
    <row r="12087" ht="13.15" customHeight="1" x14ac:dyDescent="0.2"/>
    <row r="12088" ht="13.15" customHeight="1" x14ac:dyDescent="0.2"/>
    <row r="12089" ht="13.15" customHeight="1" x14ac:dyDescent="0.2"/>
    <row r="12090" ht="13.15" customHeight="1" x14ac:dyDescent="0.2"/>
    <row r="12091" ht="13.15" customHeight="1" x14ac:dyDescent="0.2"/>
    <row r="12092" ht="13.15" customHeight="1" x14ac:dyDescent="0.2"/>
    <row r="12093" ht="13.15" customHeight="1" x14ac:dyDescent="0.2"/>
    <row r="12094" ht="13.15" customHeight="1" x14ac:dyDescent="0.2"/>
    <row r="12095" ht="13.15" customHeight="1" x14ac:dyDescent="0.2"/>
    <row r="12096" ht="13.15" customHeight="1" x14ac:dyDescent="0.2"/>
    <row r="12097" ht="13.15" customHeight="1" x14ac:dyDescent="0.2"/>
    <row r="12098" ht="13.15" customHeight="1" x14ac:dyDescent="0.2"/>
    <row r="12099" ht="13.15" customHeight="1" x14ac:dyDescent="0.2"/>
    <row r="12100" ht="13.15" customHeight="1" x14ac:dyDescent="0.2"/>
    <row r="12101" ht="13.15" customHeight="1" x14ac:dyDescent="0.2"/>
    <row r="12102" ht="13.15" customHeight="1" x14ac:dyDescent="0.2"/>
    <row r="12103" ht="13.15" customHeight="1" x14ac:dyDescent="0.2"/>
    <row r="12104" ht="13.15" customHeight="1" x14ac:dyDescent="0.2"/>
    <row r="12105" ht="13.15" customHeight="1" x14ac:dyDescent="0.2"/>
    <row r="12106" ht="13.15" customHeight="1" x14ac:dyDescent="0.2"/>
    <row r="12107" ht="13.15" customHeight="1" x14ac:dyDescent="0.2"/>
    <row r="12108" ht="13.15" customHeight="1" x14ac:dyDescent="0.2"/>
    <row r="12109" ht="13.15" customHeight="1" x14ac:dyDescent="0.2"/>
    <row r="12110" ht="13.15" customHeight="1" x14ac:dyDescent="0.2"/>
    <row r="12111" ht="13.15" customHeight="1" x14ac:dyDescent="0.2"/>
    <row r="12112" ht="13.15" customHeight="1" x14ac:dyDescent="0.2"/>
    <row r="12113" ht="13.15" customHeight="1" x14ac:dyDescent="0.2"/>
    <row r="12114" ht="13.15" customHeight="1" x14ac:dyDescent="0.2"/>
    <row r="12115" ht="13.15" customHeight="1" x14ac:dyDescent="0.2"/>
    <row r="12116" ht="13.15" customHeight="1" x14ac:dyDescent="0.2"/>
    <row r="12117" ht="13.15" customHeight="1" x14ac:dyDescent="0.2"/>
    <row r="12118" ht="13.15" customHeight="1" x14ac:dyDescent="0.2"/>
    <row r="12119" ht="13.15" customHeight="1" x14ac:dyDescent="0.2"/>
    <row r="12120" ht="13.15" customHeight="1" x14ac:dyDescent="0.2"/>
    <row r="12121" ht="13.15" customHeight="1" x14ac:dyDescent="0.2"/>
    <row r="12122" ht="13.15" customHeight="1" x14ac:dyDescent="0.2"/>
    <row r="12123" ht="13.15" customHeight="1" x14ac:dyDescent="0.2"/>
    <row r="12124" ht="13.15" customHeight="1" x14ac:dyDescent="0.2"/>
    <row r="12125" ht="13.15" customHeight="1" x14ac:dyDescent="0.2"/>
    <row r="12126" ht="13.15" customHeight="1" x14ac:dyDescent="0.2"/>
    <row r="12127" ht="13.15" customHeight="1" x14ac:dyDescent="0.2"/>
    <row r="12128" ht="13.15" customHeight="1" x14ac:dyDescent="0.2"/>
    <row r="12129" ht="13.15" customHeight="1" x14ac:dyDescent="0.2"/>
    <row r="12130" ht="13.15" customHeight="1" x14ac:dyDescent="0.2"/>
    <row r="12131" ht="13.15" customHeight="1" x14ac:dyDescent="0.2"/>
    <row r="12132" ht="13.15" customHeight="1" x14ac:dyDescent="0.2"/>
    <row r="12133" ht="13.15" customHeight="1" x14ac:dyDescent="0.2"/>
    <row r="12134" ht="13.15" customHeight="1" x14ac:dyDescent="0.2"/>
    <row r="12135" ht="13.15" customHeight="1" x14ac:dyDescent="0.2"/>
    <row r="12136" ht="13.15" customHeight="1" x14ac:dyDescent="0.2"/>
    <row r="12137" ht="13.15" customHeight="1" x14ac:dyDescent="0.2"/>
    <row r="12138" ht="13.15" customHeight="1" x14ac:dyDescent="0.2"/>
    <row r="12139" ht="13.15" customHeight="1" x14ac:dyDescent="0.2"/>
    <row r="12140" ht="13.15" customHeight="1" x14ac:dyDescent="0.2"/>
    <row r="12141" ht="13.15" customHeight="1" x14ac:dyDescent="0.2"/>
    <row r="12142" ht="13.15" customHeight="1" x14ac:dyDescent="0.2"/>
    <row r="12143" ht="13.15" customHeight="1" x14ac:dyDescent="0.2"/>
    <row r="12144" ht="13.15" customHeight="1" x14ac:dyDescent="0.2"/>
    <row r="12145" ht="13.15" customHeight="1" x14ac:dyDescent="0.2"/>
    <row r="12146" ht="13.15" customHeight="1" x14ac:dyDescent="0.2"/>
    <row r="12147" ht="13.15" customHeight="1" x14ac:dyDescent="0.2"/>
    <row r="12148" ht="13.15" customHeight="1" x14ac:dyDescent="0.2"/>
    <row r="12149" ht="13.15" customHeight="1" x14ac:dyDescent="0.2"/>
    <row r="12150" ht="13.15" customHeight="1" x14ac:dyDescent="0.2"/>
    <row r="12151" ht="13.15" customHeight="1" x14ac:dyDescent="0.2"/>
    <row r="12152" ht="13.15" customHeight="1" x14ac:dyDescent="0.2"/>
    <row r="12153" ht="13.15" customHeight="1" x14ac:dyDescent="0.2"/>
    <row r="12154" ht="13.15" customHeight="1" x14ac:dyDescent="0.2"/>
    <row r="12155" ht="13.15" customHeight="1" x14ac:dyDescent="0.2"/>
    <row r="12156" ht="13.15" customHeight="1" x14ac:dyDescent="0.2"/>
    <row r="12157" ht="13.15" customHeight="1" x14ac:dyDescent="0.2"/>
    <row r="12158" ht="13.15" customHeight="1" x14ac:dyDescent="0.2"/>
    <row r="12159" ht="13.15" customHeight="1" x14ac:dyDescent="0.2"/>
    <row r="12160" ht="13.15" customHeight="1" x14ac:dyDescent="0.2"/>
    <row r="12161" ht="13.15" customHeight="1" x14ac:dyDescent="0.2"/>
    <row r="12162" ht="13.15" customHeight="1" x14ac:dyDescent="0.2"/>
    <row r="12163" ht="13.15" customHeight="1" x14ac:dyDescent="0.2"/>
    <row r="12164" ht="13.15" customHeight="1" x14ac:dyDescent="0.2"/>
    <row r="12165" ht="13.15" customHeight="1" x14ac:dyDescent="0.2"/>
    <row r="12166" ht="13.15" customHeight="1" x14ac:dyDescent="0.2"/>
    <row r="12167" ht="13.15" customHeight="1" x14ac:dyDescent="0.2"/>
    <row r="12168" ht="13.15" customHeight="1" x14ac:dyDescent="0.2"/>
    <row r="12169" ht="13.15" customHeight="1" x14ac:dyDescent="0.2"/>
    <row r="12170" ht="13.15" customHeight="1" x14ac:dyDescent="0.2"/>
    <row r="12171" ht="13.15" customHeight="1" x14ac:dyDescent="0.2"/>
    <row r="12172" ht="13.15" customHeight="1" x14ac:dyDescent="0.2"/>
    <row r="12173" ht="13.15" customHeight="1" x14ac:dyDescent="0.2"/>
    <row r="12174" ht="13.15" customHeight="1" x14ac:dyDescent="0.2"/>
    <row r="12175" ht="13.15" customHeight="1" x14ac:dyDescent="0.2"/>
    <row r="12176" ht="13.15" customHeight="1" x14ac:dyDescent="0.2"/>
    <row r="12177" ht="13.15" customHeight="1" x14ac:dyDescent="0.2"/>
    <row r="12178" ht="13.15" customHeight="1" x14ac:dyDescent="0.2"/>
    <row r="12179" ht="13.15" customHeight="1" x14ac:dyDescent="0.2"/>
    <row r="12180" ht="13.15" customHeight="1" x14ac:dyDescent="0.2"/>
    <row r="12181" ht="13.15" customHeight="1" x14ac:dyDescent="0.2"/>
    <row r="12182" ht="13.15" customHeight="1" x14ac:dyDescent="0.2"/>
    <row r="12183" ht="13.15" customHeight="1" x14ac:dyDescent="0.2"/>
    <row r="12184" ht="13.15" customHeight="1" x14ac:dyDescent="0.2"/>
    <row r="12185" ht="13.15" customHeight="1" x14ac:dyDescent="0.2"/>
    <row r="12186" ht="13.15" customHeight="1" x14ac:dyDescent="0.2"/>
    <row r="12187" ht="13.15" customHeight="1" x14ac:dyDescent="0.2"/>
    <row r="12188" ht="13.15" customHeight="1" x14ac:dyDescent="0.2"/>
    <row r="12189" ht="13.15" customHeight="1" x14ac:dyDescent="0.2"/>
    <row r="12190" ht="13.15" customHeight="1" x14ac:dyDescent="0.2"/>
    <row r="12191" ht="13.15" customHeight="1" x14ac:dyDescent="0.2"/>
    <row r="12192" ht="13.15" customHeight="1" x14ac:dyDescent="0.2"/>
    <row r="12193" ht="13.15" customHeight="1" x14ac:dyDescent="0.2"/>
    <row r="12194" ht="13.15" customHeight="1" x14ac:dyDescent="0.2"/>
    <row r="12195" ht="13.15" customHeight="1" x14ac:dyDescent="0.2"/>
    <row r="12196" ht="13.15" customHeight="1" x14ac:dyDescent="0.2"/>
    <row r="12197" ht="13.15" customHeight="1" x14ac:dyDescent="0.2"/>
    <row r="12198" ht="13.15" customHeight="1" x14ac:dyDescent="0.2"/>
    <row r="12199" ht="13.15" customHeight="1" x14ac:dyDescent="0.2"/>
    <row r="12200" ht="13.15" customHeight="1" x14ac:dyDescent="0.2"/>
    <row r="12201" ht="13.15" customHeight="1" x14ac:dyDescent="0.2"/>
    <row r="12202" ht="13.15" customHeight="1" x14ac:dyDescent="0.2"/>
    <row r="12203" ht="13.15" customHeight="1" x14ac:dyDescent="0.2"/>
    <row r="12204" ht="13.15" customHeight="1" x14ac:dyDescent="0.2"/>
    <row r="12205" ht="13.15" customHeight="1" x14ac:dyDescent="0.2"/>
    <row r="12206" ht="13.15" customHeight="1" x14ac:dyDescent="0.2"/>
    <row r="12207" ht="13.15" customHeight="1" x14ac:dyDescent="0.2"/>
    <row r="12208" ht="13.15" customHeight="1" x14ac:dyDescent="0.2"/>
    <row r="12209" ht="13.15" customHeight="1" x14ac:dyDescent="0.2"/>
    <row r="12210" ht="13.15" customHeight="1" x14ac:dyDescent="0.2"/>
    <row r="12211" ht="13.15" customHeight="1" x14ac:dyDescent="0.2"/>
    <row r="12212" ht="13.15" customHeight="1" x14ac:dyDescent="0.2"/>
    <row r="12213" ht="13.15" customHeight="1" x14ac:dyDescent="0.2"/>
    <row r="12214" ht="13.15" customHeight="1" x14ac:dyDescent="0.2"/>
    <row r="12215" ht="13.15" customHeight="1" x14ac:dyDescent="0.2"/>
    <row r="12216" ht="13.15" customHeight="1" x14ac:dyDescent="0.2"/>
    <row r="12217" ht="13.15" customHeight="1" x14ac:dyDescent="0.2"/>
    <row r="12218" ht="13.15" customHeight="1" x14ac:dyDescent="0.2"/>
    <row r="12219" ht="13.15" customHeight="1" x14ac:dyDescent="0.2"/>
    <row r="12220" ht="13.15" customHeight="1" x14ac:dyDescent="0.2"/>
    <row r="12221" ht="13.15" customHeight="1" x14ac:dyDescent="0.2"/>
    <row r="12222" ht="13.15" customHeight="1" x14ac:dyDescent="0.2"/>
    <row r="12223" ht="13.15" customHeight="1" x14ac:dyDescent="0.2"/>
    <row r="12224" ht="13.15" customHeight="1" x14ac:dyDescent="0.2"/>
    <row r="12225" ht="13.15" customHeight="1" x14ac:dyDescent="0.2"/>
    <row r="12226" ht="13.15" customHeight="1" x14ac:dyDescent="0.2"/>
    <row r="12227" ht="13.15" customHeight="1" x14ac:dyDescent="0.2"/>
    <row r="12228" ht="13.15" customHeight="1" x14ac:dyDescent="0.2"/>
    <row r="12229" ht="13.15" customHeight="1" x14ac:dyDescent="0.2"/>
    <row r="12230" ht="13.15" customHeight="1" x14ac:dyDescent="0.2"/>
    <row r="12231" ht="13.15" customHeight="1" x14ac:dyDescent="0.2"/>
    <row r="12232" ht="13.15" customHeight="1" x14ac:dyDescent="0.2"/>
    <row r="12233" ht="13.15" customHeight="1" x14ac:dyDescent="0.2"/>
    <row r="12234" ht="13.15" customHeight="1" x14ac:dyDescent="0.2"/>
    <row r="12235" ht="13.15" customHeight="1" x14ac:dyDescent="0.2"/>
    <row r="12236" ht="13.15" customHeight="1" x14ac:dyDescent="0.2"/>
    <row r="12237" ht="13.15" customHeight="1" x14ac:dyDescent="0.2"/>
    <row r="12238" ht="13.15" customHeight="1" x14ac:dyDescent="0.2"/>
    <row r="12239" ht="13.15" customHeight="1" x14ac:dyDescent="0.2"/>
    <row r="12240" ht="13.15" customHeight="1" x14ac:dyDescent="0.2"/>
    <row r="12241" ht="13.15" customHeight="1" x14ac:dyDescent="0.2"/>
    <row r="12242" ht="13.15" customHeight="1" x14ac:dyDescent="0.2"/>
    <row r="12243" ht="13.15" customHeight="1" x14ac:dyDescent="0.2"/>
    <row r="12244" ht="13.15" customHeight="1" x14ac:dyDescent="0.2"/>
    <row r="12245" ht="13.15" customHeight="1" x14ac:dyDescent="0.2"/>
    <row r="12246" ht="13.15" customHeight="1" x14ac:dyDescent="0.2"/>
    <row r="12247" ht="13.15" customHeight="1" x14ac:dyDescent="0.2"/>
    <row r="12248" ht="13.15" customHeight="1" x14ac:dyDescent="0.2"/>
    <row r="12249" ht="13.15" customHeight="1" x14ac:dyDescent="0.2"/>
    <row r="12250" ht="13.15" customHeight="1" x14ac:dyDescent="0.2"/>
    <row r="12251" ht="13.15" customHeight="1" x14ac:dyDescent="0.2"/>
    <row r="12252" ht="13.15" customHeight="1" x14ac:dyDescent="0.2"/>
    <row r="12253" ht="13.15" customHeight="1" x14ac:dyDescent="0.2"/>
    <row r="12254" ht="13.15" customHeight="1" x14ac:dyDescent="0.2"/>
    <row r="12255" ht="13.15" customHeight="1" x14ac:dyDescent="0.2"/>
    <row r="12256" ht="13.15" customHeight="1" x14ac:dyDescent="0.2"/>
    <row r="12257" ht="13.15" customHeight="1" x14ac:dyDescent="0.2"/>
    <row r="12258" ht="13.15" customHeight="1" x14ac:dyDescent="0.2"/>
    <row r="12259" ht="13.15" customHeight="1" x14ac:dyDescent="0.2"/>
    <row r="12260" ht="13.15" customHeight="1" x14ac:dyDescent="0.2"/>
    <row r="12261" ht="13.15" customHeight="1" x14ac:dyDescent="0.2"/>
    <row r="12262" ht="13.15" customHeight="1" x14ac:dyDescent="0.2"/>
    <row r="12263" ht="13.15" customHeight="1" x14ac:dyDescent="0.2"/>
    <row r="12264" ht="13.15" customHeight="1" x14ac:dyDescent="0.2"/>
    <row r="12265" ht="13.15" customHeight="1" x14ac:dyDescent="0.2"/>
    <row r="12266" ht="13.15" customHeight="1" x14ac:dyDescent="0.2"/>
    <row r="12267" ht="13.15" customHeight="1" x14ac:dyDescent="0.2"/>
    <row r="12268" ht="13.15" customHeight="1" x14ac:dyDescent="0.2"/>
    <row r="12269" ht="13.15" customHeight="1" x14ac:dyDescent="0.2"/>
    <row r="12270" ht="13.15" customHeight="1" x14ac:dyDescent="0.2"/>
    <row r="12271" ht="13.15" customHeight="1" x14ac:dyDescent="0.2"/>
    <row r="12272" ht="13.15" customHeight="1" x14ac:dyDescent="0.2"/>
    <row r="12273" ht="13.15" customHeight="1" x14ac:dyDescent="0.2"/>
    <row r="12274" ht="13.15" customHeight="1" x14ac:dyDescent="0.2"/>
    <row r="12275" ht="13.15" customHeight="1" x14ac:dyDescent="0.2"/>
    <row r="12276" ht="13.15" customHeight="1" x14ac:dyDescent="0.2"/>
    <row r="12277" ht="13.15" customHeight="1" x14ac:dyDescent="0.2"/>
    <row r="12278" ht="13.15" customHeight="1" x14ac:dyDescent="0.2"/>
    <row r="12279" ht="13.15" customHeight="1" x14ac:dyDescent="0.2"/>
    <row r="12280" ht="13.15" customHeight="1" x14ac:dyDescent="0.2"/>
    <row r="12281" ht="13.15" customHeight="1" x14ac:dyDescent="0.2"/>
    <row r="12282" ht="13.15" customHeight="1" x14ac:dyDescent="0.2"/>
    <row r="12283" ht="13.15" customHeight="1" x14ac:dyDescent="0.2"/>
    <row r="12284" ht="13.15" customHeight="1" x14ac:dyDescent="0.2"/>
    <row r="12285" ht="13.15" customHeight="1" x14ac:dyDescent="0.2"/>
    <row r="12286" ht="13.15" customHeight="1" x14ac:dyDescent="0.2"/>
    <row r="12287" ht="13.15" customHeight="1" x14ac:dyDescent="0.2"/>
    <row r="12288" ht="13.15" customHeight="1" x14ac:dyDescent="0.2"/>
    <row r="12289" ht="13.15" customHeight="1" x14ac:dyDescent="0.2"/>
    <row r="12290" ht="13.15" customHeight="1" x14ac:dyDescent="0.2"/>
    <row r="12291" ht="13.15" customHeight="1" x14ac:dyDescent="0.2"/>
    <row r="12292" ht="13.15" customHeight="1" x14ac:dyDescent="0.2"/>
    <row r="12293" ht="13.15" customHeight="1" x14ac:dyDescent="0.2"/>
    <row r="12294" ht="13.15" customHeight="1" x14ac:dyDescent="0.2"/>
    <row r="12295" ht="13.15" customHeight="1" x14ac:dyDescent="0.2"/>
    <row r="12296" ht="13.15" customHeight="1" x14ac:dyDescent="0.2"/>
    <row r="12297" ht="13.15" customHeight="1" x14ac:dyDescent="0.2"/>
    <row r="12298" ht="13.15" customHeight="1" x14ac:dyDescent="0.2"/>
    <row r="12299" ht="13.15" customHeight="1" x14ac:dyDescent="0.2"/>
    <row r="12300" ht="13.15" customHeight="1" x14ac:dyDescent="0.2"/>
    <row r="12301" ht="13.15" customHeight="1" x14ac:dyDescent="0.2"/>
    <row r="12302" ht="13.15" customHeight="1" x14ac:dyDescent="0.2"/>
    <row r="12303" ht="13.15" customHeight="1" x14ac:dyDescent="0.2"/>
    <row r="12304" ht="13.15" customHeight="1" x14ac:dyDescent="0.2"/>
    <row r="12305" ht="13.15" customHeight="1" x14ac:dyDescent="0.2"/>
    <row r="12306" ht="13.15" customHeight="1" x14ac:dyDescent="0.2"/>
    <row r="12307" ht="13.15" customHeight="1" x14ac:dyDescent="0.2"/>
    <row r="12308" ht="13.15" customHeight="1" x14ac:dyDescent="0.2"/>
    <row r="12309" ht="13.15" customHeight="1" x14ac:dyDescent="0.2"/>
    <row r="12310" ht="13.15" customHeight="1" x14ac:dyDescent="0.2"/>
    <row r="12311" ht="13.15" customHeight="1" x14ac:dyDescent="0.2"/>
    <row r="12312" ht="13.15" customHeight="1" x14ac:dyDescent="0.2"/>
    <row r="12313" ht="13.15" customHeight="1" x14ac:dyDescent="0.2"/>
    <row r="12314" ht="13.15" customHeight="1" x14ac:dyDescent="0.2"/>
    <row r="12315" ht="13.15" customHeight="1" x14ac:dyDescent="0.2"/>
    <row r="12316" ht="13.15" customHeight="1" x14ac:dyDescent="0.2"/>
    <row r="12317" ht="13.15" customHeight="1" x14ac:dyDescent="0.2"/>
    <row r="12318" ht="13.15" customHeight="1" x14ac:dyDescent="0.2"/>
    <row r="12319" ht="13.15" customHeight="1" x14ac:dyDescent="0.2"/>
    <row r="12320" ht="13.15" customHeight="1" x14ac:dyDescent="0.2"/>
    <row r="12321" ht="13.15" customHeight="1" x14ac:dyDescent="0.2"/>
    <row r="12322" ht="13.15" customHeight="1" x14ac:dyDescent="0.2"/>
    <row r="12323" ht="13.15" customHeight="1" x14ac:dyDescent="0.2"/>
    <row r="12324" ht="13.15" customHeight="1" x14ac:dyDescent="0.2"/>
    <row r="12325" ht="13.15" customHeight="1" x14ac:dyDescent="0.2"/>
    <row r="12326" ht="13.15" customHeight="1" x14ac:dyDescent="0.2"/>
    <row r="12327" ht="13.15" customHeight="1" x14ac:dyDescent="0.2"/>
    <row r="12328" ht="13.15" customHeight="1" x14ac:dyDescent="0.2"/>
    <row r="12329" ht="13.15" customHeight="1" x14ac:dyDescent="0.2"/>
    <row r="12330" ht="13.15" customHeight="1" x14ac:dyDescent="0.2"/>
    <row r="12331" ht="13.15" customHeight="1" x14ac:dyDescent="0.2"/>
    <row r="12332" ht="13.15" customHeight="1" x14ac:dyDescent="0.2"/>
    <row r="12333" ht="13.15" customHeight="1" x14ac:dyDescent="0.2"/>
    <row r="12334" ht="13.15" customHeight="1" x14ac:dyDescent="0.2"/>
    <row r="12335" ht="13.15" customHeight="1" x14ac:dyDescent="0.2"/>
    <row r="12336" ht="13.15" customHeight="1" x14ac:dyDescent="0.2"/>
    <row r="12337" ht="13.15" customHeight="1" x14ac:dyDescent="0.2"/>
    <row r="12338" ht="13.15" customHeight="1" x14ac:dyDescent="0.2"/>
    <row r="12339" ht="13.15" customHeight="1" x14ac:dyDescent="0.2"/>
    <row r="12340" ht="13.15" customHeight="1" x14ac:dyDescent="0.2"/>
    <row r="12341" ht="13.15" customHeight="1" x14ac:dyDescent="0.2"/>
    <row r="12342" ht="13.15" customHeight="1" x14ac:dyDescent="0.2"/>
    <row r="12343" ht="13.15" customHeight="1" x14ac:dyDescent="0.2"/>
    <row r="12344" ht="13.15" customHeight="1" x14ac:dyDescent="0.2"/>
    <row r="12345" ht="13.15" customHeight="1" x14ac:dyDescent="0.2"/>
    <row r="12346" ht="13.15" customHeight="1" x14ac:dyDescent="0.2"/>
    <row r="12347" ht="13.15" customHeight="1" x14ac:dyDescent="0.2"/>
    <row r="12348" ht="13.15" customHeight="1" x14ac:dyDescent="0.2"/>
    <row r="12349" ht="13.15" customHeight="1" x14ac:dyDescent="0.2"/>
    <row r="12350" ht="13.15" customHeight="1" x14ac:dyDescent="0.2"/>
    <row r="12351" ht="13.15" customHeight="1" x14ac:dyDescent="0.2"/>
    <row r="12352" ht="13.15" customHeight="1" x14ac:dyDescent="0.2"/>
    <row r="12353" ht="13.15" customHeight="1" x14ac:dyDescent="0.2"/>
    <row r="12354" ht="13.15" customHeight="1" x14ac:dyDescent="0.2"/>
    <row r="12355" ht="13.15" customHeight="1" x14ac:dyDescent="0.2"/>
    <row r="12356" ht="13.15" customHeight="1" x14ac:dyDescent="0.2"/>
    <row r="12357" ht="13.15" customHeight="1" x14ac:dyDescent="0.2"/>
    <row r="12358" ht="13.15" customHeight="1" x14ac:dyDescent="0.2"/>
    <row r="12359" ht="13.15" customHeight="1" x14ac:dyDescent="0.2"/>
    <row r="12360" ht="13.15" customHeight="1" x14ac:dyDescent="0.2"/>
    <row r="12361" ht="13.15" customHeight="1" x14ac:dyDescent="0.2"/>
    <row r="12362" ht="13.15" customHeight="1" x14ac:dyDescent="0.2"/>
    <row r="12363" ht="13.15" customHeight="1" x14ac:dyDescent="0.2"/>
    <row r="12364" ht="13.15" customHeight="1" x14ac:dyDescent="0.2"/>
    <row r="12365" ht="13.15" customHeight="1" x14ac:dyDescent="0.2"/>
    <row r="12366" ht="13.15" customHeight="1" x14ac:dyDescent="0.2"/>
    <row r="12367" ht="13.15" customHeight="1" x14ac:dyDescent="0.2"/>
    <row r="12368" ht="13.15" customHeight="1" x14ac:dyDescent="0.2"/>
    <row r="12369" ht="13.15" customHeight="1" x14ac:dyDescent="0.2"/>
    <row r="12370" ht="13.15" customHeight="1" x14ac:dyDescent="0.2"/>
    <row r="12371" ht="13.15" customHeight="1" x14ac:dyDescent="0.2"/>
    <row r="12372" ht="13.15" customHeight="1" x14ac:dyDescent="0.2"/>
    <row r="12373" ht="13.15" customHeight="1" x14ac:dyDescent="0.2"/>
    <row r="12374" ht="13.15" customHeight="1" x14ac:dyDescent="0.2"/>
    <row r="12375" ht="13.15" customHeight="1" x14ac:dyDescent="0.2"/>
    <row r="12376" ht="13.15" customHeight="1" x14ac:dyDescent="0.2"/>
    <row r="12377" ht="13.15" customHeight="1" x14ac:dyDescent="0.2"/>
    <row r="12378" ht="13.15" customHeight="1" x14ac:dyDescent="0.2"/>
    <row r="12379" ht="13.15" customHeight="1" x14ac:dyDescent="0.2"/>
    <row r="12380" ht="13.15" customHeight="1" x14ac:dyDescent="0.2"/>
    <row r="12381" ht="13.15" customHeight="1" x14ac:dyDescent="0.2"/>
    <row r="12382" ht="13.15" customHeight="1" x14ac:dyDescent="0.2"/>
    <row r="12383" ht="13.15" customHeight="1" x14ac:dyDescent="0.2"/>
    <row r="12384" ht="13.15" customHeight="1" x14ac:dyDescent="0.2"/>
    <row r="12385" ht="13.15" customHeight="1" x14ac:dyDescent="0.2"/>
    <row r="12386" ht="13.15" customHeight="1" x14ac:dyDescent="0.2"/>
    <row r="12387" ht="13.15" customHeight="1" x14ac:dyDescent="0.2"/>
    <row r="12388" ht="13.15" customHeight="1" x14ac:dyDescent="0.2"/>
    <row r="12389" ht="13.15" customHeight="1" x14ac:dyDescent="0.2"/>
    <row r="12390" ht="13.15" customHeight="1" x14ac:dyDescent="0.2"/>
    <row r="12391" ht="13.15" customHeight="1" x14ac:dyDescent="0.2"/>
    <row r="12392" ht="13.15" customHeight="1" x14ac:dyDescent="0.2"/>
    <row r="12393" ht="13.15" customHeight="1" x14ac:dyDescent="0.2"/>
    <row r="12394" ht="13.15" customHeight="1" x14ac:dyDescent="0.2"/>
    <row r="12395" ht="13.15" customHeight="1" x14ac:dyDescent="0.2"/>
    <row r="12396" ht="13.15" customHeight="1" x14ac:dyDescent="0.2"/>
    <row r="12397" ht="13.15" customHeight="1" x14ac:dyDescent="0.2"/>
    <row r="12398" ht="13.15" customHeight="1" x14ac:dyDescent="0.2"/>
    <row r="12399" ht="13.15" customHeight="1" x14ac:dyDescent="0.2"/>
    <row r="12400" ht="13.15" customHeight="1" x14ac:dyDescent="0.2"/>
    <row r="12401" ht="13.15" customHeight="1" x14ac:dyDescent="0.2"/>
    <row r="12402" ht="13.15" customHeight="1" x14ac:dyDescent="0.2"/>
    <row r="12403" ht="13.15" customHeight="1" x14ac:dyDescent="0.2"/>
    <row r="12404" ht="13.15" customHeight="1" x14ac:dyDescent="0.2"/>
    <row r="12405" ht="13.15" customHeight="1" x14ac:dyDescent="0.2"/>
    <row r="12406" ht="13.15" customHeight="1" x14ac:dyDescent="0.2"/>
    <row r="12407" ht="13.15" customHeight="1" x14ac:dyDescent="0.2"/>
    <row r="12408" ht="13.15" customHeight="1" x14ac:dyDescent="0.2"/>
    <row r="12409" ht="13.15" customHeight="1" x14ac:dyDescent="0.2"/>
    <row r="12410" ht="13.15" customHeight="1" x14ac:dyDescent="0.2"/>
    <row r="12411" ht="13.15" customHeight="1" x14ac:dyDescent="0.2"/>
    <row r="12412" ht="13.15" customHeight="1" x14ac:dyDescent="0.2"/>
    <row r="12413" ht="13.15" customHeight="1" x14ac:dyDescent="0.2"/>
    <row r="12414" ht="13.15" customHeight="1" x14ac:dyDescent="0.2"/>
    <row r="12415" ht="13.15" customHeight="1" x14ac:dyDescent="0.2"/>
    <row r="12416" ht="13.15" customHeight="1" x14ac:dyDescent="0.2"/>
    <row r="12417" ht="13.15" customHeight="1" x14ac:dyDescent="0.2"/>
    <row r="12418" ht="13.15" customHeight="1" x14ac:dyDescent="0.2"/>
    <row r="12419" ht="13.15" customHeight="1" x14ac:dyDescent="0.2"/>
    <row r="12420" ht="13.15" customHeight="1" x14ac:dyDescent="0.2"/>
    <row r="12421" ht="13.15" customHeight="1" x14ac:dyDescent="0.2"/>
    <row r="12422" ht="13.15" customHeight="1" x14ac:dyDescent="0.2"/>
    <row r="12423" ht="13.15" customHeight="1" x14ac:dyDescent="0.2"/>
    <row r="12424" ht="13.15" customHeight="1" x14ac:dyDescent="0.2"/>
    <row r="12425" ht="13.15" customHeight="1" x14ac:dyDescent="0.2"/>
    <row r="12426" ht="13.15" customHeight="1" x14ac:dyDescent="0.2"/>
    <row r="12427" ht="13.15" customHeight="1" x14ac:dyDescent="0.2"/>
    <row r="12428" ht="13.15" customHeight="1" x14ac:dyDescent="0.2"/>
    <row r="12429" ht="13.15" customHeight="1" x14ac:dyDescent="0.2"/>
    <row r="12430" ht="13.15" customHeight="1" x14ac:dyDescent="0.2"/>
    <row r="12431" ht="13.15" customHeight="1" x14ac:dyDescent="0.2"/>
    <row r="12432" ht="13.15" customHeight="1" x14ac:dyDescent="0.2"/>
    <row r="12433" ht="13.15" customHeight="1" x14ac:dyDescent="0.2"/>
    <row r="12434" ht="13.15" customHeight="1" x14ac:dyDescent="0.2"/>
    <row r="12435" ht="13.15" customHeight="1" x14ac:dyDescent="0.2"/>
    <row r="12436" ht="13.15" customHeight="1" x14ac:dyDescent="0.2"/>
    <row r="12437" ht="13.15" customHeight="1" x14ac:dyDescent="0.2"/>
    <row r="12438" ht="13.15" customHeight="1" x14ac:dyDescent="0.2"/>
    <row r="12439" ht="13.15" customHeight="1" x14ac:dyDescent="0.2"/>
    <row r="12440" ht="13.15" customHeight="1" x14ac:dyDescent="0.2"/>
    <row r="12441" ht="13.15" customHeight="1" x14ac:dyDescent="0.2"/>
    <row r="12442" ht="13.15" customHeight="1" x14ac:dyDescent="0.2"/>
    <row r="12443" ht="13.15" customHeight="1" x14ac:dyDescent="0.2"/>
    <row r="12444" ht="13.15" customHeight="1" x14ac:dyDescent="0.2"/>
    <row r="12445" ht="13.15" customHeight="1" x14ac:dyDescent="0.2"/>
    <row r="12446" ht="13.15" customHeight="1" x14ac:dyDescent="0.2"/>
    <row r="12447" ht="13.15" customHeight="1" x14ac:dyDescent="0.2"/>
    <row r="12448" ht="13.15" customHeight="1" x14ac:dyDescent="0.2"/>
    <row r="12449" ht="13.15" customHeight="1" x14ac:dyDescent="0.2"/>
    <row r="12450" ht="13.15" customHeight="1" x14ac:dyDescent="0.2"/>
    <row r="12451" ht="13.15" customHeight="1" x14ac:dyDescent="0.2"/>
    <row r="12452" ht="13.15" customHeight="1" x14ac:dyDescent="0.2"/>
    <row r="12453" ht="13.15" customHeight="1" x14ac:dyDescent="0.2"/>
    <row r="12454" ht="13.15" customHeight="1" x14ac:dyDescent="0.2"/>
    <row r="12455" ht="13.15" customHeight="1" x14ac:dyDescent="0.2"/>
    <row r="12456" ht="13.15" customHeight="1" x14ac:dyDescent="0.2"/>
    <row r="12457" ht="13.15" customHeight="1" x14ac:dyDescent="0.2"/>
    <row r="12458" ht="13.15" customHeight="1" x14ac:dyDescent="0.2"/>
    <row r="12459" ht="13.15" customHeight="1" x14ac:dyDescent="0.2"/>
    <row r="12460" ht="13.15" customHeight="1" x14ac:dyDescent="0.2"/>
    <row r="12461" ht="13.15" customHeight="1" x14ac:dyDescent="0.2"/>
    <row r="12462" ht="13.15" customHeight="1" x14ac:dyDescent="0.2"/>
    <row r="12463" ht="13.15" customHeight="1" x14ac:dyDescent="0.2"/>
    <row r="12464" ht="13.15" customHeight="1" x14ac:dyDescent="0.2"/>
    <row r="12465" ht="13.15" customHeight="1" x14ac:dyDescent="0.2"/>
    <row r="12466" ht="13.15" customHeight="1" x14ac:dyDescent="0.2"/>
    <row r="12467" ht="13.15" customHeight="1" x14ac:dyDescent="0.2"/>
    <row r="12468" ht="13.15" customHeight="1" x14ac:dyDescent="0.2"/>
    <row r="12469" ht="13.15" customHeight="1" x14ac:dyDescent="0.2"/>
    <row r="12470" ht="13.15" customHeight="1" x14ac:dyDescent="0.2"/>
    <row r="12471" ht="13.15" customHeight="1" x14ac:dyDescent="0.2"/>
    <row r="12472" ht="13.15" customHeight="1" x14ac:dyDescent="0.2"/>
    <row r="12473" ht="13.15" customHeight="1" x14ac:dyDescent="0.2"/>
    <row r="12474" ht="13.15" customHeight="1" x14ac:dyDescent="0.2"/>
    <row r="12475" ht="13.15" customHeight="1" x14ac:dyDescent="0.2"/>
    <row r="12476" ht="13.15" customHeight="1" x14ac:dyDescent="0.2"/>
    <row r="12477" ht="13.15" customHeight="1" x14ac:dyDescent="0.2"/>
    <row r="12478" ht="13.15" customHeight="1" x14ac:dyDescent="0.2"/>
    <row r="12479" ht="13.15" customHeight="1" x14ac:dyDescent="0.2"/>
    <row r="12480" ht="13.15" customHeight="1" x14ac:dyDescent="0.2"/>
    <row r="12481" ht="13.15" customHeight="1" x14ac:dyDescent="0.2"/>
    <row r="12482" ht="13.15" customHeight="1" x14ac:dyDescent="0.2"/>
    <row r="12483" ht="13.15" customHeight="1" x14ac:dyDescent="0.2"/>
    <row r="12484" ht="13.15" customHeight="1" x14ac:dyDescent="0.2"/>
    <row r="12485" ht="13.15" customHeight="1" x14ac:dyDescent="0.2"/>
    <row r="12486" ht="13.15" customHeight="1" x14ac:dyDescent="0.2"/>
    <row r="12487" ht="13.15" customHeight="1" x14ac:dyDescent="0.2"/>
    <row r="12488" ht="13.15" customHeight="1" x14ac:dyDescent="0.2"/>
    <row r="12489" ht="13.15" customHeight="1" x14ac:dyDescent="0.2"/>
    <row r="12490" ht="13.15" customHeight="1" x14ac:dyDescent="0.2"/>
    <row r="12491" ht="13.15" customHeight="1" x14ac:dyDescent="0.2"/>
    <row r="12492" ht="13.15" customHeight="1" x14ac:dyDescent="0.2"/>
    <row r="12493" ht="13.15" customHeight="1" x14ac:dyDescent="0.2"/>
    <row r="12494" ht="13.15" customHeight="1" x14ac:dyDescent="0.2"/>
    <row r="12495" ht="13.15" customHeight="1" x14ac:dyDescent="0.2"/>
    <row r="12496" ht="13.15" customHeight="1" x14ac:dyDescent="0.2"/>
    <row r="12497" ht="13.15" customHeight="1" x14ac:dyDescent="0.2"/>
    <row r="12498" ht="13.15" customHeight="1" x14ac:dyDescent="0.2"/>
    <row r="12499" ht="13.15" customHeight="1" x14ac:dyDescent="0.2"/>
    <row r="12500" ht="13.15" customHeight="1" x14ac:dyDescent="0.2"/>
    <row r="12501" ht="13.15" customHeight="1" x14ac:dyDescent="0.2"/>
    <row r="12502" ht="13.15" customHeight="1" x14ac:dyDescent="0.2"/>
    <row r="12503" ht="13.15" customHeight="1" x14ac:dyDescent="0.2"/>
    <row r="12504" ht="13.15" customHeight="1" x14ac:dyDescent="0.2"/>
    <row r="12505" ht="13.15" customHeight="1" x14ac:dyDescent="0.2"/>
    <row r="12506" ht="13.15" customHeight="1" x14ac:dyDescent="0.2"/>
    <row r="12507" ht="13.15" customHeight="1" x14ac:dyDescent="0.2"/>
    <row r="12508" ht="13.15" customHeight="1" x14ac:dyDescent="0.2"/>
    <row r="12509" ht="13.15" customHeight="1" x14ac:dyDescent="0.2"/>
    <row r="12510" ht="13.15" customHeight="1" x14ac:dyDescent="0.2"/>
    <row r="12511" ht="13.15" customHeight="1" x14ac:dyDescent="0.2"/>
    <row r="12512" ht="13.15" customHeight="1" x14ac:dyDescent="0.2"/>
    <row r="12513" ht="13.15" customHeight="1" x14ac:dyDescent="0.2"/>
    <row r="12514" ht="13.15" customHeight="1" x14ac:dyDescent="0.2"/>
    <row r="12515" ht="13.15" customHeight="1" x14ac:dyDescent="0.2"/>
    <row r="12516" ht="13.15" customHeight="1" x14ac:dyDescent="0.2"/>
    <row r="12517" ht="13.15" customHeight="1" x14ac:dyDescent="0.2"/>
    <row r="12518" ht="13.15" customHeight="1" x14ac:dyDescent="0.2"/>
    <row r="12519" ht="13.15" customHeight="1" x14ac:dyDescent="0.2"/>
    <row r="12520" ht="13.15" customHeight="1" x14ac:dyDescent="0.2"/>
    <row r="12521" ht="13.15" customHeight="1" x14ac:dyDescent="0.2"/>
    <row r="12522" ht="13.15" customHeight="1" x14ac:dyDescent="0.2"/>
    <row r="12523" ht="13.15" customHeight="1" x14ac:dyDescent="0.2"/>
    <row r="12524" ht="13.15" customHeight="1" x14ac:dyDescent="0.2"/>
    <row r="12525" ht="13.15" customHeight="1" x14ac:dyDescent="0.2"/>
    <row r="12526" ht="13.15" customHeight="1" x14ac:dyDescent="0.2"/>
    <row r="12527" ht="13.15" customHeight="1" x14ac:dyDescent="0.2"/>
    <row r="12528" ht="13.15" customHeight="1" x14ac:dyDescent="0.2"/>
    <row r="12529" ht="13.15" customHeight="1" x14ac:dyDescent="0.2"/>
    <row r="12530" ht="13.15" customHeight="1" x14ac:dyDescent="0.2"/>
    <row r="12531" ht="13.15" customHeight="1" x14ac:dyDescent="0.2"/>
    <row r="12532" ht="13.15" customHeight="1" x14ac:dyDescent="0.2"/>
    <row r="12533" ht="13.15" customHeight="1" x14ac:dyDescent="0.2"/>
    <row r="12534" ht="13.15" customHeight="1" x14ac:dyDescent="0.2"/>
    <row r="12535" ht="13.15" customHeight="1" x14ac:dyDescent="0.2"/>
    <row r="12536" ht="13.15" customHeight="1" x14ac:dyDescent="0.2"/>
    <row r="12537" ht="13.15" customHeight="1" x14ac:dyDescent="0.2"/>
    <row r="12538" ht="13.15" customHeight="1" x14ac:dyDescent="0.2"/>
    <row r="12539" ht="13.15" customHeight="1" x14ac:dyDescent="0.2"/>
    <row r="12540" ht="13.15" customHeight="1" x14ac:dyDescent="0.2"/>
    <row r="12541" ht="13.15" customHeight="1" x14ac:dyDescent="0.2"/>
    <row r="12542" ht="13.15" customHeight="1" x14ac:dyDescent="0.2"/>
    <row r="12543" ht="13.15" customHeight="1" x14ac:dyDescent="0.2"/>
    <row r="12544" ht="13.15" customHeight="1" x14ac:dyDescent="0.2"/>
    <row r="12545" ht="13.15" customHeight="1" x14ac:dyDescent="0.2"/>
    <row r="12546" ht="13.15" customHeight="1" x14ac:dyDescent="0.2"/>
    <row r="12547" ht="13.15" customHeight="1" x14ac:dyDescent="0.2"/>
    <row r="12548" ht="13.15" customHeight="1" x14ac:dyDescent="0.2"/>
    <row r="12549" ht="13.15" customHeight="1" x14ac:dyDescent="0.2"/>
    <row r="12550" ht="13.15" customHeight="1" x14ac:dyDescent="0.2"/>
    <row r="12551" ht="13.15" customHeight="1" x14ac:dyDescent="0.2"/>
    <row r="12552" ht="13.15" customHeight="1" x14ac:dyDescent="0.2"/>
    <row r="12553" ht="13.15" customHeight="1" x14ac:dyDescent="0.2"/>
    <row r="12554" ht="13.15" customHeight="1" x14ac:dyDescent="0.2"/>
    <row r="12555" ht="13.15" customHeight="1" x14ac:dyDescent="0.2"/>
    <row r="12556" ht="13.15" customHeight="1" x14ac:dyDescent="0.2"/>
    <row r="12557" ht="13.15" customHeight="1" x14ac:dyDescent="0.2"/>
    <row r="12558" ht="13.15" customHeight="1" x14ac:dyDescent="0.2"/>
    <row r="12559" ht="13.15" customHeight="1" x14ac:dyDescent="0.2"/>
    <row r="12560" ht="13.15" customHeight="1" x14ac:dyDescent="0.2"/>
    <row r="12561" ht="13.15" customHeight="1" x14ac:dyDescent="0.2"/>
    <row r="12562" ht="13.15" customHeight="1" x14ac:dyDescent="0.2"/>
    <row r="12563" ht="13.15" customHeight="1" x14ac:dyDescent="0.2"/>
    <row r="12564" ht="13.15" customHeight="1" x14ac:dyDescent="0.2"/>
    <row r="12565" ht="13.15" customHeight="1" x14ac:dyDescent="0.2"/>
    <row r="12566" ht="13.15" customHeight="1" x14ac:dyDescent="0.2"/>
    <row r="12567" ht="13.15" customHeight="1" x14ac:dyDescent="0.2"/>
    <row r="12568" ht="13.15" customHeight="1" x14ac:dyDescent="0.2"/>
    <row r="12569" ht="13.15" customHeight="1" x14ac:dyDescent="0.2"/>
    <row r="12570" ht="13.15" customHeight="1" x14ac:dyDescent="0.2"/>
    <row r="12571" ht="13.15" customHeight="1" x14ac:dyDescent="0.2"/>
    <row r="12572" ht="13.15" customHeight="1" x14ac:dyDescent="0.2"/>
    <row r="12573" ht="13.15" customHeight="1" x14ac:dyDescent="0.2"/>
    <row r="12574" ht="13.15" customHeight="1" x14ac:dyDescent="0.2"/>
    <row r="12575" ht="13.15" customHeight="1" x14ac:dyDescent="0.2"/>
    <row r="12576" ht="13.15" customHeight="1" x14ac:dyDescent="0.2"/>
    <row r="12577" ht="13.15" customHeight="1" x14ac:dyDescent="0.2"/>
    <row r="12578" ht="13.15" customHeight="1" x14ac:dyDescent="0.2"/>
    <row r="12579" ht="13.15" customHeight="1" x14ac:dyDescent="0.2"/>
    <row r="12580" ht="13.15" customHeight="1" x14ac:dyDescent="0.2"/>
    <row r="12581" ht="13.15" customHeight="1" x14ac:dyDescent="0.2"/>
    <row r="12582" ht="13.15" customHeight="1" x14ac:dyDescent="0.2"/>
    <row r="12583" ht="13.15" customHeight="1" x14ac:dyDescent="0.2"/>
    <row r="12584" ht="13.15" customHeight="1" x14ac:dyDescent="0.2"/>
    <row r="12585" ht="13.15" customHeight="1" x14ac:dyDescent="0.2"/>
    <row r="12586" ht="13.15" customHeight="1" x14ac:dyDescent="0.2"/>
    <row r="12587" ht="13.15" customHeight="1" x14ac:dyDescent="0.2"/>
    <row r="12588" ht="13.15" customHeight="1" x14ac:dyDescent="0.2"/>
    <row r="12589" ht="13.15" customHeight="1" x14ac:dyDescent="0.2"/>
    <row r="12590" ht="13.15" customHeight="1" x14ac:dyDescent="0.2"/>
    <row r="12591" ht="13.15" customHeight="1" x14ac:dyDescent="0.2"/>
    <row r="12592" ht="13.15" customHeight="1" x14ac:dyDescent="0.2"/>
    <row r="12593" ht="13.15" customHeight="1" x14ac:dyDescent="0.2"/>
    <row r="12594" ht="13.15" customHeight="1" x14ac:dyDescent="0.2"/>
    <row r="12595" ht="13.15" customHeight="1" x14ac:dyDescent="0.2"/>
    <row r="12596" ht="13.15" customHeight="1" x14ac:dyDescent="0.2"/>
    <row r="12597" ht="13.15" customHeight="1" x14ac:dyDescent="0.2"/>
    <row r="12598" ht="13.15" customHeight="1" x14ac:dyDescent="0.2"/>
    <row r="12599" ht="13.15" customHeight="1" x14ac:dyDescent="0.2"/>
    <row r="12600" ht="13.15" customHeight="1" x14ac:dyDescent="0.2"/>
    <row r="12601" ht="13.15" customHeight="1" x14ac:dyDescent="0.2"/>
    <row r="12602" ht="13.15" customHeight="1" x14ac:dyDescent="0.2"/>
    <row r="12603" ht="13.15" customHeight="1" x14ac:dyDescent="0.2"/>
    <row r="12604" ht="13.15" customHeight="1" x14ac:dyDescent="0.2"/>
    <row r="12605" ht="13.15" customHeight="1" x14ac:dyDescent="0.2"/>
    <row r="12606" ht="13.15" customHeight="1" x14ac:dyDescent="0.2"/>
    <row r="12607" ht="13.15" customHeight="1" x14ac:dyDescent="0.2"/>
    <row r="12608" ht="13.15" customHeight="1" x14ac:dyDescent="0.2"/>
    <row r="12609" ht="13.15" customHeight="1" x14ac:dyDescent="0.2"/>
    <row r="12610" ht="13.15" customHeight="1" x14ac:dyDescent="0.2"/>
    <row r="12611" ht="13.15" customHeight="1" x14ac:dyDescent="0.2"/>
    <row r="12612" ht="13.15" customHeight="1" x14ac:dyDescent="0.2"/>
    <row r="12613" ht="13.15" customHeight="1" x14ac:dyDescent="0.2"/>
    <row r="12614" ht="13.15" customHeight="1" x14ac:dyDescent="0.2"/>
    <row r="12615" ht="13.15" customHeight="1" x14ac:dyDescent="0.2"/>
    <row r="12616" ht="13.15" customHeight="1" x14ac:dyDescent="0.2"/>
    <row r="12617" ht="13.15" customHeight="1" x14ac:dyDescent="0.2"/>
    <row r="12618" ht="13.15" customHeight="1" x14ac:dyDescent="0.2"/>
    <row r="12619" ht="13.15" customHeight="1" x14ac:dyDescent="0.2"/>
    <row r="12620" ht="13.15" customHeight="1" x14ac:dyDescent="0.2"/>
    <row r="12621" ht="13.15" customHeight="1" x14ac:dyDescent="0.2"/>
    <row r="12622" ht="13.15" customHeight="1" x14ac:dyDescent="0.2"/>
    <row r="12623" ht="13.15" customHeight="1" x14ac:dyDescent="0.2"/>
    <row r="12624" ht="13.15" customHeight="1" x14ac:dyDescent="0.2"/>
    <row r="12625" ht="13.15" customHeight="1" x14ac:dyDescent="0.2"/>
    <row r="12626" ht="13.15" customHeight="1" x14ac:dyDescent="0.2"/>
    <row r="12627" ht="13.15" customHeight="1" x14ac:dyDescent="0.2"/>
    <row r="12628" ht="13.15" customHeight="1" x14ac:dyDescent="0.2"/>
    <row r="12629" ht="13.15" customHeight="1" x14ac:dyDescent="0.2"/>
    <row r="12630" ht="13.15" customHeight="1" x14ac:dyDescent="0.2"/>
    <row r="12631" ht="13.15" customHeight="1" x14ac:dyDescent="0.2"/>
    <row r="12632" ht="13.15" customHeight="1" x14ac:dyDescent="0.2"/>
    <row r="12633" ht="13.15" customHeight="1" x14ac:dyDescent="0.2"/>
    <row r="12634" ht="13.15" customHeight="1" x14ac:dyDescent="0.2"/>
    <row r="12635" ht="13.15" customHeight="1" x14ac:dyDescent="0.2"/>
    <row r="12636" ht="13.15" customHeight="1" x14ac:dyDescent="0.2"/>
    <row r="12637" ht="13.15" customHeight="1" x14ac:dyDescent="0.2"/>
    <row r="12638" ht="13.15" customHeight="1" x14ac:dyDescent="0.2"/>
    <row r="12639" ht="13.15" customHeight="1" x14ac:dyDescent="0.2"/>
    <row r="12640" ht="13.15" customHeight="1" x14ac:dyDescent="0.2"/>
    <row r="12641" ht="13.15" customHeight="1" x14ac:dyDescent="0.2"/>
    <row r="12642" ht="13.15" customHeight="1" x14ac:dyDescent="0.2"/>
    <row r="12643" ht="13.15" customHeight="1" x14ac:dyDescent="0.2"/>
    <row r="12644" ht="13.15" customHeight="1" x14ac:dyDescent="0.2"/>
    <row r="12645" ht="13.15" customHeight="1" x14ac:dyDescent="0.2"/>
    <row r="12646" ht="13.15" customHeight="1" x14ac:dyDescent="0.2"/>
    <row r="12647" ht="13.15" customHeight="1" x14ac:dyDescent="0.2"/>
    <row r="12648" ht="13.15" customHeight="1" x14ac:dyDescent="0.2"/>
    <row r="12649" ht="13.15" customHeight="1" x14ac:dyDescent="0.2"/>
    <row r="12650" ht="13.15" customHeight="1" x14ac:dyDescent="0.2"/>
    <row r="12651" ht="13.15" customHeight="1" x14ac:dyDescent="0.2"/>
    <row r="12652" ht="13.15" customHeight="1" x14ac:dyDescent="0.2"/>
    <row r="12653" ht="13.15" customHeight="1" x14ac:dyDescent="0.2"/>
    <row r="12654" ht="13.15" customHeight="1" x14ac:dyDescent="0.2"/>
    <row r="12655" ht="13.15" customHeight="1" x14ac:dyDescent="0.2"/>
    <row r="12656" ht="13.15" customHeight="1" x14ac:dyDescent="0.2"/>
    <row r="12657" ht="13.15" customHeight="1" x14ac:dyDescent="0.2"/>
    <row r="12658" ht="13.15" customHeight="1" x14ac:dyDescent="0.2"/>
    <row r="12659" ht="13.15" customHeight="1" x14ac:dyDescent="0.2"/>
    <row r="12660" ht="13.15" customHeight="1" x14ac:dyDescent="0.2"/>
    <row r="12661" ht="13.15" customHeight="1" x14ac:dyDescent="0.2"/>
    <row r="12662" ht="13.15" customHeight="1" x14ac:dyDescent="0.2"/>
    <row r="12663" ht="13.15" customHeight="1" x14ac:dyDescent="0.2"/>
    <row r="12664" ht="13.15" customHeight="1" x14ac:dyDescent="0.2"/>
    <row r="12665" ht="13.15" customHeight="1" x14ac:dyDescent="0.2"/>
    <row r="12666" ht="13.15" customHeight="1" x14ac:dyDescent="0.2"/>
    <row r="12667" ht="13.15" customHeight="1" x14ac:dyDescent="0.2"/>
    <row r="12668" ht="13.15" customHeight="1" x14ac:dyDescent="0.2"/>
    <row r="12669" ht="13.15" customHeight="1" x14ac:dyDescent="0.2"/>
    <row r="12670" ht="13.15" customHeight="1" x14ac:dyDescent="0.2"/>
    <row r="12671" ht="13.15" customHeight="1" x14ac:dyDescent="0.2"/>
    <row r="12672" ht="13.15" customHeight="1" x14ac:dyDescent="0.2"/>
    <row r="12673" ht="13.15" customHeight="1" x14ac:dyDescent="0.2"/>
    <row r="12674" ht="13.15" customHeight="1" x14ac:dyDescent="0.2"/>
    <row r="12675" ht="13.15" customHeight="1" x14ac:dyDescent="0.2"/>
    <row r="12676" ht="13.15" customHeight="1" x14ac:dyDescent="0.2"/>
    <row r="12677" ht="13.15" customHeight="1" x14ac:dyDescent="0.2"/>
    <row r="12678" ht="13.15" customHeight="1" x14ac:dyDescent="0.2"/>
    <row r="12679" ht="13.15" customHeight="1" x14ac:dyDescent="0.2"/>
    <row r="12680" ht="13.15" customHeight="1" x14ac:dyDescent="0.2"/>
    <row r="12681" ht="13.15" customHeight="1" x14ac:dyDescent="0.2"/>
    <row r="12682" ht="13.15" customHeight="1" x14ac:dyDescent="0.2"/>
    <row r="12683" ht="13.15" customHeight="1" x14ac:dyDescent="0.2"/>
    <row r="12684" ht="13.15" customHeight="1" x14ac:dyDescent="0.2"/>
    <row r="12685" ht="13.15" customHeight="1" x14ac:dyDescent="0.2"/>
    <row r="12686" ht="13.15" customHeight="1" x14ac:dyDescent="0.2"/>
    <row r="12687" ht="13.15" customHeight="1" x14ac:dyDescent="0.2"/>
    <row r="12688" ht="13.15" customHeight="1" x14ac:dyDescent="0.2"/>
    <row r="12689" ht="13.15" customHeight="1" x14ac:dyDescent="0.2"/>
    <row r="12690" ht="13.15" customHeight="1" x14ac:dyDescent="0.2"/>
    <row r="12691" ht="13.15" customHeight="1" x14ac:dyDescent="0.2"/>
    <row r="12692" ht="13.15" customHeight="1" x14ac:dyDescent="0.2"/>
    <row r="12693" ht="13.15" customHeight="1" x14ac:dyDescent="0.2"/>
    <row r="12694" ht="13.15" customHeight="1" x14ac:dyDescent="0.2"/>
    <row r="12695" ht="13.15" customHeight="1" x14ac:dyDescent="0.2"/>
    <row r="12696" ht="13.15" customHeight="1" x14ac:dyDescent="0.2"/>
    <row r="12697" ht="13.15" customHeight="1" x14ac:dyDescent="0.2"/>
    <row r="12698" ht="13.15" customHeight="1" x14ac:dyDescent="0.2"/>
    <row r="12699" ht="13.15" customHeight="1" x14ac:dyDescent="0.2"/>
    <row r="12700" ht="13.15" customHeight="1" x14ac:dyDescent="0.2"/>
    <row r="12701" ht="13.15" customHeight="1" x14ac:dyDescent="0.2"/>
    <row r="12702" ht="13.15" customHeight="1" x14ac:dyDescent="0.2"/>
    <row r="12703" ht="13.15" customHeight="1" x14ac:dyDescent="0.2"/>
    <row r="12704" ht="13.15" customHeight="1" x14ac:dyDescent="0.2"/>
    <row r="12705" ht="13.15" customHeight="1" x14ac:dyDescent="0.2"/>
    <row r="12706" ht="13.15" customHeight="1" x14ac:dyDescent="0.2"/>
    <row r="12707" ht="13.15" customHeight="1" x14ac:dyDescent="0.2"/>
    <row r="12708" ht="13.15" customHeight="1" x14ac:dyDescent="0.2"/>
    <row r="12709" ht="13.15" customHeight="1" x14ac:dyDescent="0.2"/>
    <row r="12710" ht="13.15" customHeight="1" x14ac:dyDescent="0.2"/>
    <row r="12711" ht="13.15" customHeight="1" x14ac:dyDescent="0.2"/>
    <row r="12712" ht="13.15" customHeight="1" x14ac:dyDescent="0.2"/>
    <row r="12713" ht="13.15" customHeight="1" x14ac:dyDescent="0.2"/>
    <row r="12714" ht="13.15" customHeight="1" x14ac:dyDescent="0.2"/>
    <row r="12715" ht="13.15" customHeight="1" x14ac:dyDescent="0.2"/>
    <row r="12716" ht="13.15" customHeight="1" x14ac:dyDescent="0.2"/>
    <row r="12717" ht="13.15" customHeight="1" x14ac:dyDescent="0.2"/>
    <row r="12718" ht="13.15" customHeight="1" x14ac:dyDescent="0.2"/>
    <row r="12719" ht="13.15" customHeight="1" x14ac:dyDescent="0.2"/>
    <row r="12720" ht="13.15" customHeight="1" x14ac:dyDescent="0.2"/>
    <row r="12721" ht="13.15" customHeight="1" x14ac:dyDescent="0.2"/>
    <row r="12722" ht="13.15" customHeight="1" x14ac:dyDescent="0.2"/>
    <row r="12723" ht="13.15" customHeight="1" x14ac:dyDescent="0.2"/>
    <row r="12724" ht="13.15" customHeight="1" x14ac:dyDescent="0.2"/>
    <row r="12725" ht="13.15" customHeight="1" x14ac:dyDescent="0.2"/>
    <row r="12726" ht="13.15" customHeight="1" x14ac:dyDescent="0.2"/>
    <row r="12727" ht="13.15" customHeight="1" x14ac:dyDescent="0.2"/>
    <row r="12728" ht="13.15" customHeight="1" x14ac:dyDescent="0.2"/>
    <row r="12729" ht="13.15" customHeight="1" x14ac:dyDescent="0.2"/>
    <row r="12730" ht="13.15" customHeight="1" x14ac:dyDescent="0.2"/>
    <row r="12731" ht="13.15" customHeight="1" x14ac:dyDescent="0.2"/>
    <row r="12732" ht="13.15" customHeight="1" x14ac:dyDescent="0.2"/>
    <row r="12733" ht="13.15" customHeight="1" x14ac:dyDescent="0.2"/>
    <row r="12734" ht="13.15" customHeight="1" x14ac:dyDescent="0.2"/>
    <row r="12735" ht="13.15" customHeight="1" x14ac:dyDescent="0.2"/>
    <row r="12736" ht="13.15" customHeight="1" x14ac:dyDescent="0.2"/>
    <row r="12737" ht="13.15" customHeight="1" x14ac:dyDescent="0.2"/>
    <row r="12738" ht="13.15" customHeight="1" x14ac:dyDescent="0.2"/>
    <row r="12739" ht="13.15" customHeight="1" x14ac:dyDescent="0.2"/>
    <row r="12740" ht="13.15" customHeight="1" x14ac:dyDescent="0.2"/>
    <row r="12741" ht="13.15" customHeight="1" x14ac:dyDescent="0.2"/>
    <row r="12742" ht="13.15" customHeight="1" x14ac:dyDescent="0.2"/>
    <row r="12743" ht="13.15" customHeight="1" x14ac:dyDescent="0.2"/>
    <row r="12744" ht="13.15" customHeight="1" x14ac:dyDescent="0.2"/>
    <row r="12745" ht="13.15" customHeight="1" x14ac:dyDescent="0.2"/>
    <row r="12746" ht="13.15" customHeight="1" x14ac:dyDescent="0.2"/>
    <row r="12747" ht="13.15" customHeight="1" x14ac:dyDescent="0.2"/>
    <row r="12748" ht="13.15" customHeight="1" x14ac:dyDescent="0.2"/>
    <row r="12749" ht="13.15" customHeight="1" x14ac:dyDescent="0.2"/>
    <row r="12750" ht="13.15" customHeight="1" x14ac:dyDescent="0.2"/>
    <row r="12751" ht="13.15" customHeight="1" x14ac:dyDescent="0.2"/>
    <row r="12752" ht="13.15" customHeight="1" x14ac:dyDescent="0.2"/>
    <row r="12753" ht="13.15" customHeight="1" x14ac:dyDescent="0.2"/>
    <row r="12754" ht="13.15" customHeight="1" x14ac:dyDescent="0.2"/>
    <row r="12755" ht="13.15" customHeight="1" x14ac:dyDescent="0.2"/>
    <row r="12756" ht="13.15" customHeight="1" x14ac:dyDescent="0.2"/>
    <row r="12757" ht="13.15" customHeight="1" x14ac:dyDescent="0.2"/>
    <row r="12758" ht="13.15" customHeight="1" x14ac:dyDescent="0.2"/>
    <row r="12759" ht="13.15" customHeight="1" x14ac:dyDescent="0.2"/>
    <row r="12760" ht="13.15" customHeight="1" x14ac:dyDescent="0.2"/>
    <row r="12761" ht="13.15" customHeight="1" x14ac:dyDescent="0.2"/>
    <row r="12762" ht="13.15" customHeight="1" x14ac:dyDescent="0.2"/>
    <row r="12763" ht="13.15" customHeight="1" x14ac:dyDescent="0.2"/>
    <row r="12764" ht="13.15" customHeight="1" x14ac:dyDescent="0.2"/>
    <row r="12765" ht="13.15" customHeight="1" x14ac:dyDescent="0.2"/>
    <row r="12766" ht="13.15" customHeight="1" x14ac:dyDescent="0.2"/>
    <row r="12767" ht="13.15" customHeight="1" x14ac:dyDescent="0.2"/>
    <row r="12768" ht="13.15" customHeight="1" x14ac:dyDescent="0.2"/>
    <row r="12769" ht="13.15" customHeight="1" x14ac:dyDescent="0.2"/>
    <row r="12770" ht="13.15" customHeight="1" x14ac:dyDescent="0.2"/>
    <row r="12771" ht="13.15" customHeight="1" x14ac:dyDescent="0.2"/>
    <row r="12772" ht="13.15" customHeight="1" x14ac:dyDescent="0.2"/>
    <row r="12773" ht="13.15" customHeight="1" x14ac:dyDescent="0.2"/>
    <row r="12774" ht="13.15" customHeight="1" x14ac:dyDescent="0.2"/>
    <row r="12775" ht="13.15" customHeight="1" x14ac:dyDescent="0.2"/>
    <row r="12776" ht="13.15" customHeight="1" x14ac:dyDescent="0.2"/>
    <row r="12777" ht="13.15" customHeight="1" x14ac:dyDescent="0.2"/>
    <row r="12778" ht="13.15" customHeight="1" x14ac:dyDescent="0.2"/>
    <row r="12779" ht="13.15" customHeight="1" x14ac:dyDescent="0.2"/>
    <row r="12780" ht="13.15" customHeight="1" x14ac:dyDescent="0.2"/>
    <row r="12781" ht="13.15" customHeight="1" x14ac:dyDescent="0.2"/>
    <row r="12782" ht="13.15" customHeight="1" x14ac:dyDescent="0.2"/>
    <row r="12783" ht="13.15" customHeight="1" x14ac:dyDescent="0.2"/>
    <row r="12784" ht="13.15" customHeight="1" x14ac:dyDescent="0.2"/>
    <row r="12785" ht="13.15" customHeight="1" x14ac:dyDescent="0.2"/>
    <row r="12786" ht="13.15" customHeight="1" x14ac:dyDescent="0.2"/>
    <row r="12787" ht="13.15" customHeight="1" x14ac:dyDescent="0.2"/>
    <row r="12788" ht="13.15" customHeight="1" x14ac:dyDescent="0.2"/>
    <row r="12789" ht="13.15" customHeight="1" x14ac:dyDescent="0.2"/>
    <row r="12790" ht="13.15" customHeight="1" x14ac:dyDescent="0.2"/>
    <row r="12791" ht="13.15" customHeight="1" x14ac:dyDescent="0.2"/>
    <row r="12792" ht="13.15" customHeight="1" x14ac:dyDescent="0.2"/>
    <row r="12793" ht="13.15" customHeight="1" x14ac:dyDescent="0.2"/>
    <row r="12794" ht="13.15" customHeight="1" x14ac:dyDescent="0.2"/>
    <row r="12795" ht="13.15" customHeight="1" x14ac:dyDescent="0.2"/>
    <row r="12796" ht="13.15" customHeight="1" x14ac:dyDescent="0.2"/>
    <row r="12797" ht="13.15" customHeight="1" x14ac:dyDescent="0.2"/>
    <row r="12798" ht="13.15" customHeight="1" x14ac:dyDescent="0.2"/>
    <row r="12799" ht="13.15" customHeight="1" x14ac:dyDescent="0.2"/>
    <row r="12800" ht="13.15" customHeight="1" x14ac:dyDescent="0.2"/>
    <row r="12801" ht="13.15" customHeight="1" x14ac:dyDescent="0.2"/>
    <row r="12802" ht="13.15" customHeight="1" x14ac:dyDescent="0.2"/>
    <row r="12803" ht="13.15" customHeight="1" x14ac:dyDescent="0.2"/>
    <row r="12804" ht="13.15" customHeight="1" x14ac:dyDescent="0.2"/>
    <row r="12805" ht="13.15" customHeight="1" x14ac:dyDescent="0.2"/>
    <row r="12806" ht="13.15" customHeight="1" x14ac:dyDescent="0.2"/>
    <row r="12807" ht="13.15" customHeight="1" x14ac:dyDescent="0.2"/>
    <row r="12808" ht="13.15" customHeight="1" x14ac:dyDescent="0.2"/>
    <row r="12809" ht="13.15" customHeight="1" x14ac:dyDescent="0.2"/>
    <row r="12810" ht="13.15" customHeight="1" x14ac:dyDescent="0.2"/>
    <row r="12811" ht="13.15" customHeight="1" x14ac:dyDescent="0.2"/>
    <row r="12812" ht="13.15" customHeight="1" x14ac:dyDescent="0.2"/>
    <row r="12813" ht="13.15" customHeight="1" x14ac:dyDescent="0.2"/>
    <row r="12814" ht="13.15" customHeight="1" x14ac:dyDescent="0.2"/>
    <row r="12815" ht="13.15" customHeight="1" x14ac:dyDescent="0.2"/>
    <row r="12816" ht="13.15" customHeight="1" x14ac:dyDescent="0.2"/>
    <row r="12817" ht="13.15" customHeight="1" x14ac:dyDescent="0.2"/>
    <row r="12818" ht="13.15" customHeight="1" x14ac:dyDescent="0.2"/>
    <row r="12819" ht="13.15" customHeight="1" x14ac:dyDescent="0.2"/>
    <row r="12820" ht="13.15" customHeight="1" x14ac:dyDescent="0.2"/>
    <row r="12821" ht="13.15" customHeight="1" x14ac:dyDescent="0.2"/>
    <row r="12822" ht="13.15" customHeight="1" x14ac:dyDescent="0.2"/>
    <row r="12823" ht="13.15" customHeight="1" x14ac:dyDescent="0.2"/>
    <row r="12824" ht="13.15" customHeight="1" x14ac:dyDescent="0.2"/>
    <row r="12825" ht="13.15" customHeight="1" x14ac:dyDescent="0.2"/>
    <row r="12826" ht="13.15" customHeight="1" x14ac:dyDescent="0.2"/>
    <row r="12827" ht="13.15" customHeight="1" x14ac:dyDescent="0.2"/>
    <row r="12828" ht="13.15" customHeight="1" x14ac:dyDescent="0.2"/>
    <row r="12829" ht="13.15" customHeight="1" x14ac:dyDescent="0.2"/>
    <row r="12830" ht="13.15" customHeight="1" x14ac:dyDescent="0.2"/>
    <row r="12831" ht="13.15" customHeight="1" x14ac:dyDescent="0.2"/>
    <row r="12832" ht="13.15" customHeight="1" x14ac:dyDescent="0.2"/>
    <row r="12833" ht="13.15" customHeight="1" x14ac:dyDescent="0.2"/>
    <row r="12834" ht="13.15" customHeight="1" x14ac:dyDescent="0.2"/>
    <row r="12835" ht="13.15" customHeight="1" x14ac:dyDescent="0.2"/>
    <row r="12836" ht="13.15" customHeight="1" x14ac:dyDescent="0.2"/>
    <row r="12837" ht="13.15" customHeight="1" x14ac:dyDescent="0.2"/>
    <row r="12838" ht="13.15" customHeight="1" x14ac:dyDescent="0.2"/>
    <row r="12839" ht="13.15" customHeight="1" x14ac:dyDescent="0.2"/>
    <row r="12840" ht="13.15" customHeight="1" x14ac:dyDescent="0.2"/>
    <row r="12841" ht="13.15" customHeight="1" x14ac:dyDescent="0.2"/>
    <row r="12842" ht="13.15" customHeight="1" x14ac:dyDescent="0.2"/>
    <row r="12843" ht="13.15" customHeight="1" x14ac:dyDescent="0.2"/>
    <row r="12844" ht="13.15" customHeight="1" x14ac:dyDescent="0.2"/>
    <row r="12845" ht="13.15" customHeight="1" x14ac:dyDescent="0.2"/>
    <row r="12846" ht="13.15" customHeight="1" x14ac:dyDescent="0.2"/>
    <row r="12847" ht="13.15" customHeight="1" x14ac:dyDescent="0.2"/>
    <row r="12848" ht="13.15" customHeight="1" x14ac:dyDescent="0.2"/>
    <row r="12849" ht="13.15" customHeight="1" x14ac:dyDescent="0.2"/>
    <row r="12850" ht="13.15" customHeight="1" x14ac:dyDescent="0.2"/>
    <row r="12851" ht="13.15" customHeight="1" x14ac:dyDescent="0.2"/>
    <row r="12852" ht="13.15" customHeight="1" x14ac:dyDescent="0.2"/>
    <row r="12853" ht="13.15" customHeight="1" x14ac:dyDescent="0.2"/>
    <row r="12854" ht="13.15" customHeight="1" x14ac:dyDescent="0.2"/>
    <row r="12855" ht="13.15" customHeight="1" x14ac:dyDescent="0.2"/>
    <row r="12856" ht="13.15" customHeight="1" x14ac:dyDescent="0.2"/>
    <row r="12857" ht="13.15" customHeight="1" x14ac:dyDescent="0.2"/>
    <row r="12858" ht="13.15" customHeight="1" x14ac:dyDescent="0.2"/>
    <row r="12859" ht="13.15" customHeight="1" x14ac:dyDescent="0.2"/>
    <row r="12860" ht="13.15" customHeight="1" x14ac:dyDescent="0.2"/>
    <row r="12861" ht="13.15" customHeight="1" x14ac:dyDescent="0.2"/>
    <row r="12862" ht="13.15" customHeight="1" x14ac:dyDescent="0.2"/>
    <row r="12863" ht="13.15" customHeight="1" x14ac:dyDescent="0.2"/>
    <row r="12864" ht="13.15" customHeight="1" x14ac:dyDescent="0.2"/>
    <row r="12865" ht="13.15" customHeight="1" x14ac:dyDescent="0.2"/>
    <row r="12866" ht="13.15" customHeight="1" x14ac:dyDescent="0.2"/>
    <row r="12867" ht="13.15" customHeight="1" x14ac:dyDescent="0.2"/>
    <row r="12868" ht="13.15" customHeight="1" x14ac:dyDescent="0.2"/>
    <row r="12869" ht="13.15" customHeight="1" x14ac:dyDescent="0.2"/>
    <row r="12870" ht="13.15" customHeight="1" x14ac:dyDescent="0.2"/>
    <row r="12871" ht="13.15" customHeight="1" x14ac:dyDescent="0.2"/>
    <row r="12872" ht="13.15" customHeight="1" x14ac:dyDescent="0.2"/>
    <row r="12873" ht="13.15" customHeight="1" x14ac:dyDescent="0.2"/>
    <row r="12874" ht="13.15" customHeight="1" x14ac:dyDescent="0.2"/>
    <row r="12875" ht="13.15" customHeight="1" x14ac:dyDescent="0.2"/>
    <row r="12876" ht="13.15" customHeight="1" x14ac:dyDescent="0.2"/>
    <row r="12877" ht="13.15" customHeight="1" x14ac:dyDescent="0.2"/>
    <row r="12878" ht="13.15" customHeight="1" x14ac:dyDescent="0.2"/>
    <row r="12879" ht="13.15" customHeight="1" x14ac:dyDescent="0.2"/>
    <row r="12880" ht="13.15" customHeight="1" x14ac:dyDescent="0.2"/>
    <row r="12881" ht="13.15" customHeight="1" x14ac:dyDescent="0.2"/>
    <row r="12882" ht="13.15" customHeight="1" x14ac:dyDescent="0.2"/>
    <row r="12883" ht="13.15" customHeight="1" x14ac:dyDescent="0.2"/>
    <row r="12884" ht="13.15" customHeight="1" x14ac:dyDescent="0.2"/>
    <row r="12885" ht="13.15" customHeight="1" x14ac:dyDescent="0.2"/>
    <row r="12886" ht="13.15" customHeight="1" x14ac:dyDescent="0.2"/>
    <row r="12887" ht="13.15" customHeight="1" x14ac:dyDescent="0.2"/>
    <row r="12888" ht="13.15" customHeight="1" x14ac:dyDescent="0.2"/>
    <row r="12889" ht="13.15" customHeight="1" x14ac:dyDescent="0.2"/>
    <row r="12890" ht="13.15" customHeight="1" x14ac:dyDescent="0.2"/>
    <row r="12891" ht="13.15" customHeight="1" x14ac:dyDescent="0.2"/>
    <row r="12892" ht="13.15" customHeight="1" x14ac:dyDescent="0.2"/>
    <row r="12893" ht="13.15" customHeight="1" x14ac:dyDescent="0.2"/>
    <row r="12894" ht="13.15" customHeight="1" x14ac:dyDescent="0.2"/>
    <row r="12895" ht="13.15" customHeight="1" x14ac:dyDescent="0.2"/>
    <row r="12896" ht="13.15" customHeight="1" x14ac:dyDescent="0.2"/>
    <row r="12897" ht="13.15" customHeight="1" x14ac:dyDescent="0.2"/>
    <row r="12898" ht="13.15" customHeight="1" x14ac:dyDescent="0.2"/>
    <row r="12899" ht="13.15" customHeight="1" x14ac:dyDescent="0.2"/>
    <row r="12900" ht="13.15" customHeight="1" x14ac:dyDescent="0.2"/>
    <row r="12901" ht="13.15" customHeight="1" x14ac:dyDescent="0.2"/>
    <row r="12902" ht="13.15" customHeight="1" x14ac:dyDescent="0.2"/>
    <row r="12903" ht="13.15" customHeight="1" x14ac:dyDescent="0.2"/>
    <row r="12904" ht="13.15" customHeight="1" x14ac:dyDescent="0.2"/>
    <row r="12905" ht="13.15" customHeight="1" x14ac:dyDescent="0.2"/>
    <row r="12906" ht="13.15" customHeight="1" x14ac:dyDescent="0.2"/>
    <row r="12907" ht="13.15" customHeight="1" x14ac:dyDescent="0.2"/>
    <row r="12908" ht="13.15" customHeight="1" x14ac:dyDescent="0.2"/>
    <row r="12909" ht="13.15" customHeight="1" x14ac:dyDescent="0.2"/>
    <row r="12910" ht="13.15" customHeight="1" x14ac:dyDescent="0.2"/>
    <row r="12911" ht="13.15" customHeight="1" x14ac:dyDescent="0.2"/>
    <row r="12912" ht="13.15" customHeight="1" x14ac:dyDescent="0.2"/>
    <row r="12913" ht="13.15" customHeight="1" x14ac:dyDescent="0.2"/>
    <row r="12914" ht="13.15" customHeight="1" x14ac:dyDescent="0.2"/>
    <row r="12915" ht="13.15" customHeight="1" x14ac:dyDescent="0.2"/>
    <row r="12916" ht="13.15" customHeight="1" x14ac:dyDescent="0.2"/>
    <row r="12917" ht="13.15" customHeight="1" x14ac:dyDescent="0.2"/>
    <row r="12918" ht="13.15" customHeight="1" x14ac:dyDescent="0.2"/>
    <row r="12919" ht="13.15" customHeight="1" x14ac:dyDescent="0.2"/>
    <row r="12920" ht="13.15" customHeight="1" x14ac:dyDescent="0.2"/>
    <row r="12921" ht="13.15" customHeight="1" x14ac:dyDescent="0.2"/>
    <row r="12922" ht="13.15" customHeight="1" x14ac:dyDescent="0.2"/>
    <row r="12923" ht="13.15" customHeight="1" x14ac:dyDescent="0.2"/>
    <row r="12924" ht="13.15" customHeight="1" x14ac:dyDescent="0.2"/>
    <row r="12925" ht="13.15" customHeight="1" x14ac:dyDescent="0.2"/>
    <row r="12926" ht="13.15" customHeight="1" x14ac:dyDescent="0.2"/>
    <row r="12927" ht="13.15" customHeight="1" x14ac:dyDescent="0.2"/>
    <row r="12928" ht="13.15" customHeight="1" x14ac:dyDescent="0.2"/>
    <row r="12929" ht="13.15" customHeight="1" x14ac:dyDescent="0.2"/>
    <row r="12930" ht="13.15" customHeight="1" x14ac:dyDescent="0.2"/>
    <row r="12931" ht="13.15" customHeight="1" x14ac:dyDescent="0.2"/>
    <row r="12932" ht="13.15" customHeight="1" x14ac:dyDescent="0.2"/>
    <row r="12933" ht="13.15" customHeight="1" x14ac:dyDescent="0.2"/>
    <row r="12934" ht="13.15" customHeight="1" x14ac:dyDescent="0.2"/>
    <row r="12935" ht="13.15" customHeight="1" x14ac:dyDescent="0.2"/>
    <row r="12936" ht="13.15" customHeight="1" x14ac:dyDescent="0.2"/>
    <row r="12937" ht="13.15" customHeight="1" x14ac:dyDescent="0.2"/>
    <row r="12938" ht="13.15" customHeight="1" x14ac:dyDescent="0.2"/>
    <row r="12939" ht="13.15" customHeight="1" x14ac:dyDescent="0.2"/>
    <row r="12940" ht="13.15" customHeight="1" x14ac:dyDescent="0.2"/>
    <row r="12941" ht="13.15" customHeight="1" x14ac:dyDescent="0.2"/>
    <row r="12942" ht="13.15" customHeight="1" x14ac:dyDescent="0.2"/>
    <row r="12943" ht="13.15" customHeight="1" x14ac:dyDescent="0.2"/>
    <row r="12944" ht="13.15" customHeight="1" x14ac:dyDescent="0.2"/>
    <row r="12945" ht="13.15" customHeight="1" x14ac:dyDescent="0.2"/>
    <row r="12946" ht="13.15" customHeight="1" x14ac:dyDescent="0.2"/>
    <row r="12947" ht="13.15" customHeight="1" x14ac:dyDescent="0.2"/>
    <row r="12948" ht="13.15" customHeight="1" x14ac:dyDescent="0.2"/>
    <row r="12949" ht="13.15" customHeight="1" x14ac:dyDescent="0.2"/>
    <row r="12950" ht="13.15" customHeight="1" x14ac:dyDescent="0.2"/>
    <row r="12951" ht="13.15" customHeight="1" x14ac:dyDescent="0.2"/>
    <row r="12952" ht="13.15" customHeight="1" x14ac:dyDescent="0.2"/>
    <row r="12953" ht="13.15" customHeight="1" x14ac:dyDescent="0.2"/>
    <row r="12954" ht="13.15" customHeight="1" x14ac:dyDescent="0.2"/>
    <row r="12955" ht="13.15" customHeight="1" x14ac:dyDescent="0.2"/>
    <row r="12956" ht="13.15" customHeight="1" x14ac:dyDescent="0.2"/>
    <row r="12957" ht="13.15" customHeight="1" x14ac:dyDescent="0.2"/>
    <row r="12958" ht="13.15" customHeight="1" x14ac:dyDescent="0.2"/>
    <row r="12959" ht="13.15" customHeight="1" x14ac:dyDescent="0.2"/>
    <row r="12960" ht="13.15" customHeight="1" x14ac:dyDescent="0.2"/>
    <row r="12961" ht="13.15" customHeight="1" x14ac:dyDescent="0.2"/>
    <row r="12962" ht="13.15" customHeight="1" x14ac:dyDescent="0.2"/>
    <row r="12963" ht="13.15" customHeight="1" x14ac:dyDescent="0.2"/>
    <row r="12964" ht="13.15" customHeight="1" x14ac:dyDescent="0.2"/>
    <row r="12965" ht="13.15" customHeight="1" x14ac:dyDescent="0.2"/>
    <row r="12966" ht="13.15" customHeight="1" x14ac:dyDescent="0.2"/>
    <row r="12967" ht="13.15" customHeight="1" x14ac:dyDescent="0.2"/>
    <row r="12968" ht="13.15" customHeight="1" x14ac:dyDescent="0.2"/>
    <row r="12969" ht="13.15" customHeight="1" x14ac:dyDescent="0.2"/>
    <row r="12970" ht="13.15" customHeight="1" x14ac:dyDescent="0.2"/>
    <row r="12971" ht="13.15" customHeight="1" x14ac:dyDescent="0.2"/>
    <row r="12972" ht="13.15" customHeight="1" x14ac:dyDescent="0.2"/>
    <row r="12973" ht="13.15" customHeight="1" x14ac:dyDescent="0.2"/>
    <row r="12974" ht="13.15" customHeight="1" x14ac:dyDescent="0.2"/>
    <row r="12975" ht="13.15" customHeight="1" x14ac:dyDescent="0.2"/>
    <row r="12976" ht="13.15" customHeight="1" x14ac:dyDescent="0.2"/>
    <row r="12977" ht="13.15" customHeight="1" x14ac:dyDescent="0.2"/>
    <row r="12978" ht="13.15" customHeight="1" x14ac:dyDescent="0.2"/>
    <row r="12979" ht="13.15" customHeight="1" x14ac:dyDescent="0.2"/>
    <row r="12980" ht="13.15" customHeight="1" x14ac:dyDescent="0.2"/>
    <row r="12981" ht="13.15" customHeight="1" x14ac:dyDescent="0.2"/>
    <row r="12982" ht="13.15" customHeight="1" x14ac:dyDescent="0.2"/>
    <row r="12983" ht="13.15" customHeight="1" x14ac:dyDescent="0.2"/>
    <row r="12984" ht="13.15" customHeight="1" x14ac:dyDescent="0.2"/>
    <row r="12985" ht="13.15" customHeight="1" x14ac:dyDescent="0.2"/>
    <row r="12986" ht="13.15" customHeight="1" x14ac:dyDescent="0.2"/>
    <row r="12987" ht="13.15" customHeight="1" x14ac:dyDescent="0.2"/>
    <row r="12988" ht="13.15" customHeight="1" x14ac:dyDescent="0.2"/>
    <row r="12989" ht="13.15" customHeight="1" x14ac:dyDescent="0.2"/>
    <row r="12990" ht="13.15" customHeight="1" x14ac:dyDescent="0.2"/>
    <row r="12991" ht="13.15" customHeight="1" x14ac:dyDescent="0.2"/>
    <row r="12992" ht="13.15" customHeight="1" x14ac:dyDescent="0.2"/>
    <row r="12993" ht="13.15" customHeight="1" x14ac:dyDescent="0.2"/>
    <row r="12994" ht="13.15" customHeight="1" x14ac:dyDescent="0.2"/>
    <row r="12995" ht="13.15" customHeight="1" x14ac:dyDescent="0.2"/>
    <row r="12996" ht="13.15" customHeight="1" x14ac:dyDescent="0.2"/>
    <row r="12997" ht="13.15" customHeight="1" x14ac:dyDescent="0.2"/>
    <row r="12998" ht="13.15" customHeight="1" x14ac:dyDescent="0.2"/>
    <row r="12999" ht="13.15" customHeight="1" x14ac:dyDescent="0.2"/>
    <row r="13000" ht="13.15" customHeight="1" x14ac:dyDescent="0.2"/>
    <row r="13001" ht="13.15" customHeight="1" x14ac:dyDescent="0.2"/>
    <row r="13002" ht="13.15" customHeight="1" x14ac:dyDescent="0.2"/>
    <row r="13003" ht="13.15" customHeight="1" x14ac:dyDescent="0.2"/>
    <row r="13004" ht="13.15" customHeight="1" x14ac:dyDescent="0.2"/>
    <row r="13005" ht="13.15" customHeight="1" x14ac:dyDescent="0.2"/>
    <row r="13006" ht="13.15" customHeight="1" x14ac:dyDescent="0.2"/>
    <row r="13007" ht="13.15" customHeight="1" x14ac:dyDescent="0.2"/>
    <row r="13008" ht="13.15" customHeight="1" x14ac:dyDescent="0.2"/>
    <row r="13009" ht="13.15" customHeight="1" x14ac:dyDescent="0.2"/>
    <row r="13010" ht="13.15" customHeight="1" x14ac:dyDescent="0.2"/>
    <row r="13011" ht="13.15" customHeight="1" x14ac:dyDescent="0.2"/>
    <row r="13012" ht="13.15" customHeight="1" x14ac:dyDescent="0.2"/>
    <row r="13013" ht="13.15" customHeight="1" x14ac:dyDescent="0.2"/>
    <row r="13014" ht="13.15" customHeight="1" x14ac:dyDescent="0.2"/>
    <row r="13015" ht="13.15" customHeight="1" x14ac:dyDescent="0.2"/>
    <row r="13016" ht="13.15" customHeight="1" x14ac:dyDescent="0.2"/>
    <row r="13017" ht="13.15" customHeight="1" x14ac:dyDescent="0.2"/>
    <row r="13018" ht="13.15" customHeight="1" x14ac:dyDescent="0.2"/>
    <row r="13019" ht="13.15" customHeight="1" x14ac:dyDescent="0.2"/>
    <row r="13020" ht="13.15" customHeight="1" x14ac:dyDescent="0.2"/>
    <row r="13021" ht="13.15" customHeight="1" x14ac:dyDescent="0.2"/>
    <row r="13022" ht="13.15" customHeight="1" x14ac:dyDescent="0.2"/>
    <row r="13023" ht="13.15" customHeight="1" x14ac:dyDescent="0.2"/>
    <row r="13024" ht="13.15" customHeight="1" x14ac:dyDescent="0.2"/>
    <row r="13025" ht="13.15" customHeight="1" x14ac:dyDescent="0.2"/>
    <row r="13026" ht="13.15" customHeight="1" x14ac:dyDescent="0.2"/>
    <row r="13027" ht="13.15" customHeight="1" x14ac:dyDescent="0.2"/>
    <row r="13028" ht="13.15" customHeight="1" x14ac:dyDescent="0.2"/>
    <row r="13029" ht="13.15" customHeight="1" x14ac:dyDescent="0.2"/>
    <row r="13030" ht="13.15" customHeight="1" x14ac:dyDescent="0.2"/>
    <row r="13031" ht="13.15" customHeight="1" x14ac:dyDescent="0.2"/>
    <row r="13032" ht="13.15" customHeight="1" x14ac:dyDescent="0.2"/>
    <row r="13033" ht="13.15" customHeight="1" x14ac:dyDescent="0.2"/>
    <row r="13034" ht="13.15" customHeight="1" x14ac:dyDescent="0.2"/>
    <row r="13035" ht="13.15" customHeight="1" x14ac:dyDescent="0.2"/>
    <row r="13036" ht="13.15" customHeight="1" x14ac:dyDescent="0.2"/>
    <row r="13037" ht="13.15" customHeight="1" x14ac:dyDescent="0.2"/>
    <row r="13038" ht="13.15" customHeight="1" x14ac:dyDescent="0.2"/>
    <row r="13039" ht="13.15" customHeight="1" x14ac:dyDescent="0.2"/>
    <row r="13040" ht="13.15" customHeight="1" x14ac:dyDescent="0.2"/>
    <row r="13041" ht="13.15" customHeight="1" x14ac:dyDescent="0.2"/>
    <row r="13042" ht="13.15" customHeight="1" x14ac:dyDescent="0.2"/>
    <row r="13043" ht="13.15" customHeight="1" x14ac:dyDescent="0.2"/>
    <row r="13044" ht="13.15" customHeight="1" x14ac:dyDescent="0.2"/>
    <row r="13045" ht="13.15" customHeight="1" x14ac:dyDescent="0.2"/>
    <row r="13046" ht="13.15" customHeight="1" x14ac:dyDescent="0.2"/>
    <row r="13047" ht="13.15" customHeight="1" x14ac:dyDescent="0.2"/>
    <row r="13048" ht="13.15" customHeight="1" x14ac:dyDescent="0.2"/>
    <row r="13049" ht="13.15" customHeight="1" x14ac:dyDescent="0.2"/>
    <row r="13050" ht="13.15" customHeight="1" x14ac:dyDescent="0.2"/>
    <row r="13051" ht="13.15" customHeight="1" x14ac:dyDescent="0.2"/>
    <row r="13052" ht="13.15" customHeight="1" x14ac:dyDescent="0.2"/>
    <row r="13053" ht="13.15" customHeight="1" x14ac:dyDescent="0.2"/>
    <row r="13054" ht="13.15" customHeight="1" x14ac:dyDescent="0.2"/>
    <row r="13055" ht="13.15" customHeight="1" x14ac:dyDescent="0.2"/>
    <row r="13056" ht="13.15" customHeight="1" x14ac:dyDescent="0.2"/>
    <row r="13057" ht="13.15" customHeight="1" x14ac:dyDescent="0.2"/>
    <row r="13058" ht="13.15" customHeight="1" x14ac:dyDescent="0.2"/>
    <row r="13059" ht="13.15" customHeight="1" x14ac:dyDescent="0.2"/>
    <row r="13060" ht="13.15" customHeight="1" x14ac:dyDescent="0.2"/>
    <row r="13061" ht="13.15" customHeight="1" x14ac:dyDescent="0.2"/>
    <row r="13062" ht="13.15" customHeight="1" x14ac:dyDescent="0.2"/>
    <row r="13063" ht="13.15" customHeight="1" x14ac:dyDescent="0.2"/>
    <row r="13064" ht="13.15" customHeight="1" x14ac:dyDescent="0.2"/>
    <row r="13065" ht="13.15" customHeight="1" x14ac:dyDescent="0.2"/>
    <row r="13066" ht="13.15" customHeight="1" x14ac:dyDescent="0.2"/>
    <row r="13067" ht="13.15" customHeight="1" x14ac:dyDescent="0.2"/>
    <row r="13068" ht="13.15" customHeight="1" x14ac:dyDescent="0.2"/>
    <row r="13069" ht="13.15" customHeight="1" x14ac:dyDescent="0.2"/>
    <row r="13070" ht="13.15" customHeight="1" x14ac:dyDescent="0.2"/>
    <row r="13071" ht="13.15" customHeight="1" x14ac:dyDescent="0.2"/>
    <row r="13072" ht="13.15" customHeight="1" x14ac:dyDescent="0.2"/>
    <row r="13073" ht="13.15" customHeight="1" x14ac:dyDescent="0.2"/>
    <row r="13074" ht="13.15" customHeight="1" x14ac:dyDescent="0.2"/>
    <row r="13075" ht="13.15" customHeight="1" x14ac:dyDescent="0.2"/>
    <row r="13076" ht="13.15" customHeight="1" x14ac:dyDescent="0.2"/>
    <row r="13077" ht="13.15" customHeight="1" x14ac:dyDescent="0.2"/>
    <row r="13078" ht="13.15" customHeight="1" x14ac:dyDescent="0.2"/>
    <row r="13079" ht="13.15" customHeight="1" x14ac:dyDescent="0.2"/>
    <row r="13080" ht="13.15" customHeight="1" x14ac:dyDescent="0.2"/>
    <row r="13081" ht="13.15" customHeight="1" x14ac:dyDescent="0.2"/>
    <row r="13082" ht="13.15" customHeight="1" x14ac:dyDescent="0.2"/>
    <row r="13083" ht="13.15" customHeight="1" x14ac:dyDescent="0.2"/>
    <row r="13084" ht="13.15" customHeight="1" x14ac:dyDescent="0.2"/>
    <row r="13085" ht="13.15" customHeight="1" x14ac:dyDescent="0.2"/>
    <row r="13086" ht="13.15" customHeight="1" x14ac:dyDescent="0.2"/>
    <row r="13087" ht="13.15" customHeight="1" x14ac:dyDescent="0.2"/>
    <row r="13088" ht="13.15" customHeight="1" x14ac:dyDescent="0.2"/>
    <row r="13089" ht="13.15" customHeight="1" x14ac:dyDescent="0.2"/>
    <row r="13090" ht="13.15" customHeight="1" x14ac:dyDescent="0.2"/>
    <row r="13091" ht="13.15" customHeight="1" x14ac:dyDescent="0.2"/>
    <row r="13092" ht="13.15" customHeight="1" x14ac:dyDescent="0.2"/>
    <row r="13093" ht="13.15" customHeight="1" x14ac:dyDescent="0.2"/>
    <row r="13094" ht="13.15" customHeight="1" x14ac:dyDescent="0.2"/>
    <row r="13095" ht="13.15" customHeight="1" x14ac:dyDescent="0.2"/>
    <row r="13096" ht="13.15" customHeight="1" x14ac:dyDescent="0.2"/>
    <row r="13097" ht="13.15" customHeight="1" x14ac:dyDescent="0.2"/>
    <row r="13098" ht="13.15" customHeight="1" x14ac:dyDescent="0.2"/>
    <row r="13099" ht="13.15" customHeight="1" x14ac:dyDescent="0.2"/>
    <row r="13100" ht="13.15" customHeight="1" x14ac:dyDescent="0.2"/>
    <row r="13101" ht="13.15" customHeight="1" x14ac:dyDescent="0.2"/>
    <row r="13102" ht="13.15" customHeight="1" x14ac:dyDescent="0.2"/>
    <row r="13103" ht="13.15" customHeight="1" x14ac:dyDescent="0.2"/>
    <row r="13104" ht="13.15" customHeight="1" x14ac:dyDescent="0.2"/>
    <row r="13105" ht="13.15" customHeight="1" x14ac:dyDescent="0.2"/>
    <row r="13106" ht="13.15" customHeight="1" x14ac:dyDescent="0.2"/>
    <row r="13107" ht="13.15" customHeight="1" x14ac:dyDescent="0.2"/>
    <row r="13108" ht="13.15" customHeight="1" x14ac:dyDescent="0.2"/>
    <row r="13109" ht="13.15" customHeight="1" x14ac:dyDescent="0.2"/>
    <row r="13110" ht="13.15" customHeight="1" x14ac:dyDescent="0.2"/>
    <row r="13111" ht="13.15" customHeight="1" x14ac:dyDescent="0.2"/>
    <row r="13112" ht="13.15" customHeight="1" x14ac:dyDescent="0.2"/>
    <row r="13113" ht="13.15" customHeight="1" x14ac:dyDescent="0.2"/>
    <row r="13114" ht="13.15" customHeight="1" x14ac:dyDescent="0.2"/>
    <row r="13115" ht="13.15" customHeight="1" x14ac:dyDescent="0.2"/>
    <row r="13116" ht="13.15" customHeight="1" x14ac:dyDescent="0.2"/>
    <row r="13117" ht="13.15" customHeight="1" x14ac:dyDescent="0.2"/>
    <row r="13118" ht="13.15" customHeight="1" x14ac:dyDescent="0.2"/>
    <row r="13119" ht="13.15" customHeight="1" x14ac:dyDescent="0.2"/>
    <row r="13120" ht="13.15" customHeight="1" x14ac:dyDescent="0.2"/>
    <row r="13121" ht="13.15" customHeight="1" x14ac:dyDescent="0.2"/>
    <row r="13122" ht="13.15" customHeight="1" x14ac:dyDescent="0.2"/>
    <row r="13123" ht="13.15" customHeight="1" x14ac:dyDescent="0.2"/>
    <row r="13124" ht="13.15" customHeight="1" x14ac:dyDescent="0.2"/>
    <row r="13125" ht="13.15" customHeight="1" x14ac:dyDescent="0.2"/>
    <row r="13126" ht="13.15" customHeight="1" x14ac:dyDescent="0.2"/>
    <row r="13127" ht="13.15" customHeight="1" x14ac:dyDescent="0.2"/>
    <row r="13128" ht="13.15" customHeight="1" x14ac:dyDescent="0.2"/>
    <row r="13129" ht="13.15" customHeight="1" x14ac:dyDescent="0.2"/>
    <row r="13130" ht="13.15" customHeight="1" x14ac:dyDescent="0.2"/>
    <row r="13131" ht="13.15" customHeight="1" x14ac:dyDescent="0.2"/>
    <row r="13132" ht="13.15" customHeight="1" x14ac:dyDescent="0.2"/>
    <row r="13133" ht="13.15" customHeight="1" x14ac:dyDescent="0.2"/>
    <row r="13134" ht="13.15" customHeight="1" x14ac:dyDescent="0.2"/>
    <row r="13135" ht="13.15" customHeight="1" x14ac:dyDescent="0.2"/>
    <row r="13136" ht="13.15" customHeight="1" x14ac:dyDescent="0.2"/>
    <row r="13137" ht="13.15" customHeight="1" x14ac:dyDescent="0.2"/>
    <row r="13138" ht="13.15" customHeight="1" x14ac:dyDescent="0.2"/>
    <row r="13139" ht="13.15" customHeight="1" x14ac:dyDescent="0.2"/>
    <row r="13140" ht="13.15" customHeight="1" x14ac:dyDescent="0.2"/>
    <row r="13141" ht="13.15" customHeight="1" x14ac:dyDescent="0.2"/>
    <row r="13142" ht="13.15" customHeight="1" x14ac:dyDescent="0.2"/>
    <row r="13143" ht="13.15" customHeight="1" x14ac:dyDescent="0.2"/>
    <row r="13144" ht="13.15" customHeight="1" x14ac:dyDescent="0.2"/>
    <row r="13145" ht="13.15" customHeight="1" x14ac:dyDescent="0.2"/>
    <row r="13146" ht="13.15" customHeight="1" x14ac:dyDescent="0.2"/>
    <row r="13147" ht="13.15" customHeight="1" x14ac:dyDescent="0.2"/>
    <row r="13148" ht="13.15" customHeight="1" x14ac:dyDescent="0.2"/>
    <row r="13149" ht="13.15" customHeight="1" x14ac:dyDescent="0.2"/>
    <row r="13150" ht="13.15" customHeight="1" x14ac:dyDescent="0.2"/>
    <row r="13151" ht="13.15" customHeight="1" x14ac:dyDescent="0.2"/>
    <row r="13152" ht="13.15" customHeight="1" x14ac:dyDescent="0.2"/>
    <row r="13153" ht="13.15" customHeight="1" x14ac:dyDescent="0.2"/>
    <row r="13154" ht="13.15" customHeight="1" x14ac:dyDescent="0.2"/>
    <row r="13155" ht="13.15" customHeight="1" x14ac:dyDescent="0.2"/>
    <row r="13156" ht="13.15" customHeight="1" x14ac:dyDescent="0.2"/>
    <row r="13157" ht="13.15" customHeight="1" x14ac:dyDescent="0.2"/>
    <row r="13158" ht="13.15" customHeight="1" x14ac:dyDescent="0.2"/>
    <row r="13159" ht="13.15" customHeight="1" x14ac:dyDescent="0.2"/>
    <row r="13160" ht="13.15" customHeight="1" x14ac:dyDescent="0.2"/>
    <row r="13161" ht="13.15" customHeight="1" x14ac:dyDescent="0.2"/>
    <row r="13162" ht="13.15" customHeight="1" x14ac:dyDescent="0.2"/>
    <row r="13163" ht="13.15" customHeight="1" x14ac:dyDescent="0.2"/>
    <row r="13164" ht="13.15" customHeight="1" x14ac:dyDescent="0.2"/>
    <row r="13165" ht="13.15" customHeight="1" x14ac:dyDescent="0.2"/>
    <row r="13166" ht="13.15" customHeight="1" x14ac:dyDescent="0.2"/>
    <row r="13167" ht="13.15" customHeight="1" x14ac:dyDescent="0.2"/>
    <row r="13168" ht="13.15" customHeight="1" x14ac:dyDescent="0.2"/>
    <row r="13169" ht="13.15" customHeight="1" x14ac:dyDescent="0.2"/>
    <row r="13170" ht="13.15" customHeight="1" x14ac:dyDescent="0.2"/>
    <row r="13171" ht="13.15" customHeight="1" x14ac:dyDescent="0.2"/>
    <row r="13172" ht="13.15" customHeight="1" x14ac:dyDescent="0.2"/>
    <row r="13173" ht="13.15" customHeight="1" x14ac:dyDescent="0.2"/>
    <row r="13174" ht="13.15" customHeight="1" x14ac:dyDescent="0.2"/>
    <row r="13175" ht="13.15" customHeight="1" x14ac:dyDescent="0.2"/>
    <row r="13176" ht="13.15" customHeight="1" x14ac:dyDescent="0.2"/>
    <row r="13177" ht="13.15" customHeight="1" x14ac:dyDescent="0.2"/>
    <row r="13178" ht="13.15" customHeight="1" x14ac:dyDescent="0.2"/>
    <row r="13179" ht="13.15" customHeight="1" x14ac:dyDescent="0.2"/>
    <row r="13180" ht="13.15" customHeight="1" x14ac:dyDescent="0.2"/>
    <row r="13181" ht="13.15" customHeight="1" x14ac:dyDescent="0.2"/>
    <row r="13182" ht="13.15" customHeight="1" x14ac:dyDescent="0.2"/>
    <row r="13183" ht="13.15" customHeight="1" x14ac:dyDescent="0.2"/>
    <row r="13184" ht="13.15" customHeight="1" x14ac:dyDescent="0.2"/>
    <row r="13185" ht="13.15" customHeight="1" x14ac:dyDescent="0.2"/>
    <row r="13186" ht="13.15" customHeight="1" x14ac:dyDescent="0.2"/>
    <row r="13187" ht="13.15" customHeight="1" x14ac:dyDescent="0.2"/>
    <row r="13188" ht="13.15" customHeight="1" x14ac:dyDescent="0.2"/>
    <row r="13189" ht="13.15" customHeight="1" x14ac:dyDescent="0.2"/>
    <row r="13190" ht="13.15" customHeight="1" x14ac:dyDescent="0.2"/>
    <row r="13191" ht="13.15" customHeight="1" x14ac:dyDescent="0.2"/>
    <row r="13192" ht="13.15" customHeight="1" x14ac:dyDescent="0.2"/>
    <row r="13193" ht="13.15" customHeight="1" x14ac:dyDescent="0.2"/>
    <row r="13194" ht="13.15" customHeight="1" x14ac:dyDescent="0.2"/>
    <row r="13195" ht="13.15" customHeight="1" x14ac:dyDescent="0.2"/>
    <row r="13196" ht="13.15" customHeight="1" x14ac:dyDescent="0.2"/>
    <row r="13197" ht="13.15" customHeight="1" x14ac:dyDescent="0.2"/>
    <row r="13198" ht="13.15" customHeight="1" x14ac:dyDescent="0.2"/>
    <row r="13199" ht="13.15" customHeight="1" x14ac:dyDescent="0.2"/>
    <row r="13200" ht="13.15" customHeight="1" x14ac:dyDescent="0.2"/>
    <row r="13201" ht="13.15" customHeight="1" x14ac:dyDescent="0.2"/>
    <row r="13202" ht="13.15" customHeight="1" x14ac:dyDescent="0.2"/>
    <row r="13203" ht="13.15" customHeight="1" x14ac:dyDescent="0.2"/>
    <row r="13204" ht="13.15" customHeight="1" x14ac:dyDescent="0.2"/>
    <row r="13205" ht="13.15" customHeight="1" x14ac:dyDescent="0.2"/>
    <row r="13206" ht="13.15" customHeight="1" x14ac:dyDescent="0.2"/>
    <row r="13207" ht="13.15" customHeight="1" x14ac:dyDescent="0.2"/>
    <row r="13208" ht="13.15" customHeight="1" x14ac:dyDescent="0.2"/>
    <row r="13209" ht="13.15" customHeight="1" x14ac:dyDescent="0.2"/>
    <row r="13210" ht="13.15" customHeight="1" x14ac:dyDescent="0.2"/>
    <row r="13211" ht="13.15" customHeight="1" x14ac:dyDescent="0.2"/>
    <row r="13212" ht="13.15" customHeight="1" x14ac:dyDescent="0.2"/>
    <row r="13213" ht="13.15" customHeight="1" x14ac:dyDescent="0.2"/>
    <row r="13214" ht="13.15" customHeight="1" x14ac:dyDescent="0.2"/>
    <row r="13215" ht="13.15" customHeight="1" x14ac:dyDescent="0.2"/>
    <row r="13216" ht="13.15" customHeight="1" x14ac:dyDescent="0.2"/>
    <row r="13217" ht="13.15" customHeight="1" x14ac:dyDescent="0.2"/>
    <row r="13218" ht="13.15" customHeight="1" x14ac:dyDescent="0.2"/>
    <row r="13219" ht="13.15" customHeight="1" x14ac:dyDescent="0.2"/>
    <row r="13220" ht="13.15" customHeight="1" x14ac:dyDescent="0.2"/>
    <row r="13221" ht="13.15" customHeight="1" x14ac:dyDescent="0.2"/>
    <row r="13222" ht="13.15" customHeight="1" x14ac:dyDescent="0.2"/>
    <row r="13223" ht="13.15" customHeight="1" x14ac:dyDescent="0.2"/>
    <row r="13224" ht="13.15" customHeight="1" x14ac:dyDescent="0.2"/>
    <row r="13225" ht="13.15" customHeight="1" x14ac:dyDescent="0.2"/>
    <row r="13226" ht="13.15" customHeight="1" x14ac:dyDescent="0.2"/>
    <row r="13227" ht="13.15" customHeight="1" x14ac:dyDescent="0.2"/>
    <row r="13228" ht="13.15" customHeight="1" x14ac:dyDescent="0.2"/>
    <row r="13229" ht="13.15" customHeight="1" x14ac:dyDescent="0.2"/>
    <row r="13230" ht="13.15" customHeight="1" x14ac:dyDescent="0.2"/>
    <row r="13231" ht="13.15" customHeight="1" x14ac:dyDescent="0.2"/>
    <row r="13232" ht="13.15" customHeight="1" x14ac:dyDescent="0.2"/>
    <row r="13233" ht="13.15" customHeight="1" x14ac:dyDescent="0.2"/>
    <row r="13234" ht="13.15" customHeight="1" x14ac:dyDescent="0.2"/>
    <row r="13235" ht="13.15" customHeight="1" x14ac:dyDescent="0.2"/>
    <row r="13236" ht="13.15" customHeight="1" x14ac:dyDescent="0.2"/>
    <row r="13237" ht="13.15" customHeight="1" x14ac:dyDescent="0.2"/>
    <row r="13238" ht="13.15" customHeight="1" x14ac:dyDescent="0.2"/>
    <row r="13239" ht="13.15" customHeight="1" x14ac:dyDescent="0.2"/>
    <row r="13240" ht="13.15" customHeight="1" x14ac:dyDescent="0.2"/>
    <row r="13241" ht="13.15" customHeight="1" x14ac:dyDescent="0.2"/>
    <row r="13242" ht="13.15" customHeight="1" x14ac:dyDescent="0.2"/>
    <row r="13243" ht="13.15" customHeight="1" x14ac:dyDescent="0.2"/>
    <row r="13244" ht="13.15" customHeight="1" x14ac:dyDescent="0.2"/>
    <row r="13245" ht="13.15" customHeight="1" x14ac:dyDescent="0.2"/>
    <row r="13246" ht="13.15" customHeight="1" x14ac:dyDescent="0.2"/>
    <row r="13247" ht="13.15" customHeight="1" x14ac:dyDescent="0.2"/>
    <row r="13248" ht="13.15" customHeight="1" x14ac:dyDescent="0.2"/>
    <row r="13249" ht="13.15" customHeight="1" x14ac:dyDescent="0.2"/>
    <row r="13250" ht="13.15" customHeight="1" x14ac:dyDescent="0.2"/>
    <row r="13251" ht="13.15" customHeight="1" x14ac:dyDescent="0.2"/>
    <row r="13252" ht="13.15" customHeight="1" x14ac:dyDescent="0.2"/>
    <row r="13253" ht="13.15" customHeight="1" x14ac:dyDescent="0.2"/>
    <row r="13254" ht="13.15" customHeight="1" x14ac:dyDescent="0.2"/>
    <row r="13255" ht="13.15" customHeight="1" x14ac:dyDescent="0.2"/>
    <row r="13256" ht="13.15" customHeight="1" x14ac:dyDescent="0.2"/>
    <row r="13257" ht="13.15" customHeight="1" x14ac:dyDescent="0.2"/>
    <row r="13258" ht="13.15" customHeight="1" x14ac:dyDescent="0.2"/>
    <row r="13259" ht="13.15" customHeight="1" x14ac:dyDescent="0.2"/>
    <row r="13260" ht="13.15" customHeight="1" x14ac:dyDescent="0.2"/>
    <row r="13261" ht="13.15" customHeight="1" x14ac:dyDescent="0.2"/>
    <row r="13262" ht="13.15" customHeight="1" x14ac:dyDescent="0.2"/>
    <row r="13263" ht="13.15" customHeight="1" x14ac:dyDescent="0.2"/>
    <row r="13264" ht="13.15" customHeight="1" x14ac:dyDescent="0.2"/>
    <row r="13265" ht="13.15" customHeight="1" x14ac:dyDescent="0.2"/>
    <row r="13266" ht="13.15" customHeight="1" x14ac:dyDescent="0.2"/>
    <row r="13267" ht="13.15" customHeight="1" x14ac:dyDescent="0.2"/>
    <row r="13268" ht="13.15" customHeight="1" x14ac:dyDescent="0.2"/>
    <row r="13269" ht="13.15" customHeight="1" x14ac:dyDescent="0.2"/>
    <row r="13270" ht="13.15" customHeight="1" x14ac:dyDescent="0.2"/>
    <row r="13271" ht="13.15" customHeight="1" x14ac:dyDescent="0.2"/>
    <row r="13272" ht="13.15" customHeight="1" x14ac:dyDescent="0.2"/>
    <row r="13273" ht="13.15" customHeight="1" x14ac:dyDescent="0.2"/>
    <row r="13274" ht="13.15" customHeight="1" x14ac:dyDescent="0.2"/>
    <row r="13275" ht="13.15" customHeight="1" x14ac:dyDescent="0.2"/>
    <row r="13276" ht="13.15" customHeight="1" x14ac:dyDescent="0.2"/>
    <row r="13277" ht="13.15" customHeight="1" x14ac:dyDescent="0.2"/>
    <row r="13278" ht="13.15" customHeight="1" x14ac:dyDescent="0.2"/>
    <row r="13279" ht="13.15" customHeight="1" x14ac:dyDescent="0.2"/>
    <row r="13280" ht="13.15" customHeight="1" x14ac:dyDescent="0.2"/>
    <row r="13281" ht="13.15" customHeight="1" x14ac:dyDescent="0.2"/>
    <row r="13282" ht="13.15" customHeight="1" x14ac:dyDescent="0.2"/>
    <row r="13283" ht="13.15" customHeight="1" x14ac:dyDescent="0.2"/>
    <row r="13284" ht="13.15" customHeight="1" x14ac:dyDescent="0.2"/>
    <row r="13285" ht="13.15" customHeight="1" x14ac:dyDescent="0.2"/>
    <row r="13286" ht="13.15" customHeight="1" x14ac:dyDescent="0.2"/>
    <row r="13287" ht="13.15" customHeight="1" x14ac:dyDescent="0.2"/>
    <row r="13288" ht="13.15" customHeight="1" x14ac:dyDescent="0.2"/>
    <row r="13289" ht="13.15" customHeight="1" x14ac:dyDescent="0.2"/>
    <row r="13290" ht="13.15" customHeight="1" x14ac:dyDescent="0.2"/>
    <row r="13291" ht="13.15" customHeight="1" x14ac:dyDescent="0.2"/>
    <row r="13292" ht="13.15" customHeight="1" x14ac:dyDescent="0.2"/>
    <row r="13293" ht="13.15" customHeight="1" x14ac:dyDescent="0.2"/>
    <row r="13294" ht="13.15" customHeight="1" x14ac:dyDescent="0.2"/>
    <row r="13295" ht="13.15" customHeight="1" x14ac:dyDescent="0.2"/>
    <row r="13296" ht="13.15" customHeight="1" x14ac:dyDescent="0.2"/>
    <row r="13297" ht="13.15" customHeight="1" x14ac:dyDescent="0.2"/>
    <row r="13298" ht="13.15" customHeight="1" x14ac:dyDescent="0.2"/>
    <row r="13299" ht="13.15" customHeight="1" x14ac:dyDescent="0.2"/>
    <row r="13300" ht="13.15" customHeight="1" x14ac:dyDescent="0.2"/>
    <row r="13301" ht="13.15" customHeight="1" x14ac:dyDescent="0.2"/>
    <row r="13302" ht="13.15" customHeight="1" x14ac:dyDescent="0.2"/>
    <row r="13303" ht="13.15" customHeight="1" x14ac:dyDescent="0.2"/>
    <row r="13304" ht="13.15" customHeight="1" x14ac:dyDescent="0.2"/>
    <row r="13305" ht="13.15" customHeight="1" x14ac:dyDescent="0.2"/>
    <row r="13306" ht="13.15" customHeight="1" x14ac:dyDescent="0.2"/>
    <row r="13307" ht="13.15" customHeight="1" x14ac:dyDescent="0.2"/>
    <row r="13308" ht="13.15" customHeight="1" x14ac:dyDescent="0.2"/>
    <row r="13309" ht="13.15" customHeight="1" x14ac:dyDescent="0.2"/>
    <row r="13310" ht="13.15" customHeight="1" x14ac:dyDescent="0.2"/>
    <row r="13311" ht="13.15" customHeight="1" x14ac:dyDescent="0.2"/>
    <row r="13312" ht="13.15" customHeight="1" x14ac:dyDescent="0.2"/>
    <row r="13313" ht="13.15" customHeight="1" x14ac:dyDescent="0.2"/>
    <row r="13314" ht="13.15" customHeight="1" x14ac:dyDescent="0.2"/>
    <row r="13315" ht="13.15" customHeight="1" x14ac:dyDescent="0.2"/>
    <row r="13316" ht="13.15" customHeight="1" x14ac:dyDescent="0.2"/>
    <row r="13317" ht="13.15" customHeight="1" x14ac:dyDescent="0.2"/>
    <row r="13318" ht="13.15" customHeight="1" x14ac:dyDescent="0.2"/>
    <row r="13319" ht="13.15" customHeight="1" x14ac:dyDescent="0.2"/>
    <row r="13320" ht="13.15" customHeight="1" x14ac:dyDescent="0.2"/>
    <row r="13321" ht="13.15" customHeight="1" x14ac:dyDescent="0.2"/>
    <row r="13322" ht="13.15" customHeight="1" x14ac:dyDescent="0.2"/>
    <row r="13323" ht="13.15" customHeight="1" x14ac:dyDescent="0.2"/>
    <row r="13324" ht="13.15" customHeight="1" x14ac:dyDescent="0.2"/>
    <row r="13325" ht="13.15" customHeight="1" x14ac:dyDescent="0.2"/>
    <row r="13326" ht="13.15" customHeight="1" x14ac:dyDescent="0.2"/>
    <row r="13327" ht="13.15" customHeight="1" x14ac:dyDescent="0.2"/>
    <row r="13328" ht="13.15" customHeight="1" x14ac:dyDescent="0.2"/>
    <row r="13329" ht="13.15" customHeight="1" x14ac:dyDescent="0.2"/>
    <row r="13330" ht="13.15" customHeight="1" x14ac:dyDescent="0.2"/>
    <row r="13331" ht="13.15" customHeight="1" x14ac:dyDescent="0.2"/>
    <row r="13332" ht="13.15" customHeight="1" x14ac:dyDescent="0.2"/>
    <row r="13333" ht="13.15" customHeight="1" x14ac:dyDescent="0.2"/>
    <row r="13334" ht="13.15" customHeight="1" x14ac:dyDescent="0.2"/>
    <row r="13335" ht="13.15" customHeight="1" x14ac:dyDescent="0.2"/>
    <row r="13336" ht="13.15" customHeight="1" x14ac:dyDescent="0.2"/>
    <row r="13337" ht="13.15" customHeight="1" x14ac:dyDescent="0.2"/>
    <row r="13338" ht="13.15" customHeight="1" x14ac:dyDescent="0.2"/>
    <row r="13339" ht="13.15" customHeight="1" x14ac:dyDescent="0.2"/>
    <row r="13340" ht="13.15" customHeight="1" x14ac:dyDescent="0.2"/>
    <row r="13341" ht="13.15" customHeight="1" x14ac:dyDescent="0.2"/>
    <row r="13342" ht="13.15" customHeight="1" x14ac:dyDescent="0.2"/>
    <row r="13343" ht="13.15" customHeight="1" x14ac:dyDescent="0.2"/>
    <row r="13344" ht="13.15" customHeight="1" x14ac:dyDescent="0.2"/>
    <row r="13345" ht="13.15" customHeight="1" x14ac:dyDescent="0.2"/>
    <row r="13346" ht="13.15" customHeight="1" x14ac:dyDescent="0.2"/>
    <row r="13347" ht="13.15" customHeight="1" x14ac:dyDescent="0.2"/>
    <row r="13348" ht="13.15" customHeight="1" x14ac:dyDescent="0.2"/>
    <row r="13349" ht="13.15" customHeight="1" x14ac:dyDescent="0.2"/>
    <row r="13350" ht="13.15" customHeight="1" x14ac:dyDescent="0.2"/>
    <row r="13351" ht="13.15" customHeight="1" x14ac:dyDescent="0.2"/>
    <row r="13352" ht="13.15" customHeight="1" x14ac:dyDescent="0.2"/>
    <row r="13353" ht="13.15" customHeight="1" x14ac:dyDescent="0.2"/>
    <row r="13354" ht="13.15" customHeight="1" x14ac:dyDescent="0.2"/>
    <row r="13355" ht="13.15" customHeight="1" x14ac:dyDescent="0.2"/>
    <row r="13356" ht="13.15" customHeight="1" x14ac:dyDescent="0.2"/>
    <row r="13357" ht="13.15" customHeight="1" x14ac:dyDescent="0.2"/>
    <row r="13358" ht="13.15" customHeight="1" x14ac:dyDescent="0.2"/>
    <row r="13359" ht="13.15" customHeight="1" x14ac:dyDescent="0.2"/>
    <row r="13360" ht="13.15" customHeight="1" x14ac:dyDescent="0.2"/>
    <row r="13361" ht="13.15" customHeight="1" x14ac:dyDescent="0.2"/>
    <row r="13362" ht="13.15" customHeight="1" x14ac:dyDescent="0.2"/>
    <row r="13363" ht="13.15" customHeight="1" x14ac:dyDescent="0.2"/>
    <row r="13364" ht="13.15" customHeight="1" x14ac:dyDescent="0.2"/>
    <row r="13365" ht="13.15" customHeight="1" x14ac:dyDescent="0.2"/>
    <row r="13366" ht="13.15" customHeight="1" x14ac:dyDescent="0.2"/>
    <row r="13367" ht="13.15" customHeight="1" x14ac:dyDescent="0.2"/>
    <row r="13368" ht="13.15" customHeight="1" x14ac:dyDescent="0.2"/>
    <row r="13369" ht="13.15" customHeight="1" x14ac:dyDescent="0.2"/>
    <row r="13370" ht="13.15" customHeight="1" x14ac:dyDescent="0.2"/>
    <row r="13371" ht="13.15" customHeight="1" x14ac:dyDescent="0.2"/>
    <row r="13372" ht="13.15" customHeight="1" x14ac:dyDescent="0.2"/>
    <row r="13373" ht="13.15" customHeight="1" x14ac:dyDescent="0.2"/>
    <row r="13374" ht="13.15" customHeight="1" x14ac:dyDescent="0.2"/>
    <row r="13375" ht="13.15" customHeight="1" x14ac:dyDescent="0.2"/>
    <row r="13376" ht="13.15" customHeight="1" x14ac:dyDescent="0.2"/>
    <row r="13377" ht="13.15" customHeight="1" x14ac:dyDescent="0.2"/>
    <row r="13378" ht="13.15" customHeight="1" x14ac:dyDescent="0.2"/>
    <row r="13379" ht="13.15" customHeight="1" x14ac:dyDescent="0.2"/>
    <row r="13380" ht="13.15" customHeight="1" x14ac:dyDescent="0.2"/>
    <row r="13381" ht="13.15" customHeight="1" x14ac:dyDescent="0.2"/>
    <row r="13382" ht="13.15" customHeight="1" x14ac:dyDescent="0.2"/>
    <row r="13383" ht="13.15" customHeight="1" x14ac:dyDescent="0.2"/>
    <row r="13384" ht="13.15" customHeight="1" x14ac:dyDescent="0.2"/>
    <row r="13385" ht="13.15" customHeight="1" x14ac:dyDescent="0.2"/>
    <row r="13386" ht="13.15" customHeight="1" x14ac:dyDescent="0.2"/>
    <row r="13387" ht="13.15" customHeight="1" x14ac:dyDescent="0.2"/>
    <row r="13388" ht="13.15" customHeight="1" x14ac:dyDescent="0.2"/>
    <row r="13389" ht="13.15" customHeight="1" x14ac:dyDescent="0.2"/>
    <row r="13390" ht="13.15" customHeight="1" x14ac:dyDescent="0.2"/>
    <row r="13391" ht="13.15" customHeight="1" x14ac:dyDescent="0.2"/>
    <row r="13392" ht="13.15" customHeight="1" x14ac:dyDescent="0.2"/>
    <row r="13393" ht="13.15" customHeight="1" x14ac:dyDescent="0.2"/>
    <row r="13394" ht="13.15" customHeight="1" x14ac:dyDescent="0.2"/>
    <row r="13395" ht="13.15" customHeight="1" x14ac:dyDescent="0.2"/>
    <row r="13396" ht="13.15" customHeight="1" x14ac:dyDescent="0.2"/>
    <row r="13397" ht="13.15" customHeight="1" x14ac:dyDescent="0.2"/>
    <row r="13398" ht="13.15" customHeight="1" x14ac:dyDescent="0.2"/>
    <row r="13399" ht="13.15" customHeight="1" x14ac:dyDescent="0.2"/>
    <row r="13400" ht="13.15" customHeight="1" x14ac:dyDescent="0.2"/>
    <row r="13401" ht="13.15" customHeight="1" x14ac:dyDescent="0.2"/>
    <row r="13402" ht="13.15" customHeight="1" x14ac:dyDescent="0.2"/>
    <row r="13403" ht="13.15" customHeight="1" x14ac:dyDescent="0.2"/>
    <row r="13404" ht="13.15" customHeight="1" x14ac:dyDescent="0.2"/>
    <row r="13405" ht="13.15" customHeight="1" x14ac:dyDescent="0.2"/>
    <row r="13406" ht="13.15" customHeight="1" x14ac:dyDescent="0.2"/>
    <row r="13407" ht="13.15" customHeight="1" x14ac:dyDescent="0.2"/>
    <row r="13408" ht="13.15" customHeight="1" x14ac:dyDescent="0.2"/>
    <row r="13409" ht="13.15" customHeight="1" x14ac:dyDescent="0.2"/>
    <row r="13410" ht="13.15" customHeight="1" x14ac:dyDescent="0.2"/>
    <row r="13411" ht="13.15" customHeight="1" x14ac:dyDescent="0.2"/>
    <row r="13412" ht="13.15" customHeight="1" x14ac:dyDescent="0.2"/>
    <row r="13413" ht="13.15" customHeight="1" x14ac:dyDescent="0.2"/>
    <row r="13414" ht="13.15" customHeight="1" x14ac:dyDescent="0.2"/>
    <row r="13415" ht="13.15" customHeight="1" x14ac:dyDescent="0.2"/>
    <row r="13416" ht="13.15" customHeight="1" x14ac:dyDescent="0.2"/>
    <row r="13417" ht="13.15" customHeight="1" x14ac:dyDescent="0.2"/>
    <row r="13418" ht="13.15" customHeight="1" x14ac:dyDescent="0.2"/>
    <row r="13419" ht="13.15" customHeight="1" x14ac:dyDescent="0.2"/>
    <row r="13420" ht="13.15" customHeight="1" x14ac:dyDescent="0.2"/>
    <row r="13421" ht="13.15" customHeight="1" x14ac:dyDescent="0.2"/>
    <row r="13422" ht="13.15" customHeight="1" x14ac:dyDescent="0.2"/>
    <row r="13423" ht="13.15" customHeight="1" x14ac:dyDescent="0.2"/>
    <row r="13424" ht="13.15" customHeight="1" x14ac:dyDescent="0.2"/>
    <row r="13425" ht="13.15" customHeight="1" x14ac:dyDescent="0.2"/>
    <row r="13426" ht="13.15" customHeight="1" x14ac:dyDescent="0.2"/>
    <row r="13427" ht="13.15" customHeight="1" x14ac:dyDescent="0.2"/>
    <row r="13428" ht="13.15" customHeight="1" x14ac:dyDescent="0.2"/>
    <row r="13429" ht="13.15" customHeight="1" x14ac:dyDescent="0.2"/>
    <row r="13430" ht="13.15" customHeight="1" x14ac:dyDescent="0.2"/>
    <row r="13431" ht="13.15" customHeight="1" x14ac:dyDescent="0.2"/>
    <row r="13432" ht="13.15" customHeight="1" x14ac:dyDescent="0.2"/>
    <row r="13433" ht="13.15" customHeight="1" x14ac:dyDescent="0.2"/>
    <row r="13434" ht="13.15" customHeight="1" x14ac:dyDescent="0.2"/>
    <row r="13435" ht="13.15" customHeight="1" x14ac:dyDescent="0.2"/>
    <row r="13436" ht="13.15" customHeight="1" x14ac:dyDescent="0.2"/>
    <row r="13437" ht="13.15" customHeight="1" x14ac:dyDescent="0.2"/>
    <row r="13438" ht="13.15" customHeight="1" x14ac:dyDescent="0.2"/>
    <row r="13439" ht="13.15" customHeight="1" x14ac:dyDescent="0.2"/>
    <row r="13440" ht="13.15" customHeight="1" x14ac:dyDescent="0.2"/>
    <row r="13441" ht="13.15" customHeight="1" x14ac:dyDescent="0.2"/>
    <row r="13442" ht="13.15" customHeight="1" x14ac:dyDescent="0.2"/>
    <row r="13443" ht="13.15" customHeight="1" x14ac:dyDescent="0.2"/>
    <row r="13444" ht="13.15" customHeight="1" x14ac:dyDescent="0.2"/>
    <row r="13445" ht="13.15" customHeight="1" x14ac:dyDescent="0.2"/>
    <row r="13446" ht="13.15" customHeight="1" x14ac:dyDescent="0.2"/>
    <row r="13447" ht="13.15" customHeight="1" x14ac:dyDescent="0.2"/>
    <row r="13448" ht="13.15" customHeight="1" x14ac:dyDescent="0.2"/>
    <row r="13449" ht="13.15" customHeight="1" x14ac:dyDescent="0.2"/>
    <row r="13450" ht="13.15" customHeight="1" x14ac:dyDescent="0.2"/>
    <row r="13451" ht="13.15" customHeight="1" x14ac:dyDescent="0.2"/>
    <row r="13452" ht="13.15" customHeight="1" x14ac:dyDescent="0.2"/>
    <row r="13453" ht="13.15" customHeight="1" x14ac:dyDescent="0.2"/>
    <row r="13454" ht="13.15" customHeight="1" x14ac:dyDescent="0.2"/>
    <row r="13455" ht="13.15" customHeight="1" x14ac:dyDescent="0.2"/>
    <row r="13456" ht="13.15" customHeight="1" x14ac:dyDescent="0.2"/>
    <row r="13457" ht="13.15" customHeight="1" x14ac:dyDescent="0.2"/>
    <row r="13458" ht="13.15" customHeight="1" x14ac:dyDescent="0.2"/>
    <row r="13459" ht="13.15" customHeight="1" x14ac:dyDescent="0.2"/>
    <row r="13460" ht="13.15" customHeight="1" x14ac:dyDescent="0.2"/>
    <row r="13461" ht="13.15" customHeight="1" x14ac:dyDescent="0.2"/>
    <row r="13462" ht="13.15" customHeight="1" x14ac:dyDescent="0.2"/>
    <row r="13463" ht="13.15" customHeight="1" x14ac:dyDescent="0.2"/>
    <row r="13464" ht="13.15" customHeight="1" x14ac:dyDescent="0.2"/>
    <row r="13465" ht="13.15" customHeight="1" x14ac:dyDescent="0.2"/>
    <row r="13466" ht="13.15" customHeight="1" x14ac:dyDescent="0.2"/>
    <row r="13467" ht="13.15" customHeight="1" x14ac:dyDescent="0.2"/>
    <row r="13468" ht="13.15" customHeight="1" x14ac:dyDescent="0.2"/>
    <row r="13469" ht="13.15" customHeight="1" x14ac:dyDescent="0.2"/>
    <row r="13470" ht="13.15" customHeight="1" x14ac:dyDescent="0.2"/>
    <row r="13471" ht="13.15" customHeight="1" x14ac:dyDescent="0.2"/>
    <row r="13472" ht="13.15" customHeight="1" x14ac:dyDescent="0.2"/>
    <row r="13473" ht="13.15" customHeight="1" x14ac:dyDescent="0.2"/>
    <row r="13474" ht="13.15" customHeight="1" x14ac:dyDescent="0.2"/>
    <row r="13475" ht="13.15" customHeight="1" x14ac:dyDescent="0.2"/>
    <row r="13476" ht="13.15" customHeight="1" x14ac:dyDescent="0.2"/>
    <row r="13477" ht="13.15" customHeight="1" x14ac:dyDescent="0.2"/>
    <row r="13478" ht="13.15" customHeight="1" x14ac:dyDescent="0.2"/>
    <row r="13479" ht="13.15" customHeight="1" x14ac:dyDescent="0.2"/>
    <row r="13480" ht="13.15" customHeight="1" x14ac:dyDescent="0.2"/>
    <row r="13481" ht="13.15" customHeight="1" x14ac:dyDescent="0.2"/>
    <row r="13482" ht="13.15" customHeight="1" x14ac:dyDescent="0.2"/>
    <row r="13483" ht="13.15" customHeight="1" x14ac:dyDescent="0.2"/>
    <row r="13484" ht="13.15" customHeight="1" x14ac:dyDescent="0.2"/>
    <row r="13485" ht="13.15" customHeight="1" x14ac:dyDescent="0.2"/>
    <row r="13486" ht="13.15" customHeight="1" x14ac:dyDescent="0.2"/>
    <row r="13487" ht="13.15" customHeight="1" x14ac:dyDescent="0.2"/>
    <row r="13488" ht="13.15" customHeight="1" x14ac:dyDescent="0.2"/>
    <row r="13489" ht="13.15" customHeight="1" x14ac:dyDescent="0.2"/>
    <row r="13490" ht="13.15" customHeight="1" x14ac:dyDescent="0.2"/>
    <row r="13491" ht="13.15" customHeight="1" x14ac:dyDescent="0.2"/>
    <row r="13492" ht="13.15" customHeight="1" x14ac:dyDescent="0.2"/>
    <row r="13493" ht="13.15" customHeight="1" x14ac:dyDescent="0.2"/>
    <row r="13494" ht="13.15" customHeight="1" x14ac:dyDescent="0.2"/>
    <row r="13495" ht="13.15" customHeight="1" x14ac:dyDescent="0.2"/>
    <row r="13496" ht="13.15" customHeight="1" x14ac:dyDescent="0.2"/>
    <row r="13497" ht="13.15" customHeight="1" x14ac:dyDescent="0.2"/>
    <row r="13498" ht="13.15" customHeight="1" x14ac:dyDescent="0.2"/>
    <row r="13499" ht="13.15" customHeight="1" x14ac:dyDescent="0.2"/>
    <row r="13500" ht="13.15" customHeight="1" x14ac:dyDescent="0.2"/>
    <row r="13501" ht="13.15" customHeight="1" x14ac:dyDescent="0.2"/>
    <row r="13502" ht="13.15" customHeight="1" x14ac:dyDescent="0.2"/>
    <row r="13503" ht="13.15" customHeight="1" x14ac:dyDescent="0.2"/>
    <row r="13504" ht="13.15" customHeight="1" x14ac:dyDescent="0.2"/>
    <row r="13505" ht="13.15" customHeight="1" x14ac:dyDescent="0.2"/>
    <row r="13506" ht="13.15" customHeight="1" x14ac:dyDescent="0.2"/>
    <row r="13507" ht="13.15" customHeight="1" x14ac:dyDescent="0.2"/>
    <row r="13508" ht="13.15" customHeight="1" x14ac:dyDescent="0.2"/>
    <row r="13509" ht="13.15" customHeight="1" x14ac:dyDescent="0.2"/>
    <row r="13510" ht="13.15" customHeight="1" x14ac:dyDescent="0.2"/>
    <row r="13511" ht="13.15" customHeight="1" x14ac:dyDescent="0.2"/>
    <row r="13512" ht="13.15" customHeight="1" x14ac:dyDescent="0.2"/>
    <row r="13513" ht="13.15" customHeight="1" x14ac:dyDescent="0.2"/>
    <row r="13514" ht="13.15" customHeight="1" x14ac:dyDescent="0.2"/>
    <row r="13515" ht="13.15" customHeight="1" x14ac:dyDescent="0.2"/>
    <row r="13516" ht="13.15" customHeight="1" x14ac:dyDescent="0.2"/>
    <row r="13517" ht="13.15" customHeight="1" x14ac:dyDescent="0.2"/>
    <row r="13518" ht="13.15" customHeight="1" x14ac:dyDescent="0.2"/>
    <row r="13519" ht="13.15" customHeight="1" x14ac:dyDescent="0.2"/>
    <row r="13520" ht="13.15" customHeight="1" x14ac:dyDescent="0.2"/>
    <row r="13521" ht="13.15" customHeight="1" x14ac:dyDescent="0.2"/>
    <row r="13522" ht="13.15" customHeight="1" x14ac:dyDescent="0.2"/>
    <row r="13523" ht="13.15" customHeight="1" x14ac:dyDescent="0.2"/>
    <row r="13524" ht="13.15" customHeight="1" x14ac:dyDescent="0.2"/>
    <row r="13525" ht="13.15" customHeight="1" x14ac:dyDescent="0.2"/>
    <row r="13526" ht="13.15" customHeight="1" x14ac:dyDescent="0.2"/>
    <row r="13527" ht="13.15" customHeight="1" x14ac:dyDescent="0.2"/>
    <row r="13528" ht="13.15" customHeight="1" x14ac:dyDescent="0.2"/>
    <row r="13529" ht="13.15" customHeight="1" x14ac:dyDescent="0.2"/>
    <row r="13530" ht="13.15" customHeight="1" x14ac:dyDescent="0.2"/>
    <row r="13531" ht="13.15" customHeight="1" x14ac:dyDescent="0.2"/>
    <row r="13532" ht="13.15" customHeight="1" x14ac:dyDescent="0.2"/>
    <row r="13533" ht="13.15" customHeight="1" x14ac:dyDescent="0.2"/>
    <row r="13534" ht="13.15" customHeight="1" x14ac:dyDescent="0.2"/>
    <row r="13535" ht="13.15" customHeight="1" x14ac:dyDescent="0.2"/>
    <row r="13536" ht="13.15" customHeight="1" x14ac:dyDescent="0.2"/>
    <row r="13537" ht="13.15" customHeight="1" x14ac:dyDescent="0.2"/>
    <row r="13538" ht="13.15" customHeight="1" x14ac:dyDescent="0.2"/>
    <row r="13539" ht="13.15" customHeight="1" x14ac:dyDescent="0.2"/>
    <row r="13540" ht="13.15" customHeight="1" x14ac:dyDescent="0.2"/>
    <row r="13541" ht="13.15" customHeight="1" x14ac:dyDescent="0.2"/>
    <row r="13542" ht="13.15" customHeight="1" x14ac:dyDescent="0.2"/>
    <row r="13543" ht="13.15" customHeight="1" x14ac:dyDescent="0.2"/>
    <row r="13544" ht="13.15" customHeight="1" x14ac:dyDescent="0.2"/>
    <row r="13545" ht="13.15" customHeight="1" x14ac:dyDescent="0.2"/>
    <row r="13546" ht="13.15" customHeight="1" x14ac:dyDescent="0.2"/>
    <row r="13547" ht="13.15" customHeight="1" x14ac:dyDescent="0.2"/>
    <row r="13548" ht="13.15" customHeight="1" x14ac:dyDescent="0.2"/>
    <row r="13549" ht="13.15" customHeight="1" x14ac:dyDescent="0.2"/>
    <row r="13550" ht="13.15" customHeight="1" x14ac:dyDescent="0.2"/>
    <row r="13551" ht="13.15" customHeight="1" x14ac:dyDescent="0.2"/>
    <row r="13552" ht="13.15" customHeight="1" x14ac:dyDescent="0.2"/>
    <row r="13553" ht="13.15" customHeight="1" x14ac:dyDescent="0.2"/>
    <row r="13554" ht="13.15" customHeight="1" x14ac:dyDescent="0.2"/>
    <row r="13555" ht="13.15" customHeight="1" x14ac:dyDescent="0.2"/>
    <row r="13556" ht="13.15" customHeight="1" x14ac:dyDescent="0.2"/>
    <row r="13557" ht="13.15" customHeight="1" x14ac:dyDescent="0.2"/>
    <row r="13558" ht="13.15" customHeight="1" x14ac:dyDescent="0.2"/>
    <row r="13559" ht="13.15" customHeight="1" x14ac:dyDescent="0.2"/>
    <row r="13560" ht="13.15" customHeight="1" x14ac:dyDescent="0.2"/>
    <row r="13561" ht="13.15" customHeight="1" x14ac:dyDescent="0.2"/>
    <row r="13562" ht="13.15" customHeight="1" x14ac:dyDescent="0.2"/>
    <row r="13563" ht="13.15" customHeight="1" x14ac:dyDescent="0.2"/>
    <row r="13564" ht="13.15" customHeight="1" x14ac:dyDescent="0.2"/>
    <row r="13565" ht="13.15" customHeight="1" x14ac:dyDescent="0.2"/>
    <row r="13566" ht="13.15" customHeight="1" x14ac:dyDescent="0.2"/>
    <row r="13567" ht="13.15" customHeight="1" x14ac:dyDescent="0.2"/>
    <row r="13568" ht="13.15" customHeight="1" x14ac:dyDescent="0.2"/>
    <row r="13569" ht="13.15" customHeight="1" x14ac:dyDescent="0.2"/>
    <row r="13570" ht="13.15" customHeight="1" x14ac:dyDescent="0.2"/>
    <row r="13571" ht="13.15" customHeight="1" x14ac:dyDescent="0.2"/>
    <row r="13572" ht="13.15" customHeight="1" x14ac:dyDescent="0.2"/>
    <row r="13573" ht="13.15" customHeight="1" x14ac:dyDescent="0.2"/>
    <row r="13574" ht="13.15" customHeight="1" x14ac:dyDescent="0.2"/>
    <row r="13575" ht="13.15" customHeight="1" x14ac:dyDescent="0.2"/>
    <row r="13576" ht="13.15" customHeight="1" x14ac:dyDescent="0.2"/>
    <row r="13577" ht="13.15" customHeight="1" x14ac:dyDescent="0.2"/>
    <row r="13578" ht="13.15" customHeight="1" x14ac:dyDescent="0.2"/>
    <row r="13579" ht="13.15" customHeight="1" x14ac:dyDescent="0.2"/>
    <row r="13580" ht="13.15" customHeight="1" x14ac:dyDescent="0.2"/>
    <row r="13581" ht="13.15" customHeight="1" x14ac:dyDescent="0.2"/>
    <row r="13582" ht="13.15" customHeight="1" x14ac:dyDescent="0.2"/>
    <row r="13583" ht="13.15" customHeight="1" x14ac:dyDescent="0.2"/>
    <row r="13584" ht="13.15" customHeight="1" x14ac:dyDescent="0.2"/>
    <row r="13585" ht="13.15" customHeight="1" x14ac:dyDescent="0.2"/>
    <row r="13586" ht="13.15" customHeight="1" x14ac:dyDescent="0.2"/>
    <row r="13587" ht="13.15" customHeight="1" x14ac:dyDescent="0.2"/>
    <row r="13588" ht="13.15" customHeight="1" x14ac:dyDescent="0.2"/>
    <row r="13589" ht="13.15" customHeight="1" x14ac:dyDescent="0.2"/>
    <row r="13590" ht="13.15" customHeight="1" x14ac:dyDescent="0.2"/>
    <row r="13591" ht="13.15" customHeight="1" x14ac:dyDescent="0.2"/>
    <row r="13592" ht="13.15" customHeight="1" x14ac:dyDescent="0.2"/>
    <row r="13593" ht="13.15" customHeight="1" x14ac:dyDescent="0.2"/>
    <row r="13594" ht="13.15" customHeight="1" x14ac:dyDescent="0.2"/>
    <row r="13595" ht="13.15" customHeight="1" x14ac:dyDescent="0.2"/>
    <row r="13596" ht="13.15" customHeight="1" x14ac:dyDescent="0.2"/>
    <row r="13597" ht="13.15" customHeight="1" x14ac:dyDescent="0.2"/>
    <row r="13598" ht="13.15" customHeight="1" x14ac:dyDescent="0.2"/>
    <row r="13599" ht="13.15" customHeight="1" x14ac:dyDescent="0.2"/>
    <row r="13600" ht="13.15" customHeight="1" x14ac:dyDescent="0.2"/>
    <row r="13601" ht="13.15" customHeight="1" x14ac:dyDescent="0.2"/>
    <row r="13602" ht="13.15" customHeight="1" x14ac:dyDescent="0.2"/>
    <row r="13603" ht="13.15" customHeight="1" x14ac:dyDescent="0.2"/>
    <row r="13604" ht="13.15" customHeight="1" x14ac:dyDescent="0.2"/>
    <row r="13605" ht="13.15" customHeight="1" x14ac:dyDescent="0.2"/>
    <row r="13606" ht="13.15" customHeight="1" x14ac:dyDescent="0.2"/>
    <row r="13607" ht="13.15" customHeight="1" x14ac:dyDescent="0.2"/>
    <row r="13608" ht="13.15" customHeight="1" x14ac:dyDescent="0.2"/>
    <row r="13609" ht="13.15" customHeight="1" x14ac:dyDescent="0.2"/>
    <row r="13610" ht="13.15" customHeight="1" x14ac:dyDescent="0.2"/>
    <row r="13611" ht="13.15" customHeight="1" x14ac:dyDescent="0.2"/>
    <row r="13612" ht="13.15" customHeight="1" x14ac:dyDescent="0.2"/>
    <row r="13613" ht="13.15" customHeight="1" x14ac:dyDescent="0.2"/>
    <row r="13614" ht="13.15" customHeight="1" x14ac:dyDescent="0.2"/>
    <row r="13615" ht="13.15" customHeight="1" x14ac:dyDescent="0.2"/>
    <row r="13616" ht="13.15" customHeight="1" x14ac:dyDescent="0.2"/>
    <row r="13617" ht="13.15" customHeight="1" x14ac:dyDescent="0.2"/>
    <row r="13618" ht="13.15" customHeight="1" x14ac:dyDescent="0.2"/>
    <row r="13619" ht="13.15" customHeight="1" x14ac:dyDescent="0.2"/>
    <row r="13620" ht="13.15" customHeight="1" x14ac:dyDescent="0.2"/>
    <row r="13621" ht="13.15" customHeight="1" x14ac:dyDescent="0.2"/>
    <row r="13622" ht="13.15" customHeight="1" x14ac:dyDescent="0.2"/>
    <row r="13623" ht="13.15" customHeight="1" x14ac:dyDescent="0.2"/>
    <row r="13624" ht="13.15" customHeight="1" x14ac:dyDescent="0.2"/>
    <row r="13625" ht="13.15" customHeight="1" x14ac:dyDescent="0.2"/>
    <row r="13626" ht="13.15" customHeight="1" x14ac:dyDescent="0.2"/>
    <row r="13627" ht="13.15" customHeight="1" x14ac:dyDescent="0.2"/>
    <row r="13628" ht="13.15" customHeight="1" x14ac:dyDescent="0.2"/>
    <row r="13629" ht="13.15" customHeight="1" x14ac:dyDescent="0.2"/>
    <row r="13630" ht="13.15" customHeight="1" x14ac:dyDescent="0.2"/>
    <row r="13631" ht="13.15" customHeight="1" x14ac:dyDescent="0.2"/>
    <row r="13632" ht="13.15" customHeight="1" x14ac:dyDescent="0.2"/>
    <row r="13633" ht="13.15" customHeight="1" x14ac:dyDescent="0.2"/>
    <row r="13634" ht="13.15" customHeight="1" x14ac:dyDescent="0.2"/>
    <row r="13635" ht="13.15" customHeight="1" x14ac:dyDescent="0.2"/>
    <row r="13636" ht="13.15" customHeight="1" x14ac:dyDescent="0.2"/>
    <row r="13637" ht="13.15" customHeight="1" x14ac:dyDescent="0.2"/>
    <row r="13638" ht="13.15" customHeight="1" x14ac:dyDescent="0.2"/>
    <row r="13639" ht="13.15" customHeight="1" x14ac:dyDescent="0.2"/>
    <row r="13640" ht="13.15" customHeight="1" x14ac:dyDescent="0.2"/>
    <row r="13641" ht="13.15" customHeight="1" x14ac:dyDescent="0.2"/>
    <row r="13642" ht="13.15" customHeight="1" x14ac:dyDescent="0.2"/>
    <row r="13643" ht="13.15" customHeight="1" x14ac:dyDescent="0.2"/>
    <row r="13644" ht="13.15" customHeight="1" x14ac:dyDescent="0.2"/>
    <row r="13645" ht="13.15" customHeight="1" x14ac:dyDescent="0.2"/>
    <row r="13646" ht="13.15" customHeight="1" x14ac:dyDescent="0.2"/>
    <row r="13647" ht="13.15" customHeight="1" x14ac:dyDescent="0.2"/>
    <row r="13648" ht="13.15" customHeight="1" x14ac:dyDescent="0.2"/>
    <row r="13649" ht="13.15" customHeight="1" x14ac:dyDescent="0.2"/>
    <row r="13650" ht="13.15" customHeight="1" x14ac:dyDescent="0.2"/>
    <row r="13651" ht="13.15" customHeight="1" x14ac:dyDescent="0.2"/>
    <row r="13652" ht="13.15" customHeight="1" x14ac:dyDescent="0.2"/>
    <row r="13653" ht="13.15" customHeight="1" x14ac:dyDescent="0.2"/>
    <row r="13654" ht="13.15" customHeight="1" x14ac:dyDescent="0.2"/>
    <row r="13655" ht="13.15" customHeight="1" x14ac:dyDescent="0.2"/>
    <row r="13656" ht="13.15" customHeight="1" x14ac:dyDescent="0.2"/>
    <row r="13657" ht="13.15" customHeight="1" x14ac:dyDescent="0.2"/>
    <row r="13658" ht="13.15" customHeight="1" x14ac:dyDescent="0.2"/>
    <row r="13659" ht="13.15" customHeight="1" x14ac:dyDescent="0.2"/>
    <row r="13660" ht="13.15" customHeight="1" x14ac:dyDescent="0.2"/>
    <row r="13661" ht="13.15" customHeight="1" x14ac:dyDescent="0.2"/>
    <row r="13662" ht="13.15" customHeight="1" x14ac:dyDescent="0.2"/>
    <row r="13663" ht="13.15" customHeight="1" x14ac:dyDescent="0.2"/>
    <row r="13664" ht="13.15" customHeight="1" x14ac:dyDescent="0.2"/>
    <row r="13665" ht="13.15" customHeight="1" x14ac:dyDescent="0.2"/>
    <row r="13666" ht="13.15" customHeight="1" x14ac:dyDescent="0.2"/>
    <row r="13667" ht="13.15" customHeight="1" x14ac:dyDescent="0.2"/>
    <row r="13668" ht="13.15" customHeight="1" x14ac:dyDescent="0.2"/>
    <row r="13669" ht="13.15" customHeight="1" x14ac:dyDescent="0.2"/>
    <row r="13670" ht="13.15" customHeight="1" x14ac:dyDescent="0.2"/>
    <row r="13671" ht="13.15" customHeight="1" x14ac:dyDescent="0.2"/>
    <row r="13672" ht="13.15" customHeight="1" x14ac:dyDescent="0.2"/>
    <row r="13673" ht="13.15" customHeight="1" x14ac:dyDescent="0.2"/>
    <row r="13674" ht="13.15" customHeight="1" x14ac:dyDescent="0.2"/>
    <row r="13675" ht="13.15" customHeight="1" x14ac:dyDescent="0.2"/>
    <row r="13676" ht="13.15" customHeight="1" x14ac:dyDescent="0.2"/>
    <row r="13677" ht="13.15" customHeight="1" x14ac:dyDescent="0.2"/>
    <row r="13678" ht="13.15" customHeight="1" x14ac:dyDescent="0.2"/>
    <row r="13679" ht="13.15" customHeight="1" x14ac:dyDescent="0.2"/>
    <row r="13680" ht="13.15" customHeight="1" x14ac:dyDescent="0.2"/>
    <row r="13681" ht="13.15" customHeight="1" x14ac:dyDescent="0.2"/>
    <row r="13682" ht="13.15" customHeight="1" x14ac:dyDescent="0.2"/>
    <row r="13683" ht="13.15" customHeight="1" x14ac:dyDescent="0.2"/>
    <row r="13684" ht="13.15" customHeight="1" x14ac:dyDescent="0.2"/>
    <row r="13685" ht="13.15" customHeight="1" x14ac:dyDescent="0.2"/>
    <row r="13686" ht="13.15" customHeight="1" x14ac:dyDescent="0.2"/>
    <row r="13687" ht="13.15" customHeight="1" x14ac:dyDescent="0.2"/>
    <row r="13688" ht="13.15" customHeight="1" x14ac:dyDescent="0.2"/>
    <row r="13689" ht="13.15" customHeight="1" x14ac:dyDescent="0.2"/>
    <row r="13690" ht="13.15" customHeight="1" x14ac:dyDescent="0.2"/>
    <row r="13691" ht="13.15" customHeight="1" x14ac:dyDescent="0.2"/>
    <row r="13692" ht="13.15" customHeight="1" x14ac:dyDescent="0.2"/>
    <row r="13693" ht="13.15" customHeight="1" x14ac:dyDescent="0.2"/>
    <row r="13694" ht="13.15" customHeight="1" x14ac:dyDescent="0.2"/>
    <row r="13695" ht="13.15" customHeight="1" x14ac:dyDescent="0.2"/>
    <row r="13696" ht="13.15" customHeight="1" x14ac:dyDescent="0.2"/>
    <row r="13697" ht="13.15" customHeight="1" x14ac:dyDescent="0.2"/>
    <row r="13698" ht="13.15" customHeight="1" x14ac:dyDescent="0.2"/>
    <row r="13699" ht="13.15" customHeight="1" x14ac:dyDescent="0.2"/>
    <row r="13700" ht="13.15" customHeight="1" x14ac:dyDescent="0.2"/>
    <row r="13701" ht="13.15" customHeight="1" x14ac:dyDescent="0.2"/>
    <row r="13702" ht="13.15" customHeight="1" x14ac:dyDescent="0.2"/>
    <row r="13703" ht="13.15" customHeight="1" x14ac:dyDescent="0.2"/>
    <row r="13704" ht="13.15" customHeight="1" x14ac:dyDescent="0.2"/>
    <row r="13705" ht="13.15" customHeight="1" x14ac:dyDescent="0.2"/>
    <row r="13706" ht="13.15" customHeight="1" x14ac:dyDescent="0.2"/>
    <row r="13707" ht="13.15" customHeight="1" x14ac:dyDescent="0.2"/>
    <row r="13708" ht="13.15" customHeight="1" x14ac:dyDescent="0.2"/>
    <row r="13709" ht="13.15" customHeight="1" x14ac:dyDescent="0.2"/>
    <row r="13710" ht="13.15" customHeight="1" x14ac:dyDescent="0.2"/>
    <row r="13711" ht="13.15" customHeight="1" x14ac:dyDescent="0.2"/>
    <row r="13712" ht="13.15" customHeight="1" x14ac:dyDescent="0.2"/>
    <row r="13713" ht="13.15" customHeight="1" x14ac:dyDescent="0.2"/>
    <row r="13714" ht="13.15" customHeight="1" x14ac:dyDescent="0.2"/>
    <row r="13715" ht="13.15" customHeight="1" x14ac:dyDescent="0.2"/>
    <row r="13716" ht="13.15" customHeight="1" x14ac:dyDescent="0.2"/>
    <row r="13717" ht="13.15" customHeight="1" x14ac:dyDescent="0.2"/>
    <row r="13718" ht="13.15" customHeight="1" x14ac:dyDescent="0.2"/>
    <row r="13719" ht="13.15" customHeight="1" x14ac:dyDescent="0.2"/>
    <row r="13720" ht="13.15" customHeight="1" x14ac:dyDescent="0.2"/>
    <row r="13721" ht="13.15" customHeight="1" x14ac:dyDescent="0.2"/>
    <row r="13722" ht="13.15" customHeight="1" x14ac:dyDescent="0.2"/>
    <row r="13723" ht="13.15" customHeight="1" x14ac:dyDescent="0.2"/>
    <row r="13724" ht="13.15" customHeight="1" x14ac:dyDescent="0.2"/>
    <row r="13725" ht="13.15" customHeight="1" x14ac:dyDescent="0.2"/>
    <row r="13726" ht="13.15" customHeight="1" x14ac:dyDescent="0.2"/>
    <row r="13727" ht="13.15" customHeight="1" x14ac:dyDescent="0.2"/>
    <row r="13728" ht="13.15" customHeight="1" x14ac:dyDescent="0.2"/>
    <row r="13729" ht="13.15" customHeight="1" x14ac:dyDescent="0.2"/>
    <row r="13730" ht="13.15" customHeight="1" x14ac:dyDescent="0.2"/>
    <row r="13731" ht="13.15" customHeight="1" x14ac:dyDescent="0.2"/>
    <row r="13732" ht="13.15" customHeight="1" x14ac:dyDescent="0.2"/>
    <row r="13733" ht="13.15" customHeight="1" x14ac:dyDescent="0.2"/>
    <row r="13734" ht="13.15" customHeight="1" x14ac:dyDescent="0.2"/>
    <row r="13735" ht="13.15" customHeight="1" x14ac:dyDescent="0.2"/>
    <row r="13736" ht="13.15" customHeight="1" x14ac:dyDescent="0.2"/>
    <row r="13737" ht="13.15" customHeight="1" x14ac:dyDescent="0.2"/>
    <row r="13738" ht="13.15" customHeight="1" x14ac:dyDescent="0.2"/>
    <row r="13739" ht="13.15" customHeight="1" x14ac:dyDescent="0.2"/>
    <row r="13740" ht="13.15" customHeight="1" x14ac:dyDescent="0.2"/>
    <row r="13741" ht="13.15" customHeight="1" x14ac:dyDescent="0.2"/>
    <row r="13742" ht="13.15" customHeight="1" x14ac:dyDescent="0.2"/>
    <row r="13743" ht="13.15" customHeight="1" x14ac:dyDescent="0.2"/>
    <row r="13744" ht="13.15" customHeight="1" x14ac:dyDescent="0.2"/>
    <row r="13745" ht="13.15" customHeight="1" x14ac:dyDescent="0.2"/>
    <row r="13746" ht="13.15" customHeight="1" x14ac:dyDescent="0.2"/>
    <row r="13747" ht="13.15" customHeight="1" x14ac:dyDescent="0.2"/>
    <row r="13748" ht="13.15" customHeight="1" x14ac:dyDescent="0.2"/>
    <row r="13749" ht="13.15" customHeight="1" x14ac:dyDescent="0.2"/>
    <row r="13750" ht="13.15" customHeight="1" x14ac:dyDescent="0.2"/>
    <row r="13751" ht="13.15" customHeight="1" x14ac:dyDescent="0.2"/>
    <row r="13752" ht="13.15" customHeight="1" x14ac:dyDescent="0.2"/>
    <row r="13753" ht="13.15" customHeight="1" x14ac:dyDescent="0.2"/>
    <row r="13754" ht="13.15" customHeight="1" x14ac:dyDescent="0.2"/>
    <row r="13755" ht="13.15" customHeight="1" x14ac:dyDescent="0.2"/>
    <row r="13756" ht="13.15" customHeight="1" x14ac:dyDescent="0.2"/>
    <row r="13757" ht="13.15" customHeight="1" x14ac:dyDescent="0.2"/>
    <row r="13758" ht="13.15" customHeight="1" x14ac:dyDescent="0.2"/>
    <row r="13759" ht="13.15" customHeight="1" x14ac:dyDescent="0.2"/>
    <row r="13760" ht="13.15" customHeight="1" x14ac:dyDescent="0.2"/>
    <row r="13761" ht="13.15" customHeight="1" x14ac:dyDescent="0.2"/>
    <row r="13762" ht="13.15" customHeight="1" x14ac:dyDescent="0.2"/>
    <row r="13763" ht="13.15" customHeight="1" x14ac:dyDescent="0.2"/>
    <row r="13764" ht="13.15" customHeight="1" x14ac:dyDescent="0.2"/>
    <row r="13765" ht="13.15" customHeight="1" x14ac:dyDescent="0.2"/>
    <row r="13766" ht="13.15" customHeight="1" x14ac:dyDescent="0.2"/>
    <row r="13767" ht="13.15" customHeight="1" x14ac:dyDescent="0.2"/>
    <row r="13768" ht="13.15" customHeight="1" x14ac:dyDescent="0.2"/>
    <row r="13769" ht="13.15" customHeight="1" x14ac:dyDescent="0.2"/>
    <row r="13770" ht="13.15" customHeight="1" x14ac:dyDescent="0.2"/>
    <row r="13771" ht="13.15" customHeight="1" x14ac:dyDescent="0.2"/>
    <row r="13772" ht="13.15" customHeight="1" x14ac:dyDescent="0.2"/>
    <row r="13773" ht="13.15" customHeight="1" x14ac:dyDescent="0.2"/>
    <row r="13774" ht="13.15" customHeight="1" x14ac:dyDescent="0.2"/>
    <row r="13775" ht="13.15" customHeight="1" x14ac:dyDescent="0.2"/>
    <row r="13776" ht="13.15" customHeight="1" x14ac:dyDescent="0.2"/>
    <row r="13777" ht="13.15" customHeight="1" x14ac:dyDescent="0.2"/>
    <row r="13778" ht="13.15" customHeight="1" x14ac:dyDescent="0.2"/>
    <row r="13779" ht="13.15" customHeight="1" x14ac:dyDescent="0.2"/>
    <row r="13780" ht="13.15" customHeight="1" x14ac:dyDescent="0.2"/>
    <row r="13781" ht="13.15" customHeight="1" x14ac:dyDescent="0.2"/>
    <row r="13782" ht="13.15" customHeight="1" x14ac:dyDescent="0.2"/>
    <row r="13783" ht="13.15" customHeight="1" x14ac:dyDescent="0.2"/>
    <row r="13784" ht="13.15" customHeight="1" x14ac:dyDescent="0.2"/>
    <row r="13785" ht="13.15" customHeight="1" x14ac:dyDescent="0.2"/>
    <row r="13786" ht="13.15" customHeight="1" x14ac:dyDescent="0.2"/>
    <row r="13787" ht="13.15" customHeight="1" x14ac:dyDescent="0.2"/>
    <row r="13788" ht="13.15" customHeight="1" x14ac:dyDescent="0.2"/>
    <row r="13789" ht="13.15" customHeight="1" x14ac:dyDescent="0.2"/>
    <row r="13790" ht="13.15" customHeight="1" x14ac:dyDescent="0.2"/>
    <row r="13791" ht="13.15" customHeight="1" x14ac:dyDescent="0.2"/>
    <row r="13792" ht="13.15" customHeight="1" x14ac:dyDescent="0.2"/>
    <row r="13793" ht="13.15" customHeight="1" x14ac:dyDescent="0.2"/>
    <row r="13794" ht="13.15" customHeight="1" x14ac:dyDescent="0.2"/>
    <row r="13795" ht="13.15" customHeight="1" x14ac:dyDescent="0.2"/>
    <row r="13796" ht="13.15" customHeight="1" x14ac:dyDescent="0.2"/>
    <row r="13797" ht="13.15" customHeight="1" x14ac:dyDescent="0.2"/>
    <row r="13798" ht="13.15" customHeight="1" x14ac:dyDescent="0.2"/>
    <row r="13799" ht="13.15" customHeight="1" x14ac:dyDescent="0.2"/>
    <row r="13800" ht="13.15" customHeight="1" x14ac:dyDescent="0.2"/>
    <row r="13801" ht="13.15" customHeight="1" x14ac:dyDescent="0.2"/>
    <row r="13802" ht="13.15" customHeight="1" x14ac:dyDescent="0.2"/>
    <row r="13803" ht="13.15" customHeight="1" x14ac:dyDescent="0.2"/>
    <row r="13804" ht="13.15" customHeight="1" x14ac:dyDescent="0.2"/>
    <row r="13805" ht="13.15" customHeight="1" x14ac:dyDescent="0.2"/>
    <row r="13806" ht="13.15" customHeight="1" x14ac:dyDescent="0.2"/>
    <row r="13807" ht="13.15" customHeight="1" x14ac:dyDescent="0.2"/>
    <row r="13808" ht="13.15" customHeight="1" x14ac:dyDescent="0.2"/>
    <row r="13809" ht="13.15" customHeight="1" x14ac:dyDescent="0.2"/>
    <row r="13810" ht="13.15" customHeight="1" x14ac:dyDescent="0.2"/>
    <row r="13811" ht="13.15" customHeight="1" x14ac:dyDescent="0.2"/>
    <row r="13812" ht="13.15" customHeight="1" x14ac:dyDescent="0.2"/>
    <row r="13813" ht="13.15" customHeight="1" x14ac:dyDescent="0.2"/>
    <row r="13814" ht="13.15" customHeight="1" x14ac:dyDescent="0.2"/>
    <row r="13815" ht="13.15" customHeight="1" x14ac:dyDescent="0.2"/>
    <row r="13816" ht="13.15" customHeight="1" x14ac:dyDescent="0.2"/>
    <row r="13817" ht="13.15" customHeight="1" x14ac:dyDescent="0.2"/>
    <row r="13818" ht="13.15" customHeight="1" x14ac:dyDescent="0.2"/>
    <row r="13819" ht="13.15" customHeight="1" x14ac:dyDescent="0.2"/>
    <row r="13820" ht="13.15" customHeight="1" x14ac:dyDescent="0.2"/>
    <row r="13821" ht="13.15" customHeight="1" x14ac:dyDescent="0.2"/>
    <row r="13822" ht="13.15" customHeight="1" x14ac:dyDescent="0.2"/>
    <row r="13823" ht="13.15" customHeight="1" x14ac:dyDescent="0.2"/>
    <row r="13824" ht="13.15" customHeight="1" x14ac:dyDescent="0.2"/>
    <row r="13825" ht="13.15" customHeight="1" x14ac:dyDescent="0.2"/>
    <row r="13826" ht="13.15" customHeight="1" x14ac:dyDescent="0.2"/>
    <row r="13827" ht="13.15" customHeight="1" x14ac:dyDescent="0.2"/>
    <row r="13828" ht="13.15" customHeight="1" x14ac:dyDescent="0.2"/>
    <row r="13829" ht="13.15" customHeight="1" x14ac:dyDescent="0.2"/>
    <row r="13830" ht="13.15" customHeight="1" x14ac:dyDescent="0.2"/>
    <row r="13831" ht="13.15" customHeight="1" x14ac:dyDescent="0.2"/>
    <row r="13832" ht="13.15" customHeight="1" x14ac:dyDescent="0.2"/>
    <row r="13833" ht="13.15" customHeight="1" x14ac:dyDescent="0.2"/>
    <row r="13834" ht="13.15" customHeight="1" x14ac:dyDescent="0.2"/>
    <row r="13835" ht="13.15" customHeight="1" x14ac:dyDescent="0.2"/>
    <row r="13836" ht="13.15" customHeight="1" x14ac:dyDescent="0.2"/>
    <row r="13837" ht="13.15" customHeight="1" x14ac:dyDescent="0.2"/>
    <row r="13838" ht="13.15" customHeight="1" x14ac:dyDescent="0.2"/>
    <row r="13839" ht="13.15" customHeight="1" x14ac:dyDescent="0.2"/>
    <row r="13840" ht="13.15" customHeight="1" x14ac:dyDescent="0.2"/>
    <row r="13841" ht="13.15" customHeight="1" x14ac:dyDescent="0.2"/>
    <row r="13842" ht="13.15" customHeight="1" x14ac:dyDescent="0.2"/>
    <row r="13843" ht="13.15" customHeight="1" x14ac:dyDescent="0.2"/>
    <row r="13844" ht="13.15" customHeight="1" x14ac:dyDescent="0.2"/>
    <row r="13845" ht="13.15" customHeight="1" x14ac:dyDescent="0.2"/>
    <row r="13846" ht="13.15" customHeight="1" x14ac:dyDescent="0.2"/>
    <row r="13847" ht="13.15" customHeight="1" x14ac:dyDescent="0.2"/>
    <row r="13848" ht="13.15" customHeight="1" x14ac:dyDescent="0.2"/>
    <row r="13849" ht="13.15" customHeight="1" x14ac:dyDescent="0.2"/>
    <row r="13850" ht="13.15" customHeight="1" x14ac:dyDescent="0.2"/>
    <row r="13851" ht="13.15" customHeight="1" x14ac:dyDescent="0.2"/>
    <row r="13852" ht="13.15" customHeight="1" x14ac:dyDescent="0.2"/>
    <row r="13853" ht="13.15" customHeight="1" x14ac:dyDescent="0.2"/>
    <row r="13854" ht="13.15" customHeight="1" x14ac:dyDescent="0.2"/>
    <row r="13855" ht="13.15" customHeight="1" x14ac:dyDescent="0.2"/>
    <row r="13856" ht="13.15" customHeight="1" x14ac:dyDescent="0.2"/>
    <row r="13857" ht="13.15" customHeight="1" x14ac:dyDescent="0.2"/>
    <row r="13858" ht="13.15" customHeight="1" x14ac:dyDescent="0.2"/>
    <row r="13859" ht="13.15" customHeight="1" x14ac:dyDescent="0.2"/>
    <row r="13860" ht="13.15" customHeight="1" x14ac:dyDescent="0.2"/>
    <row r="13861" ht="13.15" customHeight="1" x14ac:dyDescent="0.2"/>
    <row r="13862" ht="13.15" customHeight="1" x14ac:dyDescent="0.2"/>
    <row r="13863" ht="13.15" customHeight="1" x14ac:dyDescent="0.2"/>
    <row r="13864" ht="13.15" customHeight="1" x14ac:dyDescent="0.2"/>
    <row r="13865" ht="13.15" customHeight="1" x14ac:dyDescent="0.2"/>
    <row r="13866" ht="13.15" customHeight="1" x14ac:dyDescent="0.2"/>
    <row r="13867" ht="13.15" customHeight="1" x14ac:dyDescent="0.2"/>
    <row r="13868" ht="13.15" customHeight="1" x14ac:dyDescent="0.2"/>
    <row r="13869" ht="13.15" customHeight="1" x14ac:dyDescent="0.2"/>
    <row r="13870" ht="13.15" customHeight="1" x14ac:dyDescent="0.2"/>
    <row r="13871" ht="13.15" customHeight="1" x14ac:dyDescent="0.2"/>
    <row r="13872" ht="13.15" customHeight="1" x14ac:dyDescent="0.2"/>
    <row r="13873" ht="13.15" customHeight="1" x14ac:dyDescent="0.2"/>
    <row r="13874" ht="13.15" customHeight="1" x14ac:dyDescent="0.2"/>
    <row r="13875" ht="13.15" customHeight="1" x14ac:dyDescent="0.2"/>
    <row r="13876" ht="13.15" customHeight="1" x14ac:dyDescent="0.2"/>
    <row r="13877" ht="13.15" customHeight="1" x14ac:dyDescent="0.2"/>
    <row r="13878" ht="13.15" customHeight="1" x14ac:dyDescent="0.2"/>
    <row r="13879" ht="13.15" customHeight="1" x14ac:dyDescent="0.2"/>
    <row r="13880" ht="13.15" customHeight="1" x14ac:dyDescent="0.2"/>
    <row r="13881" ht="13.15" customHeight="1" x14ac:dyDescent="0.2"/>
    <row r="13882" ht="13.15" customHeight="1" x14ac:dyDescent="0.2"/>
    <row r="13883" ht="13.15" customHeight="1" x14ac:dyDescent="0.2"/>
    <row r="13884" ht="13.15" customHeight="1" x14ac:dyDescent="0.2"/>
    <row r="13885" ht="13.15" customHeight="1" x14ac:dyDescent="0.2"/>
    <row r="13886" ht="13.15" customHeight="1" x14ac:dyDescent="0.2"/>
    <row r="13887" ht="13.15" customHeight="1" x14ac:dyDescent="0.2"/>
    <row r="13888" ht="13.15" customHeight="1" x14ac:dyDescent="0.2"/>
    <row r="13889" ht="13.15" customHeight="1" x14ac:dyDescent="0.2"/>
    <row r="13890" ht="13.15" customHeight="1" x14ac:dyDescent="0.2"/>
    <row r="13891" ht="13.15" customHeight="1" x14ac:dyDescent="0.2"/>
    <row r="13892" ht="13.15" customHeight="1" x14ac:dyDescent="0.2"/>
    <row r="13893" ht="13.15" customHeight="1" x14ac:dyDescent="0.2"/>
    <row r="13894" ht="13.15" customHeight="1" x14ac:dyDescent="0.2"/>
    <row r="13895" ht="13.15" customHeight="1" x14ac:dyDescent="0.2"/>
    <row r="13896" ht="13.15" customHeight="1" x14ac:dyDescent="0.2"/>
    <row r="13897" ht="13.15" customHeight="1" x14ac:dyDescent="0.2"/>
    <row r="13898" ht="13.15" customHeight="1" x14ac:dyDescent="0.2"/>
    <row r="13899" ht="13.15" customHeight="1" x14ac:dyDescent="0.2"/>
    <row r="13900" ht="13.15" customHeight="1" x14ac:dyDescent="0.2"/>
    <row r="13901" ht="13.15" customHeight="1" x14ac:dyDescent="0.2"/>
    <row r="13902" ht="13.15" customHeight="1" x14ac:dyDescent="0.2"/>
    <row r="13903" ht="13.15" customHeight="1" x14ac:dyDescent="0.2"/>
    <row r="13904" ht="13.15" customHeight="1" x14ac:dyDescent="0.2"/>
    <row r="13905" ht="13.15" customHeight="1" x14ac:dyDescent="0.2"/>
    <row r="13906" ht="13.15" customHeight="1" x14ac:dyDescent="0.2"/>
    <row r="13907" ht="13.15" customHeight="1" x14ac:dyDescent="0.2"/>
    <row r="13908" ht="13.15" customHeight="1" x14ac:dyDescent="0.2"/>
    <row r="13909" ht="13.15" customHeight="1" x14ac:dyDescent="0.2"/>
    <row r="13910" ht="13.15" customHeight="1" x14ac:dyDescent="0.2"/>
    <row r="13911" ht="13.15" customHeight="1" x14ac:dyDescent="0.2"/>
    <row r="13912" ht="13.15" customHeight="1" x14ac:dyDescent="0.2"/>
    <row r="13913" ht="13.15" customHeight="1" x14ac:dyDescent="0.2"/>
    <row r="13914" ht="13.15" customHeight="1" x14ac:dyDescent="0.2"/>
    <row r="13915" ht="13.15" customHeight="1" x14ac:dyDescent="0.2"/>
    <row r="13916" ht="13.15" customHeight="1" x14ac:dyDescent="0.2"/>
    <row r="13917" ht="13.15" customHeight="1" x14ac:dyDescent="0.2"/>
    <row r="13918" ht="13.15" customHeight="1" x14ac:dyDescent="0.2"/>
    <row r="13919" ht="13.15" customHeight="1" x14ac:dyDescent="0.2"/>
    <row r="13920" ht="13.15" customHeight="1" x14ac:dyDescent="0.2"/>
    <row r="13921" ht="13.15" customHeight="1" x14ac:dyDescent="0.2"/>
    <row r="13922" ht="13.15" customHeight="1" x14ac:dyDescent="0.2"/>
    <row r="13923" ht="13.15" customHeight="1" x14ac:dyDescent="0.2"/>
    <row r="13924" ht="13.15" customHeight="1" x14ac:dyDescent="0.2"/>
    <row r="13925" ht="13.15" customHeight="1" x14ac:dyDescent="0.2"/>
    <row r="13926" ht="13.15" customHeight="1" x14ac:dyDescent="0.2"/>
    <row r="13927" ht="13.15" customHeight="1" x14ac:dyDescent="0.2"/>
    <row r="13928" ht="13.15" customHeight="1" x14ac:dyDescent="0.2"/>
    <row r="13929" ht="13.15" customHeight="1" x14ac:dyDescent="0.2"/>
    <row r="13930" ht="13.15" customHeight="1" x14ac:dyDescent="0.2"/>
    <row r="13931" ht="13.15" customHeight="1" x14ac:dyDescent="0.2"/>
    <row r="13932" ht="13.15" customHeight="1" x14ac:dyDescent="0.2"/>
    <row r="13933" ht="13.15" customHeight="1" x14ac:dyDescent="0.2"/>
    <row r="13934" ht="13.15" customHeight="1" x14ac:dyDescent="0.2"/>
    <row r="13935" ht="13.15" customHeight="1" x14ac:dyDescent="0.2"/>
    <row r="13936" ht="13.15" customHeight="1" x14ac:dyDescent="0.2"/>
    <row r="13937" ht="13.15" customHeight="1" x14ac:dyDescent="0.2"/>
    <row r="13938" ht="13.15" customHeight="1" x14ac:dyDescent="0.2"/>
    <row r="13939" ht="13.15" customHeight="1" x14ac:dyDescent="0.2"/>
    <row r="13940" ht="13.15" customHeight="1" x14ac:dyDescent="0.2"/>
    <row r="13941" ht="13.15" customHeight="1" x14ac:dyDescent="0.2"/>
    <row r="13942" ht="13.15" customHeight="1" x14ac:dyDescent="0.2"/>
    <row r="13943" ht="13.15" customHeight="1" x14ac:dyDescent="0.2"/>
    <row r="13944" ht="13.15" customHeight="1" x14ac:dyDescent="0.2"/>
    <row r="13945" ht="13.15" customHeight="1" x14ac:dyDescent="0.2"/>
    <row r="13946" ht="13.15" customHeight="1" x14ac:dyDescent="0.2"/>
    <row r="13947" ht="13.15" customHeight="1" x14ac:dyDescent="0.2"/>
    <row r="13948" ht="13.15" customHeight="1" x14ac:dyDescent="0.2"/>
    <row r="13949" ht="13.15" customHeight="1" x14ac:dyDescent="0.2"/>
    <row r="13950" ht="13.15" customHeight="1" x14ac:dyDescent="0.2"/>
    <row r="13951" ht="13.15" customHeight="1" x14ac:dyDescent="0.2"/>
    <row r="13952" ht="13.15" customHeight="1" x14ac:dyDescent="0.2"/>
    <row r="13953" ht="13.15" customHeight="1" x14ac:dyDescent="0.2"/>
    <row r="13954" ht="13.15" customHeight="1" x14ac:dyDescent="0.2"/>
    <row r="13955" ht="13.15" customHeight="1" x14ac:dyDescent="0.2"/>
    <row r="13956" ht="13.15" customHeight="1" x14ac:dyDescent="0.2"/>
    <row r="13957" ht="13.15" customHeight="1" x14ac:dyDescent="0.2"/>
    <row r="13958" ht="13.15" customHeight="1" x14ac:dyDescent="0.2"/>
    <row r="13959" ht="13.15" customHeight="1" x14ac:dyDescent="0.2"/>
    <row r="13960" ht="13.15" customHeight="1" x14ac:dyDescent="0.2"/>
    <row r="13961" ht="13.15" customHeight="1" x14ac:dyDescent="0.2"/>
    <row r="13962" ht="13.15" customHeight="1" x14ac:dyDescent="0.2"/>
    <row r="13963" ht="13.15" customHeight="1" x14ac:dyDescent="0.2"/>
    <row r="13964" ht="13.15" customHeight="1" x14ac:dyDescent="0.2"/>
    <row r="13965" ht="13.15" customHeight="1" x14ac:dyDescent="0.2"/>
    <row r="13966" ht="13.15" customHeight="1" x14ac:dyDescent="0.2"/>
    <row r="13967" ht="13.15" customHeight="1" x14ac:dyDescent="0.2"/>
    <row r="13968" ht="13.15" customHeight="1" x14ac:dyDescent="0.2"/>
    <row r="13969" ht="13.15" customHeight="1" x14ac:dyDescent="0.2"/>
    <row r="13970" ht="13.15" customHeight="1" x14ac:dyDescent="0.2"/>
    <row r="13971" ht="13.15" customHeight="1" x14ac:dyDescent="0.2"/>
    <row r="13972" ht="13.15" customHeight="1" x14ac:dyDescent="0.2"/>
    <row r="13973" ht="13.15" customHeight="1" x14ac:dyDescent="0.2"/>
    <row r="13974" ht="13.15" customHeight="1" x14ac:dyDescent="0.2"/>
    <row r="13975" ht="13.15" customHeight="1" x14ac:dyDescent="0.2"/>
    <row r="13976" ht="13.15" customHeight="1" x14ac:dyDescent="0.2"/>
    <row r="13977" ht="13.15" customHeight="1" x14ac:dyDescent="0.2"/>
    <row r="13978" ht="13.15" customHeight="1" x14ac:dyDescent="0.2"/>
    <row r="13979" ht="13.15" customHeight="1" x14ac:dyDescent="0.2"/>
    <row r="13980" ht="13.15" customHeight="1" x14ac:dyDescent="0.2"/>
    <row r="13981" ht="13.15" customHeight="1" x14ac:dyDescent="0.2"/>
    <row r="13982" ht="13.15" customHeight="1" x14ac:dyDescent="0.2"/>
    <row r="13983" ht="13.15" customHeight="1" x14ac:dyDescent="0.2"/>
    <row r="13984" ht="13.15" customHeight="1" x14ac:dyDescent="0.2"/>
    <row r="13985" ht="13.15" customHeight="1" x14ac:dyDescent="0.2"/>
    <row r="13986" ht="13.15" customHeight="1" x14ac:dyDescent="0.2"/>
    <row r="13987" ht="13.15" customHeight="1" x14ac:dyDescent="0.2"/>
    <row r="13988" ht="13.15" customHeight="1" x14ac:dyDescent="0.2"/>
    <row r="13989" ht="13.15" customHeight="1" x14ac:dyDescent="0.2"/>
    <row r="13990" ht="13.15" customHeight="1" x14ac:dyDescent="0.2"/>
    <row r="13991" ht="13.15" customHeight="1" x14ac:dyDescent="0.2"/>
    <row r="13992" ht="13.15" customHeight="1" x14ac:dyDescent="0.2"/>
    <row r="13993" ht="13.15" customHeight="1" x14ac:dyDescent="0.2"/>
    <row r="13994" ht="13.15" customHeight="1" x14ac:dyDescent="0.2"/>
    <row r="13995" ht="13.15" customHeight="1" x14ac:dyDescent="0.2"/>
    <row r="13996" ht="13.15" customHeight="1" x14ac:dyDescent="0.2"/>
    <row r="13997" ht="13.15" customHeight="1" x14ac:dyDescent="0.2"/>
    <row r="13998" ht="13.15" customHeight="1" x14ac:dyDescent="0.2"/>
    <row r="13999" ht="13.15" customHeight="1" x14ac:dyDescent="0.2"/>
    <row r="14000" ht="13.15" customHeight="1" x14ac:dyDescent="0.2"/>
    <row r="14001" ht="13.15" customHeight="1" x14ac:dyDescent="0.2"/>
    <row r="14002" ht="13.15" customHeight="1" x14ac:dyDescent="0.2"/>
    <row r="14003" ht="13.15" customHeight="1" x14ac:dyDescent="0.2"/>
    <row r="14004" ht="13.15" customHeight="1" x14ac:dyDescent="0.2"/>
    <row r="14005" ht="13.15" customHeight="1" x14ac:dyDescent="0.2"/>
    <row r="14006" ht="13.15" customHeight="1" x14ac:dyDescent="0.2"/>
    <row r="14007" ht="13.15" customHeight="1" x14ac:dyDescent="0.2"/>
    <row r="14008" ht="13.15" customHeight="1" x14ac:dyDescent="0.2"/>
    <row r="14009" ht="13.15" customHeight="1" x14ac:dyDescent="0.2"/>
    <row r="14010" ht="13.15" customHeight="1" x14ac:dyDescent="0.2"/>
    <row r="14011" ht="13.15" customHeight="1" x14ac:dyDescent="0.2"/>
    <row r="14012" ht="13.15" customHeight="1" x14ac:dyDescent="0.2"/>
    <row r="14013" ht="13.15" customHeight="1" x14ac:dyDescent="0.2"/>
    <row r="14014" ht="13.15" customHeight="1" x14ac:dyDescent="0.2"/>
    <row r="14015" ht="13.15" customHeight="1" x14ac:dyDescent="0.2"/>
    <row r="14016" ht="13.15" customHeight="1" x14ac:dyDescent="0.2"/>
    <row r="14017" ht="13.15" customHeight="1" x14ac:dyDescent="0.2"/>
    <row r="14018" ht="13.15" customHeight="1" x14ac:dyDescent="0.2"/>
    <row r="14019" ht="13.15" customHeight="1" x14ac:dyDescent="0.2"/>
    <row r="14020" ht="13.15" customHeight="1" x14ac:dyDescent="0.2"/>
    <row r="14021" ht="13.15" customHeight="1" x14ac:dyDescent="0.2"/>
    <row r="14022" ht="13.15" customHeight="1" x14ac:dyDescent="0.2"/>
    <row r="14023" ht="13.15" customHeight="1" x14ac:dyDescent="0.2"/>
    <row r="14024" ht="13.15" customHeight="1" x14ac:dyDescent="0.2"/>
    <row r="14025" ht="13.15" customHeight="1" x14ac:dyDescent="0.2"/>
    <row r="14026" ht="13.15" customHeight="1" x14ac:dyDescent="0.2"/>
    <row r="14027" ht="13.15" customHeight="1" x14ac:dyDescent="0.2"/>
    <row r="14028" ht="13.15" customHeight="1" x14ac:dyDescent="0.2"/>
    <row r="14029" ht="13.15" customHeight="1" x14ac:dyDescent="0.2"/>
    <row r="14030" ht="13.15" customHeight="1" x14ac:dyDescent="0.2"/>
    <row r="14031" ht="13.15" customHeight="1" x14ac:dyDescent="0.2"/>
    <row r="14032" ht="13.15" customHeight="1" x14ac:dyDescent="0.2"/>
    <row r="14033" ht="13.15" customHeight="1" x14ac:dyDescent="0.2"/>
    <row r="14034" ht="13.15" customHeight="1" x14ac:dyDescent="0.2"/>
    <row r="14035" ht="13.15" customHeight="1" x14ac:dyDescent="0.2"/>
    <row r="14036" ht="13.15" customHeight="1" x14ac:dyDescent="0.2"/>
    <row r="14037" ht="13.15" customHeight="1" x14ac:dyDescent="0.2"/>
    <row r="14038" ht="13.15" customHeight="1" x14ac:dyDescent="0.2"/>
    <row r="14039" ht="13.15" customHeight="1" x14ac:dyDescent="0.2"/>
    <row r="14040" ht="13.15" customHeight="1" x14ac:dyDescent="0.2"/>
    <row r="14041" ht="13.15" customHeight="1" x14ac:dyDescent="0.2"/>
    <row r="14042" ht="13.15" customHeight="1" x14ac:dyDescent="0.2"/>
    <row r="14043" ht="13.15" customHeight="1" x14ac:dyDescent="0.2"/>
    <row r="14044" ht="13.15" customHeight="1" x14ac:dyDescent="0.2"/>
    <row r="14045" ht="13.15" customHeight="1" x14ac:dyDescent="0.2"/>
    <row r="14046" ht="13.15" customHeight="1" x14ac:dyDescent="0.2"/>
    <row r="14047" ht="13.15" customHeight="1" x14ac:dyDescent="0.2"/>
    <row r="14048" ht="13.15" customHeight="1" x14ac:dyDescent="0.2"/>
    <row r="14049" ht="13.15" customHeight="1" x14ac:dyDescent="0.2"/>
    <row r="14050" ht="13.15" customHeight="1" x14ac:dyDescent="0.2"/>
    <row r="14051" ht="13.15" customHeight="1" x14ac:dyDescent="0.2"/>
    <row r="14052" ht="13.15" customHeight="1" x14ac:dyDescent="0.2"/>
    <row r="14053" ht="13.15" customHeight="1" x14ac:dyDescent="0.2"/>
    <row r="14054" ht="13.15" customHeight="1" x14ac:dyDescent="0.2"/>
    <row r="14055" ht="13.15" customHeight="1" x14ac:dyDescent="0.2"/>
    <row r="14056" ht="13.15" customHeight="1" x14ac:dyDescent="0.2"/>
    <row r="14057" ht="13.15" customHeight="1" x14ac:dyDescent="0.2"/>
    <row r="14058" ht="13.15" customHeight="1" x14ac:dyDescent="0.2"/>
    <row r="14059" ht="13.15" customHeight="1" x14ac:dyDescent="0.2"/>
    <row r="14060" ht="13.15" customHeight="1" x14ac:dyDescent="0.2"/>
    <row r="14061" ht="13.15" customHeight="1" x14ac:dyDescent="0.2"/>
    <row r="14062" ht="13.15" customHeight="1" x14ac:dyDescent="0.2"/>
    <row r="14063" ht="13.15" customHeight="1" x14ac:dyDescent="0.2"/>
    <row r="14064" ht="13.15" customHeight="1" x14ac:dyDescent="0.2"/>
    <row r="14065" ht="13.15" customHeight="1" x14ac:dyDescent="0.2"/>
    <row r="14066" ht="13.15" customHeight="1" x14ac:dyDescent="0.2"/>
    <row r="14067" ht="13.15" customHeight="1" x14ac:dyDescent="0.2"/>
    <row r="14068" ht="13.15" customHeight="1" x14ac:dyDescent="0.2"/>
    <row r="14069" ht="13.15" customHeight="1" x14ac:dyDescent="0.2"/>
    <row r="14070" ht="13.15" customHeight="1" x14ac:dyDescent="0.2"/>
    <row r="14071" ht="13.15" customHeight="1" x14ac:dyDescent="0.2"/>
    <row r="14072" ht="13.15" customHeight="1" x14ac:dyDescent="0.2"/>
    <row r="14073" ht="13.15" customHeight="1" x14ac:dyDescent="0.2"/>
    <row r="14074" ht="13.15" customHeight="1" x14ac:dyDescent="0.2"/>
    <row r="14075" ht="13.15" customHeight="1" x14ac:dyDescent="0.2"/>
    <row r="14076" ht="13.15" customHeight="1" x14ac:dyDescent="0.2"/>
    <row r="14077" ht="13.15" customHeight="1" x14ac:dyDescent="0.2"/>
    <row r="14078" ht="13.15" customHeight="1" x14ac:dyDescent="0.2"/>
    <row r="14079" ht="13.15" customHeight="1" x14ac:dyDescent="0.2"/>
    <row r="14080" ht="13.15" customHeight="1" x14ac:dyDescent="0.2"/>
    <row r="14081" ht="13.15" customHeight="1" x14ac:dyDescent="0.2"/>
    <row r="14082" ht="13.15" customHeight="1" x14ac:dyDescent="0.2"/>
    <row r="14083" ht="13.15" customHeight="1" x14ac:dyDescent="0.2"/>
    <row r="14084" ht="13.15" customHeight="1" x14ac:dyDescent="0.2"/>
    <row r="14085" ht="13.15" customHeight="1" x14ac:dyDescent="0.2"/>
    <row r="14086" ht="13.15" customHeight="1" x14ac:dyDescent="0.2"/>
    <row r="14087" ht="13.15" customHeight="1" x14ac:dyDescent="0.2"/>
    <row r="14088" ht="13.15" customHeight="1" x14ac:dyDescent="0.2"/>
    <row r="14089" ht="13.15" customHeight="1" x14ac:dyDescent="0.2"/>
    <row r="14090" ht="13.15" customHeight="1" x14ac:dyDescent="0.2"/>
    <row r="14091" ht="13.15" customHeight="1" x14ac:dyDescent="0.2"/>
    <row r="14092" ht="13.15" customHeight="1" x14ac:dyDescent="0.2"/>
    <row r="14093" ht="13.15" customHeight="1" x14ac:dyDescent="0.2"/>
    <row r="14094" ht="13.15" customHeight="1" x14ac:dyDescent="0.2"/>
    <row r="14095" ht="13.15" customHeight="1" x14ac:dyDescent="0.2"/>
    <row r="14096" ht="13.15" customHeight="1" x14ac:dyDescent="0.2"/>
    <row r="14097" ht="13.15" customHeight="1" x14ac:dyDescent="0.2"/>
    <row r="14098" ht="13.15" customHeight="1" x14ac:dyDescent="0.2"/>
    <row r="14099" ht="13.15" customHeight="1" x14ac:dyDescent="0.2"/>
    <row r="14100" ht="13.15" customHeight="1" x14ac:dyDescent="0.2"/>
    <row r="14101" ht="13.15" customHeight="1" x14ac:dyDescent="0.2"/>
    <row r="14102" ht="13.15" customHeight="1" x14ac:dyDescent="0.2"/>
    <row r="14103" ht="13.15" customHeight="1" x14ac:dyDescent="0.2"/>
    <row r="14104" ht="13.15" customHeight="1" x14ac:dyDescent="0.2"/>
    <row r="14105" ht="13.15" customHeight="1" x14ac:dyDescent="0.2"/>
    <row r="14106" ht="13.15" customHeight="1" x14ac:dyDescent="0.2"/>
    <row r="14107" ht="13.15" customHeight="1" x14ac:dyDescent="0.2"/>
    <row r="14108" ht="13.15" customHeight="1" x14ac:dyDescent="0.2"/>
    <row r="14109" ht="13.15" customHeight="1" x14ac:dyDescent="0.2"/>
    <row r="14110" ht="13.15" customHeight="1" x14ac:dyDescent="0.2"/>
    <row r="14111" ht="13.15" customHeight="1" x14ac:dyDescent="0.2"/>
    <row r="14112" ht="13.15" customHeight="1" x14ac:dyDescent="0.2"/>
    <row r="14113" ht="13.15" customHeight="1" x14ac:dyDescent="0.2"/>
    <row r="14114" ht="13.15" customHeight="1" x14ac:dyDescent="0.2"/>
    <row r="14115" ht="13.15" customHeight="1" x14ac:dyDescent="0.2"/>
    <row r="14116" ht="13.15" customHeight="1" x14ac:dyDescent="0.2"/>
    <row r="14117" ht="13.15" customHeight="1" x14ac:dyDescent="0.2"/>
    <row r="14118" ht="13.15" customHeight="1" x14ac:dyDescent="0.2"/>
    <row r="14119" ht="13.15" customHeight="1" x14ac:dyDescent="0.2"/>
    <row r="14120" ht="13.15" customHeight="1" x14ac:dyDescent="0.2"/>
    <row r="14121" ht="13.15" customHeight="1" x14ac:dyDescent="0.2"/>
    <row r="14122" ht="13.15" customHeight="1" x14ac:dyDescent="0.2"/>
    <row r="14123" ht="13.15" customHeight="1" x14ac:dyDescent="0.2"/>
    <row r="14124" ht="13.15" customHeight="1" x14ac:dyDescent="0.2"/>
    <row r="14125" ht="13.15" customHeight="1" x14ac:dyDescent="0.2"/>
    <row r="14126" ht="13.15" customHeight="1" x14ac:dyDescent="0.2"/>
    <row r="14127" ht="13.15" customHeight="1" x14ac:dyDescent="0.2"/>
    <row r="14128" ht="13.15" customHeight="1" x14ac:dyDescent="0.2"/>
    <row r="14129" ht="13.15" customHeight="1" x14ac:dyDescent="0.2"/>
    <row r="14130" ht="13.15" customHeight="1" x14ac:dyDescent="0.2"/>
    <row r="14131" ht="13.15" customHeight="1" x14ac:dyDescent="0.2"/>
    <row r="14132" ht="13.15" customHeight="1" x14ac:dyDescent="0.2"/>
    <row r="14133" ht="13.15" customHeight="1" x14ac:dyDescent="0.2"/>
    <row r="14134" ht="13.15" customHeight="1" x14ac:dyDescent="0.2"/>
    <row r="14135" ht="13.15" customHeight="1" x14ac:dyDescent="0.2"/>
    <row r="14136" ht="13.15" customHeight="1" x14ac:dyDescent="0.2"/>
    <row r="14137" ht="13.15" customHeight="1" x14ac:dyDescent="0.2"/>
    <row r="14138" ht="13.15" customHeight="1" x14ac:dyDescent="0.2"/>
    <row r="14139" ht="13.15" customHeight="1" x14ac:dyDescent="0.2"/>
    <row r="14140" ht="13.15" customHeight="1" x14ac:dyDescent="0.2"/>
    <row r="14141" ht="13.15" customHeight="1" x14ac:dyDescent="0.2"/>
    <row r="14142" ht="13.15" customHeight="1" x14ac:dyDescent="0.2"/>
    <row r="14143" ht="13.15" customHeight="1" x14ac:dyDescent="0.2"/>
    <row r="14144" ht="13.15" customHeight="1" x14ac:dyDescent="0.2"/>
    <row r="14145" ht="13.15" customHeight="1" x14ac:dyDescent="0.2"/>
    <row r="14146" ht="13.15" customHeight="1" x14ac:dyDescent="0.2"/>
    <row r="14147" ht="13.15" customHeight="1" x14ac:dyDescent="0.2"/>
    <row r="14148" ht="13.15" customHeight="1" x14ac:dyDescent="0.2"/>
    <row r="14149" ht="13.15" customHeight="1" x14ac:dyDescent="0.2"/>
    <row r="14150" ht="13.15" customHeight="1" x14ac:dyDescent="0.2"/>
    <row r="14151" ht="13.15" customHeight="1" x14ac:dyDescent="0.2"/>
    <row r="14152" ht="13.15" customHeight="1" x14ac:dyDescent="0.2"/>
    <row r="14153" ht="13.15" customHeight="1" x14ac:dyDescent="0.2"/>
    <row r="14154" ht="13.15" customHeight="1" x14ac:dyDescent="0.2"/>
    <row r="14155" ht="13.15" customHeight="1" x14ac:dyDescent="0.2"/>
    <row r="14156" ht="13.15" customHeight="1" x14ac:dyDescent="0.2"/>
    <row r="14157" ht="13.15" customHeight="1" x14ac:dyDescent="0.2"/>
    <row r="14158" ht="13.15" customHeight="1" x14ac:dyDescent="0.2"/>
    <row r="14159" ht="13.15" customHeight="1" x14ac:dyDescent="0.2"/>
    <row r="14160" ht="13.15" customHeight="1" x14ac:dyDescent="0.2"/>
    <row r="14161" ht="13.15" customHeight="1" x14ac:dyDescent="0.2"/>
    <row r="14162" ht="13.15" customHeight="1" x14ac:dyDescent="0.2"/>
    <row r="14163" ht="13.15" customHeight="1" x14ac:dyDescent="0.2"/>
    <row r="14164" ht="13.15" customHeight="1" x14ac:dyDescent="0.2"/>
    <row r="14165" ht="13.15" customHeight="1" x14ac:dyDescent="0.2"/>
    <row r="14166" ht="13.15" customHeight="1" x14ac:dyDescent="0.2"/>
    <row r="14167" ht="13.15" customHeight="1" x14ac:dyDescent="0.2"/>
    <row r="14168" ht="13.15" customHeight="1" x14ac:dyDescent="0.2"/>
    <row r="14169" ht="13.15" customHeight="1" x14ac:dyDescent="0.2"/>
    <row r="14170" ht="13.15" customHeight="1" x14ac:dyDescent="0.2"/>
    <row r="14171" ht="13.15" customHeight="1" x14ac:dyDescent="0.2"/>
    <row r="14172" ht="13.15" customHeight="1" x14ac:dyDescent="0.2"/>
    <row r="14173" ht="13.15" customHeight="1" x14ac:dyDescent="0.2"/>
    <row r="14174" ht="13.15" customHeight="1" x14ac:dyDescent="0.2"/>
    <row r="14175" ht="13.15" customHeight="1" x14ac:dyDescent="0.2"/>
    <row r="14176" ht="13.15" customHeight="1" x14ac:dyDescent="0.2"/>
    <row r="14177" ht="13.15" customHeight="1" x14ac:dyDescent="0.2"/>
    <row r="14178" ht="13.15" customHeight="1" x14ac:dyDescent="0.2"/>
    <row r="14179" ht="13.15" customHeight="1" x14ac:dyDescent="0.2"/>
    <row r="14180" ht="13.15" customHeight="1" x14ac:dyDescent="0.2"/>
    <row r="14181" ht="13.15" customHeight="1" x14ac:dyDescent="0.2"/>
    <row r="14182" ht="13.15" customHeight="1" x14ac:dyDescent="0.2"/>
    <row r="14183" ht="13.15" customHeight="1" x14ac:dyDescent="0.2"/>
    <row r="14184" ht="13.15" customHeight="1" x14ac:dyDescent="0.2"/>
    <row r="14185" ht="13.15" customHeight="1" x14ac:dyDescent="0.2"/>
    <row r="14186" ht="13.15" customHeight="1" x14ac:dyDescent="0.2"/>
    <row r="14187" ht="13.15" customHeight="1" x14ac:dyDescent="0.2"/>
    <row r="14188" ht="13.15" customHeight="1" x14ac:dyDescent="0.2"/>
    <row r="14189" ht="13.15" customHeight="1" x14ac:dyDescent="0.2"/>
    <row r="14190" ht="13.15" customHeight="1" x14ac:dyDescent="0.2"/>
    <row r="14191" ht="13.15" customHeight="1" x14ac:dyDescent="0.2"/>
    <row r="14192" ht="13.15" customHeight="1" x14ac:dyDescent="0.2"/>
    <row r="14193" ht="13.15" customHeight="1" x14ac:dyDescent="0.2"/>
    <row r="14194" ht="13.15" customHeight="1" x14ac:dyDescent="0.2"/>
    <row r="14195" ht="13.15" customHeight="1" x14ac:dyDescent="0.2"/>
    <row r="14196" ht="13.15" customHeight="1" x14ac:dyDescent="0.2"/>
    <row r="14197" ht="13.15" customHeight="1" x14ac:dyDescent="0.2"/>
    <row r="14198" ht="13.15" customHeight="1" x14ac:dyDescent="0.2"/>
    <row r="14199" ht="13.15" customHeight="1" x14ac:dyDescent="0.2"/>
    <row r="14200" ht="13.15" customHeight="1" x14ac:dyDescent="0.2"/>
    <row r="14201" ht="13.15" customHeight="1" x14ac:dyDescent="0.2"/>
    <row r="14202" ht="13.15" customHeight="1" x14ac:dyDescent="0.2"/>
    <row r="14203" ht="13.15" customHeight="1" x14ac:dyDescent="0.2"/>
    <row r="14204" ht="13.15" customHeight="1" x14ac:dyDescent="0.2"/>
    <row r="14205" ht="13.15" customHeight="1" x14ac:dyDescent="0.2"/>
    <row r="14206" ht="13.15" customHeight="1" x14ac:dyDescent="0.2"/>
    <row r="14207" ht="13.15" customHeight="1" x14ac:dyDescent="0.2"/>
    <row r="14208" ht="13.15" customHeight="1" x14ac:dyDescent="0.2"/>
    <row r="14209" ht="13.15" customHeight="1" x14ac:dyDescent="0.2"/>
    <row r="14210" ht="13.15" customHeight="1" x14ac:dyDescent="0.2"/>
    <row r="14211" ht="13.15" customHeight="1" x14ac:dyDescent="0.2"/>
    <row r="14212" ht="13.15" customHeight="1" x14ac:dyDescent="0.2"/>
    <row r="14213" ht="13.15" customHeight="1" x14ac:dyDescent="0.2"/>
    <row r="14214" ht="13.15" customHeight="1" x14ac:dyDescent="0.2"/>
    <row r="14215" ht="13.15" customHeight="1" x14ac:dyDescent="0.2"/>
    <row r="14216" ht="13.15" customHeight="1" x14ac:dyDescent="0.2"/>
    <row r="14217" ht="13.15" customHeight="1" x14ac:dyDescent="0.2"/>
    <row r="14218" ht="13.15" customHeight="1" x14ac:dyDescent="0.2"/>
    <row r="14219" ht="13.15" customHeight="1" x14ac:dyDescent="0.2"/>
    <row r="14220" ht="13.15" customHeight="1" x14ac:dyDescent="0.2"/>
    <row r="14221" ht="13.15" customHeight="1" x14ac:dyDescent="0.2"/>
    <row r="14222" ht="13.15" customHeight="1" x14ac:dyDescent="0.2"/>
    <row r="14223" ht="13.15" customHeight="1" x14ac:dyDescent="0.2"/>
    <row r="14224" ht="13.15" customHeight="1" x14ac:dyDescent="0.2"/>
    <row r="14225" ht="13.15" customHeight="1" x14ac:dyDescent="0.2"/>
    <row r="14226" ht="13.15" customHeight="1" x14ac:dyDescent="0.2"/>
    <row r="14227" ht="13.15" customHeight="1" x14ac:dyDescent="0.2"/>
    <row r="14228" ht="13.15" customHeight="1" x14ac:dyDescent="0.2"/>
    <row r="14229" ht="13.15" customHeight="1" x14ac:dyDescent="0.2"/>
    <row r="14230" ht="13.15" customHeight="1" x14ac:dyDescent="0.2"/>
    <row r="14231" ht="13.15" customHeight="1" x14ac:dyDescent="0.2"/>
    <row r="14232" ht="13.15" customHeight="1" x14ac:dyDescent="0.2"/>
    <row r="14233" ht="13.15" customHeight="1" x14ac:dyDescent="0.2"/>
    <row r="14234" ht="13.15" customHeight="1" x14ac:dyDescent="0.2"/>
    <row r="14235" ht="13.15" customHeight="1" x14ac:dyDescent="0.2"/>
    <row r="14236" ht="13.15" customHeight="1" x14ac:dyDescent="0.2"/>
    <row r="14237" ht="13.15" customHeight="1" x14ac:dyDescent="0.2"/>
    <row r="14238" ht="13.15" customHeight="1" x14ac:dyDescent="0.2"/>
    <row r="14239" ht="13.15" customHeight="1" x14ac:dyDescent="0.2"/>
    <row r="14240" ht="13.15" customHeight="1" x14ac:dyDescent="0.2"/>
    <row r="14241" ht="13.15" customHeight="1" x14ac:dyDescent="0.2"/>
    <row r="14242" ht="13.15" customHeight="1" x14ac:dyDescent="0.2"/>
    <row r="14243" ht="13.15" customHeight="1" x14ac:dyDescent="0.2"/>
    <row r="14244" ht="13.15" customHeight="1" x14ac:dyDescent="0.2"/>
    <row r="14245" ht="13.15" customHeight="1" x14ac:dyDescent="0.2"/>
    <row r="14246" ht="13.15" customHeight="1" x14ac:dyDescent="0.2"/>
    <row r="14247" ht="13.15" customHeight="1" x14ac:dyDescent="0.2"/>
    <row r="14248" ht="13.15" customHeight="1" x14ac:dyDescent="0.2"/>
    <row r="14249" ht="13.15" customHeight="1" x14ac:dyDescent="0.2"/>
    <row r="14250" ht="13.15" customHeight="1" x14ac:dyDescent="0.2"/>
    <row r="14251" ht="13.15" customHeight="1" x14ac:dyDescent="0.2"/>
    <row r="14252" ht="13.15" customHeight="1" x14ac:dyDescent="0.2"/>
    <row r="14253" ht="13.15" customHeight="1" x14ac:dyDescent="0.2"/>
    <row r="14254" ht="13.15" customHeight="1" x14ac:dyDescent="0.2"/>
    <row r="14255" ht="13.15" customHeight="1" x14ac:dyDescent="0.2"/>
    <row r="14256" ht="13.15" customHeight="1" x14ac:dyDescent="0.2"/>
    <row r="14257" ht="13.15" customHeight="1" x14ac:dyDescent="0.2"/>
    <row r="14258" ht="13.15" customHeight="1" x14ac:dyDescent="0.2"/>
    <row r="14259" ht="13.15" customHeight="1" x14ac:dyDescent="0.2"/>
    <row r="14260" ht="13.15" customHeight="1" x14ac:dyDescent="0.2"/>
    <row r="14261" ht="13.15" customHeight="1" x14ac:dyDescent="0.2"/>
    <row r="14262" ht="13.15" customHeight="1" x14ac:dyDescent="0.2"/>
    <row r="14263" ht="13.15" customHeight="1" x14ac:dyDescent="0.2"/>
    <row r="14264" ht="13.15" customHeight="1" x14ac:dyDescent="0.2"/>
    <row r="14265" ht="13.15" customHeight="1" x14ac:dyDescent="0.2"/>
    <row r="14266" ht="13.15" customHeight="1" x14ac:dyDescent="0.2"/>
    <row r="14267" ht="13.15" customHeight="1" x14ac:dyDescent="0.2"/>
    <row r="14268" ht="13.15" customHeight="1" x14ac:dyDescent="0.2"/>
    <row r="14269" ht="13.15" customHeight="1" x14ac:dyDescent="0.2"/>
    <row r="14270" ht="13.15" customHeight="1" x14ac:dyDescent="0.2"/>
    <row r="14271" ht="13.15" customHeight="1" x14ac:dyDescent="0.2"/>
    <row r="14272" ht="13.15" customHeight="1" x14ac:dyDescent="0.2"/>
    <row r="14273" ht="13.15" customHeight="1" x14ac:dyDescent="0.2"/>
    <row r="14274" ht="13.15" customHeight="1" x14ac:dyDescent="0.2"/>
    <row r="14275" ht="13.15" customHeight="1" x14ac:dyDescent="0.2"/>
    <row r="14276" ht="13.15" customHeight="1" x14ac:dyDescent="0.2"/>
    <row r="14277" ht="13.15" customHeight="1" x14ac:dyDescent="0.2"/>
    <row r="14278" ht="13.15" customHeight="1" x14ac:dyDescent="0.2"/>
    <row r="14279" ht="13.15" customHeight="1" x14ac:dyDescent="0.2"/>
    <row r="14280" ht="13.15" customHeight="1" x14ac:dyDescent="0.2"/>
    <row r="14281" ht="13.15" customHeight="1" x14ac:dyDescent="0.2"/>
    <row r="14282" ht="13.15" customHeight="1" x14ac:dyDescent="0.2"/>
    <row r="14283" ht="13.15" customHeight="1" x14ac:dyDescent="0.2"/>
    <row r="14284" ht="13.15" customHeight="1" x14ac:dyDescent="0.2"/>
    <row r="14285" ht="13.15" customHeight="1" x14ac:dyDescent="0.2"/>
    <row r="14286" ht="13.15" customHeight="1" x14ac:dyDescent="0.2"/>
    <row r="14287" ht="13.15" customHeight="1" x14ac:dyDescent="0.2"/>
    <row r="14288" ht="13.15" customHeight="1" x14ac:dyDescent="0.2"/>
    <row r="14289" ht="13.15" customHeight="1" x14ac:dyDescent="0.2"/>
    <row r="14290" ht="13.15" customHeight="1" x14ac:dyDescent="0.2"/>
    <row r="14291" ht="13.15" customHeight="1" x14ac:dyDescent="0.2"/>
    <row r="14292" ht="13.15" customHeight="1" x14ac:dyDescent="0.2"/>
    <row r="14293" ht="13.15" customHeight="1" x14ac:dyDescent="0.2"/>
    <row r="14294" ht="13.15" customHeight="1" x14ac:dyDescent="0.2"/>
    <row r="14295" ht="13.15" customHeight="1" x14ac:dyDescent="0.2"/>
    <row r="14296" ht="13.15" customHeight="1" x14ac:dyDescent="0.2"/>
    <row r="14297" ht="13.15" customHeight="1" x14ac:dyDescent="0.2"/>
    <row r="14298" ht="13.15" customHeight="1" x14ac:dyDescent="0.2"/>
    <row r="14299" ht="13.15" customHeight="1" x14ac:dyDescent="0.2"/>
    <row r="14300" ht="13.15" customHeight="1" x14ac:dyDescent="0.2"/>
    <row r="14301" ht="13.15" customHeight="1" x14ac:dyDescent="0.2"/>
    <row r="14302" ht="13.15" customHeight="1" x14ac:dyDescent="0.2"/>
    <row r="14303" ht="13.15" customHeight="1" x14ac:dyDescent="0.2"/>
    <row r="14304" ht="13.15" customHeight="1" x14ac:dyDescent="0.2"/>
    <row r="14305" ht="13.15" customHeight="1" x14ac:dyDescent="0.2"/>
    <row r="14306" ht="13.15" customHeight="1" x14ac:dyDescent="0.2"/>
    <row r="14307" ht="13.15" customHeight="1" x14ac:dyDescent="0.2"/>
    <row r="14308" ht="13.15" customHeight="1" x14ac:dyDescent="0.2"/>
    <row r="14309" ht="13.15" customHeight="1" x14ac:dyDescent="0.2"/>
    <row r="14310" ht="13.15" customHeight="1" x14ac:dyDescent="0.2"/>
    <row r="14311" ht="13.15" customHeight="1" x14ac:dyDescent="0.2"/>
    <row r="14312" ht="13.15" customHeight="1" x14ac:dyDescent="0.2"/>
    <row r="14313" ht="13.15" customHeight="1" x14ac:dyDescent="0.2"/>
    <row r="14314" ht="13.15" customHeight="1" x14ac:dyDescent="0.2"/>
    <row r="14315" ht="13.15" customHeight="1" x14ac:dyDescent="0.2"/>
    <row r="14316" ht="13.15" customHeight="1" x14ac:dyDescent="0.2"/>
    <row r="14317" ht="13.15" customHeight="1" x14ac:dyDescent="0.2"/>
    <row r="14318" ht="13.15" customHeight="1" x14ac:dyDescent="0.2"/>
    <row r="14319" ht="13.15" customHeight="1" x14ac:dyDescent="0.2"/>
    <row r="14320" ht="13.15" customHeight="1" x14ac:dyDescent="0.2"/>
    <row r="14321" ht="13.15" customHeight="1" x14ac:dyDescent="0.2"/>
    <row r="14322" ht="13.15" customHeight="1" x14ac:dyDescent="0.2"/>
    <row r="14323" ht="13.15" customHeight="1" x14ac:dyDescent="0.2"/>
    <row r="14324" ht="13.15" customHeight="1" x14ac:dyDescent="0.2"/>
    <row r="14325" ht="13.15" customHeight="1" x14ac:dyDescent="0.2"/>
    <row r="14326" ht="13.15" customHeight="1" x14ac:dyDescent="0.2"/>
    <row r="14327" ht="13.15" customHeight="1" x14ac:dyDescent="0.2"/>
    <row r="14328" ht="13.15" customHeight="1" x14ac:dyDescent="0.2"/>
    <row r="14329" ht="13.15" customHeight="1" x14ac:dyDescent="0.2"/>
    <row r="14330" ht="13.15" customHeight="1" x14ac:dyDescent="0.2"/>
    <row r="14331" ht="13.15" customHeight="1" x14ac:dyDescent="0.2"/>
    <row r="14332" ht="13.15" customHeight="1" x14ac:dyDescent="0.2"/>
    <row r="14333" ht="13.15" customHeight="1" x14ac:dyDescent="0.2"/>
    <row r="14334" ht="13.15" customHeight="1" x14ac:dyDescent="0.2"/>
    <row r="14335" ht="13.15" customHeight="1" x14ac:dyDescent="0.2"/>
    <row r="14336" ht="13.15" customHeight="1" x14ac:dyDescent="0.2"/>
    <row r="14337" ht="13.15" customHeight="1" x14ac:dyDescent="0.2"/>
    <row r="14338" ht="13.15" customHeight="1" x14ac:dyDescent="0.2"/>
    <row r="14339" ht="13.15" customHeight="1" x14ac:dyDescent="0.2"/>
    <row r="14340" ht="13.15" customHeight="1" x14ac:dyDescent="0.2"/>
    <row r="14341" ht="13.15" customHeight="1" x14ac:dyDescent="0.2"/>
    <row r="14342" ht="13.15" customHeight="1" x14ac:dyDescent="0.2"/>
    <row r="14343" ht="13.15" customHeight="1" x14ac:dyDescent="0.2"/>
    <row r="14344" ht="13.15" customHeight="1" x14ac:dyDescent="0.2"/>
    <row r="14345" ht="13.15" customHeight="1" x14ac:dyDescent="0.2"/>
    <row r="14346" ht="13.15" customHeight="1" x14ac:dyDescent="0.2"/>
    <row r="14347" ht="13.15" customHeight="1" x14ac:dyDescent="0.2"/>
    <row r="14348" ht="13.15" customHeight="1" x14ac:dyDescent="0.2"/>
    <row r="14349" ht="13.15" customHeight="1" x14ac:dyDescent="0.2"/>
    <row r="14350" ht="13.15" customHeight="1" x14ac:dyDescent="0.2"/>
    <row r="14351" ht="13.15" customHeight="1" x14ac:dyDescent="0.2"/>
    <row r="14352" ht="13.15" customHeight="1" x14ac:dyDescent="0.2"/>
    <row r="14353" ht="13.15" customHeight="1" x14ac:dyDescent="0.2"/>
    <row r="14354" ht="13.15" customHeight="1" x14ac:dyDescent="0.2"/>
    <row r="14355" ht="13.15" customHeight="1" x14ac:dyDescent="0.2"/>
    <row r="14356" ht="13.15" customHeight="1" x14ac:dyDescent="0.2"/>
    <row r="14357" ht="13.15" customHeight="1" x14ac:dyDescent="0.2"/>
    <row r="14358" ht="13.15" customHeight="1" x14ac:dyDescent="0.2"/>
    <row r="14359" ht="13.15" customHeight="1" x14ac:dyDescent="0.2"/>
    <row r="14360" ht="13.15" customHeight="1" x14ac:dyDescent="0.2"/>
    <row r="14361" ht="13.15" customHeight="1" x14ac:dyDescent="0.2"/>
    <row r="14362" ht="13.15" customHeight="1" x14ac:dyDescent="0.2"/>
    <row r="14363" ht="13.15" customHeight="1" x14ac:dyDescent="0.2"/>
    <row r="14364" ht="13.15" customHeight="1" x14ac:dyDescent="0.2"/>
    <row r="14365" ht="13.15" customHeight="1" x14ac:dyDescent="0.2"/>
    <row r="14366" ht="13.15" customHeight="1" x14ac:dyDescent="0.2"/>
    <row r="14367" ht="13.15" customHeight="1" x14ac:dyDescent="0.2"/>
    <row r="14368" ht="13.15" customHeight="1" x14ac:dyDescent="0.2"/>
    <row r="14369" ht="13.15" customHeight="1" x14ac:dyDescent="0.2"/>
    <row r="14370" ht="13.15" customHeight="1" x14ac:dyDescent="0.2"/>
    <row r="14371" ht="13.15" customHeight="1" x14ac:dyDescent="0.2"/>
    <row r="14372" ht="13.15" customHeight="1" x14ac:dyDescent="0.2"/>
    <row r="14373" ht="13.15" customHeight="1" x14ac:dyDescent="0.2"/>
    <row r="14374" ht="13.15" customHeight="1" x14ac:dyDescent="0.2"/>
    <row r="14375" ht="13.15" customHeight="1" x14ac:dyDescent="0.2"/>
    <row r="14376" ht="13.15" customHeight="1" x14ac:dyDescent="0.2"/>
    <row r="14377" ht="13.15" customHeight="1" x14ac:dyDescent="0.2"/>
    <row r="14378" ht="13.15" customHeight="1" x14ac:dyDescent="0.2"/>
    <row r="14379" ht="13.15" customHeight="1" x14ac:dyDescent="0.2"/>
    <row r="14380" ht="13.15" customHeight="1" x14ac:dyDescent="0.2"/>
    <row r="14381" ht="13.15" customHeight="1" x14ac:dyDescent="0.2"/>
    <row r="14382" ht="13.15" customHeight="1" x14ac:dyDescent="0.2"/>
    <row r="14383" ht="13.15" customHeight="1" x14ac:dyDescent="0.2"/>
    <row r="14384" ht="13.15" customHeight="1" x14ac:dyDescent="0.2"/>
    <row r="14385" ht="13.15" customHeight="1" x14ac:dyDescent="0.2"/>
    <row r="14386" ht="13.15" customHeight="1" x14ac:dyDescent="0.2"/>
    <row r="14387" ht="13.15" customHeight="1" x14ac:dyDescent="0.2"/>
    <row r="14388" ht="13.15" customHeight="1" x14ac:dyDescent="0.2"/>
    <row r="14389" ht="13.15" customHeight="1" x14ac:dyDescent="0.2"/>
    <row r="14390" ht="13.15" customHeight="1" x14ac:dyDescent="0.2"/>
    <row r="14391" ht="13.15" customHeight="1" x14ac:dyDescent="0.2"/>
    <row r="14392" ht="13.15" customHeight="1" x14ac:dyDescent="0.2"/>
    <row r="14393" ht="13.15" customHeight="1" x14ac:dyDescent="0.2"/>
    <row r="14394" ht="13.15" customHeight="1" x14ac:dyDescent="0.2"/>
    <row r="14395" ht="13.15" customHeight="1" x14ac:dyDescent="0.2"/>
    <row r="14396" ht="13.15" customHeight="1" x14ac:dyDescent="0.2"/>
    <row r="14397" ht="13.15" customHeight="1" x14ac:dyDescent="0.2"/>
    <row r="14398" ht="13.15" customHeight="1" x14ac:dyDescent="0.2"/>
    <row r="14399" ht="13.15" customHeight="1" x14ac:dyDescent="0.2"/>
    <row r="14400" ht="13.15" customHeight="1" x14ac:dyDescent="0.2"/>
    <row r="14401" ht="13.15" customHeight="1" x14ac:dyDescent="0.2"/>
    <row r="14402" ht="13.15" customHeight="1" x14ac:dyDescent="0.2"/>
    <row r="14403" ht="13.15" customHeight="1" x14ac:dyDescent="0.2"/>
    <row r="14404" ht="13.15" customHeight="1" x14ac:dyDescent="0.2"/>
    <row r="14405" ht="13.15" customHeight="1" x14ac:dyDescent="0.2"/>
    <row r="14406" ht="13.15" customHeight="1" x14ac:dyDescent="0.2"/>
    <row r="14407" ht="13.15" customHeight="1" x14ac:dyDescent="0.2"/>
    <row r="14408" ht="13.15" customHeight="1" x14ac:dyDescent="0.2"/>
    <row r="14409" ht="13.15" customHeight="1" x14ac:dyDescent="0.2"/>
    <row r="14410" ht="13.15" customHeight="1" x14ac:dyDescent="0.2"/>
    <row r="14411" ht="13.15" customHeight="1" x14ac:dyDescent="0.2"/>
    <row r="14412" ht="13.15" customHeight="1" x14ac:dyDescent="0.2"/>
    <row r="14413" ht="13.15" customHeight="1" x14ac:dyDescent="0.2"/>
    <row r="14414" ht="13.15" customHeight="1" x14ac:dyDescent="0.2"/>
    <row r="14415" ht="13.15" customHeight="1" x14ac:dyDescent="0.2"/>
    <row r="14416" ht="13.15" customHeight="1" x14ac:dyDescent="0.2"/>
    <row r="14417" ht="13.15" customHeight="1" x14ac:dyDescent="0.2"/>
    <row r="14418" ht="13.15" customHeight="1" x14ac:dyDescent="0.2"/>
    <row r="14419" ht="13.15" customHeight="1" x14ac:dyDescent="0.2"/>
    <row r="14420" ht="13.15" customHeight="1" x14ac:dyDescent="0.2"/>
    <row r="14421" ht="13.15" customHeight="1" x14ac:dyDescent="0.2"/>
    <row r="14422" ht="13.15" customHeight="1" x14ac:dyDescent="0.2"/>
    <row r="14423" ht="13.15" customHeight="1" x14ac:dyDescent="0.2"/>
    <row r="14424" ht="13.15" customHeight="1" x14ac:dyDescent="0.2"/>
    <row r="14425" ht="13.15" customHeight="1" x14ac:dyDescent="0.2"/>
    <row r="14426" ht="13.15" customHeight="1" x14ac:dyDescent="0.2"/>
    <row r="14427" ht="13.15" customHeight="1" x14ac:dyDescent="0.2"/>
    <row r="14428" ht="13.15" customHeight="1" x14ac:dyDescent="0.2"/>
    <row r="14429" ht="13.15" customHeight="1" x14ac:dyDescent="0.2"/>
    <row r="14430" ht="13.15" customHeight="1" x14ac:dyDescent="0.2"/>
    <row r="14431" ht="13.15" customHeight="1" x14ac:dyDescent="0.2"/>
    <row r="14432" ht="13.15" customHeight="1" x14ac:dyDescent="0.2"/>
    <row r="14433" ht="13.15" customHeight="1" x14ac:dyDescent="0.2"/>
    <row r="14434" ht="13.15" customHeight="1" x14ac:dyDescent="0.2"/>
    <row r="14435" ht="13.15" customHeight="1" x14ac:dyDescent="0.2"/>
    <row r="14436" ht="13.15" customHeight="1" x14ac:dyDescent="0.2"/>
    <row r="14437" ht="13.15" customHeight="1" x14ac:dyDescent="0.2"/>
    <row r="14438" ht="13.15" customHeight="1" x14ac:dyDescent="0.2"/>
    <row r="14439" ht="13.15" customHeight="1" x14ac:dyDescent="0.2"/>
    <row r="14440" ht="13.15" customHeight="1" x14ac:dyDescent="0.2"/>
    <row r="14441" ht="13.15" customHeight="1" x14ac:dyDescent="0.2"/>
    <row r="14442" ht="13.15" customHeight="1" x14ac:dyDescent="0.2"/>
    <row r="14443" ht="13.15" customHeight="1" x14ac:dyDescent="0.2"/>
    <row r="14444" ht="13.15" customHeight="1" x14ac:dyDescent="0.2"/>
    <row r="14445" ht="13.15" customHeight="1" x14ac:dyDescent="0.2"/>
    <row r="14446" ht="13.15" customHeight="1" x14ac:dyDescent="0.2"/>
    <row r="14447" ht="13.15" customHeight="1" x14ac:dyDescent="0.2"/>
    <row r="14448" ht="13.15" customHeight="1" x14ac:dyDescent="0.2"/>
    <row r="14449" ht="13.15" customHeight="1" x14ac:dyDescent="0.2"/>
    <row r="14450" ht="13.15" customHeight="1" x14ac:dyDescent="0.2"/>
    <row r="14451" ht="13.15" customHeight="1" x14ac:dyDescent="0.2"/>
    <row r="14452" ht="13.15" customHeight="1" x14ac:dyDescent="0.2"/>
    <row r="14453" ht="13.15" customHeight="1" x14ac:dyDescent="0.2"/>
    <row r="14454" ht="13.15" customHeight="1" x14ac:dyDescent="0.2"/>
    <row r="14455" ht="13.15" customHeight="1" x14ac:dyDescent="0.2"/>
    <row r="14456" ht="13.15" customHeight="1" x14ac:dyDescent="0.2"/>
    <row r="14457" ht="13.15" customHeight="1" x14ac:dyDescent="0.2"/>
    <row r="14458" ht="13.15" customHeight="1" x14ac:dyDescent="0.2"/>
    <row r="14459" ht="13.15" customHeight="1" x14ac:dyDescent="0.2"/>
    <row r="14460" ht="13.15" customHeight="1" x14ac:dyDescent="0.2"/>
    <row r="14461" ht="13.15" customHeight="1" x14ac:dyDescent="0.2"/>
    <row r="14462" ht="13.15" customHeight="1" x14ac:dyDescent="0.2"/>
    <row r="14463" ht="13.15" customHeight="1" x14ac:dyDescent="0.2"/>
    <row r="14464" ht="13.15" customHeight="1" x14ac:dyDescent="0.2"/>
    <row r="14465" ht="13.15" customHeight="1" x14ac:dyDescent="0.2"/>
    <row r="14466" ht="13.15" customHeight="1" x14ac:dyDescent="0.2"/>
    <row r="14467" ht="13.15" customHeight="1" x14ac:dyDescent="0.2"/>
    <row r="14468" ht="13.15" customHeight="1" x14ac:dyDescent="0.2"/>
    <row r="14469" ht="13.15" customHeight="1" x14ac:dyDescent="0.2"/>
    <row r="14470" ht="13.15" customHeight="1" x14ac:dyDescent="0.2"/>
    <row r="14471" ht="13.15" customHeight="1" x14ac:dyDescent="0.2"/>
    <row r="14472" ht="13.15" customHeight="1" x14ac:dyDescent="0.2"/>
    <row r="14473" ht="13.15" customHeight="1" x14ac:dyDescent="0.2"/>
    <row r="14474" ht="13.15" customHeight="1" x14ac:dyDescent="0.2"/>
    <row r="14475" ht="13.15" customHeight="1" x14ac:dyDescent="0.2"/>
    <row r="14476" ht="13.15" customHeight="1" x14ac:dyDescent="0.2"/>
    <row r="14477" ht="13.15" customHeight="1" x14ac:dyDescent="0.2"/>
    <row r="14478" ht="13.15" customHeight="1" x14ac:dyDescent="0.2"/>
    <row r="14479" ht="13.15" customHeight="1" x14ac:dyDescent="0.2"/>
    <row r="14480" ht="13.15" customHeight="1" x14ac:dyDescent="0.2"/>
    <row r="14481" ht="13.15" customHeight="1" x14ac:dyDescent="0.2"/>
    <row r="14482" ht="13.15" customHeight="1" x14ac:dyDescent="0.2"/>
    <row r="14483" ht="13.15" customHeight="1" x14ac:dyDescent="0.2"/>
    <row r="14484" ht="13.15" customHeight="1" x14ac:dyDescent="0.2"/>
    <row r="14485" ht="13.15" customHeight="1" x14ac:dyDescent="0.2"/>
    <row r="14486" ht="13.15" customHeight="1" x14ac:dyDescent="0.2"/>
    <row r="14487" ht="13.15" customHeight="1" x14ac:dyDescent="0.2"/>
    <row r="14488" ht="13.15" customHeight="1" x14ac:dyDescent="0.2"/>
    <row r="14489" ht="13.15" customHeight="1" x14ac:dyDescent="0.2"/>
    <row r="14490" ht="13.15" customHeight="1" x14ac:dyDescent="0.2"/>
    <row r="14491" ht="13.15" customHeight="1" x14ac:dyDescent="0.2"/>
    <row r="14492" ht="13.15" customHeight="1" x14ac:dyDescent="0.2"/>
    <row r="14493" ht="13.15" customHeight="1" x14ac:dyDescent="0.2"/>
    <row r="14494" ht="13.15" customHeight="1" x14ac:dyDescent="0.2"/>
    <row r="14495" ht="13.15" customHeight="1" x14ac:dyDescent="0.2"/>
    <row r="14496" ht="13.15" customHeight="1" x14ac:dyDescent="0.2"/>
    <row r="14497" ht="13.15" customHeight="1" x14ac:dyDescent="0.2"/>
    <row r="14498" ht="13.15" customHeight="1" x14ac:dyDescent="0.2"/>
    <row r="14499" ht="13.15" customHeight="1" x14ac:dyDescent="0.2"/>
    <row r="14500" ht="13.15" customHeight="1" x14ac:dyDescent="0.2"/>
    <row r="14501" ht="13.15" customHeight="1" x14ac:dyDescent="0.2"/>
    <row r="14502" ht="13.15" customHeight="1" x14ac:dyDescent="0.2"/>
    <row r="14503" ht="13.15" customHeight="1" x14ac:dyDescent="0.2"/>
    <row r="14504" ht="13.15" customHeight="1" x14ac:dyDescent="0.2"/>
    <row r="14505" ht="13.15" customHeight="1" x14ac:dyDescent="0.2"/>
    <row r="14506" ht="13.15" customHeight="1" x14ac:dyDescent="0.2"/>
    <row r="14507" ht="13.15" customHeight="1" x14ac:dyDescent="0.2"/>
    <row r="14508" ht="13.15" customHeight="1" x14ac:dyDescent="0.2"/>
    <row r="14509" ht="13.15" customHeight="1" x14ac:dyDescent="0.2"/>
    <row r="14510" ht="13.15" customHeight="1" x14ac:dyDescent="0.2"/>
    <row r="14511" ht="13.15" customHeight="1" x14ac:dyDescent="0.2"/>
    <row r="14512" ht="13.15" customHeight="1" x14ac:dyDescent="0.2"/>
    <row r="14513" ht="13.15" customHeight="1" x14ac:dyDescent="0.2"/>
    <row r="14514" ht="13.15" customHeight="1" x14ac:dyDescent="0.2"/>
    <row r="14515" ht="13.15" customHeight="1" x14ac:dyDescent="0.2"/>
    <row r="14516" ht="13.15" customHeight="1" x14ac:dyDescent="0.2"/>
    <row r="14517" ht="13.15" customHeight="1" x14ac:dyDescent="0.2"/>
    <row r="14518" ht="13.15" customHeight="1" x14ac:dyDescent="0.2"/>
    <row r="14519" ht="13.15" customHeight="1" x14ac:dyDescent="0.2"/>
    <row r="14520" ht="13.15" customHeight="1" x14ac:dyDescent="0.2"/>
    <row r="14521" ht="13.15" customHeight="1" x14ac:dyDescent="0.2"/>
    <row r="14522" ht="13.15" customHeight="1" x14ac:dyDescent="0.2"/>
    <row r="14523" ht="13.15" customHeight="1" x14ac:dyDescent="0.2"/>
    <row r="14524" ht="13.15" customHeight="1" x14ac:dyDescent="0.2"/>
    <row r="14525" ht="13.15" customHeight="1" x14ac:dyDescent="0.2"/>
    <row r="14526" ht="13.15" customHeight="1" x14ac:dyDescent="0.2"/>
    <row r="14527" ht="13.15" customHeight="1" x14ac:dyDescent="0.2"/>
    <row r="14528" ht="13.15" customHeight="1" x14ac:dyDescent="0.2"/>
    <row r="14529" ht="13.15" customHeight="1" x14ac:dyDescent="0.2"/>
    <row r="14530" ht="13.15" customHeight="1" x14ac:dyDescent="0.2"/>
    <row r="14531" ht="13.15" customHeight="1" x14ac:dyDescent="0.2"/>
    <row r="14532" ht="13.15" customHeight="1" x14ac:dyDescent="0.2"/>
    <row r="14533" ht="13.15" customHeight="1" x14ac:dyDescent="0.2"/>
    <row r="14534" ht="13.15" customHeight="1" x14ac:dyDescent="0.2"/>
    <row r="14535" ht="13.15" customHeight="1" x14ac:dyDescent="0.2"/>
    <row r="14536" ht="13.15" customHeight="1" x14ac:dyDescent="0.2"/>
    <row r="14537" ht="13.15" customHeight="1" x14ac:dyDescent="0.2"/>
    <row r="14538" ht="13.15" customHeight="1" x14ac:dyDescent="0.2"/>
    <row r="14539" ht="13.15" customHeight="1" x14ac:dyDescent="0.2"/>
    <row r="14540" ht="13.15" customHeight="1" x14ac:dyDescent="0.2"/>
    <row r="14541" ht="13.15" customHeight="1" x14ac:dyDescent="0.2"/>
    <row r="14542" ht="13.15" customHeight="1" x14ac:dyDescent="0.2"/>
    <row r="14543" ht="13.15" customHeight="1" x14ac:dyDescent="0.2"/>
    <row r="14544" ht="13.15" customHeight="1" x14ac:dyDescent="0.2"/>
    <row r="14545" ht="13.15" customHeight="1" x14ac:dyDescent="0.2"/>
    <row r="14546" ht="13.15" customHeight="1" x14ac:dyDescent="0.2"/>
    <row r="14547" ht="13.15" customHeight="1" x14ac:dyDescent="0.2"/>
    <row r="14548" ht="13.15" customHeight="1" x14ac:dyDescent="0.2"/>
    <row r="14549" ht="13.15" customHeight="1" x14ac:dyDescent="0.2"/>
    <row r="14550" ht="13.15" customHeight="1" x14ac:dyDescent="0.2"/>
    <row r="14551" ht="13.15" customHeight="1" x14ac:dyDescent="0.2"/>
    <row r="14552" ht="13.15" customHeight="1" x14ac:dyDescent="0.2"/>
    <row r="14553" ht="13.15" customHeight="1" x14ac:dyDescent="0.2"/>
    <row r="14554" ht="13.15" customHeight="1" x14ac:dyDescent="0.2"/>
    <row r="14555" ht="13.15" customHeight="1" x14ac:dyDescent="0.2"/>
    <row r="14556" ht="13.15" customHeight="1" x14ac:dyDescent="0.2"/>
    <row r="14557" ht="13.15" customHeight="1" x14ac:dyDescent="0.2"/>
    <row r="14558" ht="13.15" customHeight="1" x14ac:dyDescent="0.2"/>
    <row r="14559" ht="13.15" customHeight="1" x14ac:dyDescent="0.2"/>
    <row r="14560" ht="13.15" customHeight="1" x14ac:dyDescent="0.2"/>
    <row r="14561" ht="13.15" customHeight="1" x14ac:dyDescent="0.2"/>
    <row r="14562" ht="13.15" customHeight="1" x14ac:dyDescent="0.2"/>
    <row r="14563" ht="13.15" customHeight="1" x14ac:dyDescent="0.2"/>
    <row r="14564" ht="13.15" customHeight="1" x14ac:dyDescent="0.2"/>
    <row r="14565" ht="13.15" customHeight="1" x14ac:dyDescent="0.2"/>
    <row r="14566" ht="13.15" customHeight="1" x14ac:dyDescent="0.2"/>
    <row r="14567" ht="13.15" customHeight="1" x14ac:dyDescent="0.2"/>
    <row r="14568" ht="13.15" customHeight="1" x14ac:dyDescent="0.2"/>
    <row r="14569" ht="13.15" customHeight="1" x14ac:dyDescent="0.2"/>
    <row r="14570" ht="13.15" customHeight="1" x14ac:dyDescent="0.2"/>
    <row r="14571" ht="13.15" customHeight="1" x14ac:dyDescent="0.2"/>
    <row r="14572" ht="13.15" customHeight="1" x14ac:dyDescent="0.2"/>
    <row r="14573" ht="13.15" customHeight="1" x14ac:dyDescent="0.2"/>
    <row r="14574" ht="13.15" customHeight="1" x14ac:dyDescent="0.2"/>
    <row r="14575" ht="13.15" customHeight="1" x14ac:dyDescent="0.2"/>
    <row r="14576" ht="13.15" customHeight="1" x14ac:dyDescent="0.2"/>
    <row r="14577" ht="13.15" customHeight="1" x14ac:dyDescent="0.2"/>
    <row r="14578" ht="13.15" customHeight="1" x14ac:dyDescent="0.2"/>
    <row r="14579" ht="13.15" customHeight="1" x14ac:dyDescent="0.2"/>
    <row r="14580" ht="13.15" customHeight="1" x14ac:dyDescent="0.2"/>
    <row r="14581" ht="13.15" customHeight="1" x14ac:dyDescent="0.2"/>
    <row r="14582" ht="13.15" customHeight="1" x14ac:dyDescent="0.2"/>
    <row r="14583" ht="13.15" customHeight="1" x14ac:dyDescent="0.2"/>
    <row r="14584" ht="13.15" customHeight="1" x14ac:dyDescent="0.2"/>
    <row r="14585" ht="13.15" customHeight="1" x14ac:dyDescent="0.2"/>
    <row r="14586" ht="13.15" customHeight="1" x14ac:dyDescent="0.2"/>
    <row r="14587" ht="13.15" customHeight="1" x14ac:dyDescent="0.2"/>
    <row r="14588" ht="13.15" customHeight="1" x14ac:dyDescent="0.2"/>
    <row r="14589" ht="13.15" customHeight="1" x14ac:dyDescent="0.2"/>
    <row r="14590" ht="13.15" customHeight="1" x14ac:dyDescent="0.2"/>
    <row r="14591" ht="13.15" customHeight="1" x14ac:dyDescent="0.2"/>
    <row r="14592" ht="13.15" customHeight="1" x14ac:dyDescent="0.2"/>
    <row r="14593" ht="13.15" customHeight="1" x14ac:dyDescent="0.2"/>
    <row r="14594" ht="13.15" customHeight="1" x14ac:dyDescent="0.2"/>
    <row r="14595" ht="13.15" customHeight="1" x14ac:dyDescent="0.2"/>
    <row r="14596" ht="13.15" customHeight="1" x14ac:dyDescent="0.2"/>
    <row r="14597" ht="13.15" customHeight="1" x14ac:dyDescent="0.2"/>
    <row r="14598" ht="13.15" customHeight="1" x14ac:dyDescent="0.2"/>
    <row r="14599" ht="13.15" customHeight="1" x14ac:dyDescent="0.2"/>
    <row r="14600" ht="13.15" customHeight="1" x14ac:dyDescent="0.2"/>
    <row r="14601" ht="13.15" customHeight="1" x14ac:dyDescent="0.2"/>
    <row r="14602" ht="13.15" customHeight="1" x14ac:dyDescent="0.2"/>
    <row r="14603" ht="13.15" customHeight="1" x14ac:dyDescent="0.2"/>
    <row r="14604" ht="13.15" customHeight="1" x14ac:dyDescent="0.2"/>
    <row r="14605" ht="13.15" customHeight="1" x14ac:dyDescent="0.2"/>
    <row r="14606" ht="13.15" customHeight="1" x14ac:dyDescent="0.2"/>
    <row r="14607" ht="13.15" customHeight="1" x14ac:dyDescent="0.2"/>
    <row r="14608" ht="13.15" customHeight="1" x14ac:dyDescent="0.2"/>
    <row r="14609" ht="13.15" customHeight="1" x14ac:dyDescent="0.2"/>
    <row r="14610" ht="13.15" customHeight="1" x14ac:dyDescent="0.2"/>
    <row r="14611" ht="13.15" customHeight="1" x14ac:dyDescent="0.2"/>
    <row r="14612" ht="13.15" customHeight="1" x14ac:dyDescent="0.2"/>
    <row r="14613" ht="13.15" customHeight="1" x14ac:dyDescent="0.2"/>
    <row r="14614" ht="13.15" customHeight="1" x14ac:dyDescent="0.2"/>
    <row r="14615" ht="13.15" customHeight="1" x14ac:dyDescent="0.2"/>
    <row r="14616" ht="13.15" customHeight="1" x14ac:dyDescent="0.2"/>
    <row r="14617" ht="13.15" customHeight="1" x14ac:dyDescent="0.2"/>
    <row r="14618" ht="13.15" customHeight="1" x14ac:dyDescent="0.2"/>
    <row r="14619" ht="13.15" customHeight="1" x14ac:dyDescent="0.2"/>
    <row r="14620" ht="13.15" customHeight="1" x14ac:dyDescent="0.2"/>
    <row r="14621" ht="13.15" customHeight="1" x14ac:dyDescent="0.2"/>
    <row r="14622" ht="13.15" customHeight="1" x14ac:dyDescent="0.2"/>
    <row r="14623" ht="13.15" customHeight="1" x14ac:dyDescent="0.2"/>
    <row r="14624" ht="13.15" customHeight="1" x14ac:dyDescent="0.2"/>
    <row r="14625" ht="13.15" customHeight="1" x14ac:dyDescent="0.2"/>
    <row r="14626" ht="13.15" customHeight="1" x14ac:dyDescent="0.2"/>
    <row r="14627" ht="13.15" customHeight="1" x14ac:dyDescent="0.2"/>
    <row r="14628" ht="13.15" customHeight="1" x14ac:dyDescent="0.2"/>
    <row r="14629" ht="13.15" customHeight="1" x14ac:dyDescent="0.2"/>
    <row r="14630" ht="13.15" customHeight="1" x14ac:dyDescent="0.2"/>
    <row r="14631" ht="13.15" customHeight="1" x14ac:dyDescent="0.2"/>
    <row r="14632" ht="13.15" customHeight="1" x14ac:dyDescent="0.2"/>
    <row r="14633" ht="13.15" customHeight="1" x14ac:dyDescent="0.2"/>
    <row r="14634" ht="13.15" customHeight="1" x14ac:dyDescent="0.2"/>
    <row r="14635" ht="13.15" customHeight="1" x14ac:dyDescent="0.2"/>
    <row r="14636" ht="13.15" customHeight="1" x14ac:dyDescent="0.2"/>
    <row r="14637" ht="13.15" customHeight="1" x14ac:dyDescent="0.2"/>
    <row r="14638" ht="13.15" customHeight="1" x14ac:dyDescent="0.2"/>
    <row r="14639" ht="13.15" customHeight="1" x14ac:dyDescent="0.2"/>
    <row r="14640" ht="13.15" customHeight="1" x14ac:dyDescent="0.2"/>
    <row r="14641" ht="13.15" customHeight="1" x14ac:dyDescent="0.2"/>
    <row r="14642" ht="13.15" customHeight="1" x14ac:dyDescent="0.2"/>
    <row r="14643" ht="13.15" customHeight="1" x14ac:dyDescent="0.2"/>
    <row r="14644" ht="13.15" customHeight="1" x14ac:dyDescent="0.2"/>
    <row r="14645" ht="13.15" customHeight="1" x14ac:dyDescent="0.2"/>
    <row r="14646" ht="13.15" customHeight="1" x14ac:dyDescent="0.2"/>
    <row r="14647" ht="13.15" customHeight="1" x14ac:dyDescent="0.2"/>
    <row r="14648" ht="13.15" customHeight="1" x14ac:dyDescent="0.2"/>
    <row r="14649" ht="13.15" customHeight="1" x14ac:dyDescent="0.2"/>
    <row r="14650" ht="13.15" customHeight="1" x14ac:dyDescent="0.2"/>
    <row r="14651" ht="13.15" customHeight="1" x14ac:dyDescent="0.2"/>
    <row r="14652" ht="13.15" customHeight="1" x14ac:dyDescent="0.2"/>
    <row r="14653" ht="13.15" customHeight="1" x14ac:dyDescent="0.2"/>
    <row r="14654" ht="13.15" customHeight="1" x14ac:dyDescent="0.2"/>
    <row r="14655" ht="13.15" customHeight="1" x14ac:dyDescent="0.2"/>
    <row r="14656" ht="13.15" customHeight="1" x14ac:dyDescent="0.2"/>
    <row r="14657" ht="13.15" customHeight="1" x14ac:dyDescent="0.2"/>
    <row r="14658" ht="13.15" customHeight="1" x14ac:dyDescent="0.2"/>
    <row r="14659" ht="13.15" customHeight="1" x14ac:dyDescent="0.2"/>
    <row r="14660" ht="13.15" customHeight="1" x14ac:dyDescent="0.2"/>
    <row r="14661" ht="13.15" customHeight="1" x14ac:dyDescent="0.2"/>
    <row r="14662" ht="13.15" customHeight="1" x14ac:dyDescent="0.2"/>
    <row r="14663" ht="13.15" customHeight="1" x14ac:dyDescent="0.2"/>
    <row r="14664" ht="13.15" customHeight="1" x14ac:dyDescent="0.2"/>
    <row r="14665" ht="13.15" customHeight="1" x14ac:dyDescent="0.2"/>
    <row r="14666" ht="13.15" customHeight="1" x14ac:dyDescent="0.2"/>
    <row r="14667" ht="13.15" customHeight="1" x14ac:dyDescent="0.2"/>
    <row r="14668" ht="13.15" customHeight="1" x14ac:dyDescent="0.2"/>
    <row r="14669" ht="13.15" customHeight="1" x14ac:dyDescent="0.2"/>
    <row r="14670" ht="13.15" customHeight="1" x14ac:dyDescent="0.2"/>
    <row r="14671" ht="13.15" customHeight="1" x14ac:dyDescent="0.2"/>
    <row r="14672" ht="13.15" customHeight="1" x14ac:dyDescent="0.2"/>
    <row r="14673" ht="13.15" customHeight="1" x14ac:dyDescent="0.2"/>
    <row r="14674" ht="13.15" customHeight="1" x14ac:dyDescent="0.2"/>
    <row r="14675" ht="13.15" customHeight="1" x14ac:dyDescent="0.2"/>
    <row r="14676" ht="13.15" customHeight="1" x14ac:dyDescent="0.2"/>
    <row r="14677" ht="13.15" customHeight="1" x14ac:dyDescent="0.2"/>
    <row r="14678" ht="13.15" customHeight="1" x14ac:dyDescent="0.2"/>
    <row r="14679" ht="13.15" customHeight="1" x14ac:dyDescent="0.2"/>
    <row r="14680" ht="13.15" customHeight="1" x14ac:dyDescent="0.2"/>
    <row r="14681" ht="13.15" customHeight="1" x14ac:dyDescent="0.2"/>
    <row r="14682" ht="13.15" customHeight="1" x14ac:dyDescent="0.2"/>
    <row r="14683" ht="13.15" customHeight="1" x14ac:dyDescent="0.2"/>
    <row r="14684" ht="13.15" customHeight="1" x14ac:dyDescent="0.2"/>
    <row r="14685" ht="13.15" customHeight="1" x14ac:dyDescent="0.2"/>
    <row r="14686" ht="13.15" customHeight="1" x14ac:dyDescent="0.2"/>
    <row r="14687" ht="13.15" customHeight="1" x14ac:dyDescent="0.2"/>
    <row r="14688" ht="13.15" customHeight="1" x14ac:dyDescent="0.2"/>
    <row r="14689" ht="13.15" customHeight="1" x14ac:dyDescent="0.2"/>
    <row r="14690" ht="13.15" customHeight="1" x14ac:dyDescent="0.2"/>
    <row r="14691" ht="13.15" customHeight="1" x14ac:dyDescent="0.2"/>
    <row r="14692" ht="13.15" customHeight="1" x14ac:dyDescent="0.2"/>
    <row r="14693" ht="13.15" customHeight="1" x14ac:dyDescent="0.2"/>
    <row r="14694" ht="13.15" customHeight="1" x14ac:dyDescent="0.2"/>
    <row r="14695" ht="13.15" customHeight="1" x14ac:dyDescent="0.2"/>
    <row r="14696" ht="13.15" customHeight="1" x14ac:dyDescent="0.2"/>
    <row r="14697" ht="13.15" customHeight="1" x14ac:dyDescent="0.2"/>
    <row r="14698" ht="13.15" customHeight="1" x14ac:dyDescent="0.2"/>
    <row r="14699" ht="13.15" customHeight="1" x14ac:dyDescent="0.2"/>
    <row r="14700" ht="13.15" customHeight="1" x14ac:dyDescent="0.2"/>
    <row r="14701" ht="13.15" customHeight="1" x14ac:dyDescent="0.2"/>
    <row r="14702" ht="13.15" customHeight="1" x14ac:dyDescent="0.2"/>
    <row r="14703" ht="13.15" customHeight="1" x14ac:dyDescent="0.2"/>
    <row r="14704" ht="13.15" customHeight="1" x14ac:dyDescent="0.2"/>
    <row r="14705" ht="13.15" customHeight="1" x14ac:dyDescent="0.2"/>
    <row r="14706" ht="13.15" customHeight="1" x14ac:dyDescent="0.2"/>
    <row r="14707" ht="13.15" customHeight="1" x14ac:dyDescent="0.2"/>
    <row r="14708" ht="13.15" customHeight="1" x14ac:dyDescent="0.2"/>
    <row r="14709" ht="13.15" customHeight="1" x14ac:dyDescent="0.2"/>
    <row r="14710" ht="13.15" customHeight="1" x14ac:dyDescent="0.2"/>
    <row r="14711" ht="13.15" customHeight="1" x14ac:dyDescent="0.2"/>
    <row r="14712" ht="13.15" customHeight="1" x14ac:dyDescent="0.2"/>
    <row r="14713" ht="13.15" customHeight="1" x14ac:dyDescent="0.2"/>
    <row r="14714" ht="13.15" customHeight="1" x14ac:dyDescent="0.2"/>
    <row r="14715" ht="13.15" customHeight="1" x14ac:dyDescent="0.2"/>
    <row r="14716" ht="13.15" customHeight="1" x14ac:dyDescent="0.2"/>
    <row r="14717" ht="13.15" customHeight="1" x14ac:dyDescent="0.2"/>
    <row r="14718" ht="13.15" customHeight="1" x14ac:dyDescent="0.2"/>
    <row r="14719" ht="13.15" customHeight="1" x14ac:dyDescent="0.2"/>
    <row r="14720" ht="13.15" customHeight="1" x14ac:dyDescent="0.2"/>
    <row r="14721" ht="13.15" customHeight="1" x14ac:dyDescent="0.2"/>
    <row r="14722" ht="13.15" customHeight="1" x14ac:dyDescent="0.2"/>
    <row r="14723" ht="13.15" customHeight="1" x14ac:dyDescent="0.2"/>
    <row r="14724" ht="13.15" customHeight="1" x14ac:dyDescent="0.2"/>
    <row r="14725" ht="13.15" customHeight="1" x14ac:dyDescent="0.2"/>
    <row r="14726" ht="13.15" customHeight="1" x14ac:dyDescent="0.2"/>
    <row r="14727" ht="13.15" customHeight="1" x14ac:dyDescent="0.2"/>
    <row r="14728" ht="13.15" customHeight="1" x14ac:dyDescent="0.2"/>
    <row r="14729" ht="13.15" customHeight="1" x14ac:dyDescent="0.2"/>
    <row r="14730" ht="13.15" customHeight="1" x14ac:dyDescent="0.2"/>
    <row r="14731" ht="13.15" customHeight="1" x14ac:dyDescent="0.2"/>
    <row r="14732" ht="13.15" customHeight="1" x14ac:dyDescent="0.2"/>
    <row r="14733" ht="13.15" customHeight="1" x14ac:dyDescent="0.2"/>
    <row r="14734" ht="13.15" customHeight="1" x14ac:dyDescent="0.2"/>
    <row r="14735" ht="13.15" customHeight="1" x14ac:dyDescent="0.2"/>
    <row r="14736" ht="13.15" customHeight="1" x14ac:dyDescent="0.2"/>
    <row r="14737" ht="13.15" customHeight="1" x14ac:dyDescent="0.2"/>
    <row r="14738" ht="13.15" customHeight="1" x14ac:dyDescent="0.2"/>
    <row r="14739" ht="13.15" customHeight="1" x14ac:dyDescent="0.2"/>
    <row r="14740" ht="13.15" customHeight="1" x14ac:dyDescent="0.2"/>
    <row r="14741" ht="13.15" customHeight="1" x14ac:dyDescent="0.2"/>
    <row r="14742" ht="13.15" customHeight="1" x14ac:dyDescent="0.2"/>
    <row r="14743" ht="13.15" customHeight="1" x14ac:dyDescent="0.2"/>
    <row r="14744" ht="13.15" customHeight="1" x14ac:dyDescent="0.2"/>
    <row r="14745" ht="13.15" customHeight="1" x14ac:dyDescent="0.2"/>
    <row r="14746" ht="13.15" customHeight="1" x14ac:dyDescent="0.2"/>
    <row r="14747" ht="13.15" customHeight="1" x14ac:dyDescent="0.2"/>
    <row r="14748" ht="13.15" customHeight="1" x14ac:dyDescent="0.2"/>
    <row r="14749" ht="13.15" customHeight="1" x14ac:dyDescent="0.2"/>
    <row r="14750" ht="13.15" customHeight="1" x14ac:dyDescent="0.2"/>
    <row r="14751" ht="13.15" customHeight="1" x14ac:dyDescent="0.2"/>
    <row r="14752" ht="13.15" customHeight="1" x14ac:dyDescent="0.2"/>
    <row r="14753" ht="13.15" customHeight="1" x14ac:dyDescent="0.2"/>
    <row r="14754" ht="13.15" customHeight="1" x14ac:dyDescent="0.2"/>
    <row r="14755" ht="13.15" customHeight="1" x14ac:dyDescent="0.2"/>
    <row r="14756" ht="13.15" customHeight="1" x14ac:dyDescent="0.2"/>
    <row r="14757" ht="13.15" customHeight="1" x14ac:dyDescent="0.2"/>
    <row r="14758" ht="13.15" customHeight="1" x14ac:dyDescent="0.2"/>
    <row r="14759" ht="13.15" customHeight="1" x14ac:dyDescent="0.2"/>
    <row r="14760" ht="13.15" customHeight="1" x14ac:dyDescent="0.2"/>
    <row r="14761" ht="13.15" customHeight="1" x14ac:dyDescent="0.2"/>
    <row r="14762" ht="13.15" customHeight="1" x14ac:dyDescent="0.2"/>
    <row r="14763" ht="13.15" customHeight="1" x14ac:dyDescent="0.2"/>
    <row r="14764" ht="13.15" customHeight="1" x14ac:dyDescent="0.2"/>
    <row r="14765" ht="13.15" customHeight="1" x14ac:dyDescent="0.2"/>
    <row r="14766" ht="13.15" customHeight="1" x14ac:dyDescent="0.2"/>
    <row r="14767" ht="13.15" customHeight="1" x14ac:dyDescent="0.2"/>
    <row r="14768" ht="13.15" customHeight="1" x14ac:dyDescent="0.2"/>
    <row r="14769" ht="13.15" customHeight="1" x14ac:dyDescent="0.2"/>
    <row r="14770" ht="13.15" customHeight="1" x14ac:dyDescent="0.2"/>
    <row r="14771" ht="13.15" customHeight="1" x14ac:dyDescent="0.2"/>
    <row r="14772" ht="13.15" customHeight="1" x14ac:dyDescent="0.2"/>
    <row r="14773" ht="13.15" customHeight="1" x14ac:dyDescent="0.2"/>
    <row r="14774" ht="13.15" customHeight="1" x14ac:dyDescent="0.2"/>
    <row r="14775" ht="13.15" customHeight="1" x14ac:dyDescent="0.2"/>
    <row r="14776" ht="13.15" customHeight="1" x14ac:dyDescent="0.2"/>
    <row r="14777" ht="13.15" customHeight="1" x14ac:dyDescent="0.2"/>
    <row r="14778" ht="13.15" customHeight="1" x14ac:dyDescent="0.2"/>
    <row r="14779" ht="13.15" customHeight="1" x14ac:dyDescent="0.2"/>
    <row r="14780" ht="13.15" customHeight="1" x14ac:dyDescent="0.2"/>
    <row r="14781" ht="13.15" customHeight="1" x14ac:dyDescent="0.2"/>
    <row r="14782" ht="13.15" customHeight="1" x14ac:dyDescent="0.2"/>
    <row r="14783" ht="13.15" customHeight="1" x14ac:dyDescent="0.2"/>
    <row r="14784" ht="13.15" customHeight="1" x14ac:dyDescent="0.2"/>
    <row r="14785" ht="13.15" customHeight="1" x14ac:dyDescent="0.2"/>
    <row r="14786" ht="13.15" customHeight="1" x14ac:dyDescent="0.2"/>
    <row r="14787" ht="13.15" customHeight="1" x14ac:dyDescent="0.2"/>
    <row r="14788" ht="13.15" customHeight="1" x14ac:dyDescent="0.2"/>
    <row r="14789" ht="13.15" customHeight="1" x14ac:dyDescent="0.2"/>
    <row r="14790" ht="13.15" customHeight="1" x14ac:dyDescent="0.2"/>
    <row r="14791" ht="13.15" customHeight="1" x14ac:dyDescent="0.2"/>
    <row r="14792" ht="13.15" customHeight="1" x14ac:dyDescent="0.2"/>
    <row r="14793" ht="13.15" customHeight="1" x14ac:dyDescent="0.2"/>
    <row r="14794" ht="13.15" customHeight="1" x14ac:dyDescent="0.2"/>
    <row r="14795" ht="13.15" customHeight="1" x14ac:dyDescent="0.2"/>
    <row r="14796" ht="13.15" customHeight="1" x14ac:dyDescent="0.2"/>
    <row r="14797" ht="13.15" customHeight="1" x14ac:dyDescent="0.2"/>
    <row r="14798" ht="13.15" customHeight="1" x14ac:dyDescent="0.2"/>
    <row r="14799" ht="13.15" customHeight="1" x14ac:dyDescent="0.2"/>
    <row r="14800" ht="13.15" customHeight="1" x14ac:dyDescent="0.2"/>
    <row r="14801" ht="13.15" customHeight="1" x14ac:dyDescent="0.2"/>
    <row r="14802" ht="13.15" customHeight="1" x14ac:dyDescent="0.2"/>
    <row r="14803" ht="13.15" customHeight="1" x14ac:dyDescent="0.2"/>
    <row r="14804" ht="13.15" customHeight="1" x14ac:dyDescent="0.2"/>
    <row r="14805" ht="13.15" customHeight="1" x14ac:dyDescent="0.2"/>
    <row r="14806" ht="13.15" customHeight="1" x14ac:dyDescent="0.2"/>
    <row r="14807" ht="13.15" customHeight="1" x14ac:dyDescent="0.2"/>
    <row r="14808" ht="13.15" customHeight="1" x14ac:dyDescent="0.2"/>
    <row r="14809" ht="13.15" customHeight="1" x14ac:dyDescent="0.2"/>
    <row r="14810" ht="13.15" customHeight="1" x14ac:dyDescent="0.2"/>
    <row r="14811" ht="13.15" customHeight="1" x14ac:dyDescent="0.2"/>
    <row r="14812" ht="13.15" customHeight="1" x14ac:dyDescent="0.2"/>
    <row r="14813" ht="13.15" customHeight="1" x14ac:dyDescent="0.2"/>
    <row r="14814" ht="13.15" customHeight="1" x14ac:dyDescent="0.2"/>
    <row r="14815" ht="13.15" customHeight="1" x14ac:dyDescent="0.2"/>
    <row r="14816" ht="13.15" customHeight="1" x14ac:dyDescent="0.2"/>
    <row r="14817" ht="13.15" customHeight="1" x14ac:dyDescent="0.2"/>
    <row r="14818" ht="13.15" customHeight="1" x14ac:dyDescent="0.2"/>
    <row r="14819" ht="13.15" customHeight="1" x14ac:dyDescent="0.2"/>
    <row r="14820" ht="13.15" customHeight="1" x14ac:dyDescent="0.2"/>
    <row r="14821" ht="13.15" customHeight="1" x14ac:dyDescent="0.2"/>
    <row r="14822" ht="13.15" customHeight="1" x14ac:dyDescent="0.2"/>
    <row r="14823" ht="13.15" customHeight="1" x14ac:dyDescent="0.2"/>
    <row r="14824" ht="13.15" customHeight="1" x14ac:dyDescent="0.2"/>
    <row r="14825" ht="13.15" customHeight="1" x14ac:dyDescent="0.2"/>
    <row r="14826" ht="13.15" customHeight="1" x14ac:dyDescent="0.2"/>
    <row r="14827" ht="13.15" customHeight="1" x14ac:dyDescent="0.2"/>
    <row r="14828" ht="13.15" customHeight="1" x14ac:dyDescent="0.2"/>
    <row r="14829" ht="13.15" customHeight="1" x14ac:dyDescent="0.2"/>
    <row r="14830" ht="13.15" customHeight="1" x14ac:dyDescent="0.2"/>
    <row r="14831" ht="13.15" customHeight="1" x14ac:dyDescent="0.2"/>
    <row r="14832" ht="13.15" customHeight="1" x14ac:dyDescent="0.2"/>
    <row r="14833" ht="13.15" customHeight="1" x14ac:dyDescent="0.2"/>
    <row r="14834" ht="13.15" customHeight="1" x14ac:dyDescent="0.2"/>
    <row r="14835" ht="13.15" customHeight="1" x14ac:dyDescent="0.2"/>
    <row r="14836" ht="13.15" customHeight="1" x14ac:dyDescent="0.2"/>
    <row r="14837" ht="13.15" customHeight="1" x14ac:dyDescent="0.2"/>
    <row r="14838" ht="13.15" customHeight="1" x14ac:dyDescent="0.2"/>
    <row r="14839" ht="13.15" customHeight="1" x14ac:dyDescent="0.2"/>
    <row r="14840" ht="13.15" customHeight="1" x14ac:dyDescent="0.2"/>
    <row r="14841" ht="13.15" customHeight="1" x14ac:dyDescent="0.2"/>
    <row r="14842" ht="13.15" customHeight="1" x14ac:dyDescent="0.2"/>
    <row r="14843" ht="13.15" customHeight="1" x14ac:dyDescent="0.2"/>
    <row r="14844" ht="13.15" customHeight="1" x14ac:dyDescent="0.2"/>
    <row r="14845" ht="13.15" customHeight="1" x14ac:dyDescent="0.2"/>
    <row r="14846" ht="13.15" customHeight="1" x14ac:dyDescent="0.2"/>
    <row r="14847" ht="13.15" customHeight="1" x14ac:dyDescent="0.2"/>
    <row r="14848" ht="13.15" customHeight="1" x14ac:dyDescent="0.2"/>
    <row r="14849" ht="13.15" customHeight="1" x14ac:dyDescent="0.2"/>
    <row r="14850" ht="13.15" customHeight="1" x14ac:dyDescent="0.2"/>
    <row r="14851" ht="13.15" customHeight="1" x14ac:dyDescent="0.2"/>
    <row r="14852" ht="13.15" customHeight="1" x14ac:dyDescent="0.2"/>
    <row r="14853" ht="13.15" customHeight="1" x14ac:dyDescent="0.2"/>
    <row r="14854" ht="13.15" customHeight="1" x14ac:dyDescent="0.2"/>
    <row r="14855" ht="13.15" customHeight="1" x14ac:dyDescent="0.2"/>
    <row r="14856" ht="13.15" customHeight="1" x14ac:dyDescent="0.2"/>
    <row r="14857" ht="13.15" customHeight="1" x14ac:dyDescent="0.2"/>
    <row r="14858" ht="13.15" customHeight="1" x14ac:dyDescent="0.2"/>
    <row r="14859" ht="13.15" customHeight="1" x14ac:dyDescent="0.2"/>
    <row r="14860" ht="13.15" customHeight="1" x14ac:dyDescent="0.2"/>
    <row r="14861" ht="13.15" customHeight="1" x14ac:dyDescent="0.2"/>
    <row r="14862" ht="13.15" customHeight="1" x14ac:dyDescent="0.2"/>
    <row r="14863" ht="13.15" customHeight="1" x14ac:dyDescent="0.2"/>
    <row r="14864" ht="13.15" customHeight="1" x14ac:dyDescent="0.2"/>
    <row r="14865" ht="13.15" customHeight="1" x14ac:dyDescent="0.2"/>
    <row r="14866" ht="13.15" customHeight="1" x14ac:dyDescent="0.2"/>
    <row r="14867" ht="13.15" customHeight="1" x14ac:dyDescent="0.2"/>
    <row r="14868" ht="13.15" customHeight="1" x14ac:dyDescent="0.2"/>
    <row r="14869" ht="13.15" customHeight="1" x14ac:dyDescent="0.2"/>
    <row r="14870" ht="13.15" customHeight="1" x14ac:dyDescent="0.2"/>
    <row r="14871" ht="13.15" customHeight="1" x14ac:dyDescent="0.2"/>
    <row r="14872" ht="13.15" customHeight="1" x14ac:dyDescent="0.2"/>
    <row r="14873" ht="13.15" customHeight="1" x14ac:dyDescent="0.2"/>
    <row r="14874" ht="13.15" customHeight="1" x14ac:dyDescent="0.2"/>
    <row r="14875" ht="13.15" customHeight="1" x14ac:dyDescent="0.2"/>
    <row r="14876" ht="13.15" customHeight="1" x14ac:dyDescent="0.2"/>
    <row r="14877" ht="13.15" customHeight="1" x14ac:dyDescent="0.2"/>
    <row r="14878" ht="13.15" customHeight="1" x14ac:dyDescent="0.2"/>
    <row r="14879" ht="13.15" customHeight="1" x14ac:dyDescent="0.2"/>
    <row r="14880" ht="13.15" customHeight="1" x14ac:dyDescent="0.2"/>
    <row r="14881" ht="13.15" customHeight="1" x14ac:dyDescent="0.2"/>
    <row r="14882" ht="13.15" customHeight="1" x14ac:dyDescent="0.2"/>
    <row r="14883" ht="13.15" customHeight="1" x14ac:dyDescent="0.2"/>
    <row r="14884" ht="13.15" customHeight="1" x14ac:dyDescent="0.2"/>
    <row r="14885" ht="13.15" customHeight="1" x14ac:dyDescent="0.2"/>
    <row r="14886" ht="13.15" customHeight="1" x14ac:dyDescent="0.2"/>
    <row r="14887" ht="13.15" customHeight="1" x14ac:dyDescent="0.2"/>
    <row r="14888" ht="13.15" customHeight="1" x14ac:dyDescent="0.2"/>
    <row r="14889" ht="13.15" customHeight="1" x14ac:dyDescent="0.2"/>
    <row r="14890" ht="13.15" customHeight="1" x14ac:dyDescent="0.2"/>
    <row r="14891" ht="13.15" customHeight="1" x14ac:dyDescent="0.2"/>
    <row r="14892" ht="13.15" customHeight="1" x14ac:dyDescent="0.2"/>
    <row r="14893" ht="13.15" customHeight="1" x14ac:dyDescent="0.2"/>
    <row r="14894" ht="13.15" customHeight="1" x14ac:dyDescent="0.2"/>
    <row r="14895" ht="13.15" customHeight="1" x14ac:dyDescent="0.2"/>
    <row r="14896" ht="13.15" customHeight="1" x14ac:dyDescent="0.2"/>
    <row r="14897" ht="13.15" customHeight="1" x14ac:dyDescent="0.2"/>
    <row r="14898" ht="13.15" customHeight="1" x14ac:dyDescent="0.2"/>
    <row r="14899" ht="13.15" customHeight="1" x14ac:dyDescent="0.2"/>
    <row r="14900" ht="13.15" customHeight="1" x14ac:dyDescent="0.2"/>
    <row r="14901" ht="13.15" customHeight="1" x14ac:dyDescent="0.2"/>
    <row r="14902" ht="13.15" customHeight="1" x14ac:dyDescent="0.2"/>
    <row r="14903" ht="13.15" customHeight="1" x14ac:dyDescent="0.2"/>
    <row r="14904" ht="13.15" customHeight="1" x14ac:dyDescent="0.2"/>
    <row r="14905" ht="13.15" customHeight="1" x14ac:dyDescent="0.2"/>
    <row r="14906" ht="13.15" customHeight="1" x14ac:dyDescent="0.2"/>
    <row r="14907" ht="13.15" customHeight="1" x14ac:dyDescent="0.2"/>
    <row r="14908" ht="13.15" customHeight="1" x14ac:dyDescent="0.2"/>
    <row r="14909" ht="13.15" customHeight="1" x14ac:dyDescent="0.2"/>
    <row r="14910" ht="13.15" customHeight="1" x14ac:dyDescent="0.2"/>
    <row r="14911" ht="13.15" customHeight="1" x14ac:dyDescent="0.2"/>
    <row r="14912" ht="13.15" customHeight="1" x14ac:dyDescent="0.2"/>
    <row r="14913" ht="13.15" customHeight="1" x14ac:dyDescent="0.2"/>
    <row r="14914" ht="13.15" customHeight="1" x14ac:dyDescent="0.2"/>
    <row r="14915" ht="13.15" customHeight="1" x14ac:dyDescent="0.2"/>
    <row r="14916" ht="13.15" customHeight="1" x14ac:dyDescent="0.2"/>
    <row r="14917" ht="13.15" customHeight="1" x14ac:dyDescent="0.2"/>
    <row r="14918" ht="13.15" customHeight="1" x14ac:dyDescent="0.2"/>
    <row r="14919" ht="13.15" customHeight="1" x14ac:dyDescent="0.2"/>
    <row r="14920" ht="13.15" customHeight="1" x14ac:dyDescent="0.2"/>
    <row r="14921" ht="13.15" customHeight="1" x14ac:dyDescent="0.2"/>
    <row r="14922" ht="13.15" customHeight="1" x14ac:dyDescent="0.2"/>
    <row r="14923" ht="13.15" customHeight="1" x14ac:dyDescent="0.2"/>
    <row r="14924" ht="13.15" customHeight="1" x14ac:dyDescent="0.2"/>
    <row r="14925" ht="13.15" customHeight="1" x14ac:dyDescent="0.2"/>
    <row r="14926" ht="13.15" customHeight="1" x14ac:dyDescent="0.2"/>
    <row r="14927" ht="13.15" customHeight="1" x14ac:dyDescent="0.2"/>
    <row r="14928" ht="13.15" customHeight="1" x14ac:dyDescent="0.2"/>
    <row r="14929" ht="13.15" customHeight="1" x14ac:dyDescent="0.2"/>
    <row r="14930" ht="13.15" customHeight="1" x14ac:dyDescent="0.2"/>
    <row r="14931" ht="13.15" customHeight="1" x14ac:dyDescent="0.2"/>
    <row r="14932" ht="13.15" customHeight="1" x14ac:dyDescent="0.2"/>
    <row r="14933" ht="13.15" customHeight="1" x14ac:dyDescent="0.2"/>
    <row r="14934" ht="13.15" customHeight="1" x14ac:dyDescent="0.2"/>
    <row r="14935" ht="13.15" customHeight="1" x14ac:dyDescent="0.2"/>
    <row r="14936" ht="13.15" customHeight="1" x14ac:dyDescent="0.2"/>
    <row r="14937" ht="13.15" customHeight="1" x14ac:dyDescent="0.2"/>
    <row r="14938" ht="13.15" customHeight="1" x14ac:dyDescent="0.2"/>
    <row r="14939" ht="13.15" customHeight="1" x14ac:dyDescent="0.2"/>
    <row r="14940" ht="13.15" customHeight="1" x14ac:dyDescent="0.2"/>
    <row r="14941" ht="13.15" customHeight="1" x14ac:dyDescent="0.2"/>
    <row r="14942" ht="13.15" customHeight="1" x14ac:dyDescent="0.2"/>
    <row r="14943" ht="13.15" customHeight="1" x14ac:dyDescent="0.2"/>
    <row r="14944" ht="13.15" customHeight="1" x14ac:dyDescent="0.2"/>
    <row r="14945" ht="13.15" customHeight="1" x14ac:dyDescent="0.2"/>
    <row r="14946" ht="13.15" customHeight="1" x14ac:dyDescent="0.2"/>
    <row r="14947" ht="13.15" customHeight="1" x14ac:dyDescent="0.2"/>
    <row r="14948" ht="13.15" customHeight="1" x14ac:dyDescent="0.2"/>
    <row r="14949" ht="13.15" customHeight="1" x14ac:dyDescent="0.2"/>
    <row r="14950" ht="13.15" customHeight="1" x14ac:dyDescent="0.2"/>
    <row r="14951" ht="13.15" customHeight="1" x14ac:dyDescent="0.2"/>
    <row r="14952" ht="13.15" customHeight="1" x14ac:dyDescent="0.2"/>
    <row r="14953" ht="13.15" customHeight="1" x14ac:dyDescent="0.2"/>
    <row r="14954" ht="13.15" customHeight="1" x14ac:dyDescent="0.2"/>
    <row r="14955" ht="13.15" customHeight="1" x14ac:dyDescent="0.2"/>
    <row r="14956" ht="13.15" customHeight="1" x14ac:dyDescent="0.2"/>
    <row r="14957" ht="13.15" customHeight="1" x14ac:dyDescent="0.2"/>
    <row r="14958" ht="13.15" customHeight="1" x14ac:dyDescent="0.2"/>
    <row r="14959" ht="13.15" customHeight="1" x14ac:dyDescent="0.2"/>
    <row r="14960" ht="13.15" customHeight="1" x14ac:dyDescent="0.2"/>
    <row r="14961" ht="13.15" customHeight="1" x14ac:dyDescent="0.2"/>
    <row r="14962" ht="13.15" customHeight="1" x14ac:dyDescent="0.2"/>
    <row r="14963" ht="13.15" customHeight="1" x14ac:dyDescent="0.2"/>
    <row r="14964" ht="13.15" customHeight="1" x14ac:dyDescent="0.2"/>
    <row r="14965" ht="13.15" customHeight="1" x14ac:dyDescent="0.2"/>
    <row r="14966" ht="13.15" customHeight="1" x14ac:dyDescent="0.2"/>
    <row r="14967" ht="13.15" customHeight="1" x14ac:dyDescent="0.2"/>
    <row r="14968" ht="13.15" customHeight="1" x14ac:dyDescent="0.2"/>
    <row r="14969" ht="13.15" customHeight="1" x14ac:dyDescent="0.2"/>
    <row r="14970" ht="13.15" customHeight="1" x14ac:dyDescent="0.2"/>
    <row r="14971" ht="13.15" customHeight="1" x14ac:dyDescent="0.2"/>
    <row r="14972" ht="13.15" customHeight="1" x14ac:dyDescent="0.2"/>
    <row r="14973" ht="13.15" customHeight="1" x14ac:dyDescent="0.2"/>
    <row r="14974" ht="13.15" customHeight="1" x14ac:dyDescent="0.2"/>
    <row r="14975" ht="13.15" customHeight="1" x14ac:dyDescent="0.2"/>
    <row r="14976" ht="13.15" customHeight="1" x14ac:dyDescent="0.2"/>
    <row r="14977" ht="13.15" customHeight="1" x14ac:dyDescent="0.2"/>
    <row r="14978" ht="13.15" customHeight="1" x14ac:dyDescent="0.2"/>
    <row r="14979" ht="13.15" customHeight="1" x14ac:dyDescent="0.2"/>
    <row r="14980" ht="13.15" customHeight="1" x14ac:dyDescent="0.2"/>
    <row r="14981" ht="13.15" customHeight="1" x14ac:dyDescent="0.2"/>
    <row r="14982" ht="13.15" customHeight="1" x14ac:dyDescent="0.2"/>
    <row r="14983" ht="13.15" customHeight="1" x14ac:dyDescent="0.2"/>
    <row r="14984" ht="13.15" customHeight="1" x14ac:dyDescent="0.2"/>
    <row r="14985" ht="13.15" customHeight="1" x14ac:dyDescent="0.2"/>
    <row r="14986" ht="13.15" customHeight="1" x14ac:dyDescent="0.2"/>
    <row r="14987" ht="13.15" customHeight="1" x14ac:dyDescent="0.2"/>
    <row r="14988" ht="13.15" customHeight="1" x14ac:dyDescent="0.2"/>
    <row r="14989" ht="13.15" customHeight="1" x14ac:dyDescent="0.2"/>
    <row r="14990" ht="13.15" customHeight="1" x14ac:dyDescent="0.2"/>
    <row r="14991" ht="13.15" customHeight="1" x14ac:dyDescent="0.2"/>
    <row r="14992" ht="13.15" customHeight="1" x14ac:dyDescent="0.2"/>
    <row r="14993" ht="13.15" customHeight="1" x14ac:dyDescent="0.2"/>
    <row r="14994" ht="13.15" customHeight="1" x14ac:dyDescent="0.2"/>
    <row r="14995" ht="13.15" customHeight="1" x14ac:dyDescent="0.2"/>
    <row r="14996" ht="13.15" customHeight="1" x14ac:dyDescent="0.2"/>
    <row r="14997" ht="13.15" customHeight="1" x14ac:dyDescent="0.2"/>
    <row r="14998" ht="13.15" customHeight="1" x14ac:dyDescent="0.2"/>
    <row r="14999" ht="13.15" customHeight="1" x14ac:dyDescent="0.2"/>
    <row r="15000" ht="13.15" customHeight="1" x14ac:dyDescent="0.2"/>
    <row r="15001" ht="13.15" customHeight="1" x14ac:dyDescent="0.2"/>
    <row r="15002" ht="13.15" customHeight="1" x14ac:dyDescent="0.2"/>
    <row r="15003" ht="13.15" customHeight="1" x14ac:dyDescent="0.2"/>
    <row r="15004" ht="13.15" customHeight="1" x14ac:dyDescent="0.2"/>
    <row r="15005" ht="13.15" customHeight="1" x14ac:dyDescent="0.2"/>
    <row r="15006" ht="13.15" customHeight="1" x14ac:dyDescent="0.2"/>
    <row r="15007" ht="13.15" customHeight="1" x14ac:dyDescent="0.2"/>
    <row r="15008" ht="13.15" customHeight="1" x14ac:dyDescent="0.2"/>
    <row r="15009" ht="13.15" customHeight="1" x14ac:dyDescent="0.2"/>
    <row r="15010" ht="13.15" customHeight="1" x14ac:dyDescent="0.2"/>
    <row r="15011" ht="13.15" customHeight="1" x14ac:dyDescent="0.2"/>
    <row r="15012" ht="13.15" customHeight="1" x14ac:dyDescent="0.2"/>
    <row r="15013" ht="13.15" customHeight="1" x14ac:dyDescent="0.2"/>
    <row r="15014" ht="13.15" customHeight="1" x14ac:dyDescent="0.2"/>
    <row r="15015" ht="13.15" customHeight="1" x14ac:dyDescent="0.2"/>
    <row r="15016" ht="13.15" customHeight="1" x14ac:dyDescent="0.2"/>
    <row r="15017" ht="13.15" customHeight="1" x14ac:dyDescent="0.2"/>
    <row r="15018" ht="13.15" customHeight="1" x14ac:dyDescent="0.2"/>
    <row r="15019" ht="13.15" customHeight="1" x14ac:dyDescent="0.2"/>
    <row r="15020" ht="13.15" customHeight="1" x14ac:dyDescent="0.2"/>
    <row r="15021" ht="13.15" customHeight="1" x14ac:dyDescent="0.2"/>
    <row r="15022" ht="13.15" customHeight="1" x14ac:dyDescent="0.2"/>
    <row r="15023" ht="13.15" customHeight="1" x14ac:dyDescent="0.2"/>
    <row r="15024" ht="13.15" customHeight="1" x14ac:dyDescent="0.2"/>
    <row r="15025" ht="13.15" customHeight="1" x14ac:dyDescent="0.2"/>
    <row r="15026" ht="13.15" customHeight="1" x14ac:dyDescent="0.2"/>
    <row r="15027" ht="13.15" customHeight="1" x14ac:dyDescent="0.2"/>
    <row r="15028" ht="13.15" customHeight="1" x14ac:dyDescent="0.2"/>
    <row r="15029" ht="13.15" customHeight="1" x14ac:dyDescent="0.2"/>
    <row r="15030" ht="13.15" customHeight="1" x14ac:dyDescent="0.2"/>
    <row r="15031" ht="13.15" customHeight="1" x14ac:dyDescent="0.2"/>
    <row r="15032" ht="13.15" customHeight="1" x14ac:dyDescent="0.2"/>
    <row r="15033" ht="13.15" customHeight="1" x14ac:dyDescent="0.2"/>
    <row r="15034" ht="13.15" customHeight="1" x14ac:dyDescent="0.2"/>
    <row r="15035" ht="13.15" customHeight="1" x14ac:dyDescent="0.2"/>
    <row r="15036" ht="13.15" customHeight="1" x14ac:dyDescent="0.2"/>
    <row r="15037" ht="13.15" customHeight="1" x14ac:dyDescent="0.2"/>
    <row r="15038" ht="13.15" customHeight="1" x14ac:dyDescent="0.2"/>
    <row r="15039" ht="13.15" customHeight="1" x14ac:dyDescent="0.2"/>
    <row r="15040" ht="13.15" customHeight="1" x14ac:dyDescent="0.2"/>
    <row r="15041" ht="13.15" customHeight="1" x14ac:dyDescent="0.2"/>
    <row r="15042" ht="13.15" customHeight="1" x14ac:dyDescent="0.2"/>
    <row r="15043" ht="13.15" customHeight="1" x14ac:dyDescent="0.2"/>
    <row r="15044" ht="13.15" customHeight="1" x14ac:dyDescent="0.2"/>
    <row r="15045" ht="13.15" customHeight="1" x14ac:dyDescent="0.2"/>
    <row r="15046" ht="13.15" customHeight="1" x14ac:dyDescent="0.2"/>
    <row r="15047" ht="13.15" customHeight="1" x14ac:dyDescent="0.2"/>
    <row r="15048" ht="13.15" customHeight="1" x14ac:dyDescent="0.2"/>
    <row r="15049" ht="13.15" customHeight="1" x14ac:dyDescent="0.2"/>
    <row r="15050" ht="13.15" customHeight="1" x14ac:dyDescent="0.2"/>
    <row r="15051" ht="13.15" customHeight="1" x14ac:dyDescent="0.2"/>
    <row r="15052" ht="13.15" customHeight="1" x14ac:dyDescent="0.2"/>
    <row r="15053" ht="13.15" customHeight="1" x14ac:dyDescent="0.2"/>
    <row r="15054" ht="13.15" customHeight="1" x14ac:dyDescent="0.2"/>
    <row r="15055" ht="13.15" customHeight="1" x14ac:dyDescent="0.2"/>
    <row r="15056" ht="13.15" customHeight="1" x14ac:dyDescent="0.2"/>
    <row r="15057" ht="13.15" customHeight="1" x14ac:dyDescent="0.2"/>
    <row r="15058" ht="13.15" customHeight="1" x14ac:dyDescent="0.2"/>
    <row r="15059" ht="13.15" customHeight="1" x14ac:dyDescent="0.2"/>
    <row r="15060" ht="13.15" customHeight="1" x14ac:dyDescent="0.2"/>
    <row r="15061" ht="13.15" customHeight="1" x14ac:dyDescent="0.2"/>
    <row r="15062" ht="13.15" customHeight="1" x14ac:dyDescent="0.2"/>
    <row r="15063" ht="13.15" customHeight="1" x14ac:dyDescent="0.2"/>
    <row r="15064" ht="13.15" customHeight="1" x14ac:dyDescent="0.2"/>
    <row r="15065" ht="13.15" customHeight="1" x14ac:dyDescent="0.2"/>
    <row r="15066" ht="13.15" customHeight="1" x14ac:dyDescent="0.2"/>
    <row r="15067" ht="13.15" customHeight="1" x14ac:dyDescent="0.2"/>
    <row r="15068" ht="13.15" customHeight="1" x14ac:dyDescent="0.2"/>
    <row r="15069" ht="13.15" customHeight="1" x14ac:dyDescent="0.2"/>
    <row r="15070" ht="13.15" customHeight="1" x14ac:dyDescent="0.2"/>
    <row r="15071" ht="13.15" customHeight="1" x14ac:dyDescent="0.2"/>
    <row r="15072" ht="13.15" customHeight="1" x14ac:dyDescent="0.2"/>
    <row r="15073" ht="13.15" customHeight="1" x14ac:dyDescent="0.2"/>
    <row r="15074" ht="13.15" customHeight="1" x14ac:dyDescent="0.2"/>
    <row r="15075" ht="13.15" customHeight="1" x14ac:dyDescent="0.2"/>
    <row r="15076" ht="13.15" customHeight="1" x14ac:dyDescent="0.2"/>
    <row r="15077" ht="13.15" customHeight="1" x14ac:dyDescent="0.2"/>
    <row r="15078" ht="13.15" customHeight="1" x14ac:dyDescent="0.2"/>
    <row r="15079" ht="13.15" customHeight="1" x14ac:dyDescent="0.2"/>
    <row r="15080" ht="13.15" customHeight="1" x14ac:dyDescent="0.2"/>
    <row r="15081" ht="13.15" customHeight="1" x14ac:dyDescent="0.2"/>
    <row r="15082" ht="13.15" customHeight="1" x14ac:dyDescent="0.2"/>
    <row r="15083" ht="13.15" customHeight="1" x14ac:dyDescent="0.2"/>
    <row r="15084" ht="13.15" customHeight="1" x14ac:dyDescent="0.2"/>
    <row r="15085" ht="13.15" customHeight="1" x14ac:dyDescent="0.2"/>
    <row r="15086" ht="13.15" customHeight="1" x14ac:dyDescent="0.2"/>
    <row r="15087" ht="13.15" customHeight="1" x14ac:dyDescent="0.2"/>
    <row r="15088" ht="13.15" customHeight="1" x14ac:dyDescent="0.2"/>
    <row r="15089" ht="13.15" customHeight="1" x14ac:dyDescent="0.2"/>
    <row r="15090" ht="13.15" customHeight="1" x14ac:dyDescent="0.2"/>
    <row r="15091" ht="13.15" customHeight="1" x14ac:dyDescent="0.2"/>
    <row r="15092" ht="13.15" customHeight="1" x14ac:dyDescent="0.2"/>
    <row r="15093" ht="13.15" customHeight="1" x14ac:dyDescent="0.2"/>
    <row r="15094" ht="13.15" customHeight="1" x14ac:dyDescent="0.2"/>
    <row r="15095" ht="13.15" customHeight="1" x14ac:dyDescent="0.2"/>
    <row r="15096" ht="13.15" customHeight="1" x14ac:dyDescent="0.2"/>
    <row r="15097" ht="13.15" customHeight="1" x14ac:dyDescent="0.2"/>
    <row r="15098" ht="13.15" customHeight="1" x14ac:dyDescent="0.2"/>
    <row r="15099" ht="13.15" customHeight="1" x14ac:dyDescent="0.2"/>
    <row r="15100" ht="13.15" customHeight="1" x14ac:dyDescent="0.2"/>
    <row r="15101" ht="13.15" customHeight="1" x14ac:dyDescent="0.2"/>
    <row r="15102" ht="13.15" customHeight="1" x14ac:dyDescent="0.2"/>
    <row r="15103" ht="13.15" customHeight="1" x14ac:dyDescent="0.2"/>
    <row r="15104" ht="13.15" customHeight="1" x14ac:dyDescent="0.2"/>
    <row r="15105" ht="13.15" customHeight="1" x14ac:dyDescent="0.2"/>
    <row r="15106" ht="13.15" customHeight="1" x14ac:dyDescent="0.2"/>
    <row r="15107" ht="13.15" customHeight="1" x14ac:dyDescent="0.2"/>
    <row r="15108" ht="13.15" customHeight="1" x14ac:dyDescent="0.2"/>
    <row r="15109" ht="13.15" customHeight="1" x14ac:dyDescent="0.2"/>
    <row r="15110" ht="13.15" customHeight="1" x14ac:dyDescent="0.2"/>
    <row r="15111" ht="13.15" customHeight="1" x14ac:dyDescent="0.2"/>
    <row r="15112" ht="13.15" customHeight="1" x14ac:dyDescent="0.2"/>
    <row r="15113" ht="13.15" customHeight="1" x14ac:dyDescent="0.2"/>
    <row r="15114" ht="13.15" customHeight="1" x14ac:dyDescent="0.2"/>
    <row r="15115" ht="13.15" customHeight="1" x14ac:dyDescent="0.2"/>
    <row r="15116" ht="13.15" customHeight="1" x14ac:dyDescent="0.2"/>
    <row r="15117" ht="13.15" customHeight="1" x14ac:dyDescent="0.2"/>
    <row r="15118" ht="13.15" customHeight="1" x14ac:dyDescent="0.2"/>
    <row r="15119" ht="13.15" customHeight="1" x14ac:dyDescent="0.2"/>
    <row r="15120" ht="13.15" customHeight="1" x14ac:dyDescent="0.2"/>
    <row r="15121" ht="13.15" customHeight="1" x14ac:dyDescent="0.2"/>
    <row r="15122" ht="13.15" customHeight="1" x14ac:dyDescent="0.2"/>
    <row r="15123" ht="13.15" customHeight="1" x14ac:dyDescent="0.2"/>
    <row r="15124" ht="13.15" customHeight="1" x14ac:dyDescent="0.2"/>
    <row r="15125" ht="13.15" customHeight="1" x14ac:dyDescent="0.2"/>
    <row r="15126" ht="13.15" customHeight="1" x14ac:dyDescent="0.2"/>
    <row r="15127" ht="13.15" customHeight="1" x14ac:dyDescent="0.2"/>
    <row r="15128" ht="13.15" customHeight="1" x14ac:dyDescent="0.2"/>
    <row r="15129" ht="13.15" customHeight="1" x14ac:dyDescent="0.2"/>
    <row r="15130" ht="13.15" customHeight="1" x14ac:dyDescent="0.2"/>
    <row r="15131" ht="13.15" customHeight="1" x14ac:dyDescent="0.2"/>
    <row r="15132" ht="13.15" customHeight="1" x14ac:dyDescent="0.2"/>
    <row r="15133" ht="13.15" customHeight="1" x14ac:dyDescent="0.2"/>
    <row r="15134" ht="13.15" customHeight="1" x14ac:dyDescent="0.2"/>
    <row r="15135" ht="13.15" customHeight="1" x14ac:dyDescent="0.2"/>
    <row r="15136" ht="13.15" customHeight="1" x14ac:dyDescent="0.2"/>
    <row r="15137" ht="13.15" customHeight="1" x14ac:dyDescent="0.2"/>
    <row r="15138" ht="13.15" customHeight="1" x14ac:dyDescent="0.2"/>
    <row r="15139" ht="13.15" customHeight="1" x14ac:dyDescent="0.2"/>
    <row r="15140" ht="13.15" customHeight="1" x14ac:dyDescent="0.2"/>
    <row r="15141" ht="13.15" customHeight="1" x14ac:dyDescent="0.2"/>
    <row r="15142" ht="13.15" customHeight="1" x14ac:dyDescent="0.2"/>
    <row r="15143" ht="13.15" customHeight="1" x14ac:dyDescent="0.2"/>
    <row r="15144" ht="13.15" customHeight="1" x14ac:dyDescent="0.2"/>
    <row r="15145" ht="13.15" customHeight="1" x14ac:dyDescent="0.2"/>
    <row r="15146" ht="13.15" customHeight="1" x14ac:dyDescent="0.2"/>
    <row r="15147" ht="13.15" customHeight="1" x14ac:dyDescent="0.2"/>
    <row r="15148" ht="13.15" customHeight="1" x14ac:dyDescent="0.2"/>
    <row r="15149" ht="13.15" customHeight="1" x14ac:dyDescent="0.2"/>
    <row r="15150" ht="13.15" customHeight="1" x14ac:dyDescent="0.2"/>
    <row r="15151" ht="13.15" customHeight="1" x14ac:dyDescent="0.2"/>
    <row r="15152" ht="13.15" customHeight="1" x14ac:dyDescent="0.2"/>
    <row r="15153" ht="13.15" customHeight="1" x14ac:dyDescent="0.2"/>
    <row r="15154" ht="13.15" customHeight="1" x14ac:dyDescent="0.2"/>
    <row r="15155" ht="13.15" customHeight="1" x14ac:dyDescent="0.2"/>
    <row r="15156" ht="13.15" customHeight="1" x14ac:dyDescent="0.2"/>
    <row r="15157" ht="13.15" customHeight="1" x14ac:dyDescent="0.2"/>
    <row r="15158" ht="13.15" customHeight="1" x14ac:dyDescent="0.2"/>
    <row r="15159" ht="13.15" customHeight="1" x14ac:dyDescent="0.2"/>
    <row r="15160" ht="13.15" customHeight="1" x14ac:dyDescent="0.2"/>
    <row r="15161" ht="13.15" customHeight="1" x14ac:dyDescent="0.2"/>
    <row r="15162" ht="13.15" customHeight="1" x14ac:dyDescent="0.2"/>
    <row r="15163" ht="13.15" customHeight="1" x14ac:dyDescent="0.2"/>
    <row r="15164" ht="13.15" customHeight="1" x14ac:dyDescent="0.2"/>
    <row r="15165" ht="13.15" customHeight="1" x14ac:dyDescent="0.2"/>
    <row r="15166" ht="13.15" customHeight="1" x14ac:dyDescent="0.2"/>
    <row r="15167" ht="13.15" customHeight="1" x14ac:dyDescent="0.2"/>
    <row r="15168" ht="13.15" customHeight="1" x14ac:dyDescent="0.2"/>
    <row r="15169" ht="13.15" customHeight="1" x14ac:dyDescent="0.2"/>
    <row r="15170" ht="13.15" customHeight="1" x14ac:dyDescent="0.2"/>
    <row r="15171" ht="13.15" customHeight="1" x14ac:dyDescent="0.2"/>
    <row r="15172" ht="13.15" customHeight="1" x14ac:dyDescent="0.2"/>
    <row r="15173" ht="13.15" customHeight="1" x14ac:dyDescent="0.2"/>
    <row r="15174" ht="13.15" customHeight="1" x14ac:dyDescent="0.2"/>
    <row r="15175" ht="13.15" customHeight="1" x14ac:dyDescent="0.2"/>
    <row r="15176" ht="13.15" customHeight="1" x14ac:dyDescent="0.2"/>
    <row r="15177" ht="13.15" customHeight="1" x14ac:dyDescent="0.2"/>
    <row r="15178" ht="13.15" customHeight="1" x14ac:dyDescent="0.2"/>
    <row r="15179" ht="13.15" customHeight="1" x14ac:dyDescent="0.2"/>
    <row r="15180" ht="13.15" customHeight="1" x14ac:dyDescent="0.2"/>
    <row r="15181" ht="13.15" customHeight="1" x14ac:dyDescent="0.2"/>
    <row r="15182" ht="13.15" customHeight="1" x14ac:dyDescent="0.2"/>
    <row r="15183" ht="13.15" customHeight="1" x14ac:dyDescent="0.2"/>
    <row r="15184" ht="13.15" customHeight="1" x14ac:dyDescent="0.2"/>
    <row r="15185" ht="13.15" customHeight="1" x14ac:dyDescent="0.2"/>
    <row r="15186" ht="13.15" customHeight="1" x14ac:dyDescent="0.2"/>
    <row r="15187" ht="13.15" customHeight="1" x14ac:dyDescent="0.2"/>
    <row r="15188" ht="13.15" customHeight="1" x14ac:dyDescent="0.2"/>
    <row r="15189" ht="13.15" customHeight="1" x14ac:dyDescent="0.2"/>
    <row r="15190" ht="13.15" customHeight="1" x14ac:dyDescent="0.2"/>
    <row r="15191" ht="13.15" customHeight="1" x14ac:dyDescent="0.2"/>
    <row r="15192" ht="13.15" customHeight="1" x14ac:dyDescent="0.2"/>
    <row r="15193" ht="13.15" customHeight="1" x14ac:dyDescent="0.2"/>
    <row r="15194" ht="13.15" customHeight="1" x14ac:dyDescent="0.2"/>
    <row r="15195" ht="13.15" customHeight="1" x14ac:dyDescent="0.2"/>
    <row r="15196" ht="13.15" customHeight="1" x14ac:dyDescent="0.2"/>
    <row r="15197" ht="13.15" customHeight="1" x14ac:dyDescent="0.2"/>
    <row r="15198" ht="13.15" customHeight="1" x14ac:dyDescent="0.2"/>
    <row r="15199" ht="13.15" customHeight="1" x14ac:dyDescent="0.2"/>
    <row r="15200" ht="13.15" customHeight="1" x14ac:dyDescent="0.2"/>
    <row r="15201" ht="13.15" customHeight="1" x14ac:dyDescent="0.2"/>
    <row r="15202" ht="13.15" customHeight="1" x14ac:dyDescent="0.2"/>
    <row r="15203" ht="13.15" customHeight="1" x14ac:dyDescent="0.2"/>
    <row r="15204" ht="13.15" customHeight="1" x14ac:dyDescent="0.2"/>
    <row r="15205" ht="13.15" customHeight="1" x14ac:dyDescent="0.2"/>
    <row r="15206" ht="13.15" customHeight="1" x14ac:dyDescent="0.2"/>
    <row r="15207" ht="13.15" customHeight="1" x14ac:dyDescent="0.2"/>
    <row r="15208" ht="13.15" customHeight="1" x14ac:dyDescent="0.2"/>
    <row r="15209" ht="13.15" customHeight="1" x14ac:dyDescent="0.2"/>
    <row r="15210" ht="13.15" customHeight="1" x14ac:dyDescent="0.2"/>
    <row r="15211" ht="13.15" customHeight="1" x14ac:dyDescent="0.2"/>
    <row r="15212" ht="13.15" customHeight="1" x14ac:dyDescent="0.2"/>
    <row r="15213" ht="13.15" customHeight="1" x14ac:dyDescent="0.2"/>
    <row r="15214" ht="13.15" customHeight="1" x14ac:dyDescent="0.2"/>
    <row r="15215" ht="13.15" customHeight="1" x14ac:dyDescent="0.2"/>
    <row r="15216" ht="13.15" customHeight="1" x14ac:dyDescent="0.2"/>
    <row r="15217" ht="13.15" customHeight="1" x14ac:dyDescent="0.2"/>
    <row r="15218" ht="13.15" customHeight="1" x14ac:dyDescent="0.2"/>
    <row r="15219" ht="13.15" customHeight="1" x14ac:dyDescent="0.2"/>
    <row r="15220" ht="13.15" customHeight="1" x14ac:dyDescent="0.2"/>
    <row r="15221" ht="13.15" customHeight="1" x14ac:dyDescent="0.2"/>
    <row r="15222" ht="13.15" customHeight="1" x14ac:dyDescent="0.2"/>
    <row r="15223" ht="13.15" customHeight="1" x14ac:dyDescent="0.2"/>
    <row r="15224" ht="13.15" customHeight="1" x14ac:dyDescent="0.2"/>
    <row r="15225" ht="13.15" customHeight="1" x14ac:dyDescent="0.2"/>
    <row r="15226" ht="13.15" customHeight="1" x14ac:dyDescent="0.2"/>
    <row r="15227" ht="13.15" customHeight="1" x14ac:dyDescent="0.2"/>
    <row r="15228" ht="13.15" customHeight="1" x14ac:dyDescent="0.2"/>
    <row r="15229" ht="13.15" customHeight="1" x14ac:dyDescent="0.2"/>
    <row r="15230" ht="13.15" customHeight="1" x14ac:dyDescent="0.2"/>
    <row r="15231" ht="13.15" customHeight="1" x14ac:dyDescent="0.2"/>
    <row r="15232" ht="13.15" customHeight="1" x14ac:dyDescent="0.2"/>
    <row r="15233" ht="13.15" customHeight="1" x14ac:dyDescent="0.2"/>
    <row r="15234" ht="13.15" customHeight="1" x14ac:dyDescent="0.2"/>
    <row r="15235" ht="13.15" customHeight="1" x14ac:dyDescent="0.2"/>
    <row r="15236" ht="13.15" customHeight="1" x14ac:dyDescent="0.2"/>
    <row r="15237" ht="13.15" customHeight="1" x14ac:dyDescent="0.2"/>
    <row r="15238" ht="13.15" customHeight="1" x14ac:dyDescent="0.2"/>
    <row r="15239" ht="13.15" customHeight="1" x14ac:dyDescent="0.2"/>
    <row r="15240" ht="13.15" customHeight="1" x14ac:dyDescent="0.2"/>
    <row r="15241" ht="13.15" customHeight="1" x14ac:dyDescent="0.2"/>
    <row r="15242" ht="13.15" customHeight="1" x14ac:dyDescent="0.2"/>
    <row r="15243" ht="13.15" customHeight="1" x14ac:dyDescent="0.2"/>
    <row r="15244" ht="13.15" customHeight="1" x14ac:dyDescent="0.2"/>
    <row r="15245" ht="13.15" customHeight="1" x14ac:dyDescent="0.2"/>
    <row r="15246" ht="13.15" customHeight="1" x14ac:dyDescent="0.2"/>
    <row r="15247" ht="13.15" customHeight="1" x14ac:dyDescent="0.2"/>
    <row r="15248" ht="13.15" customHeight="1" x14ac:dyDescent="0.2"/>
    <row r="15249" ht="13.15" customHeight="1" x14ac:dyDescent="0.2"/>
    <row r="15250" ht="13.15" customHeight="1" x14ac:dyDescent="0.2"/>
    <row r="15251" ht="13.15" customHeight="1" x14ac:dyDescent="0.2"/>
    <row r="15252" ht="13.15" customHeight="1" x14ac:dyDescent="0.2"/>
    <row r="15253" ht="13.15" customHeight="1" x14ac:dyDescent="0.2"/>
    <row r="15254" ht="13.15" customHeight="1" x14ac:dyDescent="0.2"/>
    <row r="15255" ht="13.15" customHeight="1" x14ac:dyDescent="0.2"/>
    <row r="15256" ht="13.15" customHeight="1" x14ac:dyDescent="0.2"/>
    <row r="15257" ht="13.15" customHeight="1" x14ac:dyDescent="0.2"/>
    <row r="15258" ht="13.15" customHeight="1" x14ac:dyDescent="0.2"/>
    <row r="15259" ht="13.15" customHeight="1" x14ac:dyDescent="0.2"/>
    <row r="15260" ht="13.15" customHeight="1" x14ac:dyDescent="0.2"/>
    <row r="15261" ht="13.15" customHeight="1" x14ac:dyDescent="0.2"/>
    <row r="15262" ht="13.15" customHeight="1" x14ac:dyDescent="0.2"/>
    <row r="15263" ht="13.15" customHeight="1" x14ac:dyDescent="0.2"/>
    <row r="15264" ht="13.15" customHeight="1" x14ac:dyDescent="0.2"/>
    <row r="15265" ht="13.15" customHeight="1" x14ac:dyDescent="0.2"/>
    <row r="15266" ht="13.15" customHeight="1" x14ac:dyDescent="0.2"/>
    <row r="15267" ht="13.15" customHeight="1" x14ac:dyDescent="0.2"/>
    <row r="15268" ht="13.15" customHeight="1" x14ac:dyDescent="0.2"/>
    <row r="15269" ht="13.15" customHeight="1" x14ac:dyDescent="0.2"/>
    <row r="15270" ht="13.15" customHeight="1" x14ac:dyDescent="0.2"/>
    <row r="15271" ht="13.15" customHeight="1" x14ac:dyDescent="0.2"/>
    <row r="15272" ht="13.15" customHeight="1" x14ac:dyDescent="0.2"/>
    <row r="15273" ht="13.15" customHeight="1" x14ac:dyDescent="0.2"/>
    <row r="15274" ht="13.15" customHeight="1" x14ac:dyDescent="0.2"/>
    <row r="15275" ht="13.15" customHeight="1" x14ac:dyDescent="0.2"/>
    <row r="15276" ht="13.15" customHeight="1" x14ac:dyDescent="0.2"/>
    <row r="15277" ht="13.15" customHeight="1" x14ac:dyDescent="0.2"/>
    <row r="15278" ht="13.15" customHeight="1" x14ac:dyDescent="0.2"/>
    <row r="15279" ht="13.15" customHeight="1" x14ac:dyDescent="0.2"/>
    <row r="15280" ht="13.15" customHeight="1" x14ac:dyDescent="0.2"/>
    <row r="15281" ht="13.15" customHeight="1" x14ac:dyDescent="0.2"/>
    <row r="15282" ht="13.15" customHeight="1" x14ac:dyDescent="0.2"/>
    <row r="15283" ht="13.15" customHeight="1" x14ac:dyDescent="0.2"/>
    <row r="15284" ht="13.15" customHeight="1" x14ac:dyDescent="0.2"/>
    <row r="15285" ht="13.15" customHeight="1" x14ac:dyDescent="0.2"/>
    <row r="15286" ht="13.15" customHeight="1" x14ac:dyDescent="0.2"/>
    <row r="15287" ht="13.15" customHeight="1" x14ac:dyDescent="0.2"/>
    <row r="15288" ht="13.15" customHeight="1" x14ac:dyDescent="0.2"/>
    <row r="15289" ht="13.15" customHeight="1" x14ac:dyDescent="0.2"/>
    <row r="15290" ht="13.15" customHeight="1" x14ac:dyDescent="0.2"/>
    <row r="15291" ht="13.15" customHeight="1" x14ac:dyDescent="0.2"/>
    <row r="15292" ht="13.15" customHeight="1" x14ac:dyDescent="0.2"/>
    <row r="15293" ht="13.15" customHeight="1" x14ac:dyDescent="0.2"/>
    <row r="15294" ht="13.15" customHeight="1" x14ac:dyDescent="0.2"/>
    <row r="15295" ht="13.15" customHeight="1" x14ac:dyDescent="0.2"/>
    <row r="15296" ht="13.15" customHeight="1" x14ac:dyDescent="0.2"/>
    <row r="15297" ht="13.15" customHeight="1" x14ac:dyDescent="0.2"/>
    <row r="15298" ht="13.15" customHeight="1" x14ac:dyDescent="0.2"/>
    <row r="15299" ht="13.15" customHeight="1" x14ac:dyDescent="0.2"/>
    <row r="15300" ht="13.15" customHeight="1" x14ac:dyDescent="0.2"/>
    <row r="15301" ht="13.15" customHeight="1" x14ac:dyDescent="0.2"/>
    <row r="15302" ht="13.15" customHeight="1" x14ac:dyDescent="0.2"/>
    <row r="15303" ht="13.15" customHeight="1" x14ac:dyDescent="0.2"/>
    <row r="15304" ht="13.15" customHeight="1" x14ac:dyDescent="0.2"/>
    <row r="15305" ht="13.15" customHeight="1" x14ac:dyDescent="0.2"/>
    <row r="15306" ht="13.15" customHeight="1" x14ac:dyDescent="0.2"/>
    <row r="15307" ht="13.15" customHeight="1" x14ac:dyDescent="0.2"/>
    <row r="15308" ht="13.15" customHeight="1" x14ac:dyDescent="0.2"/>
    <row r="15309" ht="13.15" customHeight="1" x14ac:dyDescent="0.2"/>
    <row r="15310" ht="13.15" customHeight="1" x14ac:dyDescent="0.2"/>
    <row r="15311" ht="13.15" customHeight="1" x14ac:dyDescent="0.2"/>
    <row r="15312" ht="13.15" customHeight="1" x14ac:dyDescent="0.2"/>
    <row r="15313" ht="13.15" customHeight="1" x14ac:dyDescent="0.2"/>
    <row r="15314" ht="13.15" customHeight="1" x14ac:dyDescent="0.2"/>
    <row r="15315" ht="13.15" customHeight="1" x14ac:dyDescent="0.2"/>
    <row r="15316" ht="13.15" customHeight="1" x14ac:dyDescent="0.2"/>
    <row r="15317" ht="13.15" customHeight="1" x14ac:dyDescent="0.2"/>
    <row r="15318" ht="13.15" customHeight="1" x14ac:dyDescent="0.2"/>
    <row r="15319" ht="13.15" customHeight="1" x14ac:dyDescent="0.2"/>
    <row r="15320" ht="13.15" customHeight="1" x14ac:dyDescent="0.2"/>
    <row r="15321" ht="13.15" customHeight="1" x14ac:dyDescent="0.2"/>
    <row r="15322" ht="13.15" customHeight="1" x14ac:dyDescent="0.2"/>
    <row r="15323" ht="13.15" customHeight="1" x14ac:dyDescent="0.2"/>
    <row r="15324" ht="13.15" customHeight="1" x14ac:dyDescent="0.2"/>
    <row r="15325" ht="13.15" customHeight="1" x14ac:dyDescent="0.2"/>
    <row r="15326" ht="13.15" customHeight="1" x14ac:dyDescent="0.2"/>
    <row r="15327" ht="13.15" customHeight="1" x14ac:dyDescent="0.2"/>
    <row r="15328" ht="13.15" customHeight="1" x14ac:dyDescent="0.2"/>
    <row r="15329" ht="13.15" customHeight="1" x14ac:dyDescent="0.2"/>
    <row r="15330" ht="13.15" customHeight="1" x14ac:dyDescent="0.2"/>
    <row r="15331" ht="13.15" customHeight="1" x14ac:dyDescent="0.2"/>
    <row r="15332" ht="13.15" customHeight="1" x14ac:dyDescent="0.2"/>
    <row r="15333" ht="13.15" customHeight="1" x14ac:dyDescent="0.2"/>
    <row r="15334" ht="13.15" customHeight="1" x14ac:dyDescent="0.2"/>
    <row r="15335" ht="13.15" customHeight="1" x14ac:dyDescent="0.2"/>
    <row r="15336" ht="13.15" customHeight="1" x14ac:dyDescent="0.2"/>
    <row r="15337" ht="13.15" customHeight="1" x14ac:dyDescent="0.2"/>
    <row r="15338" ht="13.15" customHeight="1" x14ac:dyDescent="0.2"/>
    <row r="15339" ht="13.15" customHeight="1" x14ac:dyDescent="0.2"/>
    <row r="15340" ht="13.15" customHeight="1" x14ac:dyDescent="0.2"/>
    <row r="15341" ht="13.15" customHeight="1" x14ac:dyDescent="0.2"/>
    <row r="15342" ht="13.15" customHeight="1" x14ac:dyDescent="0.2"/>
    <row r="15343" ht="13.15" customHeight="1" x14ac:dyDescent="0.2"/>
    <row r="15344" ht="13.15" customHeight="1" x14ac:dyDescent="0.2"/>
    <row r="15345" ht="13.15" customHeight="1" x14ac:dyDescent="0.2"/>
    <row r="15346" ht="13.15" customHeight="1" x14ac:dyDescent="0.2"/>
    <row r="15347" ht="13.15" customHeight="1" x14ac:dyDescent="0.2"/>
    <row r="15348" ht="13.15" customHeight="1" x14ac:dyDescent="0.2"/>
    <row r="15349" ht="13.15" customHeight="1" x14ac:dyDescent="0.2"/>
    <row r="15350" ht="13.15" customHeight="1" x14ac:dyDescent="0.2"/>
    <row r="15351" ht="13.15" customHeight="1" x14ac:dyDescent="0.2"/>
    <row r="15352" ht="13.15" customHeight="1" x14ac:dyDescent="0.2"/>
    <row r="15353" ht="13.15" customHeight="1" x14ac:dyDescent="0.2"/>
    <row r="15354" ht="13.15" customHeight="1" x14ac:dyDescent="0.2"/>
    <row r="15355" ht="13.15" customHeight="1" x14ac:dyDescent="0.2"/>
    <row r="15356" ht="13.15" customHeight="1" x14ac:dyDescent="0.2"/>
    <row r="15357" ht="13.15" customHeight="1" x14ac:dyDescent="0.2"/>
    <row r="15358" ht="13.15" customHeight="1" x14ac:dyDescent="0.2"/>
    <row r="15359" ht="13.15" customHeight="1" x14ac:dyDescent="0.2"/>
    <row r="15360" ht="13.15" customHeight="1" x14ac:dyDescent="0.2"/>
    <row r="15361" ht="13.15" customHeight="1" x14ac:dyDescent="0.2"/>
    <row r="15362" ht="13.15" customHeight="1" x14ac:dyDescent="0.2"/>
    <row r="15363" ht="13.15" customHeight="1" x14ac:dyDescent="0.2"/>
    <row r="15364" ht="13.15" customHeight="1" x14ac:dyDescent="0.2"/>
    <row r="15365" ht="13.15" customHeight="1" x14ac:dyDescent="0.2"/>
    <row r="15366" ht="13.15" customHeight="1" x14ac:dyDescent="0.2"/>
    <row r="15367" ht="13.15" customHeight="1" x14ac:dyDescent="0.2"/>
    <row r="15368" ht="13.15" customHeight="1" x14ac:dyDescent="0.2"/>
    <row r="15369" ht="13.15" customHeight="1" x14ac:dyDescent="0.2"/>
    <row r="15370" ht="13.15" customHeight="1" x14ac:dyDescent="0.2"/>
    <row r="15371" ht="13.15" customHeight="1" x14ac:dyDescent="0.2"/>
    <row r="15372" ht="13.15" customHeight="1" x14ac:dyDescent="0.2"/>
    <row r="15373" ht="13.15" customHeight="1" x14ac:dyDescent="0.2"/>
    <row r="15374" ht="13.15" customHeight="1" x14ac:dyDescent="0.2"/>
    <row r="15375" ht="13.15" customHeight="1" x14ac:dyDescent="0.2"/>
    <row r="15376" ht="13.15" customHeight="1" x14ac:dyDescent="0.2"/>
    <row r="15377" ht="13.15" customHeight="1" x14ac:dyDescent="0.2"/>
    <row r="15378" ht="13.15" customHeight="1" x14ac:dyDescent="0.2"/>
    <row r="15379" ht="13.15" customHeight="1" x14ac:dyDescent="0.2"/>
    <row r="15380" ht="13.15" customHeight="1" x14ac:dyDescent="0.2"/>
    <row r="15381" ht="13.15" customHeight="1" x14ac:dyDescent="0.2"/>
    <row r="15382" ht="13.15" customHeight="1" x14ac:dyDescent="0.2"/>
    <row r="15383" ht="13.15" customHeight="1" x14ac:dyDescent="0.2"/>
    <row r="15384" ht="13.15" customHeight="1" x14ac:dyDescent="0.2"/>
    <row r="15385" ht="13.15" customHeight="1" x14ac:dyDescent="0.2"/>
    <row r="15386" ht="13.15" customHeight="1" x14ac:dyDescent="0.2"/>
    <row r="15387" ht="13.15" customHeight="1" x14ac:dyDescent="0.2"/>
    <row r="15388" ht="13.15" customHeight="1" x14ac:dyDescent="0.2"/>
    <row r="15389" ht="13.15" customHeight="1" x14ac:dyDescent="0.2"/>
    <row r="15390" ht="13.15" customHeight="1" x14ac:dyDescent="0.2"/>
    <row r="15391" ht="13.15" customHeight="1" x14ac:dyDescent="0.2"/>
    <row r="15392" ht="13.15" customHeight="1" x14ac:dyDescent="0.2"/>
    <row r="15393" ht="13.15" customHeight="1" x14ac:dyDescent="0.2"/>
    <row r="15394" ht="13.15" customHeight="1" x14ac:dyDescent="0.2"/>
    <row r="15395" ht="13.15" customHeight="1" x14ac:dyDescent="0.2"/>
    <row r="15396" ht="13.15" customHeight="1" x14ac:dyDescent="0.2"/>
    <row r="15397" ht="13.15" customHeight="1" x14ac:dyDescent="0.2"/>
    <row r="15398" ht="13.15" customHeight="1" x14ac:dyDescent="0.2"/>
    <row r="15399" ht="13.15" customHeight="1" x14ac:dyDescent="0.2"/>
    <row r="15400" ht="13.15" customHeight="1" x14ac:dyDescent="0.2"/>
    <row r="15401" ht="13.15" customHeight="1" x14ac:dyDescent="0.2"/>
    <row r="15402" ht="13.15" customHeight="1" x14ac:dyDescent="0.2"/>
    <row r="15403" ht="13.15" customHeight="1" x14ac:dyDescent="0.2"/>
    <row r="15404" ht="13.15" customHeight="1" x14ac:dyDescent="0.2"/>
    <row r="15405" ht="13.15" customHeight="1" x14ac:dyDescent="0.2"/>
    <row r="15406" ht="13.15" customHeight="1" x14ac:dyDescent="0.2"/>
    <row r="15407" ht="13.15" customHeight="1" x14ac:dyDescent="0.2"/>
    <row r="15408" ht="13.15" customHeight="1" x14ac:dyDescent="0.2"/>
    <row r="15409" ht="13.15" customHeight="1" x14ac:dyDescent="0.2"/>
    <row r="15410" ht="13.15" customHeight="1" x14ac:dyDescent="0.2"/>
    <row r="15411" ht="13.15" customHeight="1" x14ac:dyDescent="0.2"/>
    <row r="15412" ht="13.15" customHeight="1" x14ac:dyDescent="0.2"/>
    <row r="15413" ht="13.15" customHeight="1" x14ac:dyDescent="0.2"/>
    <row r="15414" ht="13.15" customHeight="1" x14ac:dyDescent="0.2"/>
    <row r="15415" ht="13.15" customHeight="1" x14ac:dyDescent="0.2"/>
    <row r="15416" ht="13.15" customHeight="1" x14ac:dyDescent="0.2"/>
    <row r="15417" ht="13.15" customHeight="1" x14ac:dyDescent="0.2"/>
    <row r="15418" ht="13.15" customHeight="1" x14ac:dyDescent="0.2"/>
    <row r="15419" ht="13.15" customHeight="1" x14ac:dyDescent="0.2"/>
    <row r="15420" ht="13.15" customHeight="1" x14ac:dyDescent="0.2"/>
    <row r="15421" ht="13.15" customHeight="1" x14ac:dyDescent="0.2"/>
    <row r="15422" ht="13.15" customHeight="1" x14ac:dyDescent="0.2"/>
    <row r="15423" ht="13.15" customHeight="1" x14ac:dyDescent="0.2"/>
    <row r="15424" ht="13.15" customHeight="1" x14ac:dyDescent="0.2"/>
    <row r="15425" ht="13.15" customHeight="1" x14ac:dyDescent="0.2"/>
    <row r="15426" ht="13.15" customHeight="1" x14ac:dyDescent="0.2"/>
    <row r="15427" ht="13.15" customHeight="1" x14ac:dyDescent="0.2"/>
    <row r="15428" ht="13.15" customHeight="1" x14ac:dyDescent="0.2"/>
    <row r="15429" ht="13.15" customHeight="1" x14ac:dyDescent="0.2"/>
    <row r="15430" ht="13.15" customHeight="1" x14ac:dyDescent="0.2"/>
    <row r="15431" ht="13.15" customHeight="1" x14ac:dyDescent="0.2"/>
    <row r="15432" ht="13.15" customHeight="1" x14ac:dyDescent="0.2"/>
    <row r="15433" ht="13.15" customHeight="1" x14ac:dyDescent="0.2"/>
    <row r="15434" ht="13.15" customHeight="1" x14ac:dyDescent="0.2"/>
    <row r="15435" ht="13.15" customHeight="1" x14ac:dyDescent="0.2"/>
    <row r="15436" ht="13.15" customHeight="1" x14ac:dyDescent="0.2"/>
    <row r="15437" ht="13.15" customHeight="1" x14ac:dyDescent="0.2"/>
    <row r="15438" ht="13.15" customHeight="1" x14ac:dyDescent="0.2"/>
    <row r="15439" ht="13.15" customHeight="1" x14ac:dyDescent="0.2"/>
    <row r="15440" ht="13.15" customHeight="1" x14ac:dyDescent="0.2"/>
    <row r="15441" ht="13.15" customHeight="1" x14ac:dyDescent="0.2"/>
    <row r="15442" ht="13.15" customHeight="1" x14ac:dyDescent="0.2"/>
    <row r="15443" ht="13.15" customHeight="1" x14ac:dyDescent="0.2"/>
    <row r="15444" ht="13.15" customHeight="1" x14ac:dyDescent="0.2"/>
    <row r="15445" ht="13.15" customHeight="1" x14ac:dyDescent="0.2"/>
    <row r="15446" ht="13.15" customHeight="1" x14ac:dyDescent="0.2"/>
    <row r="15447" ht="13.15" customHeight="1" x14ac:dyDescent="0.2"/>
    <row r="15448" ht="13.15" customHeight="1" x14ac:dyDescent="0.2"/>
    <row r="15449" ht="13.15" customHeight="1" x14ac:dyDescent="0.2"/>
    <row r="15450" ht="13.15" customHeight="1" x14ac:dyDescent="0.2"/>
    <row r="15451" ht="13.15" customHeight="1" x14ac:dyDescent="0.2"/>
    <row r="15452" ht="13.15" customHeight="1" x14ac:dyDescent="0.2"/>
    <row r="15453" ht="13.15" customHeight="1" x14ac:dyDescent="0.2"/>
    <row r="15454" ht="13.15" customHeight="1" x14ac:dyDescent="0.2"/>
    <row r="15455" ht="13.15" customHeight="1" x14ac:dyDescent="0.2"/>
    <row r="15456" ht="13.15" customHeight="1" x14ac:dyDescent="0.2"/>
    <row r="15457" ht="13.15" customHeight="1" x14ac:dyDescent="0.2"/>
    <row r="15458" ht="13.15" customHeight="1" x14ac:dyDescent="0.2"/>
    <row r="15459" ht="13.15" customHeight="1" x14ac:dyDescent="0.2"/>
    <row r="15460" ht="13.15" customHeight="1" x14ac:dyDescent="0.2"/>
    <row r="15461" ht="13.15" customHeight="1" x14ac:dyDescent="0.2"/>
    <row r="15462" ht="13.15" customHeight="1" x14ac:dyDescent="0.2"/>
    <row r="15463" ht="13.15" customHeight="1" x14ac:dyDescent="0.2"/>
    <row r="15464" ht="13.15" customHeight="1" x14ac:dyDescent="0.2"/>
    <row r="15465" ht="13.15" customHeight="1" x14ac:dyDescent="0.2"/>
    <row r="15466" ht="13.15" customHeight="1" x14ac:dyDescent="0.2"/>
    <row r="15467" ht="13.15" customHeight="1" x14ac:dyDescent="0.2"/>
    <row r="15468" ht="13.15" customHeight="1" x14ac:dyDescent="0.2"/>
    <row r="15469" ht="13.15" customHeight="1" x14ac:dyDescent="0.2"/>
    <row r="15470" ht="13.15" customHeight="1" x14ac:dyDescent="0.2"/>
    <row r="15471" ht="13.15" customHeight="1" x14ac:dyDescent="0.2"/>
    <row r="15472" ht="13.15" customHeight="1" x14ac:dyDescent="0.2"/>
    <row r="15473" ht="13.15" customHeight="1" x14ac:dyDescent="0.2"/>
    <row r="15474" ht="13.15" customHeight="1" x14ac:dyDescent="0.2"/>
    <row r="15475" ht="13.15" customHeight="1" x14ac:dyDescent="0.2"/>
    <row r="15476" ht="13.15" customHeight="1" x14ac:dyDescent="0.2"/>
    <row r="15477" ht="13.15" customHeight="1" x14ac:dyDescent="0.2"/>
    <row r="15478" ht="13.15" customHeight="1" x14ac:dyDescent="0.2"/>
    <row r="15479" ht="13.15" customHeight="1" x14ac:dyDescent="0.2"/>
    <row r="15480" ht="13.15" customHeight="1" x14ac:dyDescent="0.2"/>
    <row r="15481" ht="13.15" customHeight="1" x14ac:dyDescent="0.2"/>
    <row r="15482" ht="13.15" customHeight="1" x14ac:dyDescent="0.2"/>
    <row r="15483" ht="13.15" customHeight="1" x14ac:dyDescent="0.2"/>
    <row r="15484" ht="13.15" customHeight="1" x14ac:dyDescent="0.2"/>
    <row r="15485" ht="13.15" customHeight="1" x14ac:dyDescent="0.2"/>
    <row r="15486" ht="13.15" customHeight="1" x14ac:dyDescent="0.2"/>
    <row r="15487" ht="13.15" customHeight="1" x14ac:dyDescent="0.2"/>
    <row r="15488" ht="13.15" customHeight="1" x14ac:dyDescent="0.2"/>
    <row r="15489" ht="13.15" customHeight="1" x14ac:dyDescent="0.2"/>
    <row r="15490" ht="13.15" customHeight="1" x14ac:dyDescent="0.2"/>
    <row r="15491" ht="13.15" customHeight="1" x14ac:dyDescent="0.2"/>
    <row r="15492" ht="13.15" customHeight="1" x14ac:dyDescent="0.2"/>
    <row r="15493" ht="13.15" customHeight="1" x14ac:dyDescent="0.2"/>
    <row r="15494" ht="13.15" customHeight="1" x14ac:dyDescent="0.2"/>
    <row r="15495" ht="13.15" customHeight="1" x14ac:dyDescent="0.2"/>
    <row r="15496" ht="13.15" customHeight="1" x14ac:dyDescent="0.2"/>
    <row r="15497" ht="13.15" customHeight="1" x14ac:dyDescent="0.2"/>
    <row r="15498" ht="13.15" customHeight="1" x14ac:dyDescent="0.2"/>
    <row r="15499" ht="13.15" customHeight="1" x14ac:dyDescent="0.2"/>
    <row r="15500" ht="13.15" customHeight="1" x14ac:dyDescent="0.2"/>
    <row r="15501" ht="13.15" customHeight="1" x14ac:dyDescent="0.2"/>
    <row r="15502" ht="13.15" customHeight="1" x14ac:dyDescent="0.2"/>
    <row r="15503" ht="13.15" customHeight="1" x14ac:dyDescent="0.2"/>
    <row r="15504" ht="13.15" customHeight="1" x14ac:dyDescent="0.2"/>
    <row r="15505" ht="13.15" customHeight="1" x14ac:dyDescent="0.2"/>
    <row r="15506" ht="13.15" customHeight="1" x14ac:dyDescent="0.2"/>
    <row r="15507" ht="13.15" customHeight="1" x14ac:dyDescent="0.2"/>
    <row r="15508" ht="13.15" customHeight="1" x14ac:dyDescent="0.2"/>
    <row r="15509" ht="13.15" customHeight="1" x14ac:dyDescent="0.2"/>
    <row r="15510" ht="13.15" customHeight="1" x14ac:dyDescent="0.2"/>
    <row r="15511" ht="13.15" customHeight="1" x14ac:dyDescent="0.2"/>
    <row r="15512" ht="13.15" customHeight="1" x14ac:dyDescent="0.2"/>
    <row r="15513" ht="13.15" customHeight="1" x14ac:dyDescent="0.2"/>
    <row r="15514" ht="13.15" customHeight="1" x14ac:dyDescent="0.2"/>
    <row r="15515" ht="13.15" customHeight="1" x14ac:dyDescent="0.2"/>
    <row r="15516" ht="13.15" customHeight="1" x14ac:dyDescent="0.2"/>
    <row r="15517" ht="13.15" customHeight="1" x14ac:dyDescent="0.2"/>
    <row r="15518" ht="13.15" customHeight="1" x14ac:dyDescent="0.2"/>
    <row r="15519" ht="13.15" customHeight="1" x14ac:dyDescent="0.2"/>
    <row r="15520" ht="13.15" customHeight="1" x14ac:dyDescent="0.2"/>
    <row r="15521" ht="13.15" customHeight="1" x14ac:dyDescent="0.2"/>
    <row r="15522" ht="13.15" customHeight="1" x14ac:dyDescent="0.2"/>
    <row r="15523" ht="13.15" customHeight="1" x14ac:dyDescent="0.2"/>
    <row r="15524" ht="13.15" customHeight="1" x14ac:dyDescent="0.2"/>
    <row r="15525" ht="13.15" customHeight="1" x14ac:dyDescent="0.2"/>
    <row r="15526" ht="13.15" customHeight="1" x14ac:dyDescent="0.2"/>
    <row r="15527" ht="13.15" customHeight="1" x14ac:dyDescent="0.2"/>
    <row r="15528" ht="13.15" customHeight="1" x14ac:dyDescent="0.2"/>
    <row r="15529" ht="13.15" customHeight="1" x14ac:dyDescent="0.2"/>
    <row r="15530" ht="13.15" customHeight="1" x14ac:dyDescent="0.2"/>
    <row r="15531" ht="13.15" customHeight="1" x14ac:dyDescent="0.2"/>
    <row r="15532" ht="13.15" customHeight="1" x14ac:dyDescent="0.2"/>
    <row r="15533" ht="13.15" customHeight="1" x14ac:dyDescent="0.2"/>
    <row r="15534" ht="13.15" customHeight="1" x14ac:dyDescent="0.2"/>
    <row r="15535" ht="13.15" customHeight="1" x14ac:dyDescent="0.2"/>
    <row r="15536" ht="13.15" customHeight="1" x14ac:dyDescent="0.2"/>
    <row r="15537" ht="13.15" customHeight="1" x14ac:dyDescent="0.2"/>
    <row r="15538" ht="13.15" customHeight="1" x14ac:dyDescent="0.2"/>
    <row r="15539" ht="13.15" customHeight="1" x14ac:dyDescent="0.2"/>
    <row r="15540" ht="13.15" customHeight="1" x14ac:dyDescent="0.2"/>
    <row r="15541" ht="13.15" customHeight="1" x14ac:dyDescent="0.2"/>
    <row r="15542" ht="13.15" customHeight="1" x14ac:dyDescent="0.2"/>
    <row r="15543" ht="13.15" customHeight="1" x14ac:dyDescent="0.2"/>
    <row r="15544" ht="13.15" customHeight="1" x14ac:dyDescent="0.2"/>
    <row r="15545" ht="13.15" customHeight="1" x14ac:dyDescent="0.2"/>
    <row r="15546" ht="13.15" customHeight="1" x14ac:dyDescent="0.2"/>
    <row r="15547" ht="13.15" customHeight="1" x14ac:dyDescent="0.2"/>
    <row r="15548" ht="13.15" customHeight="1" x14ac:dyDescent="0.2"/>
    <row r="15549" ht="13.15" customHeight="1" x14ac:dyDescent="0.2"/>
    <row r="15550" ht="13.15" customHeight="1" x14ac:dyDescent="0.2"/>
    <row r="15551" ht="13.15" customHeight="1" x14ac:dyDescent="0.2"/>
    <row r="15552" ht="13.15" customHeight="1" x14ac:dyDescent="0.2"/>
    <row r="15553" ht="13.15" customHeight="1" x14ac:dyDescent="0.2"/>
    <row r="15554" ht="13.15" customHeight="1" x14ac:dyDescent="0.2"/>
    <row r="15555" ht="13.15" customHeight="1" x14ac:dyDescent="0.2"/>
    <row r="15556" ht="13.15" customHeight="1" x14ac:dyDescent="0.2"/>
    <row r="15557" ht="13.15" customHeight="1" x14ac:dyDescent="0.2"/>
    <row r="15558" ht="13.15" customHeight="1" x14ac:dyDescent="0.2"/>
    <row r="15559" ht="13.15" customHeight="1" x14ac:dyDescent="0.2"/>
    <row r="15560" ht="13.15" customHeight="1" x14ac:dyDescent="0.2"/>
    <row r="15561" ht="13.15" customHeight="1" x14ac:dyDescent="0.2"/>
    <row r="15562" ht="13.15" customHeight="1" x14ac:dyDescent="0.2"/>
    <row r="15563" ht="13.15" customHeight="1" x14ac:dyDescent="0.2"/>
    <row r="15564" ht="13.15" customHeight="1" x14ac:dyDescent="0.2"/>
    <row r="15565" ht="13.15" customHeight="1" x14ac:dyDescent="0.2"/>
    <row r="15566" ht="13.15" customHeight="1" x14ac:dyDescent="0.2"/>
    <row r="15567" ht="13.15" customHeight="1" x14ac:dyDescent="0.2"/>
    <row r="15568" ht="13.15" customHeight="1" x14ac:dyDescent="0.2"/>
    <row r="15569" ht="13.15" customHeight="1" x14ac:dyDescent="0.2"/>
    <row r="15570" ht="13.15" customHeight="1" x14ac:dyDescent="0.2"/>
    <row r="15571" ht="13.15" customHeight="1" x14ac:dyDescent="0.2"/>
    <row r="15572" ht="13.15" customHeight="1" x14ac:dyDescent="0.2"/>
    <row r="15573" ht="13.15" customHeight="1" x14ac:dyDescent="0.2"/>
    <row r="15574" ht="13.15" customHeight="1" x14ac:dyDescent="0.2"/>
    <row r="15575" ht="13.15" customHeight="1" x14ac:dyDescent="0.2"/>
    <row r="15576" ht="13.15" customHeight="1" x14ac:dyDescent="0.2"/>
    <row r="15577" ht="13.15" customHeight="1" x14ac:dyDescent="0.2"/>
    <row r="15578" ht="13.15" customHeight="1" x14ac:dyDescent="0.2"/>
    <row r="15579" ht="13.15" customHeight="1" x14ac:dyDescent="0.2"/>
    <row r="15580" ht="13.15" customHeight="1" x14ac:dyDescent="0.2"/>
    <row r="15581" ht="13.15" customHeight="1" x14ac:dyDescent="0.2"/>
    <row r="15582" ht="13.15" customHeight="1" x14ac:dyDescent="0.2"/>
    <row r="15583" ht="13.15" customHeight="1" x14ac:dyDescent="0.2"/>
    <row r="15584" ht="13.15" customHeight="1" x14ac:dyDescent="0.2"/>
    <row r="15585" ht="13.15" customHeight="1" x14ac:dyDescent="0.2"/>
    <row r="15586" ht="13.15" customHeight="1" x14ac:dyDescent="0.2"/>
    <row r="15587" ht="13.15" customHeight="1" x14ac:dyDescent="0.2"/>
    <row r="15588" ht="13.15" customHeight="1" x14ac:dyDescent="0.2"/>
    <row r="15589" ht="13.15" customHeight="1" x14ac:dyDescent="0.2"/>
    <row r="15590" ht="13.15" customHeight="1" x14ac:dyDescent="0.2"/>
    <row r="15591" ht="13.15" customHeight="1" x14ac:dyDescent="0.2"/>
    <row r="15592" ht="13.15" customHeight="1" x14ac:dyDescent="0.2"/>
    <row r="15593" ht="13.15" customHeight="1" x14ac:dyDescent="0.2"/>
    <row r="15594" ht="13.15" customHeight="1" x14ac:dyDescent="0.2"/>
    <row r="15595" ht="13.15" customHeight="1" x14ac:dyDescent="0.2"/>
    <row r="15596" ht="13.15" customHeight="1" x14ac:dyDescent="0.2"/>
    <row r="15597" ht="13.15" customHeight="1" x14ac:dyDescent="0.2"/>
    <row r="15598" ht="13.15" customHeight="1" x14ac:dyDescent="0.2"/>
    <row r="15599" ht="13.15" customHeight="1" x14ac:dyDescent="0.2"/>
    <row r="15600" ht="13.15" customHeight="1" x14ac:dyDescent="0.2"/>
    <row r="15601" ht="13.15" customHeight="1" x14ac:dyDescent="0.2"/>
    <row r="15602" ht="13.15" customHeight="1" x14ac:dyDescent="0.2"/>
    <row r="15603" ht="13.15" customHeight="1" x14ac:dyDescent="0.2"/>
    <row r="15604" ht="13.15" customHeight="1" x14ac:dyDescent="0.2"/>
    <row r="15605" ht="13.15" customHeight="1" x14ac:dyDescent="0.2"/>
    <row r="15606" ht="13.15" customHeight="1" x14ac:dyDescent="0.2"/>
    <row r="15607" ht="13.15" customHeight="1" x14ac:dyDescent="0.2"/>
    <row r="15608" ht="13.15" customHeight="1" x14ac:dyDescent="0.2"/>
    <row r="15609" ht="13.15" customHeight="1" x14ac:dyDescent="0.2"/>
    <row r="15610" ht="13.15" customHeight="1" x14ac:dyDescent="0.2"/>
    <row r="15611" ht="13.15" customHeight="1" x14ac:dyDescent="0.2"/>
    <row r="15612" ht="13.15" customHeight="1" x14ac:dyDescent="0.2"/>
    <row r="15613" ht="13.15" customHeight="1" x14ac:dyDescent="0.2"/>
    <row r="15614" ht="13.15" customHeight="1" x14ac:dyDescent="0.2"/>
    <row r="15615" ht="13.15" customHeight="1" x14ac:dyDescent="0.2"/>
    <row r="15616" ht="13.15" customHeight="1" x14ac:dyDescent="0.2"/>
    <row r="15617" ht="13.15" customHeight="1" x14ac:dyDescent="0.2"/>
    <row r="15618" ht="13.15" customHeight="1" x14ac:dyDescent="0.2"/>
    <row r="15619" ht="13.15" customHeight="1" x14ac:dyDescent="0.2"/>
    <row r="15620" ht="13.15" customHeight="1" x14ac:dyDescent="0.2"/>
    <row r="15621" ht="13.15" customHeight="1" x14ac:dyDescent="0.2"/>
    <row r="15622" ht="13.15" customHeight="1" x14ac:dyDescent="0.2"/>
    <row r="15623" ht="13.15" customHeight="1" x14ac:dyDescent="0.2"/>
    <row r="15624" ht="13.15" customHeight="1" x14ac:dyDescent="0.2"/>
    <row r="15625" ht="13.15" customHeight="1" x14ac:dyDescent="0.2"/>
    <row r="15626" ht="13.15" customHeight="1" x14ac:dyDescent="0.2"/>
    <row r="15627" ht="13.15" customHeight="1" x14ac:dyDescent="0.2"/>
    <row r="15628" ht="13.15" customHeight="1" x14ac:dyDescent="0.2"/>
    <row r="15629" ht="13.15" customHeight="1" x14ac:dyDescent="0.2"/>
    <row r="15630" ht="13.15" customHeight="1" x14ac:dyDescent="0.2"/>
    <row r="15631" ht="13.15" customHeight="1" x14ac:dyDescent="0.2"/>
    <row r="15632" ht="13.15" customHeight="1" x14ac:dyDescent="0.2"/>
    <row r="15633" ht="13.15" customHeight="1" x14ac:dyDescent="0.2"/>
    <row r="15634" ht="13.15" customHeight="1" x14ac:dyDescent="0.2"/>
    <row r="15635" ht="13.15" customHeight="1" x14ac:dyDescent="0.2"/>
    <row r="15636" ht="13.15" customHeight="1" x14ac:dyDescent="0.2"/>
    <row r="15637" ht="13.15" customHeight="1" x14ac:dyDescent="0.2"/>
    <row r="15638" ht="13.15" customHeight="1" x14ac:dyDescent="0.2"/>
    <row r="15639" ht="13.15" customHeight="1" x14ac:dyDescent="0.2"/>
    <row r="15640" ht="13.15" customHeight="1" x14ac:dyDescent="0.2"/>
    <row r="15641" ht="13.15" customHeight="1" x14ac:dyDescent="0.2"/>
    <row r="15642" ht="13.15" customHeight="1" x14ac:dyDescent="0.2"/>
    <row r="15643" ht="13.15" customHeight="1" x14ac:dyDescent="0.2"/>
    <row r="15644" ht="13.15" customHeight="1" x14ac:dyDescent="0.2"/>
    <row r="15645" ht="13.15" customHeight="1" x14ac:dyDescent="0.2"/>
    <row r="15646" ht="13.15" customHeight="1" x14ac:dyDescent="0.2"/>
    <row r="15647" ht="13.15" customHeight="1" x14ac:dyDescent="0.2"/>
    <row r="15648" ht="13.15" customHeight="1" x14ac:dyDescent="0.2"/>
    <row r="15649" ht="13.15" customHeight="1" x14ac:dyDescent="0.2"/>
    <row r="15650" ht="13.15" customHeight="1" x14ac:dyDescent="0.2"/>
    <row r="15651" ht="13.15" customHeight="1" x14ac:dyDescent="0.2"/>
    <row r="15652" ht="13.15" customHeight="1" x14ac:dyDescent="0.2"/>
    <row r="15653" ht="13.15" customHeight="1" x14ac:dyDescent="0.2"/>
    <row r="15654" ht="13.15" customHeight="1" x14ac:dyDescent="0.2"/>
    <row r="15655" ht="13.15" customHeight="1" x14ac:dyDescent="0.2"/>
    <row r="15656" ht="13.15" customHeight="1" x14ac:dyDescent="0.2"/>
    <row r="15657" ht="13.15" customHeight="1" x14ac:dyDescent="0.2"/>
    <row r="15658" ht="13.15" customHeight="1" x14ac:dyDescent="0.2"/>
    <row r="15659" ht="13.15" customHeight="1" x14ac:dyDescent="0.2"/>
    <row r="15660" ht="13.15" customHeight="1" x14ac:dyDescent="0.2"/>
    <row r="15661" ht="13.15" customHeight="1" x14ac:dyDescent="0.2"/>
    <row r="15662" ht="13.15" customHeight="1" x14ac:dyDescent="0.2"/>
    <row r="15663" ht="13.15" customHeight="1" x14ac:dyDescent="0.2"/>
    <row r="15664" ht="13.15" customHeight="1" x14ac:dyDescent="0.2"/>
    <row r="15665" ht="13.15" customHeight="1" x14ac:dyDescent="0.2"/>
    <row r="15666" ht="13.15" customHeight="1" x14ac:dyDescent="0.2"/>
    <row r="15667" ht="13.15" customHeight="1" x14ac:dyDescent="0.2"/>
    <row r="15668" ht="13.15" customHeight="1" x14ac:dyDescent="0.2"/>
    <row r="15669" ht="13.15" customHeight="1" x14ac:dyDescent="0.2"/>
    <row r="15670" ht="13.15" customHeight="1" x14ac:dyDescent="0.2"/>
    <row r="15671" ht="13.15" customHeight="1" x14ac:dyDescent="0.2"/>
    <row r="15672" ht="13.15" customHeight="1" x14ac:dyDescent="0.2"/>
    <row r="15673" ht="13.15" customHeight="1" x14ac:dyDescent="0.2"/>
    <row r="15674" ht="13.15" customHeight="1" x14ac:dyDescent="0.2"/>
    <row r="15675" ht="13.15" customHeight="1" x14ac:dyDescent="0.2"/>
    <row r="15676" ht="13.15" customHeight="1" x14ac:dyDescent="0.2"/>
    <row r="15677" ht="13.15" customHeight="1" x14ac:dyDescent="0.2"/>
    <row r="15678" ht="13.15" customHeight="1" x14ac:dyDescent="0.2"/>
    <row r="15679" ht="13.15" customHeight="1" x14ac:dyDescent="0.2"/>
    <row r="15680" ht="13.15" customHeight="1" x14ac:dyDescent="0.2"/>
    <row r="15681" ht="13.15" customHeight="1" x14ac:dyDescent="0.2"/>
    <row r="15682" ht="13.15" customHeight="1" x14ac:dyDescent="0.2"/>
    <row r="15683" ht="13.15" customHeight="1" x14ac:dyDescent="0.2"/>
    <row r="15684" ht="13.15" customHeight="1" x14ac:dyDescent="0.2"/>
    <row r="15685" ht="13.15" customHeight="1" x14ac:dyDescent="0.2"/>
    <row r="15686" ht="13.15" customHeight="1" x14ac:dyDescent="0.2"/>
    <row r="15687" ht="13.15" customHeight="1" x14ac:dyDescent="0.2"/>
    <row r="15688" ht="13.15" customHeight="1" x14ac:dyDescent="0.2"/>
    <row r="15689" ht="13.15" customHeight="1" x14ac:dyDescent="0.2"/>
    <row r="15690" ht="13.15" customHeight="1" x14ac:dyDescent="0.2"/>
    <row r="15691" ht="13.15" customHeight="1" x14ac:dyDescent="0.2"/>
    <row r="15692" ht="13.15" customHeight="1" x14ac:dyDescent="0.2"/>
    <row r="15693" ht="13.15" customHeight="1" x14ac:dyDescent="0.2"/>
    <row r="15694" ht="13.15" customHeight="1" x14ac:dyDescent="0.2"/>
    <row r="15695" ht="13.15" customHeight="1" x14ac:dyDescent="0.2"/>
    <row r="15696" ht="13.15" customHeight="1" x14ac:dyDescent="0.2"/>
    <row r="15697" ht="13.15" customHeight="1" x14ac:dyDescent="0.2"/>
    <row r="15698" ht="13.15" customHeight="1" x14ac:dyDescent="0.2"/>
    <row r="15699" ht="13.15" customHeight="1" x14ac:dyDescent="0.2"/>
    <row r="15700" ht="13.15" customHeight="1" x14ac:dyDescent="0.2"/>
    <row r="15701" ht="13.15" customHeight="1" x14ac:dyDescent="0.2"/>
    <row r="15702" ht="13.15" customHeight="1" x14ac:dyDescent="0.2"/>
    <row r="15703" ht="13.15" customHeight="1" x14ac:dyDescent="0.2"/>
    <row r="15704" ht="13.15" customHeight="1" x14ac:dyDescent="0.2"/>
    <row r="15705" ht="13.15" customHeight="1" x14ac:dyDescent="0.2"/>
    <row r="15706" ht="13.15" customHeight="1" x14ac:dyDescent="0.2"/>
    <row r="15707" ht="13.15" customHeight="1" x14ac:dyDescent="0.2"/>
    <row r="15708" ht="13.15" customHeight="1" x14ac:dyDescent="0.2"/>
    <row r="15709" ht="13.15" customHeight="1" x14ac:dyDescent="0.2"/>
    <row r="15710" ht="13.15" customHeight="1" x14ac:dyDescent="0.2"/>
    <row r="15711" ht="13.15" customHeight="1" x14ac:dyDescent="0.2"/>
    <row r="15712" ht="13.15" customHeight="1" x14ac:dyDescent="0.2"/>
    <row r="15713" ht="13.15" customHeight="1" x14ac:dyDescent="0.2"/>
    <row r="15714" ht="13.15" customHeight="1" x14ac:dyDescent="0.2"/>
    <row r="15715" ht="13.15" customHeight="1" x14ac:dyDescent="0.2"/>
    <row r="15716" ht="13.15" customHeight="1" x14ac:dyDescent="0.2"/>
    <row r="15717" ht="13.15" customHeight="1" x14ac:dyDescent="0.2"/>
    <row r="15718" ht="13.15" customHeight="1" x14ac:dyDescent="0.2"/>
    <row r="15719" ht="13.15" customHeight="1" x14ac:dyDescent="0.2"/>
    <row r="15720" ht="13.15" customHeight="1" x14ac:dyDescent="0.2"/>
    <row r="15721" ht="13.15" customHeight="1" x14ac:dyDescent="0.2"/>
    <row r="15722" ht="13.15" customHeight="1" x14ac:dyDescent="0.2"/>
    <row r="15723" ht="13.15" customHeight="1" x14ac:dyDescent="0.2"/>
    <row r="15724" ht="13.15" customHeight="1" x14ac:dyDescent="0.2"/>
    <row r="15725" ht="13.15" customHeight="1" x14ac:dyDescent="0.2"/>
    <row r="15726" ht="13.15" customHeight="1" x14ac:dyDescent="0.2"/>
    <row r="15727" ht="13.15" customHeight="1" x14ac:dyDescent="0.2"/>
    <row r="15728" ht="13.15" customHeight="1" x14ac:dyDescent="0.2"/>
    <row r="15729" ht="13.15" customHeight="1" x14ac:dyDescent="0.2"/>
    <row r="15730" ht="13.15" customHeight="1" x14ac:dyDescent="0.2"/>
    <row r="15731" ht="13.15" customHeight="1" x14ac:dyDescent="0.2"/>
    <row r="15732" ht="13.15" customHeight="1" x14ac:dyDescent="0.2"/>
    <row r="15733" ht="13.15" customHeight="1" x14ac:dyDescent="0.2"/>
    <row r="15734" ht="13.15" customHeight="1" x14ac:dyDescent="0.2"/>
    <row r="15735" ht="13.15" customHeight="1" x14ac:dyDescent="0.2"/>
    <row r="15736" ht="13.15" customHeight="1" x14ac:dyDescent="0.2"/>
    <row r="15737" ht="13.15" customHeight="1" x14ac:dyDescent="0.2"/>
    <row r="15738" ht="13.15" customHeight="1" x14ac:dyDescent="0.2"/>
    <row r="15739" ht="13.15" customHeight="1" x14ac:dyDescent="0.2"/>
    <row r="15740" ht="13.15" customHeight="1" x14ac:dyDescent="0.2"/>
    <row r="15741" ht="13.15" customHeight="1" x14ac:dyDescent="0.2"/>
    <row r="15742" ht="13.15" customHeight="1" x14ac:dyDescent="0.2"/>
    <row r="15743" ht="13.15" customHeight="1" x14ac:dyDescent="0.2"/>
    <row r="15744" ht="13.15" customHeight="1" x14ac:dyDescent="0.2"/>
    <row r="15745" ht="13.15" customHeight="1" x14ac:dyDescent="0.2"/>
    <row r="15746" ht="13.15" customHeight="1" x14ac:dyDescent="0.2"/>
    <row r="15747" ht="13.15" customHeight="1" x14ac:dyDescent="0.2"/>
    <row r="15748" ht="13.15" customHeight="1" x14ac:dyDescent="0.2"/>
    <row r="15749" ht="13.15" customHeight="1" x14ac:dyDescent="0.2"/>
    <row r="15750" ht="13.15" customHeight="1" x14ac:dyDescent="0.2"/>
    <row r="15751" ht="13.15" customHeight="1" x14ac:dyDescent="0.2"/>
    <row r="15752" ht="13.15" customHeight="1" x14ac:dyDescent="0.2"/>
    <row r="15753" ht="13.15" customHeight="1" x14ac:dyDescent="0.2"/>
    <row r="15754" ht="13.15" customHeight="1" x14ac:dyDescent="0.2"/>
    <row r="15755" ht="13.15" customHeight="1" x14ac:dyDescent="0.2"/>
    <row r="15756" ht="13.15" customHeight="1" x14ac:dyDescent="0.2"/>
    <row r="15757" ht="13.15" customHeight="1" x14ac:dyDescent="0.2"/>
    <row r="15758" ht="13.15" customHeight="1" x14ac:dyDescent="0.2"/>
    <row r="15759" ht="13.15" customHeight="1" x14ac:dyDescent="0.2"/>
    <row r="15760" ht="13.15" customHeight="1" x14ac:dyDescent="0.2"/>
    <row r="15761" ht="13.15" customHeight="1" x14ac:dyDescent="0.2"/>
    <row r="15762" ht="13.15" customHeight="1" x14ac:dyDescent="0.2"/>
    <row r="15763" ht="13.15" customHeight="1" x14ac:dyDescent="0.2"/>
    <row r="15764" ht="13.15" customHeight="1" x14ac:dyDescent="0.2"/>
    <row r="15765" ht="13.15" customHeight="1" x14ac:dyDescent="0.2"/>
    <row r="15766" ht="13.15" customHeight="1" x14ac:dyDescent="0.2"/>
    <row r="15767" ht="13.15" customHeight="1" x14ac:dyDescent="0.2"/>
    <row r="15768" ht="13.15" customHeight="1" x14ac:dyDescent="0.2"/>
    <row r="15769" ht="13.15" customHeight="1" x14ac:dyDescent="0.2"/>
    <row r="15770" ht="13.15" customHeight="1" x14ac:dyDescent="0.2"/>
    <row r="15771" ht="13.15" customHeight="1" x14ac:dyDescent="0.2"/>
    <row r="15772" ht="13.15" customHeight="1" x14ac:dyDescent="0.2"/>
    <row r="15773" ht="13.15" customHeight="1" x14ac:dyDescent="0.2"/>
    <row r="15774" ht="13.15" customHeight="1" x14ac:dyDescent="0.2"/>
    <row r="15775" ht="13.15" customHeight="1" x14ac:dyDescent="0.2"/>
    <row r="15776" ht="13.15" customHeight="1" x14ac:dyDescent="0.2"/>
    <row r="15777" ht="13.15" customHeight="1" x14ac:dyDescent="0.2"/>
    <row r="15778" ht="13.15" customHeight="1" x14ac:dyDescent="0.2"/>
    <row r="15779" ht="13.15" customHeight="1" x14ac:dyDescent="0.2"/>
    <row r="15780" ht="13.15" customHeight="1" x14ac:dyDescent="0.2"/>
    <row r="15781" ht="13.15" customHeight="1" x14ac:dyDescent="0.2"/>
    <row r="15782" ht="13.15" customHeight="1" x14ac:dyDescent="0.2"/>
    <row r="15783" ht="13.15" customHeight="1" x14ac:dyDescent="0.2"/>
    <row r="15784" ht="13.15" customHeight="1" x14ac:dyDescent="0.2"/>
    <row r="15785" ht="13.15" customHeight="1" x14ac:dyDescent="0.2"/>
    <row r="15786" ht="13.15" customHeight="1" x14ac:dyDescent="0.2"/>
    <row r="15787" ht="13.15" customHeight="1" x14ac:dyDescent="0.2"/>
    <row r="15788" ht="13.15" customHeight="1" x14ac:dyDescent="0.2"/>
    <row r="15789" ht="13.15" customHeight="1" x14ac:dyDescent="0.2"/>
    <row r="15790" ht="13.15" customHeight="1" x14ac:dyDescent="0.2"/>
    <row r="15791" ht="13.15" customHeight="1" x14ac:dyDescent="0.2"/>
    <row r="15792" ht="13.15" customHeight="1" x14ac:dyDescent="0.2"/>
    <row r="15793" ht="13.15" customHeight="1" x14ac:dyDescent="0.2"/>
    <row r="15794" ht="13.15" customHeight="1" x14ac:dyDescent="0.2"/>
    <row r="15795" ht="13.15" customHeight="1" x14ac:dyDescent="0.2"/>
    <row r="15796" ht="13.15" customHeight="1" x14ac:dyDescent="0.2"/>
    <row r="15797" ht="13.15" customHeight="1" x14ac:dyDescent="0.2"/>
    <row r="15798" ht="13.15" customHeight="1" x14ac:dyDescent="0.2"/>
    <row r="15799" ht="13.15" customHeight="1" x14ac:dyDescent="0.2"/>
    <row r="15800" ht="13.15" customHeight="1" x14ac:dyDescent="0.2"/>
    <row r="15801" ht="13.15" customHeight="1" x14ac:dyDescent="0.2"/>
    <row r="15802" ht="13.15" customHeight="1" x14ac:dyDescent="0.2"/>
    <row r="15803" ht="13.15" customHeight="1" x14ac:dyDescent="0.2"/>
    <row r="15804" ht="13.15" customHeight="1" x14ac:dyDescent="0.2"/>
    <row r="15805" ht="13.15" customHeight="1" x14ac:dyDescent="0.2"/>
    <row r="15806" ht="13.15" customHeight="1" x14ac:dyDescent="0.2"/>
    <row r="15807" ht="13.15" customHeight="1" x14ac:dyDescent="0.2"/>
    <row r="15808" ht="13.15" customHeight="1" x14ac:dyDescent="0.2"/>
    <row r="15809" ht="13.15" customHeight="1" x14ac:dyDescent="0.2"/>
    <row r="15810" ht="13.15" customHeight="1" x14ac:dyDescent="0.2"/>
    <row r="15811" ht="13.15" customHeight="1" x14ac:dyDescent="0.2"/>
    <row r="15812" ht="13.15" customHeight="1" x14ac:dyDescent="0.2"/>
    <row r="15813" ht="13.15" customHeight="1" x14ac:dyDescent="0.2"/>
    <row r="15814" ht="13.15" customHeight="1" x14ac:dyDescent="0.2"/>
    <row r="15815" ht="13.15" customHeight="1" x14ac:dyDescent="0.2"/>
    <row r="15816" ht="13.15" customHeight="1" x14ac:dyDescent="0.2"/>
    <row r="15817" ht="13.15" customHeight="1" x14ac:dyDescent="0.2"/>
    <row r="15818" ht="13.15" customHeight="1" x14ac:dyDescent="0.2"/>
    <row r="15819" ht="13.15" customHeight="1" x14ac:dyDescent="0.2"/>
    <row r="15820" ht="13.15" customHeight="1" x14ac:dyDescent="0.2"/>
    <row r="15821" ht="13.15" customHeight="1" x14ac:dyDescent="0.2"/>
    <row r="15822" ht="13.15" customHeight="1" x14ac:dyDescent="0.2"/>
    <row r="15823" ht="13.15" customHeight="1" x14ac:dyDescent="0.2"/>
    <row r="15824" ht="13.15" customHeight="1" x14ac:dyDescent="0.2"/>
    <row r="15825" ht="13.15" customHeight="1" x14ac:dyDescent="0.2"/>
    <row r="15826" ht="13.15" customHeight="1" x14ac:dyDescent="0.2"/>
    <row r="15827" ht="13.15" customHeight="1" x14ac:dyDescent="0.2"/>
    <row r="15828" ht="13.15" customHeight="1" x14ac:dyDescent="0.2"/>
    <row r="15829" ht="13.15" customHeight="1" x14ac:dyDescent="0.2"/>
    <row r="15830" ht="13.15" customHeight="1" x14ac:dyDescent="0.2"/>
    <row r="15831" ht="13.15" customHeight="1" x14ac:dyDescent="0.2"/>
    <row r="15832" ht="13.15" customHeight="1" x14ac:dyDescent="0.2"/>
    <row r="15833" ht="13.15" customHeight="1" x14ac:dyDescent="0.2"/>
    <row r="15834" ht="13.15" customHeight="1" x14ac:dyDescent="0.2"/>
    <row r="15835" ht="13.15" customHeight="1" x14ac:dyDescent="0.2"/>
    <row r="15836" ht="13.15" customHeight="1" x14ac:dyDescent="0.2"/>
    <row r="15837" ht="13.15" customHeight="1" x14ac:dyDescent="0.2"/>
    <row r="15838" ht="13.15" customHeight="1" x14ac:dyDescent="0.2"/>
    <row r="15839" ht="13.15" customHeight="1" x14ac:dyDescent="0.2"/>
    <row r="15840" ht="13.15" customHeight="1" x14ac:dyDescent="0.2"/>
    <row r="15841" ht="13.15" customHeight="1" x14ac:dyDescent="0.2"/>
    <row r="15842" ht="13.15" customHeight="1" x14ac:dyDescent="0.2"/>
    <row r="15843" ht="13.15" customHeight="1" x14ac:dyDescent="0.2"/>
    <row r="15844" ht="13.15" customHeight="1" x14ac:dyDescent="0.2"/>
    <row r="15845" ht="13.15" customHeight="1" x14ac:dyDescent="0.2"/>
    <row r="15846" ht="13.15" customHeight="1" x14ac:dyDescent="0.2"/>
    <row r="15847" ht="13.15" customHeight="1" x14ac:dyDescent="0.2"/>
    <row r="15848" ht="13.15" customHeight="1" x14ac:dyDescent="0.2"/>
    <row r="15849" ht="13.15" customHeight="1" x14ac:dyDescent="0.2"/>
    <row r="15850" ht="13.15" customHeight="1" x14ac:dyDescent="0.2"/>
    <row r="15851" ht="13.15" customHeight="1" x14ac:dyDescent="0.2"/>
    <row r="15852" ht="13.15" customHeight="1" x14ac:dyDescent="0.2"/>
    <row r="15853" ht="13.15" customHeight="1" x14ac:dyDescent="0.2"/>
    <row r="15854" ht="13.15" customHeight="1" x14ac:dyDescent="0.2"/>
    <row r="15855" ht="13.15" customHeight="1" x14ac:dyDescent="0.2"/>
    <row r="15856" ht="13.15" customHeight="1" x14ac:dyDescent="0.2"/>
    <row r="15857" ht="13.15" customHeight="1" x14ac:dyDescent="0.2"/>
    <row r="15858" ht="13.15" customHeight="1" x14ac:dyDescent="0.2"/>
    <row r="15859" ht="13.15" customHeight="1" x14ac:dyDescent="0.2"/>
    <row r="15860" ht="13.15" customHeight="1" x14ac:dyDescent="0.2"/>
    <row r="15861" ht="13.15" customHeight="1" x14ac:dyDescent="0.2"/>
    <row r="15862" ht="13.15" customHeight="1" x14ac:dyDescent="0.2"/>
    <row r="15863" ht="13.15" customHeight="1" x14ac:dyDescent="0.2"/>
    <row r="15864" ht="13.15" customHeight="1" x14ac:dyDescent="0.2"/>
    <row r="15865" ht="13.15" customHeight="1" x14ac:dyDescent="0.2"/>
    <row r="15866" ht="13.15" customHeight="1" x14ac:dyDescent="0.2"/>
    <row r="15867" ht="13.15" customHeight="1" x14ac:dyDescent="0.2"/>
    <row r="15868" ht="13.15" customHeight="1" x14ac:dyDescent="0.2"/>
    <row r="15869" ht="13.15" customHeight="1" x14ac:dyDescent="0.2"/>
    <row r="15870" ht="13.15" customHeight="1" x14ac:dyDescent="0.2"/>
    <row r="15871" ht="13.15" customHeight="1" x14ac:dyDescent="0.2"/>
    <row r="15872" ht="13.15" customHeight="1" x14ac:dyDescent="0.2"/>
    <row r="15873" ht="13.15" customHeight="1" x14ac:dyDescent="0.2"/>
    <row r="15874" ht="13.15" customHeight="1" x14ac:dyDescent="0.2"/>
    <row r="15875" ht="13.15" customHeight="1" x14ac:dyDescent="0.2"/>
    <row r="15876" ht="13.15" customHeight="1" x14ac:dyDescent="0.2"/>
    <row r="15877" ht="13.15" customHeight="1" x14ac:dyDescent="0.2"/>
    <row r="15878" ht="13.15" customHeight="1" x14ac:dyDescent="0.2"/>
    <row r="15879" ht="13.15" customHeight="1" x14ac:dyDescent="0.2"/>
    <row r="15880" ht="13.15" customHeight="1" x14ac:dyDescent="0.2"/>
    <row r="15881" ht="13.15" customHeight="1" x14ac:dyDescent="0.2"/>
    <row r="15882" ht="13.15" customHeight="1" x14ac:dyDescent="0.2"/>
    <row r="15883" ht="13.15" customHeight="1" x14ac:dyDescent="0.2"/>
    <row r="15884" ht="13.15" customHeight="1" x14ac:dyDescent="0.2"/>
    <row r="15885" ht="13.15" customHeight="1" x14ac:dyDescent="0.2"/>
    <row r="15886" ht="13.15" customHeight="1" x14ac:dyDescent="0.2"/>
    <row r="15887" ht="13.15" customHeight="1" x14ac:dyDescent="0.2"/>
    <row r="15888" ht="13.15" customHeight="1" x14ac:dyDescent="0.2"/>
    <row r="15889" ht="13.15" customHeight="1" x14ac:dyDescent="0.2"/>
    <row r="15890" ht="13.15" customHeight="1" x14ac:dyDescent="0.2"/>
    <row r="15891" ht="13.15" customHeight="1" x14ac:dyDescent="0.2"/>
    <row r="15892" ht="13.15" customHeight="1" x14ac:dyDescent="0.2"/>
    <row r="15893" ht="13.15" customHeight="1" x14ac:dyDescent="0.2"/>
    <row r="15894" ht="13.15" customHeight="1" x14ac:dyDescent="0.2"/>
    <row r="15895" ht="13.15" customHeight="1" x14ac:dyDescent="0.2"/>
    <row r="15896" ht="13.15" customHeight="1" x14ac:dyDescent="0.2"/>
    <row r="15897" ht="13.15" customHeight="1" x14ac:dyDescent="0.2"/>
    <row r="15898" ht="13.15" customHeight="1" x14ac:dyDescent="0.2"/>
    <row r="15899" ht="13.15" customHeight="1" x14ac:dyDescent="0.2"/>
    <row r="15900" ht="13.15" customHeight="1" x14ac:dyDescent="0.2"/>
    <row r="15901" ht="13.15" customHeight="1" x14ac:dyDescent="0.2"/>
    <row r="15902" ht="13.15" customHeight="1" x14ac:dyDescent="0.2"/>
    <row r="15903" ht="13.15" customHeight="1" x14ac:dyDescent="0.2"/>
    <row r="15904" ht="13.15" customHeight="1" x14ac:dyDescent="0.2"/>
    <row r="15905" ht="13.15" customHeight="1" x14ac:dyDescent="0.2"/>
    <row r="15906" ht="13.15" customHeight="1" x14ac:dyDescent="0.2"/>
    <row r="15907" ht="13.15" customHeight="1" x14ac:dyDescent="0.2"/>
    <row r="15908" ht="13.15" customHeight="1" x14ac:dyDescent="0.2"/>
    <row r="15909" ht="13.15" customHeight="1" x14ac:dyDescent="0.2"/>
    <row r="15910" ht="13.15" customHeight="1" x14ac:dyDescent="0.2"/>
    <row r="15911" ht="13.15" customHeight="1" x14ac:dyDescent="0.2"/>
    <row r="15912" ht="13.15" customHeight="1" x14ac:dyDescent="0.2"/>
    <row r="15913" ht="13.15" customHeight="1" x14ac:dyDescent="0.2"/>
    <row r="15914" ht="13.15" customHeight="1" x14ac:dyDescent="0.2"/>
    <row r="15915" ht="13.15" customHeight="1" x14ac:dyDescent="0.2"/>
    <row r="15916" ht="13.15" customHeight="1" x14ac:dyDescent="0.2"/>
    <row r="15917" ht="13.15" customHeight="1" x14ac:dyDescent="0.2"/>
    <row r="15918" ht="13.15" customHeight="1" x14ac:dyDescent="0.2"/>
    <row r="15919" ht="13.15" customHeight="1" x14ac:dyDescent="0.2"/>
    <row r="15920" ht="13.15" customHeight="1" x14ac:dyDescent="0.2"/>
    <row r="15921" ht="13.15" customHeight="1" x14ac:dyDescent="0.2"/>
    <row r="15922" ht="13.15" customHeight="1" x14ac:dyDescent="0.2"/>
    <row r="15923" ht="13.15" customHeight="1" x14ac:dyDescent="0.2"/>
    <row r="15924" ht="13.15" customHeight="1" x14ac:dyDescent="0.2"/>
    <row r="15925" ht="13.15" customHeight="1" x14ac:dyDescent="0.2"/>
    <row r="15926" ht="13.15" customHeight="1" x14ac:dyDescent="0.2"/>
    <row r="15927" ht="13.15" customHeight="1" x14ac:dyDescent="0.2"/>
    <row r="15928" ht="13.15" customHeight="1" x14ac:dyDescent="0.2"/>
    <row r="15929" ht="13.15" customHeight="1" x14ac:dyDescent="0.2"/>
    <row r="15930" ht="13.15" customHeight="1" x14ac:dyDescent="0.2"/>
    <row r="15931" ht="13.15" customHeight="1" x14ac:dyDescent="0.2"/>
    <row r="15932" ht="13.15" customHeight="1" x14ac:dyDescent="0.2"/>
    <row r="15933" ht="13.15" customHeight="1" x14ac:dyDescent="0.2"/>
    <row r="15934" ht="13.15" customHeight="1" x14ac:dyDescent="0.2"/>
    <row r="15935" ht="13.15" customHeight="1" x14ac:dyDescent="0.2"/>
    <row r="15936" ht="13.15" customHeight="1" x14ac:dyDescent="0.2"/>
    <row r="15937" ht="13.15" customHeight="1" x14ac:dyDescent="0.2"/>
    <row r="15938" ht="13.15" customHeight="1" x14ac:dyDescent="0.2"/>
    <row r="15939" ht="13.15" customHeight="1" x14ac:dyDescent="0.2"/>
    <row r="15940" ht="13.15" customHeight="1" x14ac:dyDescent="0.2"/>
    <row r="15941" ht="13.15" customHeight="1" x14ac:dyDescent="0.2"/>
    <row r="15942" ht="13.15" customHeight="1" x14ac:dyDescent="0.2"/>
    <row r="15943" ht="13.15" customHeight="1" x14ac:dyDescent="0.2"/>
    <row r="15944" ht="13.15" customHeight="1" x14ac:dyDescent="0.2"/>
    <row r="15945" ht="13.15" customHeight="1" x14ac:dyDescent="0.2"/>
    <row r="15946" ht="13.15" customHeight="1" x14ac:dyDescent="0.2"/>
    <row r="15947" ht="13.15" customHeight="1" x14ac:dyDescent="0.2"/>
    <row r="15948" ht="13.15" customHeight="1" x14ac:dyDescent="0.2"/>
    <row r="15949" ht="13.15" customHeight="1" x14ac:dyDescent="0.2"/>
    <row r="15950" ht="13.15" customHeight="1" x14ac:dyDescent="0.2"/>
    <row r="15951" ht="13.15" customHeight="1" x14ac:dyDescent="0.2"/>
    <row r="15952" ht="13.15" customHeight="1" x14ac:dyDescent="0.2"/>
    <row r="15953" ht="13.15" customHeight="1" x14ac:dyDescent="0.2"/>
    <row r="15954" ht="13.15" customHeight="1" x14ac:dyDescent="0.2"/>
    <row r="15955" ht="13.15" customHeight="1" x14ac:dyDescent="0.2"/>
    <row r="15956" ht="13.15" customHeight="1" x14ac:dyDescent="0.2"/>
    <row r="15957" ht="13.15" customHeight="1" x14ac:dyDescent="0.2"/>
    <row r="15958" ht="13.15" customHeight="1" x14ac:dyDescent="0.2"/>
    <row r="15959" ht="13.15" customHeight="1" x14ac:dyDescent="0.2"/>
    <row r="15960" ht="13.15" customHeight="1" x14ac:dyDescent="0.2"/>
    <row r="15961" ht="13.15" customHeight="1" x14ac:dyDescent="0.2"/>
    <row r="15962" ht="13.15" customHeight="1" x14ac:dyDescent="0.2"/>
    <row r="15963" ht="13.15" customHeight="1" x14ac:dyDescent="0.2"/>
    <row r="15964" ht="13.15" customHeight="1" x14ac:dyDescent="0.2"/>
    <row r="15965" ht="13.15" customHeight="1" x14ac:dyDescent="0.2"/>
    <row r="15966" ht="13.15" customHeight="1" x14ac:dyDescent="0.2"/>
    <row r="15967" ht="13.15" customHeight="1" x14ac:dyDescent="0.2"/>
    <row r="15968" ht="13.15" customHeight="1" x14ac:dyDescent="0.2"/>
    <row r="15969" ht="13.15" customHeight="1" x14ac:dyDescent="0.2"/>
    <row r="15970" ht="13.15" customHeight="1" x14ac:dyDescent="0.2"/>
    <row r="15971" ht="13.15" customHeight="1" x14ac:dyDescent="0.2"/>
    <row r="15972" ht="13.15" customHeight="1" x14ac:dyDescent="0.2"/>
    <row r="15973" ht="13.15" customHeight="1" x14ac:dyDescent="0.2"/>
    <row r="15974" ht="13.15" customHeight="1" x14ac:dyDescent="0.2"/>
    <row r="15975" ht="13.15" customHeight="1" x14ac:dyDescent="0.2"/>
    <row r="15976" ht="13.15" customHeight="1" x14ac:dyDescent="0.2"/>
    <row r="15977" ht="13.15" customHeight="1" x14ac:dyDescent="0.2"/>
    <row r="15978" ht="13.15" customHeight="1" x14ac:dyDescent="0.2"/>
    <row r="15979" ht="13.15" customHeight="1" x14ac:dyDescent="0.2"/>
    <row r="15980" ht="13.15" customHeight="1" x14ac:dyDescent="0.2"/>
    <row r="15981" ht="13.15" customHeight="1" x14ac:dyDescent="0.2"/>
    <row r="15982" ht="13.15" customHeight="1" x14ac:dyDescent="0.2"/>
    <row r="15983" ht="13.15" customHeight="1" x14ac:dyDescent="0.2"/>
    <row r="15984" ht="13.15" customHeight="1" x14ac:dyDescent="0.2"/>
    <row r="15985" ht="13.15" customHeight="1" x14ac:dyDescent="0.2"/>
    <row r="15986" ht="13.15" customHeight="1" x14ac:dyDescent="0.2"/>
    <row r="15987" ht="13.15" customHeight="1" x14ac:dyDescent="0.2"/>
    <row r="15988" ht="13.15" customHeight="1" x14ac:dyDescent="0.2"/>
    <row r="15989" ht="13.15" customHeight="1" x14ac:dyDescent="0.2"/>
    <row r="15990" ht="13.15" customHeight="1" x14ac:dyDescent="0.2"/>
    <row r="15991" ht="13.15" customHeight="1" x14ac:dyDescent="0.2"/>
    <row r="15992" ht="13.15" customHeight="1" x14ac:dyDescent="0.2"/>
    <row r="15993" ht="13.15" customHeight="1" x14ac:dyDescent="0.2"/>
    <row r="15994" ht="13.15" customHeight="1" x14ac:dyDescent="0.2"/>
    <row r="15995" ht="13.15" customHeight="1" x14ac:dyDescent="0.2"/>
    <row r="15996" ht="13.15" customHeight="1" x14ac:dyDescent="0.2"/>
    <row r="15997" ht="13.15" customHeight="1" x14ac:dyDescent="0.2"/>
    <row r="15998" ht="13.15" customHeight="1" x14ac:dyDescent="0.2"/>
    <row r="15999" ht="13.15" customHeight="1" x14ac:dyDescent="0.2"/>
    <row r="16000" ht="13.15" customHeight="1" x14ac:dyDescent="0.2"/>
    <row r="16001" ht="13.15" customHeight="1" x14ac:dyDescent="0.2"/>
    <row r="16002" ht="13.15" customHeight="1" x14ac:dyDescent="0.2"/>
    <row r="16003" ht="13.15" customHeight="1" x14ac:dyDescent="0.2"/>
    <row r="16004" ht="13.15" customHeight="1" x14ac:dyDescent="0.2"/>
    <row r="16005" ht="13.15" customHeight="1" x14ac:dyDescent="0.2"/>
    <row r="16006" ht="13.15" customHeight="1" x14ac:dyDescent="0.2"/>
    <row r="16007" ht="13.15" customHeight="1" x14ac:dyDescent="0.2"/>
    <row r="16008" ht="13.15" customHeight="1" x14ac:dyDescent="0.2"/>
    <row r="16009" ht="13.15" customHeight="1" x14ac:dyDescent="0.2"/>
    <row r="16010" ht="13.15" customHeight="1" x14ac:dyDescent="0.2"/>
    <row r="16011" ht="13.15" customHeight="1" x14ac:dyDescent="0.2"/>
    <row r="16012" ht="13.15" customHeight="1" x14ac:dyDescent="0.2"/>
    <row r="16013" ht="13.15" customHeight="1" x14ac:dyDescent="0.2"/>
    <row r="16014" ht="13.15" customHeight="1" x14ac:dyDescent="0.2"/>
    <row r="16015" ht="13.15" customHeight="1" x14ac:dyDescent="0.2"/>
    <row r="16016" ht="13.15" customHeight="1" x14ac:dyDescent="0.2"/>
    <row r="16017" ht="13.15" customHeight="1" x14ac:dyDescent="0.2"/>
    <row r="16018" ht="13.15" customHeight="1" x14ac:dyDescent="0.2"/>
    <row r="16019" ht="13.15" customHeight="1" x14ac:dyDescent="0.2"/>
    <row r="16020" ht="13.15" customHeight="1" x14ac:dyDescent="0.2"/>
    <row r="16021" ht="13.15" customHeight="1" x14ac:dyDescent="0.2"/>
    <row r="16022" ht="13.15" customHeight="1" x14ac:dyDescent="0.2"/>
    <row r="16023" ht="13.15" customHeight="1" x14ac:dyDescent="0.2"/>
    <row r="16024" ht="13.15" customHeight="1" x14ac:dyDescent="0.2"/>
    <row r="16025" ht="13.15" customHeight="1" x14ac:dyDescent="0.2"/>
    <row r="16026" ht="13.15" customHeight="1" x14ac:dyDescent="0.2"/>
    <row r="16027" ht="13.15" customHeight="1" x14ac:dyDescent="0.2"/>
    <row r="16028" ht="13.15" customHeight="1" x14ac:dyDescent="0.2"/>
    <row r="16029" ht="13.15" customHeight="1" x14ac:dyDescent="0.2"/>
    <row r="16030" ht="13.15" customHeight="1" x14ac:dyDescent="0.2"/>
    <row r="16031" ht="13.15" customHeight="1" x14ac:dyDescent="0.2"/>
    <row r="16032" ht="13.15" customHeight="1" x14ac:dyDescent="0.2"/>
    <row r="16033" ht="13.15" customHeight="1" x14ac:dyDescent="0.2"/>
    <row r="16034" ht="13.15" customHeight="1" x14ac:dyDescent="0.2"/>
    <row r="16035" ht="13.15" customHeight="1" x14ac:dyDescent="0.2"/>
    <row r="16036" ht="13.15" customHeight="1" x14ac:dyDescent="0.2"/>
    <row r="16037" ht="13.15" customHeight="1" x14ac:dyDescent="0.2"/>
    <row r="16038" ht="13.15" customHeight="1" x14ac:dyDescent="0.2"/>
    <row r="16039" ht="13.15" customHeight="1" x14ac:dyDescent="0.2"/>
    <row r="16040" ht="13.15" customHeight="1" x14ac:dyDescent="0.2"/>
    <row r="16041" ht="13.15" customHeight="1" x14ac:dyDescent="0.2"/>
    <row r="16042" ht="13.15" customHeight="1" x14ac:dyDescent="0.2"/>
    <row r="16043" ht="13.15" customHeight="1" x14ac:dyDescent="0.2"/>
    <row r="16044" ht="13.15" customHeight="1" x14ac:dyDescent="0.2"/>
    <row r="16045" ht="13.15" customHeight="1" x14ac:dyDescent="0.2"/>
    <row r="16046" ht="13.15" customHeight="1" x14ac:dyDescent="0.2"/>
    <row r="16047" ht="13.15" customHeight="1" x14ac:dyDescent="0.2"/>
    <row r="16048" ht="13.15" customHeight="1" x14ac:dyDescent="0.2"/>
    <row r="16049" ht="13.15" customHeight="1" x14ac:dyDescent="0.2"/>
    <row r="16050" ht="13.15" customHeight="1" x14ac:dyDescent="0.2"/>
    <row r="16051" ht="13.15" customHeight="1" x14ac:dyDescent="0.2"/>
    <row r="16052" ht="13.15" customHeight="1" x14ac:dyDescent="0.2"/>
    <row r="16053" ht="13.15" customHeight="1" x14ac:dyDescent="0.2"/>
    <row r="16054" ht="13.15" customHeight="1" x14ac:dyDescent="0.2"/>
    <row r="16055" ht="13.15" customHeight="1" x14ac:dyDescent="0.2"/>
    <row r="16056" ht="13.15" customHeight="1" x14ac:dyDescent="0.2"/>
    <row r="16057" ht="13.15" customHeight="1" x14ac:dyDescent="0.2"/>
    <row r="16058" ht="13.15" customHeight="1" x14ac:dyDescent="0.2"/>
    <row r="16059" ht="13.15" customHeight="1" x14ac:dyDescent="0.2"/>
    <row r="16060" ht="13.15" customHeight="1" x14ac:dyDescent="0.2"/>
    <row r="16061" ht="13.15" customHeight="1" x14ac:dyDescent="0.2"/>
    <row r="16062" ht="13.15" customHeight="1" x14ac:dyDescent="0.2"/>
    <row r="16063" ht="13.15" customHeight="1" x14ac:dyDescent="0.2"/>
    <row r="16064" ht="13.15" customHeight="1" x14ac:dyDescent="0.2"/>
    <row r="16065" ht="13.15" customHeight="1" x14ac:dyDescent="0.2"/>
    <row r="16066" ht="13.15" customHeight="1" x14ac:dyDescent="0.2"/>
    <row r="16067" ht="13.15" customHeight="1" x14ac:dyDescent="0.2"/>
    <row r="16068" ht="13.15" customHeight="1" x14ac:dyDescent="0.2"/>
    <row r="16069" ht="13.15" customHeight="1" x14ac:dyDescent="0.2"/>
    <row r="16070" ht="13.15" customHeight="1" x14ac:dyDescent="0.2"/>
    <row r="16071" ht="13.15" customHeight="1" x14ac:dyDescent="0.2"/>
    <row r="16072" ht="13.15" customHeight="1" x14ac:dyDescent="0.2"/>
    <row r="16073" ht="13.15" customHeight="1" x14ac:dyDescent="0.2"/>
    <row r="16074" ht="13.15" customHeight="1" x14ac:dyDescent="0.2"/>
    <row r="16075" ht="13.15" customHeight="1" x14ac:dyDescent="0.2"/>
    <row r="16076" ht="13.15" customHeight="1" x14ac:dyDescent="0.2"/>
    <row r="16077" ht="13.15" customHeight="1" x14ac:dyDescent="0.2"/>
    <row r="16078" ht="13.15" customHeight="1" x14ac:dyDescent="0.2"/>
    <row r="16079" ht="13.15" customHeight="1" x14ac:dyDescent="0.2"/>
    <row r="16080" ht="13.15" customHeight="1" x14ac:dyDescent="0.2"/>
    <row r="16081" ht="13.15" customHeight="1" x14ac:dyDescent="0.2"/>
    <row r="16082" ht="13.15" customHeight="1" x14ac:dyDescent="0.2"/>
    <row r="16083" ht="13.15" customHeight="1" x14ac:dyDescent="0.2"/>
    <row r="16084" ht="13.15" customHeight="1" x14ac:dyDescent="0.2"/>
    <row r="16085" ht="13.15" customHeight="1" x14ac:dyDescent="0.2"/>
    <row r="16086" ht="13.15" customHeight="1" x14ac:dyDescent="0.2"/>
    <row r="16087" ht="13.15" customHeight="1" x14ac:dyDescent="0.2"/>
    <row r="16088" ht="13.15" customHeight="1" x14ac:dyDescent="0.2"/>
    <row r="16089" ht="13.15" customHeight="1" x14ac:dyDescent="0.2"/>
    <row r="16090" ht="13.15" customHeight="1" x14ac:dyDescent="0.2"/>
    <row r="16091" ht="13.15" customHeight="1" x14ac:dyDescent="0.2"/>
    <row r="16092" ht="13.15" customHeight="1" x14ac:dyDescent="0.2"/>
    <row r="16093" ht="13.15" customHeight="1" x14ac:dyDescent="0.2"/>
    <row r="16094" ht="13.15" customHeight="1" x14ac:dyDescent="0.2"/>
    <row r="16095" ht="13.15" customHeight="1" x14ac:dyDescent="0.2"/>
    <row r="16096" ht="13.15" customHeight="1" x14ac:dyDescent="0.2"/>
    <row r="16097" ht="13.15" customHeight="1" x14ac:dyDescent="0.2"/>
    <row r="16098" ht="13.15" customHeight="1" x14ac:dyDescent="0.2"/>
    <row r="16099" ht="13.15" customHeight="1" x14ac:dyDescent="0.2"/>
    <row r="16100" ht="13.15" customHeight="1" x14ac:dyDescent="0.2"/>
    <row r="16101" ht="13.15" customHeight="1" x14ac:dyDescent="0.2"/>
    <row r="16102" ht="13.15" customHeight="1" x14ac:dyDescent="0.2"/>
    <row r="16103" ht="13.15" customHeight="1" x14ac:dyDescent="0.2"/>
    <row r="16104" ht="13.15" customHeight="1" x14ac:dyDescent="0.2"/>
    <row r="16105" ht="13.15" customHeight="1" x14ac:dyDescent="0.2"/>
    <row r="16106" ht="13.15" customHeight="1" x14ac:dyDescent="0.2"/>
    <row r="16107" ht="13.15" customHeight="1" x14ac:dyDescent="0.2"/>
    <row r="16108" ht="13.15" customHeight="1" x14ac:dyDescent="0.2"/>
    <row r="16109" ht="13.15" customHeight="1" x14ac:dyDescent="0.2"/>
    <row r="16110" ht="13.15" customHeight="1" x14ac:dyDescent="0.2"/>
    <row r="16111" ht="13.15" customHeight="1" x14ac:dyDescent="0.2"/>
    <row r="16112" ht="13.15" customHeight="1" x14ac:dyDescent="0.2"/>
    <row r="16113" ht="13.15" customHeight="1" x14ac:dyDescent="0.2"/>
    <row r="16114" ht="13.15" customHeight="1" x14ac:dyDescent="0.2"/>
    <row r="16115" ht="13.15" customHeight="1" x14ac:dyDescent="0.2"/>
    <row r="16116" ht="13.15" customHeight="1" x14ac:dyDescent="0.2"/>
    <row r="16117" ht="13.15" customHeight="1" x14ac:dyDescent="0.2"/>
    <row r="16118" ht="13.15" customHeight="1" x14ac:dyDescent="0.2"/>
    <row r="16119" ht="13.15" customHeight="1" x14ac:dyDescent="0.2"/>
    <row r="16120" ht="13.15" customHeight="1" x14ac:dyDescent="0.2"/>
    <row r="16121" ht="13.15" customHeight="1" x14ac:dyDescent="0.2"/>
    <row r="16122" ht="13.15" customHeight="1" x14ac:dyDescent="0.2"/>
    <row r="16123" ht="13.15" customHeight="1" x14ac:dyDescent="0.2"/>
    <row r="16124" ht="13.15" customHeight="1" x14ac:dyDescent="0.2"/>
    <row r="16125" ht="13.15" customHeight="1" x14ac:dyDescent="0.2"/>
    <row r="16126" ht="13.15" customHeight="1" x14ac:dyDescent="0.2"/>
    <row r="16127" ht="13.15" customHeight="1" x14ac:dyDescent="0.2"/>
    <row r="16128" ht="13.15" customHeight="1" x14ac:dyDescent="0.2"/>
    <row r="16129" ht="13.15" customHeight="1" x14ac:dyDescent="0.2"/>
    <row r="16130" ht="13.15" customHeight="1" x14ac:dyDescent="0.2"/>
    <row r="16131" ht="13.15" customHeight="1" x14ac:dyDescent="0.2"/>
    <row r="16132" ht="13.15" customHeight="1" x14ac:dyDescent="0.2"/>
    <row r="16133" ht="13.15" customHeight="1" x14ac:dyDescent="0.2"/>
    <row r="16134" ht="13.15" customHeight="1" x14ac:dyDescent="0.2"/>
    <row r="16135" ht="13.15" customHeight="1" x14ac:dyDescent="0.2"/>
    <row r="16136" ht="13.15" customHeight="1" x14ac:dyDescent="0.2"/>
    <row r="16137" ht="13.15" customHeight="1" x14ac:dyDescent="0.2"/>
    <row r="16138" ht="13.15" customHeight="1" x14ac:dyDescent="0.2"/>
    <row r="16139" ht="13.15" customHeight="1" x14ac:dyDescent="0.2"/>
    <row r="16140" ht="13.15" customHeight="1" x14ac:dyDescent="0.2"/>
    <row r="16141" ht="13.15" customHeight="1" x14ac:dyDescent="0.2"/>
    <row r="16142" ht="13.15" customHeight="1" x14ac:dyDescent="0.2"/>
    <row r="16143" ht="13.15" customHeight="1" x14ac:dyDescent="0.2"/>
    <row r="16144" ht="13.15" customHeight="1" x14ac:dyDescent="0.2"/>
    <row r="16145" ht="13.15" customHeight="1" x14ac:dyDescent="0.2"/>
    <row r="16146" ht="13.15" customHeight="1" x14ac:dyDescent="0.2"/>
    <row r="16147" ht="13.15" customHeight="1" x14ac:dyDescent="0.2"/>
    <row r="16148" ht="13.15" customHeight="1" x14ac:dyDescent="0.2"/>
    <row r="16149" ht="13.15" customHeight="1" x14ac:dyDescent="0.2"/>
    <row r="16150" ht="13.15" customHeight="1" x14ac:dyDescent="0.2"/>
    <row r="16151" ht="13.15" customHeight="1" x14ac:dyDescent="0.2"/>
    <row r="16152" ht="13.15" customHeight="1" x14ac:dyDescent="0.2"/>
    <row r="16153" ht="13.15" customHeight="1" x14ac:dyDescent="0.2"/>
    <row r="16154" ht="13.15" customHeight="1" x14ac:dyDescent="0.2"/>
    <row r="16155" ht="13.15" customHeight="1" x14ac:dyDescent="0.2"/>
    <row r="16156" ht="13.15" customHeight="1" x14ac:dyDescent="0.2"/>
    <row r="16157" ht="13.15" customHeight="1" x14ac:dyDescent="0.2"/>
    <row r="16158" ht="13.15" customHeight="1" x14ac:dyDescent="0.2"/>
    <row r="16159" ht="13.15" customHeight="1" x14ac:dyDescent="0.2"/>
    <row r="16160" ht="13.15" customHeight="1" x14ac:dyDescent="0.2"/>
    <row r="16161" ht="13.15" customHeight="1" x14ac:dyDescent="0.2"/>
    <row r="16162" ht="13.15" customHeight="1" x14ac:dyDescent="0.2"/>
    <row r="16163" ht="13.15" customHeight="1" x14ac:dyDescent="0.2"/>
    <row r="16164" ht="13.15" customHeight="1" x14ac:dyDescent="0.2"/>
    <row r="16165" ht="13.15" customHeight="1" x14ac:dyDescent="0.2"/>
    <row r="16166" ht="13.15" customHeight="1" x14ac:dyDescent="0.2"/>
    <row r="16167" ht="13.15" customHeight="1" x14ac:dyDescent="0.2"/>
    <row r="16168" ht="13.15" customHeight="1" x14ac:dyDescent="0.2"/>
    <row r="16169" ht="13.15" customHeight="1" x14ac:dyDescent="0.2"/>
    <row r="16170" ht="13.15" customHeight="1" x14ac:dyDescent="0.2"/>
    <row r="16171" ht="13.15" customHeight="1" x14ac:dyDescent="0.2"/>
    <row r="16172" ht="13.15" customHeight="1" x14ac:dyDescent="0.2"/>
    <row r="16173" ht="13.15" customHeight="1" x14ac:dyDescent="0.2"/>
    <row r="16174" ht="13.15" customHeight="1" x14ac:dyDescent="0.2"/>
    <row r="16175" ht="13.15" customHeight="1" x14ac:dyDescent="0.2"/>
    <row r="16176" ht="13.15" customHeight="1" x14ac:dyDescent="0.2"/>
    <row r="16177" ht="13.15" customHeight="1" x14ac:dyDescent="0.2"/>
    <row r="16178" ht="13.15" customHeight="1" x14ac:dyDescent="0.2"/>
    <row r="16179" ht="13.15" customHeight="1" x14ac:dyDescent="0.2"/>
    <row r="16180" ht="13.15" customHeight="1" x14ac:dyDescent="0.2"/>
    <row r="16181" ht="13.15" customHeight="1" x14ac:dyDescent="0.2"/>
    <row r="16182" ht="13.15" customHeight="1" x14ac:dyDescent="0.2"/>
    <row r="16183" ht="13.15" customHeight="1" x14ac:dyDescent="0.2"/>
    <row r="16184" ht="13.15" customHeight="1" x14ac:dyDescent="0.2"/>
    <row r="16185" ht="13.15" customHeight="1" x14ac:dyDescent="0.2"/>
    <row r="16186" ht="13.15" customHeight="1" x14ac:dyDescent="0.2"/>
    <row r="16187" ht="13.15" customHeight="1" x14ac:dyDescent="0.2"/>
    <row r="16188" ht="13.15" customHeight="1" x14ac:dyDescent="0.2"/>
    <row r="16189" ht="13.15" customHeight="1" x14ac:dyDescent="0.2"/>
    <row r="16190" ht="13.15" customHeight="1" x14ac:dyDescent="0.2"/>
    <row r="16191" ht="13.15" customHeight="1" x14ac:dyDescent="0.2"/>
    <row r="16192" ht="13.15" customHeight="1" x14ac:dyDescent="0.2"/>
    <row r="16193" ht="13.15" customHeight="1" x14ac:dyDescent="0.2"/>
    <row r="16194" ht="13.15" customHeight="1" x14ac:dyDescent="0.2"/>
    <row r="16195" ht="13.15" customHeight="1" x14ac:dyDescent="0.2"/>
    <row r="16196" ht="13.15" customHeight="1" x14ac:dyDescent="0.2"/>
    <row r="16197" ht="13.15" customHeight="1" x14ac:dyDescent="0.2"/>
    <row r="16198" ht="13.15" customHeight="1" x14ac:dyDescent="0.2"/>
    <row r="16199" ht="13.15" customHeight="1" x14ac:dyDescent="0.2"/>
    <row r="16200" ht="13.15" customHeight="1" x14ac:dyDescent="0.2"/>
    <row r="16201" ht="13.15" customHeight="1" x14ac:dyDescent="0.2"/>
    <row r="16202" ht="13.15" customHeight="1" x14ac:dyDescent="0.2"/>
    <row r="16203" ht="13.15" customHeight="1" x14ac:dyDescent="0.2"/>
    <row r="16204" ht="13.15" customHeight="1" x14ac:dyDescent="0.2"/>
    <row r="16205" ht="13.15" customHeight="1" x14ac:dyDescent="0.2"/>
    <row r="16206" ht="13.15" customHeight="1" x14ac:dyDescent="0.2"/>
    <row r="16207" ht="13.15" customHeight="1" x14ac:dyDescent="0.2"/>
    <row r="16208" ht="13.15" customHeight="1" x14ac:dyDescent="0.2"/>
    <row r="16209" ht="13.15" customHeight="1" x14ac:dyDescent="0.2"/>
    <row r="16210" ht="13.15" customHeight="1" x14ac:dyDescent="0.2"/>
    <row r="16211" ht="13.15" customHeight="1" x14ac:dyDescent="0.2"/>
    <row r="16212" ht="13.15" customHeight="1" x14ac:dyDescent="0.2"/>
    <row r="16213" ht="13.15" customHeight="1" x14ac:dyDescent="0.2"/>
    <row r="16214" ht="13.15" customHeight="1" x14ac:dyDescent="0.2"/>
    <row r="16215" ht="13.15" customHeight="1" x14ac:dyDescent="0.2"/>
    <row r="16216" ht="13.15" customHeight="1" x14ac:dyDescent="0.2"/>
    <row r="16217" ht="13.15" customHeight="1" x14ac:dyDescent="0.2"/>
    <row r="16218" ht="13.15" customHeight="1" x14ac:dyDescent="0.2"/>
    <row r="16219" ht="13.15" customHeight="1" x14ac:dyDescent="0.2"/>
    <row r="16220" ht="13.15" customHeight="1" x14ac:dyDescent="0.2"/>
    <row r="16221" ht="13.15" customHeight="1" x14ac:dyDescent="0.2"/>
    <row r="16222" ht="13.15" customHeight="1" x14ac:dyDescent="0.2"/>
    <row r="16223" ht="13.15" customHeight="1" x14ac:dyDescent="0.2"/>
    <row r="16224" ht="13.15" customHeight="1" x14ac:dyDescent="0.2"/>
    <row r="16225" ht="13.15" customHeight="1" x14ac:dyDescent="0.2"/>
    <row r="16226" ht="13.15" customHeight="1" x14ac:dyDescent="0.2"/>
    <row r="16227" ht="13.15" customHeight="1" x14ac:dyDescent="0.2"/>
    <row r="16228" ht="13.15" customHeight="1" x14ac:dyDescent="0.2"/>
    <row r="16229" ht="13.15" customHeight="1" x14ac:dyDescent="0.2"/>
    <row r="16230" ht="13.15" customHeight="1" x14ac:dyDescent="0.2"/>
    <row r="16231" ht="13.15" customHeight="1" x14ac:dyDescent="0.2"/>
    <row r="16232" ht="13.15" customHeight="1" x14ac:dyDescent="0.2"/>
    <row r="16233" ht="13.15" customHeight="1" x14ac:dyDescent="0.2"/>
    <row r="16234" ht="13.15" customHeight="1" x14ac:dyDescent="0.2"/>
    <row r="16235" ht="13.15" customHeight="1" x14ac:dyDescent="0.2"/>
    <row r="16236" ht="13.15" customHeight="1" x14ac:dyDescent="0.2"/>
    <row r="16237" ht="13.15" customHeight="1" x14ac:dyDescent="0.2"/>
    <row r="16238" ht="13.15" customHeight="1" x14ac:dyDescent="0.2"/>
    <row r="16239" ht="13.15" customHeight="1" x14ac:dyDescent="0.2"/>
    <row r="16240" ht="13.15" customHeight="1" x14ac:dyDescent="0.2"/>
    <row r="16241" ht="13.15" customHeight="1" x14ac:dyDescent="0.2"/>
    <row r="16242" ht="13.15" customHeight="1" x14ac:dyDescent="0.2"/>
    <row r="16243" ht="13.15" customHeight="1" x14ac:dyDescent="0.2"/>
    <row r="16244" ht="13.15" customHeight="1" x14ac:dyDescent="0.2"/>
    <row r="16245" ht="13.15" customHeight="1" x14ac:dyDescent="0.2"/>
    <row r="16246" ht="13.15" customHeight="1" x14ac:dyDescent="0.2"/>
    <row r="16247" ht="13.15" customHeight="1" x14ac:dyDescent="0.2"/>
    <row r="16248" ht="13.15" customHeight="1" x14ac:dyDescent="0.2"/>
    <row r="16249" ht="13.15" customHeight="1" x14ac:dyDescent="0.2"/>
    <row r="16250" ht="13.15" customHeight="1" x14ac:dyDescent="0.2"/>
    <row r="16251" ht="13.15" customHeight="1" x14ac:dyDescent="0.2"/>
    <row r="16252" ht="13.15" customHeight="1" x14ac:dyDescent="0.2"/>
    <row r="16253" ht="13.15" customHeight="1" x14ac:dyDescent="0.2"/>
    <row r="16254" ht="13.15" customHeight="1" x14ac:dyDescent="0.2"/>
    <row r="16255" ht="13.15" customHeight="1" x14ac:dyDescent="0.2"/>
    <row r="16256" ht="13.15" customHeight="1" x14ac:dyDescent="0.2"/>
    <row r="16257" ht="13.15" customHeight="1" x14ac:dyDescent="0.2"/>
    <row r="16258" ht="13.15" customHeight="1" x14ac:dyDescent="0.2"/>
    <row r="16259" ht="13.15" customHeight="1" x14ac:dyDescent="0.2"/>
    <row r="16260" ht="13.15" customHeight="1" x14ac:dyDescent="0.2"/>
    <row r="16261" ht="13.15" customHeight="1" x14ac:dyDescent="0.2"/>
    <row r="16262" ht="13.15" customHeight="1" x14ac:dyDescent="0.2"/>
    <row r="16263" ht="13.15" customHeight="1" x14ac:dyDescent="0.2"/>
    <row r="16264" ht="13.15" customHeight="1" x14ac:dyDescent="0.2"/>
    <row r="16265" ht="13.15" customHeight="1" x14ac:dyDescent="0.2"/>
    <row r="16266" ht="13.15" customHeight="1" x14ac:dyDescent="0.2"/>
    <row r="16267" ht="13.15" customHeight="1" x14ac:dyDescent="0.2"/>
    <row r="16268" ht="13.15" customHeight="1" x14ac:dyDescent="0.2"/>
    <row r="16269" ht="13.15" customHeight="1" x14ac:dyDescent="0.2"/>
    <row r="16270" ht="13.15" customHeight="1" x14ac:dyDescent="0.2"/>
    <row r="16271" ht="13.15" customHeight="1" x14ac:dyDescent="0.2"/>
    <row r="16272" ht="13.15" customHeight="1" x14ac:dyDescent="0.2"/>
    <row r="16273" ht="13.15" customHeight="1" x14ac:dyDescent="0.2"/>
    <row r="16274" ht="13.15" customHeight="1" x14ac:dyDescent="0.2"/>
    <row r="16275" ht="13.15" customHeight="1" x14ac:dyDescent="0.2"/>
    <row r="16276" ht="13.15" customHeight="1" x14ac:dyDescent="0.2"/>
    <row r="16277" ht="13.15" customHeight="1" x14ac:dyDescent="0.2"/>
    <row r="16278" ht="13.15" customHeight="1" x14ac:dyDescent="0.2"/>
    <row r="16279" ht="13.15" customHeight="1" x14ac:dyDescent="0.2"/>
    <row r="16280" ht="13.15" customHeight="1" x14ac:dyDescent="0.2"/>
    <row r="16281" ht="13.15" customHeight="1" x14ac:dyDescent="0.2"/>
    <row r="16282" ht="13.15" customHeight="1" x14ac:dyDescent="0.2"/>
    <row r="16283" ht="13.15" customHeight="1" x14ac:dyDescent="0.2"/>
    <row r="16284" ht="13.15" customHeight="1" x14ac:dyDescent="0.2"/>
    <row r="16285" ht="13.15" customHeight="1" x14ac:dyDescent="0.2"/>
    <row r="16286" ht="13.15" customHeight="1" x14ac:dyDescent="0.2"/>
    <row r="16287" ht="13.15" customHeight="1" x14ac:dyDescent="0.2"/>
    <row r="16288" ht="13.15" customHeight="1" x14ac:dyDescent="0.2"/>
    <row r="16289" ht="13.15" customHeight="1" x14ac:dyDescent="0.2"/>
    <row r="16290" ht="13.15" customHeight="1" x14ac:dyDescent="0.2"/>
    <row r="16291" ht="13.15" customHeight="1" x14ac:dyDescent="0.2"/>
    <row r="16292" ht="13.15" customHeight="1" x14ac:dyDescent="0.2"/>
    <row r="16293" ht="13.15" customHeight="1" x14ac:dyDescent="0.2"/>
    <row r="16294" ht="13.15" customHeight="1" x14ac:dyDescent="0.2"/>
    <row r="16295" ht="13.15" customHeight="1" x14ac:dyDescent="0.2"/>
    <row r="16296" ht="13.15" customHeight="1" x14ac:dyDescent="0.2"/>
    <row r="16297" ht="13.15" customHeight="1" x14ac:dyDescent="0.2"/>
    <row r="16298" ht="13.15" customHeight="1" x14ac:dyDescent="0.2"/>
    <row r="16299" ht="13.15" customHeight="1" x14ac:dyDescent="0.2"/>
    <row r="16300" ht="13.15" customHeight="1" x14ac:dyDescent="0.2"/>
    <row r="16301" ht="13.15" customHeight="1" x14ac:dyDescent="0.2"/>
    <row r="16302" ht="13.15" customHeight="1" x14ac:dyDescent="0.2"/>
    <row r="16303" ht="13.15" customHeight="1" x14ac:dyDescent="0.2"/>
    <row r="16304" ht="13.15" customHeight="1" x14ac:dyDescent="0.2"/>
    <row r="16305" ht="13.15" customHeight="1" x14ac:dyDescent="0.2"/>
    <row r="16306" ht="13.15" customHeight="1" x14ac:dyDescent="0.2"/>
    <row r="16307" ht="13.15" customHeight="1" x14ac:dyDescent="0.2"/>
    <row r="16308" ht="13.15" customHeight="1" x14ac:dyDescent="0.2"/>
    <row r="16309" ht="13.15" customHeight="1" x14ac:dyDescent="0.2"/>
    <row r="16310" ht="13.15" customHeight="1" x14ac:dyDescent="0.2"/>
    <row r="16311" ht="13.15" customHeight="1" x14ac:dyDescent="0.2"/>
    <row r="16312" ht="13.15" customHeight="1" x14ac:dyDescent="0.2"/>
    <row r="16313" ht="13.15" customHeight="1" x14ac:dyDescent="0.2"/>
    <row r="16314" ht="13.15" customHeight="1" x14ac:dyDescent="0.2"/>
    <row r="16315" ht="13.15" customHeight="1" x14ac:dyDescent="0.2"/>
    <row r="16316" ht="13.15" customHeight="1" x14ac:dyDescent="0.2"/>
    <row r="16317" ht="13.15" customHeight="1" x14ac:dyDescent="0.2"/>
    <row r="16318" ht="13.15" customHeight="1" x14ac:dyDescent="0.2"/>
    <row r="16319" ht="13.15" customHeight="1" x14ac:dyDescent="0.2"/>
    <row r="16320" ht="13.15" customHeight="1" x14ac:dyDescent="0.2"/>
    <row r="16321" ht="13.15" customHeight="1" x14ac:dyDescent="0.2"/>
    <row r="16322" ht="13.15" customHeight="1" x14ac:dyDescent="0.2"/>
    <row r="16323" ht="13.15" customHeight="1" x14ac:dyDescent="0.2"/>
    <row r="16324" ht="13.15" customHeight="1" x14ac:dyDescent="0.2"/>
    <row r="16325" ht="13.15" customHeight="1" x14ac:dyDescent="0.2"/>
    <row r="16326" ht="13.15" customHeight="1" x14ac:dyDescent="0.2"/>
    <row r="16327" ht="13.15" customHeight="1" x14ac:dyDescent="0.2"/>
    <row r="16328" ht="13.15" customHeight="1" x14ac:dyDescent="0.2"/>
    <row r="16329" ht="13.15" customHeight="1" x14ac:dyDescent="0.2"/>
    <row r="16330" ht="13.15" customHeight="1" x14ac:dyDescent="0.2"/>
    <row r="16331" ht="13.15" customHeight="1" x14ac:dyDescent="0.2"/>
    <row r="16332" ht="13.15" customHeight="1" x14ac:dyDescent="0.2"/>
    <row r="16333" ht="13.15" customHeight="1" x14ac:dyDescent="0.2"/>
    <row r="16334" ht="13.15" customHeight="1" x14ac:dyDescent="0.2"/>
    <row r="16335" ht="13.15" customHeight="1" x14ac:dyDescent="0.2"/>
    <row r="16336" ht="13.15" customHeight="1" x14ac:dyDescent="0.2"/>
    <row r="16337" ht="13.15" customHeight="1" x14ac:dyDescent="0.2"/>
    <row r="16338" ht="13.15" customHeight="1" x14ac:dyDescent="0.2"/>
    <row r="16339" ht="13.15" customHeight="1" x14ac:dyDescent="0.2"/>
    <row r="16340" ht="13.15" customHeight="1" x14ac:dyDescent="0.2"/>
    <row r="16341" ht="13.15" customHeight="1" x14ac:dyDescent="0.2"/>
    <row r="16342" ht="13.15" customHeight="1" x14ac:dyDescent="0.2"/>
    <row r="16343" ht="13.15" customHeight="1" x14ac:dyDescent="0.2"/>
    <row r="16344" ht="13.15" customHeight="1" x14ac:dyDescent="0.2"/>
    <row r="16345" ht="13.15" customHeight="1" x14ac:dyDescent="0.2"/>
    <row r="16346" ht="13.15" customHeight="1" x14ac:dyDescent="0.2"/>
    <row r="16347" ht="13.15" customHeight="1" x14ac:dyDescent="0.2"/>
    <row r="16348" ht="13.15" customHeight="1" x14ac:dyDescent="0.2"/>
    <row r="16349" ht="13.15" customHeight="1" x14ac:dyDescent="0.2"/>
    <row r="16350" ht="13.15" customHeight="1" x14ac:dyDescent="0.2"/>
    <row r="16351" ht="13.15" customHeight="1" x14ac:dyDescent="0.2"/>
    <row r="16352" ht="13.15" customHeight="1" x14ac:dyDescent="0.2"/>
    <row r="16353" ht="13.15" customHeight="1" x14ac:dyDescent="0.2"/>
    <row r="16354" ht="13.15" customHeight="1" x14ac:dyDescent="0.2"/>
    <row r="16355" ht="13.15" customHeight="1" x14ac:dyDescent="0.2"/>
    <row r="16356" ht="13.15" customHeight="1" x14ac:dyDescent="0.2"/>
    <row r="16357" ht="13.15" customHeight="1" x14ac:dyDescent="0.2"/>
    <row r="16358" ht="13.15" customHeight="1" x14ac:dyDescent="0.2"/>
    <row r="16359" ht="13.15" customHeight="1" x14ac:dyDescent="0.2"/>
    <row r="16360" ht="13.15" customHeight="1" x14ac:dyDescent="0.2"/>
    <row r="16361" ht="13.15" customHeight="1" x14ac:dyDescent="0.2"/>
    <row r="16362" ht="13.15" customHeight="1" x14ac:dyDescent="0.2"/>
    <row r="16363" ht="13.15" customHeight="1" x14ac:dyDescent="0.2"/>
    <row r="16364" ht="13.15" customHeight="1" x14ac:dyDescent="0.2"/>
    <row r="16365" ht="13.15" customHeight="1" x14ac:dyDescent="0.2"/>
    <row r="16366" ht="13.15" customHeight="1" x14ac:dyDescent="0.2"/>
    <row r="16367" ht="13.15" customHeight="1" x14ac:dyDescent="0.2"/>
    <row r="16368" ht="13.15" customHeight="1" x14ac:dyDescent="0.2"/>
    <row r="16369" ht="13.15" customHeight="1" x14ac:dyDescent="0.2"/>
    <row r="16370" ht="13.15" customHeight="1" x14ac:dyDescent="0.2"/>
    <row r="16371" ht="13.15" customHeight="1" x14ac:dyDescent="0.2"/>
    <row r="16372" ht="13.15" customHeight="1" x14ac:dyDescent="0.2"/>
    <row r="16373" ht="13.15" customHeight="1" x14ac:dyDescent="0.2"/>
    <row r="16374" ht="13.15" customHeight="1" x14ac:dyDescent="0.2"/>
    <row r="16375" ht="13.15" customHeight="1" x14ac:dyDescent="0.2"/>
    <row r="16376" ht="13.15" customHeight="1" x14ac:dyDescent="0.2"/>
    <row r="16377" ht="13.15" customHeight="1" x14ac:dyDescent="0.2"/>
    <row r="16378" ht="13.15" customHeight="1" x14ac:dyDescent="0.2"/>
    <row r="16379" ht="13.15" customHeight="1" x14ac:dyDescent="0.2"/>
    <row r="16380" ht="13.15" customHeight="1" x14ac:dyDescent="0.2"/>
    <row r="16381" ht="13.15" customHeight="1" x14ac:dyDescent="0.2"/>
    <row r="16382" ht="13.15" customHeight="1" x14ac:dyDescent="0.2"/>
    <row r="16383" ht="13.15" customHeight="1" x14ac:dyDescent="0.2"/>
    <row r="16384" ht="13.15" customHeight="1" x14ac:dyDescent="0.2"/>
    <row r="16385" ht="13.15" customHeight="1" x14ac:dyDescent="0.2"/>
    <row r="16386" ht="13.15" customHeight="1" x14ac:dyDescent="0.2"/>
    <row r="16387" ht="13.15" customHeight="1" x14ac:dyDescent="0.2"/>
    <row r="16388" ht="13.15" customHeight="1" x14ac:dyDescent="0.2"/>
    <row r="16389" ht="13.15" customHeight="1" x14ac:dyDescent="0.2"/>
    <row r="16390" ht="13.15" customHeight="1" x14ac:dyDescent="0.2"/>
    <row r="16391" ht="13.15" customHeight="1" x14ac:dyDescent="0.2"/>
    <row r="16392" ht="13.15" customHeight="1" x14ac:dyDescent="0.2"/>
    <row r="16393" ht="13.15" customHeight="1" x14ac:dyDescent="0.2"/>
    <row r="16394" ht="13.15" customHeight="1" x14ac:dyDescent="0.2"/>
    <row r="16395" ht="13.15" customHeight="1" x14ac:dyDescent="0.2"/>
    <row r="16396" ht="13.15" customHeight="1" x14ac:dyDescent="0.2"/>
    <row r="16397" ht="13.15" customHeight="1" x14ac:dyDescent="0.2"/>
    <row r="16398" ht="13.15" customHeight="1" x14ac:dyDescent="0.2"/>
    <row r="16399" ht="13.15" customHeight="1" x14ac:dyDescent="0.2"/>
    <row r="16400" ht="13.15" customHeight="1" x14ac:dyDescent="0.2"/>
    <row r="16401" ht="13.15" customHeight="1" x14ac:dyDescent="0.2"/>
    <row r="16402" ht="13.15" customHeight="1" x14ac:dyDescent="0.2"/>
    <row r="16403" ht="13.15" customHeight="1" x14ac:dyDescent="0.2"/>
    <row r="16404" ht="13.15" customHeight="1" x14ac:dyDescent="0.2"/>
    <row r="16405" ht="13.15" customHeight="1" x14ac:dyDescent="0.2"/>
    <row r="16406" ht="13.15" customHeight="1" x14ac:dyDescent="0.2"/>
    <row r="16407" ht="13.15" customHeight="1" x14ac:dyDescent="0.2"/>
    <row r="16408" ht="13.15" customHeight="1" x14ac:dyDescent="0.2"/>
    <row r="16409" ht="13.15" customHeight="1" x14ac:dyDescent="0.2"/>
    <row r="16410" ht="13.15" customHeight="1" x14ac:dyDescent="0.2"/>
    <row r="16411" ht="13.15" customHeight="1" x14ac:dyDescent="0.2"/>
    <row r="16412" ht="13.15" customHeight="1" x14ac:dyDescent="0.2"/>
    <row r="16413" ht="13.15" customHeight="1" x14ac:dyDescent="0.2"/>
    <row r="16414" ht="13.15" customHeight="1" x14ac:dyDescent="0.2"/>
    <row r="16415" ht="13.15" customHeight="1" x14ac:dyDescent="0.2"/>
    <row r="16416" ht="13.15" customHeight="1" x14ac:dyDescent="0.2"/>
    <row r="16417" ht="13.15" customHeight="1" x14ac:dyDescent="0.2"/>
    <row r="16418" ht="13.15" customHeight="1" x14ac:dyDescent="0.2"/>
    <row r="16419" ht="13.15" customHeight="1" x14ac:dyDescent="0.2"/>
    <row r="16420" ht="13.15" customHeight="1" x14ac:dyDescent="0.2"/>
    <row r="16421" ht="13.15" customHeight="1" x14ac:dyDescent="0.2"/>
    <row r="16422" ht="13.15" customHeight="1" x14ac:dyDescent="0.2"/>
    <row r="16423" ht="13.15" customHeight="1" x14ac:dyDescent="0.2"/>
    <row r="16424" ht="13.15" customHeight="1" x14ac:dyDescent="0.2"/>
    <row r="16425" ht="13.15" customHeight="1" x14ac:dyDescent="0.2"/>
    <row r="16426" ht="13.15" customHeight="1" x14ac:dyDescent="0.2"/>
    <row r="16427" ht="13.15" customHeight="1" x14ac:dyDescent="0.2"/>
    <row r="16428" ht="13.15" customHeight="1" x14ac:dyDescent="0.2"/>
    <row r="16429" ht="13.15" customHeight="1" x14ac:dyDescent="0.2"/>
    <row r="16430" ht="13.15" customHeight="1" x14ac:dyDescent="0.2"/>
    <row r="16431" ht="13.15" customHeight="1" x14ac:dyDescent="0.2"/>
    <row r="16432" ht="13.15" customHeight="1" x14ac:dyDescent="0.2"/>
    <row r="16433" ht="13.15" customHeight="1" x14ac:dyDescent="0.2"/>
    <row r="16434" ht="13.15" customHeight="1" x14ac:dyDescent="0.2"/>
    <row r="16435" ht="13.15" customHeight="1" x14ac:dyDescent="0.2"/>
    <row r="16436" ht="13.15" customHeight="1" x14ac:dyDescent="0.2"/>
    <row r="16437" ht="13.15" customHeight="1" x14ac:dyDescent="0.2"/>
    <row r="16438" ht="13.15" customHeight="1" x14ac:dyDescent="0.2"/>
    <row r="16439" ht="13.15" customHeight="1" x14ac:dyDescent="0.2"/>
    <row r="16440" ht="13.15" customHeight="1" x14ac:dyDescent="0.2"/>
    <row r="16441" ht="13.15" customHeight="1" x14ac:dyDescent="0.2"/>
    <row r="16442" ht="13.15" customHeight="1" x14ac:dyDescent="0.2"/>
    <row r="16443" ht="13.15" customHeight="1" x14ac:dyDescent="0.2"/>
    <row r="16444" ht="13.15" customHeight="1" x14ac:dyDescent="0.2"/>
    <row r="16445" ht="13.15" customHeight="1" x14ac:dyDescent="0.2"/>
    <row r="16446" ht="13.15" customHeight="1" x14ac:dyDescent="0.2"/>
    <row r="16447" ht="13.15" customHeight="1" x14ac:dyDescent="0.2"/>
    <row r="16448" ht="13.15" customHeight="1" x14ac:dyDescent="0.2"/>
    <row r="16449" ht="13.15" customHeight="1" x14ac:dyDescent="0.2"/>
    <row r="16450" ht="13.15" customHeight="1" x14ac:dyDescent="0.2"/>
    <row r="16451" ht="13.15" customHeight="1" x14ac:dyDescent="0.2"/>
    <row r="16452" ht="13.15" customHeight="1" x14ac:dyDescent="0.2"/>
    <row r="16453" ht="13.15" customHeight="1" x14ac:dyDescent="0.2"/>
    <row r="16454" ht="13.15" customHeight="1" x14ac:dyDescent="0.2"/>
    <row r="16455" ht="13.15" customHeight="1" x14ac:dyDescent="0.2"/>
    <row r="16456" ht="13.15" customHeight="1" x14ac:dyDescent="0.2"/>
    <row r="16457" ht="13.15" customHeight="1" x14ac:dyDescent="0.2"/>
    <row r="16458" ht="13.15" customHeight="1" x14ac:dyDescent="0.2"/>
    <row r="16459" ht="13.15" customHeight="1" x14ac:dyDescent="0.2"/>
    <row r="16460" ht="13.15" customHeight="1" x14ac:dyDescent="0.2"/>
    <row r="16461" ht="13.15" customHeight="1" x14ac:dyDescent="0.2"/>
    <row r="16462" ht="13.15" customHeight="1" x14ac:dyDescent="0.2"/>
    <row r="16463" ht="13.15" customHeight="1" x14ac:dyDescent="0.2"/>
    <row r="16464" ht="13.15" customHeight="1" x14ac:dyDescent="0.2"/>
    <row r="16465" ht="13.15" customHeight="1" x14ac:dyDescent="0.2"/>
    <row r="16466" ht="13.15" customHeight="1" x14ac:dyDescent="0.2"/>
    <row r="16467" ht="13.15" customHeight="1" x14ac:dyDescent="0.2"/>
    <row r="16468" ht="13.15" customHeight="1" x14ac:dyDescent="0.2"/>
    <row r="16469" ht="13.15" customHeight="1" x14ac:dyDescent="0.2"/>
    <row r="16470" ht="13.15" customHeight="1" x14ac:dyDescent="0.2"/>
    <row r="16471" ht="13.15" customHeight="1" x14ac:dyDescent="0.2"/>
    <row r="16472" ht="13.15" customHeight="1" x14ac:dyDescent="0.2"/>
    <row r="16473" ht="13.15" customHeight="1" x14ac:dyDescent="0.2"/>
    <row r="16474" ht="13.15" customHeight="1" x14ac:dyDescent="0.2"/>
    <row r="16475" ht="13.15" customHeight="1" x14ac:dyDescent="0.2"/>
    <row r="16476" ht="13.15" customHeight="1" x14ac:dyDescent="0.2"/>
    <row r="16477" ht="13.15" customHeight="1" x14ac:dyDescent="0.2"/>
    <row r="16478" ht="13.15" customHeight="1" x14ac:dyDescent="0.2"/>
    <row r="16479" ht="13.15" customHeight="1" x14ac:dyDescent="0.2"/>
    <row r="16480" ht="13.15" customHeight="1" x14ac:dyDescent="0.2"/>
    <row r="16481" ht="13.15" customHeight="1" x14ac:dyDescent="0.2"/>
    <row r="16482" ht="13.15" customHeight="1" x14ac:dyDescent="0.2"/>
    <row r="16483" ht="13.15" customHeight="1" x14ac:dyDescent="0.2"/>
    <row r="16484" ht="13.15" customHeight="1" x14ac:dyDescent="0.2"/>
    <row r="16485" ht="13.15" customHeight="1" x14ac:dyDescent="0.2"/>
    <row r="16486" ht="13.15" customHeight="1" x14ac:dyDescent="0.2"/>
    <row r="16487" ht="13.15" customHeight="1" x14ac:dyDescent="0.2"/>
    <row r="16488" ht="13.15" customHeight="1" x14ac:dyDescent="0.2"/>
    <row r="16489" ht="13.15" customHeight="1" x14ac:dyDescent="0.2"/>
    <row r="16490" ht="13.15" customHeight="1" x14ac:dyDescent="0.2"/>
    <row r="16491" ht="13.15" customHeight="1" x14ac:dyDescent="0.2"/>
    <row r="16492" ht="13.15" customHeight="1" x14ac:dyDescent="0.2"/>
    <row r="16493" ht="13.15" customHeight="1" x14ac:dyDescent="0.2"/>
    <row r="16494" ht="13.15" customHeight="1" x14ac:dyDescent="0.2"/>
    <row r="16495" ht="13.15" customHeight="1" x14ac:dyDescent="0.2"/>
    <row r="16496" ht="13.15" customHeight="1" x14ac:dyDescent="0.2"/>
    <row r="16497" ht="13.15" customHeight="1" x14ac:dyDescent="0.2"/>
    <row r="16498" ht="13.15" customHeight="1" x14ac:dyDescent="0.2"/>
    <row r="16499" ht="13.15" customHeight="1" x14ac:dyDescent="0.2"/>
    <row r="16500" ht="13.15" customHeight="1" x14ac:dyDescent="0.2"/>
    <row r="16501" ht="13.15" customHeight="1" x14ac:dyDescent="0.2"/>
    <row r="16502" ht="13.15" customHeight="1" x14ac:dyDescent="0.2"/>
    <row r="16503" ht="13.15" customHeight="1" x14ac:dyDescent="0.2"/>
    <row r="16504" ht="13.15" customHeight="1" x14ac:dyDescent="0.2"/>
    <row r="16505" ht="13.15" customHeight="1" x14ac:dyDescent="0.2"/>
    <row r="16506" ht="13.15" customHeight="1" x14ac:dyDescent="0.2"/>
    <row r="16507" ht="13.15" customHeight="1" x14ac:dyDescent="0.2"/>
    <row r="16508" ht="13.15" customHeight="1" x14ac:dyDescent="0.2"/>
    <row r="16509" ht="13.15" customHeight="1" x14ac:dyDescent="0.2"/>
    <row r="16510" ht="13.15" customHeight="1" x14ac:dyDescent="0.2"/>
    <row r="16511" ht="13.15" customHeight="1" x14ac:dyDescent="0.2"/>
    <row r="16512" ht="13.15" customHeight="1" x14ac:dyDescent="0.2"/>
    <row r="16513" ht="13.15" customHeight="1" x14ac:dyDescent="0.2"/>
    <row r="16514" ht="13.15" customHeight="1" x14ac:dyDescent="0.2"/>
    <row r="16515" ht="13.15" customHeight="1" x14ac:dyDescent="0.2"/>
    <row r="16516" ht="13.15" customHeight="1" x14ac:dyDescent="0.2"/>
    <row r="16517" ht="13.15" customHeight="1" x14ac:dyDescent="0.2"/>
    <row r="16518" ht="13.15" customHeight="1" x14ac:dyDescent="0.2"/>
    <row r="16519" ht="13.15" customHeight="1" x14ac:dyDescent="0.2"/>
    <row r="16520" ht="13.15" customHeight="1" x14ac:dyDescent="0.2"/>
    <row r="16521" ht="13.15" customHeight="1" x14ac:dyDescent="0.2"/>
    <row r="16522" ht="13.15" customHeight="1" x14ac:dyDescent="0.2"/>
    <row r="16523" ht="13.15" customHeight="1" x14ac:dyDescent="0.2"/>
    <row r="16524" ht="13.15" customHeight="1" x14ac:dyDescent="0.2"/>
    <row r="16525" ht="13.15" customHeight="1" x14ac:dyDescent="0.2"/>
    <row r="16526" ht="13.15" customHeight="1" x14ac:dyDescent="0.2"/>
    <row r="16527" ht="13.15" customHeight="1" x14ac:dyDescent="0.2"/>
    <row r="16528" ht="13.15" customHeight="1" x14ac:dyDescent="0.2"/>
    <row r="16529" ht="13.15" customHeight="1" x14ac:dyDescent="0.2"/>
    <row r="16530" ht="13.15" customHeight="1" x14ac:dyDescent="0.2"/>
    <row r="16531" ht="13.15" customHeight="1" x14ac:dyDescent="0.2"/>
    <row r="16532" ht="13.15" customHeight="1" x14ac:dyDescent="0.2"/>
    <row r="16533" ht="13.15" customHeight="1" x14ac:dyDescent="0.2"/>
    <row r="16534" ht="13.15" customHeight="1" x14ac:dyDescent="0.2"/>
    <row r="16535" ht="13.15" customHeight="1" x14ac:dyDescent="0.2"/>
    <row r="16536" ht="13.15" customHeight="1" x14ac:dyDescent="0.2"/>
    <row r="16537" ht="13.15" customHeight="1" x14ac:dyDescent="0.2"/>
    <row r="16538" ht="13.15" customHeight="1" x14ac:dyDescent="0.2"/>
    <row r="16539" ht="13.15" customHeight="1" x14ac:dyDescent="0.2"/>
    <row r="16540" ht="13.15" customHeight="1" x14ac:dyDescent="0.2"/>
    <row r="16541" ht="13.15" customHeight="1" x14ac:dyDescent="0.2"/>
    <row r="16542" ht="13.15" customHeight="1" x14ac:dyDescent="0.2"/>
    <row r="16543" ht="13.15" customHeight="1" x14ac:dyDescent="0.2"/>
    <row r="16544" ht="13.15" customHeight="1" x14ac:dyDescent="0.2"/>
    <row r="16545" ht="13.15" customHeight="1" x14ac:dyDescent="0.2"/>
    <row r="16546" ht="13.15" customHeight="1" x14ac:dyDescent="0.2"/>
    <row r="16547" ht="13.15" customHeight="1" x14ac:dyDescent="0.2"/>
    <row r="16548" ht="13.15" customHeight="1" x14ac:dyDescent="0.2"/>
    <row r="16549" ht="13.15" customHeight="1" x14ac:dyDescent="0.2"/>
    <row r="16550" ht="13.15" customHeight="1" x14ac:dyDescent="0.2"/>
    <row r="16551" ht="13.15" customHeight="1" x14ac:dyDescent="0.2"/>
    <row r="16552" ht="13.15" customHeight="1" x14ac:dyDescent="0.2"/>
    <row r="16553" ht="13.15" customHeight="1" x14ac:dyDescent="0.2"/>
    <row r="16554" ht="13.15" customHeight="1" x14ac:dyDescent="0.2"/>
    <row r="16555" ht="13.15" customHeight="1" x14ac:dyDescent="0.2"/>
    <row r="16556" ht="13.15" customHeight="1" x14ac:dyDescent="0.2"/>
    <row r="16557" ht="13.15" customHeight="1" x14ac:dyDescent="0.2"/>
    <row r="16558" ht="13.15" customHeight="1" x14ac:dyDescent="0.2"/>
    <row r="16559" ht="13.15" customHeight="1" x14ac:dyDescent="0.2"/>
    <row r="16560" ht="13.15" customHeight="1" x14ac:dyDescent="0.2"/>
    <row r="16561" ht="13.15" customHeight="1" x14ac:dyDescent="0.2"/>
    <row r="16562" ht="13.15" customHeight="1" x14ac:dyDescent="0.2"/>
    <row r="16563" ht="13.15" customHeight="1" x14ac:dyDescent="0.2"/>
    <row r="16564" ht="13.15" customHeight="1" x14ac:dyDescent="0.2"/>
    <row r="16565" ht="13.15" customHeight="1" x14ac:dyDescent="0.2"/>
    <row r="16566" ht="13.15" customHeight="1" x14ac:dyDescent="0.2"/>
    <row r="16567" ht="13.15" customHeight="1" x14ac:dyDescent="0.2"/>
    <row r="16568" ht="13.15" customHeight="1" x14ac:dyDescent="0.2"/>
    <row r="16569" ht="13.15" customHeight="1" x14ac:dyDescent="0.2"/>
    <row r="16570" ht="13.15" customHeight="1" x14ac:dyDescent="0.2"/>
    <row r="16571" ht="13.15" customHeight="1" x14ac:dyDescent="0.2"/>
    <row r="16572" ht="13.15" customHeight="1" x14ac:dyDescent="0.2"/>
    <row r="16573" ht="13.15" customHeight="1" x14ac:dyDescent="0.2"/>
    <row r="16574" ht="13.15" customHeight="1" x14ac:dyDescent="0.2"/>
    <row r="16575" ht="13.15" customHeight="1" x14ac:dyDescent="0.2"/>
    <row r="16576" ht="13.15" customHeight="1" x14ac:dyDescent="0.2"/>
    <row r="16577" ht="13.15" customHeight="1" x14ac:dyDescent="0.2"/>
    <row r="16578" ht="13.15" customHeight="1" x14ac:dyDescent="0.2"/>
    <row r="16579" ht="13.15" customHeight="1" x14ac:dyDescent="0.2"/>
    <row r="16580" ht="13.15" customHeight="1" x14ac:dyDescent="0.2"/>
    <row r="16581" ht="13.15" customHeight="1" x14ac:dyDescent="0.2"/>
    <row r="16582" ht="13.15" customHeight="1" x14ac:dyDescent="0.2"/>
    <row r="16583" ht="13.15" customHeight="1" x14ac:dyDescent="0.2"/>
    <row r="16584" ht="13.15" customHeight="1" x14ac:dyDescent="0.2"/>
    <row r="16585" ht="13.15" customHeight="1" x14ac:dyDescent="0.2"/>
    <row r="16586" ht="13.15" customHeight="1" x14ac:dyDescent="0.2"/>
    <row r="16587" ht="13.15" customHeight="1" x14ac:dyDescent="0.2"/>
    <row r="16588" ht="13.15" customHeight="1" x14ac:dyDescent="0.2"/>
    <row r="16589" ht="13.15" customHeight="1" x14ac:dyDescent="0.2"/>
    <row r="16590" ht="13.15" customHeight="1" x14ac:dyDescent="0.2"/>
    <row r="16591" ht="13.15" customHeight="1" x14ac:dyDescent="0.2"/>
    <row r="16592" ht="13.15" customHeight="1" x14ac:dyDescent="0.2"/>
    <row r="16593" ht="13.15" customHeight="1" x14ac:dyDescent="0.2"/>
    <row r="16594" ht="13.15" customHeight="1" x14ac:dyDescent="0.2"/>
    <row r="16595" ht="13.15" customHeight="1" x14ac:dyDescent="0.2"/>
    <row r="16596" ht="13.15" customHeight="1" x14ac:dyDescent="0.2"/>
    <row r="16597" ht="13.15" customHeight="1" x14ac:dyDescent="0.2"/>
    <row r="16598" ht="13.15" customHeight="1" x14ac:dyDescent="0.2"/>
    <row r="16599" ht="13.15" customHeight="1" x14ac:dyDescent="0.2"/>
    <row r="16600" ht="13.15" customHeight="1" x14ac:dyDescent="0.2"/>
    <row r="16601" ht="13.15" customHeight="1" x14ac:dyDescent="0.2"/>
    <row r="16602" ht="13.15" customHeight="1" x14ac:dyDescent="0.2"/>
    <row r="16603" ht="13.15" customHeight="1" x14ac:dyDescent="0.2"/>
    <row r="16604" ht="13.15" customHeight="1" x14ac:dyDescent="0.2"/>
    <row r="16605" ht="13.15" customHeight="1" x14ac:dyDescent="0.2"/>
    <row r="16606" ht="13.15" customHeight="1" x14ac:dyDescent="0.2"/>
    <row r="16607" ht="13.15" customHeight="1" x14ac:dyDescent="0.2"/>
    <row r="16608" ht="13.15" customHeight="1" x14ac:dyDescent="0.2"/>
    <row r="16609" ht="13.15" customHeight="1" x14ac:dyDescent="0.2"/>
    <row r="16610" ht="13.15" customHeight="1" x14ac:dyDescent="0.2"/>
    <row r="16611" ht="13.15" customHeight="1" x14ac:dyDescent="0.2"/>
    <row r="16612" ht="13.15" customHeight="1" x14ac:dyDescent="0.2"/>
    <row r="16613" ht="13.15" customHeight="1" x14ac:dyDescent="0.2"/>
    <row r="16614" ht="13.15" customHeight="1" x14ac:dyDescent="0.2"/>
    <row r="16615" ht="13.15" customHeight="1" x14ac:dyDescent="0.2"/>
    <row r="16616" ht="13.15" customHeight="1" x14ac:dyDescent="0.2"/>
    <row r="16617" ht="13.15" customHeight="1" x14ac:dyDescent="0.2"/>
    <row r="16618" ht="13.15" customHeight="1" x14ac:dyDescent="0.2"/>
    <row r="16619" ht="13.15" customHeight="1" x14ac:dyDescent="0.2"/>
    <row r="16620" ht="13.15" customHeight="1" x14ac:dyDescent="0.2"/>
    <row r="16621" ht="13.15" customHeight="1" x14ac:dyDescent="0.2"/>
    <row r="16622" ht="13.15" customHeight="1" x14ac:dyDescent="0.2"/>
    <row r="16623" ht="13.15" customHeight="1" x14ac:dyDescent="0.2"/>
    <row r="16624" ht="13.15" customHeight="1" x14ac:dyDescent="0.2"/>
    <row r="16625" ht="13.15" customHeight="1" x14ac:dyDescent="0.2"/>
    <row r="16626" ht="13.15" customHeight="1" x14ac:dyDescent="0.2"/>
    <row r="16627" ht="13.15" customHeight="1" x14ac:dyDescent="0.2"/>
    <row r="16628" ht="13.15" customHeight="1" x14ac:dyDescent="0.2"/>
    <row r="16629" ht="13.15" customHeight="1" x14ac:dyDescent="0.2"/>
    <row r="16630" ht="13.15" customHeight="1" x14ac:dyDescent="0.2"/>
    <row r="16631" ht="13.15" customHeight="1" x14ac:dyDescent="0.2"/>
    <row r="16632" ht="13.15" customHeight="1" x14ac:dyDescent="0.2"/>
    <row r="16633" ht="13.15" customHeight="1" x14ac:dyDescent="0.2"/>
    <row r="16634" ht="13.15" customHeight="1" x14ac:dyDescent="0.2"/>
    <row r="16635" ht="13.15" customHeight="1" x14ac:dyDescent="0.2"/>
    <row r="16636" ht="13.15" customHeight="1" x14ac:dyDescent="0.2"/>
    <row r="16637" ht="13.15" customHeight="1" x14ac:dyDescent="0.2"/>
    <row r="16638" ht="13.15" customHeight="1" x14ac:dyDescent="0.2"/>
    <row r="16639" ht="13.15" customHeight="1" x14ac:dyDescent="0.2"/>
    <row r="16640" ht="13.15" customHeight="1" x14ac:dyDescent="0.2"/>
    <row r="16641" ht="13.15" customHeight="1" x14ac:dyDescent="0.2"/>
    <row r="16642" ht="13.15" customHeight="1" x14ac:dyDescent="0.2"/>
    <row r="16643" ht="13.15" customHeight="1" x14ac:dyDescent="0.2"/>
    <row r="16644" ht="13.15" customHeight="1" x14ac:dyDescent="0.2"/>
    <row r="16645" ht="13.15" customHeight="1" x14ac:dyDescent="0.2"/>
    <row r="16646" ht="13.15" customHeight="1" x14ac:dyDescent="0.2"/>
    <row r="16647" ht="13.15" customHeight="1" x14ac:dyDescent="0.2"/>
    <row r="16648" ht="13.15" customHeight="1" x14ac:dyDescent="0.2"/>
    <row r="16649" ht="13.15" customHeight="1" x14ac:dyDescent="0.2"/>
    <row r="16650" ht="13.15" customHeight="1" x14ac:dyDescent="0.2"/>
    <row r="16651" ht="13.15" customHeight="1" x14ac:dyDescent="0.2"/>
    <row r="16652" ht="13.15" customHeight="1" x14ac:dyDescent="0.2"/>
    <row r="16653" ht="13.15" customHeight="1" x14ac:dyDescent="0.2"/>
    <row r="16654" ht="13.15" customHeight="1" x14ac:dyDescent="0.2"/>
    <row r="16655" ht="13.15" customHeight="1" x14ac:dyDescent="0.2"/>
    <row r="16656" ht="13.15" customHeight="1" x14ac:dyDescent="0.2"/>
    <row r="16657" ht="13.15" customHeight="1" x14ac:dyDescent="0.2"/>
    <row r="16658" ht="13.15" customHeight="1" x14ac:dyDescent="0.2"/>
    <row r="16659" ht="13.15" customHeight="1" x14ac:dyDescent="0.2"/>
    <row r="16660" ht="13.15" customHeight="1" x14ac:dyDescent="0.2"/>
    <row r="16661" ht="13.15" customHeight="1" x14ac:dyDescent="0.2"/>
    <row r="16662" ht="13.15" customHeight="1" x14ac:dyDescent="0.2"/>
    <row r="16663" ht="13.15" customHeight="1" x14ac:dyDescent="0.2"/>
    <row r="16664" ht="13.15" customHeight="1" x14ac:dyDescent="0.2"/>
    <row r="16665" ht="13.15" customHeight="1" x14ac:dyDescent="0.2"/>
    <row r="16666" ht="13.15" customHeight="1" x14ac:dyDescent="0.2"/>
    <row r="16667" ht="13.15" customHeight="1" x14ac:dyDescent="0.2"/>
    <row r="16668" ht="13.15" customHeight="1" x14ac:dyDescent="0.2"/>
    <row r="16669" ht="13.15" customHeight="1" x14ac:dyDescent="0.2"/>
    <row r="16670" ht="13.15" customHeight="1" x14ac:dyDescent="0.2"/>
    <row r="16671" ht="13.15" customHeight="1" x14ac:dyDescent="0.2"/>
    <row r="16672" ht="13.15" customHeight="1" x14ac:dyDescent="0.2"/>
    <row r="16673" ht="13.15" customHeight="1" x14ac:dyDescent="0.2"/>
    <row r="16674" ht="13.15" customHeight="1" x14ac:dyDescent="0.2"/>
    <row r="16675" ht="13.15" customHeight="1" x14ac:dyDescent="0.2"/>
    <row r="16676" ht="13.15" customHeight="1" x14ac:dyDescent="0.2"/>
    <row r="16677" ht="13.15" customHeight="1" x14ac:dyDescent="0.2"/>
    <row r="16678" ht="13.15" customHeight="1" x14ac:dyDescent="0.2"/>
    <row r="16679" ht="13.15" customHeight="1" x14ac:dyDescent="0.2"/>
    <row r="16680" ht="13.15" customHeight="1" x14ac:dyDescent="0.2"/>
    <row r="16681" ht="13.15" customHeight="1" x14ac:dyDescent="0.2"/>
    <row r="16682" ht="13.15" customHeight="1" x14ac:dyDescent="0.2"/>
    <row r="16683" ht="13.15" customHeight="1" x14ac:dyDescent="0.2"/>
    <row r="16684" ht="13.15" customHeight="1" x14ac:dyDescent="0.2"/>
    <row r="16685" ht="13.15" customHeight="1" x14ac:dyDescent="0.2"/>
    <row r="16686" ht="13.15" customHeight="1" x14ac:dyDescent="0.2"/>
    <row r="16687" ht="13.15" customHeight="1" x14ac:dyDescent="0.2"/>
    <row r="16688" ht="13.15" customHeight="1" x14ac:dyDescent="0.2"/>
    <row r="16689" ht="13.15" customHeight="1" x14ac:dyDescent="0.2"/>
    <row r="16690" ht="13.15" customHeight="1" x14ac:dyDescent="0.2"/>
    <row r="16691" ht="13.15" customHeight="1" x14ac:dyDescent="0.2"/>
    <row r="16692" ht="13.15" customHeight="1" x14ac:dyDescent="0.2"/>
    <row r="16693" ht="13.15" customHeight="1" x14ac:dyDescent="0.2"/>
    <row r="16694" ht="13.15" customHeight="1" x14ac:dyDescent="0.2"/>
    <row r="16695" ht="13.15" customHeight="1" x14ac:dyDescent="0.2"/>
    <row r="16696" ht="13.15" customHeight="1" x14ac:dyDescent="0.2"/>
    <row r="16697" ht="13.15" customHeight="1" x14ac:dyDescent="0.2"/>
    <row r="16698" ht="13.15" customHeight="1" x14ac:dyDescent="0.2"/>
    <row r="16699" ht="13.15" customHeight="1" x14ac:dyDescent="0.2"/>
    <row r="16700" ht="13.15" customHeight="1" x14ac:dyDescent="0.2"/>
    <row r="16701" ht="13.15" customHeight="1" x14ac:dyDescent="0.2"/>
    <row r="16702" ht="13.15" customHeight="1" x14ac:dyDescent="0.2"/>
    <row r="16703" ht="13.15" customHeight="1" x14ac:dyDescent="0.2"/>
    <row r="16704" ht="13.15" customHeight="1" x14ac:dyDescent="0.2"/>
    <row r="16705" ht="13.15" customHeight="1" x14ac:dyDescent="0.2"/>
    <row r="16706" ht="13.15" customHeight="1" x14ac:dyDescent="0.2"/>
    <row r="16707" ht="13.15" customHeight="1" x14ac:dyDescent="0.2"/>
    <row r="16708" ht="13.15" customHeight="1" x14ac:dyDescent="0.2"/>
    <row r="16709" ht="13.15" customHeight="1" x14ac:dyDescent="0.2"/>
    <row r="16710" ht="13.15" customHeight="1" x14ac:dyDescent="0.2"/>
    <row r="16711" ht="13.15" customHeight="1" x14ac:dyDescent="0.2"/>
    <row r="16712" ht="13.15" customHeight="1" x14ac:dyDescent="0.2"/>
    <row r="16713" ht="13.15" customHeight="1" x14ac:dyDescent="0.2"/>
    <row r="16714" ht="13.15" customHeight="1" x14ac:dyDescent="0.2"/>
    <row r="16715" ht="13.15" customHeight="1" x14ac:dyDescent="0.2"/>
    <row r="16716" ht="13.15" customHeight="1" x14ac:dyDescent="0.2"/>
    <row r="16717" ht="13.15" customHeight="1" x14ac:dyDescent="0.2"/>
    <row r="16718" ht="13.15" customHeight="1" x14ac:dyDescent="0.2"/>
    <row r="16719" ht="13.15" customHeight="1" x14ac:dyDescent="0.2"/>
    <row r="16720" ht="13.15" customHeight="1" x14ac:dyDescent="0.2"/>
    <row r="16721" ht="13.15" customHeight="1" x14ac:dyDescent="0.2"/>
    <row r="16722" ht="13.15" customHeight="1" x14ac:dyDescent="0.2"/>
    <row r="16723" ht="13.15" customHeight="1" x14ac:dyDescent="0.2"/>
    <row r="16724" ht="13.15" customHeight="1" x14ac:dyDescent="0.2"/>
    <row r="16725" ht="13.15" customHeight="1" x14ac:dyDescent="0.2"/>
    <row r="16726" ht="13.15" customHeight="1" x14ac:dyDescent="0.2"/>
    <row r="16727" ht="13.15" customHeight="1" x14ac:dyDescent="0.2"/>
    <row r="16728" ht="13.15" customHeight="1" x14ac:dyDescent="0.2"/>
    <row r="16729" ht="13.15" customHeight="1" x14ac:dyDescent="0.2"/>
    <row r="16730" ht="13.15" customHeight="1" x14ac:dyDescent="0.2"/>
    <row r="16731" ht="13.15" customHeight="1" x14ac:dyDescent="0.2"/>
    <row r="16732" ht="13.15" customHeight="1" x14ac:dyDescent="0.2"/>
    <row r="16733" ht="13.15" customHeight="1" x14ac:dyDescent="0.2"/>
    <row r="16734" ht="13.15" customHeight="1" x14ac:dyDescent="0.2"/>
    <row r="16735" ht="13.15" customHeight="1" x14ac:dyDescent="0.2"/>
    <row r="16736" ht="13.15" customHeight="1" x14ac:dyDescent="0.2"/>
    <row r="16737" ht="13.15" customHeight="1" x14ac:dyDescent="0.2"/>
    <row r="16738" ht="13.15" customHeight="1" x14ac:dyDescent="0.2"/>
    <row r="16739" ht="13.15" customHeight="1" x14ac:dyDescent="0.2"/>
    <row r="16740" ht="13.15" customHeight="1" x14ac:dyDescent="0.2"/>
    <row r="16741" ht="13.15" customHeight="1" x14ac:dyDescent="0.2"/>
    <row r="16742" ht="13.15" customHeight="1" x14ac:dyDescent="0.2"/>
    <row r="16743" ht="13.15" customHeight="1" x14ac:dyDescent="0.2"/>
    <row r="16744" ht="13.15" customHeight="1" x14ac:dyDescent="0.2"/>
    <row r="16745" ht="13.15" customHeight="1" x14ac:dyDescent="0.2"/>
    <row r="16746" ht="13.15" customHeight="1" x14ac:dyDescent="0.2"/>
    <row r="16747" ht="13.15" customHeight="1" x14ac:dyDescent="0.2"/>
    <row r="16748" ht="13.15" customHeight="1" x14ac:dyDescent="0.2"/>
    <row r="16749" ht="13.15" customHeight="1" x14ac:dyDescent="0.2"/>
    <row r="16750" ht="13.15" customHeight="1" x14ac:dyDescent="0.2"/>
    <row r="16751" ht="13.15" customHeight="1" x14ac:dyDescent="0.2"/>
    <row r="16752" ht="13.15" customHeight="1" x14ac:dyDescent="0.2"/>
    <row r="16753" ht="13.15" customHeight="1" x14ac:dyDescent="0.2"/>
    <row r="16754" ht="13.15" customHeight="1" x14ac:dyDescent="0.2"/>
    <row r="16755" ht="13.15" customHeight="1" x14ac:dyDescent="0.2"/>
    <row r="16756" ht="13.15" customHeight="1" x14ac:dyDescent="0.2"/>
    <row r="16757" ht="13.15" customHeight="1" x14ac:dyDescent="0.2"/>
    <row r="16758" ht="13.15" customHeight="1" x14ac:dyDescent="0.2"/>
    <row r="16759" ht="13.15" customHeight="1" x14ac:dyDescent="0.2"/>
    <row r="16760" ht="13.15" customHeight="1" x14ac:dyDescent="0.2"/>
    <row r="16761" ht="13.15" customHeight="1" x14ac:dyDescent="0.2"/>
    <row r="16762" ht="13.15" customHeight="1" x14ac:dyDescent="0.2"/>
    <row r="16763" ht="13.15" customHeight="1" x14ac:dyDescent="0.2"/>
    <row r="16764" ht="13.15" customHeight="1" x14ac:dyDescent="0.2"/>
    <row r="16765" ht="13.15" customHeight="1" x14ac:dyDescent="0.2"/>
    <row r="16766" ht="13.15" customHeight="1" x14ac:dyDescent="0.2"/>
    <row r="16767" ht="13.15" customHeight="1" x14ac:dyDescent="0.2"/>
    <row r="16768" ht="13.15" customHeight="1" x14ac:dyDescent="0.2"/>
    <row r="16769" ht="13.15" customHeight="1" x14ac:dyDescent="0.2"/>
    <row r="16770" ht="13.15" customHeight="1" x14ac:dyDescent="0.2"/>
    <row r="16771" ht="13.15" customHeight="1" x14ac:dyDescent="0.2"/>
    <row r="16772" ht="13.15" customHeight="1" x14ac:dyDescent="0.2"/>
    <row r="16773" ht="13.15" customHeight="1" x14ac:dyDescent="0.2"/>
    <row r="16774" ht="13.15" customHeight="1" x14ac:dyDescent="0.2"/>
    <row r="16775" ht="13.15" customHeight="1" x14ac:dyDescent="0.2"/>
    <row r="16776" ht="13.15" customHeight="1" x14ac:dyDescent="0.2"/>
    <row r="16777" ht="13.15" customHeight="1" x14ac:dyDescent="0.2"/>
    <row r="16778" ht="13.15" customHeight="1" x14ac:dyDescent="0.2"/>
    <row r="16779" ht="13.15" customHeight="1" x14ac:dyDescent="0.2"/>
    <row r="16780" ht="13.15" customHeight="1" x14ac:dyDescent="0.2"/>
    <row r="16781" ht="13.15" customHeight="1" x14ac:dyDescent="0.2"/>
    <row r="16782" ht="13.15" customHeight="1" x14ac:dyDescent="0.2"/>
    <row r="16783" ht="13.15" customHeight="1" x14ac:dyDescent="0.2"/>
    <row r="16784" ht="13.15" customHeight="1" x14ac:dyDescent="0.2"/>
    <row r="16785" ht="13.15" customHeight="1" x14ac:dyDescent="0.2"/>
    <row r="16786" ht="13.15" customHeight="1" x14ac:dyDescent="0.2"/>
    <row r="16787" ht="13.15" customHeight="1" x14ac:dyDescent="0.2"/>
    <row r="16788" ht="13.15" customHeight="1" x14ac:dyDescent="0.2"/>
    <row r="16789" ht="13.15" customHeight="1" x14ac:dyDescent="0.2"/>
    <row r="16790" ht="13.15" customHeight="1" x14ac:dyDescent="0.2"/>
    <row r="16791" ht="13.15" customHeight="1" x14ac:dyDescent="0.2"/>
    <row r="16792" ht="13.15" customHeight="1" x14ac:dyDescent="0.2"/>
    <row r="16793" ht="13.15" customHeight="1" x14ac:dyDescent="0.2"/>
    <row r="16794" ht="13.15" customHeight="1" x14ac:dyDescent="0.2"/>
    <row r="16795" ht="13.15" customHeight="1" x14ac:dyDescent="0.2"/>
    <row r="16796" ht="13.15" customHeight="1" x14ac:dyDescent="0.2"/>
    <row r="16797" ht="13.15" customHeight="1" x14ac:dyDescent="0.2"/>
    <row r="16798" ht="13.15" customHeight="1" x14ac:dyDescent="0.2"/>
    <row r="16799" ht="13.15" customHeight="1" x14ac:dyDescent="0.2"/>
    <row r="16800" ht="13.15" customHeight="1" x14ac:dyDescent="0.2"/>
    <row r="16801" ht="13.15" customHeight="1" x14ac:dyDescent="0.2"/>
    <row r="16802" ht="13.15" customHeight="1" x14ac:dyDescent="0.2"/>
    <row r="16803" ht="13.15" customHeight="1" x14ac:dyDescent="0.2"/>
    <row r="16804" ht="13.15" customHeight="1" x14ac:dyDescent="0.2"/>
    <row r="16805" ht="13.15" customHeight="1" x14ac:dyDescent="0.2"/>
    <row r="16806" ht="13.15" customHeight="1" x14ac:dyDescent="0.2"/>
    <row r="16807" ht="13.15" customHeight="1" x14ac:dyDescent="0.2"/>
    <row r="16808" ht="13.15" customHeight="1" x14ac:dyDescent="0.2"/>
    <row r="16809" ht="13.15" customHeight="1" x14ac:dyDescent="0.2"/>
    <row r="16810" ht="13.15" customHeight="1" x14ac:dyDescent="0.2"/>
    <row r="16811" ht="13.15" customHeight="1" x14ac:dyDescent="0.2"/>
    <row r="16812" ht="13.15" customHeight="1" x14ac:dyDescent="0.2"/>
    <row r="16813" ht="13.15" customHeight="1" x14ac:dyDescent="0.2"/>
    <row r="16814" ht="13.15" customHeight="1" x14ac:dyDescent="0.2"/>
    <row r="16815" ht="13.15" customHeight="1" x14ac:dyDescent="0.2"/>
    <row r="16816" ht="13.15" customHeight="1" x14ac:dyDescent="0.2"/>
    <row r="16817" ht="13.15" customHeight="1" x14ac:dyDescent="0.2"/>
    <row r="16818" ht="13.15" customHeight="1" x14ac:dyDescent="0.2"/>
    <row r="16819" ht="13.15" customHeight="1" x14ac:dyDescent="0.2"/>
    <row r="16820" ht="13.15" customHeight="1" x14ac:dyDescent="0.2"/>
    <row r="16821" ht="13.15" customHeight="1" x14ac:dyDescent="0.2"/>
    <row r="16822" ht="13.15" customHeight="1" x14ac:dyDescent="0.2"/>
    <row r="16823" ht="13.15" customHeight="1" x14ac:dyDescent="0.2"/>
    <row r="16824" ht="13.15" customHeight="1" x14ac:dyDescent="0.2"/>
    <row r="16825" ht="13.15" customHeight="1" x14ac:dyDescent="0.2"/>
    <row r="16826" ht="13.15" customHeight="1" x14ac:dyDescent="0.2"/>
    <row r="16827" ht="13.15" customHeight="1" x14ac:dyDescent="0.2"/>
    <row r="16828" ht="13.15" customHeight="1" x14ac:dyDescent="0.2"/>
    <row r="16829" ht="13.15" customHeight="1" x14ac:dyDescent="0.2"/>
    <row r="16830" ht="13.15" customHeight="1" x14ac:dyDescent="0.2"/>
    <row r="16831" ht="13.15" customHeight="1" x14ac:dyDescent="0.2"/>
    <row r="16832" ht="13.15" customHeight="1" x14ac:dyDescent="0.2"/>
    <row r="16833" ht="13.15" customHeight="1" x14ac:dyDescent="0.2"/>
    <row r="16834" ht="13.15" customHeight="1" x14ac:dyDescent="0.2"/>
    <row r="16835" ht="13.15" customHeight="1" x14ac:dyDescent="0.2"/>
    <row r="16836" ht="13.15" customHeight="1" x14ac:dyDescent="0.2"/>
    <row r="16837" ht="13.15" customHeight="1" x14ac:dyDescent="0.2"/>
    <row r="16838" ht="13.15" customHeight="1" x14ac:dyDescent="0.2"/>
    <row r="16839" ht="13.15" customHeight="1" x14ac:dyDescent="0.2"/>
    <row r="16840" ht="13.15" customHeight="1" x14ac:dyDescent="0.2"/>
    <row r="16841" ht="13.15" customHeight="1" x14ac:dyDescent="0.2"/>
    <row r="16842" ht="13.15" customHeight="1" x14ac:dyDescent="0.2"/>
    <row r="16843" ht="13.15" customHeight="1" x14ac:dyDescent="0.2"/>
    <row r="16844" ht="13.15" customHeight="1" x14ac:dyDescent="0.2"/>
    <row r="16845" ht="13.15" customHeight="1" x14ac:dyDescent="0.2"/>
    <row r="16846" ht="13.15" customHeight="1" x14ac:dyDescent="0.2"/>
    <row r="16847" ht="13.15" customHeight="1" x14ac:dyDescent="0.2"/>
    <row r="16848" ht="13.15" customHeight="1" x14ac:dyDescent="0.2"/>
    <row r="16849" ht="13.15" customHeight="1" x14ac:dyDescent="0.2"/>
    <row r="16850" ht="13.15" customHeight="1" x14ac:dyDescent="0.2"/>
    <row r="16851" ht="13.15" customHeight="1" x14ac:dyDescent="0.2"/>
    <row r="16852" ht="13.15" customHeight="1" x14ac:dyDescent="0.2"/>
    <row r="16853" ht="13.15" customHeight="1" x14ac:dyDescent="0.2"/>
    <row r="16854" ht="13.15" customHeight="1" x14ac:dyDescent="0.2"/>
    <row r="16855" ht="13.15" customHeight="1" x14ac:dyDescent="0.2"/>
    <row r="16856" ht="13.15" customHeight="1" x14ac:dyDescent="0.2"/>
    <row r="16857" ht="13.15" customHeight="1" x14ac:dyDescent="0.2"/>
    <row r="16858" ht="13.15" customHeight="1" x14ac:dyDescent="0.2"/>
    <row r="16859" ht="13.15" customHeight="1" x14ac:dyDescent="0.2"/>
    <row r="16860" ht="13.15" customHeight="1" x14ac:dyDescent="0.2"/>
    <row r="16861" ht="13.15" customHeight="1" x14ac:dyDescent="0.2"/>
    <row r="16862" ht="13.15" customHeight="1" x14ac:dyDescent="0.2"/>
    <row r="16863" ht="13.15" customHeight="1" x14ac:dyDescent="0.2"/>
    <row r="16864" ht="13.15" customHeight="1" x14ac:dyDescent="0.2"/>
    <row r="16865" ht="13.15" customHeight="1" x14ac:dyDescent="0.2"/>
    <row r="16866" ht="13.15" customHeight="1" x14ac:dyDescent="0.2"/>
    <row r="16867" ht="13.15" customHeight="1" x14ac:dyDescent="0.2"/>
    <row r="16868" ht="13.15" customHeight="1" x14ac:dyDescent="0.2"/>
    <row r="16869" ht="13.15" customHeight="1" x14ac:dyDescent="0.2"/>
    <row r="16870" ht="13.15" customHeight="1" x14ac:dyDescent="0.2"/>
    <row r="16871" ht="13.15" customHeight="1" x14ac:dyDescent="0.2"/>
    <row r="16872" ht="13.15" customHeight="1" x14ac:dyDescent="0.2"/>
    <row r="16873" ht="13.15" customHeight="1" x14ac:dyDescent="0.2"/>
    <row r="16874" ht="13.15" customHeight="1" x14ac:dyDescent="0.2"/>
    <row r="16875" ht="13.15" customHeight="1" x14ac:dyDescent="0.2"/>
    <row r="16876" ht="13.15" customHeight="1" x14ac:dyDescent="0.2"/>
    <row r="16877" ht="13.15" customHeight="1" x14ac:dyDescent="0.2"/>
    <row r="16878" ht="13.15" customHeight="1" x14ac:dyDescent="0.2"/>
    <row r="16879" ht="13.15" customHeight="1" x14ac:dyDescent="0.2"/>
    <row r="16880" ht="13.15" customHeight="1" x14ac:dyDescent="0.2"/>
    <row r="16881" ht="13.15" customHeight="1" x14ac:dyDescent="0.2"/>
    <row r="16882" ht="13.15" customHeight="1" x14ac:dyDescent="0.2"/>
    <row r="16883" ht="13.15" customHeight="1" x14ac:dyDescent="0.2"/>
    <row r="16884" ht="13.15" customHeight="1" x14ac:dyDescent="0.2"/>
    <row r="16885" ht="13.15" customHeight="1" x14ac:dyDescent="0.2"/>
    <row r="16886" ht="13.15" customHeight="1" x14ac:dyDescent="0.2"/>
    <row r="16887" ht="13.15" customHeight="1" x14ac:dyDescent="0.2"/>
    <row r="16888" ht="13.15" customHeight="1" x14ac:dyDescent="0.2"/>
    <row r="16889" ht="13.15" customHeight="1" x14ac:dyDescent="0.2"/>
    <row r="16890" ht="13.15" customHeight="1" x14ac:dyDescent="0.2"/>
    <row r="16891" ht="13.15" customHeight="1" x14ac:dyDescent="0.2"/>
    <row r="16892" ht="13.15" customHeight="1" x14ac:dyDescent="0.2"/>
    <row r="16893" ht="13.15" customHeight="1" x14ac:dyDescent="0.2"/>
    <row r="16894" ht="13.15" customHeight="1" x14ac:dyDescent="0.2"/>
    <row r="16895" ht="13.15" customHeight="1" x14ac:dyDescent="0.2"/>
    <row r="16896" ht="13.15" customHeight="1" x14ac:dyDescent="0.2"/>
    <row r="16897" ht="13.15" customHeight="1" x14ac:dyDescent="0.2"/>
    <row r="16898" ht="13.15" customHeight="1" x14ac:dyDescent="0.2"/>
    <row r="16899" ht="13.15" customHeight="1" x14ac:dyDescent="0.2"/>
    <row r="16900" ht="13.15" customHeight="1" x14ac:dyDescent="0.2"/>
    <row r="16901" ht="13.15" customHeight="1" x14ac:dyDescent="0.2"/>
    <row r="16902" ht="13.15" customHeight="1" x14ac:dyDescent="0.2"/>
    <row r="16903" ht="13.15" customHeight="1" x14ac:dyDescent="0.2"/>
    <row r="16904" ht="13.15" customHeight="1" x14ac:dyDescent="0.2"/>
    <row r="16905" ht="13.15" customHeight="1" x14ac:dyDescent="0.2"/>
    <row r="16906" ht="13.15" customHeight="1" x14ac:dyDescent="0.2"/>
    <row r="16907" ht="13.15" customHeight="1" x14ac:dyDescent="0.2"/>
    <row r="16908" ht="13.15" customHeight="1" x14ac:dyDescent="0.2"/>
    <row r="16909" ht="13.15" customHeight="1" x14ac:dyDescent="0.2"/>
    <row r="16910" ht="13.15" customHeight="1" x14ac:dyDescent="0.2"/>
    <row r="16911" ht="13.15" customHeight="1" x14ac:dyDescent="0.2"/>
    <row r="16912" ht="13.15" customHeight="1" x14ac:dyDescent="0.2"/>
    <row r="16913" ht="13.15" customHeight="1" x14ac:dyDescent="0.2"/>
    <row r="16914" ht="13.15" customHeight="1" x14ac:dyDescent="0.2"/>
    <row r="16915" ht="13.15" customHeight="1" x14ac:dyDescent="0.2"/>
    <row r="16916" ht="13.15" customHeight="1" x14ac:dyDescent="0.2"/>
    <row r="16917" ht="13.15" customHeight="1" x14ac:dyDescent="0.2"/>
    <row r="16918" ht="13.15" customHeight="1" x14ac:dyDescent="0.2"/>
    <row r="16919" ht="13.15" customHeight="1" x14ac:dyDescent="0.2"/>
    <row r="16920" ht="13.15" customHeight="1" x14ac:dyDescent="0.2"/>
    <row r="16921" ht="13.15" customHeight="1" x14ac:dyDescent="0.2"/>
    <row r="16922" ht="13.15" customHeight="1" x14ac:dyDescent="0.2"/>
    <row r="16923" ht="13.15" customHeight="1" x14ac:dyDescent="0.2"/>
    <row r="16924" ht="13.15" customHeight="1" x14ac:dyDescent="0.2"/>
    <row r="16925" ht="13.15" customHeight="1" x14ac:dyDescent="0.2"/>
    <row r="16926" ht="13.15" customHeight="1" x14ac:dyDescent="0.2"/>
    <row r="16927" ht="13.15" customHeight="1" x14ac:dyDescent="0.2"/>
    <row r="16928" ht="13.15" customHeight="1" x14ac:dyDescent="0.2"/>
    <row r="16929" ht="13.15" customHeight="1" x14ac:dyDescent="0.2"/>
    <row r="16930" ht="13.15" customHeight="1" x14ac:dyDescent="0.2"/>
    <row r="16931" ht="13.15" customHeight="1" x14ac:dyDescent="0.2"/>
    <row r="16932" ht="13.15" customHeight="1" x14ac:dyDescent="0.2"/>
    <row r="16933" ht="13.15" customHeight="1" x14ac:dyDescent="0.2"/>
    <row r="16934" ht="13.15" customHeight="1" x14ac:dyDescent="0.2"/>
    <row r="16935" ht="13.15" customHeight="1" x14ac:dyDescent="0.2"/>
    <row r="16936" ht="13.15" customHeight="1" x14ac:dyDescent="0.2"/>
    <row r="16937" ht="13.15" customHeight="1" x14ac:dyDescent="0.2"/>
    <row r="16938" ht="13.15" customHeight="1" x14ac:dyDescent="0.2"/>
    <row r="16939" ht="13.15" customHeight="1" x14ac:dyDescent="0.2"/>
    <row r="16940" ht="13.15" customHeight="1" x14ac:dyDescent="0.2"/>
    <row r="16941" ht="13.15" customHeight="1" x14ac:dyDescent="0.2"/>
    <row r="16942" ht="13.15" customHeight="1" x14ac:dyDescent="0.2"/>
    <row r="16943" ht="13.15" customHeight="1" x14ac:dyDescent="0.2"/>
    <row r="16944" ht="13.15" customHeight="1" x14ac:dyDescent="0.2"/>
    <row r="16945" ht="13.15" customHeight="1" x14ac:dyDescent="0.2"/>
    <row r="16946" ht="13.15" customHeight="1" x14ac:dyDescent="0.2"/>
    <row r="16947" ht="13.15" customHeight="1" x14ac:dyDescent="0.2"/>
    <row r="16948" ht="13.15" customHeight="1" x14ac:dyDescent="0.2"/>
    <row r="16949" ht="13.15" customHeight="1" x14ac:dyDescent="0.2"/>
    <row r="16950" ht="13.15" customHeight="1" x14ac:dyDescent="0.2"/>
    <row r="16951" ht="13.15" customHeight="1" x14ac:dyDescent="0.2"/>
    <row r="16952" ht="13.15" customHeight="1" x14ac:dyDescent="0.2"/>
    <row r="16953" ht="13.15" customHeight="1" x14ac:dyDescent="0.2"/>
    <row r="16954" ht="13.15" customHeight="1" x14ac:dyDescent="0.2"/>
    <row r="16955" ht="13.15" customHeight="1" x14ac:dyDescent="0.2"/>
    <row r="16956" ht="13.15" customHeight="1" x14ac:dyDescent="0.2"/>
    <row r="16957" ht="13.15" customHeight="1" x14ac:dyDescent="0.2"/>
    <row r="16958" ht="13.15" customHeight="1" x14ac:dyDescent="0.2"/>
    <row r="16959" ht="13.15" customHeight="1" x14ac:dyDescent="0.2"/>
    <row r="16960" ht="13.15" customHeight="1" x14ac:dyDescent="0.2"/>
    <row r="16961" ht="13.15" customHeight="1" x14ac:dyDescent="0.2"/>
    <row r="16962" ht="13.15" customHeight="1" x14ac:dyDescent="0.2"/>
    <row r="16963" ht="13.15" customHeight="1" x14ac:dyDescent="0.2"/>
    <row r="16964" ht="13.15" customHeight="1" x14ac:dyDescent="0.2"/>
    <row r="16965" ht="13.15" customHeight="1" x14ac:dyDescent="0.2"/>
    <row r="16966" ht="13.15" customHeight="1" x14ac:dyDescent="0.2"/>
    <row r="16967" ht="13.15" customHeight="1" x14ac:dyDescent="0.2"/>
    <row r="16968" ht="13.15" customHeight="1" x14ac:dyDescent="0.2"/>
    <row r="16969" ht="13.15" customHeight="1" x14ac:dyDescent="0.2"/>
    <row r="16970" ht="13.15" customHeight="1" x14ac:dyDescent="0.2"/>
    <row r="16971" ht="13.15" customHeight="1" x14ac:dyDescent="0.2"/>
    <row r="16972" ht="13.15" customHeight="1" x14ac:dyDescent="0.2"/>
    <row r="16973" ht="13.15" customHeight="1" x14ac:dyDescent="0.2"/>
    <row r="16974" ht="13.15" customHeight="1" x14ac:dyDescent="0.2"/>
    <row r="16975" ht="13.15" customHeight="1" x14ac:dyDescent="0.2"/>
    <row r="16976" ht="13.15" customHeight="1" x14ac:dyDescent="0.2"/>
    <row r="16977" ht="13.15" customHeight="1" x14ac:dyDescent="0.2"/>
    <row r="16978" ht="13.15" customHeight="1" x14ac:dyDescent="0.2"/>
    <row r="16979" ht="13.15" customHeight="1" x14ac:dyDescent="0.2"/>
    <row r="16980" ht="13.15" customHeight="1" x14ac:dyDescent="0.2"/>
    <row r="16981" ht="13.15" customHeight="1" x14ac:dyDescent="0.2"/>
    <row r="16982" ht="13.15" customHeight="1" x14ac:dyDescent="0.2"/>
    <row r="16983" ht="13.15" customHeight="1" x14ac:dyDescent="0.2"/>
    <row r="16984" ht="13.15" customHeight="1" x14ac:dyDescent="0.2"/>
    <row r="16985" ht="13.15" customHeight="1" x14ac:dyDescent="0.2"/>
    <row r="16986" ht="13.15" customHeight="1" x14ac:dyDescent="0.2"/>
    <row r="16987" ht="13.15" customHeight="1" x14ac:dyDescent="0.2"/>
    <row r="16988" ht="13.15" customHeight="1" x14ac:dyDescent="0.2"/>
    <row r="16989" ht="13.15" customHeight="1" x14ac:dyDescent="0.2"/>
    <row r="16990" ht="13.15" customHeight="1" x14ac:dyDescent="0.2"/>
    <row r="16991" ht="13.15" customHeight="1" x14ac:dyDescent="0.2"/>
    <row r="16992" ht="13.15" customHeight="1" x14ac:dyDescent="0.2"/>
    <row r="16993" ht="13.15" customHeight="1" x14ac:dyDescent="0.2"/>
    <row r="16994" ht="13.15" customHeight="1" x14ac:dyDescent="0.2"/>
    <row r="16995" ht="13.15" customHeight="1" x14ac:dyDescent="0.2"/>
    <row r="16996" ht="13.15" customHeight="1" x14ac:dyDescent="0.2"/>
    <row r="16997" ht="13.15" customHeight="1" x14ac:dyDescent="0.2"/>
    <row r="16998" ht="13.15" customHeight="1" x14ac:dyDescent="0.2"/>
    <row r="16999" ht="13.15" customHeight="1" x14ac:dyDescent="0.2"/>
    <row r="17000" ht="13.15" customHeight="1" x14ac:dyDescent="0.2"/>
    <row r="17001" ht="13.15" customHeight="1" x14ac:dyDescent="0.2"/>
    <row r="17002" ht="13.15" customHeight="1" x14ac:dyDescent="0.2"/>
    <row r="17003" ht="13.15" customHeight="1" x14ac:dyDescent="0.2"/>
    <row r="17004" ht="13.15" customHeight="1" x14ac:dyDescent="0.2"/>
    <row r="17005" ht="13.15" customHeight="1" x14ac:dyDescent="0.2"/>
    <row r="17006" ht="13.15" customHeight="1" x14ac:dyDescent="0.2"/>
    <row r="17007" ht="13.15" customHeight="1" x14ac:dyDescent="0.2"/>
    <row r="17008" ht="13.15" customHeight="1" x14ac:dyDescent="0.2"/>
    <row r="17009" ht="13.15" customHeight="1" x14ac:dyDescent="0.2"/>
    <row r="17010" ht="13.15" customHeight="1" x14ac:dyDescent="0.2"/>
    <row r="17011" ht="13.15" customHeight="1" x14ac:dyDescent="0.2"/>
    <row r="17012" ht="13.15" customHeight="1" x14ac:dyDescent="0.2"/>
    <row r="17013" ht="13.15" customHeight="1" x14ac:dyDescent="0.2"/>
    <row r="17014" ht="13.15" customHeight="1" x14ac:dyDescent="0.2"/>
    <row r="17015" ht="13.15" customHeight="1" x14ac:dyDescent="0.2"/>
    <row r="17016" ht="13.15" customHeight="1" x14ac:dyDescent="0.2"/>
    <row r="17017" ht="13.15" customHeight="1" x14ac:dyDescent="0.2"/>
    <row r="17018" ht="13.15" customHeight="1" x14ac:dyDescent="0.2"/>
    <row r="17019" ht="13.15" customHeight="1" x14ac:dyDescent="0.2"/>
    <row r="17020" ht="13.15" customHeight="1" x14ac:dyDescent="0.2"/>
    <row r="17021" ht="13.15" customHeight="1" x14ac:dyDescent="0.2"/>
    <row r="17022" ht="13.15" customHeight="1" x14ac:dyDescent="0.2"/>
    <row r="17023" ht="13.15" customHeight="1" x14ac:dyDescent="0.2"/>
    <row r="17024" ht="13.15" customHeight="1" x14ac:dyDescent="0.2"/>
    <row r="17025" ht="13.15" customHeight="1" x14ac:dyDescent="0.2"/>
    <row r="17026" ht="13.15" customHeight="1" x14ac:dyDescent="0.2"/>
    <row r="17027" ht="13.15" customHeight="1" x14ac:dyDescent="0.2"/>
    <row r="17028" ht="13.15" customHeight="1" x14ac:dyDescent="0.2"/>
    <row r="17029" ht="13.15" customHeight="1" x14ac:dyDescent="0.2"/>
    <row r="17030" ht="13.15" customHeight="1" x14ac:dyDescent="0.2"/>
    <row r="17031" ht="13.15" customHeight="1" x14ac:dyDescent="0.2"/>
    <row r="17032" ht="13.15" customHeight="1" x14ac:dyDescent="0.2"/>
    <row r="17033" ht="13.15" customHeight="1" x14ac:dyDescent="0.2"/>
    <row r="17034" ht="13.15" customHeight="1" x14ac:dyDescent="0.2"/>
    <row r="17035" ht="13.15" customHeight="1" x14ac:dyDescent="0.2"/>
    <row r="17036" ht="13.15" customHeight="1" x14ac:dyDescent="0.2"/>
    <row r="17037" ht="13.15" customHeight="1" x14ac:dyDescent="0.2"/>
    <row r="17038" ht="13.15" customHeight="1" x14ac:dyDescent="0.2"/>
    <row r="17039" ht="13.15" customHeight="1" x14ac:dyDescent="0.2"/>
    <row r="17040" ht="13.15" customHeight="1" x14ac:dyDescent="0.2"/>
    <row r="17041" ht="13.15" customHeight="1" x14ac:dyDescent="0.2"/>
    <row r="17042" ht="13.15" customHeight="1" x14ac:dyDescent="0.2"/>
    <row r="17043" ht="13.15" customHeight="1" x14ac:dyDescent="0.2"/>
    <row r="17044" ht="13.15" customHeight="1" x14ac:dyDescent="0.2"/>
    <row r="17045" ht="13.15" customHeight="1" x14ac:dyDescent="0.2"/>
    <row r="17046" ht="13.15" customHeight="1" x14ac:dyDescent="0.2"/>
    <row r="17047" ht="13.15" customHeight="1" x14ac:dyDescent="0.2"/>
    <row r="17048" ht="13.15" customHeight="1" x14ac:dyDescent="0.2"/>
    <row r="17049" ht="13.15" customHeight="1" x14ac:dyDescent="0.2"/>
    <row r="17050" ht="13.15" customHeight="1" x14ac:dyDescent="0.2"/>
    <row r="17051" ht="13.15" customHeight="1" x14ac:dyDescent="0.2"/>
    <row r="17052" ht="13.15" customHeight="1" x14ac:dyDescent="0.2"/>
    <row r="17053" ht="13.15" customHeight="1" x14ac:dyDescent="0.2"/>
    <row r="17054" ht="13.15" customHeight="1" x14ac:dyDescent="0.2"/>
    <row r="17055" ht="13.15" customHeight="1" x14ac:dyDescent="0.2"/>
    <row r="17056" ht="13.15" customHeight="1" x14ac:dyDescent="0.2"/>
    <row r="17057" ht="13.15" customHeight="1" x14ac:dyDescent="0.2"/>
    <row r="17058" ht="13.15" customHeight="1" x14ac:dyDescent="0.2"/>
    <row r="17059" ht="13.15" customHeight="1" x14ac:dyDescent="0.2"/>
    <row r="17060" ht="13.15" customHeight="1" x14ac:dyDescent="0.2"/>
    <row r="17061" ht="13.15" customHeight="1" x14ac:dyDescent="0.2"/>
    <row r="17062" ht="13.15" customHeight="1" x14ac:dyDescent="0.2"/>
    <row r="17063" ht="13.15" customHeight="1" x14ac:dyDescent="0.2"/>
    <row r="17064" ht="13.15" customHeight="1" x14ac:dyDescent="0.2"/>
    <row r="17065" ht="13.15" customHeight="1" x14ac:dyDescent="0.2"/>
    <row r="17066" ht="13.15" customHeight="1" x14ac:dyDescent="0.2"/>
    <row r="17067" ht="13.15" customHeight="1" x14ac:dyDescent="0.2"/>
    <row r="17068" ht="13.15" customHeight="1" x14ac:dyDescent="0.2"/>
    <row r="17069" ht="13.15" customHeight="1" x14ac:dyDescent="0.2"/>
    <row r="17070" ht="13.15" customHeight="1" x14ac:dyDescent="0.2"/>
    <row r="17071" ht="13.15" customHeight="1" x14ac:dyDescent="0.2"/>
    <row r="17072" ht="13.15" customHeight="1" x14ac:dyDescent="0.2"/>
    <row r="17073" ht="13.15" customHeight="1" x14ac:dyDescent="0.2"/>
    <row r="17074" ht="13.15" customHeight="1" x14ac:dyDescent="0.2"/>
    <row r="17075" ht="13.15" customHeight="1" x14ac:dyDescent="0.2"/>
    <row r="17076" ht="13.15" customHeight="1" x14ac:dyDescent="0.2"/>
    <row r="17077" ht="13.15" customHeight="1" x14ac:dyDescent="0.2"/>
    <row r="17078" ht="13.15" customHeight="1" x14ac:dyDescent="0.2"/>
    <row r="17079" ht="13.15" customHeight="1" x14ac:dyDescent="0.2"/>
    <row r="17080" ht="13.15" customHeight="1" x14ac:dyDescent="0.2"/>
    <row r="17081" ht="13.15" customHeight="1" x14ac:dyDescent="0.2"/>
    <row r="17082" ht="13.15" customHeight="1" x14ac:dyDescent="0.2"/>
    <row r="17083" ht="13.15" customHeight="1" x14ac:dyDescent="0.2"/>
    <row r="17084" ht="13.15" customHeight="1" x14ac:dyDescent="0.2"/>
    <row r="17085" ht="13.15" customHeight="1" x14ac:dyDescent="0.2"/>
    <row r="17086" ht="13.15" customHeight="1" x14ac:dyDescent="0.2"/>
    <row r="17087" ht="13.15" customHeight="1" x14ac:dyDescent="0.2"/>
    <row r="17088" ht="13.15" customHeight="1" x14ac:dyDescent="0.2"/>
    <row r="17089" ht="13.15" customHeight="1" x14ac:dyDescent="0.2"/>
    <row r="17090" ht="13.15" customHeight="1" x14ac:dyDescent="0.2"/>
    <row r="17091" ht="13.15" customHeight="1" x14ac:dyDescent="0.2"/>
    <row r="17092" ht="13.15" customHeight="1" x14ac:dyDescent="0.2"/>
    <row r="17093" ht="13.15" customHeight="1" x14ac:dyDescent="0.2"/>
    <row r="17094" ht="13.15" customHeight="1" x14ac:dyDescent="0.2"/>
    <row r="17095" ht="13.15" customHeight="1" x14ac:dyDescent="0.2"/>
    <row r="17096" ht="13.15" customHeight="1" x14ac:dyDescent="0.2"/>
    <row r="17097" ht="13.15" customHeight="1" x14ac:dyDescent="0.2"/>
    <row r="17098" ht="13.15" customHeight="1" x14ac:dyDescent="0.2"/>
    <row r="17099" ht="13.15" customHeight="1" x14ac:dyDescent="0.2"/>
    <row r="17100" ht="13.15" customHeight="1" x14ac:dyDescent="0.2"/>
    <row r="17101" ht="13.15" customHeight="1" x14ac:dyDescent="0.2"/>
    <row r="17102" ht="13.15" customHeight="1" x14ac:dyDescent="0.2"/>
    <row r="17103" ht="13.15" customHeight="1" x14ac:dyDescent="0.2"/>
    <row r="17104" ht="13.15" customHeight="1" x14ac:dyDescent="0.2"/>
    <row r="17105" ht="13.15" customHeight="1" x14ac:dyDescent="0.2"/>
    <row r="17106" ht="13.15" customHeight="1" x14ac:dyDescent="0.2"/>
    <row r="17107" ht="13.15" customHeight="1" x14ac:dyDescent="0.2"/>
    <row r="17108" ht="13.15" customHeight="1" x14ac:dyDescent="0.2"/>
    <row r="17109" ht="13.15" customHeight="1" x14ac:dyDescent="0.2"/>
    <row r="17110" ht="13.15" customHeight="1" x14ac:dyDescent="0.2"/>
    <row r="17111" ht="13.15" customHeight="1" x14ac:dyDescent="0.2"/>
    <row r="17112" ht="13.15" customHeight="1" x14ac:dyDescent="0.2"/>
    <row r="17113" ht="13.15" customHeight="1" x14ac:dyDescent="0.2"/>
    <row r="17114" ht="13.15" customHeight="1" x14ac:dyDescent="0.2"/>
    <row r="17115" ht="13.15" customHeight="1" x14ac:dyDescent="0.2"/>
    <row r="17116" ht="13.15" customHeight="1" x14ac:dyDescent="0.2"/>
    <row r="17117" ht="13.15" customHeight="1" x14ac:dyDescent="0.2"/>
    <row r="17118" ht="13.15" customHeight="1" x14ac:dyDescent="0.2"/>
    <row r="17119" ht="13.15" customHeight="1" x14ac:dyDescent="0.2"/>
    <row r="17120" ht="13.15" customHeight="1" x14ac:dyDescent="0.2"/>
    <row r="17121" ht="13.15" customHeight="1" x14ac:dyDescent="0.2"/>
    <row r="17122" ht="13.15" customHeight="1" x14ac:dyDescent="0.2"/>
    <row r="17123" ht="13.15" customHeight="1" x14ac:dyDescent="0.2"/>
    <row r="17124" ht="13.15" customHeight="1" x14ac:dyDescent="0.2"/>
    <row r="17125" ht="13.15" customHeight="1" x14ac:dyDescent="0.2"/>
    <row r="17126" ht="13.15" customHeight="1" x14ac:dyDescent="0.2"/>
    <row r="17127" ht="13.15" customHeight="1" x14ac:dyDescent="0.2"/>
    <row r="17128" ht="13.15" customHeight="1" x14ac:dyDescent="0.2"/>
    <row r="17129" ht="13.15" customHeight="1" x14ac:dyDescent="0.2"/>
    <row r="17130" ht="13.15" customHeight="1" x14ac:dyDescent="0.2"/>
    <row r="17131" ht="13.15" customHeight="1" x14ac:dyDescent="0.2"/>
    <row r="17132" ht="13.15" customHeight="1" x14ac:dyDescent="0.2"/>
    <row r="17133" ht="13.15" customHeight="1" x14ac:dyDescent="0.2"/>
    <row r="17134" ht="13.15" customHeight="1" x14ac:dyDescent="0.2"/>
    <row r="17135" ht="13.15" customHeight="1" x14ac:dyDescent="0.2"/>
    <row r="17136" ht="13.15" customHeight="1" x14ac:dyDescent="0.2"/>
    <row r="17137" ht="13.15" customHeight="1" x14ac:dyDescent="0.2"/>
    <row r="17138" ht="13.15" customHeight="1" x14ac:dyDescent="0.2"/>
    <row r="17139" ht="13.15" customHeight="1" x14ac:dyDescent="0.2"/>
    <row r="17140" ht="13.15" customHeight="1" x14ac:dyDescent="0.2"/>
    <row r="17141" ht="13.15" customHeight="1" x14ac:dyDescent="0.2"/>
    <row r="17142" ht="13.15" customHeight="1" x14ac:dyDescent="0.2"/>
    <row r="17143" ht="13.15" customHeight="1" x14ac:dyDescent="0.2"/>
    <row r="17144" ht="13.15" customHeight="1" x14ac:dyDescent="0.2"/>
    <row r="17145" ht="13.15" customHeight="1" x14ac:dyDescent="0.2"/>
    <row r="17146" ht="13.15" customHeight="1" x14ac:dyDescent="0.2"/>
    <row r="17147" ht="13.15" customHeight="1" x14ac:dyDescent="0.2"/>
    <row r="17148" ht="13.15" customHeight="1" x14ac:dyDescent="0.2"/>
    <row r="17149" ht="13.15" customHeight="1" x14ac:dyDescent="0.2"/>
    <row r="17150" ht="13.15" customHeight="1" x14ac:dyDescent="0.2"/>
    <row r="17151" ht="13.15" customHeight="1" x14ac:dyDescent="0.2"/>
    <row r="17152" ht="13.15" customHeight="1" x14ac:dyDescent="0.2"/>
    <row r="17153" ht="13.15" customHeight="1" x14ac:dyDescent="0.2"/>
    <row r="17154" ht="13.15" customHeight="1" x14ac:dyDescent="0.2"/>
    <row r="17155" ht="13.15" customHeight="1" x14ac:dyDescent="0.2"/>
    <row r="17156" ht="13.15" customHeight="1" x14ac:dyDescent="0.2"/>
    <row r="17157" ht="13.15" customHeight="1" x14ac:dyDescent="0.2"/>
    <row r="17158" ht="13.15" customHeight="1" x14ac:dyDescent="0.2"/>
    <row r="17159" ht="13.15" customHeight="1" x14ac:dyDescent="0.2"/>
    <row r="17160" ht="13.15" customHeight="1" x14ac:dyDescent="0.2"/>
    <row r="17161" ht="13.15" customHeight="1" x14ac:dyDescent="0.2"/>
    <row r="17162" ht="13.15" customHeight="1" x14ac:dyDescent="0.2"/>
    <row r="17163" ht="13.15" customHeight="1" x14ac:dyDescent="0.2"/>
    <row r="17164" ht="13.15" customHeight="1" x14ac:dyDescent="0.2"/>
    <row r="17165" ht="13.15" customHeight="1" x14ac:dyDescent="0.2"/>
    <row r="17166" ht="13.15" customHeight="1" x14ac:dyDescent="0.2"/>
    <row r="17167" ht="13.15" customHeight="1" x14ac:dyDescent="0.2"/>
    <row r="17168" ht="13.15" customHeight="1" x14ac:dyDescent="0.2"/>
    <row r="17169" ht="13.15" customHeight="1" x14ac:dyDescent="0.2"/>
    <row r="17170" ht="13.15" customHeight="1" x14ac:dyDescent="0.2"/>
    <row r="17171" ht="13.15" customHeight="1" x14ac:dyDescent="0.2"/>
    <row r="17172" ht="13.15" customHeight="1" x14ac:dyDescent="0.2"/>
    <row r="17173" ht="13.15" customHeight="1" x14ac:dyDescent="0.2"/>
    <row r="17174" ht="13.15" customHeight="1" x14ac:dyDescent="0.2"/>
    <row r="17175" ht="13.15" customHeight="1" x14ac:dyDescent="0.2"/>
    <row r="17176" ht="13.15" customHeight="1" x14ac:dyDescent="0.2"/>
    <row r="17177" ht="13.15" customHeight="1" x14ac:dyDescent="0.2"/>
    <row r="17178" ht="13.15" customHeight="1" x14ac:dyDescent="0.2"/>
    <row r="17179" ht="13.15" customHeight="1" x14ac:dyDescent="0.2"/>
    <row r="17180" ht="13.15" customHeight="1" x14ac:dyDescent="0.2"/>
    <row r="17181" ht="13.15" customHeight="1" x14ac:dyDescent="0.2"/>
    <row r="17182" ht="13.15" customHeight="1" x14ac:dyDescent="0.2"/>
    <row r="17183" ht="13.15" customHeight="1" x14ac:dyDescent="0.2"/>
    <row r="17184" ht="13.15" customHeight="1" x14ac:dyDescent="0.2"/>
    <row r="17185" ht="13.15" customHeight="1" x14ac:dyDescent="0.2"/>
    <row r="17186" ht="13.15" customHeight="1" x14ac:dyDescent="0.2"/>
    <row r="17187" ht="13.15" customHeight="1" x14ac:dyDescent="0.2"/>
    <row r="17188" ht="13.15" customHeight="1" x14ac:dyDescent="0.2"/>
    <row r="17189" ht="13.15" customHeight="1" x14ac:dyDescent="0.2"/>
    <row r="17190" ht="13.15" customHeight="1" x14ac:dyDescent="0.2"/>
    <row r="17191" ht="13.15" customHeight="1" x14ac:dyDescent="0.2"/>
    <row r="17192" ht="13.15" customHeight="1" x14ac:dyDescent="0.2"/>
    <row r="17193" ht="13.15" customHeight="1" x14ac:dyDescent="0.2"/>
    <row r="17194" ht="13.15" customHeight="1" x14ac:dyDescent="0.2"/>
    <row r="17195" ht="13.15" customHeight="1" x14ac:dyDescent="0.2"/>
    <row r="17196" ht="13.15" customHeight="1" x14ac:dyDescent="0.2"/>
    <row r="17197" ht="13.15" customHeight="1" x14ac:dyDescent="0.2"/>
    <row r="17198" ht="13.15" customHeight="1" x14ac:dyDescent="0.2"/>
    <row r="17199" ht="13.15" customHeight="1" x14ac:dyDescent="0.2"/>
    <row r="17200" ht="13.15" customHeight="1" x14ac:dyDescent="0.2"/>
    <row r="17201" ht="13.15" customHeight="1" x14ac:dyDescent="0.2"/>
    <row r="17202" ht="13.15" customHeight="1" x14ac:dyDescent="0.2"/>
    <row r="17203" ht="13.15" customHeight="1" x14ac:dyDescent="0.2"/>
    <row r="17204" ht="13.15" customHeight="1" x14ac:dyDescent="0.2"/>
    <row r="17205" ht="13.15" customHeight="1" x14ac:dyDescent="0.2"/>
    <row r="17206" ht="13.15" customHeight="1" x14ac:dyDescent="0.2"/>
    <row r="17207" ht="13.15" customHeight="1" x14ac:dyDescent="0.2"/>
    <row r="17208" ht="13.15" customHeight="1" x14ac:dyDescent="0.2"/>
    <row r="17209" ht="13.15" customHeight="1" x14ac:dyDescent="0.2"/>
    <row r="17210" ht="13.15" customHeight="1" x14ac:dyDescent="0.2"/>
    <row r="17211" ht="13.15" customHeight="1" x14ac:dyDescent="0.2"/>
    <row r="17212" ht="13.15" customHeight="1" x14ac:dyDescent="0.2"/>
    <row r="17213" ht="13.15" customHeight="1" x14ac:dyDescent="0.2"/>
    <row r="17214" ht="13.15" customHeight="1" x14ac:dyDescent="0.2"/>
    <row r="17215" ht="13.15" customHeight="1" x14ac:dyDescent="0.2"/>
    <row r="17216" ht="13.15" customHeight="1" x14ac:dyDescent="0.2"/>
    <row r="17217" ht="13.15" customHeight="1" x14ac:dyDescent="0.2"/>
    <row r="17218" ht="13.15" customHeight="1" x14ac:dyDescent="0.2"/>
    <row r="17219" ht="13.15" customHeight="1" x14ac:dyDescent="0.2"/>
    <row r="17220" ht="13.15" customHeight="1" x14ac:dyDescent="0.2"/>
    <row r="17221" ht="13.15" customHeight="1" x14ac:dyDescent="0.2"/>
    <row r="17222" ht="13.15" customHeight="1" x14ac:dyDescent="0.2"/>
    <row r="17223" ht="13.15" customHeight="1" x14ac:dyDescent="0.2"/>
    <row r="17224" ht="13.15" customHeight="1" x14ac:dyDescent="0.2"/>
    <row r="17225" ht="13.15" customHeight="1" x14ac:dyDescent="0.2"/>
    <row r="17226" ht="13.15" customHeight="1" x14ac:dyDescent="0.2"/>
    <row r="17227" ht="13.15" customHeight="1" x14ac:dyDescent="0.2"/>
    <row r="17228" ht="13.15" customHeight="1" x14ac:dyDescent="0.2"/>
    <row r="17229" ht="13.15" customHeight="1" x14ac:dyDescent="0.2"/>
    <row r="17230" ht="13.15" customHeight="1" x14ac:dyDescent="0.2"/>
    <row r="17231" ht="13.15" customHeight="1" x14ac:dyDescent="0.2"/>
    <row r="17232" ht="13.15" customHeight="1" x14ac:dyDescent="0.2"/>
    <row r="17233" ht="13.15" customHeight="1" x14ac:dyDescent="0.2"/>
    <row r="17234" ht="13.15" customHeight="1" x14ac:dyDescent="0.2"/>
    <row r="17235" ht="13.15" customHeight="1" x14ac:dyDescent="0.2"/>
    <row r="17236" ht="13.15" customHeight="1" x14ac:dyDescent="0.2"/>
    <row r="17237" ht="13.15" customHeight="1" x14ac:dyDescent="0.2"/>
    <row r="17238" ht="13.15" customHeight="1" x14ac:dyDescent="0.2"/>
    <row r="17239" ht="13.15" customHeight="1" x14ac:dyDescent="0.2"/>
    <row r="17240" ht="13.15" customHeight="1" x14ac:dyDescent="0.2"/>
    <row r="17241" ht="13.15" customHeight="1" x14ac:dyDescent="0.2"/>
    <row r="17242" ht="13.15" customHeight="1" x14ac:dyDescent="0.2"/>
    <row r="17243" ht="13.15" customHeight="1" x14ac:dyDescent="0.2"/>
    <row r="17244" ht="13.15" customHeight="1" x14ac:dyDescent="0.2"/>
    <row r="17245" ht="13.15" customHeight="1" x14ac:dyDescent="0.2"/>
    <row r="17246" ht="13.15" customHeight="1" x14ac:dyDescent="0.2"/>
    <row r="17247" ht="13.15" customHeight="1" x14ac:dyDescent="0.2"/>
    <row r="17248" ht="13.15" customHeight="1" x14ac:dyDescent="0.2"/>
    <row r="17249" ht="13.15" customHeight="1" x14ac:dyDescent="0.2"/>
    <row r="17250" ht="13.15" customHeight="1" x14ac:dyDescent="0.2"/>
    <row r="17251" ht="13.15" customHeight="1" x14ac:dyDescent="0.2"/>
    <row r="17252" ht="13.15" customHeight="1" x14ac:dyDescent="0.2"/>
    <row r="17253" ht="13.15" customHeight="1" x14ac:dyDescent="0.2"/>
    <row r="17254" ht="13.15" customHeight="1" x14ac:dyDescent="0.2"/>
    <row r="17255" ht="13.15" customHeight="1" x14ac:dyDescent="0.2"/>
    <row r="17256" ht="13.15" customHeight="1" x14ac:dyDescent="0.2"/>
    <row r="17257" ht="13.15" customHeight="1" x14ac:dyDescent="0.2"/>
    <row r="17258" ht="13.15" customHeight="1" x14ac:dyDescent="0.2"/>
    <row r="17259" ht="13.15" customHeight="1" x14ac:dyDescent="0.2"/>
    <row r="17260" ht="13.15" customHeight="1" x14ac:dyDescent="0.2"/>
    <row r="17261" ht="13.15" customHeight="1" x14ac:dyDescent="0.2"/>
    <row r="17262" ht="13.15" customHeight="1" x14ac:dyDescent="0.2"/>
    <row r="17263" ht="13.15" customHeight="1" x14ac:dyDescent="0.2"/>
    <row r="17264" ht="13.15" customHeight="1" x14ac:dyDescent="0.2"/>
    <row r="17265" ht="13.15" customHeight="1" x14ac:dyDescent="0.2"/>
    <row r="17266" ht="13.15" customHeight="1" x14ac:dyDescent="0.2"/>
    <row r="17267" ht="13.15" customHeight="1" x14ac:dyDescent="0.2"/>
    <row r="17268" ht="13.15" customHeight="1" x14ac:dyDescent="0.2"/>
    <row r="17269" ht="13.15" customHeight="1" x14ac:dyDescent="0.2"/>
    <row r="17270" ht="13.15" customHeight="1" x14ac:dyDescent="0.2"/>
    <row r="17271" ht="13.15" customHeight="1" x14ac:dyDescent="0.2"/>
    <row r="17272" ht="13.15" customHeight="1" x14ac:dyDescent="0.2"/>
    <row r="17273" ht="13.15" customHeight="1" x14ac:dyDescent="0.2"/>
    <row r="17274" ht="13.15" customHeight="1" x14ac:dyDescent="0.2"/>
    <row r="17275" ht="13.15" customHeight="1" x14ac:dyDescent="0.2"/>
    <row r="17276" ht="13.15" customHeight="1" x14ac:dyDescent="0.2"/>
    <row r="17277" ht="13.15" customHeight="1" x14ac:dyDescent="0.2"/>
    <row r="17278" ht="13.15" customHeight="1" x14ac:dyDescent="0.2"/>
    <row r="17279" ht="13.15" customHeight="1" x14ac:dyDescent="0.2"/>
    <row r="17280" ht="13.15" customHeight="1" x14ac:dyDescent="0.2"/>
    <row r="17281" ht="13.15" customHeight="1" x14ac:dyDescent="0.2"/>
    <row r="17282" ht="13.15" customHeight="1" x14ac:dyDescent="0.2"/>
    <row r="17283" ht="13.15" customHeight="1" x14ac:dyDescent="0.2"/>
    <row r="17284" ht="13.15" customHeight="1" x14ac:dyDescent="0.2"/>
    <row r="17285" ht="13.15" customHeight="1" x14ac:dyDescent="0.2"/>
    <row r="17286" ht="13.15" customHeight="1" x14ac:dyDescent="0.2"/>
    <row r="17287" ht="13.15" customHeight="1" x14ac:dyDescent="0.2"/>
    <row r="17288" ht="13.15" customHeight="1" x14ac:dyDescent="0.2"/>
    <row r="17289" ht="13.15" customHeight="1" x14ac:dyDescent="0.2"/>
    <row r="17290" ht="13.15" customHeight="1" x14ac:dyDescent="0.2"/>
    <row r="17291" ht="13.15" customHeight="1" x14ac:dyDescent="0.2"/>
    <row r="17292" ht="13.15" customHeight="1" x14ac:dyDescent="0.2"/>
    <row r="17293" ht="13.15" customHeight="1" x14ac:dyDescent="0.2"/>
    <row r="17294" ht="13.15" customHeight="1" x14ac:dyDescent="0.2"/>
    <row r="17295" ht="13.15" customHeight="1" x14ac:dyDescent="0.2"/>
    <row r="17296" ht="13.15" customHeight="1" x14ac:dyDescent="0.2"/>
    <row r="17297" ht="13.15" customHeight="1" x14ac:dyDescent="0.2"/>
    <row r="17298" ht="13.15" customHeight="1" x14ac:dyDescent="0.2"/>
    <row r="17299" ht="13.15" customHeight="1" x14ac:dyDescent="0.2"/>
    <row r="17300" ht="13.15" customHeight="1" x14ac:dyDescent="0.2"/>
    <row r="17301" ht="13.15" customHeight="1" x14ac:dyDescent="0.2"/>
    <row r="17302" ht="13.15" customHeight="1" x14ac:dyDescent="0.2"/>
    <row r="17303" ht="13.15" customHeight="1" x14ac:dyDescent="0.2"/>
    <row r="17304" ht="13.15" customHeight="1" x14ac:dyDescent="0.2"/>
    <row r="17305" ht="13.15" customHeight="1" x14ac:dyDescent="0.2"/>
    <row r="17306" ht="13.15" customHeight="1" x14ac:dyDescent="0.2"/>
    <row r="17307" ht="13.15" customHeight="1" x14ac:dyDescent="0.2"/>
    <row r="17308" ht="13.15" customHeight="1" x14ac:dyDescent="0.2"/>
    <row r="17309" ht="13.15" customHeight="1" x14ac:dyDescent="0.2"/>
    <row r="17310" ht="13.15" customHeight="1" x14ac:dyDescent="0.2"/>
    <row r="17311" ht="13.15" customHeight="1" x14ac:dyDescent="0.2"/>
    <row r="17312" ht="13.15" customHeight="1" x14ac:dyDescent="0.2"/>
    <row r="17313" ht="13.15" customHeight="1" x14ac:dyDescent="0.2"/>
    <row r="17314" ht="13.15" customHeight="1" x14ac:dyDescent="0.2"/>
    <row r="17315" ht="13.15" customHeight="1" x14ac:dyDescent="0.2"/>
    <row r="17316" ht="13.15" customHeight="1" x14ac:dyDescent="0.2"/>
    <row r="17317" ht="13.15" customHeight="1" x14ac:dyDescent="0.2"/>
    <row r="17318" ht="13.15" customHeight="1" x14ac:dyDescent="0.2"/>
    <row r="17319" ht="13.15" customHeight="1" x14ac:dyDescent="0.2"/>
    <row r="17320" ht="13.15" customHeight="1" x14ac:dyDescent="0.2"/>
    <row r="17321" ht="13.15" customHeight="1" x14ac:dyDescent="0.2"/>
    <row r="17322" ht="13.15" customHeight="1" x14ac:dyDescent="0.2"/>
    <row r="17323" ht="13.15" customHeight="1" x14ac:dyDescent="0.2"/>
    <row r="17324" ht="13.15" customHeight="1" x14ac:dyDescent="0.2"/>
    <row r="17325" ht="13.15" customHeight="1" x14ac:dyDescent="0.2"/>
    <row r="17326" ht="13.15" customHeight="1" x14ac:dyDescent="0.2"/>
    <row r="17327" ht="13.15" customHeight="1" x14ac:dyDescent="0.2"/>
    <row r="17328" ht="13.15" customHeight="1" x14ac:dyDescent="0.2"/>
    <row r="17329" ht="13.15" customHeight="1" x14ac:dyDescent="0.2"/>
    <row r="17330" ht="13.15" customHeight="1" x14ac:dyDescent="0.2"/>
    <row r="17331" ht="13.15" customHeight="1" x14ac:dyDescent="0.2"/>
    <row r="17332" ht="13.15" customHeight="1" x14ac:dyDescent="0.2"/>
    <row r="17333" ht="13.15" customHeight="1" x14ac:dyDescent="0.2"/>
    <row r="17334" ht="13.15" customHeight="1" x14ac:dyDescent="0.2"/>
    <row r="17335" ht="13.15" customHeight="1" x14ac:dyDescent="0.2"/>
    <row r="17336" ht="13.15" customHeight="1" x14ac:dyDescent="0.2"/>
    <row r="17337" ht="13.15" customHeight="1" x14ac:dyDescent="0.2"/>
    <row r="17338" ht="13.15" customHeight="1" x14ac:dyDescent="0.2"/>
    <row r="17339" ht="13.15" customHeight="1" x14ac:dyDescent="0.2"/>
    <row r="17340" ht="13.15" customHeight="1" x14ac:dyDescent="0.2"/>
    <row r="17341" ht="13.15" customHeight="1" x14ac:dyDescent="0.2"/>
    <row r="17342" ht="13.15" customHeight="1" x14ac:dyDescent="0.2"/>
    <row r="17343" ht="13.15" customHeight="1" x14ac:dyDescent="0.2"/>
    <row r="17344" ht="13.15" customHeight="1" x14ac:dyDescent="0.2"/>
    <row r="17345" ht="13.15" customHeight="1" x14ac:dyDescent="0.2"/>
    <row r="17346" ht="13.15" customHeight="1" x14ac:dyDescent="0.2"/>
    <row r="17347" ht="13.15" customHeight="1" x14ac:dyDescent="0.2"/>
    <row r="17348" ht="13.15" customHeight="1" x14ac:dyDescent="0.2"/>
    <row r="17349" ht="13.15" customHeight="1" x14ac:dyDescent="0.2"/>
    <row r="17350" ht="13.15" customHeight="1" x14ac:dyDescent="0.2"/>
    <row r="17351" ht="13.15" customHeight="1" x14ac:dyDescent="0.2"/>
    <row r="17352" ht="13.15" customHeight="1" x14ac:dyDescent="0.2"/>
    <row r="17353" ht="13.15" customHeight="1" x14ac:dyDescent="0.2"/>
    <row r="17354" ht="13.15" customHeight="1" x14ac:dyDescent="0.2"/>
    <row r="17355" ht="13.15" customHeight="1" x14ac:dyDescent="0.2"/>
    <row r="17356" ht="13.15" customHeight="1" x14ac:dyDescent="0.2"/>
    <row r="17357" ht="13.15" customHeight="1" x14ac:dyDescent="0.2"/>
    <row r="17358" ht="13.15" customHeight="1" x14ac:dyDescent="0.2"/>
    <row r="17359" ht="13.15" customHeight="1" x14ac:dyDescent="0.2"/>
    <row r="17360" ht="13.15" customHeight="1" x14ac:dyDescent="0.2"/>
    <row r="17361" ht="13.15" customHeight="1" x14ac:dyDescent="0.2"/>
    <row r="17362" ht="13.15" customHeight="1" x14ac:dyDescent="0.2"/>
    <row r="17363" ht="13.15" customHeight="1" x14ac:dyDescent="0.2"/>
    <row r="17364" ht="13.15" customHeight="1" x14ac:dyDescent="0.2"/>
    <row r="17365" ht="13.15" customHeight="1" x14ac:dyDescent="0.2"/>
    <row r="17366" ht="13.15" customHeight="1" x14ac:dyDescent="0.2"/>
    <row r="17367" ht="13.15" customHeight="1" x14ac:dyDescent="0.2"/>
    <row r="17368" ht="13.15" customHeight="1" x14ac:dyDescent="0.2"/>
    <row r="17369" ht="13.15" customHeight="1" x14ac:dyDescent="0.2"/>
    <row r="17370" ht="13.15" customHeight="1" x14ac:dyDescent="0.2"/>
    <row r="17371" ht="13.15" customHeight="1" x14ac:dyDescent="0.2"/>
    <row r="17372" ht="13.15" customHeight="1" x14ac:dyDescent="0.2"/>
    <row r="17373" ht="13.15" customHeight="1" x14ac:dyDescent="0.2"/>
    <row r="17374" ht="13.15" customHeight="1" x14ac:dyDescent="0.2"/>
    <row r="17375" ht="13.15" customHeight="1" x14ac:dyDescent="0.2"/>
    <row r="17376" ht="13.15" customHeight="1" x14ac:dyDescent="0.2"/>
    <row r="17377" ht="13.15" customHeight="1" x14ac:dyDescent="0.2"/>
    <row r="17378" ht="13.15" customHeight="1" x14ac:dyDescent="0.2"/>
    <row r="17379" ht="13.15" customHeight="1" x14ac:dyDescent="0.2"/>
    <row r="17380" ht="13.15" customHeight="1" x14ac:dyDescent="0.2"/>
    <row r="17381" ht="13.15" customHeight="1" x14ac:dyDescent="0.2"/>
    <row r="17382" ht="13.15" customHeight="1" x14ac:dyDescent="0.2"/>
    <row r="17383" ht="13.15" customHeight="1" x14ac:dyDescent="0.2"/>
    <row r="17384" ht="13.15" customHeight="1" x14ac:dyDescent="0.2"/>
    <row r="17385" ht="13.15" customHeight="1" x14ac:dyDescent="0.2"/>
    <row r="17386" ht="13.15" customHeight="1" x14ac:dyDescent="0.2"/>
    <row r="17387" ht="13.15" customHeight="1" x14ac:dyDescent="0.2"/>
    <row r="17388" ht="13.15" customHeight="1" x14ac:dyDescent="0.2"/>
    <row r="17389" ht="13.15" customHeight="1" x14ac:dyDescent="0.2"/>
    <row r="17390" ht="13.15" customHeight="1" x14ac:dyDescent="0.2"/>
    <row r="17391" ht="13.15" customHeight="1" x14ac:dyDescent="0.2"/>
    <row r="17392" ht="13.15" customHeight="1" x14ac:dyDescent="0.2"/>
    <row r="17393" ht="13.15" customHeight="1" x14ac:dyDescent="0.2"/>
    <row r="17394" ht="13.15" customHeight="1" x14ac:dyDescent="0.2"/>
    <row r="17395" ht="13.15" customHeight="1" x14ac:dyDescent="0.2"/>
    <row r="17396" ht="13.15" customHeight="1" x14ac:dyDescent="0.2"/>
    <row r="17397" ht="13.15" customHeight="1" x14ac:dyDescent="0.2"/>
    <row r="17398" ht="13.15" customHeight="1" x14ac:dyDescent="0.2"/>
    <row r="17399" ht="13.15" customHeight="1" x14ac:dyDescent="0.2"/>
    <row r="17400" ht="13.15" customHeight="1" x14ac:dyDescent="0.2"/>
    <row r="17401" ht="13.15" customHeight="1" x14ac:dyDescent="0.2"/>
    <row r="17402" ht="13.15" customHeight="1" x14ac:dyDescent="0.2"/>
    <row r="17403" ht="13.15" customHeight="1" x14ac:dyDescent="0.2"/>
    <row r="17404" ht="13.15" customHeight="1" x14ac:dyDescent="0.2"/>
    <row r="17405" ht="13.15" customHeight="1" x14ac:dyDescent="0.2"/>
    <row r="17406" ht="13.15" customHeight="1" x14ac:dyDescent="0.2"/>
    <row r="17407" ht="13.15" customHeight="1" x14ac:dyDescent="0.2"/>
    <row r="17408" ht="13.15" customHeight="1" x14ac:dyDescent="0.2"/>
    <row r="17409" ht="13.15" customHeight="1" x14ac:dyDescent="0.2"/>
    <row r="17410" ht="13.15" customHeight="1" x14ac:dyDescent="0.2"/>
    <row r="17411" ht="13.15" customHeight="1" x14ac:dyDescent="0.2"/>
    <row r="17412" ht="13.15" customHeight="1" x14ac:dyDescent="0.2"/>
    <row r="17413" ht="13.15" customHeight="1" x14ac:dyDescent="0.2"/>
    <row r="17414" ht="13.15" customHeight="1" x14ac:dyDescent="0.2"/>
    <row r="17415" ht="13.15" customHeight="1" x14ac:dyDescent="0.2"/>
    <row r="17416" ht="13.15" customHeight="1" x14ac:dyDescent="0.2"/>
    <row r="17417" ht="13.15" customHeight="1" x14ac:dyDescent="0.2"/>
    <row r="17418" ht="13.15" customHeight="1" x14ac:dyDescent="0.2"/>
    <row r="17419" ht="13.15" customHeight="1" x14ac:dyDescent="0.2"/>
    <row r="17420" ht="13.15" customHeight="1" x14ac:dyDescent="0.2"/>
    <row r="17421" ht="13.15" customHeight="1" x14ac:dyDescent="0.2"/>
    <row r="17422" ht="13.15" customHeight="1" x14ac:dyDescent="0.2"/>
    <row r="17423" ht="13.15" customHeight="1" x14ac:dyDescent="0.2"/>
    <row r="17424" ht="13.15" customHeight="1" x14ac:dyDescent="0.2"/>
    <row r="17425" ht="13.15" customHeight="1" x14ac:dyDescent="0.2"/>
    <row r="17426" ht="13.15" customHeight="1" x14ac:dyDescent="0.2"/>
    <row r="17427" ht="13.15" customHeight="1" x14ac:dyDescent="0.2"/>
    <row r="17428" ht="13.15" customHeight="1" x14ac:dyDescent="0.2"/>
    <row r="17429" ht="13.15" customHeight="1" x14ac:dyDescent="0.2"/>
    <row r="17430" ht="13.15" customHeight="1" x14ac:dyDescent="0.2"/>
    <row r="17431" ht="13.15" customHeight="1" x14ac:dyDescent="0.2"/>
    <row r="17432" ht="13.15" customHeight="1" x14ac:dyDescent="0.2"/>
    <row r="17433" ht="13.15" customHeight="1" x14ac:dyDescent="0.2"/>
    <row r="17434" ht="13.15" customHeight="1" x14ac:dyDescent="0.2"/>
    <row r="17435" ht="13.15" customHeight="1" x14ac:dyDescent="0.2"/>
    <row r="17436" ht="13.15" customHeight="1" x14ac:dyDescent="0.2"/>
    <row r="17437" ht="13.15" customHeight="1" x14ac:dyDescent="0.2"/>
    <row r="17438" ht="13.15" customHeight="1" x14ac:dyDescent="0.2"/>
    <row r="17439" ht="13.15" customHeight="1" x14ac:dyDescent="0.2"/>
    <row r="17440" ht="13.15" customHeight="1" x14ac:dyDescent="0.2"/>
    <row r="17441" ht="13.15" customHeight="1" x14ac:dyDescent="0.2"/>
    <row r="17442" ht="13.15" customHeight="1" x14ac:dyDescent="0.2"/>
    <row r="17443" ht="13.15" customHeight="1" x14ac:dyDescent="0.2"/>
    <row r="17444" ht="13.15" customHeight="1" x14ac:dyDescent="0.2"/>
    <row r="17445" ht="13.15" customHeight="1" x14ac:dyDescent="0.2"/>
    <row r="17446" ht="13.15" customHeight="1" x14ac:dyDescent="0.2"/>
    <row r="17447" ht="13.15" customHeight="1" x14ac:dyDescent="0.2"/>
    <row r="17448" ht="13.15" customHeight="1" x14ac:dyDescent="0.2"/>
    <row r="17449" ht="13.15" customHeight="1" x14ac:dyDescent="0.2"/>
    <row r="17450" ht="13.15" customHeight="1" x14ac:dyDescent="0.2"/>
    <row r="17451" ht="13.15" customHeight="1" x14ac:dyDescent="0.2"/>
    <row r="17452" ht="13.15" customHeight="1" x14ac:dyDescent="0.2"/>
    <row r="17453" ht="13.15" customHeight="1" x14ac:dyDescent="0.2"/>
    <row r="17454" ht="13.15" customHeight="1" x14ac:dyDescent="0.2"/>
    <row r="17455" ht="13.15" customHeight="1" x14ac:dyDescent="0.2"/>
    <row r="17456" ht="13.15" customHeight="1" x14ac:dyDescent="0.2"/>
    <row r="17457" ht="13.15" customHeight="1" x14ac:dyDescent="0.2"/>
    <row r="17458" ht="13.15" customHeight="1" x14ac:dyDescent="0.2"/>
    <row r="17459" ht="13.15" customHeight="1" x14ac:dyDescent="0.2"/>
    <row r="17460" ht="13.15" customHeight="1" x14ac:dyDescent="0.2"/>
    <row r="17461" ht="13.15" customHeight="1" x14ac:dyDescent="0.2"/>
    <row r="17462" ht="13.15" customHeight="1" x14ac:dyDescent="0.2"/>
    <row r="17463" ht="13.15" customHeight="1" x14ac:dyDescent="0.2"/>
    <row r="17464" ht="13.15" customHeight="1" x14ac:dyDescent="0.2"/>
    <row r="17465" ht="13.15" customHeight="1" x14ac:dyDescent="0.2"/>
    <row r="17466" ht="13.15" customHeight="1" x14ac:dyDescent="0.2"/>
    <row r="17467" ht="13.15" customHeight="1" x14ac:dyDescent="0.2"/>
    <row r="17468" ht="13.15" customHeight="1" x14ac:dyDescent="0.2"/>
    <row r="17469" ht="13.15" customHeight="1" x14ac:dyDescent="0.2"/>
    <row r="17470" ht="13.15" customHeight="1" x14ac:dyDescent="0.2"/>
    <row r="17471" ht="13.15" customHeight="1" x14ac:dyDescent="0.2"/>
    <row r="17472" ht="13.15" customHeight="1" x14ac:dyDescent="0.2"/>
    <row r="17473" ht="13.15" customHeight="1" x14ac:dyDescent="0.2"/>
    <row r="17474" ht="13.15" customHeight="1" x14ac:dyDescent="0.2"/>
    <row r="17475" ht="13.15" customHeight="1" x14ac:dyDescent="0.2"/>
    <row r="17476" ht="13.15" customHeight="1" x14ac:dyDescent="0.2"/>
    <row r="17477" ht="13.15" customHeight="1" x14ac:dyDescent="0.2"/>
    <row r="17478" ht="13.15" customHeight="1" x14ac:dyDescent="0.2"/>
    <row r="17479" ht="13.15" customHeight="1" x14ac:dyDescent="0.2"/>
    <row r="17480" ht="13.15" customHeight="1" x14ac:dyDescent="0.2"/>
    <row r="17481" ht="13.15" customHeight="1" x14ac:dyDescent="0.2"/>
    <row r="17482" ht="13.15" customHeight="1" x14ac:dyDescent="0.2"/>
    <row r="17483" ht="13.15" customHeight="1" x14ac:dyDescent="0.2"/>
    <row r="17484" ht="13.15" customHeight="1" x14ac:dyDescent="0.2"/>
    <row r="17485" ht="13.15" customHeight="1" x14ac:dyDescent="0.2"/>
    <row r="17486" ht="13.15" customHeight="1" x14ac:dyDescent="0.2"/>
    <row r="17487" ht="13.15" customHeight="1" x14ac:dyDescent="0.2"/>
    <row r="17488" ht="13.15" customHeight="1" x14ac:dyDescent="0.2"/>
    <row r="17489" ht="13.15" customHeight="1" x14ac:dyDescent="0.2"/>
    <row r="17490" ht="13.15" customHeight="1" x14ac:dyDescent="0.2"/>
    <row r="17491" ht="13.15" customHeight="1" x14ac:dyDescent="0.2"/>
    <row r="17492" ht="13.15" customHeight="1" x14ac:dyDescent="0.2"/>
    <row r="17493" ht="13.15" customHeight="1" x14ac:dyDescent="0.2"/>
    <row r="17494" ht="13.15" customHeight="1" x14ac:dyDescent="0.2"/>
    <row r="17495" ht="13.15" customHeight="1" x14ac:dyDescent="0.2"/>
    <row r="17496" ht="13.15" customHeight="1" x14ac:dyDescent="0.2"/>
    <row r="17497" ht="13.15" customHeight="1" x14ac:dyDescent="0.2"/>
    <row r="17498" ht="13.15" customHeight="1" x14ac:dyDescent="0.2"/>
    <row r="17499" ht="13.15" customHeight="1" x14ac:dyDescent="0.2"/>
    <row r="17500" ht="13.15" customHeight="1" x14ac:dyDescent="0.2"/>
    <row r="17501" ht="13.15" customHeight="1" x14ac:dyDescent="0.2"/>
    <row r="17502" ht="13.15" customHeight="1" x14ac:dyDescent="0.2"/>
    <row r="17503" ht="13.15" customHeight="1" x14ac:dyDescent="0.2"/>
    <row r="17504" ht="13.15" customHeight="1" x14ac:dyDescent="0.2"/>
    <row r="17505" ht="13.15" customHeight="1" x14ac:dyDescent="0.2"/>
    <row r="17506" ht="13.15" customHeight="1" x14ac:dyDescent="0.2"/>
    <row r="17507" ht="13.15" customHeight="1" x14ac:dyDescent="0.2"/>
    <row r="17508" ht="13.15" customHeight="1" x14ac:dyDescent="0.2"/>
    <row r="17509" ht="13.15" customHeight="1" x14ac:dyDescent="0.2"/>
    <row r="17510" ht="13.15" customHeight="1" x14ac:dyDescent="0.2"/>
    <row r="17511" ht="13.15" customHeight="1" x14ac:dyDescent="0.2"/>
    <row r="17512" ht="13.15" customHeight="1" x14ac:dyDescent="0.2"/>
    <row r="17513" ht="13.15" customHeight="1" x14ac:dyDescent="0.2"/>
    <row r="17514" ht="13.15" customHeight="1" x14ac:dyDescent="0.2"/>
    <row r="17515" ht="13.15" customHeight="1" x14ac:dyDescent="0.2"/>
    <row r="17516" ht="13.15" customHeight="1" x14ac:dyDescent="0.2"/>
    <row r="17517" ht="13.15" customHeight="1" x14ac:dyDescent="0.2"/>
    <row r="17518" ht="13.15" customHeight="1" x14ac:dyDescent="0.2"/>
    <row r="17519" ht="13.15" customHeight="1" x14ac:dyDescent="0.2"/>
    <row r="17520" ht="13.15" customHeight="1" x14ac:dyDescent="0.2"/>
    <row r="17521" ht="13.15" customHeight="1" x14ac:dyDescent="0.2"/>
    <row r="17522" ht="13.15" customHeight="1" x14ac:dyDescent="0.2"/>
    <row r="17523" ht="13.15" customHeight="1" x14ac:dyDescent="0.2"/>
    <row r="17524" ht="13.15" customHeight="1" x14ac:dyDescent="0.2"/>
    <row r="17525" ht="13.15" customHeight="1" x14ac:dyDescent="0.2"/>
    <row r="17526" ht="13.15" customHeight="1" x14ac:dyDescent="0.2"/>
    <row r="17527" ht="13.15" customHeight="1" x14ac:dyDescent="0.2"/>
    <row r="17528" ht="13.15" customHeight="1" x14ac:dyDescent="0.2"/>
    <row r="17529" ht="13.15" customHeight="1" x14ac:dyDescent="0.2"/>
    <row r="17530" ht="13.15" customHeight="1" x14ac:dyDescent="0.2"/>
    <row r="17531" ht="13.15" customHeight="1" x14ac:dyDescent="0.2"/>
    <row r="17532" ht="13.15" customHeight="1" x14ac:dyDescent="0.2"/>
    <row r="17533" ht="13.15" customHeight="1" x14ac:dyDescent="0.2"/>
    <row r="17534" ht="13.15" customHeight="1" x14ac:dyDescent="0.2"/>
    <row r="17535" ht="13.15" customHeight="1" x14ac:dyDescent="0.2"/>
    <row r="17536" ht="13.15" customHeight="1" x14ac:dyDescent="0.2"/>
    <row r="17537" ht="13.15" customHeight="1" x14ac:dyDescent="0.2"/>
    <row r="17538" ht="13.15" customHeight="1" x14ac:dyDescent="0.2"/>
    <row r="17539" ht="13.15" customHeight="1" x14ac:dyDescent="0.2"/>
    <row r="17540" ht="13.15" customHeight="1" x14ac:dyDescent="0.2"/>
    <row r="17541" ht="13.15" customHeight="1" x14ac:dyDescent="0.2"/>
    <row r="17542" ht="13.15" customHeight="1" x14ac:dyDescent="0.2"/>
    <row r="17543" ht="13.15" customHeight="1" x14ac:dyDescent="0.2"/>
    <row r="17544" ht="13.15" customHeight="1" x14ac:dyDescent="0.2"/>
    <row r="17545" ht="13.15" customHeight="1" x14ac:dyDescent="0.2"/>
    <row r="17546" ht="13.15" customHeight="1" x14ac:dyDescent="0.2"/>
    <row r="17547" ht="13.15" customHeight="1" x14ac:dyDescent="0.2"/>
    <row r="17548" ht="13.15" customHeight="1" x14ac:dyDescent="0.2"/>
    <row r="17549" ht="13.15" customHeight="1" x14ac:dyDescent="0.2"/>
    <row r="17550" ht="13.15" customHeight="1" x14ac:dyDescent="0.2"/>
    <row r="17551" ht="13.15" customHeight="1" x14ac:dyDescent="0.2"/>
    <row r="17552" ht="13.15" customHeight="1" x14ac:dyDescent="0.2"/>
    <row r="17553" ht="13.15" customHeight="1" x14ac:dyDescent="0.2"/>
    <row r="17554" ht="13.15" customHeight="1" x14ac:dyDescent="0.2"/>
    <row r="17555" ht="13.15" customHeight="1" x14ac:dyDescent="0.2"/>
    <row r="17556" ht="13.15" customHeight="1" x14ac:dyDescent="0.2"/>
    <row r="17557" ht="13.15" customHeight="1" x14ac:dyDescent="0.2"/>
    <row r="17558" ht="13.15" customHeight="1" x14ac:dyDescent="0.2"/>
    <row r="17559" ht="13.15" customHeight="1" x14ac:dyDescent="0.2"/>
    <row r="17560" ht="13.15" customHeight="1" x14ac:dyDescent="0.2"/>
    <row r="17561" ht="13.15" customHeight="1" x14ac:dyDescent="0.2"/>
    <row r="17562" ht="13.15" customHeight="1" x14ac:dyDescent="0.2"/>
    <row r="17563" ht="13.15" customHeight="1" x14ac:dyDescent="0.2"/>
    <row r="17564" ht="13.15" customHeight="1" x14ac:dyDescent="0.2"/>
    <row r="17565" ht="13.15" customHeight="1" x14ac:dyDescent="0.2"/>
    <row r="17566" ht="13.15" customHeight="1" x14ac:dyDescent="0.2"/>
    <row r="17567" ht="13.15" customHeight="1" x14ac:dyDescent="0.2"/>
    <row r="17568" ht="13.15" customHeight="1" x14ac:dyDescent="0.2"/>
    <row r="17569" ht="13.15" customHeight="1" x14ac:dyDescent="0.2"/>
    <row r="17570" ht="13.15" customHeight="1" x14ac:dyDescent="0.2"/>
    <row r="17571" ht="13.15" customHeight="1" x14ac:dyDescent="0.2"/>
    <row r="17572" ht="13.15" customHeight="1" x14ac:dyDescent="0.2"/>
    <row r="17573" ht="13.15" customHeight="1" x14ac:dyDescent="0.2"/>
    <row r="17574" ht="13.15" customHeight="1" x14ac:dyDescent="0.2"/>
    <row r="17575" ht="13.15" customHeight="1" x14ac:dyDescent="0.2"/>
    <row r="17576" ht="13.15" customHeight="1" x14ac:dyDescent="0.2"/>
    <row r="17577" ht="13.15" customHeight="1" x14ac:dyDescent="0.2"/>
    <row r="17578" ht="13.15" customHeight="1" x14ac:dyDescent="0.2"/>
    <row r="17579" ht="13.15" customHeight="1" x14ac:dyDescent="0.2"/>
    <row r="17580" ht="13.15" customHeight="1" x14ac:dyDescent="0.2"/>
    <row r="17581" ht="13.15" customHeight="1" x14ac:dyDescent="0.2"/>
    <row r="17582" ht="13.15" customHeight="1" x14ac:dyDescent="0.2"/>
    <row r="17583" ht="13.15" customHeight="1" x14ac:dyDescent="0.2"/>
    <row r="17584" ht="13.15" customHeight="1" x14ac:dyDescent="0.2"/>
    <row r="17585" ht="13.15" customHeight="1" x14ac:dyDescent="0.2"/>
    <row r="17586" ht="13.15" customHeight="1" x14ac:dyDescent="0.2"/>
    <row r="17587" ht="13.15" customHeight="1" x14ac:dyDescent="0.2"/>
    <row r="17588" ht="13.15" customHeight="1" x14ac:dyDescent="0.2"/>
    <row r="17589" ht="13.15" customHeight="1" x14ac:dyDescent="0.2"/>
    <row r="17590" ht="13.15" customHeight="1" x14ac:dyDescent="0.2"/>
    <row r="17591" ht="13.15" customHeight="1" x14ac:dyDescent="0.2"/>
    <row r="17592" ht="13.15" customHeight="1" x14ac:dyDescent="0.2"/>
    <row r="17593" ht="13.15" customHeight="1" x14ac:dyDescent="0.2"/>
    <row r="17594" ht="13.15" customHeight="1" x14ac:dyDescent="0.2"/>
    <row r="17595" ht="13.15" customHeight="1" x14ac:dyDescent="0.2"/>
    <row r="17596" ht="13.15" customHeight="1" x14ac:dyDescent="0.2"/>
    <row r="17597" ht="13.15" customHeight="1" x14ac:dyDescent="0.2"/>
    <row r="17598" ht="13.15" customHeight="1" x14ac:dyDescent="0.2"/>
    <row r="17599" ht="13.15" customHeight="1" x14ac:dyDescent="0.2"/>
    <row r="17600" ht="13.15" customHeight="1" x14ac:dyDescent="0.2"/>
    <row r="17601" ht="13.15" customHeight="1" x14ac:dyDescent="0.2"/>
    <row r="17602" ht="13.15" customHeight="1" x14ac:dyDescent="0.2"/>
    <row r="17603" ht="13.15" customHeight="1" x14ac:dyDescent="0.2"/>
    <row r="17604" ht="13.15" customHeight="1" x14ac:dyDescent="0.2"/>
    <row r="17605" ht="13.15" customHeight="1" x14ac:dyDescent="0.2"/>
    <row r="17606" ht="13.15" customHeight="1" x14ac:dyDescent="0.2"/>
    <row r="17607" ht="13.15" customHeight="1" x14ac:dyDescent="0.2"/>
    <row r="17608" ht="13.15" customHeight="1" x14ac:dyDescent="0.2"/>
    <row r="17609" ht="13.15" customHeight="1" x14ac:dyDescent="0.2"/>
    <row r="17610" ht="13.15" customHeight="1" x14ac:dyDescent="0.2"/>
    <row r="17611" ht="13.15" customHeight="1" x14ac:dyDescent="0.2"/>
    <row r="17612" ht="13.15" customHeight="1" x14ac:dyDescent="0.2"/>
    <row r="17613" ht="13.15" customHeight="1" x14ac:dyDescent="0.2"/>
    <row r="17614" ht="13.15" customHeight="1" x14ac:dyDescent="0.2"/>
    <row r="17615" ht="13.15" customHeight="1" x14ac:dyDescent="0.2"/>
    <row r="17616" ht="13.15" customHeight="1" x14ac:dyDescent="0.2"/>
    <row r="17617" ht="13.15" customHeight="1" x14ac:dyDescent="0.2"/>
    <row r="17618" ht="13.15" customHeight="1" x14ac:dyDescent="0.2"/>
    <row r="17619" ht="13.15" customHeight="1" x14ac:dyDescent="0.2"/>
    <row r="17620" ht="13.15" customHeight="1" x14ac:dyDescent="0.2"/>
    <row r="17621" ht="13.15" customHeight="1" x14ac:dyDescent="0.2"/>
    <row r="17622" ht="13.15" customHeight="1" x14ac:dyDescent="0.2"/>
    <row r="17623" ht="13.15" customHeight="1" x14ac:dyDescent="0.2"/>
    <row r="17624" ht="13.15" customHeight="1" x14ac:dyDescent="0.2"/>
    <row r="17625" ht="13.15" customHeight="1" x14ac:dyDescent="0.2"/>
    <row r="17626" ht="13.15" customHeight="1" x14ac:dyDescent="0.2"/>
    <row r="17627" ht="13.15" customHeight="1" x14ac:dyDescent="0.2"/>
    <row r="17628" ht="13.15" customHeight="1" x14ac:dyDescent="0.2"/>
    <row r="17629" ht="13.15" customHeight="1" x14ac:dyDescent="0.2"/>
    <row r="17630" ht="13.15" customHeight="1" x14ac:dyDescent="0.2"/>
    <row r="17631" ht="13.15" customHeight="1" x14ac:dyDescent="0.2"/>
    <row r="17632" ht="13.15" customHeight="1" x14ac:dyDescent="0.2"/>
    <row r="17633" ht="13.15" customHeight="1" x14ac:dyDescent="0.2"/>
    <row r="17634" ht="13.15" customHeight="1" x14ac:dyDescent="0.2"/>
    <row r="17635" ht="13.15" customHeight="1" x14ac:dyDescent="0.2"/>
    <row r="17636" ht="13.15" customHeight="1" x14ac:dyDescent="0.2"/>
    <row r="17637" ht="13.15" customHeight="1" x14ac:dyDescent="0.2"/>
    <row r="17638" ht="13.15" customHeight="1" x14ac:dyDescent="0.2"/>
    <row r="17639" ht="13.15" customHeight="1" x14ac:dyDescent="0.2"/>
    <row r="17640" ht="13.15" customHeight="1" x14ac:dyDescent="0.2"/>
    <row r="17641" ht="13.15" customHeight="1" x14ac:dyDescent="0.2"/>
    <row r="17642" ht="13.15" customHeight="1" x14ac:dyDescent="0.2"/>
    <row r="17643" ht="13.15" customHeight="1" x14ac:dyDescent="0.2"/>
    <row r="17644" ht="13.15" customHeight="1" x14ac:dyDescent="0.2"/>
    <row r="17645" ht="13.15" customHeight="1" x14ac:dyDescent="0.2"/>
    <row r="17646" ht="13.15" customHeight="1" x14ac:dyDescent="0.2"/>
    <row r="17647" ht="13.15" customHeight="1" x14ac:dyDescent="0.2"/>
    <row r="17648" ht="13.15" customHeight="1" x14ac:dyDescent="0.2"/>
    <row r="17649" ht="13.15" customHeight="1" x14ac:dyDescent="0.2"/>
    <row r="17650" ht="13.15" customHeight="1" x14ac:dyDescent="0.2"/>
    <row r="17651" ht="13.15" customHeight="1" x14ac:dyDescent="0.2"/>
    <row r="17652" ht="13.15" customHeight="1" x14ac:dyDescent="0.2"/>
    <row r="17653" ht="13.15" customHeight="1" x14ac:dyDescent="0.2"/>
    <row r="17654" ht="13.15" customHeight="1" x14ac:dyDescent="0.2"/>
    <row r="17655" ht="13.15" customHeight="1" x14ac:dyDescent="0.2"/>
    <row r="17656" ht="13.15" customHeight="1" x14ac:dyDescent="0.2"/>
    <row r="17657" ht="13.15" customHeight="1" x14ac:dyDescent="0.2"/>
    <row r="17658" ht="13.15" customHeight="1" x14ac:dyDescent="0.2"/>
    <row r="17659" ht="13.15" customHeight="1" x14ac:dyDescent="0.2"/>
    <row r="17660" ht="13.15" customHeight="1" x14ac:dyDescent="0.2"/>
    <row r="17661" ht="13.15" customHeight="1" x14ac:dyDescent="0.2"/>
    <row r="17662" ht="13.15" customHeight="1" x14ac:dyDescent="0.2"/>
    <row r="17663" ht="13.15" customHeight="1" x14ac:dyDescent="0.2"/>
    <row r="17664" ht="13.15" customHeight="1" x14ac:dyDescent="0.2"/>
    <row r="17665" ht="13.15" customHeight="1" x14ac:dyDescent="0.2"/>
    <row r="17666" ht="13.15" customHeight="1" x14ac:dyDescent="0.2"/>
    <row r="17667" ht="13.15" customHeight="1" x14ac:dyDescent="0.2"/>
    <row r="17668" ht="13.15" customHeight="1" x14ac:dyDescent="0.2"/>
    <row r="17669" ht="13.15" customHeight="1" x14ac:dyDescent="0.2"/>
    <row r="17670" ht="13.15" customHeight="1" x14ac:dyDescent="0.2"/>
    <row r="17671" ht="13.15" customHeight="1" x14ac:dyDescent="0.2"/>
    <row r="17672" ht="13.15" customHeight="1" x14ac:dyDescent="0.2"/>
    <row r="17673" ht="13.15" customHeight="1" x14ac:dyDescent="0.2"/>
    <row r="17674" ht="13.15" customHeight="1" x14ac:dyDescent="0.2"/>
    <row r="17675" ht="13.15" customHeight="1" x14ac:dyDescent="0.2"/>
    <row r="17676" ht="13.15" customHeight="1" x14ac:dyDescent="0.2"/>
    <row r="17677" ht="13.15" customHeight="1" x14ac:dyDescent="0.2"/>
    <row r="17678" ht="13.15" customHeight="1" x14ac:dyDescent="0.2"/>
    <row r="17679" ht="13.15" customHeight="1" x14ac:dyDescent="0.2"/>
    <row r="17680" ht="13.15" customHeight="1" x14ac:dyDescent="0.2"/>
    <row r="17681" ht="13.15" customHeight="1" x14ac:dyDescent="0.2"/>
    <row r="17682" ht="13.15" customHeight="1" x14ac:dyDescent="0.2"/>
    <row r="17683" ht="13.15" customHeight="1" x14ac:dyDescent="0.2"/>
    <row r="17684" ht="13.15" customHeight="1" x14ac:dyDescent="0.2"/>
    <row r="17685" ht="13.15" customHeight="1" x14ac:dyDescent="0.2"/>
    <row r="17686" ht="13.15" customHeight="1" x14ac:dyDescent="0.2"/>
    <row r="17687" ht="13.15" customHeight="1" x14ac:dyDescent="0.2"/>
    <row r="17688" ht="13.15" customHeight="1" x14ac:dyDescent="0.2"/>
    <row r="17689" ht="13.15" customHeight="1" x14ac:dyDescent="0.2"/>
    <row r="17690" ht="13.15" customHeight="1" x14ac:dyDescent="0.2"/>
    <row r="17691" ht="13.15" customHeight="1" x14ac:dyDescent="0.2"/>
    <row r="17692" ht="13.15" customHeight="1" x14ac:dyDescent="0.2"/>
    <row r="17693" ht="13.15" customHeight="1" x14ac:dyDescent="0.2"/>
    <row r="17694" ht="13.15" customHeight="1" x14ac:dyDescent="0.2"/>
    <row r="17695" ht="13.15" customHeight="1" x14ac:dyDescent="0.2"/>
    <row r="17696" ht="13.15" customHeight="1" x14ac:dyDescent="0.2"/>
    <row r="17697" ht="13.15" customHeight="1" x14ac:dyDescent="0.2"/>
    <row r="17698" ht="13.15" customHeight="1" x14ac:dyDescent="0.2"/>
    <row r="17699" ht="13.15" customHeight="1" x14ac:dyDescent="0.2"/>
    <row r="17700" ht="13.15" customHeight="1" x14ac:dyDescent="0.2"/>
    <row r="17701" ht="13.15" customHeight="1" x14ac:dyDescent="0.2"/>
    <row r="17702" ht="13.15" customHeight="1" x14ac:dyDescent="0.2"/>
    <row r="17703" ht="13.15" customHeight="1" x14ac:dyDescent="0.2"/>
    <row r="17704" ht="13.15" customHeight="1" x14ac:dyDescent="0.2"/>
    <row r="17705" ht="13.15" customHeight="1" x14ac:dyDescent="0.2"/>
    <row r="17706" ht="13.15" customHeight="1" x14ac:dyDescent="0.2"/>
    <row r="17707" ht="13.15" customHeight="1" x14ac:dyDescent="0.2"/>
    <row r="17708" ht="13.15" customHeight="1" x14ac:dyDescent="0.2"/>
    <row r="17709" ht="13.15" customHeight="1" x14ac:dyDescent="0.2"/>
    <row r="17710" ht="13.15" customHeight="1" x14ac:dyDescent="0.2"/>
    <row r="17711" ht="13.15" customHeight="1" x14ac:dyDescent="0.2"/>
    <row r="17712" ht="13.15" customHeight="1" x14ac:dyDescent="0.2"/>
    <row r="17713" ht="13.15" customHeight="1" x14ac:dyDescent="0.2"/>
    <row r="17714" ht="13.15" customHeight="1" x14ac:dyDescent="0.2"/>
    <row r="17715" ht="13.15" customHeight="1" x14ac:dyDescent="0.2"/>
    <row r="17716" ht="13.15" customHeight="1" x14ac:dyDescent="0.2"/>
    <row r="17717" ht="13.15" customHeight="1" x14ac:dyDescent="0.2"/>
    <row r="17718" ht="13.15" customHeight="1" x14ac:dyDescent="0.2"/>
    <row r="17719" ht="13.15" customHeight="1" x14ac:dyDescent="0.2"/>
    <row r="17720" ht="13.15" customHeight="1" x14ac:dyDescent="0.2"/>
    <row r="17721" ht="13.15" customHeight="1" x14ac:dyDescent="0.2"/>
    <row r="17722" ht="13.15" customHeight="1" x14ac:dyDescent="0.2"/>
    <row r="17723" ht="13.15" customHeight="1" x14ac:dyDescent="0.2"/>
    <row r="17724" ht="13.15" customHeight="1" x14ac:dyDescent="0.2"/>
    <row r="17725" ht="13.15" customHeight="1" x14ac:dyDescent="0.2"/>
    <row r="17726" ht="13.15" customHeight="1" x14ac:dyDescent="0.2"/>
    <row r="17727" ht="13.15" customHeight="1" x14ac:dyDescent="0.2"/>
    <row r="17728" ht="13.15" customHeight="1" x14ac:dyDescent="0.2"/>
    <row r="17729" ht="13.15" customHeight="1" x14ac:dyDescent="0.2"/>
    <row r="17730" ht="13.15" customHeight="1" x14ac:dyDescent="0.2"/>
    <row r="17731" ht="13.15" customHeight="1" x14ac:dyDescent="0.2"/>
    <row r="17732" ht="13.15" customHeight="1" x14ac:dyDescent="0.2"/>
    <row r="17733" ht="13.15" customHeight="1" x14ac:dyDescent="0.2"/>
    <row r="17734" ht="13.15" customHeight="1" x14ac:dyDescent="0.2"/>
    <row r="17735" ht="13.15" customHeight="1" x14ac:dyDescent="0.2"/>
    <row r="17736" ht="13.15" customHeight="1" x14ac:dyDescent="0.2"/>
    <row r="17737" ht="13.15" customHeight="1" x14ac:dyDescent="0.2"/>
    <row r="17738" ht="13.15" customHeight="1" x14ac:dyDescent="0.2"/>
    <row r="17739" ht="13.15" customHeight="1" x14ac:dyDescent="0.2"/>
    <row r="17740" ht="13.15" customHeight="1" x14ac:dyDescent="0.2"/>
    <row r="17741" ht="13.15" customHeight="1" x14ac:dyDescent="0.2"/>
    <row r="17742" ht="13.15" customHeight="1" x14ac:dyDescent="0.2"/>
    <row r="17743" ht="13.15" customHeight="1" x14ac:dyDescent="0.2"/>
    <row r="17744" ht="13.15" customHeight="1" x14ac:dyDescent="0.2"/>
    <row r="17745" ht="13.15" customHeight="1" x14ac:dyDescent="0.2"/>
    <row r="17746" ht="13.15" customHeight="1" x14ac:dyDescent="0.2"/>
    <row r="17747" ht="13.15" customHeight="1" x14ac:dyDescent="0.2"/>
    <row r="17748" ht="13.15" customHeight="1" x14ac:dyDescent="0.2"/>
    <row r="17749" ht="13.15" customHeight="1" x14ac:dyDescent="0.2"/>
    <row r="17750" ht="13.15" customHeight="1" x14ac:dyDescent="0.2"/>
    <row r="17751" ht="13.15" customHeight="1" x14ac:dyDescent="0.2"/>
    <row r="17752" ht="13.15" customHeight="1" x14ac:dyDescent="0.2"/>
    <row r="17753" ht="13.15" customHeight="1" x14ac:dyDescent="0.2"/>
    <row r="17754" ht="13.15" customHeight="1" x14ac:dyDescent="0.2"/>
    <row r="17755" ht="13.15" customHeight="1" x14ac:dyDescent="0.2"/>
    <row r="17756" ht="13.15" customHeight="1" x14ac:dyDescent="0.2"/>
    <row r="17757" ht="13.15" customHeight="1" x14ac:dyDescent="0.2"/>
    <row r="17758" ht="13.15" customHeight="1" x14ac:dyDescent="0.2"/>
    <row r="17759" ht="13.15" customHeight="1" x14ac:dyDescent="0.2"/>
    <row r="17760" ht="13.15" customHeight="1" x14ac:dyDescent="0.2"/>
    <row r="17761" ht="13.15" customHeight="1" x14ac:dyDescent="0.2"/>
    <row r="17762" ht="13.15" customHeight="1" x14ac:dyDescent="0.2"/>
    <row r="17763" ht="13.15" customHeight="1" x14ac:dyDescent="0.2"/>
    <row r="17764" ht="13.15" customHeight="1" x14ac:dyDescent="0.2"/>
    <row r="17765" ht="13.15" customHeight="1" x14ac:dyDescent="0.2"/>
    <row r="17766" ht="13.15" customHeight="1" x14ac:dyDescent="0.2"/>
    <row r="17767" ht="13.15" customHeight="1" x14ac:dyDescent="0.2"/>
    <row r="17768" ht="13.15" customHeight="1" x14ac:dyDescent="0.2"/>
    <row r="17769" ht="13.15" customHeight="1" x14ac:dyDescent="0.2"/>
    <row r="17770" ht="13.15" customHeight="1" x14ac:dyDescent="0.2"/>
    <row r="17771" ht="13.15" customHeight="1" x14ac:dyDescent="0.2"/>
    <row r="17772" ht="13.15" customHeight="1" x14ac:dyDescent="0.2"/>
    <row r="17773" ht="13.15" customHeight="1" x14ac:dyDescent="0.2"/>
    <row r="17774" ht="13.15" customHeight="1" x14ac:dyDescent="0.2"/>
    <row r="17775" ht="13.15" customHeight="1" x14ac:dyDescent="0.2"/>
    <row r="17776" ht="13.15" customHeight="1" x14ac:dyDescent="0.2"/>
    <row r="17777" ht="13.15" customHeight="1" x14ac:dyDescent="0.2"/>
    <row r="17778" ht="13.15" customHeight="1" x14ac:dyDescent="0.2"/>
    <row r="17779" ht="13.15" customHeight="1" x14ac:dyDescent="0.2"/>
    <row r="17780" ht="13.15" customHeight="1" x14ac:dyDescent="0.2"/>
    <row r="17781" ht="13.15" customHeight="1" x14ac:dyDescent="0.2"/>
    <row r="17782" ht="13.15" customHeight="1" x14ac:dyDescent="0.2"/>
    <row r="17783" ht="13.15" customHeight="1" x14ac:dyDescent="0.2"/>
    <row r="17784" ht="13.15" customHeight="1" x14ac:dyDescent="0.2"/>
    <row r="17785" ht="13.15" customHeight="1" x14ac:dyDescent="0.2"/>
    <row r="17786" ht="13.15" customHeight="1" x14ac:dyDescent="0.2"/>
    <row r="17787" ht="13.15" customHeight="1" x14ac:dyDescent="0.2"/>
    <row r="17788" ht="13.15" customHeight="1" x14ac:dyDescent="0.2"/>
    <row r="17789" ht="13.15" customHeight="1" x14ac:dyDescent="0.2"/>
    <row r="17790" ht="13.15" customHeight="1" x14ac:dyDescent="0.2"/>
    <row r="17791" ht="13.15" customHeight="1" x14ac:dyDescent="0.2"/>
    <row r="17792" ht="13.15" customHeight="1" x14ac:dyDescent="0.2"/>
    <row r="17793" ht="13.15" customHeight="1" x14ac:dyDescent="0.2"/>
    <row r="17794" ht="13.15" customHeight="1" x14ac:dyDescent="0.2"/>
    <row r="17795" ht="13.15" customHeight="1" x14ac:dyDescent="0.2"/>
    <row r="17796" ht="13.15" customHeight="1" x14ac:dyDescent="0.2"/>
    <row r="17797" ht="13.15" customHeight="1" x14ac:dyDescent="0.2"/>
    <row r="17798" ht="13.15" customHeight="1" x14ac:dyDescent="0.2"/>
    <row r="17799" ht="13.15" customHeight="1" x14ac:dyDescent="0.2"/>
    <row r="17800" ht="13.15" customHeight="1" x14ac:dyDescent="0.2"/>
    <row r="17801" ht="13.15" customHeight="1" x14ac:dyDescent="0.2"/>
    <row r="17802" ht="13.15" customHeight="1" x14ac:dyDescent="0.2"/>
    <row r="17803" ht="13.15" customHeight="1" x14ac:dyDescent="0.2"/>
    <row r="17804" ht="13.15" customHeight="1" x14ac:dyDescent="0.2"/>
    <row r="17805" ht="13.15" customHeight="1" x14ac:dyDescent="0.2"/>
    <row r="17806" ht="13.15" customHeight="1" x14ac:dyDescent="0.2"/>
    <row r="17807" ht="13.15" customHeight="1" x14ac:dyDescent="0.2"/>
    <row r="17808" ht="13.15" customHeight="1" x14ac:dyDescent="0.2"/>
    <row r="17809" ht="13.15" customHeight="1" x14ac:dyDescent="0.2"/>
    <row r="17810" ht="13.15" customHeight="1" x14ac:dyDescent="0.2"/>
    <row r="17811" ht="13.15" customHeight="1" x14ac:dyDescent="0.2"/>
    <row r="17812" ht="13.15" customHeight="1" x14ac:dyDescent="0.2"/>
    <row r="17813" ht="13.15" customHeight="1" x14ac:dyDescent="0.2"/>
    <row r="17814" ht="13.15" customHeight="1" x14ac:dyDescent="0.2"/>
    <row r="17815" ht="13.15" customHeight="1" x14ac:dyDescent="0.2"/>
    <row r="17816" ht="13.15" customHeight="1" x14ac:dyDescent="0.2"/>
    <row r="17817" ht="13.15" customHeight="1" x14ac:dyDescent="0.2"/>
    <row r="17818" ht="13.15" customHeight="1" x14ac:dyDescent="0.2"/>
    <row r="17819" ht="13.15" customHeight="1" x14ac:dyDescent="0.2"/>
    <row r="17820" ht="13.15" customHeight="1" x14ac:dyDescent="0.2"/>
    <row r="17821" ht="13.15" customHeight="1" x14ac:dyDescent="0.2"/>
    <row r="17822" ht="13.15" customHeight="1" x14ac:dyDescent="0.2"/>
    <row r="17823" ht="13.15" customHeight="1" x14ac:dyDescent="0.2"/>
    <row r="17824" ht="13.15" customHeight="1" x14ac:dyDescent="0.2"/>
    <row r="17825" ht="13.15" customHeight="1" x14ac:dyDescent="0.2"/>
    <row r="17826" ht="13.15" customHeight="1" x14ac:dyDescent="0.2"/>
    <row r="17827" ht="13.15" customHeight="1" x14ac:dyDescent="0.2"/>
    <row r="17828" ht="13.15" customHeight="1" x14ac:dyDescent="0.2"/>
    <row r="17829" ht="13.15" customHeight="1" x14ac:dyDescent="0.2"/>
    <row r="17830" ht="13.15" customHeight="1" x14ac:dyDescent="0.2"/>
    <row r="17831" ht="13.15" customHeight="1" x14ac:dyDescent="0.2"/>
    <row r="17832" ht="13.15" customHeight="1" x14ac:dyDescent="0.2"/>
    <row r="17833" ht="13.15" customHeight="1" x14ac:dyDescent="0.2"/>
    <row r="17834" ht="13.15" customHeight="1" x14ac:dyDescent="0.2"/>
    <row r="17835" ht="13.15" customHeight="1" x14ac:dyDescent="0.2"/>
    <row r="17836" ht="13.15" customHeight="1" x14ac:dyDescent="0.2"/>
    <row r="17837" ht="13.15" customHeight="1" x14ac:dyDescent="0.2"/>
    <row r="17838" ht="13.15" customHeight="1" x14ac:dyDescent="0.2"/>
    <row r="17839" ht="13.15" customHeight="1" x14ac:dyDescent="0.2"/>
    <row r="17840" ht="13.15" customHeight="1" x14ac:dyDescent="0.2"/>
    <row r="17841" ht="13.15" customHeight="1" x14ac:dyDescent="0.2"/>
    <row r="17842" ht="13.15" customHeight="1" x14ac:dyDescent="0.2"/>
    <row r="17843" ht="13.15" customHeight="1" x14ac:dyDescent="0.2"/>
    <row r="17844" ht="13.15" customHeight="1" x14ac:dyDescent="0.2"/>
    <row r="17845" ht="13.15" customHeight="1" x14ac:dyDescent="0.2"/>
    <row r="17846" ht="13.15" customHeight="1" x14ac:dyDescent="0.2"/>
    <row r="17847" ht="13.15" customHeight="1" x14ac:dyDescent="0.2"/>
    <row r="17848" ht="13.15" customHeight="1" x14ac:dyDescent="0.2"/>
    <row r="17849" ht="13.15" customHeight="1" x14ac:dyDescent="0.2"/>
    <row r="17850" ht="13.15" customHeight="1" x14ac:dyDescent="0.2"/>
    <row r="17851" ht="13.15" customHeight="1" x14ac:dyDescent="0.2"/>
    <row r="17852" ht="13.15" customHeight="1" x14ac:dyDescent="0.2"/>
    <row r="17853" ht="13.15" customHeight="1" x14ac:dyDescent="0.2"/>
    <row r="17854" ht="13.15" customHeight="1" x14ac:dyDescent="0.2"/>
    <row r="17855" ht="13.15" customHeight="1" x14ac:dyDescent="0.2"/>
    <row r="17856" ht="13.15" customHeight="1" x14ac:dyDescent="0.2"/>
    <row r="17857" ht="13.15" customHeight="1" x14ac:dyDescent="0.2"/>
    <row r="17858" ht="13.15" customHeight="1" x14ac:dyDescent="0.2"/>
    <row r="17859" ht="13.15" customHeight="1" x14ac:dyDescent="0.2"/>
    <row r="17860" ht="13.15" customHeight="1" x14ac:dyDescent="0.2"/>
    <row r="17861" ht="13.15" customHeight="1" x14ac:dyDescent="0.2"/>
    <row r="17862" ht="13.15" customHeight="1" x14ac:dyDescent="0.2"/>
    <row r="17863" ht="13.15" customHeight="1" x14ac:dyDescent="0.2"/>
    <row r="17864" ht="13.15" customHeight="1" x14ac:dyDescent="0.2"/>
    <row r="17865" ht="13.15" customHeight="1" x14ac:dyDescent="0.2"/>
    <row r="17866" ht="13.15" customHeight="1" x14ac:dyDescent="0.2"/>
    <row r="17867" ht="13.15" customHeight="1" x14ac:dyDescent="0.2"/>
    <row r="17868" ht="13.15" customHeight="1" x14ac:dyDescent="0.2"/>
    <row r="17869" ht="13.15" customHeight="1" x14ac:dyDescent="0.2"/>
    <row r="17870" ht="13.15" customHeight="1" x14ac:dyDescent="0.2"/>
    <row r="17871" ht="13.15" customHeight="1" x14ac:dyDescent="0.2"/>
    <row r="17872" ht="13.15" customHeight="1" x14ac:dyDescent="0.2"/>
    <row r="17873" ht="13.15" customHeight="1" x14ac:dyDescent="0.2"/>
    <row r="17874" ht="13.15" customHeight="1" x14ac:dyDescent="0.2"/>
    <row r="17875" ht="13.15" customHeight="1" x14ac:dyDescent="0.2"/>
    <row r="17876" ht="13.15" customHeight="1" x14ac:dyDescent="0.2"/>
    <row r="17877" ht="13.15" customHeight="1" x14ac:dyDescent="0.2"/>
    <row r="17878" ht="13.15" customHeight="1" x14ac:dyDescent="0.2"/>
    <row r="17879" ht="13.15" customHeight="1" x14ac:dyDescent="0.2"/>
    <row r="17880" ht="13.15" customHeight="1" x14ac:dyDescent="0.2"/>
    <row r="17881" ht="13.15" customHeight="1" x14ac:dyDescent="0.2"/>
    <row r="17882" ht="13.15" customHeight="1" x14ac:dyDescent="0.2"/>
    <row r="17883" ht="13.15" customHeight="1" x14ac:dyDescent="0.2"/>
    <row r="17884" ht="13.15" customHeight="1" x14ac:dyDescent="0.2"/>
    <row r="17885" ht="13.15" customHeight="1" x14ac:dyDescent="0.2"/>
    <row r="17886" ht="13.15" customHeight="1" x14ac:dyDescent="0.2"/>
    <row r="17887" ht="13.15" customHeight="1" x14ac:dyDescent="0.2"/>
    <row r="17888" ht="13.15" customHeight="1" x14ac:dyDescent="0.2"/>
    <row r="17889" ht="13.15" customHeight="1" x14ac:dyDescent="0.2"/>
    <row r="17890" ht="13.15" customHeight="1" x14ac:dyDescent="0.2"/>
    <row r="17891" ht="13.15" customHeight="1" x14ac:dyDescent="0.2"/>
    <row r="17892" ht="13.15" customHeight="1" x14ac:dyDescent="0.2"/>
    <row r="17893" ht="13.15" customHeight="1" x14ac:dyDescent="0.2"/>
    <row r="17894" ht="13.15" customHeight="1" x14ac:dyDescent="0.2"/>
    <row r="17895" ht="13.15" customHeight="1" x14ac:dyDescent="0.2"/>
    <row r="17896" ht="13.15" customHeight="1" x14ac:dyDescent="0.2"/>
    <row r="17897" ht="13.15" customHeight="1" x14ac:dyDescent="0.2"/>
    <row r="17898" ht="13.15" customHeight="1" x14ac:dyDescent="0.2"/>
    <row r="17899" ht="13.15" customHeight="1" x14ac:dyDescent="0.2"/>
    <row r="17900" ht="13.15" customHeight="1" x14ac:dyDescent="0.2"/>
    <row r="17901" ht="13.15" customHeight="1" x14ac:dyDescent="0.2"/>
    <row r="17902" ht="13.15" customHeight="1" x14ac:dyDescent="0.2"/>
    <row r="17903" ht="13.15" customHeight="1" x14ac:dyDescent="0.2"/>
    <row r="17904" ht="13.15" customHeight="1" x14ac:dyDescent="0.2"/>
    <row r="17905" ht="13.15" customHeight="1" x14ac:dyDescent="0.2"/>
    <row r="17906" ht="13.15" customHeight="1" x14ac:dyDescent="0.2"/>
    <row r="17907" ht="13.15" customHeight="1" x14ac:dyDescent="0.2"/>
    <row r="17908" ht="13.15" customHeight="1" x14ac:dyDescent="0.2"/>
    <row r="17909" ht="13.15" customHeight="1" x14ac:dyDescent="0.2"/>
    <row r="17910" ht="13.15" customHeight="1" x14ac:dyDescent="0.2"/>
    <row r="17911" ht="13.15" customHeight="1" x14ac:dyDescent="0.2"/>
    <row r="17912" ht="13.15" customHeight="1" x14ac:dyDescent="0.2"/>
    <row r="17913" ht="13.15" customHeight="1" x14ac:dyDescent="0.2"/>
    <row r="17914" ht="13.15" customHeight="1" x14ac:dyDescent="0.2"/>
    <row r="17915" ht="13.15" customHeight="1" x14ac:dyDescent="0.2"/>
    <row r="17916" ht="13.15" customHeight="1" x14ac:dyDescent="0.2"/>
    <row r="17917" ht="13.15" customHeight="1" x14ac:dyDescent="0.2"/>
    <row r="17918" ht="13.15" customHeight="1" x14ac:dyDescent="0.2"/>
    <row r="17919" ht="13.15" customHeight="1" x14ac:dyDescent="0.2"/>
    <row r="17920" ht="13.15" customHeight="1" x14ac:dyDescent="0.2"/>
    <row r="17921" ht="13.15" customHeight="1" x14ac:dyDescent="0.2"/>
    <row r="17922" ht="13.15" customHeight="1" x14ac:dyDescent="0.2"/>
    <row r="17923" ht="13.15" customHeight="1" x14ac:dyDescent="0.2"/>
    <row r="17924" ht="13.15" customHeight="1" x14ac:dyDescent="0.2"/>
    <row r="17925" ht="13.15" customHeight="1" x14ac:dyDescent="0.2"/>
    <row r="17926" ht="13.15" customHeight="1" x14ac:dyDescent="0.2"/>
    <row r="17927" ht="13.15" customHeight="1" x14ac:dyDescent="0.2"/>
    <row r="17928" ht="13.15" customHeight="1" x14ac:dyDescent="0.2"/>
    <row r="17929" ht="13.15" customHeight="1" x14ac:dyDescent="0.2"/>
    <row r="17930" ht="13.15" customHeight="1" x14ac:dyDescent="0.2"/>
    <row r="17931" ht="13.15" customHeight="1" x14ac:dyDescent="0.2"/>
    <row r="17932" ht="13.15" customHeight="1" x14ac:dyDescent="0.2"/>
    <row r="17933" ht="13.15" customHeight="1" x14ac:dyDescent="0.2"/>
    <row r="17934" ht="13.15" customHeight="1" x14ac:dyDescent="0.2"/>
    <row r="17935" ht="13.15" customHeight="1" x14ac:dyDescent="0.2"/>
    <row r="17936" ht="13.15" customHeight="1" x14ac:dyDescent="0.2"/>
    <row r="17937" ht="13.15" customHeight="1" x14ac:dyDescent="0.2"/>
    <row r="17938" ht="13.15" customHeight="1" x14ac:dyDescent="0.2"/>
    <row r="17939" ht="13.15" customHeight="1" x14ac:dyDescent="0.2"/>
    <row r="17940" ht="13.15" customHeight="1" x14ac:dyDescent="0.2"/>
    <row r="17941" ht="13.15" customHeight="1" x14ac:dyDescent="0.2"/>
    <row r="17942" ht="13.15" customHeight="1" x14ac:dyDescent="0.2"/>
    <row r="17943" ht="13.15" customHeight="1" x14ac:dyDescent="0.2"/>
    <row r="17944" ht="13.15" customHeight="1" x14ac:dyDescent="0.2"/>
    <row r="17945" ht="13.15" customHeight="1" x14ac:dyDescent="0.2"/>
    <row r="17946" ht="13.15" customHeight="1" x14ac:dyDescent="0.2"/>
    <row r="17947" ht="13.15" customHeight="1" x14ac:dyDescent="0.2"/>
    <row r="17948" ht="13.15" customHeight="1" x14ac:dyDescent="0.2"/>
    <row r="17949" ht="13.15" customHeight="1" x14ac:dyDescent="0.2"/>
    <row r="17950" ht="13.15" customHeight="1" x14ac:dyDescent="0.2"/>
    <row r="17951" ht="13.15" customHeight="1" x14ac:dyDescent="0.2"/>
    <row r="17952" ht="13.15" customHeight="1" x14ac:dyDescent="0.2"/>
    <row r="17953" ht="13.15" customHeight="1" x14ac:dyDescent="0.2"/>
    <row r="17954" ht="13.15" customHeight="1" x14ac:dyDescent="0.2"/>
    <row r="17955" ht="13.15" customHeight="1" x14ac:dyDescent="0.2"/>
    <row r="17956" ht="13.15" customHeight="1" x14ac:dyDescent="0.2"/>
    <row r="17957" ht="13.15" customHeight="1" x14ac:dyDescent="0.2"/>
    <row r="17958" ht="13.15" customHeight="1" x14ac:dyDescent="0.2"/>
    <row r="17959" ht="13.15" customHeight="1" x14ac:dyDescent="0.2"/>
    <row r="17960" ht="13.15" customHeight="1" x14ac:dyDescent="0.2"/>
    <row r="17961" ht="13.15" customHeight="1" x14ac:dyDescent="0.2"/>
    <row r="17962" ht="13.15" customHeight="1" x14ac:dyDescent="0.2"/>
    <row r="17963" ht="13.15" customHeight="1" x14ac:dyDescent="0.2"/>
    <row r="17964" ht="13.15" customHeight="1" x14ac:dyDescent="0.2"/>
    <row r="17965" ht="13.15" customHeight="1" x14ac:dyDescent="0.2"/>
    <row r="17966" ht="13.15" customHeight="1" x14ac:dyDescent="0.2"/>
    <row r="17967" ht="13.15" customHeight="1" x14ac:dyDescent="0.2"/>
    <row r="17968" ht="13.15" customHeight="1" x14ac:dyDescent="0.2"/>
    <row r="17969" ht="13.15" customHeight="1" x14ac:dyDescent="0.2"/>
    <row r="17970" ht="13.15" customHeight="1" x14ac:dyDescent="0.2"/>
    <row r="17971" ht="13.15" customHeight="1" x14ac:dyDescent="0.2"/>
    <row r="17972" ht="13.15" customHeight="1" x14ac:dyDescent="0.2"/>
    <row r="17973" ht="13.15" customHeight="1" x14ac:dyDescent="0.2"/>
    <row r="17974" ht="13.15" customHeight="1" x14ac:dyDescent="0.2"/>
    <row r="17975" ht="13.15" customHeight="1" x14ac:dyDescent="0.2"/>
    <row r="17976" ht="13.15" customHeight="1" x14ac:dyDescent="0.2"/>
    <row r="17977" ht="13.15" customHeight="1" x14ac:dyDescent="0.2"/>
    <row r="17978" ht="13.15" customHeight="1" x14ac:dyDescent="0.2"/>
    <row r="17979" ht="13.15" customHeight="1" x14ac:dyDescent="0.2"/>
    <row r="17980" ht="13.15" customHeight="1" x14ac:dyDescent="0.2"/>
    <row r="17981" ht="13.15" customHeight="1" x14ac:dyDescent="0.2"/>
    <row r="17982" ht="13.15" customHeight="1" x14ac:dyDescent="0.2"/>
    <row r="17983" ht="13.15" customHeight="1" x14ac:dyDescent="0.2"/>
    <row r="17984" ht="13.15" customHeight="1" x14ac:dyDescent="0.2"/>
    <row r="17985" ht="13.15" customHeight="1" x14ac:dyDescent="0.2"/>
    <row r="17986" ht="13.15" customHeight="1" x14ac:dyDescent="0.2"/>
    <row r="17987" ht="13.15" customHeight="1" x14ac:dyDescent="0.2"/>
    <row r="17988" ht="13.15" customHeight="1" x14ac:dyDescent="0.2"/>
    <row r="17989" ht="13.15" customHeight="1" x14ac:dyDescent="0.2"/>
    <row r="17990" ht="13.15" customHeight="1" x14ac:dyDescent="0.2"/>
    <row r="17991" ht="13.15" customHeight="1" x14ac:dyDescent="0.2"/>
    <row r="17992" ht="13.15" customHeight="1" x14ac:dyDescent="0.2"/>
    <row r="17993" ht="13.15" customHeight="1" x14ac:dyDescent="0.2"/>
    <row r="17994" ht="13.15" customHeight="1" x14ac:dyDescent="0.2"/>
    <row r="17995" ht="13.15" customHeight="1" x14ac:dyDescent="0.2"/>
    <row r="17996" ht="13.15" customHeight="1" x14ac:dyDescent="0.2"/>
    <row r="17997" ht="13.15" customHeight="1" x14ac:dyDescent="0.2"/>
    <row r="17998" ht="13.15" customHeight="1" x14ac:dyDescent="0.2"/>
    <row r="17999" ht="13.15" customHeight="1" x14ac:dyDescent="0.2"/>
    <row r="18000" ht="13.15" customHeight="1" x14ac:dyDescent="0.2"/>
    <row r="18001" ht="13.15" customHeight="1" x14ac:dyDescent="0.2"/>
    <row r="18002" ht="13.15" customHeight="1" x14ac:dyDescent="0.2"/>
    <row r="18003" ht="13.15" customHeight="1" x14ac:dyDescent="0.2"/>
    <row r="18004" ht="13.15" customHeight="1" x14ac:dyDescent="0.2"/>
    <row r="18005" ht="13.15" customHeight="1" x14ac:dyDescent="0.2"/>
    <row r="18006" ht="13.15" customHeight="1" x14ac:dyDescent="0.2"/>
    <row r="18007" ht="13.15" customHeight="1" x14ac:dyDescent="0.2"/>
    <row r="18008" ht="13.15" customHeight="1" x14ac:dyDescent="0.2"/>
    <row r="18009" ht="13.15" customHeight="1" x14ac:dyDescent="0.2"/>
    <row r="18010" ht="13.15" customHeight="1" x14ac:dyDescent="0.2"/>
    <row r="18011" ht="13.15" customHeight="1" x14ac:dyDescent="0.2"/>
    <row r="18012" ht="13.15" customHeight="1" x14ac:dyDescent="0.2"/>
    <row r="18013" ht="13.15" customHeight="1" x14ac:dyDescent="0.2"/>
    <row r="18014" ht="13.15" customHeight="1" x14ac:dyDescent="0.2"/>
    <row r="18015" ht="13.15" customHeight="1" x14ac:dyDescent="0.2"/>
    <row r="18016" ht="13.15" customHeight="1" x14ac:dyDescent="0.2"/>
    <row r="18017" ht="13.15" customHeight="1" x14ac:dyDescent="0.2"/>
    <row r="18018" ht="13.15" customHeight="1" x14ac:dyDescent="0.2"/>
    <row r="18019" ht="13.15" customHeight="1" x14ac:dyDescent="0.2"/>
    <row r="18020" ht="13.15" customHeight="1" x14ac:dyDescent="0.2"/>
    <row r="18021" ht="13.15" customHeight="1" x14ac:dyDescent="0.2"/>
    <row r="18022" ht="13.15" customHeight="1" x14ac:dyDescent="0.2"/>
    <row r="18023" ht="13.15" customHeight="1" x14ac:dyDescent="0.2"/>
    <row r="18024" ht="13.15" customHeight="1" x14ac:dyDescent="0.2"/>
    <row r="18025" ht="13.15" customHeight="1" x14ac:dyDescent="0.2"/>
    <row r="18026" ht="13.15" customHeight="1" x14ac:dyDescent="0.2"/>
    <row r="18027" ht="13.15" customHeight="1" x14ac:dyDescent="0.2"/>
    <row r="18028" ht="13.15" customHeight="1" x14ac:dyDescent="0.2"/>
    <row r="18029" ht="13.15" customHeight="1" x14ac:dyDescent="0.2"/>
    <row r="18030" ht="13.15" customHeight="1" x14ac:dyDescent="0.2"/>
    <row r="18031" ht="13.15" customHeight="1" x14ac:dyDescent="0.2"/>
    <row r="18032" ht="13.15" customHeight="1" x14ac:dyDescent="0.2"/>
    <row r="18033" ht="13.15" customHeight="1" x14ac:dyDescent="0.2"/>
    <row r="18034" ht="13.15" customHeight="1" x14ac:dyDescent="0.2"/>
    <row r="18035" ht="13.15" customHeight="1" x14ac:dyDescent="0.2"/>
    <row r="18036" ht="13.15" customHeight="1" x14ac:dyDescent="0.2"/>
    <row r="18037" ht="13.15" customHeight="1" x14ac:dyDescent="0.2"/>
    <row r="18038" ht="13.15" customHeight="1" x14ac:dyDescent="0.2"/>
    <row r="18039" ht="13.15" customHeight="1" x14ac:dyDescent="0.2"/>
    <row r="18040" ht="13.15" customHeight="1" x14ac:dyDescent="0.2"/>
    <row r="18041" ht="13.15" customHeight="1" x14ac:dyDescent="0.2"/>
    <row r="18042" ht="13.15" customHeight="1" x14ac:dyDescent="0.2"/>
    <row r="18043" ht="13.15" customHeight="1" x14ac:dyDescent="0.2"/>
    <row r="18044" ht="13.15" customHeight="1" x14ac:dyDescent="0.2"/>
    <row r="18045" ht="13.15" customHeight="1" x14ac:dyDescent="0.2"/>
    <row r="18046" ht="13.15" customHeight="1" x14ac:dyDescent="0.2"/>
    <row r="18047" ht="13.15" customHeight="1" x14ac:dyDescent="0.2"/>
    <row r="18048" ht="13.15" customHeight="1" x14ac:dyDescent="0.2"/>
    <row r="18049" ht="13.15" customHeight="1" x14ac:dyDescent="0.2"/>
    <row r="18050" ht="13.15" customHeight="1" x14ac:dyDescent="0.2"/>
    <row r="18051" ht="13.15" customHeight="1" x14ac:dyDescent="0.2"/>
    <row r="18052" ht="13.15" customHeight="1" x14ac:dyDescent="0.2"/>
    <row r="18053" ht="13.15" customHeight="1" x14ac:dyDescent="0.2"/>
    <row r="18054" ht="13.15" customHeight="1" x14ac:dyDescent="0.2"/>
    <row r="18055" ht="13.15" customHeight="1" x14ac:dyDescent="0.2"/>
    <row r="18056" ht="13.15" customHeight="1" x14ac:dyDescent="0.2"/>
    <row r="18057" ht="13.15" customHeight="1" x14ac:dyDescent="0.2"/>
    <row r="18058" ht="13.15" customHeight="1" x14ac:dyDescent="0.2"/>
    <row r="18059" ht="13.15" customHeight="1" x14ac:dyDescent="0.2"/>
    <row r="18060" ht="13.15" customHeight="1" x14ac:dyDescent="0.2"/>
    <row r="18061" ht="13.15" customHeight="1" x14ac:dyDescent="0.2"/>
    <row r="18062" ht="13.15" customHeight="1" x14ac:dyDescent="0.2"/>
    <row r="18063" ht="13.15" customHeight="1" x14ac:dyDescent="0.2"/>
    <row r="18064" ht="13.15" customHeight="1" x14ac:dyDescent="0.2"/>
    <row r="18065" ht="13.15" customHeight="1" x14ac:dyDescent="0.2"/>
    <row r="18066" ht="13.15" customHeight="1" x14ac:dyDescent="0.2"/>
    <row r="18067" ht="13.15" customHeight="1" x14ac:dyDescent="0.2"/>
    <row r="18068" ht="13.15" customHeight="1" x14ac:dyDescent="0.2"/>
    <row r="18069" ht="13.15" customHeight="1" x14ac:dyDescent="0.2"/>
    <row r="18070" ht="13.15" customHeight="1" x14ac:dyDescent="0.2"/>
    <row r="18071" ht="13.15" customHeight="1" x14ac:dyDescent="0.2"/>
    <row r="18072" ht="13.15" customHeight="1" x14ac:dyDescent="0.2"/>
    <row r="18073" ht="13.15" customHeight="1" x14ac:dyDescent="0.2"/>
    <row r="18074" ht="13.15" customHeight="1" x14ac:dyDescent="0.2"/>
    <row r="18075" ht="13.15" customHeight="1" x14ac:dyDescent="0.2"/>
    <row r="18076" ht="13.15" customHeight="1" x14ac:dyDescent="0.2"/>
    <row r="18077" ht="13.15" customHeight="1" x14ac:dyDescent="0.2"/>
    <row r="18078" ht="13.15" customHeight="1" x14ac:dyDescent="0.2"/>
    <row r="18079" ht="13.15" customHeight="1" x14ac:dyDescent="0.2"/>
    <row r="18080" ht="13.15" customHeight="1" x14ac:dyDescent="0.2"/>
    <row r="18081" ht="13.15" customHeight="1" x14ac:dyDescent="0.2"/>
    <row r="18082" ht="13.15" customHeight="1" x14ac:dyDescent="0.2"/>
    <row r="18083" ht="13.15" customHeight="1" x14ac:dyDescent="0.2"/>
    <row r="18084" ht="13.15" customHeight="1" x14ac:dyDescent="0.2"/>
    <row r="18085" ht="13.15" customHeight="1" x14ac:dyDescent="0.2"/>
    <row r="18086" ht="13.15" customHeight="1" x14ac:dyDescent="0.2"/>
    <row r="18087" ht="13.15" customHeight="1" x14ac:dyDescent="0.2"/>
    <row r="18088" ht="13.15" customHeight="1" x14ac:dyDescent="0.2"/>
    <row r="18089" ht="13.15" customHeight="1" x14ac:dyDescent="0.2"/>
    <row r="18090" ht="13.15" customHeight="1" x14ac:dyDescent="0.2"/>
    <row r="18091" ht="13.15" customHeight="1" x14ac:dyDescent="0.2"/>
    <row r="18092" ht="13.15" customHeight="1" x14ac:dyDescent="0.2"/>
    <row r="18093" ht="13.15" customHeight="1" x14ac:dyDescent="0.2"/>
    <row r="18094" ht="13.15" customHeight="1" x14ac:dyDescent="0.2"/>
    <row r="18095" ht="13.15" customHeight="1" x14ac:dyDescent="0.2"/>
    <row r="18096" ht="13.15" customHeight="1" x14ac:dyDescent="0.2"/>
    <row r="18097" ht="13.15" customHeight="1" x14ac:dyDescent="0.2"/>
    <row r="18098" ht="13.15" customHeight="1" x14ac:dyDescent="0.2"/>
    <row r="18099" ht="13.15" customHeight="1" x14ac:dyDescent="0.2"/>
    <row r="18100" ht="13.15" customHeight="1" x14ac:dyDescent="0.2"/>
    <row r="18101" ht="13.15" customHeight="1" x14ac:dyDescent="0.2"/>
    <row r="18102" ht="13.15" customHeight="1" x14ac:dyDescent="0.2"/>
    <row r="18103" ht="13.15" customHeight="1" x14ac:dyDescent="0.2"/>
    <row r="18104" ht="13.15" customHeight="1" x14ac:dyDescent="0.2"/>
    <row r="18105" ht="13.15" customHeight="1" x14ac:dyDescent="0.2"/>
    <row r="18106" ht="13.15" customHeight="1" x14ac:dyDescent="0.2"/>
    <row r="18107" ht="13.15" customHeight="1" x14ac:dyDescent="0.2"/>
    <row r="18108" ht="13.15" customHeight="1" x14ac:dyDescent="0.2"/>
    <row r="18109" ht="13.15" customHeight="1" x14ac:dyDescent="0.2"/>
    <row r="18110" ht="13.15" customHeight="1" x14ac:dyDescent="0.2"/>
    <row r="18111" ht="13.15" customHeight="1" x14ac:dyDescent="0.2"/>
    <row r="18112" ht="13.15" customHeight="1" x14ac:dyDescent="0.2"/>
    <row r="18113" ht="13.15" customHeight="1" x14ac:dyDescent="0.2"/>
    <row r="18114" ht="13.15" customHeight="1" x14ac:dyDescent="0.2"/>
    <row r="18115" ht="13.15" customHeight="1" x14ac:dyDescent="0.2"/>
    <row r="18116" ht="13.15" customHeight="1" x14ac:dyDescent="0.2"/>
    <row r="18117" ht="13.15" customHeight="1" x14ac:dyDescent="0.2"/>
    <row r="18118" ht="13.15" customHeight="1" x14ac:dyDescent="0.2"/>
    <row r="18119" ht="13.15" customHeight="1" x14ac:dyDescent="0.2"/>
    <row r="18120" ht="13.15" customHeight="1" x14ac:dyDescent="0.2"/>
    <row r="18121" ht="13.15" customHeight="1" x14ac:dyDescent="0.2"/>
    <row r="18122" ht="13.15" customHeight="1" x14ac:dyDescent="0.2"/>
    <row r="18123" ht="13.15" customHeight="1" x14ac:dyDescent="0.2"/>
    <row r="18124" ht="13.15" customHeight="1" x14ac:dyDescent="0.2"/>
    <row r="18125" ht="13.15" customHeight="1" x14ac:dyDescent="0.2"/>
    <row r="18126" ht="13.15" customHeight="1" x14ac:dyDescent="0.2"/>
    <row r="18127" ht="13.15" customHeight="1" x14ac:dyDescent="0.2"/>
    <row r="18128" ht="13.15" customHeight="1" x14ac:dyDescent="0.2"/>
    <row r="18129" ht="13.15" customHeight="1" x14ac:dyDescent="0.2"/>
    <row r="18130" ht="13.15" customHeight="1" x14ac:dyDescent="0.2"/>
    <row r="18131" ht="13.15" customHeight="1" x14ac:dyDescent="0.2"/>
    <row r="18132" ht="13.15" customHeight="1" x14ac:dyDescent="0.2"/>
    <row r="18133" ht="13.15" customHeight="1" x14ac:dyDescent="0.2"/>
    <row r="18134" ht="13.15" customHeight="1" x14ac:dyDescent="0.2"/>
    <row r="18135" ht="13.15" customHeight="1" x14ac:dyDescent="0.2"/>
    <row r="18136" ht="13.15" customHeight="1" x14ac:dyDescent="0.2"/>
    <row r="18137" ht="13.15" customHeight="1" x14ac:dyDescent="0.2"/>
    <row r="18138" ht="13.15" customHeight="1" x14ac:dyDescent="0.2"/>
    <row r="18139" ht="13.15" customHeight="1" x14ac:dyDescent="0.2"/>
    <row r="18140" ht="13.15" customHeight="1" x14ac:dyDescent="0.2"/>
    <row r="18141" ht="13.15" customHeight="1" x14ac:dyDescent="0.2"/>
    <row r="18142" ht="13.15" customHeight="1" x14ac:dyDescent="0.2"/>
    <row r="18143" ht="13.15" customHeight="1" x14ac:dyDescent="0.2"/>
    <row r="18144" ht="13.15" customHeight="1" x14ac:dyDescent="0.2"/>
    <row r="18145" ht="13.15" customHeight="1" x14ac:dyDescent="0.2"/>
    <row r="18146" ht="13.15" customHeight="1" x14ac:dyDescent="0.2"/>
    <row r="18147" ht="13.15" customHeight="1" x14ac:dyDescent="0.2"/>
    <row r="18148" ht="13.15" customHeight="1" x14ac:dyDescent="0.2"/>
    <row r="18149" ht="13.15" customHeight="1" x14ac:dyDescent="0.2"/>
    <row r="18150" ht="13.15" customHeight="1" x14ac:dyDescent="0.2"/>
    <row r="18151" ht="13.15" customHeight="1" x14ac:dyDescent="0.2"/>
    <row r="18152" ht="13.15" customHeight="1" x14ac:dyDescent="0.2"/>
    <row r="18153" ht="13.15" customHeight="1" x14ac:dyDescent="0.2"/>
    <row r="18154" ht="13.15" customHeight="1" x14ac:dyDescent="0.2"/>
    <row r="18155" ht="13.15" customHeight="1" x14ac:dyDescent="0.2"/>
    <row r="18156" ht="13.15" customHeight="1" x14ac:dyDescent="0.2"/>
    <row r="18157" ht="13.15" customHeight="1" x14ac:dyDescent="0.2"/>
    <row r="18158" ht="13.15" customHeight="1" x14ac:dyDescent="0.2"/>
    <row r="18159" ht="13.15" customHeight="1" x14ac:dyDescent="0.2"/>
    <row r="18160" ht="13.15" customHeight="1" x14ac:dyDescent="0.2"/>
    <row r="18161" ht="13.15" customHeight="1" x14ac:dyDescent="0.2"/>
    <row r="18162" ht="13.15" customHeight="1" x14ac:dyDescent="0.2"/>
    <row r="18163" ht="13.15" customHeight="1" x14ac:dyDescent="0.2"/>
    <row r="18164" ht="13.15" customHeight="1" x14ac:dyDescent="0.2"/>
    <row r="18165" ht="13.15" customHeight="1" x14ac:dyDescent="0.2"/>
    <row r="18166" ht="13.15" customHeight="1" x14ac:dyDescent="0.2"/>
    <row r="18167" ht="13.15" customHeight="1" x14ac:dyDescent="0.2"/>
    <row r="18168" ht="13.15" customHeight="1" x14ac:dyDescent="0.2"/>
    <row r="18169" ht="13.15" customHeight="1" x14ac:dyDescent="0.2"/>
    <row r="18170" ht="13.15" customHeight="1" x14ac:dyDescent="0.2"/>
    <row r="18171" ht="13.15" customHeight="1" x14ac:dyDescent="0.2"/>
    <row r="18172" ht="13.15" customHeight="1" x14ac:dyDescent="0.2"/>
    <row r="18173" ht="13.15" customHeight="1" x14ac:dyDescent="0.2"/>
    <row r="18174" ht="13.15" customHeight="1" x14ac:dyDescent="0.2"/>
    <row r="18175" ht="13.15" customHeight="1" x14ac:dyDescent="0.2"/>
    <row r="18176" ht="13.15" customHeight="1" x14ac:dyDescent="0.2"/>
    <row r="18177" ht="13.15" customHeight="1" x14ac:dyDescent="0.2"/>
    <row r="18178" ht="13.15" customHeight="1" x14ac:dyDescent="0.2"/>
    <row r="18179" ht="13.15" customHeight="1" x14ac:dyDescent="0.2"/>
    <row r="18180" ht="13.15" customHeight="1" x14ac:dyDescent="0.2"/>
    <row r="18181" ht="13.15" customHeight="1" x14ac:dyDescent="0.2"/>
    <row r="18182" ht="13.15" customHeight="1" x14ac:dyDescent="0.2"/>
    <row r="18183" ht="13.15" customHeight="1" x14ac:dyDescent="0.2"/>
    <row r="18184" ht="13.15" customHeight="1" x14ac:dyDescent="0.2"/>
    <row r="18185" ht="13.15" customHeight="1" x14ac:dyDescent="0.2"/>
    <row r="18186" ht="13.15" customHeight="1" x14ac:dyDescent="0.2"/>
    <row r="18187" ht="13.15" customHeight="1" x14ac:dyDescent="0.2"/>
    <row r="18188" ht="13.15" customHeight="1" x14ac:dyDescent="0.2"/>
    <row r="18189" ht="13.15" customHeight="1" x14ac:dyDescent="0.2"/>
    <row r="18190" ht="13.15" customHeight="1" x14ac:dyDescent="0.2"/>
    <row r="18191" ht="13.15" customHeight="1" x14ac:dyDescent="0.2"/>
    <row r="18192" ht="13.15" customHeight="1" x14ac:dyDescent="0.2"/>
    <row r="18193" ht="13.15" customHeight="1" x14ac:dyDescent="0.2"/>
    <row r="18194" ht="13.15" customHeight="1" x14ac:dyDescent="0.2"/>
    <row r="18195" ht="13.15" customHeight="1" x14ac:dyDescent="0.2"/>
    <row r="18196" ht="13.15" customHeight="1" x14ac:dyDescent="0.2"/>
    <row r="18197" ht="13.15" customHeight="1" x14ac:dyDescent="0.2"/>
    <row r="18198" ht="13.15" customHeight="1" x14ac:dyDescent="0.2"/>
    <row r="18199" ht="13.15" customHeight="1" x14ac:dyDescent="0.2"/>
    <row r="18200" ht="13.15" customHeight="1" x14ac:dyDescent="0.2"/>
    <row r="18201" ht="13.15" customHeight="1" x14ac:dyDescent="0.2"/>
    <row r="18202" ht="13.15" customHeight="1" x14ac:dyDescent="0.2"/>
    <row r="18203" ht="13.15" customHeight="1" x14ac:dyDescent="0.2"/>
    <row r="18204" ht="13.15" customHeight="1" x14ac:dyDescent="0.2"/>
    <row r="18205" ht="13.15" customHeight="1" x14ac:dyDescent="0.2"/>
    <row r="18206" ht="13.15" customHeight="1" x14ac:dyDescent="0.2"/>
    <row r="18207" ht="13.15" customHeight="1" x14ac:dyDescent="0.2"/>
    <row r="18208" ht="13.15" customHeight="1" x14ac:dyDescent="0.2"/>
    <row r="18209" ht="13.15" customHeight="1" x14ac:dyDescent="0.2"/>
    <row r="18210" ht="13.15" customHeight="1" x14ac:dyDescent="0.2"/>
    <row r="18211" ht="13.15" customHeight="1" x14ac:dyDescent="0.2"/>
    <row r="18212" ht="13.15" customHeight="1" x14ac:dyDescent="0.2"/>
    <row r="18213" ht="13.15" customHeight="1" x14ac:dyDescent="0.2"/>
    <row r="18214" ht="13.15" customHeight="1" x14ac:dyDescent="0.2"/>
    <row r="18215" ht="13.15" customHeight="1" x14ac:dyDescent="0.2"/>
    <row r="18216" ht="13.15" customHeight="1" x14ac:dyDescent="0.2"/>
    <row r="18217" ht="13.15" customHeight="1" x14ac:dyDescent="0.2"/>
    <row r="18218" ht="13.15" customHeight="1" x14ac:dyDescent="0.2"/>
    <row r="18219" ht="13.15" customHeight="1" x14ac:dyDescent="0.2"/>
    <row r="18220" ht="13.15" customHeight="1" x14ac:dyDescent="0.2"/>
    <row r="18221" ht="13.15" customHeight="1" x14ac:dyDescent="0.2"/>
    <row r="18222" ht="13.15" customHeight="1" x14ac:dyDescent="0.2"/>
    <row r="18223" ht="13.15" customHeight="1" x14ac:dyDescent="0.2"/>
    <row r="18224" ht="13.15" customHeight="1" x14ac:dyDescent="0.2"/>
    <row r="18225" ht="13.15" customHeight="1" x14ac:dyDescent="0.2"/>
    <row r="18226" ht="13.15" customHeight="1" x14ac:dyDescent="0.2"/>
    <row r="18227" ht="13.15" customHeight="1" x14ac:dyDescent="0.2"/>
    <row r="18228" ht="13.15" customHeight="1" x14ac:dyDescent="0.2"/>
    <row r="18229" ht="13.15" customHeight="1" x14ac:dyDescent="0.2"/>
    <row r="18230" ht="13.15" customHeight="1" x14ac:dyDescent="0.2"/>
    <row r="18231" ht="13.15" customHeight="1" x14ac:dyDescent="0.2"/>
    <row r="18232" ht="13.15" customHeight="1" x14ac:dyDescent="0.2"/>
    <row r="18233" ht="13.15" customHeight="1" x14ac:dyDescent="0.2"/>
    <row r="18234" ht="13.15" customHeight="1" x14ac:dyDescent="0.2"/>
    <row r="18235" ht="13.15" customHeight="1" x14ac:dyDescent="0.2"/>
    <row r="18236" ht="13.15" customHeight="1" x14ac:dyDescent="0.2"/>
    <row r="18237" ht="13.15" customHeight="1" x14ac:dyDescent="0.2"/>
    <row r="18238" ht="13.15" customHeight="1" x14ac:dyDescent="0.2"/>
    <row r="18239" ht="13.15" customHeight="1" x14ac:dyDescent="0.2"/>
    <row r="18240" ht="13.15" customHeight="1" x14ac:dyDescent="0.2"/>
    <row r="18241" ht="13.15" customHeight="1" x14ac:dyDescent="0.2"/>
    <row r="18242" ht="13.15" customHeight="1" x14ac:dyDescent="0.2"/>
    <row r="18243" ht="13.15" customHeight="1" x14ac:dyDescent="0.2"/>
    <row r="18244" ht="13.15" customHeight="1" x14ac:dyDescent="0.2"/>
    <row r="18245" ht="13.15" customHeight="1" x14ac:dyDescent="0.2"/>
    <row r="18246" ht="13.15" customHeight="1" x14ac:dyDescent="0.2"/>
    <row r="18247" ht="13.15" customHeight="1" x14ac:dyDescent="0.2"/>
    <row r="18248" ht="13.15" customHeight="1" x14ac:dyDescent="0.2"/>
    <row r="18249" ht="13.15" customHeight="1" x14ac:dyDescent="0.2"/>
    <row r="18250" ht="13.15" customHeight="1" x14ac:dyDescent="0.2"/>
    <row r="18251" ht="13.15" customHeight="1" x14ac:dyDescent="0.2"/>
    <row r="18252" ht="13.15" customHeight="1" x14ac:dyDescent="0.2"/>
    <row r="18253" ht="13.15" customHeight="1" x14ac:dyDescent="0.2"/>
    <row r="18254" ht="13.15" customHeight="1" x14ac:dyDescent="0.2"/>
    <row r="18255" ht="13.15" customHeight="1" x14ac:dyDescent="0.2"/>
    <row r="18256" ht="13.15" customHeight="1" x14ac:dyDescent="0.2"/>
    <row r="18257" ht="13.15" customHeight="1" x14ac:dyDescent="0.2"/>
    <row r="18258" ht="13.15" customHeight="1" x14ac:dyDescent="0.2"/>
    <row r="18259" ht="13.15" customHeight="1" x14ac:dyDescent="0.2"/>
    <row r="18260" ht="13.15" customHeight="1" x14ac:dyDescent="0.2"/>
    <row r="18261" ht="13.15" customHeight="1" x14ac:dyDescent="0.2"/>
    <row r="18262" ht="13.15" customHeight="1" x14ac:dyDescent="0.2"/>
    <row r="18263" ht="13.15" customHeight="1" x14ac:dyDescent="0.2"/>
    <row r="18264" ht="13.15" customHeight="1" x14ac:dyDescent="0.2"/>
    <row r="18265" ht="13.15" customHeight="1" x14ac:dyDescent="0.2"/>
    <row r="18266" ht="13.15" customHeight="1" x14ac:dyDescent="0.2"/>
    <row r="18267" ht="13.15" customHeight="1" x14ac:dyDescent="0.2"/>
    <row r="18268" ht="13.15" customHeight="1" x14ac:dyDescent="0.2"/>
    <row r="18269" ht="13.15" customHeight="1" x14ac:dyDescent="0.2"/>
    <row r="18270" ht="13.15" customHeight="1" x14ac:dyDescent="0.2"/>
    <row r="18271" ht="13.15" customHeight="1" x14ac:dyDescent="0.2"/>
    <row r="18272" ht="13.15" customHeight="1" x14ac:dyDescent="0.2"/>
    <row r="18273" ht="13.15" customHeight="1" x14ac:dyDescent="0.2"/>
    <row r="18274" ht="13.15" customHeight="1" x14ac:dyDescent="0.2"/>
    <row r="18275" ht="13.15" customHeight="1" x14ac:dyDescent="0.2"/>
    <row r="18276" ht="13.15" customHeight="1" x14ac:dyDescent="0.2"/>
    <row r="18277" ht="13.15" customHeight="1" x14ac:dyDescent="0.2"/>
    <row r="18278" ht="13.15" customHeight="1" x14ac:dyDescent="0.2"/>
    <row r="18279" ht="13.15" customHeight="1" x14ac:dyDescent="0.2"/>
    <row r="18280" ht="13.15" customHeight="1" x14ac:dyDescent="0.2"/>
    <row r="18281" ht="13.15" customHeight="1" x14ac:dyDescent="0.2"/>
    <row r="18282" ht="13.15" customHeight="1" x14ac:dyDescent="0.2"/>
    <row r="18283" ht="13.15" customHeight="1" x14ac:dyDescent="0.2"/>
    <row r="18284" ht="13.15" customHeight="1" x14ac:dyDescent="0.2"/>
    <row r="18285" ht="13.15" customHeight="1" x14ac:dyDescent="0.2"/>
    <row r="18286" ht="13.15" customHeight="1" x14ac:dyDescent="0.2"/>
    <row r="18287" ht="13.15" customHeight="1" x14ac:dyDescent="0.2"/>
    <row r="18288" ht="13.15" customHeight="1" x14ac:dyDescent="0.2"/>
    <row r="18289" ht="13.15" customHeight="1" x14ac:dyDescent="0.2"/>
    <row r="18290" ht="13.15" customHeight="1" x14ac:dyDescent="0.2"/>
    <row r="18291" ht="13.15" customHeight="1" x14ac:dyDescent="0.2"/>
    <row r="18292" ht="13.15" customHeight="1" x14ac:dyDescent="0.2"/>
    <row r="18293" ht="13.15" customHeight="1" x14ac:dyDescent="0.2"/>
    <row r="18294" ht="13.15" customHeight="1" x14ac:dyDescent="0.2"/>
    <row r="18295" ht="13.15" customHeight="1" x14ac:dyDescent="0.2"/>
    <row r="18296" ht="13.15" customHeight="1" x14ac:dyDescent="0.2"/>
    <row r="18297" ht="13.15" customHeight="1" x14ac:dyDescent="0.2"/>
    <row r="18298" ht="13.15" customHeight="1" x14ac:dyDescent="0.2"/>
    <row r="18299" ht="13.15" customHeight="1" x14ac:dyDescent="0.2"/>
    <row r="18300" ht="13.15" customHeight="1" x14ac:dyDescent="0.2"/>
    <row r="18301" ht="13.15" customHeight="1" x14ac:dyDescent="0.2"/>
    <row r="18302" ht="13.15" customHeight="1" x14ac:dyDescent="0.2"/>
    <row r="18303" ht="13.15" customHeight="1" x14ac:dyDescent="0.2"/>
    <row r="18304" ht="13.15" customHeight="1" x14ac:dyDescent="0.2"/>
    <row r="18305" ht="13.15" customHeight="1" x14ac:dyDescent="0.2"/>
    <row r="18306" ht="13.15" customHeight="1" x14ac:dyDescent="0.2"/>
    <row r="18307" ht="13.15" customHeight="1" x14ac:dyDescent="0.2"/>
    <row r="18308" ht="13.15" customHeight="1" x14ac:dyDescent="0.2"/>
    <row r="18309" ht="13.15" customHeight="1" x14ac:dyDescent="0.2"/>
    <row r="18310" ht="13.15" customHeight="1" x14ac:dyDescent="0.2"/>
    <row r="18311" ht="13.15" customHeight="1" x14ac:dyDescent="0.2"/>
    <row r="18312" ht="13.15" customHeight="1" x14ac:dyDescent="0.2"/>
    <row r="18313" ht="13.15" customHeight="1" x14ac:dyDescent="0.2"/>
    <row r="18314" ht="13.15" customHeight="1" x14ac:dyDescent="0.2"/>
    <row r="18315" ht="13.15" customHeight="1" x14ac:dyDescent="0.2"/>
    <row r="18316" ht="13.15" customHeight="1" x14ac:dyDescent="0.2"/>
    <row r="18317" ht="13.15" customHeight="1" x14ac:dyDescent="0.2"/>
    <row r="18318" ht="13.15" customHeight="1" x14ac:dyDescent="0.2"/>
    <row r="18319" ht="13.15" customHeight="1" x14ac:dyDescent="0.2"/>
    <row r="18320" ht="13.15" customHeight="1" x14ac:dyDescent="0.2"/>
    <row r="18321" ht="13.15" customHeight="1" x14ac:dyDescent="0.2"/>
    <row r="18322" ht="13.15" customHeight="1" x14ac:dyDescent="0.2"/>
    <row r="18323" ht="13.15" customHeight="1" x14ac:dyDescent="0.2"/>
    <row r="18324" ht="13.15" customHeight="1" x14ac:dyDescent="0.2"/>
    <row r="18325" ht="13.15" customHeight="1" x14ac:dyDescent="0.2"/>
    <row r="18326" ht="13.15" customHeight="1" x14ac:dyDescent="0.2"/>
    <row r="18327" ht="13.15" customHeight="1" x14ac:dyDescent="0.2"/>
    <row r="18328" ht="13.15" customHeight="1" x14ac:dyDescent="0.2"/>
    <row r="18329" ht="13.15" customHeight="1" x14ac:dyDescent="0.2"/>
    <row r="18330" ht="13.15" customHeight="1" x14ac:dyDescent="0.2"/>
    <row r="18331" ht="13.15" customHeight="1" x14ac:dyDescent="0.2"/>
    <row r="18332" ht="13.15" customHeight="1" x14ac:dyDescent="0.2"/>
    <row r="18333" ht="13.15" customHeight="1" x14ac:dyDescent="0.2"/>
    <row r="18334" ht="13.15" customHeight="1" x14ac:dyDescent="0.2"/>
    <row r="18335" ht="13.15" customHeight="1" x14ac:dyDescent="0.2"/>
    <row r="18336" ht="13.15" customHeight="1" x14ac:dyDescent="0.2"/>
    <row r="18337" ht="13.15" customHeight="1" x14ac:dyDescent="0.2"/>
    <row r="18338" ht="13.15" customHeight="1" x14ac:dyDescent="0.2"/>
    <row r="18339" ht="13.15" customHeight="1" x14ac:dyDescent="0.2"/>
    <row r="18340" ht="13.15" customHeight="1" x14ac:dyDescent="0.2"/>
    <row r="18341" ht="13.15" customHeight="1" x14ac:dyDescent="0.2"/>
    <row r="18342" ht="13.15" customHeight="1" x14ac:dyDescent="0.2"/>
    <row r="18343" ht="13.15" customHeight="1" x14ac:dyDescent="0.2"/>
    <row r="18344" ht="13.15" customHeight="1" x14ac:dyDescent="0.2"/>
    <row r="18345" ht="13.15" customHeight="1" x14ac:dyDescent="0.2"/>
    <row r="18346" ht="13.15" customHeight="1" x14ac:dyDescent="0.2"/>
    <row r="18347" ht="13.15" customHeight="1" x14ac:dyDescent="0.2"/>
    <row r="18348" ht="13.15" customHeight="1" x14ac:dyDescent="0.2"/>
    <row r="18349" ht="13.15" customHeight="1" x14ac:dyDescent="0.2"/>
    <row r="18350" ht="13.15" customHeight="1" x14ac:dyDescent="0.2"/>
    <row r="18351" ht="13.15" customHeight="1" x14ac:dyDescent="0.2"/>
    <row r="18352" ht="13.15" customHeight="1" x14ac:dyDescent="0.2"/>
    <row r="18353" ht="13.15" customHeight="1" x14ac:dyDescent="0.2"/>
    <row r="18354" ht="13.15" customHeight="1" x14ac:dyDescent="0.2"/>
    <row r="18355" ht="13.15" customHeight="1" x14ac:dyDescent="0.2"/>
    <row r="18356" ht="13.15" customHeight="1" x14ac:dyDescent="0.2"/>
    <row r="18357" ht="13.15" customHeight="1" x14ac:dyDescent="0.2"/>
    <row r="18358" ht="13.15" customHeight="1" x14ac:dyDescent="0.2"/>
    <row r="18359" ht="13.15" customHeight="1" x14ac:dyDescent="0.2"/>
    <row r="18360" ht="13.15" customHeight="1" x14ac:dyDescent="0.2"/>
    <row r="18361" ht="13.15" customHeight="1" x14ac:dyDescent="0.2"/>
    <row r="18362" ht="13.15" customHeight="1" x14ac:dyDescent="0.2"/>
    <row r="18363" ht="13.15" customHeight="1" x14ac:dyDescent="0.2"/>
    <row r="18364" ht="13.15" customHeight="1" x14ac:dyDescent="0.2"/>
    <row r="18365" ht="13.15" customHeight="1" x14ac:dyDescent="0.2"/>
    <row r="18366" ht="13.15" customHeight="1" x14ac:dyDescent="0.2"/>
    <row r="18367" ht="13.15" customHeight="1" x14ac:dyDescent="0.2"/>
    <row r="18368" ht="13.15" customHeight="1" x14ac:dyDescent="0.2"/>
    <row r="18369" ht="13.15" customHeight="1" x14ac:dyDescent="0.2"/>
    <row r="18370" ht="13.15" customHeight="1" x14ac:dyDescent="0.2"/>
    <row r="18371" ht="13.15" customHeight="1" x14ac:dyDescent="0.2"/>
    <row r="18372" ht="13.15" customHeight="1" x14ac:dyDescent="0.2"/>
    <row r="18373" ht="13.15" customHeight="1" x14ac:dyDescent="0.2"/>
    <row r="18374" ht="13.15" customHeight="1" x14ac:dyDescent="0.2"/>
    <row r="18375" ht="13.15" customHeight="1" x14ac:dyDescent="0.2"/>
    <row r="18376" ht="13.15" customHeight="1" x14ac:dyDescent="0.2"/>
    <row r="18377" ht="13.15" customHeight="1" x14ac:dyDescent="0.2"/>
    <row r="18378" ht="13.15" customHeight="1" x14ac:dyDescent="0.2"/>
    <row r="18379" ht="13.15" customHeight="1" x14ac:dyDescent="0.2"/>
    <row r="18380" ht="13.15" customHeight="1" x14ac:dyDescent="0.2"/>
    <row r="18381" ht="13.15" customHeight="1" x14ac:dyDescent="0.2"/>
    <row r="18382" ht="13.15" customHeight="1" x14ac:dyDescent="0.2"/>
    <row r="18383" ht="13.15" customHeight="1" x14ac:dyDescent="0.2"/>
    <row r="18384" ht="13.15" customHeight="1" x14ac:dyDescent="0.2"/>
    <row r="18385" ht="13.15" customHeight="1" x14ac:dyDescent="0.2"/>
    <row r="18386" ht="13.15" customHeight="1" x14ac:dyDescent="0.2"/>
    <row r="18387" ht="13.15" customHeight="1" x14ac:dyDescent="0.2"/>
    <row r="18388" ht="13.15" customHeight="1" x14ac:dyDescent="0.2"/>
    <row r="18389" ht="13.15" customHeight="1" x14ac:dyDescent="0.2"/>
    <row r="18390" ht="13.15" customHeight="1" x14ac:dyDescent="0.2"/>
    <row r="18391" ht="13.15" customHeight="1" x14ac:dyDescent="0.2"/>
    <row r="18392" ht="13.15" customHeight="1" x14ac:dyDescent="0.2"/>
    <row r="18393" ht="13.15" customHeight="1" x14ac:dyDescent="0.2"/>
    <row r="18394" ht="13.15" customHeight="1" x14ac:dyDescent="0.2"/>
    <row r="18395" ht="13.15" customHeight="1" x14ac:dyDescent="0.2"/>
    <row r="18396" ht="13.15" customHeight="1" x14ac:dyDescent="0.2"/>
    <row r="18397" ht="13.15" customHeight="1" x14ac:dyDescent="0.2"/>
    <row r="18398" ht="13.15" customHeight="1" x14ac:dyDescent="0.2"/>
    <row r="18399" ht="13.15" customHeight="1" x14ac:dyDescent="0.2"/>
    <row r="18400" ht="13.15" customHeight="1" x14ac:dyDescent="0.2"/>
    <row r="18401" ht="13.15" customHeight="1" x14ac:dyDescent="0.2"/>
    <row r="18402" ht="13.15" customHeight="1" x14ac:dyDescent="0.2"/>
    <row r="18403" ht="13.15" customHeight="1" x14ac:dyDescent="0.2"/>
    <row r="18404" ht="13.15" customHeight="1" x14ac:dyDescent="0.2"/>
    <row r="18405" ht="13.15" customHeight="1" x14ac:dyDescent="0.2"/>
    <row r="18406" ht="13.15" customHeight="1" x14ac:dyDescent="0.2"/>
    <row r="18407" ht="13.15" customHeight="1" x14ac:dyDescent="0.2"/>
    <row r="18408" ht="13.15" customHeight="1" x14ac:dyDescent="0.2"/>
    <row r="18409" ht="13.15" customHeight="1" x14ac:dyDescent="0.2"/>
    <row r="18410" ht="13.15" customHeight="1" x14ac:dyDescent="0.2"/>
    <row r="18411" ht="13.15" customHeight="1" x14ac:dyDescent="0.2"/>
    <row r="18412" ht="13.15" customHeight="1" x14ac:dyDescent="0.2"/>
    <row r="18413" ht="13.15" customHeight="1" x14ac:dyDescent="0.2"/>
    <row r="18414" ht="13.15" customHeight="1" x14ac:dyDescent="0.2"/>
    <row r="18415" ht="13.15" customHeight="1" x14ac:dyDescent="0.2"/>
    <row r="18416" ht="13.15" customHeight="1" x14ac:dyDescent="0.2"/>
    <row r="18417" ht="13.15" customHeight="1" x14ac:dyDescent="0.2"/>
    <row r="18418" ht="13.15" customHeight="1" x14ac:dyDescent="0.2"/>
    <row r="18419" ht="13.15" customHeight="1" x14ac:dyDescent="0.2"/>
    <row r="18420" ht="13.15" customHeight="1" x14ac:dyDescent="0.2"/>
    <row r="18421" ht="13.15" customHeight="1" x14ac:dyDescent="0.2"/>
    <row r="18422" ht="13.15" customHeight="1" x14ac:dyDescent="0.2"/>
    <row r="18423" ht="13.15" customHeight="1" x14ac:dyDescent="0.2"/>
    <row r="18424" ht="13.15" customHeight="1" x14ac:dyDescent="0.2"/>
    <row r="18425" ht="13.15" customHeight="1" x14ac:dyDescent="0.2"/>
    <row r="18426" ht="13.15" customHeight="1" x14ac:dyDescent="0.2"/>
    <row r="18427" ht="13.15" customHeight="1" x14ac:dyDescent="0.2"/>
    <row r="18428" ht="13.15" customHeight="1" x14ac:dyDescent="0.2"/>
    <row r="18429" ht="13.15" customHeight="1" x14ac:dyDescent="0.2"/>
    <row r="18430" ht="13.15" customHeight="1" x14ac:dyDescent="0.2"/>
    <row r="18431" ht="13.15" customHeight="1" x14ac:dyDescent="0.2"/>
    <row r="18432" ht="13.15" customHeight="1" x14ac:dyDescent="0.2"/>
    <row r="18433" ht="13.15" customHeight="1" x14ac:dyDescent="0.2"/>
    <row r="18434" ht="13.15" customHeight="1" x14ac:dyDescent="0.2"/>
    <row r="18435" ht="13.15" customHeight="1" x14ac:dyDescent="0.2"/>
    <row r="18436" ht="13.15" customHeight="1" x14ac:dyDescent="0.2"/>
    <row r="18437" ht="13.15" customHeight="1" x14ac:dyDescent="0.2"/>
    <row r="18438" ht="13.15" customHeight="1" x14ac:dyDescent="0.2"/>
    <row r="18439" ht="13.15" customHeight="1" x14ac:dyDescent="0.2"/>
    <row r="18440" ht="13.15" customHeight="1" x14ac:dyDescent="0.2"/>
    <row r="18441" ht="13.15" customHeight="1" x14ac:dyDescent="0.2"/>
    <row r="18442" ht="13.15" customHeight="1" x14ac:dyDescent="0.2"/>
    <row r="18443" ht="13.15" customHeight="1" x14ac:dyDescent="0.2"/>
    <row r="18444" ht="13.15" customHeight="1" x14ac:dyDescent="0.2"/>
    <row r="18445" ht="13.15" customHeight="1" x14ac:dyDescent="0.2"/>
    <row r="18446" ht="13.15" customHeight="1" x14ac:dyDescent="0.2"/>
    <row r="18447" ht="13.15" customHeight="1" x14ac:dyDescent="0.2"/>
    <row r="18448" ht="13.15" customHeight="1" x14ac:dyDescent="0.2"/>
    <row r="18449" ht="13.15" customHeight="1" x14ac:dyDescent="0.2"/>
    <row r="18450" ht="13.15" customHeight="1" x14ac:dyDescent="0.2"/>
    <row r="18451" ht="13.15" customHeight="1" x14ac:dyDescent="0.2"/>
    <row r="18452" ht="13.15" customHeight="1" x14ac:dyDescent="0.2"/>
    <row r="18453" ht="13.15" customHeight="1" x14ac:dyDescent="0.2"/>
    <row r="18454" ht="13.15" customHeight="1" x14ac:dyDescent="0.2"/>
    <row r="18455" ht="13.15" customHeight="1" x14ac:dyDescent="0.2"/>
    <row r="18456" ht="13.15" customHeight="1" x14ac:dyDescent="0.2"/>
    <row r="18457" ht="13.15" customHeight="1" x14ac:dyDescent="0.2"/>
    <row r="18458" ht="13.15" customHeight="1" x14ac:dyDescent="0.2"/>
    <row r="18459" ht="13.15" customHeight="1" x14ac:dyDescent="0.2"/>
    <row r="18460" ht="13.15" customHeight="1" x14ac:dyDescent="0.2"/>
    <row r="18461" ht="13.15" customHeight="1" x14ac:dyDescent="0.2"/>
    <row r="18462" ht="13.15" customHeight="1" x14ac:dyDescent="0.2"/>
    <row r="18463" ht="13.15" customHeight="1" x14ac:dyDescent="0.2"/>
    <row r="18464" ht="13.15" customHeight="1" x14ac:dyDescent="0.2"/>
    <row r="18465" ht="13.15" customHeight="1" x14ac:dyDescent="0.2"/>
    <row r="18466" ht="13.15" customHeight="1" x14ac:dyDescent="0.2"/>
    <row r="18467" ht="13.15" customHeight="1" x14ac:dyDescent="0.2"/>
    <row r="18468" ht="13.15" customHeight="1" x14ac:dyDescent="0.2"/>
    <row r="18469" ht="13.15" customHeight="1" x14ac:dyDescent="0.2"/>
    <row r="18470" ht="13.15" customHeight="1" x14ac:dyDescent="0.2"/>
    <row r="18471" ht="13.15" customHeight="1" x14ac:dyDescent="0.2"/>
    <row r="18472" ht="13.15" customHeight="1" x14ac:dyDescent="0.2"/>
    <row r="18473" ht="13.15" customHeight="1" x14ac:dyDescent="0.2"/>
    <row r="18474" ht="13.15" customHeight="1" x14ac:dyDescent="0.2"/>
    <row r="18475" ht="13.15" customHeight="1" x14ac:dyDescent="0.2"/>
    <row r="18476" ht="13.15" customHeight="1" x14ac:dyDescent="0.2"/>
    <row r="18477" ht="13.15" customHeight="1" x14ac:dyDescent="0.2"/>
    <row r="18478" ht="13.15" customHeight="1" x14ac:dyDescent="0.2"/>
    <row r="18479" ht="13.15" customHeight="1" x14ac:dyDescent="0.2"/>
    <row r="18480" ht="13.15" customHeight="1" x14ac:dyDescent="0.2"/>
    <row r="18481" ht="13.15" customHeight="1" x14ac:dyDescent="0.2"/>
    <row r="18482" ht="13.15" customHeight="1" x14ac:dyDescent="0.2"/>
    <row r="18483" ht="13.15" customHeight="1" x14ac:dyDescent="0.2"/>
    <row r="18484" ht="13.15" customHeight="1" x14ac:dyDescent="0.2"/>
    <row r="18485" ht="13.15" customHeight="1" x14ac:dyDescent="0.2"/>
    <row r="18486" ht="13.15" customHeight="1" x14ac:dyDescent="0.2"/>
    <row r="18487" ht="13.15" customHeight="1" x14ac:dyDescent="0.2"/>
    <row r="18488" ht="13.15" customHeight="1" x14ac:dyDescent="0.2"/>
    <row r="18489" ht="13.15" customHeight="1" x14ac:dyDescent="0.2"/>
    <row r="18490" ht="13.15" customHeight="1" x14ac:dyDescent="0.2"/>
    <row r="18491" ht="13.15" customHeight="1" x14ac:dyDescent="0.2"/>
    <row r="18492" ht="13.15" customHeight="1" x14ac:dyDescent="0.2"/>
    <row r="18493" ht="13.15" customHeight="1" x14ac:dyDescent="0.2"/>
    <row r="18494" ht="13.15" customHeight="1" x14ac:dyDescent="0.2"/>
    <row r="18495" ht="13.15" customHeight="1" x14ac:dyDescent="0.2"/>
    <row r="18496" ht="13.15" customHeight="1" x14ac:dyDescent="0.2"/>
    <row r="18497" ht="13.15" customHeight="1" x14ac:dyDescent="0.2"/>
    <row r="18498" ht="13.15" customHeight="1" x14ac:dyDescent="0.2"/>
    <row r="18499" ht="13.15" customHeight="1" x14ac:dyDescent="0.2"/>
    <row r="18500" ht="13.15" customHeight="1" x14ac:dyDescent="0.2"/>
    <row r="18501" ht="13.15" customHeight="1" x14ac:dyDescent="0.2"/>
    <row r="18502" ht="13.15" customHeight="1" x14ac:dyDescent="0.2"/>
    <row r="18503" ht="13.15" customHeight="1" x14ac:dyDescent="0.2"/>
    <row r="18504" ht="13.15" customHeight="1" x14ac:dyDescent="0.2"/>
    <row r="18505" ht="13.15" customHeight="1" x14ac:dyDescent="0.2"/>
    <row r="18506" ht="13.15" customHeight="1" x14ac:dyDescent="0.2"/>
    <row r="18507" ht="13.15" customHeight="1" x14ac:dyDescent="0.2"/>
    <row r="18508" ht="13.15" customHeight="1" x14ac:dyDescent="0.2"/>
    <row r="18509" ht="13.15" customHeight="1" x14ac:dyDescent="0.2"/>
    <row r="18510" ht="13.15" customHeight="1" x14ac:dyDescent="0.2"/>
    <row r="18511" ht="13.15" customHeight="1" x14ac:dyDescent="0.2"/>
    <row r="18512" ht="13.15" customHeight="1" x14ac:dyDescent="0.2"/>
    <row r="18513" ht="13.15" customHeight="1" x14ac:dyDescent="0.2"/>
    <row r="18514" ht="13.15" customHeight="1" x14ac:dyDescent="0.2"/>
    <row r="18515" ht="13.15" customHeight="1" x14ac:dyDescent="0.2"/>
    <row r="18516" ht="13.15" customHeight="1" x14ac:dyDescent="0.2"/>
    <row r="18517" ht="13.15" customHeight="1" x14ac:dyDescent="0.2"/>
    <row r="18518" ht="13.15" customHeight="1" x14ac:dyDescent="0.2"/>
    <row r="18519" ht="13.15" customHeight="1" x14ac:dyDescent="0.2"/>
    <row r="18520" ht="13.15" customHeight="1" x14ac:dyDescent="0.2"/>
    <row r="18521" ht="13.15" customHeight="1" x14ac:dyDescent="0.2"/>
    <row r="18522" ht="13.15" customHeight="1" x14ac:dyDescent="0.2"/>
    <row r="18523" ht="13.15" customHeight="1" x14ac:dyDescent="0.2"/>
    <row r="18524" ht="13.15" customHeight="1" x14ac:dyDescent="0.2"/>
    <row r="18525" ht="13.15" customHeight="1" x14ac:dyDescent="0.2"/>
    <row r="18526" ht="13.15" customHeight="1" x14ac:dyDescent="0.2"/>
    <row r="18527" ht="13.15" customHeight="1" x14ac:dyDescent="0.2"/>
    <row r="18528" ht="13.15" customHeight="1" x14ac:dyDescent="0.2"/>
    <row r="18529" ht="13.15" customHeight="1" x14ac:dyDescent="0.2"/>
    <row r="18530" ht="13.15" customHeight="1" x14ac:dyDescent="0.2"/>
    <row r="18531" ht="13.15" customHeight="1" x14ac:dyDescent="0.2"/>
    <row r="18532" ht="13.15" customHeight="1" x14ac:dyDescent="0.2"/>
    <row r="18533" ht="13.15" customHeight="1" x14ac:dyDescent="0.2"/>
    <row r="18534" ht="13.15" customHeight="1" x14ac:dyDescent="0.2"/>
    <row r="18535" ht="13.15" customHeight="1" x14ac:dyDescent="0.2"/>
    <row r="18536" ht="13.15" customHeight="1" x14ac:dyDescent="0.2"/>
    <row r="18537" ht="13.15" customHeight="1" x14ac:dyDescent="0.2"/>
    <row r="18538" ht="13.15" customHeight="1" x14ac:dyDescent="0.2"/>
    <row r="18539" ht="13.15" customHeight="1" x14ac:dyDescent="0.2"/>
    <row r="18540" ht="13.15" customHeight="1" x14ac:dyDescent="0.2"/>
    <row r="18541" ht="13.15" customHeight="1" x14ac:dyDescent="0.2"/>
    <row r="18542" ht="13.15" customHeight="1" x14ac:dyDescent="0.2"/>
    <row r="18543" ht="13.15" customHeight="1" x14ac:dyDescent="0.2"/>
    <row r="18544" ht="13.15" customHeight="1" x14ac:dyDescent="0.2"/>
    <row r="18545" ht="13.15" customHeight="1" x14ac:dyDescent="0.2"/>
    <row r="18546" ht="13.15" customHeight="1" x14ac:dyDescent="0.2"/>
    <row r="18547" ht="13.15" customHeight="1" x14ac:dyDescent="0.2"/>
    <row r="18548" ht="13.15" customHeight="1" x14ac:dyDescent="0.2"/>
    <row r="18549" ht="13.15" customHeight="1" x14ac:dyDescent="0.2"/>
    <row r="18550" ht="13.15" customHeight="1" x14ac:dyDescent="0.2"/>
    <row r="18551" ht="13.15" customHeight="1" x14ac:dyDescent="0.2"/>
    <row r="18552" ht="13.15" customHeight="1" x14ac:dyDescent="0.2"/>
    <row r="18553" ht="13.15" customHeight="1" x14ac:dyDescent="0.2"/>
    <row r="18554" ht="13.15" customHeight="1" x14ac:dyDescent="0.2"/>
    <row r="18555" ht="13.15" customHeight="1" x14ac:dyDescent="0.2"/>
    <row r="18556" ht="13.15" customHeight="1" x14ac:dyDescent="0.2"/>
    <row r="18557" ht="13.15" customHeight="1" x14ac:dyDescent="0.2"/>
    <row r="18558" ht="13.15" customHeight="1" x14ac:dyDescent="0.2"/>
    <row r="18559" ht="13.15" customHeight="1" x14ac:dyDescent="0.2"/>
    <row r="18560" ht="13.15" customHeight="1" x14ac:dyDescent="0.2"/>
    <row r="18561" ht="13.15" customHeight="1" x14ac:dyDescent="0.2"/>
    <row r="18562" ht="13.15" customHeight="1" x14ac:dyDescent="0.2"/>
    <row r="18563" ht="13.15" customHeight="1" x14ac:dyDescent="0.2"/>
    <row r="18564" ht="13.15" customHeight="1" x14ac:dyDescent="0.2"/>
    <row r="18565" ht="13.15" customHeight="1" x14ac:dyDescent="0.2"/>
    <row r="18566" ht="13.15" customHeight="1" x14ac:dyDescent="0.2"/>
    <row r="18567" ht="13.15" customHeight="1" x14ac:dyDescent="0.2"/>
    <row r="18568" ht="13.15" customHeight="1" x14ac:dyDescent="0.2"/>
    <row r="18569" ht="13.15" customHeight="1" x14ac:dyDescent="0.2"/>
    <row r="18570" ht="13.15" customHeight="1" x14ac:dyDescent="0.2"/>
    <row r="18571" ht="13.15" customHeight="1" x14ac:dyDescent="0.2"/>
    <row r="18572" ht="13.15" customHeight="1" x14ac:dyDescent="0.2"/>
    <row r="18573" ht="13.15" customHeight="1" x14ac:dyDescent="0.2"/>
    <row r="18574" ht="13.15" customHeight="1" x14ac:dyDescent="0.2"/>
    <row r="18575" ht="13.15" customHeight="1" x14ac:dyDescent="0.2"/>
    <row r="18576" ht="13.15" customHeight="1" x14ac:dyDescent="0.2"/>
    <row r="18577" ht="13.15" customHeight="1" x14ac:dyDescent="0.2"/>
    <row r="18578" ht="13.15" customHeight="1" x14ac:dyDescent="0.2"/>
    <row r="18579" ht="13.15" customHeight="1" x14ac:dyDescent="0.2"/>
    <row r="18580" ht="13.15" customHeight="1" x14ac:dyDescent="0.2"/>
    <row r="18581" ht="13.15" customHeight="1" x14ac:dyDescent="0.2"/>
    <row r="18582" ht="13.15" customHeight="1" x14ac:dyDescent="0.2"/>
    <row r="18583" ht="13.15" customHeight="1" x14ac:dyDescent="0.2"/>
    <row r="18584" ht="13.15" customHeight="1" x14ac:dyDescent="0.2"/>
    <row r="18585" ht="13.15" customHeight="1" x14ac:dyDescent="0.2"/>
    <row r="18586" ht="13.15" customHeight="1" x14ac:dyDescent="0.2"/>
    <row r="18587" ht="13.15" customHeight="1" x14ac:dyDescent="0.2"/>
    <row r="18588" ht="13.15" customHeight="1" x14ac:dyDescent="0.2"/>
    <row r="18589" ht="13.15" customHeight="1" x14ac:dyDescent="0.2"/>
    <row r="18590" ht="13.15" customHeight="1" x14ac:dyDescent="0.2"/>
    <row r="18591" ht="13.15" customHeight="1" x14ac:dyDescent="0.2"/>
    <row r="18592" ht="13.15" customHeight="1" x14ac:dyDescent="0.2"/>
    <row r="18593" ht="13.15" customHeight="1" x14ac:dyDescent="0.2"/>
    <row r="18594" ht="13.15" customHeight="1" x14ac:dyDescent="0.2"/>
    <row r="18595" ht="13.15" customHeight="1" x14ac:dyDescent="0.2"/>
    <row r="18596" ht="13.15" customHeight="1" x14ac:dyDescent="0.2"/>
    <row r="18597" ht="13.15" customHeight="1" x14ac:dyDescent="0.2"/>
    <row r="18598" ht="13.15" customHeight="1" x14ac:dyDescent="0.2"/>
    <row r="18599" ht="13.15" customHeight="1" x14ac:dyDescent="0.2"/>
    <row r="18600" ht="13.15" customHeight="1" x14ac:dyDescent="0.2"/>
    <row r="18601" ht="13.15" customHeight="1" x14ac:dyDescent="0.2"/>
    <row r="18602" ht="13.15" customHeight="1" x14ac:dyDescent="0.2"/>
    <row r="18603" ht="13.15" customHeight="1" x14ac:dyDescent="0.2"/>
    <row r="18604" ht="13.15" customHeight="1" x14ac:dyDescent="0.2"/>
    <row r="18605" ht="13.15" customHeight="1" x14ac:dyDescent="0.2"/>
    <row r="18606" ht="13.15" customHeight="1" x14ac:dyDescent="0.2"/>
    <row r="18607" ht="13.15" customHeight="1" x14ac:dyDescent="0.2"/>
    <row r="18608" ht="13.15" customHeight="1" x14ac:dyDescent="0.2"/>
    <row r="18609" ht="13.15" customHeight="1" x14ac:dyDescent="0.2"/>
    <row r="18610" ht="13.15" customHeight="1" x14ac:dyDescent="0.2"/>
    <row r="18611" ht="13.15" customHeight="1" x14ac:dyDescent="0.2"/>
    <row r="18612" ht="13.15" customHeight="1" x14ac:dyDescent="0.2"/>
    <row r="18613" ht="13.15" customHeight="1" x14ac:dyDescent="0.2"/>
    <row r="18614" ht="13.15" customHeight="1" x14ac:dyDescent="0.2"/>
    <row r="18615" ht="13.15" customHeight="1" x14ac:dyDescent="0.2"/>
    <row r="18616" ht="13.15" customHeight="1" x14ac:dyDescent="0.2"/>
    <row r="18617" ht="13.15" customHeight="1" x14ac:dyDescent="0.2"/>
    <row r="18618" ht="13.15" customHeight="1" x14ac:dyDescent="0.2"/>
    <row r="18619" ht="13.15" customHeight="1" x14ac:dyDescent="0.2"/>
    <row r="18620" ht="13.15" customHeight="1" x14ac:dyDescent="0.2"/>
    <row r="18621" ht="13.15" customHeight="1" x14ac:dyDescent="0.2"/>
    <row r="18622" ht="13.15" customHeight="1" x14ac:dyDescent="0.2"/>
    <row r="18623" ht="13.15" customHeight="1" x14ac:dyDescent="0.2"/>
    <row r="18624" ht="13.15" customHeight="1" x14ac:dyDescent="0.2"/>
    <row r="18625" ht="13.15" customHeight="1" x14ac:dyDescent="0.2"/>
    <row r="18626" ht="13.15" customHeight="1" x14ac:dyDescent="0.2"/>
    <row r="18627" ht="13.15" customHeight="1" x14ac:dyDescent="0.2"/>
    <row r="18628" ht="13.15" customHeight="1" x14ac:dyDescent="0.2"/>
    <row r="18629" ht="13.15" customHeight="1" x14ac:dyDescent="0.2"/>
    <row r="18630" ht="13.15" customHeight="1" x14ac:dyDescent="0.2"/>
    <row r="18631" ht="13.15" customHeight="1" x14ac:dyDescent="0.2"/>
    <row r="18632" ht="13.15" customHeight="1" x14ac:dyDescent="0.2"/>
    <row r="18633" ht="13.15" customHeight="1" x14ac:dyDescent="0.2"/>
    <row r="18634" ht="13.15" customHeight="1" x14ac:dyDescent="0.2"/>
    <row r="18635" ht="13.15" customHeight="1" x14ac:dyDescent="0.2"/>
    <row r="18636" ht="13.15" customHeight="1" x14ac:dyDescent="0.2"/>
    <row r="18637" ht="13.15" customHeight="1" x14ac:dyDescent="0.2"/>
    <row r="18638" ht="13.15" customHeight="1" x14ac:dyDescent="0.2"/>
    <row r="18639" ht="13.15" customHeight="1" x14ac:dyDescent="0.2"/>
    <row r="18640" ht="13.15" customHeight="1" x14ac:dyDescent="0.2"/>
    <row r="18641" ht="13.15" customHeight="1" x14ac:dyDescent="0.2"/>
    <row r="18642" ht="13.15" customHeight="1" x14ac:dyDescent="0.2"/>
    <row r="18643" ht="13.15" customHeight="1" x14ac:dyDescent="0.2"/>
    <row r="18644" ht="13.15" customHeight="1" x14ac:dyDescent="0.2"/>
    <row r="18645" ht="13.15" customHeight="1" x14ac:dyDescent="0.2"/>
    <row r="18646" ht="13.15" customHeight="1" x14ac:dyDescent="0.2"/>
    <row r="18647" ht="13.15" customHeight="1" x14ac:dyDescent="0.2"/>
    <row r="18648" ht="13.15" customHeight="1" x14ac:dyDescent="0.2"/>
    <row r="18649" ht="13.15" customHeight="1" x14ac:dyDescent="0.2"/>
    <row r="18650" ht="13.15" customHeight="1" x14ac:dyDescent="0.2"/>
    <row r="18651" ht="13.15" customHeight="1" x14ac:dyDescent="0.2"/>
    <row r="18652" ht="13.15" customHeight="1" x14ac:dyDescent="0.2"/>
    <row r="18653" ht="13.15" customHeight="1" x14ac:dyDescent="0.2"/>
    <row r="18654" ht="13.15" customHeight="1" x14ac:dyDescent="0.2"/>
    <row r="18655" ht="13.15" customHeight="1" x14ac:dyDescent="0.2"/>
    <row r="18656" ht="13.15" customHeight="1" x14ac:dyDescent="0.2"/>
    <row r="18657" ht="13.15" customHeight="1" x14ac:dyDescent="0.2"/>
    <row r="18658" ht="13.15" customHeight="1" x14ac:dyDescent="0.2"/>
    <row r="18659" ht="13.15" customHeight="1" x14ac:dyDescent="0.2"/>
    <row r="18660" ht="13.15" customHeight="1" x14ac:dyDescent="0.2"/>
    <row r="18661" ht="13.15" customHeight="1" x14ac:dyDescent="0.2"/>
    <row r="18662" ht="13.15" customHeight="1" x14ac:dyDescent="0.2"/>
    <row r="18663" ht="13.15" customHeight="1" x14ac:dyDescent="0.2"/>
    <row r="18664" ht="13.15" customHeight="1" x14ac:dyDescent="0.2"/>
    <row r="18665" ht="13.15" customHeight="1" x14ac:dyDescent="0.2"/>
    <row r="18666" ht="13.15" customHeight="1" x14ac:dyDescent="0.2"/>
    <row r="18667" ht="13.15" customHeight="1" x14ac:dyDescent="0.2"/>
    <row r="18668" ht="13.15" customHeight="1" x14ac:dyDescent="0.2"/>
    <row r="18669" ht="13.15" customHeight="1" x14ac:dyDescent="0.2"/>
    <row r="18670" ht="13.15" customHeight="1" x14ac:dyDescent="0.2"/>
    <row r="18671" ht="13.15" customHeight="1" x14ac:dyDescent="0.2"/>
    <row r="18672" ht="13.15" customHeight="1" x14ac:dyDescent="0.2"/>
    <row r="18673" ht="13.15" customHeight="1" x14ac:dyDescent="0.2"/>
    <row r="18674" ht="13.15" customHeight="1" x14ac:dyDescent="0.2"/>
    <row r="18675" ht="13.15" customHeight="1" x14ac:dyDescent="0.2"/>
    <row r="18676" ht="13.15" customHeight="1" x14ac:dyDescent="0.2"/>
    <row r="18677" ht="13.15" customHeight="1" x14ac:dyDescent="0.2"/>
    <row r="18678" ht="13.15" customHeight="1" x14ac:dyDescent="0.2"/>
    <row r="18679" ht="13.15" customHeight="1" x14ac:dyDescent="0.2"/>
    <row r="18680" ht="13.15" customHeight="1" x14ac:dyDescent="0.2"/>
    <row r="18681" ht="13.15" customHeight="1" x14ac:dyDescent="0.2"/>
    <row r="18682" ht="13.15" customHeight="1" x14ac:dyDescent="0.2"/>
    <row r="18683" ht="13.15" customHeight="1" x14ac:dyDescent="0.2"/>
    <row r="18684" ht="13.15" customHeight="1" x14ac:dyDescent="0.2"/>
    <row r="18685" ht="13.15" customHeight="1" x14ac:dyDescent="0.2"/>
    <row r="18686" ht="13.15" customHeight="1" x14ac:dyDescent="0.2"/>
    <row r="18687" ht="13.15" customHeight="1" x14ac:dyDescent="0.2"/>
    <row r="18688" ht="13.15" customHeight="1" x14ac:dyDescent="0.2"/>
    <row r="18689" ht="13.15" customHeight="1" x14ac:dyDescent="0.2"/>
    <row r="18690" ht="13.15" customHeight="1" x14ac:dyDescent="0.2"/>
    <row r="18691" ht="13.15" customHeight="1" x14ac:dyDescent="0.2"/>
    <row r="18692" ht="13.15" customHeight="1" x14ac:dyDescent="0.2"/>
    <row r="18693" ht="13.15" customHeight="1" x14ac:dyDescent="0.2"/>
    <row r="18694" ht="13.15" customHeight="1" x14ac:dyDescent="0.2"/>
    <row r="18695" ht="13.15" customHeight="1" x14ac:dyDescent="0.2"/>
    <row r="18696" ht="13.15" customHeight="1" x14ac:dyDescent="0.2"/>
    <row r="18697" ht="13.15" customHeight="1" x14ac:dyDescent="0.2"/>
    <row r="18698" ht="13.15" customHeight="1" x14ac:dyDescent="0.2"/>
    <row r="18699" ht="13.15" customHeight="1" x14ac:dyDescent="0.2"/>
    <row r="18700" ht="13.15" customHeight="1" x14ac:dyDescent="0.2"/>
    <row r="18701" ht="13.15" customHeight="1" x14ac:dyDescent="0.2"/>
    <row r="18702" ht="13.15" customHeight="1" x14ac:dyDescent="0.2"/>
    <row r="18703" ht="13.15" customHeight="1" x14ac:dyDescent="0.2"/>
    <row r="18704" ht="13.15" customHeight="1" x14ac:dyDescent="0.2"/>
    <row r="18705" ht="13.15" customHeight="1" x14ac:dyDescent="0.2"/>
    <row r="18706" ht="13.15" customHeight="1" x14ac:dyDescent="0.2"/>
    <row r="18707" ht="13.15" customHeight="1" x14ac:dyDescent="0.2"/>
    <row r="18708" ht="13.15" customHeight="1" x14ac:dyDescent="0.2"/>
    <row r="18709" ht="13.15" customHeight="1" x14ac:dyDescent="0.2"/>
    <row r="18710" ht="13.15" customHeight="1" x14ac:dyDescent="0.2"/>
    <row r="18711" ht="13.15" customHeight="1" x14ac:dyDescent="0.2"/>
    <row r="18712" ht="13.15" customHeight="1" x14ac:dyDescent="0.2"/>
    <row r="18713" ht="13.15" customHeight="1" x14ac:dyDescent="0.2"/>
    <row r="18714" ht="13.15" customHeight="1" x14ac:dyDescent="0.2"/>
    <row r="18715" ht="13.15" customHeight="1" x14ac:dyDescent="0.2"/>
    <row r="18716" ht="13.15" customHeight="1" x14ac:dyDescent="0.2"/>
    <row r="18717" ht="13.15" customHeight="1" x14ac:dyDescent="0.2"/>
    <row r="18718" ht="13.15" customHeight="1" x14ac:dyDescent="0.2"/>
    <row r="18719" ht="13.15" customHeight="1" x14ac:dyDescent="0.2"/>
    <row r="18720" ht="13.15" customHeight="1" x14ac:dyDescent="0.2"/>
    <row r="18721" ht="13.15" customHeight="1" x14ac:dyDescent="0.2"/>
    <row r="18722" ht="13.15" customHeight="1" x14ac:dyDescent="0.2"/>
    <row r="18723" ht="13.15" customHeight="1" x14ac:dyDescent="0.2"/>
    <row r="18724" ht="13.15" customHeight="1" x14ac:dyDescent="0.2"/>
    <row r="18725" ht="13.15" customHeight="1" x14ac:dyDescent="0.2"/>
    <row r="18726" ht="13.15" customHeight="1" x14ac:dyDescent="0.2"/>
    <row r="18727" ht="13.15" customHeight="1" x14ac:dyDescent="0.2"/>
    <row r="18728" ht="13.15" customHeight="1" x14ac:dyDescent="0.2"/>
    <row r="18729" ht="13.15" customHeight="1" x14ac:dyDescent="0.2"/>
    <row r="18730" ht="13.15" customHeight="1" x14ac:dyDescent="0.2"/>
    <row r="18731" ht="13.15" customHeight="1" x14ac:dyDescent="0.2"/>
    <row r="18732" ht="13.15" customHeight="1" x14ac:dyDescent="0.2"/>
    <row r="18733" ht="13.15" customHeight="1" x14ac:dyDescent="0.2"/>
    <row r="18734" ht="13.15" customHeight="1" x14ac:dyDescent="0.2"/>
    <row r="18735" ht="13.15" customHeight="1" x14ac:dyDescent="0.2"/>
    <row r="18736" ht="13.15" customHeight="1" x14ac:dyDescent="0.2"/>
    <row r="18737" ht="13.15" customHeight="1" x14ac:dyDescent="0.2"/>
    <row r="18738" ht="13.15" customHeight="1" x14ac:dyDescent="0.2"/>
    <row r="18739" ht="13.15" customHeight="1" x14ac:dyDescent="0.2"/>
    <row r="18740" ht="13.15" customHeight="1" x14ac:dyDescent="0.2"/>
    <row r="18741" ht="13.15" customHeight="1" x14ac:dyDescent="0.2"/>
    <row r="18742" ht="13.15" customHeight="1" x14ac:dyDescent="0.2"/>
    <row r="18743" ht="13.15" customHeight="1" x14ac:dyDescent="0.2"/>
    <row r="18744" ht="13.15" customHeight="1" x14ac:dyDescent="0.2"/>
    <row r="18745" ht="13.15" customHeight="1" x14ac:dyDescent="0.2"/>
    <row r="18746" ht="13.15" customHeight="1" x14ac:dyDescent="0.2"/>
    <row r="18747" ht="13.15" customHeight="1" x14ac:dyDescent="0.2"/>
    <row r="18748" ht="13.15" customHeight="1" x14ac:dyDescent="0.2"/>
    <row r="18749" ht="13.15" customHeight="1" x14ac:dyDescent="0.2"/>
    <row r="18750" ht="13.15" customHeight="1" x14ac:dyDescent="0.2"/>
    <row r="18751" ht="13.15" customHeight="1" x14ac:dyDescent="0.2"/>
    <row r="18752" ht="13.15" customHeight="1" x14ac:dyDescent="0.2"/>
    <row r="18753" ht="13.15" customHeight="1" x14ac:dyDescent="0.2"/>
    <row r="18754" ht="13.15" customHeight="1" x14ac:dyDescent="0.2"/>
    <row r="18755" ht="13.15" customHeight="1" x14ac:dyDescent="0.2"/>
    <row r="18756" ht="13.15" customHeight="1" x14ac:dyDescent="0.2"/>
    <row r="18757" ht="13.15" customHeight="1" x14ac:dyDescent="0.2"/>
    <row r="18758" ht="13.15" customHeight="1" x14ac:dyDescent="0.2"/>
    <row r="18759" ht="13.15" customHeight="1" x14ac:dyDescent="0.2"/>
    <row r="18760" ht="13.15" customHeight="1" x14ac:dyDescent="0.2"/>
    <row r="18761" ht="13.15" customHeight="1" x14ac:dyDescent="0.2"/>
    <row r="18762" ht="13.15" customHeight="1" x14ac:dyDescent="0.2"/>
    <row r="18763" ht="13.15" customHeight="1" x14ac:dyDescent="0.2"/>
    <row r="18764" ht="13.15" customHeight="1" x14ac:dyDescent="0.2"/>
    <row r="18765" ht="13.15" customHeight="1" x14ac:dyDescent="0.2"/>
    <row r="18766" ht="13.15" customHeight="1" x14ac:dyDescent="0.2"/>
    <row r="18767" ht="13.15" customHeight="1" x14ac:dyDescent="0.2"/>
    <row r="18768" ht="13.15" customHeight="1" x14ac:dyDescent="0.2"/>
    <row r="18769" ht="13.15" customHeight="1" x14ac:dyDescent="0.2"/>
    <row r="18770" ht="13.15" customHeight="1" x14ac:dyDescent="0.2"/>
    <row r="18771" ht="13.15" customHeight="1" x14ac:dyDescent="0.2"/>
    <row r="18772" ht="13.15" customHeight="1" x14ac:dyDescent="0.2"/>
    <row r="18773" ht="13.15" customHeight="1" x14ac:dyDescent="0.2"/>
    <row r="18774" ht="13.15" customHeight="1" x14ac:dyDescent="0.2"/>
    <row r="18775" ht="13.15" customHeight="1" x14ac:dyDescent="0.2"/>
    <row r="18776" ht="13.15" customHeight="1" x14ac:dyDescent="0.2"/>
    <row r="18777" ht="13.15" customHeight="1" x14ac:dyDescent="0.2"/>
    <row r="18778" ht="13.15" customHeight="1" x14ac:dyDescent="0.2"/>
    <row r="18779" ht="13.15" customHeight="1" x14ac:dyDescent="0.2"/>
    <row r="18780" ht="13.15" customHeight="1" x14ac:dyDescent="0.2"/>
    <row r="18781" ht="13.15" customHeight="1" x14ac:dyDescent="0.2"/>
    <row r="18782" ht="13.15" customHeight="1" x14ac:dyDescent="0.2"/>
    <row r="18783" ht="13.15" customHeight="1" x14ac:dyDescent="0.2"/>
    <row r="18784" ht="13.15" customHeight="1" x14ac:dyDescent="0.2"/>
    <row r="18785" ht="13.15" customHeight="1" x14ac:dyDescent="0.2"/>
    <row r="18786" ht="13.15" customHeight="1" x14ac:dyDescent="0.2"/>
    <row r="18787" ht="13.15" customHeight="1" x14ac:dyDescent="0.2"/>
    <row r="18788" ht="13.15" customHeight="1" x14ac:dyDescent="0.2"/>
    <row r="18789" ht="13.15" customHeight="1" x14ac:dyDescent="0.2"/>
    <row r="18790" ht="13.15" customHeight="1" x14ac:dyDescent="0.2"/>
    <row r="18791" ht="13.15" customHeight="1" x14ac:dyDescent="0.2"/>
    <row r="18792" ht="13.15" customHeight="1" x14ac:dyDescent="0.2"/>
    <row r="18793" ht="13.15" customHeight="1" x14ac:dyDescent="0.2"/>
    <row r="18794" ht="13.15" customHeight="1" x14ac:dyDescent="0.2"/>
    <row r="18795" ht="13.15" customHeight="1" x14ac:dyDescent="0.2"/>
    <row r="18796" ht="13.15" customHeight="1" x14ac:dyDescent="0.2"/>
    <row r="18797" ht="13.15" customHeight="1" x14ac:dyDescent="0.2"/>
    <row r="18798" ht="13.15" customHeight="1" x14ac:dyDescent="0.2"/>
    <row r="18799" ht="13.15" customHeight="1" x14ac:dyDescent="0.2"/>
    <row r="18800" ht="13.15" customHeight="1" x14ac:dyDescent="0.2"/>
    <row r="18801" ht="13.15" customHeight="1" x14ac:dyDescent="0.2"/>
    <row r="18802" ht="13.15" customHeight="1" x14ac:dyDescent="0.2"/>
    <row r="18803" ht="13.15" customHeight="1" x14ac:dyDescent="0.2"/>
    <row r="18804" ht="13.15" customHeight="1" x14ac:dyDescent="0.2"/>
    <row r="18805" ht="13.15" customHeight="1" x14ac:dyDescent="0.2"/>
    <row r="18806" ht="13.15" customHeight="1" x14ac:dyDescent="0.2"/>
    <row r="18807" ht="13.15" customHeight="1" x14ac:dyDescent="0.2"/>
    <row r="18808" ht="13.15" customHeight="1" x14ac:dyDescent="0.2"/>
    <row r="18809" ht="13.15" customHeight="1" x14ac:dyDescent="0.2"/>
    <row r="18810" ht="13.15" customHeight="1" x14ac:dyDescent="0.2"/>
    <row r="18811" ht="13.15" customHeight="1" x14ac:dyDescent="0.2"/>
    <row r="18812" ht="13.15" customHeight="1" x14ac:dyDescent="0.2"/>
    <row r="18813" ht="13.15" customHeight="1" x14ac:dyDescent="0.2"/>
    <row r="18814" ht="13.15" customHeight="1" x14ac:dyDescent="0.2"/>
    <row r="18815" ht="13.15" customHeight="1" x14ac:dyDescent="0.2"/>
    <row r="18816" ht="13.15" customHeight="1" x14ac:dyDescent="0.2"/>
    <row r="18817" ht="13.15" customHeight="1" x14ac:dyDescent="0.2"/>
    <row r="18818" ht="13.15" customHeight="1" x14ac:dyDescent="0.2"/>
    <row r="18819" ht="13.15" customHeight="1" x14ac:dyDescent="0.2"/>
    <row r="18820" ht="13.15" customHeight="1" x14ac:dyDescent="0.2"/>
    <row r="18821" ht="13.15" customHeight="1" x14ac:dyDescent="0.2"/>
    <row r="18822" ht="13.15" customHeight="1" x14ac:dyDescent="0.2"/>
    <row r="18823" ht="13.15" customHeight="1" x14ac:dyDescent="0.2"/>
    <row r="18824" ht="13.15" customHeight="1" x14ac:dyDescent="0.2"/>
    <row r="18825" ht="13.15" customHeight="1" x14ac:dyDescent="0.2"/>
    <row r="18826" ht="13.15" customHeight="1" x14ac:dyDescent="0.2"/>
    <row r="18827" ht="13.15" customHeight="1" x14ac:dyDescent="0.2"/>
    <row r="18828" ht="13.15" customHeight="1" x14ac:dyDescent="0.2"/>
    <row r="18829" ht="13.15" customHeight="1" x14ac:dyDescent="0.2"/>
    <row r="18830" ht="13.15" customHeight="1" x14ac:dyDescent="0.2"/>
    <row r="18831" ht="13.15" customHeight="1" x14ac:dyDescent="0.2"/>
    <row r="18832" ht="13.15" customHeight="1" x14ac:dyDescent="0.2"/>
    <row r="18833" ht="13.15" customHeight="1" x14ac:dyDescent="0.2"/>
    <row r="18834" ht="13.15" customHeight="1" x14ac:dyDescent="0.2"/>
    <row r="18835" ht="13.15" customHeight="1" x14ac:dyDescent="0.2"/>
    <row r="18836" ht="13.15" customHeight="1" x14ac:dyDescent="0.2"/>
    <row r="18837" ht="13.15" customHeight="1" x14ac:dyDescent="0.2"/>
    <row r="18838" ht="13.15" customHeight="1" x14ac:dyDescent="0.2"/>
    <row r="18839" ht="13.15" customHeight="1" x14ac:dyDescent="0.2"/>
    <row r="18840" ht="13.15" customHeight="1" x14ac:dyDescent="0.2"/>
    <row r="18841" ht="13.15" customHeight="1" x14ac:dyDescent="0.2"/>
    <row r="18842" ht="13.15" customHeight="1" x14ac:dyDescent="0.2"/>
    <row r="18843" ht="13.15" customHeight="1" x14ac:dyDescent="0.2"/>
    <row r="18844" ht="13.15" customHeight="1" x14ac:dyDescent="0.2"/>
    <row r="18845" ht="13.15" customHeight="1" x14ac:dyDescent="0.2"/>
    <row r="18846" ht="13.15" customHeight="1" x14ac:dyDescent="0.2"/>
    <row r="18847" ht="13.15" customHeight="1" x14ac:dyDescent="0.2"/>
    <row r="18848" ht="13.15" customHeight="1" x14ac:dyDescent="0.2"/>
    <row r="18849" ht="13.15" customHeight="1" x14ac:dyDescent="0.2"/>
    <row r="18850" ht="13.15" customHeight="1" x14ac:dyDescent="0.2"/>
    <row r="18851" ht="13.15" customHeight="1" x14ac:dyDescent="0.2"/>
    <row r="18852" ht="13.15" customHeight="1" x14ac:dyDescent="0.2"/>
    <row r="18853" ht="13.15" customHeight="1" x14ac:dyDescent="0.2"/>
    <row r="18854" ht="13.15" customHeight="1" x14ac:dyDescent="0.2"/>
    <row r="18855" ht="13.15" customHeight="1" x14ac:dyDescent="0.2"/>
    <row r="18856" ht="13.15" customHeight="1" x14ac:dyDescent="0.2"/>
    <row r="18857" ht="13.15" customHeight="1" x14ac:dyDescent="0.2"/>
    <row r="18858" ht="13.15" customHeight="1" x14ac:dyDescent="0.2"/>
    <row r="18859" ht="13.15" customHeight="1" x14ac:dyDescent="0.2"/>
    <row r="18860" ht="13.15" customHeight="1" x14ac:dyDescent="0.2"/>
    <row r="18861" ht="13.15" customHeight="1" x14ac:dyDescent="0.2"/>
    <row r="18862" ht="13.15" customHeight="1" x14ac:dyDescent="0.2"/>
    <row r="18863" ht="13.15" customHeight="1" x14ac:dyDescent="0.2"/>
    <row r="18864" ht="13.15" customHeight="1" x14ac:dyDescent="0.2"/>
    <row r="18865" ht="13.15" customHeight="1" x14ac:dyDescent="0.2"/>
    <row r="18866" ht="13.15" customHeight="1" x14ac:dyDescent="0.2"/>
    <row r="18867" ht="13.15" customHeight="1" x14ac:dyDescent="0.2"/>
    <row r="18868" ht="13.15" customHeight="1" x14ac:dyDescent="0.2"/>
    <row r="18869" ht="13.15" customHeight="1" x14ac:dyDescent="0.2"/>
    <row r="18870" ht="13.15" customHeight="1" x14ac:dyDescent="0.2"/>
    <row r="18871" ht="13.15" customHeight="1" x14ac:dyDescent="0.2"/>
    <row r="18872" ht="13.15" customHeight="1" x14ac:dyDescent="0.2"/>
    <row r="18873" ht="13.15" customHeight="1" x14ac:dyDescent="0.2"/>
    <row r="18874" ht="13.15" customHeight="1" x14ac:dyDescent="0.2"/>
    <row r="18875" ht="13.15" customHeight="1" x14ac:dyDescent="0.2"/>
    <row r="18876" ht="13.15" customHeight="1" x14ac:dyDescent="0.2"/>
    <row r="18877" ht="13.15" customHeight="1" x14ac:dyDescent="0.2"/>
    <row r="18878" ht="13.15" customHeight="1" x14ac:dyDescent="0.2"/>
    <row r="18879" ht="13.15" customHeight="1" x14ac:dyDescent="0.2"/>
    <row r="18880" ht="13.15" customHeight="1" x14ac:dyDescent="0.2"/>
    <row r="18881" ht="13.15" customHeight="1" x14ac:dyDescent="0.2"/>
    <row r="18882" ht="13.15" customHeight="1" x14ac:dyDescent="0.2"/>
    <row r="18883" ht="13.15" customHeight="1" x14ac:dyDescent="0.2"/>
    <row r="18884" ht="13.15" customHeight="1" x14ac:dyDescent="0.2"/>
    <row r="18885" ht="13.15" customHeight="1" x14ac:dyDescent="0.2"/>
    <row r="18886" ht="13.15" customHeight="1" x14ac:dyDescent="0.2"/>
    <row r="18887" ht="13.15" customHeight="1" x14ac:dyDescent="0.2"/>
    <row r="18888" ht="13.15" customHeight="1" x14ac:dyDescent="0.2"/>
    <row r="18889" ht="13.15" customHeight="1" x14ac:dyDescent="0.2"/>
    <row r="18890" ht="13.15" customHeight="1" x14ac:dyDescent="0.2"/>
    <row r="18891" ht="13.15" customHeight="1" x14ac:dyDescent="0.2"/>
    <row r="18892" ht="13.15" customHeight="1" x14ac:dyDescent="0.2"/>
    <row r="18893" ht="13.15" customHeight="1" x14ac:dyDescent="0.2"/>
    <row r="18894" ht="13.15" customHeight="1" x14ac:dyDescent="0.2"/>
    <row r="18895" ht="13.15" customHeight="1" x14ac:dyDescent="0.2"/>
    <row r="18896" ht="13.15" customHeight="1" x14ac:dyDescent="0.2"/>
    <row r="18897" ht="13.15" customHeight="1" x14ac:dyDescent="0.2"/>
    <row r="18898" ht="13.15" customHeight="1" x14ac:dyDescent="0.2"/>
    <row r="18899" ht="13.15" customHeight="1" x14ac:dyDescent="0.2"/>
    <row r="18900" ht="13.15" customHeight="1" x14ac:dyDescent="0.2"/>
    <row r="18901" ht="13.15" customHeight="1" x14ac:dyDescent="0.2"/>
    <row r="18902" ht="13.15" customHeight="1" x14ac:dyDescent="0.2"/>
    <row r="18903" ht="13.15" customHeight="1" x14ac:dyDescent="0.2"/>
    <row r="18904" ht="13.15" customHeight="1" x14ac:dyDescent="0.2"/>
    <row r="18905" ht="13.15" customHeight="1" x14ac:dyDescent="0.2"/>
    <row r="18906" ht="13.15" customHeight="1" x14ac:dyDescent="0.2"/>
    <row r="18907" ht="13.15" customHeight="1" x14ac:dyDescent="0.2"/>
    <row r="18908" ht="13.15" customHeight="1" x14ac:dyDescent="0.2"/>
    <row r="18909" ht="13.15" customHeight="1" x14ac:dyDescent="0.2"/>
    <row r="18910" ht="13.15" customHeight="1" x14ac:dyDescent="0.2"/>
    <row r="18911" ht="13.15" customHeight="1" x14ac:dyDescent="0.2"/>
    <row r="18912" ht="13.15" customHeight="1" x14ac:dyDescent="0.2"/>
    <row r="18913" ht="13.15" customHeight="1" x14ac:dyDescent="0.2"/>
    <row r="18914" ht="13.15" customHeight="1" x14ac:dyDescent="0.2"/>
    <row r="18915" ht="13.15" customHeight="1" x14ac:dyDescent="0.2"/>
    <row r="18916" ht="13.15" customHeight="1" x14ac:dyDescent="0.2"/>
    <row r="18917" ht="13.15" customHeight="1" x14ac:dyDescent="0.2"/>
    <row r="18918" ht="13.15" customHeight="1" x14ac:dyDescent="0.2"/>
    <row r="18919" ht="13.15" customHeight="1" x14ac:dyDescent="0.2"/>
    <row r="18920" ht="13.15" customHeight="1" x14ac:dyDescent="0.2"/>
    <row r="18921" ht="13.15" customHeight="1" x14ac:dyDescent="0.2"/>
    <row r="18922" ht="13.15" customHeight="1" x14ac:dyDescent="0.2"/>
    <row r="18923" ht="13.15" customHeight="1" x14ac:dyDescent="0.2"/>
    <row r="18924" ht="13.15" customHeight="1" x14ac:dyDescent="0.2"/>
    <row r="18925" ht="13.15" customHeight="1" x14ac:dyDescent="0.2"/>
    <row r="18926" ht="13.15" customHeight="1" x14ac:dyDescent="0.2"/>
    <row r="18927" ht="13.15" customHeight="1" x14ac:dyDescent="0.2"/>
    <row r="18928" ht="13.15" customHeight="1" x14ac:dyDescent="0.2"/>
    <row r="18929" ht="13.15" customHeight="1" x14ac:dyDescent="0.2"/>
    <row r="18930" ht="13.15" customHeight="1" x14ac:dyDescent="0.2"/>
    <row r="18931" ht="13.15" customHeight="1" x14ac:dyDescent="0.2"/>
    <row r="18932" ht="13.15" customHeight="1" x14ac:dyDescent="0.2"/>
    <row r="18933" ht="13.15" customHeight="1" x14ac:dyDescent="0.2"/>
    <row r="18934" ht="13.15" customHeight="1" x14ac:dyDescent="0.2"/>
    <row r="18935" ht="13.15" customHeight="1" x14ac:dyDescent="0.2"/>
    <row r="18936" ht="13.15" customHeight="1" x14ac:dyDescent="0.2"/>
    <row r="18937" ht="13.15" customHeight="1" x14ac:dyDescent="0.2"/>
    <row r="18938" ht="13.15" customHeight="1" x14ac:dyDescent="0.2"/>
    <row r="18939" ht="13.15" customHeight="1" x14ac:dyDescent="0.2"/>
    <row r="18940" ht="13.15" customHeight="1" x14ac:dyDescent="0.2"/>
    <row r="18941" ht="13.15" customHeight="1" x14ac:dyDescent="0.2"/>
    <row r="18942" ht="13.15" customHeight="1" x14ac:dyDescent="0.2"/>
    <row r="18943" ht="13.15" customHeight="1" x14ac:dyDescent="0.2"/>
    <row r="18944" ht="13.15" customHeight="1" x14ac:dyDescent="0.2"/>
    <row r="18945" ht="13.15" customHeight="1" x14ac:dyDescent="0.2"/>
    <row r="18946" ht="13.15" customHeight="1" x14ac:dyDescent="0.2"/>
    <row r="18947" ht="13.15" customHeight="1" x14ac:dyDescent="0.2"/>
    <row r="18948" ht="13.15" customHeight="1" x14ac:dyDescent="0.2"/>
    <row r="18949" ht="13.15" customHeight="1" x14ac:dyDescent="0.2"/>
    <row r="18950" ht="13.15" customHeight="1" x14ac:dyDescent="0.2"/>
    <row r="18951" ht="13.15" customHeight="1" x14ac:dyDescent="0.2"/>
    <row r="18952" ht="13.15" customHeight="1" x14ac:dyDescent="0.2"/>
    <row r="18953" ht="13.15" customHeight="1" x14ac:dyDescent="0.2"/>
    <row r="18954" ht="13.15" customHeight="1" x14ac:dyDescent="0.2"/>
    <row r="18955" ht="13.15" customHeight="1" x14ac:dyDescent="0.2"/>
    <row r="18956" ht="13.15" customHeight="1" x14ac:dyDescent="0.2"/>
    <row r="18957" ht="13.15" customHeight="1" x14ac:dyDescent="0.2"/>
    <row r="18958" ht="13.15" customHeight="1" x14ac:dyDescent="0.2"/>
    <row r="18959" ht="13.15" customHeight="1" x14ac:dyDescent="0.2"/>
    <row r="18960" ht="13.15" customHeight="1" x14ac:dyDescent="0.2"/>
    <row r="18961" ht="13.15" customHeight="1" x14ac:dyDescent="0.2"/>
    <row r="18962" ht="13.15" customHeight="1" x14ac:dyDescent="0.2"/>
    <row r="18963" ht="13.15" customHeight="1" x14ac:dyDescent="0.2"/>
    <row r="18964" ht="13.15" customHeight="1" x14ac:dyDescent="0.2"/>
    <row r="18965" ht="13.15" customHeight="1" x14ac:dyDescent="0.2"/>
    <row r="18966" ht="13.15" customHeight="1" x14ac:dyDescent="0.2"/>
    <row r="18967" ht="13.15" customHeight="1" x14ac:dyDescent="0.2"/>
    <row r="18968" ht="13.15" customHeight="1" x14ac:dyDescent="0.2"/>
    <row r="18969" ht="13.15" customHeight="1" x14ac:dyDescent="0.2"/>
    <row r="18970" ht="13.15" customHeight="1" x14ac:dyDescent="0.2"/>
    <row r="18971" ht="13.15" customHeight="1" x14ac:dyDescent="0.2"/>
    <row r="18972" ht="13.15" customHeight="1" x14ac:dyDescent="0.2"/>
    <row r="18973" ht="13.15" customHeight="1" x14ac:dyDescent="0.2"/>
    <row r="18974" ht="13.15" customHeight="1" x14ac:dyDescent="0.2"/>
    <row r="18975" ht="13.15" customHeight="1" x14ac:dyDescent="0.2"/>
    <row r="18976" ht="13.15" customHeight="1" x14ac:dyDescent="0.2"/>
    <row r="18977" ht="13.15" customHeight="1" x14ac:dyDescent="0.2"/>
    <row r="18978" ht="13.15" customHeight="1" x14ac:dyDescent="0.2"/>
    <row r="18979" ht="13.15" customHeight="1" x14ac:dyDescent="0.2"/>
    <row r="18980" ht="13.15" customHeight="1" x14ac:dyDescent="0.2"/>
    <row r="18981" ht="13.15" customHeight="1" x14ac:dyDescent="0.2"/>
    <row r="18982" ht="13.15" customHeight="1" x14ac:dyDescent="0.2"/>
    <row r="18983" ht="13.15" customHeight="1" x14ac:dyDescent="0.2"/>
    <row r="18984" ht="13.15" customHeight="1" x14ac:dyDescent="0.2"/>
    <row r="18985" ht="13.15" customHeight="1" x14ac:dyDescent="0.2"/>
    <row r="18986" ht="13.15" customHeight="1" x14ac:dyDescent="0.2"/>
    <row r="18987" ht="13.15" customHeight="1" x14ac:dyDescent="0.2"/>
    <row r="18988" ht="13.15" customHeight="1" x14ac:dyDescent="0.2"/>
    <row r="18989" ht="13.15" customHeight="1" x14ac:dyDescent="0.2"/>
    <row r="18990" ht="13.15" customHeight="1" x14ac:dyDescent="0.2"/>
    <row r="18991" ht="13.15" customHeight="1" x14ac:dyDescent="0.2"/>
    <row r="18992" ht="13.15" customHeight="1" x14ac:dyDescent="0.2"/>
    <row r="18993" ht="13.15" customHeight="1" x14ac:dyDescent="0.2"/>
    <row r="18994" ht="13.15" customHeight="1" x14ac:dyDescent="0.2"/>
    <row r="18995" ht="13.15" customHeight="1" x14ac:dyDescent="0.2"/>
    <row r="18996" ht="13.15" customHeight="1" x14ac:dyDescent="0.2"/>
    <row r="18997" ht="13.15" customHeight="1" x14ac:dyDescent="0.2"/>
    <row r="18998" ht="13.15" customHeight="1" x14ac:dyDescent="0.2"/>
    <row r="18999" ht="13.15" customHeight="1" x14ac:dyDescent="0.2"/>
    <row r="19000" ht="13.15" customHeight="1" x14ac:dyDescent="0.2"/>
    <row r="19001" ht="13.15" customHeight="1" x14ac:dyDescent="0.2"/>
    <row r="19002" ht="13.15" customHeight="1" x14ac:dyDescent="0.2"/>
    <row r="19003" ht="13.15" customHeight="1" x14ac:dyDescent="0.2"/>
    <row r="19004" ht="13.15" customHeight="1" x14ac:dyDescent="0.2"/>
    <row r="19005" ht="13.15" customHeight="1" x14ac:dyDescent="0.2"/>
    <row r="19006" ht="13.15" customHeight="1" x14ac:dyDescent="0.2"/>
    <row r="19007" ht="13.15" customHeight="1" x14ac:dyDescent="0.2"/>
    <row r="19008" ht="13.15" customHeight="1" x14ac:dyDescent="0.2"/>
    <row r="19009" ht="13.15" customHeight="1" x14ac:dyDescent="0.2"/>
    <row r="19010" ht="13.15" customHeight="1" x14ac:dyDescent="0.2"/>
    <row r="19011" ht="13.15" customHeight="1" x14ac:dyDescent="0.2"/>
    <row r="19012" ht="13.15" customHeight="1" x14ac:dyDescent="0.2"/>
    <row r="19013" ht="13.15" customHeight="1" x14ac:dyDescent="0.2"/>
    <row r="19014" ht="13.15" customHeight="1" x14ac:dyDescent="0.2"/>
    <row r="19015" ht="13.15" customHeight="1" x14ac:dyDescent="0.2"/>
    <row r="19016" ht="13.15" customHeight="1" x14ac:dyDescent="0.2"/>
    <row r="19017" ht="13.15" customHeight="1" x14ac:dyDescent="0.2"/>
    <row r="19018" ht="13.15" customHeight="1" x14ac:dyDescent="0.2"/>
    <row r="19019" ht="13.15" customHeight="1" x14ac:dyDescent="0.2"/>
    <row r="19020" ht="13.15" customHeight="1" x14ac:dyDescent="0.2"/>
    <row r="19021" ht="13.15" customHeight="1" x14ac:dyDescent="0.2"/>
    <row r="19022" ht="13.15" customHeight="1" x14ac:dyDescent="0.2"/>
    <row r="19023" ht="13.15" customHeight="1" x14ac:dyDescent="0.2"/>
    <row r="19024" ht="13.15" customHeight="1" x14ac:dyDescent="0.2"/>
    <row r="19025" ht="13.15" customHeight="1" x14ac:dyDescent="0.2"/>
    <row r="19026" ht="13.15" customHeight="1" x14ac:dyDescent="0.2"/>
    <row r="19027" ht="13.15" customHeight="1" x14ac:dyDescent="0.2"/>
    <row r="19028" ht="13.15" customHeight="1" x14ac:dyDescent="0.2"/>
    <row r="19029" ht="13.15" customHeight="1" x14ac:dyDescent="0.2"/>
    <row r="19030" ht="13.15" customHeight="1" x14ac:dyDescent="0.2"/>
    <row r="19031" ht="13.15" customHeight="1" x14ac:dyDescent="0.2"/>
    <row r="19032" ht="13.15" customHeight="1" x14ac:dyDescent="0.2"/>
    <row r="19033" ht="13.15" customHeight="1" x14ac:dyDescent="0.2"/>
    <row r="19034" ht="13.15" customHeight="1" x14ac:dyDescent="0.2"/>
    <row r="19035" ht="13.15" customHeight="1" x14ac:dyDescent="0.2"/>
    <row r="19036" ht="13.15" customHeight="1" x14ac:dyDescent="0.2"/>
    <row r="19037" ht="13.15" customHeight="1" x14ac:dyDescent="0.2"/>
    <row r="19038" ht="13.15" customHeight="1" x14ac:dyDescent="0.2"/>
    <row r="19039" ht="13.15" customHeight="1" x14ac:dyDescent="0.2"/>
    <row r="19040" ht="13.15" customHeight="1" x14ac:dyDescent="0.2"/>
    <row r="19041" ht="13.15" customHeight="1" x14ac:dyDescent="0.2"/>
    <row r="19042" ht="13.15" customHeight="1" x14ac:dyDescent="0.2"/>
    <row r="19043" ht="13.15" customHeight="1" x14ac:dyDescent="0.2"/>
    <row r="19044" ht="13.15" customHeight="1" x14ac:dyDescent="0.2"/>
    <row r="19045" ht="13.15" customHeight="1" x14ac:dyDescent="0.2"/>
    <row r="19046" ht="13.15" customHeight="1" x14ac:dyDescent="0.2"/>
    <row r="19047" ht="13.15" customHeight="1" x14ac:dyDescent="0.2"/>
    <row r="19048" ht="13.15" customHeight="1" x14ac:dyDescent="0.2"/>
    <row r="19049" ht="13.15" customHeight="1" x14ac:dyDescent="0.2"/>
    <row r="19050" ht="13.15" customHeight="1" x14ac:dyDescent="0.2"/>
    <row r="19051" ht="13.15" customHeight="1" x14ac:dyDescent="0.2"/>
    <row r="19052" ht="13.15" customHeight="1" x14ac:dyDescent="0.2"/>
    <row r="19053" ht="13.15" customHeight="1" x14ac:dyDescent="0.2"/>
    <row r="19054" ht="13.15" customHeight="1" x14ac:dyDescent="0.2"/>
    <row r="19055" ht="13.15" customHeight="1" x14ac:dyDescent="0.2"/>
    <row r="19056" ht="13.15" customHeight="1" x14ac:dyDescent="0.2"/>
    <row r="19057" ht="13.15" customHeight="1" x14ac:dyDescent="0.2"/>
    <row r="19058" ht="13.15" customHeight="1" x14ac:dyDescent="0.2"/>
    <row r="19059" ht="13.15" customHeight="1" x14ac:dyDescent="0.2"/>
    <row r="19060" ht="13.15" customHeight="1" x14ac:dyDescent="0.2"/>
    <row r="19061" ht="13.15" customHeight="1" x14ac:dyDescent="0.2"/>
    <row r="19062" ht="13.15" customHeight="1" x14ac:dyDescent="0.2"/>
    <row r="19063" ht="13.15" customHeight="1" x14ac:dyDescent="0.2"/>
    <row r="19064" ht="13.15" customHeight="1" x14ac:dyDescent="0.2"/>
    <row r="19065" ht="13.15" customHeight="1" x14ac:dyDescent="0.2"/>
    <row r="19066" ht="13.15" customHeight="1" x14ac:dyDescent="0.2"/>
    <row r="19067" ht="13.15" customHeight="1" x14ac:dyDescent="0.2"/>
    <row r="19068" ht="13.15" customHeight="1" x14ac:dyDescent="0.2"/>
    <row r="19069" ht="13.15" customHeight="1" x14ac:dyDescent="0.2"/>
    <row r="19070" ht="13.15" customHeight="1" x14ac:dyDescent="0.2"/>
    <row r="19071" ht="13.15" customHeight="1" x14ac:dyDescent="0.2"/>
    <row r="19072" ht="13.15" customHeight="1" x14ac:dyDescent="0.2"/>
    <row r="19073" ht="13.15" customHeight="1" x14ac:dyDescent="0.2"/>
    <row r="19074" ht="13.15" customHeight="1" x14ac:dyDescent="0.2"/>
    <row r="19075" ht="13.15" customHeight="1" x14ac:dyDescent="0.2"/>
    <row r="19076" ht="13.15" customHeight="1" x14ac:dyDescent="0.2"/>
    <row r="19077" ht="13.15" customHeight="1" x14ac:dyDescent="0.2"/>
    <row r="19078" ht="13.15" customHeight="1" x14ac:dyDescent="0.2"/>
    <row r="19079" ht="13.15" customHeight="1" x14ac:dyDescent="0.2"/>
    <row r="19080" ht="13.15" customHeight="1" x14ac:dyDescent="0.2"/>
    <row r="19081" ht="13.15" customHeight="1" x14ac:dyDescent="0.2"/>
    <row r="19082" ht="13.15" customHeight="1" x14ac:dyDescent="0.2"/>
    <row r="19083" ht="13.15" customHeight="1" x14ac:dyDescent="0.2"/>
    <row r="19084" ht="13.15" customHeight="1" x14ac:dyDescent="0.2"/>
    <row r="19085" ht="13.15" customHeight="1" x14ac:dyDescent="0.2"/>
    <row r="19086" ht="13.15" customHeight="1" x14ac:dyDescent="0.2"/>
    <row r="19087" ht="13.15" customHeight="1" x14ac:dyDescent="0.2"/>
    <row r="19088" ht="13.15" customHeight="1" x14ac:dyDescent="0.2"/>
    <row r="19089" ht="13.15" customHeight="1" x14ac:dyDescent="0.2"/>
    <row r="19090" ht="13.15" customHeight="1" x14ac:dyDescent="0.2"/>
    <row r="19091" ht="13.15" customHeight="1" x14ac:dyDescent="0.2"/>
    <row r="19092" ht="13.15" customHeight="1" x14ac:dyDescent="0.2"/>
    <row r="19093" ht="13.15" customHeight="1" x14ac:dyDescent="0.2"/>
    <row r="19094" ht="13.15" customHeight="1" x14ac:dyDescent="0.2"/>
    <row r="19095" ht="13.15" customHeight="1" x14ac:dyDescent="0.2"/>
    <row r="19096" ht="13.15" customHeight="1" x14ac:dyDescent="0.2"/>
    <row r="19097" ht="13.15" customHeight="1" x14ac:dyDescent="0.2"/>
    <row r="19098" ht="13.15" customHeight="1" x14ac:dyDescent="0.2"/>
    <row r="19099" ht="13.15" customHeight="1" x14ac:dyDescent="0.2"/>
    <row r="19100" ht="13.15" customHeight="1" x14ac:dyDescent="0.2"/>
    <row r="19101" ht="13.15" customHeight="1" x14ac:dyDescent="0.2"/>
    <row r="19102" ht="13.15" customHeight="1" x14ac:dyDescent="0.2"/>
    <row r="19103" ht="13.15" customHeight="1" x14ac:dyDescent="0.2"/>
    <row r="19104" ht="13.15" customHeight="1" x14ac:dyDescent="0.2"/>
    <row r="19105" ht="13.15" customHeight="1" x14ac:dyDescent="0.2"/>
    <row r="19106" ht="13.15" customHeight="1" x14ac:dyDescent="0.2"/>
    <row r="19107" ht="13.15" customHeight="1" x14ac:dyDescent="0.2"/>
    <row r="19108" ht="13.15" customHeight="1" x14ac:dyDescent="0.2"/>
    <row r="19109" ht="13.15" customHeight="1" x14ac:dyDescent="0.2"/>
    <row r="19110" ht="13.15" customHeight="1" x14ac:dyDescent="0.2"/>
    <row r="19111" ht="13.15" customHeight="1" x14ac:dyDescent="0.2"/>
    <row r="19112" ht="13.15" customHeight="1" x14ac:dyDescent="0.2"/>
    <row r="19113" ht="13.15" customHeight="1" x14ac:dyDescent="0.2"/>
    <row r="19114" ht="13.15" customHeight="1" x14ac:dyDescent="0.2"/>
    <row r="19115" ht="13.15" customHeight="1" x14ac:dyDescent="0.2"/>
    <row r="19116" ht="13.15" customHeight="1" x14ac:dyDescent="0.2"/>
    <row r="19117" ht="13.15" customHeight="1" x14ac:dyDescent="0.2"/>
    <row r="19118" ht="13.15" customHeight="1" x14ac:dyDescent="0.2"/>
    <row r="19119" ht="13.15" customHeight="1" x14ac:dyDescent="0.2"/>
    <row r="19120" ht="13.15" customHeight="1" x14ac:dyDescent="0.2"/>
    <row r="19121" ht="13.15" customHeight="1" x14ac:dyDescent="0.2"/>
    <row r="19122" ht="13.15" customHeight="1" x14ac:dyDescent="0.2"/>
    <row r="19123" ht="13.15" customHeight="1" x14ac:dyDescent="0.2"/>
    <row r="19124" ht="13.15" customHeight="1" x14ac:dyDescent="0.2"/>
    <row r="19125" ht="13.15" customHeight="1" x14ac:dyDescent="0.2"/>
    <row r="19126" ht="13.15" customHeight="1" x14ac:dyDescent="0.2"/>
    <row r="19127" ht="13.15" customHeight="1" x14ac:dyDescent="0.2"/>
    <row r="19128" ht="13.15" customHeight="1" x14ac:dyDescent="0.2"/>
    <row r="19129" ht="13.15" customHeight="1" x14ac:dyDescent="0.2"/>
    <row r="19130" ht="13.15" customHeight="1" x14ac:dyDescent="0.2"/>
    <row r="19131" ht="13.15" customHeight="1" x14ac:dyDescent="0.2"/>
    <row r="19132" ht="13.15" customHeight="1" x14ac:dyDescent="0.2"/>
    <row r="19133" ht="13.15" customHeight="1" x14ac:dyDescent="0.2"/>
    <row r="19134" ht="13.15" customHeight="1" x14ac:dyDescent="0.2"/>
    <row r="19135" ht="13.15" customHeight="1" x14ac:dyDescent="0.2"/>
    <row r="19136" ht="13.15" customHeight="1" x14ac:dyDescent="0.2"/>
    <row r="19137" ht="13.15" customHeight="1" x14ac:dyDescent="0.2"/>
    <row r="19138" ht="13.15" customHeight="1" x14ac:dyDescent="0.2"/>
    <row r="19139" ht="13.15" customHeight="1" x14ac:dyDescent="0.2"/>
    <row r="19140" ht="13.15" customHeight="1" x14ac:dyDescent="0.2"/>
    <row r="19141" ht="13.15" customHeight="1" x14ac:dyDescent="0.2"/>
    <row r="19142" ht="13.15" customHeight="1" x14ac:dyDescent="0.2"/>
    <row r="19143" ht="13.15" customHeight="1" x14ac:dyDescent="0.2"/>
    <row r="19144" ht="13.15" customHeight="1" x14ac:dyDescent="0.2"/>
    <row r="19145" ht="13.15" customHeight="1" x14ac:dyDescent="0.2"/>
    <row r="19146" ht="13.15" customHeight="1" x14ac:dyDescent="0.2"/>
    <row r="19147" ht="13.15" customHeight="1" x14ac:dyDescent="0.2"/>
    <row r="19148" ht="13.15" customHeight="1" x14ac:dyDescent="0.2"/>
    <row r="19149" ht="13.15" customHeight="1" x14ac:dyDescent="0.2"/>
    <row r="19150" ht="13.15" customHeight="1" x14ac:dyDescent="0.2"/>
    <row r="19151" ht="13.15" customHeight="1" x14ac:dyDescent="0.2"/>
    <row r="19152" ht="13.15" customHeight="1" x14ac:dyDescent="0.2"/>
    <row r="19153" ht="13.15" customHeight="1" x14ac:dyDescent="0.2"/>
    <row r="19154" ht="13.15" customHeight="1" x14ac:dyDescent="0.2"/>
    <row r="19155" ht="13.15" customHeight="1" x14ac:dyDescent="0.2"/>
    <row r="19156" ht="13.15" customHeight="1" x14ac:dyDescent="0.2"/>
    <row r="19157" ht="13.15" customHeight="1" x14ac:dyDescent="0.2"/>
    <row r="19158" ht="13.15" customHeight="1" x14ac:dyDescent="0.2"/>
    <row r="19159" ht="13.15" customHeight="1" x14ac:dyDescent="0.2"/>
    <row r="19160" ht="13.15" customHeight="1" x14ac:dyDescent="0.2"/>
    <row r="19161" ht="13.15" customHeight="1" x14ac:dyDescent="0.2"/>
    <row r="19162" ht="13.15" customHeight="1" x14ac:dyDescent="0.2"/>
    <row r="19163" ht="13.15" customHeight="1" x14ac:dyDescent="0.2"/>
    <row r="19164" ht="13.15" customHeight="1" x14ac:dyDescent="0.2"/>
    <row r="19165" ht="13.15" customHeight="1" x14ac:dyDescent="0.2"/>
    <row r="19166" ht="13.15" customHeight="1" x14ac:dyDescent="0.2"/>
    <row r="19167" ht="13.15" customHeight="1" x14ac:dyDescent="0.2"/>
    <row r="19168" ht="13.15" customHeight="1" x14ac:dyDescent="0.2"/>
    <row r="19169" ht="13.15" customHeight="1" x14ac:dyDescent="0.2"/>
    <row r="19170" ht="13.15" customHeight="1" x14ac:dyDescent="0.2"/>
    <row r="19171" ht="13.15" customHeight="1" x14ac:dyDescent="0.2"/>
    <row r="19172" ht="13.15" customHeight="1" x14ac:dyDescent="0.2"/>
    <row r="19173" ht="13.15" customHeight="1" x14ac:dyDescent="0.2"/>
    <row r="19174" ht="13.15" customHeight="1" x14ac:dyDescent="0.2"/>
    <row r="19175" ht="13.15" customHeight="1" x14ac:dyDescent="0.2"/>
    <row r="19176" ht="13.15" customHeight="1" x14ac:dyDescent="0.2"/>
    <row r="19177" ht="13.15" customHeight="1" x14ac:dyDescent="0.2"/>
    <row r="19178" ht="13.15" customHeight="1" x14ac:dyDescent="0.2"/>
    <row r="19179" ht="13.15" customHeight="1" x14ac:dyDescent="0.2"/>
    <row r="19180" ht="13.15" customHeight="1" x14ac:dyDescent="0.2"/>
    <row r="19181" ht="13.15" customHeight="1" x14ac:dyDescent="0.2"/>
    <row r="19182" ht="13.15" customHeight="1" x14ac:dyDescent="0.2"/>
    <row r="19183" ht="13.15" customHeight="1" x14ac:dyDescent="0.2"/>
    <row r="19184" ht="13.15" customHeight="1" x14ac:dyDescent="0.2"/>
    <row r="19185" ht="13.15" customHeight="1" x14ac:dyDescent="0.2"/>
    <row r="19186" ht="13.15" customHeight="1" x14ac:dyDescent="0.2"/>
    <row r="19187" ht="13.15" customHeight="1" x14ac:dyDescent="0.2"/>
    <row r="19188" ht="13.15" customHeight="1" x14ac:dyDescent="0.2"/>
    <row r="19189" ht="13.15" customHeight="1" x14ac:dyDescent="0.2"/>
    <row r="19190" ht="13.15" customHeight="1" x14ac:dyDescent="0.2"/>
    <row r="19191" ht="13.15" customHeight="1" x14ac:dyDescent="0.2"/>
    <row r="19192" ht="13.15" customHeight="1" x14ac:dyDescent="0.2"/>
    <row r="19193" ht="13.15" customHeight="1" x14ac:dyDescent="0.2"/>
    <row r="19194" ht="13.15" customHeight="1" x14ac:dyDescent="0.2"/>
    <row r="19195" ht="13.15" customHeight="1" x14ac:dyDescent="0.2"/>
    <row r="19196" ht="13.15" customHeight="1" x14ac:dyDescent="0.2"/>
    <row r="19197" ht="13.15" customHeight="1" x14ac:dyDescent="0.2"/>
    <row r="19198" ht="13.15" customHeight="1" x14ac:dyDescent="0.2"/>
    <row r="19199" ht="13.15" customHeight="1" x14ac:dyDescent="0.2"/>
    <row r="19200" ht="13.15" customHeight="1" x14ac:dyDescent="0.2"/>
    <row r="19201" ht="13.15" customHeight="1" x14ac:dyDescent="0.2"/>
    <row r="19202" ht="13.15" customHeight="1" x14ac:dyDescent="0.2"/>
    <row r="19203" ht="13.15" customHeight="1" x14ac:dyDescent="0.2"/>
    <row r="19204" ht="13.15" customHeight="1" x14ac:dyDescent="0.2"/>
    <row r="19205" ht="13.15" customHeight="1" x14ac:dyDescent="0.2"/>
    <row r="19206" ht="13.15" customHeight="1" x14ac:dyDescent="0.2"/>
    <row r="19207" ht="13.15" customHeight="1" x14ac:dyDescent="0.2"/>
    <row r="19208" ht="13.15" customHeight="1" x14ac:dyDescent="0.2"/>
    <row r="19209" ht="13.15" customHeight="1" x14ac:dyDescent="0.2"/>
    <row r="19210" ht="13.15" customHeight="1" x14ac:dyDescent="0.2"/>
    <row r="19211" ht="13.15" customHeight="1" x14ac:dyDescent="0.2"/>
    <row r="19212" ht="13.15" customHeight="1" x14ac:dyDescent="0.2"/>
    <row r="19213" ht="13.15" customHeight="1" x14ac:dyDescent="0.2"/>
    <row r="19214" ht="13.15" customHeight="1" x14ac:dyDescent="0.2"/>
    <row r="19215" ht="13.15" customHeight="1" x14ac:dyDescent="0.2"/>
    <row r="19216" ht="13.15" customHeight="1" x14ac:dyDescent="0.2"/>
    <row r="19217" ht="13.15" customHeight="1" x14ac:dyDescent="0.2"/>
    <row r="19218" ht="13.15" customHeight="1" x14ac:dyDescent="0.2"/>
    <row r="19219" ht="13.15" customHeight="1" x14ac:dyDescent="0.2"/>
    <row r="19220" ht="13.15" customHeight="1" x14ac:dyDescent="0.2"/>
    <row r="19221" ht="13.15" customHeight="1" x14ac:dyDescent="0.2"/>
    <row r="19222" ht="13.15" customHeight="1" x14ac:dyDescent="0.2"/>
    <row r="19223" ht="13.15" customHeight="1" x14ac:dyDescent="0.2"/>
    <row r="19224" ht="13.15" customHeight="1" x14ac:dyDescent="0.2"/>
    <row r="19225" ht="13.15" customHeight="1" x14ac:dyDescent="0.2"/>
    <row r="19226" ht="13.15" customHeight="1" x14ac:dyDescent="0.2"/>
    <row r="19227" ht="13.15" customHeight="1" x14ac:dyDescent="0.2"/>
    <row r="19228" ht="13.15" customHeight="1" x14ac:dyDescent="0.2"/>
    <row r="19229" ht="13.15" customHeight="1" x14ac:dyDescent="0.2"/>
    <row r="19230" ht="13.15" customHeight="1" x14ac:dyDescent="0.2"/>
    <row r="19231" ht="13.15" customHeight="1" x14ac:dyDescent="0.2"/>
    <row r="19232" ht="13.15" customHeight="1" x14ac:dyDescent="0.2"/>
    <row r="19233" ht="13.15" customHeight="1" x14ac:dyDescent="0.2"/>
    <row r="19234" ht="13.15" customHeight="1" x14ac:dyDescent="0.2"/>
    <row r="19235" ht="13.15" customHeight="1" x14ac:dyDescent="0.2"/>
    <row r="19236" ht="13.15" customHeight="1" x14ac:dyDescent="0.2"/>
    <row r="19237" ht="13.15" customHeight="1" x14ac:dyDescent="0.2"/>
    <row r="19238" ht="13.15" customHeight="1" x14ac:dyDescent="0.2"/>
    <row r="19239" ht="13.15" customHeight="1" x14ac:dyDescent="0.2"/>
    <row r="19240" ht="13.15" customHeight="1" x14ac:dyDescent="0.2"/>
    <row r="19241" ht="13.15" customHeight="1" x14ac:dyDescent="0.2"/>
    <row r="19242" ht="13.15" customHeight="1" x14ac:dyDescent="0.2"/>
    <row r="19243" ht="13.15" customHeight="1" x14ac:dyDescent="0.2"/>
    <row r="19244" ht="13.15" customHeight="1" x14ac:dyDescent="0.2"/>
    <row r="19245" ht="13.15" customHeight="1" x14ac:dyDescent="0.2"/>
    <row r="19246" ht="13.15" customHeight="1" x14ac:dyDescent="0.2"/>
    <row r="19247" ht="13.15" customHeight="1" x14ac:dyDescent="0.2"/>
    <row r="19248" ht="13.15" customHeight="1" x14ac:dyDescent="0.2"/>
    <row r="19249" ht="13.15" customHeight="1" x14ac:dyDescent="0.2"/>
    <row r="19250" ht="13.15" customHeight="1" x14ac:dyDescent="0.2"/>
    <row r="19251" ht="13.15" customHeight="1" x14ac:dyDescent="0.2"/>
    <row r="19252" ht="13.15" customHeight="1" x14ac:dyDescent="0.2"/>
    <row r="19253" ht="13.15" customHeight="1" x14ac:dyDescent="0.2"/>
    <row r="19254" ht="13.15" customHeight="1" x14ac:dyDescent="0.2"/>
    <row r="19255" ht="13.15" customHeight="1" x14ac:dyDescent="0.2"/>
    <row r="19256" ht="13.15" customHeight="1" x14ac:dyDescent="0.2"/>
    <row r="19257" ht="13.15" customHeight="1" x14ac:dyDescent="0.2"/>
    <row r="19258" ht="13.15" customHeight="1" x14ac:dyDescent="0.2"/>
    <row r="19259" ht="13.15" customHeight="1" x14ac:dyDescent="0.2"/>
    <row r="19260" ht="13.15" customHeight="1" x14ac:dyDescent="0.2"/>
    <row r="19261" ht="13.15" customHeight="1" x14ac:dyDescent="0.2"/>
    <row r="19262" ht="13.15" customHeight="1" x14ac:dyDescent="0.2"/>
    <row r="19263" ht="13.15" customHeight="1" x14ac:dyDescent="0.2"/>
    <row r="19264" ht="13.15" customHeight="1" x14ac:dyDescent="0.2"/>
    <row r="19265" ht="13.15" customHeight="1" x14ac:dyDescent="0.2"/>
    <row r="19266" ht="13.15" customHeight="1" x14ac:dyDescent="0.2"/>
    <row r="19267" ht="13.15" customHeight="1" x14ac:dyDescent="0.2"/>
    <row r="19268" ht="13.15" customHeight="1" x14ac:dyDescent="0.2"/>
    <row r="19269" ht="13.15" customHeight="1" x14ac:dyDescent="0.2"/>
    <row r="19270" ht="13.15" customHeight="1" x14ac:dyDescent="0.2"/>
    <row r="19271" ht="13.15" customHeight="1" x14ac:dyDescent="0.2"/>
    <row r="19272" ht="13.15" customHeight="1" x14ac:dyDescent="0.2"/>
    <row r="19273" ht="13.15" customHeight="1" x14ac:dyDescent="0.2"/>
    <row r="19274" ht="13.15" customHeight="1" x14ac:dyDescent="0.2"/>
    <row r="19275" ht="13.15" customHeight="1" x14ac:dyDescent="0.2"/>
    <row r="19276" ht="13.15" customHeight="1" x14ac:dyDescent="0.2"/>
    <row r="19277" ht="13.15" customHeight="1" x14ac:dyDescent="0.2"/>
    <row r="19278" ht="13.15" customHeight="1" x14ac:dyDescent="0.2"/>
    <row r="19279" ht="13.15" customHeight="1" x14ac:dyDescent="0.2"/>
    <row r="19280" ht="13.15" customHeight="1" x14ac:dyDescent="0.2"/>
    <row r="19281" ht="13.15" customHeight="1" x14ac:dyDescent="0.2"/>
    <row r="19282" ht="13.15" customHeight="1" x14ac:dyDescent="0.2"/>
    <row r="19283" ht="13.15" customHeight="1" x14ac:dyDescent="0.2"/>
    <row r="19284" ht="13.15" customHeight="1" x14ac:dyDescent="0.2"/>
    <row r="19285" ht="13.15" customHeight="1" x14ac:dyDescent="0.2"/>
    <row r="19286" ht="13.15" customHeight="1" x14ac:dyDescent="0.2"/>
    <row r="19287" ht="13.15" customHeight="1" x14ac:dyDescent="0.2"/>
    <row r="19288" ht="13.15" customHeight="1" x14ac:dyDescent="0.2"/>
    <row r="19289" ht="13.15" customHeight="1" x14ac:dyDescent="0.2"/>
    <row r="19290" ht="13.15" customHeight="1" x14ac:dyDescent="0.2"/>
    <row r="19291" ht="13.15" customHeight="1" x14ac:dyDescent="0.2"/>
    <row r="19292" ht="13.15" customHeight="1" x14ac:dyDescent="0.2"/>
    <row r="19293" ht="13.15" customHeight="1" x14ac:dyDescent="0.2"/>
    <row r="19294" ht="13.15" customHeight="1" x14ac:dyDescent="0.2"/>
    <row r="19295" ht="13.15" customHeight="1" x14ac:dyDescent="0.2"/>
    <row r="19296" ht="13.15" customHeight="1" x14ac:dyDescent="0.2"/>
    <row r="19297" ht="13.15" customHeight="1" x14ac:dyDescent="0.2"/>
    <row r="19298" ht="13.15" customHeight="1" x14ac:dyDescent="0.2"/>
    <row r="19299" ht="13.15" customHeight="1" x14ac:dyDescent="0.2"/>
    <row r="19300" ht="13.15" customHeight="1" x14ac:dyDescent="0.2"/>
    <row r="19301" ht="13.15" customHeight="1" x14ac:dyDescent="0.2"/>
    <row r="19302" ht="13.15" customHeight="1" x14ac:dyDescent="0.2"/>
    <row r="19303" ht="13.15" customHeight="1" x14ac:dyDescent="0.2"/>
    <row r="19304" ht="13.15" customHeight="1" x14ac:dyDescent="0.2"/>
    <row r="19305" ht="13.15" customHeight="1" x14ac:dyDescent="0.2"/>
    <row r="19306" ht="13.15" customHeight="1" x14ac:dyDescent="0.2"/>
    <row r="19307" ht="13.15" customHeight="1" x14ac:dyDescent="0.2"/>
    <row r="19308" ht="13.15" customHeight="1" x14ac:dyDescent="0.2"/>
    <row r="19309" ht="13.15" customHeight="1" x14ac:dyDescent="0.2"/>
    <row r="19310" ht="13.15" customHeight="1" x14ac:dyDescent="0.2"/>
    <row r="19311" ht="13.15" customHeight="1" x14ac:dyDescent="0.2"/>
    <row r="19312" ht="13.15" customHeight="1" x14ac:dyDescent="0.2"/>
    <row r="19313" ht="13.15" customHeight="1" x14ac:dyDescent="0.2"/>
    <row r="19314" ht="13.15" customHeight="1" x14ac:dyDescent="0.2"/>
    <row r="19315" ht="13.15" customHeight="1" x14ac:dyDescent="0.2"/>
    <row r="19316" ht="13.15" customHeight="1" x14ac:dyDescent="0.2"/>
    <row r="19317" ht="13.15" customHeight="1" x14ac:dyDescent="0.2"/>
    <row r="19318" ht="13.15" customHeight="1" x14ac:dyDescent="0.2"/>
    <row r="19319" ht="13.15" customHeight="1" x14ac:dyDescent="0.2"/>
    <row r="19320" ht="13.15" customHeight="1" x14ac:dyDescent="0.2"/>
    <row r="19321" ht="13.15" customHeight="1" x14ac:dyDescent="0.2"/>
    <row r="19322" ht="13.15" customHeight="1" x14ac:dyDescent="0.2"/>
    <row r="19323" ht="13.15" customHeight="1" x14ac:dyDescent="0.2"/>
    <row r="19324" ht="13.15" customHeight="1" x14ac:dyDescent="0.2"/>
    <row r="19325" ht="13.15" customHeight="1" x14ac:dyDescent="0.2"/>
    <row r="19326" ht="13.15" customHeight="1" x14ac:dyDescent="0.2"/>
    <row r="19327" ht="13.15" customHeight="1" x14ac:dyDescent="0.2"/>
    <row r="19328" ht="13.15" customHeight="1" x14ac:dyDescent="0.2"/>
    <row r="19329" ht="13.15" customHeight="1" x14ac:dyDescent="0.2"/>
    <row r="19330" ht="13.15" customHeight="1" x14ac:dyDescent="0.2"/>
    <row r="19331" ht="13.15" customHeight="1" x14ac:dyDescent="0.2"/>
    <row r="19332" ht="13.15" customHeight="1" x14ac:dyDescent="0.2"/>
    <row r="19333" ht="13.15" customHeight="1" x14ac:dyDescent="0.2"/>
    <row r="19334" ht="13.15" customHeight="1" x14ac:dyDescent="0.2"/>
    <row r="19335" ht="13.15" customHeight="1" x14ac:dyDescent="0.2"/>
    <row r="19336" ht="13.15" customHeight="1" x14ac:dyDescent="0.2"/>
    <row r="19337" ht="13.15" customHeight="1" x14ac:dyDescent="0.2"/>
    <row r="19338" ht="13.15" customHeight="1" x14ac:dyDescent="0.2"/>
    <row r="19339" ht="13.15" customHeight="1" x14ac:dyDescent="0.2"/>
    <row r="19340" ht="13.15" customHeight="1" x14ac:dyDescent="0.2"/>
    <row r="19341" ht="13.15" customHeight="1" x14ac:dyDescent="0.2"/>
    <row r="19342" ht="13.15" customHeight="1" x14ac:dyDescent="0.2"/>
    <row r="19343" ht="13.15" customHeight="1" x14ac:dyDescent="0.2"/>
    <row r="19344" ht="13.15" customHeight="1" x14ac:dyDescent="0.2"/>
    <row r="19345" ht="13.15" customHeight="1" x14ac:dyDescent="0.2"/>
    <row r="19346" ht="13.15" customHeight="1" x14ac:dyDescent="0.2"/>
    <row r="19347" ht="13.15" customHeight="1" x14ac:dyDescent="0.2"/>
    <row r="19348" ht="13.15" customHeight="1" x14ac:dyDescent="0.2"/>
    <row r="19349" ht="13.15" customHeight="1" x14ac:dyDescent="0.2"/>
    <row r="19350" ht="13.15" customHeight="1" x14ac:dyDescent="0.2"/>
    <row r="19351" ht="13.15" customHeight="1" x14ac:dyDescent="0.2"/>
    <row r="19352" ht="13.15" customHeight="1" x14ac:dyDescent="0.2"/>
    <row r="19353" ht="13.15" customHeight="1" x14ac:dyDescent="0.2"/>
    <row r="19354" ht="13.15" customHeight="1" x14ac:dyDescent="0.2"/>
    <row r="19355" ht="13.15" customHeight="1" x14ac:dyDescent="0.2"/>
    <row r="19356" ht="13.15" customHeight="1" x14ac:dyDescent="0.2"/>
    <row r="19357" ht="13.15" customHeight="1" x14ac:dyDescent="0.2"/>
    <row r="19358" ht="13.15" customHeight="1" x14ac:dyDescent="0.2"/>
    <row r="19359" ht="13.15" customHeight="1" x14ac:dyDescent="0.2"/>
    <row r="19360" ht="13.15" customHeight="1" x14ac:dyDescent="0.2"/>
    <row r="19361" ht="13.15" customHeight="1" x14ac:dyDescent="0.2"/>
    <row r="19362" ht="13.15" customHeight="1" x14ac:dyDescent="0.2"/>
    <row r="19363" ht="13.15" customHeight="1" x14ac:dyDescent="0.2"/>
    <row r="19364" ht="13.15" customHeight="1" x14ac:dyDescent="0.2"/>
    <row r="19365" ht="13.15" customHeight="1" x14ac:dyDescent="0.2"/>
    <row r="19366" ht="13.15" customHeight="1" x14ac:dyDescent="0.2"/>
    <row r="19367" ht="13.15" customHeight="1" x14ac:dyDescent="0.2"/>
    <row r="19368" ht="13.15" customHeight="1" x14ac:dyDescent="0.2"/>
    <row r="19369" ht="13.15" customHeight="1" x14ac:dyDescent="0.2"/>
    <row r="19370" ht="13.15" customHeight="1" x14ac:dyDescent="0.2"/>
    <row r="19371" ht="13.15" customHeight="1" x14ac:dyDescent="0.2"/>
    <row r="19372" ht="13.15" customHeight="1" x14ac:dyDescent="0.2"/>
    <row r="19373" ht="13.15" customHeight="1" x14ac:dyDescent="0.2"/>
    <row r="19374" ht="13.15" customHeight="1" x14ac:dyDescent="0.2"/>
    <row r="19375" ht="13.15" customHeight="1" x14ac:dyDescent="0.2"/>
    <row r="19376" ht="13.15" customHeight="1" x14ac:dyDescent="0.2"/>
    <row r="19377" ht="13.15" customHeight="1" x14ac:dyDescent="0.2"/>
    <row r="19378" ht="13.15" customHeight="1" x14ac:dyDescent="0.2"/>
    <row r="19379" ht="13.15" customHeight="1" x14ac:dyDescent="0.2"/>
    <row r="19380" ht="13.15" customHeight="1" x14ac:dyDescent="0.2"/>
    <row r="19381" ht="13.15" customHeight="1" x14ac:dyDescent="0.2"/>
    <row r="19382" ht="13.15" customHeight="1" x14ac:dyDescent="0.2"/>
    <row r="19383" ht="13.15" customHeight="1" x14ac:dyDescent="0.2"/>
    <row r="19384" ht="13.15" customHeight="1" x14ac:dyDescent="0.2"/>
    <row r="19385" ht="13.15" customHeight="1" x14ac:dyDescent="0.2"/>
    <row r="19386" ht="13.15" customHeight="1" x14ac:dyDescent="0.2"/>
    <row r="19387" ht="13.15" customHeight="1" x14ac:dyDescent="0.2"/>
    <row r="19388" ht="13.15" customHeight="1" x14ac:dyDescent="0.2"/>
    <row r="19389" ht="13.15" customHeight="1" x14ac:dyDescent="0.2"/>
    <row r="19390" ht="13.15" customHeight="1" x14ac:dyDescent="0.2"/>
    <row r="19391" ht="13.15" customHeight="1" x14ac:dyDescent="0.2"/>
    <row r="19392" ht="13.15" customHeight="1" x14ac:dyDescent="0.2"/>
    <row r="19393" ht="13.15" customHeight="1" x14ac:dyDescent="0.2"/>
    <row r="19394" ht="13.15" customHeight="1" x14ac:dyDescent="0.2"/>
    <row r="19395" ht="13.15" customHeight="1" x14ac:dyDescent="0.2"/>
    <row r="19396" ht="13.15" customHeight="1" x14ac:dyDescent="0.2"/>
    <row r="19397" ht="13.15" customHeight="1" x14ac:dyDescent="0.2"/>
    <row r="19398" ht="13.15" customHeight="1" x14ac:dyDescent="0.2"/>
    <row r="19399" ht="13.15" customHeight="1" x14ac:dyDescent="0.2"/>
    <row r="19400" ht="13.15" customHeight="1" x14ac:dyDescent="0.2"/>
    <row r="19401" ht="13.15" customHeight="1" x14ac:dyDescent="0.2"/>
    <row r="19402" ht="13.15" customHeight="1" x14ac:dyDescent="0.2"/>
    <row r="19403" ht="13.15" customHeight="1" x14ac:dyDescent="0.2"/>
    <row r="19404" ht="13.15" customHeight="1" x14ac:dyDescent="0.2"/>
    <row r="19405" ht="13.15" customHeight="1" x14ac:dyDescent="0.2"/>
    <row r="19406" ht="13.15" customHeight="1" x14ac:dyDescent="0.2"/>
    <row r="19407" ht="13.15" customHeight="1" x14ac:dyDescent="0.2"/>
    <row r="19408" ht="13.15" customHeight="1" x14ac:dyDescent="0.2"/>
    <row r="19409" ht="13.15" customHeight="1" x14ac:dyDescent="0.2"/>
    <row r="19410" ht="13.15" customHeight="1" x14ac:dyDescent="0.2"/>
    <row r="19411" ht="13.15" customHeight="1" x14ac:dyDescent="0.2"/>
    <row r="19412" ht="13.15" customHeight="1" x14ac:dyDescent="0.2"/>
    <row r="19413" ht="13.15" customHeight="1" x14ac:dyDescent="0.2"/>
    <row r="19414" ht="13.15" customHeight="1" x14ac:dyDescent="0.2"/>
    <row r="19415" ht="13.15" customHeight="1" x14ac:dyDescent="0.2"/>
    <row r="19416" ht="13.15" customHeight="1" x14ac:dyDescent="0.2"/>
    <row r="19417" ht="13.15" customHeight="1" x14ac:dyDescent="0.2"/>
    <row r="19418" ht="13.15" customHeight="1" x14ac:dyDescent="0.2"/>
    <row r="19419" ht="13.15" customHeight="1" x14ac:dyDescent="0.2"/>
    <row r="19420" ht="13.15" customHeight="1" x14ac:dyDescent="0.2"/>
    <row r="19421" ht="13.15" customHeight="1" x14ac:dyDescent="0.2"/>
    <row r="19422" ht="13.15" customHeight="1" x14ac:dyDescent="0.2"/>
    <row r="19423" ht="13.15" customHeight="1" x14ac:dyDescent="0.2"/>
    <row r="19424" ht="13.15" customHeight="1" x14ac:dyDescent="0.2"/>
    <row r="19425" ht="13.15" customHeight="1" x14ac:dyDescent="0.2"/>
    <row r="19426" ht="13.15" customHeight="1" x14ac:dyDescent="0.2"/>
    <row r="19427" ht="13.15" customHeight="1" x14ac:dyDescent="0.2"/>
    <row r="19428" ht="13.15" customHeight="1" x14ac:dyDescent="0.2"/>
    <row r="19429" ht="13.15" customHeight="1" x14ac:dyDescent="0.2"/>
    <row r="19430" ht="13.15" customHeight="1" x14ac:dyDescent="0.2"/>
    <row r="19431" ht="13.15" customHeight="1" x14ac:dyDescent="0.2"/>
    <row r="19432" ht="13.15" customHeight="1" x14ac:dyDescent="0.2"/>
    <row r="19433" ht="13.15" customHeight="1" x14ac:dyDescent="0.2"/>
    <row r="19434" ht="13.15" customHeight="1" x14ac:dyDescent="0.2"/>
    <row r="19435" ht="13.15" customHeight="1" x14ac:dyDescent="0.2"/>
    <row r="19436" ht="13.15" customHeight="1" x14ac:dyDescent="0.2"/>
    <row r="19437" ht="13.15" customHeight="1" x14ac:dyDescent="0.2"/>
    <row r="19438" ht="13.15" customHeight="1" x14ac:dyDescent="0.2"/>
    <row r="19439" ht="13.15" customHeight="1" x14ac:dyDescent="0.2"/>
    <row r="19440" ht="13.15" customHeight="1" x14ac:dyDescent="0.2"/>
    <row r="19441" ht="13.15" customHeight="1" x14ac:dyDescent="0.2"/>
    <row r="19442" ht="13.15" customHeight="1" x14ac:dyDescent="0.2"/>
    <row r="19443" ht="13.15" customHeight="1" x14ac:dyDescent="0.2"/>
    <row r="19444" ht="13.15" customHeight="1" x14ac:dyDescent="0.2"/>
    <row r="19445" ht="13.15" customHeight="1" x14ac:dyDescent="0.2"/>
    <row r="19446" ht="13.15" customHeight="1" x14ac:dyDescent="0.2"/>
    <row r="19447" ht="13.15" customHeight="1" x14ac:dyDescent="0.2"/>
    <row r="19448" ht="13.15" customHeight="1" x14ac:dyDescent="0.2"/>
    <row r="19449" ht="13.15" customHeight="1" x14ac:dyDescent="0.2"/>
    <row r="19450" ht="13.15" customHeight="1" x14ac:dyDescent="0.2"/>
    <row r="19451" ht="13.15" customHeight="1" x14ac:dyDescent="0.2"/>
    <row r="19452" ht="13.15" customHeight="1" x14ac:dyDescent="0.2"/>
    <row r="19453" ht="13.15" customHeight="1" x14ac:dyDescent="0.2"/>
    <row r="19454" ht="13.15" customHeight="1" x14ac:dyDescent="0.2"/>
    <row r="19455" ht="13.15" customHeight="1" x14ac:dyDescent="0.2"/>
    <row r="19456" ht="13.15" customHeight="1" x14ac:dyDescent="0.2"/>
    <row r="19457" ht="13.15" customHeight="1" x14ac:dyDescent="0.2"/>
    <row r="19458" ht="13.15" customHeight="1" x14ac:dyDescent="0.2"/>
    <row r="19459" ht="13.15" customHeight="1" x14ac:dyDescent="0.2"/>
    <row r="19460" ht="13.15" customHeight="1" x14ac:dyDescent="0.2"/>
    <row r="19461" ht="13.15" customHeight="1" x14ac:dyDescent="0.2"/>
    <row r="19462" ht="13.15" customHeight="1" x14ac:dyDescent="0.2"/>
    <row r="19463" ht="13.15" customHeight="1" x14ac:dyDescent="0.2"/>
    <row r="19464" ht="13.15" customHeight="1" x14ac:dyDescent="0.2"/>
    <row r="19465" ht="13.15" customHeight="1" x14ac:dyDescent="0.2"/>
    <row r="19466" ht="13.15" customHeight="1" x14ac:dyDescent="0.2"/>
    <row r="19467" ht="13.15" customHeight="1" x14ac:dyDescent="0.2"/>
    <row r="19468" ht="13.15" customHeight="1" x14ac:dyDescent="0.2"/>
    <row r="19469" ht="13.15" customHeight="1" x14ac:dyDescent="0.2"/>
    <row r="19470" ht="13.15" customHeight="1" x14ac:dyDescent="0.2"/>
    <row r="19471" ht="13.15" customHeight="1" x14ac:dyDescent="0.2"/>
    <row r="19472" ht="13.15" customHeight="1" x14ac:dyDescent="0.2"/>
    <row r="19473" ht="13.15" customHeight="1" x14ac:dyDescent="0.2"/>
    <row r="19474" ht="13.15" customHeight="1" x14ac:dyDescent="0.2"/>
    <row r="19475" ht="13.15" customHeight="1" x14ac:dyDescent="0.2"/>
    <row r="19476" ht="13.15" customHeight="1" x14ac:dyDescent="0.2"/>
    <row r="19477" ht="13.15" customHeight="1" x14ac:dyDescent="0.2"/>
    <row r="19478" ht="13.15" customHeight="1" x14ac:dyDescent="0.2"/>
    <row r="19479" ht="13.15" customHeight="1" x14ac:dyDescent="0.2"/>
    <row r="19480" ht="13.15" customHeight="1" x14ac:dyDescent="0.2"/>
    <row r="19481" ht="13.15" customHeight="1" x14ac:dyDescent="0.2"/>
    <row r="19482" ht="13.15" customHeight="1" x14ac:dyDescent="0.2"/>
    <row r="19483" ht="13.15" customHeight="1" x14ac:dyDescent="0.2"/>
    <row r="19484" ht="13.15" customHeight="1" x14ac:dyDescent="0.2"/>
    <row r="19485" ht="13.15" customHeight="1" x14ac:dyDescent="0.2"/>
    <row r="19486" ht="13.15" customHeight="1" x14ac:dyDescent="0.2"/>
    <row r="19487" ht="13.15" customHeight="1" x14ac:dyDescent="0.2"/>
    <row r="19488" ht="13.15" customHeight="1" x14ac:dyDescent="0.2"/>
    <row r="19489" ht="13.15" customHeight="1" x14ac:dyDescent="0.2"/>
    <row r="19490" ht="13.15" customHeight="1" x14ac:dyDescent="0.2"/>
    <row r="19491" ht="13.15" customHeight="1" x14ac:dyDescent="0.2"/>
    <row r="19492" ht="13.15" customHeight="1" x14ac:dyDescent="0.2"/>
    <row r="19493" ht="13.15" customHeight="1" x14ac:dyDescent="0.2"/>
    <row r="19494" ht="13.15" customHeight="1" x14ac:dyDescent="0.2"/>
    <row r="19495" ht="13.15" customHeight="1" x14ac:dyDescent="0.2"/>
    <row r="19496" ht="13.15" customHeight="1" x14ac:dyDescent="0.2"/>
    <row r="19497" ht="13.15" customHeight="1" x14ac:dyDescent="0.2"/>
    <row r="19498" ht="13.15" customHeight="1" x14ac:dyDescent="0.2"/>
    <row r="19499" ht="13.15" customHeight="1" x14ac:dyDescent="0.2"/>
    <row r="19500" ht="13.15" customHeight="1" x14ac:dyDescent="0.2"/>
    <row r="19501" ht="13.15" customHeight="1" x14ac:dyDescent="0.2"/>
    <row r="19502" ht="13.15" customHeight="1" x14ac:dyDescent="0.2"/>
    <row r="19503" ht="13.15" customHeight="1" x14ac:dyDescent="0.2"/>
    <row r="19504" ht="13.15" customHeight="1" x14ac:dyDescent="0.2"/>
    <row r="19505" ht="13.15" customHeight="1" x14ac:dyDescent="0.2"/>
    <row r="19506" ht="13.15" customHeight="1" x14ac:dyDescent="0.2"/>
    <row r="19507" ht="13.15" customHeight="1" x14ac:dyDescent="0.2"/>
    <row r="19508" ht="13.15" customHeight="1" x14ac:dyDescent="0.2"/>
    <row r="19509" ht="13.15" customHeight="1" x14ac:dyDescent="0.2"/>
    <row r="19510" ht="13.15" customHeight="1" x14ac:dyDescent="0.2"/>
    <row r="19511" ht="13.15" customHeight="1" x14ac:dyDescent="0.2"/>
    <row r="19512" ht="13.15" customHeight="1" x14ac:dyDescent="0.2"/>
    <row r="19513" ht="13.15" customHeight="1" x14ac:dyDescent="0.2"/>
    <row r="19514" ht="13.15" customHeight="1" x14ac:dyDescent="0.2"/>
    <row r="19515" ht="13.15" customHeight="1" x14ac:dyDescent="0.2"/>
    <row r="19516" ht="13.15" customHeight="1" x14ac:dyDescent="0.2"/>
    <row r="19517" ht="13.15" customHeight="1" x14ac:dyDescent="0.2"/>
    <row r="19518" ht="13.15" customHeight="1" x14ac:dyDescent="0.2"/>
    <row r="19519" ht="13.15" customHeight="1" x14ac:dyDescent="0.2"/>
    <row r="19520" ht="13.15" customHeight="1" x14ac:dyDescent="0.2"/>
    <row r="19521" ht="13.15" customHeight="1" x14ac:dyDescent="0.2"/>
    <row r="19522" ht="13.15" customHeight="1" x14ac:dyDescent="0.2"/>
    <row r="19523" ht="13.15" customHeight="1" x14ac:dyDescent="0.2"/>
    <row r="19524" ht="13.15" customHeight="1" x14ac:dyDescent="0.2"/>
    <row r="19525" ht="13.15" customHeight="1" x14ac:dyDescent="0.2"/>
    <row r="19526" ht="13.15" customHeight="1" x14ac:dyDescent="0.2"/>
    <row r="19527" ht="13.15" customHeight="1" x14ac:dyDescent="0.2"/>
    <row r="19528" ht="13.15" customHeight="1" x14ac:dyDescent="0.2"/>
    <row r="19529" ht="13.15" customHeight="1" x14ac:dyDescent="0.2"/>
    <row r="19530" ht="13.15" customHeight="1" x14ac:dyDescent="0.2"/>
    <row r="19531" ht="13.15" customHeight="1" x14ac:dyDescent="0.2"/>
    <row r="19532" ht="13.15" customHeight="1" x14ac:dyDescent="0.2"/>
    <row r="19533" ht="13.15" customHeight="1" x14ac:dyDescent="0.2"/>
    <row r="19534" ht="13.15" customHeight="1" x14ac:dyDescent="0.2"/>
    <row r="19535" ht="13.15" customHeight="1" x14ac:dyDescent="0.2"/>
    <row r="19536" ht="13.15" customHeight="1" x14ac:dyDescent="0.2"/>
    <row r="19537" ht="13.15" customHeight="1" x14ac:dyDescent="0.2"/>
    <row r="19538" ht="13.15" customHeight="1" x14ac:dyDescent="0.2"/>
    <row r="19539" ht="13.15" customHeight="1" x14ac:dyDescent="0.2"/>
    <row r="19540" ht="13.15" customHeight="1" x14ac:dyDescent="0.2"/>
    <row r="19541" ht="13.15" customHeight="1" x14ac:dyDescent="0.2"/>
    <row r="19542" ht="13.15" customHeight="1" x14ac:dyDescent="0.2"/>
    <row r="19543" ht="13.15" customHeight="1" x14ac:dyDescent="0.2"/>
    <row r="19544" ht="13.15" customHeight="1" x14ac:dyDescent="0.2"/>
    <row r="19545" ht="13.15" customHeight="1" x14ac:dyDescent="0.2"/>
    <row r="19546" ht="13.15" customHeight="1" x14ac:dyDescent="0.2"/>
    <row r="19547" ht="13.15" customHeight="1" x14ac:dyDescent="0.2"/>
    <row r="19548" ht="13.15" customHeight="1" x14ac:dyDescent="0.2"/>
    <row r="19549" ht="13.15" customHeight="1" x14ac:dyDescent="0.2"/>
    <row r="19550" ht="13.15" customHeight="1" x14ac:dyDescent="0.2"/>
    <row r="19551" ht="13.15" customHeight="1" x14ac:dyDescent="0.2"/>
    <row r="19552" ht="13.15" customHeight="1" x14ac:dyDescent="0.2"/>
    <row r="19553" ht="13.15" customHeight="1" x14ac:dyDescent="0.2"/>
    <row r="19554" ht="13.15" customHeight="1" x14ac:dyDescent="0.2"/>
    <row r="19555" ht="13.15" customHeight="1" x14ac:dyDescent="0.2"/>
    <row r="19556" ht="13.15" customHeight="1" x14ac:dyDescent="0.2"/>
    <row r="19557" ht="13.15" customHeight="1" x14ac:dyDescent="0.2"/>
    <row r="19558" ht="13.15" customHeight="1" x14ac:dyDescent="0.2"/>
    <row r="19559" ht="13.15" customHeight="1" x14ac:dyDescent="0.2"/>
    <row r="19560" ht="13.15" customHeight="1" x14ac:dyDescent="0.2"/>
    <row r="19561" ht="13.15" customHeight="1" x14ac:dyDescent="0.2"/>
    <row r="19562" ht="13.15" customHeight="1" x14ac:dyDescent="0.2"/>
    <row r="19563" ht="13.15" customHeight="1" x14ac:dyDescent="0.2"/>
    <row r="19564" ht="13.15" customHeight="1" x14ac:dyDescent="0.2"/>
    <row r="19565" ht="13.15" customHeight="1" x14ac:dyDescent="0.2"/>
    <row r="19566" ht="13.15" customHeight="1" x14ac:dyDescent="0.2"/>
    <row r="19567" ht="13.15" customHeight="1" x14ac:dyDescent="0.2"/>
    <row r="19568" ht="13.15" customHeight="1" x14ac:dyDescent="0.2"/>
    <row r="19569" ht="13.15" customHeight="1" x14ac:dyDescent="0.2"/>
    <row r="19570" ht="13.15" customHeight="1" x14ac:dyDescent="0.2"/>
    <row r="19571" ht="13.15" customHeight="1" x14ac:dyDescent="0.2"/>
    <row r="19572" ht="13.15" customHeight="1" x14ac:dyDescent="0.2"/>
    <row r="19573" ht="13.15" customHeight="1" x14ac:dyDescent="0.2"/>
    <row r="19574" ht="13.15" customHeight="1" x14ac:dyDescent="0.2"/>
    <row r="19575" ht="13.15" customHeight="1" x14ac:dyDescent="0.2"/>
    <row r="19576" ht="13.15" customHeight="1" x14ac:dyDescent="0.2"/>
    <row r="19577" ht="13.15" customHeight="1" x14ac:dyDescent="0.2"/>
    <row r="19578" ht="13.15" customHeight="1" x14ac:dyDescent="0.2"/>
    <row r="19579" ht="13.15" customHeight="1" x14ac:dyDescent="0.2"/>
    <row r="19580" ht="13.15" customHeight="1" x14ac:dyDescent="0.2"/>
    <row r="19581" ht="13.15" customHeight="1" x14ac:dyDescent="0.2"/>
    <row r="19582" ht="13.15" customHeight="1" x14ac:dyDescent="0.2"/>
    <row r="19583" ht="13.15" customHeight="1" x14ac:dyDescent="0.2"/>
    <row r="19584" ht="13.15" customHeight="1" x14ac:dyDescent="0.2"/>
    <row r="19585" ht="13.15" customHeight="1" x14ac:dyDescent="0.2"/>
    <row r="19586" ht="13.15" customHeight="1" x14ac:dyDescent="0.2"/>
    <row r="19587" ht="13.15" customHeight="1" x14ac:dyDescent="0.2"/>
    <row r="19588" ht="13.15" customHeight="1" x14ac:dyDescent="0.2"/>
    <row r="19589" ht="13.15" customHeight="1" x14ac:dyDescent="0.2"/>
    <row r="19590" ht="13.15" customHeight="1" x14ac:dyDescent="0.2"/>
    <row r="19591" ht="13.15" customHeight="1" x14ac:dyDescent="0.2"/>
    <row r="19592" ht="13.15" customHeight="1" x14ac:dyDescent="0.2"/>
    <row r="19593" ht="13.15" customHeight="1" x14ac:dyDescent="0.2"/>
    <row r="19594" ht="13.15" customHeight="1" x14ac:dyDescent="0.2"/>
    <row r="19595" ht="13.15" customHeight="1" x14ac:dyDescent="0.2"/>
    <row r="19596" ht="13.15" customHeight="1" x14ac:dyDescent="0.2"/>
    <row r="19597" ht="13.15" customHeight="1" x14ac:dyDescent="0.2"/>
    <row r="19598" ht="13.15" customHeight="1" x14ac:dyDescent="0.2"/>
    <row r="19599" ht="13.15" customHeight="1" x14ac:dyDescent="0.2"/>
    <row r="19600" ht="13.15" customHeight="1" x14ac:dyDescent="0.2"/>
    <row r="19601" ht="13.15" customHeight="1" x14ac:dyDescent="0.2"/>
    <row r="19602" ht="13.15" customHeight="1" x14ac:dyDescent="0.2"/>
    <row r="19603" ht="13.15" customHeight="1" x14ac:dyDescent="0.2"/>
    <row r="19604" ht="13.15" customHeight="1" x14ac:dyDescent="0.2"/>
    <row r="19605" ht="13.15" customHeight="1" x14ac:dyDescent="0.2"/>
    <row r="19606" ht="13.15" customHeight="1" x14ac:dyDescent="0.2"/>
    <row r="19607" ht="13.15" customHeight="1" x14ac:dyDescent="0.2"/>
    <row r="19608" ht="13.15" customHeight="1" x14ac:dyDescent="0.2"/>
    <row r="19609" ht="13.15" customHeight="1" x14ac:dyDescent="0.2"/>
    <row r="19610" ht="13.15" customHeight="1" x14ac:dyDescent="0.2"/>
    <row r="19611" ht="13.15" customHeight="1" x14ac:dyDescent="0.2"/>
    <row r="19612" ht="13.15" customHeight="1" x14ac:dyDescent="0.2"/>
    <row r="19613" ht="13.15" customHeight="1" x14ac:dyDescent="0.2"/>
    <row r="19614" ht="13.15" customHeight="1" x14ac:dyDescent="0.2"/>
    <row r="19615" ht="13.15" customHeight="1" x14ac:dyDescent="0.2"/>
    <row r="19616" ht="13.15" customHeight="1" x14ac:dyDescent="0.2"/>
    <row r="19617" ht="13.15" customHeight="1" x14ac:dyDescent="0.2"/>
    <row r="19618" ht="13.15" customHeight="1" x14ac:dyDescent="0.2"/>
    <row r="19619" ht="13.15" customHeight="1" x14ac:dyDescent="0.2"/>
    <row r="19620" ht="13.15" customHeight="1" x14ac:dyDescent="0.2"/>
    <row r="19621" ht="13.15" customHeight="1" x14ac:dyDescent="0.2"/>
    <row r="19622" ht="13.15" customHeight="1" x14ac:dyDescent="0.2"/>
    <row r="19623" ht="13.15" customHeight="1" x14ac:dyDescent="0.2"/>
    <row r="19624" ht="13.15" customHeight="1" x14ac:dyDescent="0.2"/>
    <row r="19625" ht="13.15" customHeight="1" x14ac:dyDescent="0.2"/>
    <row r="19626" ht="13.15" customHeight="1" x14ac:dyDescent="0.2"/>
    <row r="19627" ht="13.15" customHeight="1" x14ac:dyDescent="0.2"/>
    <row r="19628" ht="13.15" customHeight="1" x14ac:dyDescent="0.2"/>
    <row r="19629" ht="13.15" customHeight="1" x14ac:dyDescent="0.2"/>
    <row r="19630" ht="13.15" customHeight="1" x14ac:dyDescent="0.2"/>
    <row r="19631" ht="13.15" customHeight="1" x14ac:dyDescent="0.2"/>
    <row r="19632" ht="13.15" customHeight="1" x14ac:dyDescent="0.2"/>
    <row r="19633" ht="13.15" customHeight="1" x14ac:dyDescent="0.2"/>
    <row r="19634" ht="13.15" customHeight="1" x14ac:dyDescent="0.2"/>
    <row r="19635" ht="13.15" customHeight="1" x14ac:dyDescent="0.2"/>
    <row r="19636" ht="13.15" customHeight="1" x14ac:dyDescent="0.2"/>
    <row r="19637" ht="13.15" customHeight="1" x14ac:dyDescent="0.2"/>
    <row r="19638" ht="13.15" customHeight="1" x14ac:dyDescent="0.2"/>
    <row r="19639" ht="13.15" customHeight="1" x14ac:dyDescent="0.2"/>
    <row r="19640" ht="13.15" customHeight="1" x14ac:dyDescent="0.2"/>
    <row r="19641" ht="13.15" customHeight="1" x14ac:dyDescent="0.2"/>
    <row r="19642" ht="13.15" customHeight="1" x14ac:dyDescent="0.2"/>
    <row r="19643" ht="13.15" customHeight="1" x14ac:dyDescent="0.2"/>
    <row r="19644" ht="13.15" customHeight="1" x14ac:dyDescent="0.2"/>
    <row r="19645" ht="13.15" customHeight="1" x14ac:dyDescent="0.2"/>
    <row r="19646" ht="13.15" customHeight="1" x14ac:dyDescent="0.2"/>
    <row r="19647" ht="13.15" customHeight="1" x14ac:dyDescent="0.2"/>
    <row r="19648" ht="13.15" customHeight="1" x14ac:dyDescent="0.2"/>
    <row r="19649" ht="13.15" customHeight="1" x14ac:dyDescent="0.2"/>
    <row r="19650" ht="13.15" customHeight="1" x14ac:dyDescent="0.2"/>
    <row r="19651" ht="13.15" customHeight="1" x14ac:dyDescent="0.2"/>
    <row r="19652" ht="13.15" customHeight="1" x14ac:dyDescent="0.2"/>
    <row r="19653" ht="13.15" customHeight="1" x14ac:dyDescent="0.2"/>
    <row r="19654" ht="13.15" customHeight="1" x14ac:dyDescent="0.2"/>
    <row r="19655" ht="13.15" customHeight="1" x14ac:dyDescent="0.2"/>
    <row r="19656" ht="13.15" customHeight="1" x14ac:dyDescent="0.2"/>
    <row r="19657" ht="13.15" customHeight="1" x14ac:dyDescent="0.2"/>
    <row r="19658" ht="13.15" customHeight="1" x14ac:dyDescent="0.2"/>
    <row r="19659" ht="13.15" customHeight="1" x14ac:dyDescent="0.2"/>
    <row r="19660" ht="13.15" customHeight="1" x14ac:dyDescent="0.2"/>
    <row r="19661" ht="13.15" customHeight="1" x14ac:dyDescent="0.2"/>
    <row r="19662" ht="13.15" customHeight="1" x14ac:dyDescent="0.2"/>
    <row r="19663" ht="13.15" customHeight="1" x14ac:dyDescent="0.2"/>
    <row r="19664" ht="13.15" customHeight="1" x14ac:dyDescent="0.2"/>
    <row r="19665" ht="13.15" customHeight="1" x14ac:dyDescent="0.2"/>
    <row r="19666" ht="13.15" customHeight="1" x14ac:dyDescent="0.2"/>
    <row r="19667" ht="13.15" customHeight="1" x14ac:dyDescent="0.2"/>
    <row r="19668" ht="13.15" customHeight="1" x14ac:dyDescent="0.2"/>
    <row r="19669" ht="13.15" customHeight="1" x14ac:dyDescent="0.2"/>
    <row r="19670" ht="13.15" customHeight="1" x14ac:dyDescent="0.2"/>
    <row r="19671" ht="13.15" customHeight="1" x14ac:dyDescent="0.2"/>
    <row r="19672" ht="13.15" customHeight="1" x14ac:dyDescent="0.2"/>
    <row r="19673" ht="13.15" customHeight="1" x14ac:dyDescent="0.2"/>
    <row r="19674" ht="13.15" customHeight="1" x14ac:dyDescent="0.2"/>
    <row r="19675" ht="13.15" customHeight="1" x14ac:dyDescent="0.2"/>
    <row r="19676" ht="13.15" customHeight="1" x14ac:dyDescent="0.2"/>
    <row r="19677" ht="13.15" customHeight="1" x14ac:dyDescent="0.2"/>
    <row r="19678" ht="13.15" customHeight="1" x14ac:dyDescent="0.2"/>
    <row r="19679" ht="13.15" customHeight="1" x14ac:dyDescent="0.2"/>
    <row r="19680" ht="13.15" customHeight="1" x14ac:dyDescent="0.2"/>
    <row r="19681" ht="13.15" customHeight="1" x14ac:dyDescent="0.2"/>
    <row r="19682" ht="13.15" customHeight="1" x14ac:dyDescent="0.2"/>
    <row r="19683" ht="13.15" customHeight="1" x14ac:dyDescent="0.2"/>
    <row r="19684" ht="13.15" customHeight="1" x14ac:dyDescent="0.2"/>
    <row r="19685" ht="13.15" customHeight="1" x14ac:dyDescent="0.2"/>
    <row r="19686" ht="13.15" customHeight="1" x14ac:dyDescent="0.2"/>
    <row r="19687" ht="13.15" customHeight="1" x14ac:dyDescent="0.2"/>
    <row r="19688" ht="13.15" customHeight="1" x14ac:dyDescent="0.2"/>
    <row r="19689" ht="13.15" customHeight="1" x14ac:dyDescent="0.2"/>
    <row r="19690" ht="13.15" customHeight="1" x14ac:dyDescent="0.2"/>
    <row r="19691" ht="13.15" customHeight="1" x14ac:dyDescent="0.2"/>
    <row r="19692" ht="13.15" customHeight="1" x14ac:dyDescent="0.2"/>
    <row r="19693" ht="13.15" customHeight="1" x14ac:dyDescent="0.2"/>
    <row r="19694" ht="13.15" customHeight="1" x14ac:dyDescent="0.2"/>
    <row r="19695" ht="13.15" customHeight="1" x14ac:dyDescent="0.2"/>
    <row r="19696" ht="13.15" customHeight="1" x14ac:dyDescent="0.2"/>
    <row r="19697" ht="13.15" customHeight="1" x14ac:dyDescent="0.2"/>
    <row r="19698" ht="13.15" customHeight="1" x14ac:dyDescent="0.2"/>
    <row r="19699" ht="13.15" customHeight="1" x14ac:dyDescent="0.2"/>
    <row r="19700" ht="13.15" customHeight="1" x14ac:dyDescent="0.2"/>
    <row r="19701" ht="13.15" customHeight="1" x14ac:dyDescent="0.2"/>
    <row r="19702" ht="13.15" customHeight="1" x14ac:dyDescent="0.2"/>
    <row r="19703" ht="13.15" customHeight="1" x14ac:dyDescent="0.2"/>
    <row r="19704" ht="13.15" customHeight="1" x14ac:dyDescent="0.2"/>
    <row r="19705" ht="13.15" customHeight="1" x14ac:dyDescent="0.2"/>
    <row r="19706" ht="13.15" customHeight="1" x14ac:dyDescent="0.2"/>
    <row r="19707" ht="13.15" customHeight="1" x14ac:dyDescent="0.2"/>
    <row r="19708" ht="13.15" customHeight="1" x14ac:dyDescent="0.2"/>
    <row r="19709" ht="13.15" customHeight="1" x14ac:dyDescent="0.2"/>
    <row r="19710" ht="13.15" customHeight="1" x14ac:dyDescent="0.2"/>
    <row r="19711" ht="13.15" customHeight="1" x14ac:dyDescent="0.2"/>
    <row r="19712" ht="13.15" customHeight="1" x14ac:dyDescent="0.2"/>
    <row r="19713" ht="13.15" customHeight="1" x14ac:dyDescent="0.2"/>
    <row r="19714" ht="13.15" customHeight="1" x14ac:dyDescent="0.2"/>
    <row r="19715" ht="13.15" customHeight="1" x14ac:dyDescent="0.2"/>
    <row r="19716" ht="13.15" customHeight="1" x14ac:dyDescent="0.2"/>
    <row r="19717" ht="13.15" customHeight="1" x14ac:dyDescent="0.2"/>
    <row r="19718" ht="13.15" customHeight="1" x14ac:dyDescent="0.2"/>
    <row r="19719" ht="13.15" customHeight="1" x14ac:dyDescent="0.2"/>
    <row r="19720" ht="13.15" customHeight="1" x14ac:dyDescent="0.2"/>
    <row r="19721" ht="13.15" customHeight="1" x14ac:dyDescent="0.2"/>
    <row r="19722" ht="13.15" customHeight="1" x14ac:dyDescent="0.2"/>
    <row r="19723" ht="13.15" customHeight="1" x14ac:dyDescent="0.2"/>
    <row r="19724" ht="13.15" customHeight="1" x14ac:dyDescent="0.2"/>
    <row r="19725" ht="13.15" customHeight="1" x14ac:dyDescent="0.2"/>
    <row r="19726" ht="13.15" customHeight="1" x14ac:dyDescent="0.2"/>
    <row r="19727" ht="13.15" customHeight="1" x14ac:dyDescent="0.2"/>
    <row r="19728" ht="13.15" customHeight="1" x14ac:dyDescent="0.2"/>
    <row r="19729" ht="13.15" customHeight="1" x14ac:dyDescent="0.2"/>
    <row r="19730" ht="13.15" customHeight="1" x14ac:dyDescent="0.2"/>
    <row r="19731" ht="13.15" customHeight="1" x14ac:dyDescent="0.2"/>
    <row r="19732" ht="13.15" customHeight="1" x14ac:dyDescent="0.2"/>
    <row r="19733" ht="13.15" customHeight="1" x14ac:dyDescent="0.2"/>
    <row r="19734" ht="13.15" customHeight="1" x14ac:dyDescent="0.2"/>
    <row r="19735" ht="13.15" customHeight="1" x14ac:dyDescent="0.2"/>
    <row r="19736" ht="13.15" customHeight="1" x14ac:dyDescent="0.2"/>
    <row r="19737" ht="13.15" customHeight="1" x14ac:dyDescent="0.2"/>
    <row r="19738" ht="13.15" customHeight="1" x14ac:dyDescent="0.2"/>
    <row r="19739" ht="13.15" customHeight="1" x14ac:dyDescent="0.2"/>
    <row r="19740" ht="13.15" customHeight="1" x14ac:dyDescent="0.2"/>
    <row r="19741" ht="13.15" customHeight="1" x14ac:dyDescent="0.2"/>
    <row r="19742" ht="13.15" customHeight="1" x14ac:dyDescent="0.2"/>
    <row r="19743" ht="13.15" customHeight="1" x14ac:dyDescent="0.2"/>
    <row r="19744" ht="13.15" customHeight="1" x14ac:dyDescent="0.2"/>
    <row r="19745" ht="13.15" customHeight="1" x14ac:dyDescent="0.2"/>
    <row r="19746" ht="13.15" customHeight="1" x14ac:dyDescent="0.2"/>
    <row r="19747" ht="13.15" customHeight="1" x14ac:dyDescent="0.2"/>
    <row r="19748" ht="13.15" customHeight="1" x14ac:dyDescent="0.2"/>
    <row r="19749" ht="13.15" customHeight="1" x14ac:dyDescent="0.2"/>
    <row r="19750" ht="13.15" customHeight="1" x14ac:dyDescent="0.2"/>
    <row r="19751" ht="13.15" customHeight="1" x14ac:dyDescent="0.2"/>
    <row r="19752" ht="13.15" customHeight="1" x14ac:dyDescent="0.2"/>
    <row r="19753" ht="13.15" customHeight="1" x14ac:dyDescent="0.2"/>
    <row r="19754" ht="13.15" customHeight="1" x14ac:dyDescent="0.2"/>
    <row r="19755" ht="13.15" customHeight="1" x14ac:dyDescent="0.2"/>
    <row r="19756" ht="13.15" customHeight="1" x14ac:dyDescent="0.2"/>
    <row r="19757" ht="13.15" customHeight="1" x14ac:dyDescent="0.2"/>
    <row r="19758" ht="13.15" customHeight="1" x14ac:dyDescent="0.2"/>
    <row r="19759" ht="13.15" customHeight="1" x14ac:dyDescent="0.2"/>
    <row r="19760" ht="13.15" customHeight="1" x14ac:dyDescent="0.2"/>
    <row r="19761" ht="13.15" customHeight="1" x14ac:dyDescent="0.2"/>
    <row r="19762" ht="13.15" customHeight="1" x14ac:dyDescent="0.2"/>
    <row r="19763" ht="13.15" customHeight="1" x14ac:dyDescent="0.2"/>
    <row r="19764" ht="13.15" customHeight="1" x14ac:dyDescent="0.2"/>
    <row r="19765" ht="13.15" customHeight="1" x14ac:dyDescent="0.2"/>
    <row r="19766" ht="13.15" customHeight="1" x14ac:dyDescent="0.2"/>
    <row r="19767" ht="13.15" customHeight="1" x14ac:dyDescent="0.2"/>
    <row r="19768" ht="13.15" customHeight="1" x14ac:dyDescent="0.2"/>
    <row r="19769" ht="13.15" customHeight="1" x14ac:dyDescent="0.2"/>
    <row r="19770" ht="13.15" customHeight="1" x14ac:dyDescent="0.2"/>
    <row r="19771" ht="13.15" customHeight="1" x14ac:dyDescent="0.2"/>
    <row r="19772" ht="13.15" customHeight="1" x14ac:dyDescent="0.2"/>
    <row r="19773" ht="13.15" customHeight="1" x14ac:dyDescent="0.2"/>
    <row r="19774" ht="13.15" customHeight="1" x14ac:dyDescent="0.2"/>
    <row r="19775" ht="13.15" customHeight="1" x14ac:dyDescent="0.2"/>
    <row r="19776" ht="13.15" customHeight="1" x14ac:dyDescent="0.2"/>
    <row r="19777" ht="13.15" customHeight="1" x14ac:dyDescent="0.2"/>
    <row r="19778" ht="13.15" customHeight="1" x14ac:dyDescent="0.2"/>
    <row r="19779" ht="13.15" customHeight="1" x14ac:dyDescent="0.2"/>
    <row r="19780" ht="13.15" customHeight="1" x14ac:dyDescent="0.2"/>
    <row r="19781" ht="13.15" customHeight="1" x14ac:dyDescent="0.2"/>
    <row r="19782" ht="13.15" customHeight="1" x14ac:dyDescent="0.2"/>
    <row r="19783" ht="13.15" customHeight="1" x14ac:dyDescent="0.2"/>
    <row r="19784" ht="13.15" customHeight="1" x14ac:dyDescent="0.2"/>
    <row r="19785" ht="13.15" customHeight="1" x14ac:dyDescent="0.2"/>
    <row r="19786" ht="13.15" customHeight="1" x14ac:dyDescent="0.2"/>
    <row r="19787" ht="13.15" customHeight="1" x14ac:dyDescent="0.2"/>
    <row r="19788" ht="13.15" customHeight="1" x14ac:dyDescent="0.2"/>
    <row r="19789" ht="13.15" customHeight="1" x14ac:dyDescent="0.2"/>
    <row r="19790" ht="13.15" customHeight="1" x14ac:dyDescent="0.2"/>
    <row r="19791" ht="13.15" customHeight="1" x14ac:dyDescent="0.2"/>
    <row r="19792" ht="13.15" customHeight="1" x14ac:dyDescent="0.2"/>
    <row r="19793" ht="13.15" customHeight="1" x14ac:dyDescent="0.2"/>
    <row r="19794" ht="13.15" customHeight="1" x14ac:dyDescent="0.2"/>
    <row r="19795" ht="13.15" customHeight="1" x14ac:dyDescent="0.2"/>
    <row r="19796" ht="13.15" customHeight="1" x14ac:dyDescent="0.2"/>
    <row r="19797" ht="13.15" customHeight="1" x14ac:dyDescent="0.2"/>
    <row r="19798" ht="13.15" customHeight="1" x14ac:dyDescent="0.2"/>
    <row r="19799" ht="13.15" customHeight="1" x14ac:dyDescent="0.2"/>
    <row r="19800" ht="13.15" customHeight="1" x14ac:dyDescent="0.2"/>
    <row r="19801" ht="13.15" customHeight="1" x14ac:dyDescent="0.2"/>
    <row r="19802" ht="13.15" customHeight="1" x14ac:dyDescent="0.2"/>
    <row r="19803" ht="13.15" customHeight="1" x14ac:dyDescent="0.2"/>
    <row r="19804" ht="13.15" customHeight="1" x14ac:dyDescent="0.2"/>
    <row r="19805" ht="13.15" customHeight="1" x14ac:dyDescent="0.2"/>
    <row r="19806" ht="13.15" customHeight="1" x14ac:dyDescent="0.2"/>
    <row r="19807" ht="13.15" customHeight="1" x14ac:dyDescent="0.2"/>
    <row r="19808" ht="13.15" customHeight="1" x14ac:dyDescent="0.2"/>
    <row r="19809" ht="13.15" customHeight="1" x14ac:dyDescent="0.2"/>
    <row r="19810" ht="13.15" customHeight="1" x14ac:dyDescent="0.2"/>
    <row r="19811" ht="13.15" customHeight="1" x14ac:dyDescent="0.2"/>
    <row r="19812" ht="13.15" customHeight="1" x14ac:dyDescent="0.2"/>
    <row r="19813" ht="13.15" customHeight="1" x14ac:dyDescent="0.2"/>
    <row r="19814" ht="13.15" customHeight="1" x14ac:dyDescent="0.2"/>
    <row r="19815" ht="13.15" customHeight="1" x14ac:dyDescent="0.2"/>
    <row r="19816" ht="13.15" customHeight="1" x14ac:dyDescent="0.2"/>
    <row r="19817" ht="13.15" customHeight="1" x14ac:dyDescent="0.2"/>
    <row r="19818" ht="13.15" customHeight="1" x14ac:dyDescent="0.2"/>
    <row r="19819" ht="13.15" customHeight="1" x14ac:dyDescent="0.2"/>
    <row r="19820" ht="13.15" customHeight="1" x14ac:dyDescent="0.2"/>
    <row r="19821" ht="13.15" customHeight="1" x14ac:dyDescent="0.2"/>
    <row r="19822" ht="13.15" customHeight="1" x14ac:dyDescent="0.2"/>
    <row r="19823" ht="13.15" customHeight="1" x14ac:dyDescent="0.2"/>
    <row r="19824" ht="13.15" customHeight="1" x14ac:dyDescent="0.2"/>
    <row r="19825" ht="13.15" customHeight="1" x14ac:dyDescent="0.2"/>
    <row r="19826" ht="13.15" customHeight="1" x14ac:dyDescent="0.2"/>
    <row r="19827" ht="13.15" customHeight="1" x14ac:dyDescent="0.2"/>
    <row r="19828" ht="13.15" customHeight="1" x14ac:dyDescent="0.2"/>
    <row r="19829" ht="13.15" customHeight="1" x14ac:dyDescent="0.2"/>
    <row r="19830" ht="13.15" customHeight="1" x14ac:dyDescent="0.2"/>
    <row r="19831" ht="13.15" customHeight="1" x14ac:dyDescent="0.2"/>
    <row r="19832" ht="13.15" customHeight="1" x14ac:dyDescent="0.2"/>
    <row r="19833" ht="13.15" customHeight="1" x14ac:dyDescent="0.2"/>
    <row r="19834" ht="13.15" customHeight="1" x14ac:dyDescent="0.2"/>
    <row r="19835" ht="13.15" customHeight="1" x14ac:dyDescent="0.2"/>
    <row r="19836" ht="13.15" customHeight="1" x14ac:dyDescent="0.2"/>
    <row r="19837" ht="13.15" customHeight="1" x14ac:dyDescent="0.2"/>
    <row r="19838" ht="13.15" customHeight="1" x14ac:dyDescent="0.2"/>
    <row r="19839" ht="13.15" customHeight="1" x14ac:dyDescent="0.2"/>
    <row r="19840" ht="13.15" customHeight="1" x14ac:dyDescent="0.2"/>
    <row r="19841" ht="13.15" customHeight="1" x14ac:dyDescent="0.2"/>
    <row r="19842" ht="13.15" customHeight="1" x14ac:dyDescent="0.2"/>
    <row r="19843" ht="13.15" customHeight="1" x14ac:dyDescent="0.2"/>
    <row r="19844" ht="13.15" customHeight="1" x14ac:dyDescent="0.2"/>
    <row r="19845" ht="13.15" customHeight="1" x14ac:dyDescent="0.2"/>
    <row r="19846" ht="13.15" customHeight="1" x14ac:dyDescent="0.2"/>
    <row r="19847" ht="13.15" customHeight="1" x14ac:dyDescent="0.2"/>
    <row r="19848" ht="13.15" customHeight="1" x14ac:dyDescent="0.2"/>
    <row r="19849" ht="13.15" customHeight="1" x14ac:dyDescent="0.2"/>
    <row r="19850" ht="13.15" customHeight="1" x14ac:dyDescent="0.2"/>
    <row r="19851" ht="13.15" customHeight="1" x14ac:dyDescent="0.2"/>
    <row r="19852" ht="13.15" customHeight="1" x14ac:dyDescent="0.2"/>
    <row r="19853" ht="13.15" customHeight="1" x14ac:dyDescent="0.2"/>
    <row r="19854" ht="13.15" customHeight="1" x14ac:dyDescent="0.2"/>
    <row r="19855" ht="13.15" customHeight="1" x14ac:dyDescent="0.2"/>
    <row r="19856" ht="13.15" customHeight="1" x14ac:dyDescent="0.2"/>
    <row r="19857" ht="13.15" customHeight="1" x14ac:dyDescent="0.2"/>
    <row r="19858" ht="13.15" customHeight="1" x14ac:dyDescent="0.2"/>
    <row r="19859" ht="13.15" customHeight="1" x14ac:dyDescent="0.2"/>
    <row r="19860" ht="13.15" customHeight="1" x14ac:dyDescent="0.2"/>
    <row r="19861" ht="13.15" customHeight="1" x14ac:dyDescent="0.2"/>
    <row r="19862" ht="13.15" customHeight="1" x14ac:dyDescent="0.2"/>
    <row r="19863" ht="13.15" customHeight="1" x14ac:dyDescent="0.2"/>
    <row r="19864" ht="13.15" customHeight="1" x14ac:dyDescent="0.2"/>
    <row r="19865" ht="13.15" customHeight="1" x14ac:dyDescent="0.2"/>
    <row r="19866" ht="13.15" customHeight="1" x14ac:dyDescent="0.2"/>
    <row r="19867" ht="13.15" customHeight="1" x14ac:dyDescent="0.2"/>
    <row r="19868" ht="13.15" customHeight="1" x14ac:dyDescent="0.2"/>
    <row r="19869" ht="13.15" customHeight="1" x14ac:dyDescent="0.2"/>
    <row r="19870" ht="13.15" customHeight="1" x14ac:dyDescent="0.2"/>
    <row r="19871" ht="13.15" customHeight="1" x14ac:dyDescent="0.2"/>
    <row r="19872" ht="13.15" customHeight="1" x14ac:dyDescent="0.2"/>
    <row r="19873" ht="13.15" customHeight="1" x14ac:dyDescent="0.2"/>
    <row r="19874" ht="13.15" customHeight="1" x14ac:dyDescent="0.2"/>
    <row r="19875" ht="13.15" customHeight="1" x14ac:dyDescent="0.2"/>
    <row r="19876" ht="13.15" customHeight="1" x14ac:dyDescent="0.2"/>
    <row r="19877" ht="13.15" customHeight="1" x14ac:dyDescent="0.2"/>
    <row r="19878" ht="13.15" customHeight="1" x14ac:dyDescent="0.2"/>
    <row r="19879" ht="13.15" customHeight="1" x14ac:dyDescent="0.2"/>
    <row r="19880" ht="13.15" customHeight="1" x14ac:dyDescent="0.2"/>
    <row r="19881" ht="13.15" customHeight="1" x14ac:dyDescent="0.2"/>
    <row r="19882" ht="13.15" customHeight="1" x14ac:dyDescent="0.2"/>
    <row r="19883" ht="13.15" customHeight="1" x14ac:dyDescent="0.2"/>
    <row r="19884" ht="13.15" customHeight="1" x14ac:dyDescent="0.2"/>
    <row r="19885" ht="13.15" customHeight="1" x14ac:dyDescent="0.2"/>
    <row r="19886" ht="13.15" customHeight="1" x14ac:dyDescent="0.2"/>
    <row r="19887" ht="13.15" customHeight="1" x14ac:dyDescent="0.2"/>
    <row r="19888" ht="13.15" customHeight="1" x14ac:dyDescent="0.2"/>
    <row r="19889" ht="13.15" customHeight="1" x14ac:dyDescent="0.2"/>
    <row r="19890" ht="13.15" customHeight="1" x14ac:dyDescent="0.2"/>
    <row r="19891" ht="13.15" customHeight="1" x14ac:dyDescent="0.2"/>
    <row r="19892" ht="13.15" customHeight="1" x14ac:dyDescent="0.2"/>
    <row r="19893" ht="13.15" customHeight="1" x14ac:dyDescent="0.2"/>
    <row r="19894" ht="13.15" customHeight="1" x14ac:dyDescent="0.2"/>
    <row r="19895" ht="13.15" customHeight="1" x14ac:dyDescent="0.2"/>
    <row r="19896" ht="13.15" customHeight="1" x14ac:dyDescent="0.2"/>
    <row r="19897" ht="13.15" customHeight="1" x14ac:dyDescent="0.2"/>
    <row r="19898" ht="13.15" customHeight="1" x14ac:dyDescent="0.2"/>
    <row r="19899" ht="13.15" customHeight="1" x14ac:dyDescent="0.2"/>
    <row r="19900" ht="13.15" customHeight="1" x14ac:dyDescent="0.2"/>
    <row r="19901" ht="13.15" customHeight="1" x14ac:dyDescent="0.2"/>
    <row r="19902" ht="13.15" customHeight="1" x14ac:dyDescent="0.2"/>
    <row r="19903" ht="13.15" customHeight="1" x14ac:dyDescent="0.2"/>
    <row r="19904" ht="13.15" customHeight="1" x14ac:dyDescent="0.2"/>
    <row r="19905" ht="13.15" customHeight="1" x14ac:dyDescent="0.2"/>
    <row r="19906" ht="13.15" customHeight="1" x14ac:dyDescent="0.2"/>
    <row r="19907" ht="13.15" customHeight="1" x14ac:dyDescent="0.2"/>
    <row r="19908" ht="13.15" customHeight="1" x14ac:dyDescent="0.2"/>
    <row r="19909" ht="13.15" customHeight="1" x14ac:dyDescent="0.2"/>
    <row r="19910" ht="13.15" customHeight="1" x14ac:dyDescent="0.2"/>
    <row r="19911" ht="13.15" customHeight="1" x14ac:dyDescent="0.2"/>
    <row r="19912" ht="13.15" customHeight="1" x14ac:dyDescent="0.2"/>
    <row r="19913" ht="13.15" customHeight="1" x14ac:dyDescent="0.2"/>
    <row r="19914" ht="13.15" customHeight="1" x14ac:dyDescent="0.2"/>
    <row r="19915" ht="13.15" customHeight="1" x14ac:dyDescent="0.2"/>
    <row r="19916" ht="13.15" customHeight="1" x14ac:dyDescent="0.2"/>
    <row r="19917" ht="13.15" customHeight="1" x14ac:dyDescent="0.2"/>
    <row r="19918" ht="13.15" customHeight="1" x14ac:dyDescent="0.2"/>
    <row r="19919" ht="13.15" customHeight="1" x14ac:dyDescent="0.2"/>
    <row r="19920" ht="13.15" customHeight="1" x14ac:dyDescent="0.2"/>
    <row r="19921" ht="13.15" customHeight="1" x14ac:dyDescent="0.2"/>
    <row r="19922" ht="13.15" customHeight="1" x14ac:dyDescent="0.2"/>
    <row r="19923" ht="13.15" customHeight="1" x14ac:dyDescent="0.2"/>
    <row r="19924" ht="13.15" customHeight="1" x14ac:dyDescent="0.2"/>
    <row r="19925" ht="13.15" customHeight="1" x14ac:dyDescent="0.2"/>
    <row r="19926" ht="13.15" customHeight="1" x14ac:dyDescent="0.2"/>
    <row r="19927" ht="13.15" customHeight="1" x14ac:dyDescent="0.2"/>
    <row r="19928" ht="13.15" customHeight="1" x14ac:dyDescent="0.2"/>
    <row r="19929" ht="13.15" customHeight="1" x14ac:dyDescent="0.2"/>
    <row r="19930" ht="13.15" customHeight="1" x14ac:dyDescent="0.2"/>
    <row r="19931" ht="13.15" customHeight="1" x14ac:dyDescent="0.2"/>
    <row r="19932" ht="13.15" customHeight="1" x14ac:dyDescent="0.2"/>
    <row r="19933" ht="13.15" customHeight="1" x14ac:dyDescent="0.2"/>
    <row r="19934" ht="13.15" customHeight="1" x14ac:dyDescent="0.2"/>
    <row r="19935" ht="13.15" customHeight="1" x14ac:dyDescent="0.2"/>
    <row r="19936" ht="13.15" customHeight="1" x14ac:dyDescent="0.2"/>
    <row r="19937" ht="13.15" customHeight="1" x14ac:dyDescent="0.2"/>
    <row r="19938" ht="13.15" customHeight="1" x14ac:dyDescent="0.2"/>
    <row r="19939" ht="13.15" customHeight="1" x14ac:dyDescent="0.2"/>
    <row r="19940" ht="13.15" customHeight="1" x14ac:dyDescent="0.2"/>
    <row r="19941" ht="13.15" customHeight="1" x14ac:dyDescent="0.2"/>
    <row r="19942" ht="13.15" customHeight="1" x14ac:dyDescent="0.2"/>
    <row r="19943" ht="13.15" customHeight="1" x14ac:dyDescent="0.2"/>
    <row r="19944" ht="13.15" customHeight="1" x14ac:dyDescent="0.2"/>
    <row r="19945" ht="13.15" customHeight="1" x14ac:dyDescent="0.2"/>
    <row r="19946" ht="13.15" customHeight="1" x14ac:dyDescent="0.2"/>
    <row r="19947" ht="13.15" customHeight="1" x14ac:dyDescent="0.2"/>
    <row r="19948" ht="13.15" customHeight="1" x14ac:dyDescent="0.2"/>
    <row r="19949" ht="13.15" customHeight="1" x14ac:dyDescent="0.2"/>
    <row r="19950" ht="13.15" customHeight="1" x14ac:dyDescent="0.2"/>
    <row r="19951" ht="13.15" customHeight="1" x14ac:dyDescent="0.2"/>
    <row r="19952" ht="13.15" customHeight="1" x14ac:dyDescent="0.2"/>
    <row r="19953" ht="13.15" customHeight="1" x14ac:dyDescent="0.2"/>
    <row r="19954" ht="13.15" customHeight="1" x14ac:dyDescent="0.2"/>
    <row r="19955" ht="13.15" customHeight="1" x14ac:dyDescent="0.2"/>
    <row r="19956" ht="13.15" customHeight="1" x14ac:dyDescent="0.2"/>
    <row r="19957" ht="13.15" customHeight="1" x14ac:dyDescent="0.2"/>
    <row r="19958" ht="13.15" customHeight="1" x14ac:dyDescent="0.2"/>
    <row r="19959" ht="13.15" customHeight="1" x14ac:dyDescent="0.2"/>
    <row r="19960" ht="13.15" customHeight="1" x14ac:dyDescent="0.2"/>
    <row r="19961" ht="13.15" customHeight="1" x14ac:dyDescent="0.2"/>
    <row r="19962" ht="13.15" customHeight="1" x14ac:dyDescent="0.2"/>
    <row r="19963" ht="13.15" customHeight="1" x14ac:dyDescent="0.2"/>
    <row r="19964" ht="13.15" customHeight="1" x14ac:dyDescent="0.2"/>
    <row r="19965" ht="13.15" customHeight="1" x14ac:dyDescent="0.2"/>
    <row r="19966" ht="13.15" customHeight="1" x14ac:dyDescent="0.2"/>
    <row r="19967" ht="13.15" customHeight="1" x14ac:dyDescent="0.2"/>
    <row r="19968" ht="13.15" customHeight="1" x14ac:dyDescent="0.2"/>
    <row r="19969" ht="13.15" customHeight="1" x14ac:dyDescent="0.2"/>
    <row r="19970" ht="13.15" customHeight="1" x14ac:dyDescent="0.2"/>
    <row r="19971" ht="13.15" customHeight="1" x14ac:dyDescent="0.2"/>
    <row r="19972" ht="13.15" customHeight="1" x14ac:dyDescent="0.2"/>
    <row r="19973" ht="13.15" customHeight="1" x14ac:dyDescent="0.2"/>
    <row r="19974" ht="13.15" customHeight="1" x14ac:dyDescent="0.2"/>
    <row r="19975" ht="13.15" customHeight="1" x14ac:dyDescent="0.2"/>
    <row r="19976" ht="13.15" customHeight="1" x14ac:dyDescent="0.2"/>
    <row r="19977" ht="13.15" customHeight="1" x14ac:dyDescent="0.2"/>
    <row r="19978" ht="13.15" customHeight="1" x14ac:dyDescent="0.2"/>
    <row r="19979" ht="13.15" customHeight="1" x14ac:dyDescent="0.2"/>
    <row r="19980" ht="13.15" customHeight="1" x14ac:dyDescent="0.2"/>
    <row r="19981" ht="13.15" customHeight="1" x14ac:dyDescent="0.2"/>
    <row r="19982" ht="13.15" customHeight="1" x14ac:dyDescent="0.2"/>
    <row r="19983" ht="13.15" customHeight="1" x14ac:dyDescent="0.2"/>
    <row r="19984" ht="13.15" customHeight="1" x14ac:dyDescent="0.2"/>
    <row r="19985" ht="13.15" customHeight="1" x14ac:dyDescent="0.2"/>
    <row r="19986" ht="13.15" customHeight="1" x14ac:dyDescent="0.2"/>
    <row r="19987" ht="13.15" customHeight="1" x14ac:dyDescent="0.2"/>
    <row r="19988" ht="13.15" customHeight="1" x14ac:dyDescent="0.2"/>
    <row r="19989" ht="13.15" customHeight="1" x14ac:dyDescent="0.2"/>
    <row r="19990" ht="13.15" customHeight="1" x14ac:dyDescent="0.2"/>
    <row r="19991" ht="13.15" customHeight="1" x14ac:dyDescent="0.2"/>
    <row r="19992" ht="13.15" customHeight="1" x14ac:dyDescent="0.2"/>
    <row r="19993" ht="13.15" customHeight="1" x14ac:dyDescent="0.2"/>
    <row r="19994" ht="13.15" customHeight="1" x14ac:dyDescent="0.2"/>
    <row r="19995" ht="13.15" customHeight="1" x14ac:dyDescent="0.2"/>
    <row r="19996" ht="13.15" customHeight="1" x14ac:dyDescent="0.2"/>
    <row r="19997" ht="13.15" customHeight="1" x14ac:dyDescent="0.2"/>
    <row r="19998" ht="13.15" customHeight="1" x14ac:dyDescent="0.2"/>
    <row r="19999" ht="13.15" customHeight="1" x14ac:dyDescent="0.2"/>
    <row r="20000" ht="13.15" customHeight="1" x14ac:dyDescent="0.2"/>
    <row r="20001" ht="13.15" customHeight="1" x14ac:dyDescent="0.2"/>
    <row r="20002" ht="13.15" customHeight="1" x14ac:dyDescent="0.2"/>
    <row r="20003" ht="13.15" customHeight="1" x14ac:dyDescent="0.2"/>
    <row r="20004" ht="13.15" customHeight="1" x14ac:dyDescent="0.2"/>
    <row r="20005" ht="13.15" customHeight="1" x14ac:dyDescent="0.2"/>
    <row r="20006" ht="13.15" customHeight="1" x14ac:dyDescent="0.2"/>
    <row r="20007" ht="13.15" customHeight="1" x14ac:dyDescent="0.2"/>
    <row r="20008" ht="13.15" customHeight="1" x14ac:dyDescent="0.2"/>
    <row r="20009" ht="13.15" customHeight="1" x14ac:dyDescent="0.2"/>
    <row r="20010" ht="13.15" customHeight="1" x14ac:dyDescent="0.2"/>
    <row r="20011" ht="13.15" customHeight="1" x14ac:dyDescent="0.2"/>
    <row r="20012" ht="13.15" customHeight="1" x14ac:dyDescent="0.2"/>
    <row r="20013" ht="13.15" customHeight="1" x14ac:dyDescent="0.2"/>
    <row r="20014" ht="13.15" customHeight="1" x14ac:dyDescent="0.2"/>
    <row r="20015" ht="13.15" customHeight="1" x14ac:dyDescent="0.2"/>
    <row r="20016" ht="13.15" customHeight="1" x14ac:dyDescent="0.2"/>
    <row r="20017" ht="13.15" customHeight="1" x14ac:dyDescent="0.2"/>
    <row r="20018" ht="13.15" customHeight="1" x14ac:dyDescent="0.2"/>
    <row r="20019" ht="13.15" customHeight="1" x14ac:dyDescent="0.2"/>
    <row r="20020" ht="13.15" customHeight="1" x14ac:dyDescent="0.2"/>
    <row r="20021" ht="13.15" customHeight="1" x14ac:dyDescent="0.2"/>
    <row r="20022" ht="13.15" customHeight="1" x14ac:dyDescent="0.2"/>
    <row r="20023" ht="13.15" customHeight="1" x14ac:dyDescent="0.2"/>
    <row r="20024" ht="13.15" customHeight="1" x14ac:dyDescent="0.2"/>
    <row r="20025" ht="13.15" customHeight="1" x14ac:dyDescent="0.2"/>
    <row r="20026" ht="13.15" customHeight="1" x14ac:dyDescent="0.2"/>
    <row r="20027" ht="13.15" customHeight="1" x14ac:dyDescent="0.2"/>
    <row r="20028" ht="13.15" customHeight="1" x14ac:dyDescent="0.2"/>
    <row r="20029" ht="13.15" customHeight="1" x14ac:dyDescent="0.2"/>
    <row r="20030" ht="13.15" customHeight="1" x14ac:dyDescent="0.2"/>
    <row r="20031" ht="13.15" customHeight="1" x14ac:dyDescent="0.2"/>
    <row r="20032" ht="13.15" customHeight="1" x14ac:dyDescent="0.2"/>
    <row r="20033" ht="13.15" customHeight="1" x14ac:dyDescent="0.2"/>
    <row r="20034" ht="13.15" customHeight="1" x14ac:dyDescent="0.2"/>
    <row r="20035" ht="13.15" customHeight="1" x14ac:dyDescent="0.2"/>
    <row r="20036" ht="13.15" customHeight="1" x14ac:dyDescent="0.2"/>
    <row r="20037" ht="13.15" customHeight="1" x14ac:dyDescent="0.2"/>
    <row r="20038" ht="13.15" customHeight="1" x14ac:dyDescent="0.2"/>
    <row r="20039" ht="13.15" customHeight="1" x14ac:dyDescent="0.2"/>
    <row r="20040" ht="13.15" customHeight="1" x14ac:dyDescent="0.2"/>
    <row r="20041" ht="13.15" customHeight="1" x14ac:dyDescent="0.2"/>
    <row r="20042" ht="13.15" customHeight="1" x14ac:dyDescent="0.2"/>
    <row r="20043" ht="13.15" customHeight="1" x14ac:dyDescent="0.2"/>
    <row r="20044" ht="13.15" customHeight="1" x14ac:dyDescent="0.2"/>
    <row r="20045" ht="13.15" customHeight="1" x14ac:dyDescent="0.2"/>
    <row r="20046" ht="13.15" customHeight="1" x14ac:dyDescent="0.2"/>
    <row r="20047" ht="13.15" customHeight="1" x14ac:dyDescent="0.2"/>
    <row r="20048" ht="13.15" customHeight="1" x14ac:dyDescent="0.2"/>
    <row r="20049" ht="13.15" customHeight="1" x14ac:dyDescent="0.2"/>
    <row r="20050" ht="13.15" customHeight="1" x14ac:dyDescent="0.2"/>
    <row r="20051" ht="13.15" customHeight="1" x14ac:dyDescent="0.2"/>
    <row r="20052" ht="13.15" customHeight="1" x14ac:dyDescent="0.2"/>
    <row r="20053" ht="13.15" customHeight="1" x14ac:dyDescent="0.2"/>
    <row r="20054" ht="13.15" customHeight="1" x14ac:dyDescent="0.2"/>
    <row r="20055" ht="13.15" customHeight="1" x14ac:dyDescent="0.2"/>
    <row r="20056" ht="13.15" customHeight="1" x14ac:dyDescent="0.2"/>
    <row r="20057" ht="13.15" customHeight="1" x14ac:dyDescent="0.2"/>
    <row r="20058" ht="13.15" customHeight="1" x14ac:dyDescent="0.2"/>
    <row r="20059" ht="13.15" customHeight="1" x14ac:dyDescent="0.2"/>
    <row r="20060" ht="13.15" customHeight="1" x14ac:dyDescent="0.2"/>
    <row r="20061" ht="13.15" customHeight="1" x14ac:dyDescent="0.2"/>
    <row r="20062" ht="13.15" customHeight="1" x14ac:dyDescent="0.2"/>
    <row r="20063" ht="13.15" customHeight="1" x14ac:dyDescent="0.2"/>
    <row r="20064" ht="13.15" customHeight="1" x14ac:dyDescent="0.2"/>
    <row r="20065" ht="13.15" customHeight="1" x14ac:dyDescent="0.2"/>
    <row r="20066" ht="13.15" customHeight="1" x14ac:dyDescent="0.2"/>
    <row r="20067" ht="13.15" customHeight="1" x14ac:dyDescent="0.2"/>
    <row r="20068" ht="13.15" customHeight="1" x14ac:dyDescent="0.2"/>
    <row r="20069" ht="13.15" customHeight="1" x14ac:dyDescent="0.2"/>
    <row r="20070" ht="13.15" customHeight="1" x14ac:dyDescent="0.2"/>
    <row r="20071" ht="13.15" customHeight="1" x14ac:dyDescent="0.2"/>
    <row r="20072" ht="13.15" customHeight="1" x14ac:dyDescent="0.2"/>
    <row r="20073" ht="13.15" customHeight="1" x14ac:dyDescent="0.2"/>
    <row r="20074" ht="13.15" customHeight="1" x14ac:dyDescent="0.2"/>
    <row r="20075" ht="13.15" customHeight="1" x14ac:dyDescent="0.2"/>
    <row r="20076" ht="13.15" customHeight="1" x14ac:dyDescent="0.2"/>
    <row r="20077" ht="13.15" customHeight="1" x14ac:dyDescent="0.2"/>
    <row r="20078" ht="13.15" customHeight="1" x14ac:dyDescent="0.2"/>
    <row r="20079" ht="13.15" customHeight="1" x14ac:dyDescent="0.2"/>
    <row r="20080" ht="13.15" customHeight="1" x14ac:dyDescent="0.2"/>
    <row r="20081" ht="13.15" customHeight="1" x14ac:dyDescent="0.2"/>
    <row r="20082" ht="13.15" customHeight="1" x14ac:dyDescent="0.2"/>
    <row r="20083" ht="13.15" customHeight="1" x14ac:dyDescent="0.2"/>
    <row r="20084" ht="13.15" customHeight="1" x14ac:dyDescent="0.2"/>
    <row r="20085" ht="13.15" customHeight="1" x14ac:dyDescent="0.2"/>
    <row r="20086" ht="13.15" customHeight="1" x14ac:dyDescent="0.2"/>
    <row r="20087" ht="13.15" customHeight="1" x14ac:dyDescent="0.2"/>
    <row r="20088" ht="13.15" customHeight="1" x14ac:dyDescent="0.2"/>
    <row r="20089" ht="13.15" customHeight="1" x14ac:dyDescent="0.2"/>
    <row r="20090" ht="13.15" customHeight="1" x14ac:dyDescent="0.2"/>
    <row r="20091" ht="13.15" customHeight="1" x14ac:dyDescent="0.2"/>
    <row r="20092" ht="13.15" customHeight="1" x14ac:dyDescent="0.2"/>
    <row r="20093" ht="13.15" customHeight="1" x14ac:dyDescent="0.2"/>
    <row r="20094" ht="13.15" customHeight="1" x14ac:dyDescent="0.2"/>
    <row r="20095" ht="13.15" customHeight="1" x14ac:dyDescent="0.2"/>
    <row r="20096" ht="13.15" customHeight="1" x14ac:dyDescent="0.2"/>
    <row r="20097" ht="13.15" customHeight="1" x14ac:dyDescent="0.2"/>
    <row r="20098" ht="13.15" customHeight="1" x14ac:dyDescent="0.2"/>
    <row r="20099" ht="13.15" customHeight="1" x14ac:dyDescent="0.2"/>
    <row r="20100" ht="13.15" customHeight="1" x14ac:dyDescent="0.2"/>
    <row r="20101" ht="13.15" customHeight="1" x14ac:dyDescent="0.2"/>
    <row r="20102" ht="13.15" customHeight="1" x14ac:dyDescent="0.2"/>
    <row r="20103" ht="13.15" customHeight="1" x14ac:dyDescent="0.2"/>
    <row r="20104" ht="13.15" customHeight="1" x14ac:dyDescent="0.2"/>
    <row r="20105" ht="13.15" customHeight="1" x14ac:dyDescent="0.2"/>
    <row r="20106" ht="13.15" customHeight="1" x14ac:dyDescent="0.2"/>
    <row r="20107" ht="13.15" customHeight="1" x14ac:dyDescent="0.2"/>
    <row r="20108" ht="13.15" customHeight="1" x14ac:dyDescent="0.2"/>
    <row r="20109" ht="13.15" customHeight="1" x14ac:dyDescent="0.2"/>
    <row r="20110" ht="13.15" customHeight="1" x14ac:dyDescent="0.2"/>
    <row r="20111" ht="13.15" customHeight="1" x14ac:dyDescent="0.2"/>
    <row r="20112" ht="13.15" customHeight="1" x14ac:dyDescent="0.2"/>
    <row r="20113" ht="13.15" customHeight="1" x14ac:dyDescent="0.2"/>
    <row r="20114" ht="13.15" customHeight="1" x14ac:dyDescent="0.2"/>
    <row r="20115" ht="13.15" customHeight="1" x14ac:dyDescent="0.2"/>
    <row r="20116" ht="13.15" customHeight="1" x14ac:dyDescent="0.2"/>
    <row r="20117" ht="13.15" customHeight="1" x14ac:dyDescent="0.2"/>
    <row r="20118" ht="13.15" customHeight="1" x14ac:dyDescent="0.2"/>
    <row r="20119" ht="13.15" customHeight="1" x14ac:dyDescent="0.2"/>
    <row r="20120" ht="13.15" customHeight="1" x14ac:dyDescent="0.2"/>
    <row r="20121" ht="13.15" customHeight="1" x14ac:dyDescent="0.2"/>
    <row r="20122" ht="13.15" customHeight="1" x14ac:dyDescent="0.2"/>
    <row r="20123" ht="13.15" customHeight="1" x14ac:dyDescent="0.2"/>
    <row r="20124" ht="13.15" customHeight="1" x14ac:dyDescent="0.2"/>
    <row r="20125" ht="13.15" customHeight="1" x14ac:dyDescent="0.2"/>
    <row r="20126" ht="13.15" customHeight="1" x14ac:dyDescent="0.2"/>
    <row r="20127" ht="13.15" customHeight="1" x14ac:dyDescent="0.2"/>
    <row r="20128" ht="13.15" customHeight="1" x14ac:dyDescent="0.2"/>
    <row r="20129" ht="13.15" customHeight="1" x14ac:dyDescent="0.2"/>
    <row r="20130" ht="13.15" customHeight="1" x14ac:dyDescent="0.2"/>
    <row r="20131" ht="13.15" customHeight="1" x14ac:dyDescent="0.2"/>
    <row r="20132" ht="13.15" customHeight="1" x14ac:dyDescent="0.2"/>
    <row r="20133" ht="13.15" customHeight="1" x14ac:dyDescent="0.2"/>
    <row r="20134" ht="13.15" customHeight="1" x14ac:dyDescent="0.2"/>
    <row r="20135" ht="13.15" customHeight="1" x14ac:dyDescent="0.2"/>
    <row r="20136" ht="13.15" customHeight="1" x14ac:dyDescent="0.2"/>
    <row r="20137" ht="13.15" customHeight="1" x14ac:dyDescent="0.2"/>
    <row r="20138" ht="13.15" customHeight="1" x14ac:dyDescent="0.2"/>
    <row r="20139" ht="13.15" customHeight="1" x14ac:dyDescent="0.2"/>
    <row r="20140" ht="13.15" customHeight="1" x14ac:dyDescent="0.2"/>
    <row r="20141" ht="13.15" customHeight="1" x14ac:dyDescent="0.2"/>
    <row r="20142" ht="13.15" customHeight="1" x14ac:dyDescent="0.2"/>
    <row r="20143" ht="13.15" customHeight="1" x14ac:dyDescent="0.2"/>
    <row r="20144" ht="13.15" customHeight="1" x14ac:dyDescent="0.2"/>
    <row r="20145" ht="13.15" customHeight="1" x14ac:dyDescent="0.2"/>
    <row r="20146" ht="13.15" customHeight="1" x14ac:dyDescent="0.2"/>
    <row r="20147" ht="13.15" customHeight="1" x14ac:dyDescent="0.2"/>
    <row r="20148" ht="13.15" customHeight="1" x14ac:dyDescent="0.2"/>
    <row r="20149" ht="13.15" customHeight="1" x14ac:dyDescent="0.2"/>
    <row r="20150" ht="13.15" customHeight="1" x14ac:dyDescent="0.2"/>
    <row r="20151" ht="13.15" customHeight="1" x14ac:dyDescent="0.2"/>
    <row r="20152" ht="13.15" customHeight="1" x14ac:dyDescent="0.2"/>
    <row r="20153" ht="13.15" customHeight="1" x14ac:dyDescent="0.2"/>
    <row r="20154" ht="13.15" customHeight="1" x14ac:dyDescent="0.2"/>
    <row r="20155" ht="13.15" customHeight="1" x14ac:dyDescent="0.2"/>
    <row r="20156" ht="13.15" customHeight="1" x14ac:dyDescent="0.2"/>
    <row r="20157" ht="13.15" customHeight="1" x14ac:dyDescent="0.2"/>
    <row r="20158" ht="13.15" customHeight="1" x14ac:dyDescent="0.2"/>
    <row r="20159" ht="13.15" customHeight="1" x14ac:dyDescent="0.2"/>
    <row r="20160" ht="13.15" customHeight="1" x14ac:dyDescent="0.2"/>
    <row r="20161" ht="13.15" customHeight="1" x14ac:dyDescent="0.2"/>
    <row r="20162" ht="13.15" customHeight="1" x14ac:dyDescent="0.2"/>
    <row r="20163" ht="13.15" customHeight="1" x14ac:dyDescent="0.2"/>
    <row r="20164" ht="13.15" customHeight="1" x14ac:dyDescent="0.2"/>
    <row r="20165" ht="13.15" customHeight="1" x14ac:dyDescent="0.2"/>
    <row r="20166" ht="13.15" customHeight="1" x14ac:dyDescent="0.2"/>
    <row r="20167" ht="13.15" customHeight="1" x14ac:dyDescent="0.2"/>
    <row r="20168" ht="13.15" customHeight="1" x14ac:dyDescent="0.2"/>
    <row r="20169" ht="13.15" customHeight="1" x14ac:dyDescent="0.2"/>
    <row r="20170" ht="13.15" customHeight="1" x14ac:dyDescent="0.2"/>
    <row r="20171" ht="13.15" customHeight="1" x14ac:dyDescent="0.2"/>
    <row r="20172" ht="13.15" customHeight="1" x14ac:dyDescent="0.2"/>
    <row r="20173" ht="13.15" customHeight="1" x14ac:dyDescent="0.2"/>
    <row r="20174" ht="13.15" customHeight="1" x14ac:dyDescent="0.2"/>
    <row r="20175" ht="13.15" customHeight="1" x14ac:dyDescent="0.2"/>
    <row r="20176" ht="13.15" customHeight="1" x14ac:dyDescent="0.2"/>
    <row r="20177" ht="13.15" customHeight="1" x14ac:dyDescent="0.2"/>
    <row r="20178" ht="13.15" customHeight="1" x14ac:dyDescent="0.2"/>
    <row r="20179" ht="13.15" customHeight="1" x14ac:dyDescent="0.2"/>
    <row r="20180" ht="13.15" customHeight="1" x14ac:dyDescent="0.2"/>
    <row r="20181" ht="13.15" customHeight="1" x14ac:dyDescent="0.2"/>
    <row r="20182" ht="13.15" customHeight="1" x14ac:dyDescent="0.2"/>
    <row r="20183" ht="13.15" customHeight="1" x14ac:dyDescent="0.2"/>
    <row r="20184" ht="13.15" customHeight="1" x14ac:dyDescent="0.2"/>
    <row r="20185" ht="13.15" customHeight="1" x14ac:dyDescent="0.2"/>
    <row r="20186" ht="13.15" customHeight="1" x14ac:dyDescent="0.2"/>
    <row r="20187" ht="13.15" customHeight="1" x14ac:dyDescent="0.2"/>
    <row r="20188" ht="13.15" customHeight="1" x14ac:dyDescent="0.2"/>
    <row r="20189" ht="13.15" customHeight="1" x14ac:dyDescent="0.2"/>
    <row r="20190" ht="13.15" customHeight="1" x14ac:dyDescent="0.2"/>
    <row r="20191" ht="13.15" customHeight="1" x14ac:dyDescent="0.2"/>
    <row r="20192" ht="13.15" customHeight="1" x14ac:dyDescent="0.2"/>
    <row r="20193" ht="13.15" customHeight="1" x14ac:dyDescent="0.2"/>
    <row r="20194" ht="13.15" customHeight="1" x14ac:dyDescent="0.2"/>
    <row r="20195" ht="13.15" customHeight="1" x14ac:dyDescent="0.2"/>
    <row r="20196" ht="13.15" customHeight="1" x14ac:dyDescent="0.2"/>
    <row r="20197" ht="13.15" customHeight="1" x14ac:dyDescent="0.2"/>
    <row r="20198" ht="13.15" customHeight="1" x14ac:dyDescent="0.2"/>
    <row r="20199" ht="13.15" customHeight="1" x14ac:dyDescent="0.2"/>
    <row r="20200" ht="13.15" customHeight="1" x14ac:dyDescent="0.2"/>
    <row r="20201" ht="13.15" customHeight="1" x14ac:dyDescent="0.2"/>
    <row r="20202" ht="13.15" customHeight="1" x14ac:dyDescent="0.2"/>
    <row r="20203" ht="13.15" customHeight="1" x14ac:dyDescent="0.2"/>
    <row r="20204" ht="13.15" customHeight="1" x14ac:dyDescent="0.2"/>
    <row r="20205" ht="13.15" customHeight="1" x14ac:dyDescent="0.2"/>
    <row r="20206" ht="13.15" customHeight="1" x14ac:dyDescent="0.2"/>
    <row r="20207" ht="13.15" customHeight="1" x14ac:dyDescent="0.2"/>
    <row r="20208" ht="13.15" customHeight="1" x14ac:dyDescent="0.2"/>
    <row r="20209" ht="13.15" customHeight="1" x14ac:dyDescent="0.2"/>
    <row r="20210" ht="13.15" customHeight="1" x14ac:dyDescent="0.2"/>
    <row r="20211" ht="13.15" customHeight="1" x14ac:dyDescent="0.2"/>
    <row r="20212" ht="13.15" customHeight="1" x14ac:dyDescent="0.2"/>
    <row r="20213" ht="13.15" customHeight="1" x14ac:dyDescent="0.2"/>
    <row r="20214" ht="13.15" customHeight="1" x14ac:dyDescent="0.2"/>
    <row r="20215" ht="13.15" customHeight="1" x14ac:dyDescent="0.2"/>
    <row r="20216" ht="13.15" customHeight="1" x14ac:dyDescent="0.2"/>
    <row r="20217" ht="13.15" customHeight="1" x14ac:dyDescent="0.2"/>
    <row r="20218" ht="13.15" customHeight="1" x14ac:dyDescent="0.2"/>
    <row r="20219" ht="13.15" customHeight="1" x14ac:dyDescent="0.2"/>
    <row r="20220" ht="13.15" customHeight="1" x14ac:dyDescent="0.2"/>
    <row r="20221" ht="13.15" customHeight="1" x14ac:dyDescent="0.2"/>
    <row r="20222" ht="13.15" customHeight="1" x14ac:dyDescent="0.2"/>
    <row r="20223" ht="13.15" customHeight="1" x14ac:dyDescent="0.2"/>
    <row r="20224" ht="13.15" customHeight="1" x14ac:dyDescent="0.2"/>
    <row r="20225" ht="13.15" customHeight="1" x14ac:dyDescent="0.2"/>
    <row r="20226" ht="13.15" customHeight="1" x14ac:dyDescent="0.2"/>
    <row r="20227" ht="13.15" customHeight="1" x14ac:dyDescent="0.2"/>
    <row r="20228" ht="13.15" customHeight="1" x14ac:dyDescent="0.2"/>
    <row r="20229" ht="13.15" customHeight="1" x14ac:dyDescent="0.2"/>
    <row r="20230" ht="13.15" customHeight="1" x14ac:dyDescent="0.2"/>
    <row r="20231" ht="13.15" customHeight="1" x14ac:dyDescent="0.2"/>
    <row r="20232" ht="13.15" customHeight="1" x14ac:dyDescent="0.2"/>
    <row r="20233" ht="13.15" customHeight="1" x14ac:dyDescent="0.2"/>
    <row r="20234" ht="13.15" customHeight="1" x14ac:dyDescent="0.2"/>
    <row r="20235" ht="13.15" customHeight="1" x14ac:dyDescent="0.2"/>
    <row r="20236" ht="13.15" customHeight="1" x14ac:dyDescent="0.2"/>
    <row r="20237" ht="13.15" customHeight="1" x14ac:dyDescent="0.2"/>
    <row r="20238" ht="13.15" customHeight="1" x14ac:dyDescent="0.2"/>
    <row r="20239" ht="13.15" customHeight="1" x14ac:dyDescent="0.2"/>
    <row r="20240" ht="13.15" customHeight="1" x14ac:dyDescent="0.2"/>
    <row r="20241" ht="13.15" customHeight="1" x14ac:dyDescent="0.2"/>
    <row r="20242" ht="13.15" customHeight="1" x14ac:dyDescent="0.2"/>
    <row r="20243" ht="13.15" customHeight="1" x14ac:dyDescent="0.2"/>
    <row r="20244" ht="13.15" customHeight="1" x14ac:dyDescent="0.2"/>
    <row r="20245" ht="13.15" customHeight="1" x14ac:dyDescent="0.2"/>
    <row r="20246" ht="13.15" customHeight="1" x14ac:dyDescent="0.2"/>
    <row r="20247" ht="13.15" customHeight="1" x14ac:dyDescent="0.2"/>
    <row r="20248" ht="13.15" customHeight="1" x14ac:dyDescent="0.2"/>
    <row r="20249" ht="13.15" customHeight="1" x14ac:dyDescent="0.2"/>
    <row r="20250" ht="13.15" customHeight="1" x14ac:dyDescent="0.2"/>
    <row r="20251" ht="13.15" customHeight="1" x14ac:dyDescent="0.2"/>
    <row r="20252" ht="13.15" customHeight="1" x14ac:dyDescent="0.2"/>
    <row r="20253" ht="13.15" customHeight="1" x14ac:dyDescent="0.2"/>
    <row r="20254" ht="13.15" customHeight="1" x14ac:dyDescent="0.2"/>
    <row r="20255" ht="13.15" customHeight="1" x14ac:dyDescent="0.2"/>
    <row r="20256" ht="13.15" customHeight="1" x14ac:dyDescent="0.2"/>
    <row r="20257" ht="13.15" customHeight="1" x14ac:dyDescent="0.2"/>
    <row r="20258" ht="13.15" customHeight="1" x14ac:dyDescent="0.2"/>
    <row r="20259" ht="13.15" customHeight="1" x14ac:dyDescent="0.2"/>
    <row r="20260" ht="13.15" customHeight="1" x14ac:dyDescent="0.2"/>
    <row r="20261" ht="13.15" customHeight="1" x14ac:dyDescent="0.2"/>
    <row r="20262" ht="13.15" customHeight="1" x14ac:dyDescent="0.2"/>
    <row r="20263" ht="13.15" customHeight="1" x14ac:dyDescent="0.2"/>
    <row r="20264" ht="13.15" customHeight="1" x14ac:dyDescent="0.2"/>
    <row r="20265" ht="13.15" customHeight="1" x14ac:dyDescent="0.2"/>
    <row r="20266" ht="13.15" customHeight="1" x14ac:dyDescent="0.2"/>
    <row r="20267" ht="13.15" customHeight="1" x14ac:dyDescent="0.2"/>
    <row r="20268" ht="13.15" customHeight="1" x14ac:dyDescent="0.2"/>
    <row r="20269" ht="13.15" customHeight="1" x14ac:dyDescent="0.2"/>
    <row r="20270" ht="13.15" customHeight="1" x14ac:dyDescent="0.2"/>
    <row r="20271" ht="13.15" customHeight="1" x14ac:dyDescent="0.2"/>
    <row r="20272" ht="13.15" customHeight="1" x14ac:dyDescent="0.2"/>
    <row r="20273" ht="13.15" customHeight="1" x14ac:dyDescent="0.2"/>
    <row r="20274" ht="13.15" customHeight="1" x14ac:dyDescent="0.2"/>
    <row r="20275" ht="13.15" customHeight="1" x14ac:dyDescent="0.2"/>
    <row r="20276" ht="13.15" customHeight="1" x14ac:dyDescent="0.2"/>
    <row r="20277" ht="13.15" customHeight="1" x14ac:dyDescent="0.2"/>
    <row r="20278" ht="13.15" customHeight="1" x14ac:dyDescent="0.2"/>
    <row r="20279" ht="13.15" customHeight="1" x14ac:dyDescent="0.2"/>
    <row r="20280" ht="13.15" customHeight="1" x14ac:dyDescent="0.2"/>
    <row r="20281" ht="13.15" customHeight="1" x14ac:dyDescent="0.2"/>
    <row r="20282" ht="13.15" customHeight="1" x14ac:dyDescent="0.2"/>
    <row r="20283" ht="13.15" customHeight="1" x14ac:dyDescent="0.2"/>
    <row r="20284" ht="13.15" customHeight="1" x14ac:dyDescent="0.2"/>
    <row r="20285" ht="13.15" customHeight="1" x14ac:dyDescent="0.2"/>
    <row r="20286" ht="13.15" customHeight="1" x14ac:dyDescent="0.2"/>
    <row r="20287" ht="13.15" customHeight="1" x14ac:dyDescent="0.2"/>
    <row r="20288" ht="13.15" customHeight="1" x14ac:dyDescent="0.2"/>
    <row r="20289" ht="13.15" customHeight="1" x14ac:dyDescent="0.2"/>
    <row r="20290" ht="13.15" customHeight="1" x14ac:dyDescent="0.2"/>
    <row r="20291" ht="13.15" customHeight="1" x14ac:dyDescent="0.2"/>
    <row r="20292" ht="13.15" customHeight="1" x14ac:dyDescent="0.2"/>
    <row r="20293" ht="13.15" customHeight="1" x14ac:dyDescent="0.2"/>
    <row r="20294" ht="13.15" customHeight="1" x14ac:dyDescent="0.2"/>
    <row r="20295" ht="13.15" customHeight="1" x14ac:dyDescent="0.2"/>
    <row r="20296" ht="13.15" customHeight="1" x14ac:dyDescent="0.2"/>
    <row r="20297" ht="13.15" customHeight="1" x14ac:dyDescent="0.2"/>
    <row r="20298" ht="13.15" customHeight="1" x14ac:dyDescent="0.2"/>
    <row r="20299" ht="13.15" customHeight="1" x14ac:dyDescent="0.2"/>
    <row r="20300" ht="13.15" customHeight="1" x14ac:dyDescent="0.2"/>
    <row r="20301" ht="13.15" customHeight="1" x14ac:dyDescent="0.2"/>
    <row r="20302" ht="13.15" customHeight="1" x14ac:dyDescent="0.2"/>
    <row r="20303" ht="13.15" customHeight="1" x14ac:dyDescent="0.2"/>
    <row r="20304" ht="13.15" customHeight="1" x14ac:dyDescent="0.2"/>
    <row r="20305" ht="13.15" customHeight="1" x14ac:dyDescent="0.2"/>
    <row r="20306" ht="13.15" customHeight="1" x14ac:dyDescent="0.2"/>
    <row r="20307" ht="13.15" customHeight="1" x14ac:dyDescent="0.2"/>
    <row r="20308" ht="13.15" customHeight="1" x14ac:dyDescent="0.2"/>
    <row r="20309" ht="13.15" customHeight="1" x14ac:dyDescent="0.2"/>
    <row r="20310" ht="13.15" customHeight="1" x14ac:dyDescent="0.2"/>
    <row r="20311" ht="13.15" customHeight="1" x14ac:dyDescent="0.2"/>
    <row r="20312" ht="13.15" customHeight="1" x14ac:dyDescent="0.2"/>
    <row r="20313" ht="13.15" customHeight="1" x14ac:dyDescent="0.2"/>
    <row r="20314" ht="13.15" customHeight="1" x14ac:dyDescent="0.2"/>
    <row r="20315" ht="13.15" customHeight="1" x14ac:dyDescent="0.2"/>
    <row r="20316" ht="13.15" customHeight="1" x14ac:dyDescent="0.2"/>
    <row r="20317" ht="13.15" customHeight="1" x14ac:dyDescent="0.2"/>
    <row r="20318" ht="13.15" customHeight="1" x14ac:dyDescent="0.2"/>
    <row r="20319" ht="13.15" customHeight="1" x14ac:dyDescent="0.2"/>
    <row r="20320" ht="13.15" customHeight="1" x14ac:dyDescent="0.2"/>
    <row r="20321" ht="13.15" customHeight="1" x14ac:dyDescent="0.2"/>
    <row r="20322" ht="13.15" customHeight="1" x14ac:dyDescent="0.2"/>
    <row r="20323" ht="13.15" customHeight="1" x14ac:dyDescent="0.2"/>
    <row r="20324" ht="13.15" customHeight="1" x14ac:dyDescent="0.2"/>
    <row r="20325" ht="13.15" customHeight="1" x14ac:dyDescent="0.2"/>
    <row r="20326" ht="13.15" customHeight="1" x14ac:dyDescent="0.2"/>
    <row r="20327" ht="13.15" customHeight="1" x14ac:dyDescent="0.2"/>
    <row r="20328" ht="13.15" customHeight="1" x14ac:dyDescent="0.2"/>
    <row r="20329" ht="13.15" customHeight="1" x14ac:dyDescent="0.2"/>
    <row r="20330" ht="13.15" customHeight="1" x14ac:dyDescent="0.2"/>
    <row r="20331" ht="13.15" customHeight="1" x14ac:dyDescent="0.2"/>
    <row r="20332" ht="13.15" customHeight="1" x14ac:dyDescent="0.2"/>
    <row r="20333" ht="13.15" customHeight="1" x14ac:dyDescent="0.2"/>
    <row r="20334" ht="13.15" customHeight="1" x14ac:dyDescent="0.2"/>
    <row r="20335" ht="13.15" customHeight="1" x14ac:dyDescent="0.2"/>
    <row r="20336" ht="13.15" customHeight="1" x14ac:dyDescent="0.2"/>
    <row r="20337" ht="13.15" customHeight="1" x14ac:dyDescent="0.2"/>
    <row r="20338" ht="13.15" customHeight="1" x14ac:dyDescent="0.2"/>
    <row r="20339" ht="13.15" customHeight="1" x14ac:dyDescent="0.2"/>
    <row r="20340" ht="13.15" customHeight="1" x14ac:dyDescent="0.2"/>
    <row r="20341" ht="13.15" customHeight="1" x14ac:dyDescent="0.2"/>
    <row r="20342" ht="13.15" customHeight="1" x14ac:dyDescent="0.2"/>
    <row r="20343" ht="13.15" customHeight="1" x14ac:dyDescent="0.2"/>
    <row r="20344" ht="13.15" customHeight="1" x14ac:dyDescent="0.2"/>
    <row r="20345" ht="13.15" customHeight="1" x14ac:dyDescent="0.2"/>
    <row r="20346" ht="13.15" customHeight="1" x14ac:dyDescent="0.2"/>
    <row r="20347" ht="13.15" customHeight="1" x14ac:dyDescent="0.2"/>
    <row r="20348" ht="13.15" customHeight="1" x14ac:dyDescent="0.2"/>
    <row r="20349" ht="13.15" customHeight="1" x14ac:dyDescent="0.2"/>
    <row r="20350" ht="13.15" customHeight="1" x14ac:dyDescent="0.2"/>
    <row r="20351" ht="13.15" customHeight="1" x14ac:dyDescent="0.2"/>
    <row r="20352" ht="13.15" customHeight="1" x14ac:dyDescent="0.2"/>
    <row r="20353" ht="13.15" customHeight="1" x14ac:dyDescent="0.2"/>
    <row r="20354" ht="13.15" customHeight="1" x14ac:dyDescent="0.2"/>
    <row r="20355" ht="13.15" customHeight="1" x14ac:dyDescent="0.2"/>
    <row r="20356" ht="13.15" customHeight="1" x14ac:dyDescent="0.2"/>
    <row r="20357" ht="13.15" customHeight="1" x14ac:dyDescent="0.2"/>
    <row r="20358" ht="13.15" customHeight="1" x14ac:dyDescent="0.2"/>
    <row r="20359" ht="13.15" customHeight="1" x14ac:dyDescent="0.2"/>
    <row r="20360" ht="13.15" customHeight="1" x14ac:dyDescent="0.2"/>
    <row r="20361" ht="13.15" customHeight="1" x14ac:dyDescent="0.2"/>
    <row r="20362" ht="13.15" customHeight="1" x14ac:dyDescent="0.2"/>
    <row r="20363" ht="13.15" customHeight="1" x14ac:dyDescent="0.2"/>
    <row r="20364" ht="13.15" customHeight="1" x14ac:dyDescent="0.2"/>
    <row r="20365" ht="13.15" customHeight="1" x14ac:dyDescent="0.2"/>
    <row r="20366" ht="13.15" customHeight="1" x14ac:dyDescent="0.2"/>
    <row r="20367" ht="13.15" customHeight="1" x14ac:dyDescent="0.2"/>
    <row r="20368" ht="13.15" customHeight="1" x14ac:dyDescent="0.2"/>
    <row r="20369" ht="13.15" customHeight="1" x14ac:dyDescent="0.2"/>
    <row r="20370" ht="13.15" customHeight="1" x14ac:dyDescent="0.2"/>
    <row r="20371" ht="13.15" customHeight="1" x14ac:dyDescent="0.2"/>
    <row r="20372" ht="13.15" customHeight="1" x14ac:dyDescent="0.2"/>
    <row r="20373" ht="13.15" customHeight="1" x14ac:dyDescent="0.2"/>
    <row r="20374" ht="13.15" customHeight="1" x14ac:dyDescent="0.2"/>
    <row r="20375" ht="13.15" customHeight="1" x14ac:dyDescent="0.2"/>
    <row r="20376" ht="13.15" customHeight="1" x14ac:dyDescent="0.2"/>
    <row r="20377" ht="13.15" customHeight="1" x14ac:dyDescent="0.2"/>
    <row r="20378" ht="13.15" customHeight="1" x14ac:dyDescent="0.2"/>
    <row r="20379" ht="13.15" customHeight="1" x14ac:dyDescent="0.2"/>
    <row r="20380" ht="13.15" customHeight="1" x14ac:dyDescent="0.2"/>
    <row r="20381" ht="13.15" customHeight="1" x14ac:dyDescent="0.2"/>
    <row r="20382" ht="13.15" customHeight="1" x14ac:dyDescent="0.2"/>
    <row r="20383" ht="13.15" customHeight="1" x14ac:dyDescent="0.2"/>
    <row r="20384" ht="13.15" customHeight="1" x14ac:dyDescent="0.2"/>
    <row r="20385" ht="13.15" customHeight="1" x14ac:dyDescent="0.2"/>
    <row r="20386" ht="13.15" customHeight="1" x14ac:dyDescent="0.2"/>
    <row r="20387" ht="13.15" customHeight="1" x14ac:dyDescent="0.2"/>
    <row r="20388" ht="13.15" customHeight="1" x14ac:dyDescent="0.2"/>
    <row r="20389" ht="13.15" customHeight="1" x14ac:dyDescent="0.2"/>
    <row r="20390" ht="13.15" customHeight="1" x14ac:dyDescent="0.2"/>
    <row r="20391" ht="13.15" customHeight="1" x14ac:dyDescent="0.2"/>
    <row r="20392" ht="13.15" customHeight="1" x14ac:dyDescent="0.2"/>
    <row r="20393" ht="13.15" customHeight="1" x14ac:dyDescent="0.2"/>
    <row r="20394" ht="13.15" customHeight="1" x14ac:dyDescent="0.2"/>
    <row r="20395" ht="13.15" customHeight="1" x14ac:dyDescent="0.2"/>
    <row r="20396" ht="13.15" customHeight="1" x14ac:dyDescent="0.2"/>
    <row r="20397" ht="13.15" customHeight="1" x14ac:dyDescent="0.2"/>
    <row r="20398" ht="13.15" customHeight="1" x14ac:dyDescent="0.2"/>
    <row r="20399" ht="13.15" customHeight="1" x14ac:dyDescent="0.2"/>
    <row r="20400" ht="13.15" customHeight="1" x14ac:dyDescent="0.2"/>
    <row r="20401" ht="13.15" customHeight="1" x14ac:dyDescent="0.2"/>
    <row r="20402" ht="13.15" customHeight="1" x14ac:dyDescent="0.2"/>
    <row r="20403" ht="13.15" customHeight="1" x14ac:dyDescent="0.2"/>
    <row r="20404" ht="13.15" customHeight="1" x14ac:dyDescent="0.2"/>
    <row r="20405" ht="13.15" customHeight="1" x14ac:dyDescent="0.2"/>
    <row r="20406" ht="13.15" customHeight="1" x14ac:dyDescent="0.2"/>
    <row r="20407" ht="13.15" customHeight="1" x14ac:dyDescent="0.2"/>
    <row r="20408" ht="13.15" customHeight="1" x14ac:dyDescent="0.2"/>
    <row r="20409" ht="13.15" customHeight="1" x14ac:dyDescent="0.2"/>
    <row r="20410" ht="13.15" customHeight="1" x14ac:dyDescent="0.2"/>
    <row r="20411" ht="13.15" customHeight="1" x14ac:dyDescent="0.2"/>
    <row r="20412" ht="13.15" customHeight="1" x14ac:dyDescent="0.2"/>
    <row r="20413" ht="13.15" customHeight="1" x14ac:dyDescent="0.2"/>
    <row r="20414" ht="13.15" customHeight="1" x14ac:dyDescent="0.2"/>
    <row r="20415" ht="13.15" customHeight="1" x14ac:dyDescent="0.2"/>
    <row r="20416" ht="13.15" customHeight="1" x14ac:dyDescent="0.2"/>
    <row r="20417" ht="13.15" customHeight="1" x14ac:dyDescent="0.2"/>
    <row r="20418" ht="13.15" customHeight="1" x14ac:dyDescent="0.2"/>
    <row r="20419" ht="13.15" customHeight="1" x14ac:dyDescent="0.2"/>
    <row r="20420" ht="13.15" customHeight="1" x14ac:dyDescent="0.2"/>
    <row r="20421" ht="13.15" customHeight="1" x14ac:dyDescent="0.2"/>
    <row r="20422" ht="13.15" customHeight="1" x14ac:dyDescent="0.2"/>
    <row r="20423" ht="13.15" customHeight="1" x14ac:dyDescent="0.2"/>
    <row r="20424" ht="13.15" customHeight="1" x14ac:dyDescent="0.2"/>
    <row r="20425" ht="13.15" customHeight="1" x14ac:dyDescent="0.2"/>
    <row r="20426" ht="13.15" customHeight="1" x14ac:dyDescent="0.2"/>
    <row r="20427" ht="13.15" customHeight="1" x14ac:dyDescent="0.2"/>
    <row r="20428" ht="13.15" customHeight="1" x14ac:dyDescent="0.2"/>
    <row r="20429" ht="13.15" customHeight="1" x14ac:dyDescent="0.2"/>
    <row r="20430" ht="13.15" customHeight="1" x14ac:dyDescent="0.2"/>
    <row r="20431" ht="13.15" customHeight="1" x14ac:dyDescent="0.2"/>
    <row r="20432" ht="13.15" customHeight="1" x14ac:dyDescent="0.2"/>
    <row r="20433" ht="13.15" customHeight="1" x14ac:dyDescent="0.2"/>
    <row r="20434" ht="13.15" customHeight="1" x14ac:dyDescent="0.2"/>
    <row r="20435" ht="13.15" customHeight="1" x14ac:dyDescent="0.2"/>
    <row r="20436" ht="13.15" customHeight="1" x14ac:dyDescent="0.2"/>
    <row r="20437" ht="13.15" customHeight="1" x14ac:dyDescent="0.2"/>
    <row r="20438" ht="13.15" customHeight="1" x14ac:dyDescent="0.2"/>
    <row r="20439" ht="13.15" customHeight="1" x14ac:dyDescent="0.2"/>
    <row r="20440" ht="13.15" customHeight="1" x14ac:dyDescent="0.2"/>
    <row r="20441" ht="13.15" customHeight="1" x14ac:dyDescent="0.2"/>
    <row r="20442" ht="13.15" customHeight="1" x14ac:dyDescent="0.2"/>
    <row r="20443" ht="13.15" customHeight="1" x14ac:dyDescent="0.2"/>
    <row r="20444" ht="13.15" customHeight="1" x14ac:dyDescent="0.2"/>
    <row r="20445" ht="13.15" customHeight="1" x14ac:dyDescent="0.2"/>
    <row r="20446" ht="13.15" customHeight="1" x14ac:dyDescent="0.2"/>
    <row r="20447" ht="13.15" customHeight="1" x14ac:dyDescent="0.2"/>
    <row r="20448" ht="13.15" customHeight="1" x14ac:dyDescent="0.2"/>
    <row r="20449" ht="13.15" customHeight="1" x14ac:dyDescent="0.2"/>
    <row r="20450" ht="13.15" customHeight="1" x14ac:dyDescent="0.2"/>
    <row r="20451" ht="13.15" customHeight="1" x14ac:dyDescent="0.2"/>
    <row r="20452" ht="13.15" customHeight="1" x14ac:dyDescent="0.2"/>
    <row r="20453" ht="13.15" customHeight="1" x14ac:dyDescent="0.2"/>
    <row r="20454" ht="13.15" customHeight="1" x14ac:dyDescent="0.2"/>
    <row r="20455" ht="13.15" customHeight="1" x14ac:dyDescent="0.2"/>
    <row r="20456" ht="13.15" customHeight="1" x14ac:dyDescent="0.2"/>
    <row r="20457" ht="13.15" customHeight="1" x14ac:dyDescent="0.2"/>
    <row r="20458" ht="13.15" customHeight="1" x14ac:dyDescent="0.2"/>
    <row r="20459" ht="13.15" customHeight="1" x14ac:dyDescent="0.2"/>
    <row r="20460" ht="13.15" customHeight="1" x14ac:dyDescent="0.2"/>
    <row r="20461" ht="13.15" customHeight="1" x14ac:dyDescent="0.2"/>
    <row r="20462" ht="13.15" customHeight="1" x14ac:dyDescent="0.2"/>
    <row r="20463" ht="13.15" customHeight="1" x14ac:dyDescent="0.2"/>
    <row r="20464" ht="13.15" customHeight="1" x14ac:dyDescent="0.2"/>
    <row r="20465" ht="13.15" customHeight="1" x14ac:dyDescent="0.2"/>
    <row r="20466" ht="13.15" customHeight="1" x14ac:dyDescent="0.2"/>
    <row r="20467" ht="13.15" customHeight="1" x14ac:dyDescent="0.2"/>
    <row r="20468" ht="13.15" customHeight="1" x14ac:dyDescent="0.2"/>
    <row r="20469" ht="13.15" customHeight="1" x14ac:dyDescent="0.2"/>
    <row r="20470" ht="13.15" customHeight="1" x14ac:dyDescent="0.2"/>
    <row r="20471" ht="13.15" customHeight="1" x14ac:dyDescent="0.2"/>
    <row r="20472" ht="13.15" customHeight="1" x14ac:dyDescent="0.2"/>
    <row r="20473" ht="13.15" customHeight="1" x14ac:dyDescent="0.2"/>
    <row r="20474" ht="13.15" customHeight="1" x14ac:dyDescent="0.2"/>
    <row r="20475" ht="13.15" customHeight="1" x14ac:dyDescent="0.2"/>
    <row r="20476" ht="13.15" customHeight="1" x14ac:dyDescent="0.2"/>
    <row r="20477" ht="13.15" customHeight="1" x14ac:dyDescent="0.2"/>
    <row r="20478" ht="13.15" customHeight="1" x14ac:dyDescent="0.2"/>
    <row r="20479" ht="13.15" customHeight="1" x14ac:dyDescent="0.2"/>
    <row r="20480" ht="13.15" customHeight="1" x14ac:dyDescent="0.2"/>
    <row r="20481" ht="13.15" customHeight="1" x14ac:dyDescent="0.2"/>
    <row r="20482" ht="13.15" customHeight="1" x14ac:dyDescent="0.2"/>
    <row r="20483" ht="13.15" customHeight="1" x14ac:dyDescent="0.2"/>
    <row r="20484" ht="13.15" customHeight="1" x14ac:dyDescent="0.2"/>
    <row r="20485" ht="13.15" customHeight="1" x14ac:dyDescent="0.2"/>
    <row r="20486" ht="13.15" customHeight="1" x14ac:dyDescent="0.2"/>
    <row r="20487" ht="13.15" customHeight="1" x14ac:dyDescent="0.2"/>
    <row r="20488" ht="13.15" customHeight="1" x14ac:dyDescent="0.2"/>
    <row r="20489" ht="13.15" customHeight="1" x14ac:dyDescent="0.2"/>
    <row r="20490" ht="13.15" customHeight="1" x14ac:dyDescent="0.2"/>
    <row r="20491" ht="13.15" customHeight="1" x14ac:dyDescent="0.2"/>
    <row r="20492" ht="13.15" customHeight="1" x14ac:dyDescent="0.2"/>
    <row r="20493" ht="13.15" customHeight="1" x14ac:dyDescent="0.2"/>
    <row r="20494" ht="13.15" customHeight="1" x14ac:dyDescent="0.2"/>
    <row r="20495" ht="13.15" customHeight="1" x14ac:dyDescent="0.2"/>
    <row r="20496" ht="13.15" customHeight="1" x14ac:dyDescent="0.2"/>
    <row r="20497" ht="13.15" customHeight="1" x14ac:dyDescent="0.2"/>
    <row r="20498" ht="13.15" customHeight="1" x14ac:dyDescent="0.2"/>
    <row r="20499" ht="13.15" customHeight="1" x14ac:dyDescent="0.2"/>
    <row r="20500" ht="13.15" customHeight="1" x14ac:dyDescent="0.2"/>
    <row r="20501" ht="13.15" customHeight="1" x14ac:dyDescent="0.2"/>
    <row r="20502" ht="13.15" customHeight="1" x14ac:dyDescent="0.2"/>
    <row r="20503" ht="13.15" customHeight="1" x14ac:dyDescent="0.2"/>
    <row r="20504" ht="13.15" customHeight="1" x14ac:dyDescent="0.2"/>
    <row r="20505" ht="13.15" customHeight="1" x14ac:dyDescent="0.2"/>
    <row r="20506" ht="13.15" customHeight="1" x14ac:dyDescent="0.2"/>
    <row r="20507" ht="13.15" customHeight="1" x14ac:dyDescent="0.2"/>
    <row r="20508" ht="13.15" customHeight="1" x14ac:dyDescent="0.2"/>
    <row r="20509" ht="13.15" customHeight="1" x14ac:dyDescent="0.2"/>
    <row r="20510" ht="13.15" customHeight="1" x14ac:dyDescent="0.2"/>
    <row r="20511" ht="13.15" customHeight="1" x14ac:dyDescent="0.2"/>
    <row r="20512" ht="13.15" customHeight="1" x14ac:dyDescent="0.2"/>
    <row r="20513" ht="13.15" customHeight="1" x14ac:dyDescent="0.2"/>
    <row r="20514" ht="13.15" customHeight="1" x14ac:dyDescent="0.2"/>
    <row r="20515" ht="13.15" customHeight="1" x14ac:dyDescent="0.2"/>
    <row r="20516" ht="13.15" customHeight="1" x14ac:dyDescent="0.2"/>
    <row r="20517" ht="13.15" customHeight="1" x14ac:dyDescent="0.2"/>
    <row r="20518" ht="13.15" customHeight="1" x14ac:dyDescent="0.2"/>
    <row r="20519" ht="13.15" customHeight="1" x14ac:dyDescent="0.2"/>
    <row r="20520" ht="13.15" customHeight="1" x14ac:dyDescent="0.2"/>
    <row r="20521" ht="13.15" customHeight="1" x14ac:dyDescent="0.2"/>
    <row r="20522" ht="13.15" customHeight="1" x14ac:dyDescent="0.2"/>
    <row r="20523" ht="13.15" customHeight="1" x14ac:dyDescent="0.2"/>
    <row r="20524" ht="13.15" customHeight="1" x14ac:dyDescent="0.2"/>
    <row r="20525" ht="13.15" customHeight="1" x14ac:dyDescent="0.2"/>
    <row r="20526" ht="13.15" customHeight="1" x14ac:dyDescent="0.2"/>
    <row r="20527" ht="13.15" customHeight="1" x14ac:dyDescent="0.2"/>
    <row r="20528" ht="13.15" customHeight="1" x14ac:dyDescent="0.2"/>
    <row r="20529" ht="13.15" customHeight="1" x14ac:dyDescent="0.2"/>
    <row r="20530" ht="13.15" customHeight="1" x14ac:dyDescent="0.2"/>
    <row r="20531" ht="13.15" customHeight="1" x14ac:dyDescent="0.2"/>
    <row r="20532" ht="13.15" customHeight="1" x14ac:dyDescent="0.2"/>
    <row r="20533" ht="13.15" customHeight="1" x14ac:dyDescent="0.2"/>
    <row r="20534" ht="13.15" customHeight="1" x14ac:dyDescent="0.2"/>
    <row r="20535" ht="13.15" customHeight="1" x14ac:dyDescent="0.2"/>
    <row r="20536" ht="13.15" customHeight="1" x14ac:dyDescent="0.2"/>
    <row r="20537" ht="13.15" customHeight="1" x14ac:dyDescent="0.2"/>
    <row r="20538" ht="13.15" customHeight="1" x14ac:dyDescent="0.2"/>
    <row r="20539" ht="13.15" customHeight="1" x14ac:dyDescent="0.2"/>
    <row r="20540" ht="13.15" customHeight="1" x14ac:dyDescent="0.2"/>
    <row r="20541" ht="13.15" customHeight="1" x14ac:dyDescent="0.2"/>
    <row r="20542" ht="13.15" customHeight="1" x14ac:dyDescent="0.2"/>
    <row r="20543" ht="13.15" customHeight="1" x14ac:dyDescent="0.2"/>
    <row r="20544" ht="13.15" customHeight="1" x14ac:dyDescent="0.2"/>
    <row r="20545" ht="13.15" customHeight="1" x14ac:dyDescent="0.2"/>
    <row r="20546" ht="13.15" customHeight="1" x14ac:dyDescent="0.2"/>
    <row r="20547" ht="13.15" customHeight="1" x14ac:dyDescent="0.2"/>
    <row r="20548" ht="13.15" customHeight="1" x14ac:dyDescent="0.2"/>
    <row r="20549" ht="13.15" customHeight="1" x14ac:dyDescent="0.2"/>
    <row r="20550" ht="13.15" customHeight="1" x14ac:dyDescent="0.2"/>
    <row r="20551" ht="13.15" customHeight="1" x14ac:dyDescent="0.2"/>
    <row r="20552" ht="13.15" customHeight="1" x14ac:dyDescent="0.2"/>
    <row r="20553" ht="13.15" customHeight="1" x14ac:dyDescent="0.2"/>
    <row r="20554" ht="13.15" customHeight="1" x14ac:dyDescent="0.2"/>
    <row r="20555" ht="13.15" customHeight="1" x14ac:dyDescent="0.2"/>
    <row r="20556" ht="13.15" customHeight="1" x14ac:dyDescent="0.2"/>
    <row r="20557" ht="13.15" customHeight="1" x14ac:dyDescent="0.2"/>
    <row r="20558" ht="13.15" customHeight="1" x14ac:dyDescent="0.2"/>
    <row r="20559" ht="13.15" customHeight="1" x14ac:dyDescent="0.2"/>
    <row r="20560" ht="13.15" customHeight="1" x14ac:dyDescent="0.2"/>
    <row r="20561" ht="13.15" customHeight="1" x14ac:dyDescent="0.2"/>
    <row r="20562" ht="13.15" customHeight="1" x14ac:dyDescent="0.2"/>
    <row r="20563" ht="13.15" customHeight="1" x14ac:dyDescent="0.2"/>
    <row r="20564" ht="13.15" customHeight="1" x14ac:dyDescent="0.2"/>
    <row r="20565" ht="13.15" customHeight="1" x14ac:dyDescent="0.2"/>
    <row r="20566" ht="13.15" customHeight="1" x14ac:dyDescent="0.2"/>
    <row r="20567" ht="13.15" customHeight="1" x14ac:dyDescent="0.2"/>
    <row r="20568" ht="13.15" customHeight="1" x14ac:dyDescent="0.2"/>
    <row r="20569" ht="13.15" customHeight="1" x14ac:dyDescent="0.2"/>
    <row r="20570" ht="13.15" customHeight="1" x14ac:dyDescent="0.2"/>
    <row r="20571" ht="13.15" customHeight="1" x14ac:dyDescent="0.2"/>
    <row r="20572" ht="13.15" customHeight="1" x14ac:dyDescent="0.2"/>
    <row r="20573" ht="13.15" customHeight="1" x14ac:dyDescent="0.2"/>
    <row r="20574" ht="13.15" customHeight="1" x14ac:dyDescent="0.2"/>
    <row r="20575" ht="13.15" customHeight="1" x14ac:dyDescent="0.2"/>
    <row r="20576" ht="13.15" customHeight="1" x14ac:dyDescent="0.2"/>
    <row r="20577" ht="13.15" customHeight="1" x14ac:dyDescent="0.2"/>
    <row r="20578" ht="13.15" customHeight="1" x14ac:dyDescent="0.2"/>
    <row r="20579" ht="13.15" customHeight="1" x14ac:dyDescent="0.2"/>
    <row r="20580" ht="13.15" customHeight="1" x14ac:dyDescent="0.2"/>
    <row r="20581" ht="13.15" customHeight="1" x14ac:dyDescent="0.2"/>
    <row r="20582" ht="13.15" customHeight="1" x14ac:dyDescent="0.2"/>
    <row r="20583" ht="13.15" customHeight="1" x14ac:dyDescent="0.2"/>
    <row r="20584" ht="13.15" customHeight="1" x14ac:dyDescent="0.2"/>
    <row r="20585" ht="13.15" customHeight="1" x14ac:dyDescent="0.2"/>
    <row r="20586" ht="13.15" customHeight="1" x14ac:dyDescent="0.2"/>
    <row r="20587" ht="13.15" customHeight="1" x14ac:dyDescent="0.2"/>
    <row r="20588" ht="13.15" customHeight="1" x14ac:dyDescent="0.2"/>
    <row r="20589" ht="13.15" customHeight="1" x14ac:dyDescent="0.2"/>
    <row r="20590" ht="13.15" customHeight="1" x14ac:dyDescent="0.2"/>
    <row r="20591" ht="13.15" customHeight="1" x14ac:dyDescent="0.2"/>
    <row r="20592" ht="13.15" customHeight="1" x14ac:dyDescent="0.2"/>
    <row r="20593" ht="13.15" customHeight="1" x14ac:dyDescent="0.2"/>
    <row r="20594" ht="13.15" customHeight="1" x14ac:dyDescent="0.2"/>
    <row r="20595" ht="13.15" customHeight="1" x14ac:dyDescent="0.2"/>
    <row r="20596" ht="13.15" customHeight="1" x14ac:dyDescent="0.2"/>
    <row r="20597" ht="13.15" customHeight="1" x14ac:dyDescent="0.2"/>
    <row r="20598" ht="13.15" customHeight="1" x14ac:dyDescent="0.2"/>
    <row r="20599" ht="13.15" customHeight="1" x14ac:dyDescent="0.2"/>
    <row r="20600" ht="13.15" customHeight="1" x14ac:dyDescent="0.2"/>
    <row r="20601" ht="13.15" customHeight="1" x14ac:dyDescent="0.2"/>
    <row r="20602" ht="13.15" customHeight="1" x14ac:dyDescent="0.2"/>
    <row r="20603" ht="13.15" customHeight="1" x14ac:dyDescent="0.2"/>
    <row r="20604" ht="13.15" customHeight="1" x14ac:dyDescent="0.2"/>
    <row r="20605" ht="13.15" customHeight="1" x14ac:dyDescent="0.2"/>
    <row r="20606" ht="13.15" customHeight="1" x14ac:dyDescent="0.2"/>
    <row r="20607" ht="13.15" customHeight="1" x14ac:dyDescent="0.2"/>
    <row r="20608" ht="13.15" customHeight="1" x14ac:dyDescent="0.2"/>
    <row r="20609" ht="13.15" customHeight="1" x14ac:dyDescent="0.2"/>
    <row r="20610" ht="13.15" customHeight="1" x14ac:dyDescent="0.2"/>
    <row r="20611" ht="13.15" customHeight="1" x14ac:dyDescent="0.2"/>
    <row r="20612" ht="13.15" customHeight="1" x14ac:dyDescent="0.2"/>
    <row r="20613" ht="13.15" customHeight="1" x14ac:dyDescent="0.2"/>
    <row r="20614" ht="13.15" customHeight="1" x14ac:dyDescent="0.2"/>
    <row r="20615" ht="13.15" customHeight="1" x14ac:dyDescent="0.2"/>
    <row r="20616" ht="13.15" customHeight="1" x14ac:dyDescent="0.2"/>
    <row r="20617" ht="13.15" customHeight="1" x14ac:dyDescent="0.2"/>
    <row r="20618" ht="13.15" customHeight="1" x14ac:dyDescent="0.2"/>
    <row r="20619" ht="13.15" customHeight="1" x14ac:dyDescent="0.2"/>
    <row r="20620" ht="13.15" customHeight="1" x14ac:dyDescent="0.2"/>
    <row r="20621" ht="13.15" customHeight="1" x14ac:dyDescent="0.2"/>
    <row r="20622" ht="13.15" customHeight="1" x14ac:dyDescent="0.2"/>
    <row r="20623" ht="13.15" customHeight="1" x14ac:dyDescent="0.2"/>
    <row r="20624" ht="13.15" customHeight="1" x14ac:dyDescent="0.2"/>
    <row r="20625" ht="13.15" customHeight="1" x14ac:dyDescent="0.2"/>
    <row r="20626" ht="13.15" customHeight="1" x14ac:dyDescent="0.2"/>
    <row r="20627" ht="13.15" customHeight="1" x14ac:dyDescent="0.2"/>
    <row r="20628" ht="13.15" customHeight="1" x14ac:dyDescent="0.2"/>
    <row r="20629" ht="13.15" customHeight="1" x14ac:dyDescent="0.2"/>
    <row r="20630" ht="13.15" customHeight="1" x14ac:dyDescent="0.2"/>
    <row r="20631" ht="13.15" customHeight="1" x14ac:dyDescent="0.2"/>
    <row r="20632" ht="13.15" customHeight="1" x14ac:dyDescent="0.2"/>
    <row r="20633" ht="13.15" customHeight="1" x14ac:dyDescent="0.2"/>
    <row r="20634" ht="13.15" customHeight="1" x14ac:dyDescent="0.2"/>
    <row r="20635" ht="13.15" customHeight="1" x14ac:dyDescent="0.2"/>
    <row r="20636" ht="13.15" customHeight="1" x14ac:dyDescent="0.2"/>
    <row r="20637" ht="13.15" customHeight="1" x14ac:dyDescent="0.2"/>
    <row r="20638" ht="13.15" customHeight="1" x14ac:dyDescent="0.2"/>
    <row r="20639" ht="13.15" customHeight="1" x14ac:dyDescent="0.2"/>
    <row r="20640" ht="13.15" customHeight="1" x14ac:dyDescent="0.2"/>
    <row r="20641" ht="13.15" customHeight="1" x14ac:dyDescent="0.2"/>
    <row r="20642" ht="13.15" customHeight="1" x14ac:dyDescent="0.2"/>
    <row r="20643" ht="13.15" customHeight="1" x14ac:dyDescent="0.2"/>
    <row r="20644" ht="13.15" customHeight="1" x14ac:dyDescent="0.2"/>
    <row r="20645" ht="13.15" customHeight="1" x14ac:dyDescent="0.2"/>
    <row r="20646" ht="13.15" customHeight="1" x14ac:dyDescent="0.2"/>
    <row r="20647" ht="13.15" customHeight="1" x14ac:dyDescent="0.2"/>
    <row r="20648" ht="13.15" customHeight="1" x14ac:dyDescent="0.2"/>
    <row r="20649" ht="13.15" customHeight="1" x14ac:dyDescent="0.2"/>
    <row r="20650" ht="13.15" customHeight="1" x14ac:dyDescent="0.2"/>
    <row r="20651" ht="13.15" customHeight="1" x14ac:dyDescent="0.2"/>
    <row r="20652" ht="13.15" customHeight="1" x14ac:dyDescent="0.2"/>
    <row r="20653" ht="13.15" customHeight="1" x14ac:dyDescent="0.2"/>
    <row r="20654" ht="13.15" customHeight="1" x14ac:dyDescent="0.2"/>
    <row r="20655" ht="13.15" customHeight="1" x14ac:dyDescent="0.2"/>
    <row r="20656" ht="13.15" customHeight="1" x14ac:dyDescent="0.2"/>
    <row r="20657" ht="13.15" customHeight="1" x14ac:dyDescent="0.2"/>
    <row r="20658" ht="13.15" customHeight="1" x14ac:dyDescent="0.2"/>
    <row r="20659" ht="13.15" customHeight="1" x14ac:dyDescent="0.2"/>
    <row r="20660" ht="13.15" customHeight="1" x14ac:dyDescent="0.2"/>
    <row r="20661" ht="13.15" customHeight="1" x14ac:dyDescent="0.2"/>
    <row r="20662" ht="13.15" customHeight="1" x14ac:dyDescent="0.2"/>
    <row r="20663" ht="13.15" customHeight="1" x14ac:dyDescent="0.2"/>
    <row r="20664" ht="13.15" customHeight="1" x14ac:dyDescent="0.2"/>
    <row r="20665" ht="13.15" customHeight="1" x14ac:dyDescent="0.2"/>
    <row r="20666" ht="13.15" customHeight="1" x14ac:dyDescent="0.2"/>
    <row r="20667" ht="13.15" customHeight="1" x14ac:dyDescent="0.2"/>
    <row r="20668" ht="13.15" customHeight="1" x14ac:dyDescent="0.2"/>
    <row r="20669" ht="13.15" customHeight="1" x14ac:dyDescent="0.2"/>
    <row r="20670" ht="13.15" customHeight="1" x14ac:dyDescent="0.2"/>
    <row r="20671" ht="13.15" customHeight="1" x14ac:dyDescent="0.2"/>
    <row r="20672" ht="13.15" customHeight="1" x14ac:dyDescent="0.2"/>
    <row r="20673" ht="13.15" customHeight="1" x14ac:dyDescent="0.2"/>
    <row r="20674" ht="13.15" customHeight="1" x14ac:dyDescent="0.2"/>
    <row r="20675" ht="13.15" customHeight="1" x14ac:dyDescent="0.2"/>
    <row r="20676" ht="13.15" customHeight="1" x14ac:dyDescent="0.2"/>
    <row r="20677" ht="13.15" customHeight="1" x14ac:dyDescent="0.2"/>
    <row r="20678" ht="13.15" customHeight="1" x14ac:dyDescent="0.2"/>
    <row r="20679" ht="13.15" customHeight="1" x14ac:dyDescent="0.2"/>
    <row r="20680" ht="13.15" customHeight="1" x14ac:dyDescent="0.2"/>
    <row r="20681" ht="13.15" customHeight="1" x14ac:dyDescent="0.2"/>
    <row r="20682" ht="13.15" customHeight="1" x14ac:dyDescent="0.2"/>
    <row r="20683" ht="13.15" customHeight="1" x14ac:dyDescent="0.2"/>
    <row r="20684" ht="13.15" customHeight="1" x14ac:dyDescent="0.2"/>
    <row r="20685" ht="13.15" customHeight="1" x14ac:dyDescent="0.2"/>
    <row r="20686" ht="13.15" customHeight="1" x14ac:dyDescent="0.2"/>
    <row r="20687" ht="13.15" customHeight="1" x14ac:dyDescent="0.2"/>
    <row r="20688" ht="13.15" customHeight="1" x14ac:dyDescent="0.2"/>
    <row r="20689" ht="13.15" customHeight="1" x14ac:dyDescent="0.2"/>
    <row r="20690" ht="13.15" customHeight="1" x14ac:dyDescent="0.2"/>
    <row r="20691" ht="13.15" customHeight="1" x14ac:dyDescent="0.2"/>
    <row r="20692" ht="13.15" customHeight="1" x14ac:dyDescent="0.2"/>
    <row r="20693" ht="13.15" customHeight="1" x14ac:dyDescent="0.2"/>
    <row r="20694" ht="13.15" customHeight="1" x14ac:dyDescent="0.2"/>
    <row r="20695" ht="13.15" customHeight="1" x14ac:dyDescent="0.2"/>
    <row r="20696" ht="13.15" customHeight="1" x14ac:dyDescent="0.2"/>
    <row r="20697" ht="13.15" customHeight="1" x14ac:dyDescent="0.2"/>
    <row r="20698" ht="13.15" customHeight="1" x14ac:dyDescent="0.2"/>
    <row r="20699" ht="13.15" customHeight="1" x14ac:dyDescent="0.2"/>
    <row r="20700" ht="13.15" customHeight="1" x14ac:dyDescent="0.2"/>
    <row r="20701" ht="13.15" customHeight="1" x14ac:dyDescent="0.2"/>
    <row r="20702" ht="13.15" customHeight="1" x14ac:dyDescent="0.2"/>
    <row r="20703" ht="13.15" customHeight="1" x14ac:dyDescent="0.2"/>
    <row r="20704" ht="13.15" customHeight="1" x14ac:dyDescent="0.2"/>
    <row r="20705" ht="13.15" customHeight="1" x14ac:dyDescent="0.2"/>
    <row r="20706" ht="13.15" customHeight="1" x14ac:dyDescent="0.2"/>
    <row r="20707" ht="13.15" customHeight="1" x14ac:dyDescent="0.2"/>
    <row r="20708" ht="13.15" customHeight="1" x14ac:dyDescent="0.2"/>
    <row r="20709" ht="13.15" customHeight="1" x14ac:dyDescent="0.2"/>
    <row r="20710" ht="13.15" customHeight="1" x14ac:dyDescent="0.2"/>
    <row r="20711" ht="13.15" customHeight="1" x14ac:dyDescent="0.2"/>
    <row r="20712" ht="13.15" customHeight="1" x14ac:dyDescent="0.2"/>
    <row r="20713" ht="13.15" customHeight="1" x14ac:dyDescent="0.2"/>
    <row r="20714" ht="13.15" customHeight="1" x14ac:dyDescent="0.2"/>
    <row r="20715" ht="13.15" customHeight="1" x14ac:dyDescent="0.2"/>
    <row r="20716" ht="13.15" customHeight="1" x14ac:dyDescent="0.2"/>
    <row r="20717" ht="13.15" customHeight="1" x14ac:dyDescent="0.2"/>
    <row r="20718" ht="13.15" customHeight="1" x14ac:dyDescent="0.2"/>
    <row r="20719" ht="13.15" customHeight="1" x14ac:dyDescent="0.2"/>
    <row r="20720" ht="13.15" customHeight="1" x14ac:dyDescent="0.2"/>
    <row r="20721" ht="13.15" customHeight="1" x14ac:dyDescent="0.2"/>
    <row r="20722" ht="13.15" customHeight="1" x14ac:dyDescent="0.2"/>
    <row r="20723" ht="13.15" customHeight="1" x14ac:dyDescent="0.2"/>
    <row r="20724" ht="13.15" customHeight="1" x14ac:dyDescent="0.2"/>
    <row r="20725" ht="13.15" customHeight="1" x14ac:dyDescent="0.2"/>
    <row r="20726" ht="13.15" customHeight="1" x14ac:dyDescent="0.2"/>
    <row r="20727" ht="13.15" customHeight="1" x14ac:dyDescent="0.2"/>
    <row r="20728" ht="13.15" customHeight="1" x14ac:dyDescent="0.2"/>
    <row r="20729" ht="13.15" customHeight="1" x14ac:dyDescent="0.2"/>
    <row r="20730" ht="13.15" customHeight="1" x14ac:dyDescent="0.2"/>
    <row r="20731" ht="13.15" customHeight="1" x14ac:dyDescent="0.2"/>
    <row r="20732" ht="13.15" customHeight="1" x14ac:dyDescent="0.2"/>
    <row r="20733" ht="13.15" customHeight="1" x14ac:dyDescent="0.2"/>
    <row r="20734" ht="13.15" customHeight="1" x14ac:dyDescent="0.2"/>
    <row r="20735" ht="13.15" customHeight="1" x14ac:dyDescent="0.2"/>
    <row r="20736" ht="13.15" customHeight="1" x14ac:dyDescent="0.2"/>
    <row r="20737" ht="13.15" customHeight="1" x14ac:dyDescent="0.2"/>
    <row r="20738" ht="13.15" customHeight="1" x14ac:dyDescent="0.2"/>
    <row r="20739" ht="13.15" customHeight="1" x14ac:dyDescent="0.2"/>
    <row r="20740" ht="13.15" customHeight="1" x14ac:dyDescent="0.2"/>
    <row r="20741" ht="13.15" customHeight="1" x14ac:dyDescent="0.2"/>
    <row r="20742" ht="13.15" customHeight="1" x14ac:dyDescent="0.2"/>
    <row r="20743" ht="13.15" customHeight="1" x14ac:dyDescent="0.2"/>
    <row r="20744" ht="13.15" customHeight="1" x14ac:dyDescent="0.2"/>
    <row r="20745" ht="13.15" customHeight="1" x14ac:dyDescent="0.2"/>
    <row r="20746" ht="13.15" customHeight="1" x14ac:dyDescent="0.2"/>
    <row r="20747" ht="13.15" customHeight="1" x14ac:dyDescent="0.2"/>
    <row r="20748" ht="13.15" customHeight="1" x14ac:dyDescent="0.2"/>
    <row r="20749" ht="13.15" customHeight="1" x14ac:dyDescent="0.2"/>
    <row r="20750" ht="13.15" customHeight="1" x14ac:dyDescent="0.2"/>
    <row r="20751" ht="13.15" customHeight="1" x14ac:dyDescent="0.2"/>
    <row r="20752" ht="13.15" customHeight="1" x14ac:dyDescent="0.2"/>
    <row r="20753" ht="13.15" customHeight="1" x14ac:dyDescent="0.2"/>
    <row r="20754" ht="13.15" customHeight="1" x14ac:dyDescent="0.2"/>
    <row r="20755" ht="13.15" customHeight="1" x14ac:dyDescent="0.2"/>
    <row r="20756" ht="13.15" customHeight="1" x14ac:dyDescent="0.2"/>
    <row r="20757" ht="13.15" customHeight="1" x14ac:dyDescent="0.2"/>
    <row r="20758" ht="13.15" customHeight="1" x14ac:dyDescent="0.2"/>
    <row r="20759" ht="13.15" customHeight="1" x14ac:dyDescent="0.2"/>
    <row r="20760" ht="13.15" customHeight="1" x14ac:dyDescent="0.2"/>
    <row r="20761" ht="13.15" customHeight="1" x14ac:dyDescent="0.2"/>
    <row r="20762" ht="13.15" customHeight="1" x14ac:dyDescent="0.2"/>
    <row r="20763" ht="13.15" customHeight="1" x14ac:dyDescent="0.2"/>
    <row r="20764" ht="13.15" customHeight="1" x14ac:dyDescent="0.2"/>
    <row r="20765" ht="13.15" customHeight="1" x14ac:dyDescent="0.2"/>
    <row r="20766" ht="13.15" customHeight="1" x14ac:dyDescent="0.2"/>
    <row r="20767" ht="13.15" customHeight="1" x14ac:dyDescent="0.2"/>
    <row r="20768" ht="13.15" customHeight="1" x14ac:dyDescent="0.2"/>
    <row r="20769" ht="13.15" customHeight="1" x14ac:dyDescent="0.2"/>
    <row r="20770" ht="13.15" customHeight="1" x14ac:dyDescent="0.2"/>
    <row r="20771" ht="13.15" customHeight="1" x14ac:dyDescent="0.2"/>
    <row r="20772" ht="13.15" customHeight="1" x14ac:dyDescent="0.2"/>
    <row r="20773" ht="13.15" customHeight="1" x14ac:dyDescent="0.2"/>
    <row r="20774" ht="13.15" customHeight="1" x14ac:dyDescent="0.2"/>
    <row r="20775" ht="13.15" customHeight="1" x14ac:dyDescent="0.2"/>
    <row r="20776" ht="13.15" customHeight="1" x14ac:dyDescent="0.2"/>
    <row r="20777" ht="13.15" customHeight="1" x14ac:dyDescent="0.2"/>
    <row r="20778" ht="13.15" customHeight="1" x14ac:dyDescent="0.2"/>
    <row r="20779" ht="13.15" customHeight="1" x14ac:dyDescent="0.2"/>
    <row r="20780" ht="13.15" customHeight="1" x14ac:dyDescent="0.2"/>
    <row r="20781" ht="13.15" customHeight="1" x14ac:dyDescent="0.2"/>
    <row r="20782" ht="13.15" customHeight="1" x14ac:dyDescent="0.2"/>
    <row r="20783" ht="13.15" customHeight="1" x14ac:dyDescent="0.2"/>
    <row r="20784" ht="13.15" customHeight="1" x14ac:dyDescent="0.2"/>
    <row r="20785" ht="13.15" customHeight="1" x14ac:dyDescent="0.2"/>
    <row r="20786" ht="13.15" customHeight="1" x14ac:dyDescent="0.2"/>
    <row r="20787" ht="13.15" customHeight="1" x14ac:dyDescent="0.2"/>
    <row r="20788" ht="13.15" customHeight="1" x14ac:dyDescent="0.2"/>
    <row r="20789" ht="13.15" customHeight="1" x14ac:dyDescent="0.2"/>
    <row r="20790" ht="13.15" customHeight="1" x14ac:dyDescent="0.2"/>
    <row r="20791" ht="13.15" customHeight="1" x14ac:dyDescent="0.2"/>
    <row r="20792" ht="13.15" customHeight="1" x14ac:dyDescent="0.2"/>
    <row r="20793" ht="13.15" customHeight="1" x14ac:dyDescent="0.2"/>
    <row r="20794" ht="13.15" customHeight="1" x14ac:dyDescent="0.2"/>
    <row r="20795" ht="13.15" customHeight="1" x14ac:dyDescent="0.2"/>
    <row r="20796" ht="13.15" customHeight="1" x14ac:dyDescent="0.2"/>
    <row r="20797" ht="13.15" customHeight="1" x14ac:dyDescent="0.2"/>
    <row r="20798" ht="13.15" customHeight="1" x14ac:dyDescent="0.2"/>
    <row r="20799" ht="13.15" customHeight="1" x14ac:dyDescent="0.2"/>
    <row r="20800" ht="13.15" customHeight="1" x14ac:dyDescent="0.2"/>
    <row r="20801" ht="13.15" customHeight="1" x14ac:dyDescent="0.2"/>
    <row r="20802" ht="13.15" customHeight="1" x14ac:dyDescent="0.2"/>
    <row r="20803" ht="13.15" customHeight="1" x14ac:dyDescent="0.2"/>
    <row r="20804" ht="13.15" customHeight="1" x14ac:dyDescent="0.2"/>
    <row r="20805" ht="13.15" customHeight="1" x14ac:dyDescent="0.2"/>
    <row r="20806" ht="13.15" customHeight="1" x14ac:dyDescent="0.2"/>
    <row r="20807" ht="13.15" customHeight="1" x14ac:dyDescent="0.2"/>
    <row r="20808" ht="13.15" customHeight="1" x14ac:dyDescent="0.2"/>
    <row r="20809" ht="13.15" customHeight="1" x14ac:dyDescent="0.2"/>
    <row r="20810" ht="13.15" customHeight="1" x14ac:dyDescent="0.2"/>
    <row r="20811" ht="13.15" customHeight="1" x14ac:dyDescent="0.2"/>
    <row r="20812" ht="13.15" customHeight="1" x14ac:dyDescent="0.2"/>
    <row r="20813" ht="13.15" customHeight="1" x14ac:dyDescent="0.2"/>
    <row r="20814" ht="13.15" customHeight="1" x14ac:dyDescent="0.2"/>
    <row r="20815" ht="13.15" customHeight="1" x14ac:dyDescent="0.2"/>
    <row r="20816" ht="13.15" customHeight="1" x14ac:dyDescent="0.2"/>
    <row r="20817" ht="13.15" customHeight="1" x14ac:dyDescent="0.2"/>
    <row r="20818" ht="13.15" customHeight="1" x14ac:dyDescent="0.2"/>
    <row r="20819" ht="13.15" customHeight="1" x14ac:dyDescent="0.2"/>
    <row r="20820" ht="13.15" customHeight="1" x14ac:dyDescent="0.2"/>
    <row r="20821" ht="13.15" customHeight="1" x14ac:dyDescent="0.2"/>
    <row r="20822" ht="13.15" customHeight="1" x14ac:dyDescent="0.2"/>
    <row r="20823" ht="13.15" customHeight="1" x14ac:dyDescent="0.2"/>
    <row r="20824" ht="13.15" customHeight="1" x14ac:dyDescent="0.2"/>
    <row r="20825" ht="13.15" customHeight="1" x14ac:dyDescent="0.2"/>
    <row r="20826" ht="13.15" customHeight="1" x14ac:dyDescent="0.2"/>
    <row r="20827" ht="13.15" customHeight="1" x14ac:dyDescent="0.2"/>
    <row r="20828" ht="13.15" customHeight="1" x14ac:dyDescent="0.2"/>
    <row r="20829" ht="13.15" customHeight="1" x14ac:dyDescent="0.2"/>
    <row r="20830" ht="13.15" customHeight="1" x14ac:dyDescent="0.2"/>
    <row r="20831" ht="13.15" customHeight="1" x14ac:dyDescent="0.2"/>
    <row r="20832" ht="13.15" customHeight="1" x14ac:dyDescent="0.2"/>
    <row r="20833" ht="13.15" customHeight="1" x14ac:dyDescent="0.2"/>
    <row r="20834" ht="13.15" customHeight="1" x14ac:dyDescent="0.2"/>
    <row r="20835" ht="13.15" customHeight="1" x14ac:dyDescent="0.2"/>
    <row r="20836" ht="13.15" customHeight="1" x14ac:dyDescent="0.2"/>
    <row r="20837" ht="13.15" customHeight="1" x14ac:dyDescent="0.2"/>
    <row r="20838" ht="13.15" customHeight="1" x14ac:dyDescent="0.2"/>
    <row r="20839" ht="13.15" customHeight="1" x14ac:dyDescent="0.2"/>
    <row r="20840" ht="13.15" customHeight="1" x14ac:dyDescent="0.2"/>
    <row r="20841" ht="13.15" customHeight="1" x14ac:dyDescent="0.2"/>
    <row r="20842" ht="13.15" customHeight="1" x14ac:dyDescent="0.2"/>
    <row r="20843" ht="13.15" customHeight="1" x14ac:dyDescent="0.2"/>
    <row r="20844" ht="13.15" customHeight="1" x14ac:dyDescent="0.2"/>
    <row r="20845" ht="13.15" customHeight="1" x14ac:dyDescent="0.2"/>
    <row r="20846" ht="13.15" customHeight="1" x14ac:dyDescent="0.2"/>
    <row r="20847" ht="13.15" customHeight="1" x14ac:dyDescent="0.2"/>
    <row r="20848" ht="13.15" customHeight="1" x14ac:dyDescent="0.2"/>
    <row r="20849" ht="13.15" customHeight="1" x14ac:dyDescent="0.2"/>
    <row r="20850" ht="13.15" customHeight="1" x14ac:dyDescent="0.2"/>
    <row r="20851" ht="13.15" customHeight="1" x14ac:dyDescent="0.2"/>
    <row r="20852" ht="13.15" customHeight="1" x14ac:dyDescent="0.2"/>
    <row r="20853" ht="13.15" customHeight="1" x14ac:dyDescent="0.2"/>
    <row r="20854" ht="13.15" customHeight="1" x14ac:dyDescent="0.2"/>
    <row r="20855" ht="13.15" customHeight="1" x14ac:dyDescent="0.2"/>
    <row r="20856" ht="13.15" customHeight="1" x14ac:dyDescent="0.2"/>
    <row r="20857" ht="13.15" customHeight="1" x14ac:dyDescent="0.2"/>
    <row r="20858" ht="13.15" customHeight="1" x14ac:dyDescent="0.2"/>
    <row r="20859" ht="13.15" customHeight="1" x14ac:dyDescent="0.2"/>
    <row r="20860" ht="13.15" customHeight="1" x14ac:dyDescent="0.2"/>
    <row r="20861" ht="13.15" customHeight="1" x14ac:dyDescent="0.2"/>
    <row r="20862" ht="13.15" customHeight="1" x14ac:dyDescent="0.2"/>
    <row r="20863" ht="13.15" customHeight="1" x14ac:dyDescent="0.2"/>
    <row r="20864" ht="13.15" customHeight="1" x14ac:dyDescent="0.2"/>
    <row r="20865" ht="13.15" customHeight="1" x14ac:dyDescent="0.2"/>
    <row r="20866" ht="13.15" customHeight="1" x14ac:dyDescent="0.2"/>
    <row r="20867" ht="13.15" customHeight="1" x14ac:dyDescent="0.2"/>
    <row r="20868" ht="13.15" customHeight="1" x14ac:dyDescent="0.2"/>
    <row r="20869" ht="13.15" customHeight="1" x14ac:dyDescent="0.2"/>
    <row r="20870" ht="13.15" customHeight="1" x14ac:dyDescent="0.2"/>
    <row r="20871" ht="13.15" customHeight="1" x14ac:dyDescent="0.2"/>
    <row r="20872" ht="13.15" customHeight="1" x14ac:dyDescent="0.2"/>
    <row r="20873" ht="13.15" customHeight="1" x14ac:dyDescent="0.2"/>
    <row r="20874" ht="13.15" customHeight="1" x14ac:dyDescent="0.2"/>
    <row r="20875" ht="13.15" customHeight="1" x14ac:dyDescent="0.2"/>
    <row r="20876" ht="13.15" customHeight="1" x14ac:dyDescent="0.2"/>
    <row r="20877" ht="13.15" customHeight="1" x14ac:dyDescent="0.2"/>
    <row r="20878" ht="13.15" customHeight="1" x14ac:dyDescent="0.2"/>
    <row r="20879" ht="13.15" customHeight="1" x14ac:dyDescent="0.2"/>
    <row r="20880" ht="13.15" customHeight="1" x14ac:dyDescent="0.2"/>
    <row r="20881" ht="13.15" customHeight="1" x14ac:dyDescent="0.2"/>
    <row r="20882" ht="13.15" customHeight="1" x14ac:dyDescent="0.2"/>
    <row r="20883" ht="13.15" customHeight="1" x14ac:dyDescent="0.2"/>
    <row r="20884" ht="13.15" customHeight="1" x14ac:dyDescent="0.2"/>
    <row r="20885" ht="13.15" customHeight="1" x14ac:dyDescent="0.2"/>
    <row r="20886" ht="13.15" customHeight="1" x14ac:dyDescent="0.2"/>
    <row r="20887" ht="13.15" customHeight="1" x14ac:dyDescent="0.2"/>
    <row r="20888" ht="13.15" customHeight="1" x14ac:dyDescent="0.2"/>
    <row r="20889" ht="13.15" customHeight="1" x14ac:dyDescent="0.2"/>
    <row r="20890" ht="13.15" customHeight="1" x14ac:dyDescent="0.2"/>
    <row r="20891" ht="13.15" customHeight="1" x14ac:dyDescent="0.2"/>
    <row r="20892" ht="13.15" customHeight="1" x14ac:dyDescent="0.2"/>
    <row r="20893" ht="13.15" customHeight="1" x14ac:dyDescent="0.2"/>
    <row r="20894" ht="13.15" customHeight="1" x14ac:dyDescent="0.2"/>
    <row r="20895" ht="13.15" customHeight="1" x14ac:dyDescent="0.2"/>
    <row r="20896" ht="13.15" customHeight="1" x14ac:dyDescent="0.2"/>
    <row r="20897" ht="13.15" customHeight="1" x14ac:dyDescent="0.2"/>
    <row r="20898" ht="13.15" customHeight="1" x14ac:dyDescent="0.2"/>
    <row r="20899" ht="13.15" customHeight="1" x14ac:dyDescent="0.2"/>
    <row r="20900" ht="13.15" customHeight="1" x14ac:dyDescent="0.2"/>
    <row r="20901" ht="13.15" customHeight="1" x14ac:dyDescent="0.2"/>
    <row r="20902" ht="13.15" customHeight="1" x14ac:dyDescent="0.2"/>
    <row r="20903" ht="13.15" customHeight="1" x14ac:dyDescent="0.2"/>
    <row r="20904" ht="13.15" customHeight="1" x14ac:dyDescent="0.2"/>
    <row r="20905" ht="13.15" customHeight="1" x14ac:dyDescent="0.2"/>
    <row r="20906" ht="13.15" customHeight="1" x14ac:dyDescent="0.2"/>
    <row r="20907" ht="13.15" customHeight="1" x14ac:dyDescent="0.2"/>
    <row r="20908" ht="13.15" customHeight="1" x14ac:dyDescent="0.2"/>
    <row r="20909" ht="13.15" customHeight="1" x14ac:dyDescent="0.2"/>
    <row r="20910" ht="13.15" customHeight="1" x14ac:dyDescent="0.2"/>
    <row r="20911" ht="13.15" customHeight="1" x14ac:dyDescent="0.2"/>
    <row r="20912" ht="13.15" customHeight="1" x14ac:dyDescent="0.2"/>
    <row r="20913" ht="13.15" customHeight="1" x14ac:dyDescent="0.2"/>
    <row r="20914" ht="13.15" customHeight="1" x14ac:dyDescent="0.2"/>
    <row r="20915" ht="13.15" customHeight="1" x14ac:dyDescent="0.2"/>
    <row r="20916" ht="13.15" customHeight="1" x14ac:dyDescent="0.2"/>
    <row r="20917" ht="13.15" customHeight="1" x14ac:dyDescent="0.2"/>
    <row r="20918" ht="13.15" customHeight="1" x14ac:dyDescent="0.2"/>
    <row r="20919" ht="13.15" customHeight="1" x14ac:dyDescent="0.2"/>
    <row r="20920" ht="13.15" customHeight="1" x14ac:dyDescent="0.2"/>
    <row r="20921" ht="13.15" customHeight="1" x14ac:dyDescent="0.2"/>
    <row r="20922" ht="13.15" customHeight="1" x14ac:dyDescent="0.2"/>
    <row r="20923" ht="13.15" customHeight="1" x14ac:dyDescent="0.2"/>
    <row r="20924" ht="13.15" customHeight="1" x14ac:dyDescent="0.2"/>
    <row r="20925" ht="13.15" customHeight="1" x14ac:dyDescent="0.2"/>
    <row r="20926" ht="13.15" customHeight="1" x14ac:dyDescent="0.2"/>
    <row r="20927" ht="13.15" customHeight="1" x14ac:dyDescent="0.2"/>
    <row r="20928" ht="13.15" customHeight="1" x14ac:dyDescent="0.2"/>
    <row r="20929" ht="13.15" customHeight="1" x14ac:dyDescent="0.2"/>
    <row r="20930" ht="13.15" customHeight="1" x14ac:dyDescent="0.2"/>
    <row r="20931" ht="13.15" customHeight="1" x14ac:dyDescent="0.2"/>
    <row r="20932" ht="13.15" customHeight="1" x14ac:dyDescent="0.2"/>
    <row r="20933" ht="13.15" customHeight="1" x14ac:dyDescent="0.2"/>
    <row r="20934" ht="13.15" customHeight="1" x14ac:dyDescent="0.2"/>
    <row r="20935" ht="13.15" customHeight="1" x14ac:dyDescent="0.2"/>
    <row r="20936" ht="13.15" customHeight="1" x14ac:dyDescent="0.2"/>
    <row r="20937" ht="13.15" customHeight="1" x14ac:dyDescent="0.2"/>
    <row r="20938" ht="13.15" customHeight="1" x14ac:dyDescent="0.2"/>
    <row r="20939" ht="13.15" customHeight="1" x14ac:dyDescent="0.2"/>
    <row r="20940" ht="13.15" customHeight="1" x14ac:dyDescent="0.2"/>
    <row r="20941" ht="13.15" customHeight="1" x14ac:dyDescent="0.2"/>
    <row r="20942" ht="13.15" customHeight="1" x14ac:dyDescent="0.2"/>
    <row r="20943" ht="13.15" customHeight="1" x14ac:dyDescent="0.2"/>
    <row r="20944" ht="13.15" customHeight="1" x14ac:dyDescent="0.2"/>
    <row r="20945" ht="13.15" customHeight="1" x14ac:dyDescent="0.2"/>
    <row r="20946" ht="13.15" customHeight="1" x14ac:dyDescent="0.2"/>
    <row r="20947" ht="13.15" customHeight="1" x14ac:dyDescent="0.2"/>
    <row r="20948" ht="13.15" customHeight="1" x14ac:dyDescent="0.2"/>
    <row r="20949" ht="13.15" customHeight="1" x14ac:dyDescent="0.2"/>
    <row r="20950" ht="13.15" customHeight="1" x14ac:dyDescent="0.2"/>
    <row r="20951" ht="13.15" customHeight="1" x14ac:dyDescent="0.2"/>
    <row r="20952" ht="13.15" customHeight="1" x14ac:dyDescent="0.2"/>
    <row r="20953" ht="13.15" customHeight="1" x14ac:dyDescent="0.2"/>
    <row r="20954" ht="13.15" customHeight="1" x14ac:dyDescent="0.2"/>
    <row r="20955" ht="13.15" customHeight="1" x14ac:dyDescent="0.2"/>
    <row r="20956" ht="13.15" customHeight="1" x14ac:dyDescent="0.2"/>
    <row r="20957" ht="13.15" customHeight="1" x14ac:dyDescent="0.2"/>
    <row r="20958" ht="13.15" customHeight="1" x14ac:dyDescent="0.2"/>
    <row r="20959" ht="13.15" customHeight="1" x14ac:dyDescent="0.2"/>
    <row r="20960" ht="13.15" customHeight="1" x14ac:dyDescent="0.2"/>
    <row r="20961" ht="13.15" customHeight="1" x14ac:dyDescent="0.2"/>
    <row r="20962" ht="13.15" customHeight="1" x14ac:dyDescent="0.2"/>
    <row r="20963" ht="13.15" customHeight="1" x14ac:dyDescent="0.2"/>
    <row r="20964" ht="13.15" customHeight="1" x14ac:dyDescent="0.2"/>
    <row r="20965" ht="13.15" customHeight="1" x14ac:dyDescent="0.2"/>
    <row r="20966" ht="13.15" customHeight="1" x14ac:dyDescent="0.2"/>
    <row r="20967" ht="13.15" customHeight="1" x14ac:dyDescent="0.2"/>
    <row r="20968" ht="13.15" customHeight="1" x14ac:dyDescent="0.2"/>
    <row r="20969" ht="13.15" customHeight="1" x14ac:dyDescent="0.2"/>
    <row r="20970" ht="13.15" customHeight="1" x14ac:dyDescent="0.2"/>
    <row r="20971" ht="13.15" customHeight="1" x14ac:dyDescent="0.2"/>
    <row r="20972" ht="13.15" customHeight="1" x14ac:dyDescent="0.2"/>
    <row r="20973" ht="13.15" customHeight="1" x14ac:dyDescent="0.2"/>
    <row r="20974" ht="13.15" customHeight="1" x14ac:dyDescent="0.2"/>
    <row r="20975" ht="13.15" customHeight="1" x14ac:dyDescent="0.2"/>
    <row r="20976" ht="13.15" customHeight="1" x14ac:dyDescent="0.2"/>
    <row r="20977" ht="13.15" customHeight="1" x14ac:dyDescent="0.2"/>
    <row r="20978" ht="13.15" customHeight="1" x14ac:dyDescent="0.2"/>
    <row r="20979" ht="13.15" customHeight="1" x14ac:dyDescent="0.2"/>
    <row r="20980" ht="13.15" customHeight="1" x14ac:dyDescent="0.2"/>
    <row r="20981" ht="13.15" customHeight="1" x14ac:dyDescent="0.2"/>
    <row r="20982" ht="13.15" customHeight="1" x14ac:dyDescent="0.2"/>
    <row r="20983" ht="13.15" customHeight="1" x14ac:dyDescent="0.2"/>
    <row r="20984" ht="13.15" customHeight="1" x14ac:dyDescent="0.2"/>
    <row r="20985" ht="13.15" customHeight="1" x14ac:dyDescent="0.2"/>
    <row r="20986" ht="13.15" customHeight="1" x14ac:dyDescent="0.2"/>
    <row r="20987" ht="13.15" customHeight="1" x14ac:dyDescent="0.2"/>
    <row r="20988" ht="13.15" customHeight="1" x14ac:dyDescent="0.2"/>
    <row r="20989" ht="13.15" customHeight="1" x14ac:dyDescent="0.2"/>
    <row r="20990" ht="13.15" customHeight="1" x14ac:dyDescent="0.2"/>
    <row r="20991" ht="13.15" customHeight="1" x14ac:dyDescent="0.2"/>
    <row r="20992" ht="13.15" customHeight="1" x14ac:dyDescent="0.2"/>
    <row r="20993" ht="13.15" customHeight="1" x14ac:dyDescent="0.2"/>
    <row r="20994" ht="13.15" customHeight="1" x14ac:dyDescent="0.2"/>
    <row r="20995" ht="13.15" customHeight="1" x14ac:dyDescent="0.2"/>
    <row r="20996" ht="13.15" customHeight="1" x14ac:dyDescent="0.2"/>
    <row r="20997" ht="13.15" customHeight="1" x14ac:dyDescent="0.2"/>
    <row r="20998" ht="13.15" customHeight="1" x14ac:dyDescent="0.2"/>
    <row r="20999" ht="13.15" customHeight="1" x14ac:dyDescent="0.2"/>
    <row r="21000" ht="13.15" customHeight="1" x14ac:dyDescent="0.2"/>
    <row r="21001" ht="13.15" customHeight="1" x14ac:dyDescent="0.2"/>
    <row r="21002" ht="13.15" customHeight="1" x14ac:dyDescent="0.2"/>
    <row r="21003" ht="13.15" customHeight="1" x14ac:dyDescent="0.2"/>
    <row r="21004" ht="13.15" customHeight="1" x14ac:dyDescent="0.2"/>
    <row r="21005" ht="13.15" customHeight="1" x14ac:dyDescent="0.2"/>
    <row r="21006" ht="13.15" customHeight="1" x14ac:dyDescent="0.2"/>
    <row r="21007" ht="13.15" customHeight="1" x14ac:dyDescent="0.2"/>
    <row r="21008" ht="13.15" customHeight="1" x14ac:dyDescent="0.2"/>
    <row r="21009" ht="13.15" customHeight="1" x14ac:dyDescent="0.2"/>
    <row r="21010" ht="13.15" customHeight="1" x14ac:dyDescent="0.2"/>
    <row r="21011" ht="13.15" customHeight="1" x14ac:dyDescent="0.2"/>
    <row r="21012" ht="13.15" customHeight="1" x14ac:dyDescent="0.2"/>
    <row r="21013" ht="13.15" customHeight="1" x14ac:dyDescent="0.2"/>
    <row r="21014" ht="13.15" customHeight="1" x14ac:dyDescent="0.2"/>
    <row r="21015" ht="13.15" customHeight="1" x14ac:dyDescent="0.2"/>
    <row r="21016" ht="13.15" customHeight="1" x14ac:dyDescent="0.2"/>
    <row r="21017" ht="13.15" customHeight="1" x14ac:dyDescent="0.2"/>
    <row r="21018" ht="13.15" customHeight="1" x14ac:dyDescent="0.2"/>
    <row r="21019" ht="13.15" customHeight="1" x14ac:dyDescent="0.2"/>
    <row r="21020" ht="13.15" customHeight="1" x14ac:dyDescent="0.2"/>
    <row r="21021" ht="13.15" customHeight="1" x14ac:dyDescent="0.2"/>
    <row r="21022" ht="13.15" customHeight="1" x14ac:dyDescent="0.2"/>
    <row r="21023" ht="13.15" customHeight="1" x14ac:dyDescent="0.2"/>
    <row r="21024" ht="13.15" customHeight="1" x14ac:dyDescent="0.2"/>
    <row r="21025" ht="13.15" customHeight="1" x14ac:dyDescent="0.2"/>
    <row r="21026" ht="13.15" customHeight="1" x14ac:dyDescent="0.2"/>
    <row r="21027" ht="13.15" customHeight="1" x14ac:dyDescent="0.2"/>
    <row r="21028" ht="13.15" customHeight="1" x14ac:dyDescent="0.2"/>
    <row r="21029" ht="13.15" customHeight="1" x14ac:dyDescent="0.2"/>
    <row r="21030" ht="13.15" customHeight="1" x14ac:dyDescent="0.2"/>
    <row r="21031" ht="13.15" customHeight="1" x14ac:dyDescent="0.2"/>
    <row r="21032" ht="13.15" customHeight="1" x14ac:dyDescent="0.2"/>
    <row r="21033" ht="13.15" customHeight="1" x14ac:dyDescent="0.2"/>
    <row r="21034" ht="13.15" customHeight="1" x14ac:dyDescent="0.2"/>
    <row r="21035" ht="13.15" customHeight="1" x14ac:dyDescent="0.2"/>
    <row r="21036" ht="13.15" customHeight="1" x14ac:dyDescent="0.2"/>
    <row r="21037" ht="13.15" customHeight="1" x14ac:dyDescent="0.2"/>
    <row r="21038" ht="13.15" customHeight="1" x14ac:dyDescent="0.2"/>
    <row r="21039" ht="13.15" customHeight="1" x14ac:dyDescent="0.2"/>
    <row r="21040" ht="13.15" customHeight="1" x14ac:dyDescent="0.2"/>
    <row r="21041" ht="13.15" customHeight="1" x14ac:dyDescent="0.2"/>
    <row r="21042" ht="13.15" customHeight="1" x14ac:dyDescent="0.2"/>
    <row r="21043" ht="13.15" customHeight="1" x14ac:dyDescent="0.2"/>
    <row r="21044" ht="13.15" customHeight="1" x14ac:dyDescent="0.2"/>
    <row r="21045" ht="13.15" customHeight="1" x14ac:dyDescent="0.2"/>
    <row r="21046" ht="13.15" customHeight="1" x14ac:dyDescent="0.2"/>
    <row r="21047" ht="13.15" customHeight="1" x14ac:dyDescent="0.2"/>
    <row r="21048" ht="13.15" customHeight="1" x14ac:dyDescent="0.2"/>
    <row r="21049" ht="13.15" customHeight="1" x14ac:dyDescent="0.2"/>
    <row r="21050" ht="13.15" customHeight="1" x14ac:dyDescent="0.2"/>
    <row r="21051" ht="13.15" customHeight="1" x14ac:dyDescent="0.2"/>
    <row r="21052" ht="13.15" customHeight="1" x14ac:dyDescent="0.2"/>
    <row r="21053" ht="13.15" customHeight="1" x14ac:dyDescent="0.2"/>
    <row r="21054" ht="13.15" customHeight="1" x14ac:dyDescent="0.2"/>
    <row r="21055" ht="13.15" customHeight="1" x14ac:dyDescent="0.2"/>
    <row r="21056" ht="13.15" customHeight="1" x14ac:dyDescent="0.2"/>
    <row r="21057" ht="13.15" customHeight="1" x14ac:dyDescent="0.2"/>
    <row r="21058" ht="13.15" customHeight="1" x14ac:dyDescent="0.2"/>
    <row r="21059" ht="13.15" customHeight="1" x14ac:dyDescent="0.2"/>
    <row r="21060" ht="13.15" customHeight="1" x14ac:dyDescent="0.2"/>
    <row r="21061" ht="13.15" customHeight="1" x14ac:dyDescent="0.2"/>
    <row r="21062" ht="13.15" customHeight="1" x14ac:dyDescent="0.2"/>
    <row r="21063" ht="13.15" customHeight="1" x14ac:dyDescent="0.2"/>
    <row r="21064" ht="13.15" customHeight="1" x14ac:dyDescent="0.2"/>
    <row r="21065" ht="13.15" customHeight="1" x14ac:dyDescent="0.2"/>
    <row r="21066" ht="13.15" customHeight="1" x14ac:dyDescent="0.2"/>
    <row r="21067" ht="13.15" customHeight="1" x14ac:dyDescent="0.2"/>
    <row r="21068" ht="13.15" customHeight="1" x14ac:dyDescent="0.2"/>
    <row r="21069" ht="13.15" customHeight="1" x14ac:dyDescent="0.2"/>
    <row r="21070" ht="13.15" customHeight="1" x14ac:dyDescent="0.2"/>
    <row r="21071" ht="13.15" customHeight="1" x14ac:dyDescent="0.2"/>
    <row r="21072" ht="13.15" customHeight="1" x14ac:dyDescent="0.2"/>
    <row r="21073" ht="13.15" customHeight="1" x14ac:dyDescent="0.2"/>
    <row r="21074" ht="13.15" customHeight="1" x14ac:dyDescent="0.2"/>
    <row r="21075" ht="13.15" customHeight="1" x14ac:dyDescent="0.2"/>
    <row r="21076" ht="13.15" customHeight="1" x14ac:dyDescent="0.2"/>
    <row r="21077" ht="13.15" customHeight="1" x14ac:dyDescent="0.2"/>
    <row r="21078" ht="13.15" customHeight="1" x14ac:dyDescent="0.2"/>
    <row r="21079" ht="13.15" customHeight="1" x14ac:dyDescent="0.2"/>
    <row r="21080" ht="13.15" customHeight="1" x14ac:dyDescent="0.2"/>
    <row r="21081" ht="13.15" customHeight="1" x14ac:dyDescent="0.2"/>
    <row r="21082" ht="13.15" customHeight="1" x14ac:dyDescent="0.2"/>
    <row r="21083" ht="13.15" customHeight="1" x14ac:dyDescent="0.2"/>
    <row r="21084" ht="13.15" customHeight="1" x14ac:dyDescent="0.2"/>
    <row r="21085" ht="13.15" customHeight="1" x14ac:dyDescent="0.2"/>
    <row r="21086" ht="13.15" customHeight="1" x14ac:dyDescent="0.2"/>
    <row r="21087" ht="13.15" customHeight="1" x14ac:dyDescent="0.2"/>
    <row r="21088" ht="13.15" customHeight="1" x14ac:dyDescent="0.2"/>
    <row r="21089" ht="13.15" customHeight="1" x14ac:dyDescent="0.2"/>
    <row r="21090" ht="13.15" customHeight="1" x14ac:dyDescent="0.2"/>
    <row r="21091" ht="13.15" customHeight="1" x14ac:dyDescent="0.2"/>
    <row r="21092" ht="13.15" customHeight="1" x14ac:dyDescent="0.2"/>
    <row r="21093" ht="13.15" customHeight="1" x14ac:dyDescent="0.2"/>
    <row r="21094" ht="13.15" customHeight="1" x14ac:dyDescent="0.2"/>
    <row r="21095" ht="13.15" customHeight="1" x14ac:dyDescent="0.2"/>
    <row r="21096" ht="13.15" customHeight="1" x14ac:dyDescent="0.2"/>
    <row r="21097" ht="13.15" customHeight="1" x14ac:dyDescent="0.2"/>
    <row r="21098" ht="13.15" customHeight="1" x14ac:dyDescent="0.2"/>
    <row r="21099" ht="13.15" customHeight="1" x14ac:dyDescent="0.2"/>
    <row r="21100" ht="13.15" customHeight="1" x14ac:dyDescent="0.2"/>
    <row r="21101" ht="13.15" customHeight="1" x14ac:dyDescent="0.2"/>
    <row r="21102" ht="13.15" customHeight="1" x14ac:dyDescent="0.2"/>
    <row r="21103" ht="13.15" customHeight="1" x14ac:dyDescent="0.2"/>
    <row r="21104" ht="13.15" customHeight="1" x14ac:dyDescent="0.2"/>
    <row r="21105" ht="13.15" customHeight="1" x14ac:dyDescent="0.2"/>
    <row r="21106" ht="13.15" customHeight="1" x14ac:dyDescent="0.2"/>
    <row r="21107" ht="13.15" customHeight="1" x14ac:dyDescent="0.2"/>
    <row r="21108" ht="13.15" customHeight="1" x14ac:dyDescent="0.2"/>
    <row r="21109" ht="13.15" customHeight="1" x14ac:dyDescent="0.2"/>
    <row r="21110" ht="13.15" customHeight="1" x14ac:dyDescent="0.2"/>
    <row r="21111" ht="13.15" customHeight="1" x14ac:dyDescent="0.2"/>
    <row r="21112" ht="13.15" customHeight="1" x14ac:dyDescent="0.2"/>
    <row r="21113" ht="13.15" customHeight="1" x14ac:dyDescent="0.2"/>
    <row r="21114" ht="13.15" customHeight="1" x14ac:dyDescent="0.2"/>
    <row r="21115" ht="13.15" customHeight="1" x14ac:dyDescent="0.2"/>
    <row r="21116" ht="13.15" customHeight="1" x14ac:dyDescent="0.2"/>
    <row r="21117" ht="13.15" customHeight="1" x14ac:dyDescent="0.2"/>
    <row r="21118" ht="13.15" customHeight="1" x14ac:dyDescent="0.2"/>
    <row r="21119" ht="13.15" customHeight="1" x14ac:dyDescent="0.2"/>
    <row r="21120" ht="13.15" customHeight="1" x14ac:dyDescent="0.2"/>
    <row r="21121" ht="13.15" customHeight="1" x14ac:dyDescent="0.2"/>
    <row r="21122" ht="13.15" customHeight="1" x14ac:dyDescent="0.2"/>
    <row r="21123" ht="13.15" customHeight="1" x14ac:dyDescent="0.2"/>
    <row r="21124" ht="13.15" customHeight="1" x14ac:dyDescent="0.2"/>
    <row r="21125" ht="13.15" customHeight="1" x14ac:dyDescent="0.2"/>
    <row r="21126" ht="13.15" customHeight="1" x14ac:dyDescent="0.2"/>
    <row r="21127" ht="13.15" customHeight="1" x14ac:dyDescent="0.2"/>
    <row r="21128" ht="13.15" customHeight="1" x14ac:dyDescent="0.2"/>
    <row r="21129" ht="13.15" customHeight="1" x14ac:dyDescent="0.2"/>
    <row r="21130" ht="13.15" customHeight="1" x14ac:dyDescent="0.2"/>
    <row r="21131" ht="13.15" customHeight="1" x14ac:dyDescent="0.2"/>
    <row r="21132" ht="13.15" customHeight="1" x14ac:dyDescent="0.2"/>
    <row r="21133" ht="13.15" customHeight="1" x14ac:dyDescent="0.2"/>
    <row r="21134" ht="13.15" customHeight="1" x14ac:dyDescent="0.2"/>
    <row r="21135" ht="13.15" customHeight="1" x14ac:dyDescent="0.2"/>
    <row r="21136" ht="13.15" customHeight="1" x14ac:dyDescent="0.2"/>
    <row r="21137" ht="13.15" customHeight="1" x14ac:dyDescent="0.2"/>
    <row r="21138" ht="13.15" customHeight="1" x14ac:dyDescent="0.2"/>
    <row r="21139" ht="13.15" customHeight="1" x14ac:dyDescent="0.2"/>
    <row r="21140" ht="13.15" customHeight="1" x14ac:dyDescent="0.2"/>
    <row r="21141" ht="13.15" customHeight="1" x14ac:dyDescent="0.2"/>
    <row r="21142" ht="13.15" customHeight="1" x14ac:dyDescent="0.2"/>
    <row r="21143" ht="13.15" customHeight="1" x14ac:dyDescent="0.2"/>
    <row r="21144" ht="13.15" customHeight="1" x14ac:dyDescent="0.2"/>
    <row r="21145" ht="13.15" customHeight="1" x14ac:dyDescent="0.2"/>
    <row r="21146" ht="13.15" customHeight="1" x14ac:dyDescent="0.2"/>
    <row r="21147" ht="13.15" customHeight="1" x14ac:dyDescent="0.2"/>
    <row r="21148" ht="13.15" customHeight="1" x14ac:dyDescent="0.2"/>
    <row r="21149" ht="13.15" customHeight="1" x14ac:dyDescent="0.2"/>
    <row r="21150" ht="13.15" customHeight="1" x14ac:dyDescent="0.2"/>
    <row r="21151" ht="13.15" customHeight="1" x14ac:dyDescent="0.2"/>
    <row r="21152" ht="13.15" customHeight="1" x14ac:dyDescent="0.2"/>
    <row r="21153" ht="13.15" customHeight="1" x14ac:dyDescent="0.2"/>
    <row r="21154" ht="13.15" customHeight="1" x14ac:dyDescent="0.2"/>
    <row r="21155" ht="13.15" customHeight="1" x14ac:dyDescent="0.2"/>
    <row r="21156" ht="13.15" customHeight="1" x14ac:dyDescent="0.2"/>
    <row r="21157" ht="13.15" customHeight="1" x14ac:dyDescent="0.2"/>
    <row r="21158" ht="13.15" customHeight="1" x14ac:dyDescent="0.2"/>
    <row r="21159" ht="13.15" customHeight="1" x14ac:dyDescent="0.2"/>
    <row r="21160" ht="13.15" customHeight="1" x14ac:dyDescent="0.2"/>
    <row r="21161" ht="13.15" customHeight="1" x14ac:dyDescent="0.2"/>
    <row r="21162" ht="13.15" customHeight="1" x14ac:dyDescent="0.2"/>
    <row r="21163" ht="13.15" customHeight="1" x14ac:dyDescent="0.2"/>
    <row r="21164" ht="13.15" customHeight="1" x14ac:dyDescent="0.2"/>
    <row r="21165" ht="13.15" customHeight="1" x14ac:dyDescent="0.2"/>
    <row r="21166" ht="13.15" customHeight="1" x14ac:dyDescent="0.2"/>
    <row r="21167" ht="13.15" customHeight="1" x14ac:dyDescent="0.2"/>
    <row r="21168" ht="13.15" customHeight="1" x14ac:dyDescent="0.2"/>
    <row r="21169" ht="13.15" customHeight="1" x14ac:dyDescent="0.2"/>
    <row r="21170" ht="13.15" customHeight="1" x14ac:dyDescent="0.2"/>
    <row r="21171" ht="13.15" customHeight="1" x14ac:dyDescent="0.2"/>
    <row r="21172" ht="13.15" customHeight="1" x14ac:dyDescent="0.2"/>
    <row r="21173" ht="13.15" customHeight="1" x14ac:dyDescent="0.2"/>
    <row r="21174" ht="13.15" customHeight="1" x14ac:dyDescent="0.2"/>
    <row r="21175" ht="13.15" customHeight="1" x14ac:dyDescent="0.2"/>
    <row r="21176" ht="13.15" customHeight="1" x14ac:dyDescent="0.2"/>
    <row r="21177" ht="13.15" customHeight="1" x14ac:dyDescent="0.2"/>
    <row r="21178" ht="13.15" customHeight="1" x14ac:dyDescent="0.2"/>
    <row r="21179" ht="13.15" customHeight="1" x14ac:dyDescent="0.2"/>
    <row r="21180" ht="13.15" customHeight="1" x14ac:dyDescent="0.2"/>
    <row r="21181" ht="13.15" customHeight="1" x14ac:dyDescent="0.2"/>
    <row r="21182" ht="13.15" customHeight="1" x14ac:dyDescent="0.2"/>
    <row r="21183" ht="13.15" customHeight="1" x14ac:dyDescent="0.2"/>
    <row r="21184" ht="13.15" customHeight="1" x14ac:dyDescent="0.2"/>
    <row r="21185" ht="13.15" customHeight="1" x14ac:dyDescent="0.2"/>
    <row r="21186" ht="13.15" customHeight="1" x14ac:dyDescent="0.2"/>
    <row r="21187" ht="13.15" customHeight="1" x14ac:dyDescent="0.2"/>
    <row r="21188" ht="13.15" customHeight="1" x14ac:dyDescent="0.2"/>
    <row r="21189" ht="13.15" customHeight="1" x14ac:dyDescent="0.2"/>
    <row r="21190" ht="13.15" customHeight="1" x14ac:dyDescent="0.2"/>
    <row r="21191" ht="13.15" customHeight="1" x14ac:dyDescent="0.2"/>
    <row r="21192" ht="13.15" customHeight="1" x14ac:dyDescent="0.2"/>
    <row r="21193" ht="13.15" customHeight="1" x14ac:dyDescent="0.2"/>
    <row r="21194" ht="13.15" customHeight="1" x14ac:dyDescent="0.2"/>
    <row r="21195" ht="13.15" customHeight="1" x14ac:dyDescent="0.2"/>
    <row r="21196" ht="13.15" customHeight="1" x14ac:dyDescent="0.2"/>
    <row r="21197" ht="13.15" customHeight="1" x14ac:dyDescent="0.2"/>
    <row r="21198" ht="13.15" customHeight="1" x14ac:dyDescent="0.2"/>
    <row r="21199" ht="13.15" customHeight="1" x14ac:dyDescent="0.2"/>
    <row r="21200" ht="13.15" customHeight="1" x14ac:dyDescent="0.2"/>
    <row r="21201" ht="13.15" customHeight="1" x14ac:dyDescent="0.2"/>
    <row r="21202" ht="13.15" customHeight="1" x14ac:dyDescent="0.2"/>
    <row r="21203" ht="13.15" customHeight="1" x14ac:dyDescent="0.2"/>
    <row r="21204" ht="13.15" customHeight="1" x14ac:dyDescent="0.2"/>
    <row r="21205" ht="13.15" customHeight="1" x14ac:dyDescent="0.2"/>
    <row r="21206" ht="13.15" customHeight="1" x14ac:dyDescent="0.2"/>
    <row r="21207" ht="13.15" customHeight="1" x14ac:dyDescent="0.2"/>
    <row r="21208" ht="13.15" customHeight="1" x14ac:dyDescent="0.2"/>
    <row r="21209" ht="13.15" customHeight="1" x14ac:dyDescent="0.2"/>
    <row r="21210" ht="13.15" customHeight="1" x14ac:dyDescent="0.2"/>
    <row r="21211" ht="13.15" customHeight="1" x14ac:dyDescent="0.2"/>
    <row r="21212" ht="13.15" customHeight="1" x14ac:dyDescent="0.2"/>
    <row r="21213" ht="13.15" customHeight="1" x14ac:dyDescent="0.2"/>
    <row r="21214" ht="13.15" customHeight="1" x14ac:dyDescent="0.2"/>
    <row r="21215" ht="13.15" customHeight="1" x14ac:dyDescent="0.2"/>
    <row r="21216" ht="13.15" customHeight="1" x14ac:dyDescent="0.2"/>
    <row r="21217" ht="13.15" customHeight="1" x14ac:dyDescent="0.2"/>
    <row r="21218" ht="13.15" customHeight="1" x14ac:dyDescent="0.2"/>
    <row r="21219" ht="13.15" customHeight="1" x14ac:dyDescent="0.2"/>
    <row r="21220" ht="13.15" customHeight="1" x14ac:dyDescent="0.2"/>
    <row r="21221" ht="13.15" customHeight="1" x14ac:dyDescent="0.2"/>
    <row r="21222" ht="13.15" customHeight="1" x14ac:dyDescent="0.2"/>
    <row r="21223" ht="13.15" customHeight="1" x14ac:dyDescent="0.2"/>
    <row r="21224" ht="13.15" customHeight="1" x14ac:dyDescent="0.2"/>
    <row r="21225" ht="13.15" customHeight="1" x14ac:dyDescent="0.2"/>
    <row r="21226" ht="13.15" customHeight="1" x14ac:dyDescent="0.2"/>
    <row r="21227" ht="13.15" customHeight="1" x14ac:dyDescent="0.2"/>
    <row r="21228" ht="13.15" customHeight="1" x14ac:dyDescent="0.2"/>
    <row r="21229" ht="13.15" customHeight="1" x14ac:dyDescent="0.2"/>
    <row r="21230" ht="13.15" customHeight="1" x14ac:dyDescent="0.2"/>
    <row r="21231" ht="13.15" customHeight="1" x14ac:dyDescent="0.2"/>
    <row r="21232" ht="13.15" customHeight="1" x14ac:dyDescent="0.2"/>
    <row r="21233" ht="13.15" customHeight="1" x14ac:dyDescent="0.2"/>
    <row r="21234" ht="13.15" customHeight="1" x14ac:dyDescent="0.2"/>
    <row r="21235" ht="13.15" customHeight="1" x14ac:dyDescent="0.2"/>
    <row r="21236" ht="13.15" customHeight="1" x14ac:dyDescent="0.2"/>
    <row r="21237" ht="13.15" customHeight="1" x14ac:dyDescent="0.2"/>
    <row r="21238" ht="13.15" customHeight="1" x14ac:dyDescent="0.2"/>
    <row r="21239" ht="13.15" customHeight="1" x14ac:dyDescent="0.2"/>
    <row r="21240" ht="13.15" customHeight="1" x14ac:dyDescent="0.2"/>
    <row r="21241" ht="13.15" customHeight="1" x14ac:dyDescent="0.2"/>
    <row r="21242" ht="13.15" customHeight="1" x14ac:dyDescent="0.2"/>
    <row r="21243" ht="13.15" customHeight="1" x14ac:dyDescent="0.2"/>
    <row r="21244" ht="13.15" customHeight="1" x14ac:dyDescent="0.2"/>
    <row r="21245" ht="13.15" customHeight="1" x14ac:dyDescent="0.2"/>
    <row r="21246" ht="13.15" customHeight="1" x14ac:dyDescent="0.2"/>
    <row r="21247" ht="13.15" customHeight="1" x14ac:dyDescent="0.2"/>
    <row r="21248" ht="13.15" customHeight="1" x14ac:dyDescent="0.2"/>
    <row r="21249" ht="13.15" customHeight="1" x14ac:dyDescent="0.2"/>
    <row r="21250" ht="13.15" customHeight="1" x14ac:dyDescent="0.2"/>
    <row r="21251" ht="13.15" customHeight="1" x14ac:dyDescent="0.2"/>
    <row r="21252" ht="13.15" customHeight="1" x14ac:dyDescent="0.2"/>
    <row r="21253" ht="13.15" customHeight="1" x14ac:dyDescent="0.2"/>
    <row r="21254" ht="13.15" customHeight="1" x14ac:dyDescent="0.2"/>
    <row r="21255" ht="13.15" customHeight="1" x14ac:dyDescent="0.2"/>
    <row r="21256" ht="13.15" customHeight="1" x14ac:dyDescent="0.2"/>
    <row r="21257" ht="13.15" customHeight="1" x14ac:dyDescent="0.2"/>
    <row r="21258" ht="13.15" customHeight="1" x14ac:dyDescent="0.2"/>
    <row r="21259" ht="13.15" customHeight="1" x14ac:dyDescent="0.2"/>
    <row r="21260" ht="13.15" customHeight="1" x14ac:dyDescent="0.2"/>
    <row r="21261" ht="13.15" customHeight="1" x14ac:dyDescent="0.2"/>
    <row r="21262" ht="13.15" customHeight="1" x14ac:dyDescent="0.2"/>
    <row r="21263" ht="13.15" customHeight="1" x14ac:dyDescent="0.2"/>
    <row r="21264" ht="13.15" customHeight="1" x14ac:dyDescent="0.2"/>
    <row r="21265" ht="13.15" customHeight="1" x14ac:dyDescent="0.2"/>
    <row r="21266" ht="13.15" customHeight="1" x14ac:dyDescent="0.2"/>
    <row r="21267" ht="13.15" customHeight="1" x14ac:dyDescent="0.2"/>
    <row r="21268" ht="13.15" customHeight="1" x14ac:dyDescent="0.2"/>
    <row r="21269" ht="13.15" customHeight="1" x14ac:dyDescent="0.2"/>
    <row r="21270" ht="13.15" customHeight="1" x14ac:dyDescent="0.2"/>
    <row r="21271" ht="13.15" customHeight="1" x14ac:dyDescent="0.2"/>
    <row r="21272" ht="13.15" customHeight="1" x14ac:dyDescent="0.2"/>
    <row r="21273" ht="13.15" customHeight="1" x14ac:dyDescent="0.2"/>
    <row r="21274" ht="13.15" customHeight="1" x14ac:dyDescent="0.2"/>
    <row r="21275" ht="13.15" customHeight="1" x14ac:dyDescent="0.2"/>
    <row r="21276" ht="13.15" customHeight="1" x14ac:dyDescent="0.2"/>
    <row r="21277" ht="13.15" customHeight="1" x14ac:dyDescent="0.2"/>
    <row r="21278" ht="13.15" customHeight="1" x14ac:dyDescent="0.2"/>
    <row r="21279" ht="13.15" customHeight="1" x14ac:dyDescent="0.2"/>
    <row r="21280" ht="13.15" customHeight="1" x14ac:dyDescent="0.2"/>
    <row r="21281" ht="13.15" customHeight="1" x14ac:dyDescent="0.2"/>
    <row r="21282" ht="13.15" customHeight="1" x14ac:dyDescent="0.2"/>
    <row r="21283" ht="13.15" customHeight="1" x14ac:dyDescent="0.2"/>
    <row r="21284" ht="13.15" customHeight="1" x14ac:dyDescent="0.2"/>
    <row r="21285" ht="13.15" customHeight="1" x14ac:dyDescent="0.2"/>
    <row r="21286" ht="13.15" customHeight="1" x14ac:dyDescent="0.2"/>
    <row r="21287" ht="13.15" customHeight="1" x14ac:dyDescent="0.2"/>
    <row r="21288" ht="13.15" customHeight="1" x14ac:dyDescent="0.2"/>
    <row r="21289" ht="13.15" customHeight="1" x14ac:dyDescent="0.2"/>
    <row r="21290" ht="13.15" customHeight="1" x14ac:dyDescent="0.2"/>
    <row r="21291" ht="13.15" customHeight="1" x14ac:dyDescent="0.2"/>
    <row r="21292" ht="13.15" customHeight="1" x14ac:dyDescent="0.2"/>
    <row r="21293" ht="13.15" customHeight="1" x14ac:dyDescent="0.2"/>
    <row r="21294" ht="13.15" customHeight="1" x14ac:dyDescent="0.2"/>
    <row r="21295" ht="13.15" customHeight="1" x14ac:dyDescent="0.2"/>
    <row r="21296" ht="13.15" customHeight="1" x14ac:dyDescent="0.2"/>
    <row r="21297" ht="13.15" customHeight="1" x14ac:dyDescent="0.2"/>
    <row r="21298" ht="13.15" customHeight="1" x14ac:dyDescent="0.2"/>
    <row r="21299" ht="13.15" customHeight="1" x14ac:dyDescent="0.2"/>
    <row r="21300" ht="13.15" customHeight="1" x14ac:dyDescent="0.2"/>
    <row r="21301" ht="13.15" customHeight="1" x14ac:dyDescent="0.2"/>
    <row r="21302" ht="13.15" customHeight="1" x14ac:dyDescent="0.2"/>
    <row r="21303" ht="13.15" customHeight="1" x14ac:dyDescent="0.2"/>
    <row r="21304" ht="13.15" customHeight="1" x14ac:dyDescent="0.2"/>
    <row r="21305" ht="13.15" customHeight="1" x14ac:dyDescent="0.2"/>
    <row r="21306" ht="13.15" customHeight="1" x14ac:dyDescent="0.2"/>
    <row r="21307" ht="13.15" customHeight="1" x14ac:dyDescent="0.2"/>
    <row r="21308" ht="13.15" customHeight="1" x14ac:dyDescent="0.2"/>
    <row r="21309" ht="13.15" customHeight="1" x14ac:dyDescent="0.2"/>
    <row r="21310" ht="13.15" customHeight="1" x14ac:dyDescent="0.2"/>
    <row r="21311" ht="13.15" customHeight="1" x14ac:dyDescent="0.2"/>
    <row r="21312" ht="13.15" customHeight="1" x14ac:dyDescent="0.2"/>
    <row r="21313" ht="13.15" customHeight="1" x14ac:dyDescent="0.2"/>
    <row r="21314" ht="13.15" customHeight="1" x14ac:dyDescent="0.2"/>
    <row r="21315" ht="13.15" customHeight="1" x14ac:dyDescent="0.2"/>
    <row r="21316" ht="13.15" customHeight="1" x14ac:dyDescent="0.2"/>
    <row r="21317" ht="13.15" customHeight="1" x14ac:dyDescent="0.2"/>
    <row r="21318" ht="13.15" customHeight="1" x14ac:dyDescent="0.2"/>
    <row r="21319" ht="13.15" customHeight="1" x14ac:dyDescent="0.2"/>
    <row r="21320" ht="13.15" customHeight="1" x14ac:dyDescent="0.2"/>
    <row r="21321" ht="13.15" customHeight="1" x14ac:dyDescent="0.2"/>
    <row r="21322" ht="13.15" customHeight="1" x14ac:dyDescent="0.2"/>
    <row r="21323" ht="13.15" customHeight="1" x14ac:dyDescent="0.2"/>
    <row r="21324" ht="13.15" customHeight="1" x14ac:dyDescent="0.2"/>
    <row r="21325" ht="13.15" customHeight="1" x14ac:dyDescent="0.2"/>
    <row r="21326" ht="13.15" customHeight="1" x14ac:dyDescent="0.2"/>
    <row r="21327" ht="13.15" customHeight="1" x14ac:dyDescent="0.2"/>
    <row r="21328" ht="13.15" customHeight="1" x14ac:dyDescent="0.2"/>
    <row r="21329" ht="13.15" customHeight="1" x14ac:dyDescent="0.2"/>
    <row r="21330" ht="13.15" customHeight="1" x14ac:dyDescent="0.2"/>
    <row r="21331" ht="13.15" customHeight="1" x14ac:dyDescent="0.2"/>
    <row r="21332" ht="13.15" customHeight="1" x14ac:dyDescent="0.2"/>
    <row r="21333" ht="13.15" customHeight="1" x14ac:dyDescent="0.2"/>
    <row r="21334" ht="13.15" customHeight="1" x14ac:dyDescent="0.2"/>
    <row r="21335" ht="13.15" customHeight="1" x14ac:dyDescent="0.2"/>
    <row r="21336" ht="13.15" customHeight="1" x14ac:dyDescent="0.2"/>
    <row r="21337" ht="13.15" customHeight="1" x14ac:dyDescent="0.2"/>
    <row r="21338" ht="13.15" customHeight="1" x14ac:dyDescent="0.2"/>
    <row r="21339" ht="13.15" customHeight="1" x14ac:dyDescent="0.2"/>
    <row r="21340" ht="13.15" customHeight="1" x14ac:dyDescent="0.2"/>
    <row r="21341" ht="13.15" customHeight="1" x14ac:dyDescent="0.2"/>
    <row r="21342" ht="13.15" customHeight="1" x14ac:dyDescent="0.2"/>
    <row r="21343" ht="13.15" customHeight="1" x14ac:dyDescent="0.2"/>
    <row r="21344" ht="13.15" customHeight="1" x14ac:dyDescent="0.2"/>
    <row r="21345" ht="13.15" customHeight="1" x14ac:dyDescent="0.2"/>
    <row r="21346" ht="13.15" customHeight="1" x14ac:dyDescent="0.2"/>
    <row r="21347" ht="13.15" customHeight="1" x14ac:dyDescent="0.2"/>
    <row r="21348" ht="13.15" customHeight="1" x14ac:dyDescent="0.2"/>
    <row r="21349" ht="13.15" customHeight="1" x14ac:dyDescent="0.2"/>
    <row r="21350" ht="13.15" customHeight="1" x14ac:dyDescent="0.2"/>
    <row r="21351" ht="13.15" customHeight="1" x14ac:dyDescent="0.2"/>
    <row r="21352" ht="13.15" customHeight="1" x14ac:dyDescent="0.2"/>
    <row r="21353" ht="13.15" customHeight="1" x14ac:dyDescent="0.2"/>
    <row r="21354" ht="13.15" customHeight="1" x14ac:dyDescent="0.2"/>
    <row r="21355" ht="13.15" customHeight="1" x14ac:dyDescent="0.2"/>
    <row r="21356" ht="13.15" customHeight="1" x14ac:dyDescent="0.2"/>
    <row r="21357" ht="13.15" customHeight="1" x14ac:dyDescent="0.2"/>
    <row r="21358" ht="13.15" customHeight="1" x14ac:dyDescent="0.2"/>
    <row r="21359" ht="13.15" customHeight="1" x14ac:dyDescent="0.2"/>
    <row r="21360" ht="13.15" customHeight="1" x14ac:dyDescent="0.2"/>
    <row r="21361" ht="13.15" customHeight="1" x14ac:dyDescent="0.2"/>
    <row r="21362" ht="13.15" customHeight="1" x14ac:dyDescent="0.2"/>
    <row r="21363" ht="13.15" customHeight="1" x14ac:dyDescent="0.2"/>
    <row r="21364" ht="13.15" customHeight="1" x14ac:dyDescent="0.2"/>
    <row r="21365" ht="13.15" customHeight="1" x14ac:dyDescent="0.2"/>
    <row r="21366" ht="13.15" customHeight="1" x14ac:dyDescent="0.2"/>
    <row r="21367" ht="13.15" customHeight="1" x14ac:dyDescent="0.2"/>
    <row r="21368" ht="13.15" customHeight="1" x14ac:dyDescent="0.2"/>
    <row r="21369" ht="13.15" customHeight="1" x14ac:dyDescent="0.2"/>
    <row r="21370" ht="13.15" customHeight="1" x14ac:dyDescent="0.2"/>
    <row r="21371" ht="13.15" customHeight="1" x14ac:dyDescent="0.2"/>
    <row r="21372" ht="13.15" customHeight="1" x14ac:dyDescent="0.2"/>
    <row r="21373" ht="13.15" customHeight="1" x14ac:dyDescent="0.2"/>
    <row r="21374" ht="13.15" customHeight="1" x14ac:dyDescent="0.2"/>
    <row r="21375" ht="13.15" customHeight="1" x14ac:dyDescent="0.2"/>
    <row r="21376" ht="13.15" customHeight="1" x14ac:dyDescent="0.2"/>
    <row r="21377" ht="13.15" customHeight="1" x14ac:dyDescent="0.2"/>
    <row r="21378" ht="13.15" customHeight="1" x14ac:dyDescent="0.2"/>
    <row r="21379" ht="13.15" customHeight="1" x14ac:dyDescent="0.2"/>
    <row r="21380" ht="13.15" customHeight="1" x14ac:dyDescent="0.2"/>
    <row r="21381" ht="13.15" customHeight="1" x14ac:dyDescent="0.2"/>
    <row r="21382" ht="13.15" customHeight="1" x14ac:dyDescent="0.2"/>
    <row r="21383" ht="13.15" customHeight="1" x14ac:dyDescent="0.2"/>
    <row r="21384" ht="13.15" customHeight="1" x14ac:dyDescent="0.2"/>
    <row r="21385" ht="13.15" customHeight="1" x14ac:dyDescent="0.2"/>
    <row r="21386" ht="13.15" customHeight="1" x14ac:dyDescent="0.2"/>
    <row r="21387" ht="13.15" customHeight="1" x14ac:dyDescent="0.2"/>
    <row r="21388" ht="13.15" customHeight="1" x14ac:dyDescent="0.2"/>
    <row r="21389" ht="13.15" customHeight="1" x14ac:dyDescent="0.2"/>
    <row r="21390" ht="13.15" customHeight="1" x14ac:dyDescent="0.2"/>
    <row r="21391" ht="13.15" customHeight="1" x14ac:dyDescent="0.2"/>
    <row r="21392" ht="13.15" customHeight="1" x14ac:dyDescent="0.2"/>
    <row r="21393" ht="13.15" customHeight="1" x14ac:dyDescent="0.2"/>
    <row r="21394" ht="13.15" customHeight="1" x14ac:dyDescent="0.2"/>
    <row r="21395" ht="13.15" customHeight="1" x14ac:dyDescent="0.2"/>
    <row r="21396" ht="13.15" customHeight="1" x14ac:dyDescent="0.2"/>
    <row r="21397" ht="13.15" customHeight="1" x14ac:dyDescent="0.2"/>
    <row r="21398" ht="13.15" customHeight="1" x14ac:dyDescent="0.2"/>
    <row r="21399" ht="13.15" customHeight="1" x14ac:dyDescent="0.2"/>
    <row r="21400" ht="13.15" customHeight="1" x14ac:dyDescent="0.2"/>
    <row r="21401" ht="13.15" customHeight="1" x14ac:dyDescent="0.2"/>
    <row r="21402" ht="13.15" customHeight="1" x14ac:dyDescent="0.2"/>
    <row r="21403" ht="13.15" customHeight="1" x14ac:dyDescent="0.2"/>
    <row r="21404" ht="13.15" customHeight="1" x14ac:dyDescent="0.2"/>
    <row r="21405" ht="13.15" customHeight="1" x14ac:dyDescent="0.2"/>
    <row r="21406" ht="13.15" customHeight="1" x14ac:dyDescent="0.2"/>
    <row r="21407" ht="13.15" customHeight="1" x14ac:dyDescent="0.2"/>
    <row r="21408" ht="13.15" customHeight="1" x14ac:dyDescent="0.2"/>
    <row r="21409" ht="13.15" customHeight="1" x14ac:dyDescent="0.2"/>
    <row r="21410" ht="13.15" customHeight="1" x14ac:dyDescent="0.2"/>
    <row r="21411" ht="13.15" customHeight="1" x14ac:dyDescent="0.2"/>
    <row r="21412" ht="13.15" customHeight="1" x14ac:dyDescent="0.2"/>
    <row r="21413" ht="13.15" customHeight="1" x14ac:dyDescent="0.2"/>
    <row r="21414" ht="13.15" customHeight="1" x14ac:dyDescent="0.2"/>
    <row r="21415" ht="13.15" customHeight="1" x14ac:dyDescent="0.2"/>
    <row r="21416" ht="13.15" customHeight="1" x14ac:dyDescent="0.2"/>
    <row r="21417" ht="13.15" customHeight="1" x14ac:dyDescent="0.2"/>
    <row r="21418" ht="13.15" customHeight="1" x14ac:dyDescent="0.2"/>
    <row r="21419" ht="13.15" customHeight="1" x14ac:dyDescent="0.2"/>
    <row r="21420" ht="13.15" customHeight="1" x14ac:dyDescent="0.2"/>
    <row r="21421" ht="13.15" customHeight="1" x14ac:dyDescent="0.2"/>
    <row r="21422" ht="13.15" customHeight="1" x14ac:dyDescent="0.2"/>
    <row r="21423" ht="13.15" customHeight="1" x14ac:dyDescent="0.2"/>
    <row r="21424" ht="13.15" customHeight="1" x14ac:dyDescent="0.2"/>
    <row r="21425" ht="13.15" customHeight="1" x14ac:dyDescent="0.2"/>
    <row r="21426" ht="13.15" customHeight="1" x14ac:dyDescent="0.2"/>
    <row r="21427" ht="13.15" customHeight="1" x14ac:dyDescent="0.2"/>
    <row r="21428" ht="13.15" customHeight="1" x14ac:dyDescent="0.2"/>
    <row r="21429" ht="13.15" customHeight="1" x14ac:dyDescent="0.2"/>
    <row r="21430" ht="13.15" customHeight="1" x14ac:dyDescent="0.2"/>
    <row r="21431" ht="13.15" customHeight="1" x14ac:dyDescent="0.2"/>
    <row r="21432" ht="13.15" customHeight="1" x14ac:dyDescent="0.2"/>
    <row r="21433" ht="13.15" customHeight="1" x14ac:dyDescent="0.2"/>
    <row r="21434" ht="13.15" customHeight="1" x14ac:dyDescent="0.2"/>
    <row r="21435" ht="13.15" customHeight="1" x14ac:dyDescent="0.2"/>
    <row r="21436" ht="13.15" customHeight="1" x14ac:dyDescent="0.2"/>
    <row r="21437" ht="13.15" customHeight="1" x14ac:dyDescent="0.2"/>
    <row r="21438" ht="13.15" customHeight="1" x14ac:dyDescent="0.2"/>
    <row r="21439" ht="13.15" customHeight="1" x14ac:dyDescent="0.2"/>
    <row r="21440" ht="13.15" customHeight="1" x14ac:dyDescent="0.2"/>
    <row r="21441" ht="13.15" customHeight="1" x14ac:dyDescent="0.2"/>
    <row r="21442" ht="13.15" customHeight="1" x14ac:dyDescent="0.2"/>
    <row r="21443" ht="13.15" customHeight="1" x14ac:dyDescent="0.2"/>
    <row r="21444" ht="13.15" customHeight="1" x14ac:dyDescent="0.2"/>
    <row r="21445" ht="13.15" customHeight="1" x14ac:dyDescent="0.2"/>
    <row r="21446" ht="13.15" customHeight="1" x14ac:dyDescent="0.2"/>
    <row r="21447" ht="13.15" customHeight="1" x14ac:dyDescent="0.2"/>
    <row r="21448" ht="13.15" customHeight="1" x14ac:dyDescent="0.2"/>
    <row r="21449" ht="13.15" customHeight="1" x14ac:dyDescent="0.2"/>
    <row r="21450" ht="13.15" customHeight="1" x14ac:dyDescent="0.2"/>
    <row r="21451" ht="13.15" customHeight="1" x14ac:dyDescent="0.2"/>
    <row r="21452" ht="13.15" customHeight="1" x14ac:dyDescent="0.2"/>
    <row r="21453" ht="13.15" customHeight="1" x14ac:dyDescent="0.2"/>
    <row r="21454" ht="13.15" customHeight="1" x14ac:dyDescent="0.2"/>
    <row r="21455" ht="13.15" customHeight="1" x14ac:dyDescent="0.2"/>
    <row r="21456" ht="13.15" customHeight="1" x14ac:dyDescent="0.2"/>
    <row r="21457" ht="13.15" customHeight="1" x14ac:dyDescent="0.2"/>
    <row r="21458" ht="13.15" customHeight="1" x14ac:dyDescent="0.2"/>
    <row r="21459" ht="13.15" customHeight="1" x14ac:dyDescent="0.2"/>
    <row r="21460" ht="13.15" customHeight="1" x14ac:dyDescent="0.2"/>
    <row r="21461" ht="13.15" customHeight="1" x14ac:dyDescent="0.2"/>
    <row r="21462" ht="13.15" customHeight="1" x14ac:dyDescent="0.2"/>
    <row r="21463" ht="13.15" customHeight="1" x14ac:dyDescent="0.2"/>
    <row r="21464" ht="13.15" customHeight="1" x14ac:dyDescent="0.2"/>
    <row r="21465" ht="13.15" customHeight="1" x14ac:dyDescent="0.2"/>
    <row r="21466" ht="13.15" customHeight="1" x14ac:dyDescent="0.2"/>
    <row r="21467" ht="13.15" customHeight="1" x14ac:dyDescent="0.2"/>
    <row r="21468" ht="13.15" customHeight="1" x14ac:dyDescent="0.2"/>
    <row r="21469" ht="13.15" customHeight="1" x14ac:dyDescent="0.2"/>
    <row r="21470" ht="13.15" customHeight="1" x14ac:dyDescent="0.2"/>
    <row r="21471" ht="13.15" customHeight="1" x14ac:dyDescent="0.2"/>
    <row r="21472" ht="13.15" customHeight="1" x14ac:dyDescent="0.2"/>
    <row r="21473" ht="13.15" customHeight="1" x14ac:dyDescent="0.2"/>
    <row r="21474" ht="13.15" customHeight="1" x14ac:dyDescent="0.2"/>
    <row r="21475" ht="13.15" customHeight="1" x14ac:dyDescent="0.2"/>
    <row r="21476" ht="13.15" customHeight="1" x14ac:dyDescent="0.2"/>
    <row r="21477" ht="13.15" customHeight="1" x14ac:dyDescent="0.2"/>
    <row r="21478" ht="13.15" customHeight="1" x14ac:dyDescent="0.2"/>
    <row r="21479" ht="13.15" customHeight="1" x14ac:dyDescent="0.2"/>
    <row r="21480" ht="13.15" customHeight="1" x14ac:dyDescent="0.2"/>
    <row r="21481" ht="13.15" customHeight="1" x14ac:dyDescent="0.2"/>
    <row r="21482" ht="13.15" customHeight="1" x14ac:dyDescent="0.2"/>
    <row r="21483" ht="13.15" customHeight="1" x14ac:dyDescent="0.2"/>
    <row r="21484" ht="13.15" customHeight="1" x14ac:dyDescent="0.2"/>
    <row r="21485" ht="13.15" customHeight="1" x14ac:dyDescent="0.2"/>
    <row r="21486" ht="13.15" customHeight="1" x14ac:dyDescent="0.2"/>
    <row r="21487" ht="13.15" customHeight="1" x14ac:dyDescent="0.2"/>
    <row r="21488" ht="13.15" customHeight="1" x14ac:dyDescent="0.2"/>
    <row r="21489" ht="13.15" customHeight="1" x14ac:dyDescent="0.2"/>
    <row r="21490" ht="13.15" customHeight="1" x14ac:dyDescent="0.2"/>
    <row r="21491" ht="13.15" customHeight="1" x14ac:dyDescent="0.2"/>
    <row r="21492" ht="13.15" customHeight="1" x14ac:dyDescent="0.2"/>
    <row r="21493" ht="13.15" customHeight="1" x14ac:dyDescent="0.2"/>
    <row r="21494" ht="13.15" customHeight="1" x14ac:dyDescent="0.2"/>
    <row r="21495" ht="13.15" customHeight="1" x14ac:dyDescent="0.2"/>
    <row r="21496" ht="13.15" customHeight="1" x14ac:dyDescent="0.2"/>
    <row r="21497" ht="13.15" customHeight="1" x14ac:dyDescent="0.2"/>
    <row r="21498" ht="13.15" customHeight="1" x14ac:dyDescent="0.2"/>
    <row r="21499" ht="13.15" customHeight="1" x14ac:dyDescent="0.2"/>
    <row r="21500" ht="13.15" customHeight="1" x14ac:dyDescent="0.2"/>
    <row r="21501" ht="13.15" customHeight="1" x14ac:dyDescent="0.2"/>
    <row r="21502" ht="13.15" customHeight="1" x14ac:dyDescent="0.2"/>
    <row r="21503" ht="13.15" customHeight="1" x14ac:dyDescent="0.2"/>
    <row r="21504" ht="13.15" customHeight="1" x14ac:dyDescent="0.2"/>
    <row r="21505" ht="13.15" customHeight="1" x14ac:dyDescent="0.2"/>
    <row r="21506" ht="13.15" customHeight="1" x14ac:dyDescent="0.2"/>
    <row r="21507" ht="13.15" customHeight="1" x14ac:dyDescent="0.2"/>
    <row r="21508" ht="13.15" customHeight="1" x14ac:dyDescent="0.2"/>
    <row r="21509" ht="13.15" customHeight="1" x14ac:dyDescent="0.2"/>
    <row r="21510" ht="13.15" customHeight="1" x14ac:dyDescent="0.2"/>
    <row r="21511" ht="13.15" customHeight="1" x14ac:dyDescent="0.2"/>
    <row r="21512" ht="13.15" customHeight="1" x14ac:dyDescent="0.2"/>
    <row r="21513" ht="13.15" customHeight="1" x14ac:dyDescent="0.2"/>
    <row r="21514" ht="13.15" customHeight="1" x14ac:dyDescent="0.2"/>
    <row r="21515" ht="13.15" customHeight="1" x14ac:dyDescent="0.2"/>
    <row r="21516" ht="13.15" customHeight="1" x14ac:dyDescent="0.2"/>
    <row r="21517" ht="13.15" customHeight="1" x14ac:dyDescent="0.2"/>
    <row r="21518" ht="13.15" customHeight="1" x14ac:dyDescent="0.2"/>
    <row r="21519" ht="13.15" customHeight="1" x14ac:dyDescent="0.2"/>
    <row r="21520" ht="13.15" customHeight="1" x14ac:dyDescent="0.2"/>
    <row r="21521" ht="13.15" customHeight="1" x14ac:dyDescent="0.2"/>
    <row r="21522" ht="13.15" customHeight="1" x14ac:dyDescent="0.2"/>
    <row r="21523" ht="13.15" customHeight="1" x14ac:dyDescent="0.2"/>
    <row r="21524" ht="13.15" customHeight="1" x14ac:dyDescent="0.2"/>
    <row r="21525" ht="13.15" customHeight="1" x14ac:dyDescent="0.2"/>
    <row r="21526" ht="13.15" customHeight="1" x14ac:dyDescent="0.2"/>
    <row r="21527" ht="13.15" customHeight="1" x14ac:dyDescent="0.2"/>
    <row r="21528" ht="13.15" customHeight="1" x14ac:dyDescent="0.2"/>
    <row r="21529" ht="13.15" customHeight="1" x14ac:dyDescent="0.2"/>
    <row r="21530" ht="13.15" customHeight="1" x14ac:dyDescent="0.2"/>
    <row r="21531" ht="13.15" customHeight="1" x14ac:dyDescent="0.2"/>
    <row r="21532" ht="13.15" customHeight="1" x14ac:dyDescent="0.2"/>
    <row r="21533" ht="13.15" customHeight="1" x14ac:dyDescent="0.2"/>
    <row r="21534" ht="13.15" customHeight="1" x14ac:dyDescent="0.2"/>
    <row r="21535" ht="13.15" customHeight="1" x14ac:dyDescent="0.2"/>
    <row r="21536" ht="13.15" customHeight="1" x14ac:dyDescent="0.2"/>
    <row r="21537" ht="13.15" customHeight="1" x14ac:dyDescent="0.2"/>
    <row r="21538" ht="13.15" customHeight="1" x14ac:dyDescent="0.2"/>
    <row r="21539" ht="13.15" customHeight="1" x14ac:dyDescent="0.2"/>
    <row r="21540" ht="13.15" customHeight="1" x14ac:dyDescent="0.2"/>
    <row r="21541" ht="13.15" customHeight="1" x14ac:dyDescent="0.2"/>
    <row r="21542" ht="13.15" customHeight="1" x14ac:dyDescent="0.2"/>
    <row r="21543" ht="13.15" customHeight="1" x14ac:dyDescent="0.2"/>
    <row r="21544" ht="13.15" customHeight="1" x14ac:dyDescent="0.2"/>
    <row r="21545" ht="13.15" customHeight="1" x14ac:dyDescent="0.2"/>
    <row r="21546" ht="13.15" customHeight="1" x14ac:dyDescent="0.2"/>
    <row r="21547" ht="13.15" customHeight="1" x14ac:dyDescent="0.2"/>
    <row r="21548" ht="13.15" customHeight="1" x14ac:dyDescent="0.2"/>
    <row r="21549" ht="13.15" customHeight="1" x14ac:dyDescent="0.2"/>
    <row r="21550" ht="13.15" customHeight="1" x14ac:dyDescent="0.2"/>
    <row r="21551" ht="13.15" customHeight="1" x14ac:dyDescent="0.2"/>
    <row r="21552" ht="13.15" customHeight="1" x14ac:dyDescent="0.2"/>
    <row r="21553" ht="13.15" customHeight="1" x14ac:dyDescent="0.2"/>
    <row r="21554" ht="13.15" customHeight="1" x14ac:dyDescent="0.2"/>
    <row r="21555" ht="13.15" customHeight="1" x14ac:dyDescent="0.2"/>
    <row r="21556" ht="13.15" customHeight="1" x14ac:dyDescent="0.2"/>
    <row r="21557" ht="13.15" customHeight="1" x14ac:dyDescent="0.2"/>
    <row r="21558" ht="13.15" customHeight="1" x14ac:dyDescent="0.2"/>
    <row r="21559" ht="13.15" customHeight="1" x14ac:dyDescent="0.2"/>
    <row r="21560" ht="13.15" customHeight="1" x14ac:dyDescent="0.2"/>
    <row r="21561" ht="13.15" customHeight="1" x14ac:dyDescent="0.2"/>
    <row r="21562" ht="13.15" customHeight="1" x14ac:dyDescent="0.2"/>
    <row r="21563" ht="13.15" customHeight="1" x14ac:dyDescent="0.2"/>
    <row r="21564" ht="13.15" customHeight="1" x14ac:dyDescent="0.2"/>
    <row r="21565" ht="13.15" customHeight="1" x14ac:dyDescent="0.2"/>
    <row r="21566" ht="13.15" customHeight="1" x14ac:dyDescent="0.2"/>
    <row r="21567" ht="13.15" customHeight="1" x14ac:dyDescent="0.2"/>
    <row r="21568" ht="13.15" customHeight="1" x14ac:dyDescent="0.2"/>
    <row r="21569" ht="13.15" customHeight="1" x14ac:dyDescent="0.2"/>
    <row r="21570" ht="13.15" customHeight="1" x14ac:dyDescent="0.2"/>
    <row r="21571" ht="13.15" customHeight="1" x14ac:dyDescent="0.2"/>
    <row r="21572" ht="13.15" customHeight="1" x14ac:dyDescent="0.2"/>
    <row r="21573" ht="13.15" customHeight="1" x14ac:dyDescent="0.2"/>
    <row r="21574" ht="13.15" customHeight="1" x14ac:dyDescent="0.2"/>
    <row r="21575" ht="13.15" customHeight="1" x14ac:dyDescent="0.2"/>
    <row r="21576" ht="13.15" customHeight="1" x14ac:dyDescent="0.2"/>
    <row r="21577" ht="13.15" customHeight="1" x14ac:dyDescent="0.2"/>
    <row r="21578" ht="13.15" customHeight="1" x14ac:dyDescent="0.2"/>
    <row r="21579" ht="13.15" customHeight="1" x14ac:dyDescent="0.2"/>
    <row r="21580" ht="13.15" customHeight="1" x14ac:dyDescent="0.2"/>
    <row r="21581" ht="13.15" customHeight="1" x14ac:dyDescent="0.2"/>
    <row r="21582" ht="13.15" customHeight="1" x14ac:dyDescent="0.2"/>
    <row r="21583" ht="13.15" customHeight="1" x14ac:dyDescent="0.2"/>
    <row r="21584" ht="13.15" customHeight="1" x14ac:dyDescent="0.2"/>
    <row r="21585" ht="13.15" customHeight="1" x14ac:dyDescent="0.2"/>
    <row r="21586" ht="13.15" customHeight="1" x14ac:dyDescent="0.2"/>
    <row r="21587" ht="13.15" customHeight="1" x14ac:dyDescent="0.2"/>
    <row r="21588" ht="13.15" customHeight="1" x14ac:dyDescent="0.2"/>
    <row r="21589" ht="13.15" customHeight="1" x14ac:dyDescent="0.2"/>
    <row r="21590" ht="13.15" customHeight="1" x14ac:dyDescent="0.2"/>
    <row r="21591" ht="13.15" customHeight="1" x14ac:dyDescent="0.2"/>
    <row r="21592" ht="13.15" customHeight="1" x14ac:dyDescent="0.2"/>
    <row r="21593" ht="13.15" customHeight="1" x14ac:dyDescent="0.2"/>
    <row r="21594" ht="13.15" customHeight="1" x14ac:dyDescent="0.2"/>
    <row r="21595" ht="13.15" customHeight="1" x14ac:dyDescent="0.2"/>
    <row r="21596" ht="13.15" customHeight="1" x14ac:dyDescent="0.2"/>
    <row r="21597" ht="13.15" customHeight="1" x14ac:dyDescent="0.2"/>
    <row r="21598" ht="13.15" customHeight="1" x14ac:dyDescent="0.2"/>
    <row r="21599" ht="13.15" customHeight="1" x14ac:dyDescent="0.2"/>
    <row r="21600" ht="13.15" customHeight="1" x14ac:dyDescent="0.2"/>
    <row r="21601" ht="13.15" customHeight="1" x14ac:dyDescent="0.2"/>
    <row r="21602" ht="13.15" customHeight="1" x14ac:dyDescent="0.2"/>
    <row r="21603" ht="13.15" customHeight="1" x14ac:dyDescent="0.2"/>
    <row r="21604" ht="13.15" customHeight="1" x14ac:dyDescent="0.2"/>
    <row r="21605" ht="13.15" customHeight="1" x14ac:dyDescent="0.2"/>
    <row r="21606" ht="13.15" customHeight="1" x14ac:dyDescent="0.2"/>
    <row r="21607" ht="13.15" customHeight="1" x14ac:dyDescent="0.2"/>
    <row r="21608" ht="13.15" customHeight="1" x14ac:dyDescent="0.2"/>
    <row r="21609" ht="13.15" customHeight="1" x14ac:dyDescent="0.2"/>
    <row r="21610" ht="13.15" customHeight="1" x14ac:dyDescent="0.2"/>
    <row r="21611" ht="13.15" customHeight="1" x14ac:dyDescent="0.2"/>
    <row r="21612" ht="13.15" customHeight="1" x14ac:dyDescent="0.2"/>
    <row r="21613" ht="13.15" customHeight="1" x14ac:dyDescent="0.2"/>
    <row r="21614" ht="13.15" customHeight="1" x14ac:dyDescent="0.2"/>
    <row r="21615" ht="13.15" customHeight="1" x14ac:dyDescent="0.2"/>
    <row r="21616" ht="13.15" customHeight="1" x14ac:dyDescent="0.2"/>
    <row r="21617" ht="13.15" customHeight="1" x14ac:dyDescent="0.2"/>
    <row r="21618" ht="13.15" customHeight="1" x14ac:dyDescent="0.2"/>
    <row r="21619" ht="13.15" customHeight="1" x14ac:dyDescent="0.2"/>
    <row r="21620" ht="13.15" customHeight="1" x14ac:dyDescent="0.2"/>
    <row r="21621" ht="13.15" customHeight="1" x14ac:dyDescent="0.2"/>
    <row r="21622" ht="13.15" customHeight="1" x14ac:dyDescent="0.2"/>
    <row r="21623" ht="13.15" customHeight="1" x14ac:dyDescent="0.2"/>
    <row r="21624" ht="13.15" customHeight="1" x14ac:dyDescent="0.2"/>
    <row r="21625" ht="13.15" customHeight="1" x14ac:dyDescent="0.2"/>
    <row r="21626" ht="13.15" customHeight="1" x14ac:dyDescent="0.2"/>
    <row r="21627" ht="13.15" customHeight="1" x14ac:dyDescent="0.2"/>
    <row r="21628" ht="13.15" customHeight="1" x14ac:dyDescent="0.2"/>
    <row r="21629" ht="13.15" customHeight="1" x14ac:dyDescent="0.2"/>
    <row r="21630" ht="13.15" customHeight="1" x14ac:dyDescent="0.2"/>
    <row r="21631" ht="13.15" customHeight="1" x14ac:dyDescent="0.2"/>
    <row r="21632" ht="13.15" customHeight="1" x14ac:dyDescent="0.2"/>
    <row r="21633" ht="13.15" customHeight="1" x14ac:dyDescent="0.2"/>
    <row r="21634" ht="13.15" customHeight="1" x14ac:dyDescent="0.2"/>
    <row r="21635" ht="13.15" customHeight="1" x14ac:dyDescent="0.2"/>
    <row r="21636" ht="13.15" customHeight="1" x14ac:dyDescent="0.2"/>
    <row r="21637" ht="13.15" customHeight="1" x14ac:dyDescent="0.2"/>
    <row r="21638" ht="13.15" customHeight="1" x14ac:dyDescent="0.2"/>
    <row r="21639" ht="13.15" customHeight="1" x14ac:dyDescent="0.2"/>
    <row r="21640" ht="13.15" customHeight="1" x14ac:dyDescent="0.2"/>
    <row r="21641" ht="13.15" customHeight="1" x14ac:dyDescent="0.2"/>
    <row r="21642" ht="13.15" customHeight="1" x14ac:dyDescent="0.2"/>
    <row r="21643" ht="13.15" customHeight="1" x14ac:dyDescent="0.2"/>
    <row r="21644" ht="13.15" customHeight="1" x14ac:dyDescent="0.2"/>
    <row r="21645" ht="13.15" customHeight="1" x14ac:dyDescent="0.2"/>
    <row r="21646" ht="13.15" customHeight="1" x14ac:dyDescent="0.2"/>
    <row r="21647" ht="13.15" customHeight="1" x14ac:dyDescent="0.2"/>
    <row r="21648" ht="13.15" customHeight="1" x14ac:dyDescent="0.2"/>
    <row r="21649" ht="13.15" customHeight="1" x14ac:dyDescent="0.2"/>
    <row r="21650" ht="13.15" customHeight="1" x14ac:dyDescent="0.2"/>
    <row r="21651" ht="13.15" customHeight="1" x14ac:dyDescent="0.2"/>
    <row r="21652" ht="13.15" customHeight="1" x14ac:dyDescent="0.2"/>
    <row r="21653" ht="13.15" customHeight="1" x14ac:dyDescent="0.2"/>
    <row r="21654" ht="13.15" customHeight="1" x14ac:dyDescent="0.2"/>
    <row r="21655" ht="13.15" customHeight="1" x14ac:dyDescent="0.2"/>
    <row r="21656" ht="13.15" customHeight="1" x14ac:dyDescent="0.2"/>
    <row r="21657" ht="13.15" customHeight="1" x14ac:dyDescent="0.2"/>
    <row r="21658" ht="13.15" customHeight="1" x14ac:dyDescent="0.2"/>
    <row r="21659" ht="13.15" customHeight="1" x14ac:dyDescent="0.2"/>
    <row r="21660" ht="13.15" customHeight="1" x14ac:dyDescent="0.2"/>
    <row r="21661" ht="13.15" customHeight="1" x14ac:dyDescent="0.2"/>
    <row r="21662" ht="13.15" customHeight="1" x14ac:dyDescent="0.2"/>
    <row r="21663" ht="13.15" customHeight="1" x14ac:dyDescent="0.2"/>
    <row r="21664" ht="13.15" customHeight="1" x14ac:dyDescent="0.2"/>
    <row r="21665" ht="13.15" customHeight="1" x14ac:dyDescent="0.2"/>
    <row r="21666" ht="13.15" customHeight="1" x14ac:dyDescent="0.2"/>
    <row r="21667" ht="13.15" customHeight="1" x14ac:dyDescent="0.2"/>
    <row r="21668" ht="13.15" customHeight="1" x14ac:dyDescent="0.2"/>
    <row r="21669" ht="13.15" customHeight="1" x14ac:dyDescent="0.2"/>
    <row r="21670" ht="13.15" customHeight="1" x14ac:dyDescent="0.2"/>
    <row r="21671" ht="13.15" customHeight="1" x14ac:dyDescent="0.2"/>
    <row r="21672" ht="13.15" customHeight="1" x14ac:dyDescent="0.2"/>
    <row r="21673" ht="13.15" customHeight="1" x14ac:dyDescent="0.2"/>
    <row r="21674" ht="13.15" customHeight="1" x14ac:dyDescent="0.2"/>
    <row r="21675" ht="13.15" customHeight="1" x14ac:dyDescent="0.2"/>
    <row r="21676" ht="13.15" customHeight="1" x14ac:dyDescent="0.2"/>
    <row r="21677" ht="13.15" customHeight="1" x14ac:dyDescent="0.2"/>
    <row r="21678" ht="13.15" customHeight="1" x14ac:dyDescent="0.2"/>
    <row r="21679" ht="13.15" customHeight="1" x14ac:dyDescent="0.2"/>
    <row r="21680" ht="13.15" customHeight="1" x14ac:dyDescent="0.2"/>
    <row r="21681" ht="13.15" customHeight="1" x14ac:dyDescent="0.2"/>
    <row r="21682" ht="13.15" customHeight="1" x14ac:dyDescent="0.2"/>
    <row r="21683" ht="13.15" customHeight="1" x14ac:dyDescent="0.2"/>
    <row r="21684" ht="13.15" customHeight="1" x14ac:dyDescent="0.2"/>
    <row r="21685" ht="13.15" customHeight="1" x14ac:dyDescent="0.2"/>
    <row r="21686" ht="13.15" customHeight="1" x14ac:dyDescent="0.2"/>
    <row r="21687" ht="13.15" customHeight="1" x14ac:dyDescent="0.2"/>
    <row r="21688" ht="13.15" customHeight="1" x14ac:dyDescent="0.2"/>
    <row r="21689" ht="13.15" customHeight="1" x14ac:dyDescent="0.2"/>
    <row r="21690" ht="13.15" customHeight="1" x14ac:dyDescent="0.2"/>
    <row r="21691" ht="13.15" customHeight="1" x14ac:dyDescent="0.2"/>
    <row r="21692" ht="13.15" customHeight="1" x14ac:dyDescent="0.2"/>
    <row r="21693" ht="13.15" customHeight="1" x14ac:dyDescent="0.2"/>
    <row r="21694" ht="13.15" customHeight="1" x14ac:dyDescent="0.2"/>
    <row r="21695" ht="13.15" customHeight="1" x14ac:dyDescent="0.2"/>
    <row r="21696" ht="13.15" customHeight="1" x14ac:dyDescent="0.2"/>
    <row r="21697" ht="13.15" customHeight="1" x14ac:dyDescent="0.2"/>
    <row r="21698" ht="13.15" customHeight="1" x14ac:dyDescent="0.2"/>
    <row r="21699" ht="13.15" customHeight="1" x14ac:dyDescent="0.2"/>
    <row r="21700" ht="13.15" customHeight="1" x14ac:dyDescent="0.2"/>
    <row r="21701" ht="13.15" customHeight="1" x14ac:dyDescent="0.2"/>
    <row r="21702" ht="13.15" customHeight="1" x14ac:dyDescent="0.2"/>
    <row r="21703" ht="13.15" customHeight="1" x14ac:dyDescent="0.2"/>
    <row r="21704" ht="13.15" customHeight="1" x14ac:dyDescent="0.2"/>
    <row r="21705" ht="13.15" customHeight="1" x14ac:dyDescent="0.2"/>
    <row r="21706" ht="13.15" customHeight="1" x14ac:dyDescent="0.2"/>
    <row r="21707" ht="13.15" customHeight="1" x14ac:dyDescent="0.2"/>
    <row r="21708" ht="13.15" customHeight="1" x14ac:dyDescent="0.2"/>
    <row r="21709" ht="13.15" customHeight="1" x14ac:dyDescent="0.2"/>
    <row r="21710" ht="13.15" customHeight="1" x14ac:dyDescent="0.2"/>
    <row r="21711" ht="13.15" customHeight="1" x14ac:dyDescent="0.2"/>
    <row r="21712" ht="13.15" customHeight="1" x14ac:dyDescent="0.2"/>
    <row r="21713" ht="13.15" customHeight="1" x14ac:dyDescent="0.2"/>
    <row r="21714" ht="13.15" customHeight="1" x14ac:dyDescent="0.2"/>
    <row r="21715" ht="13.15" customHeight="1" x14ac:dyDescent="0.2"/>
    <row r="21716" ht="13.15" customHeight="1" x14ac:dyDescent="0.2"/>
    <row r="21717" ht="13.15" customHeight="1" x14ac:dyDescent="0.2"/>
    <row r="21718" ht="13.15" customHeight="1" x14ac:dyDescent="0.2"/>
    <row r="21719" ht="13.15" customHeight="1" x14ac:dyDescent="0.2"/>
    <row r="21720" ht="13.15" customHeight="1" x14ac:dyDescent="0.2"/>
    <row r="21721" ht="13.15" customHeight="1" x14ac:dyDescent="0.2"/>
    <row r="21722" ht="13.15" customHeight="1" x14ac:dyDescent="0.2"/>
    <row r="21723" ht="13.15" customHeight="1" x14ac:dyDescent="0.2"/>
    <row r="21724" ht="13.15" customHeight="1" x14ac:dyDescent="0.2"/>
    <row r="21725" ht="13.15" customHeight="1" x14ac:dyDescent="0.2"/>
    <row r="21726" ht="13.15" customHeight="1" x14ac:dyDescent="0.2"/>
    <row r="21727" ht="13.15" customHeight="1" x14ac:dyDescent="0.2"/>
    <row r="21728" ht="13.15" customHeight="1" x14ac:dyDescent="0.2"/>
    <row r="21729" ht="13.15" customHeight="1" x14ac:dyDescent="0.2"/>
    <row r="21730" ht="13.15" customHeight="1" x14ac:dyDescent="0.2"/>
    <row r="21731" ht="13.15" customHeight="1" x14ac:dyDescent="0.2"/>
    <row r="21732" ht="13.15" customHeight="1" x14ac:dyDescent="0.2"/>
    <row r="21733" ht="13.15" customHeight="1" x14ac:dyDescent="0.2"/>
    <row r="21734" ht="13.15" customHeight="1" x14ac:dyDescent="0.2"/>
    <row r="21735" ht="13.15" customHeight="1" x14ac:dyDescent="0.2"/>
    <row r="21736" ht="13.15" customHeight="1" x14ac:dyDescent="0.2"/>
    <row r="21737" ht="13.15" customHeight="1" x14ac:dyDescent="0.2"/>
    <row r="21738" ht="13.15" customHeight="1" x14ac:dyDescent="0.2"/>
    <row r="21739" ht="13.15" customHeight="1" x14ac:dyDescent="0.2"/>
    <row r="21740" ht="13.15" customHeight="1" x14ac:dyDescent="0.2"/>
    <row r="21741" ht="13.15" customHeight="1" x14ac:dyDescent="0.2"/>
    <row r="21742" ht="13.15" customHeight="1" x14ac:dyDescent="0.2"/>
    <row r="21743" ht="13.15" customHeight="1" x14ac:dyDescent="0.2"/>
    <row r="21744" ht="13.15" customHeight="1" x14ac:dyDescent="0.2"/>
    <row r="21745" ht="13.15" customHeight="1" x14ac:dyDescent="0.2"/>
    <row r="21746" ht="13.15" customHeight="1" x14ac:dyDescent="0.2"/>
    <row r="21747" ht="13.15" customHeight="1" x14ac:dyDescent="0.2"/>
    <row r="21748" ht="13.15" customHeight="1" x14ac:dyDescent="0.2"/>
    <row r="21749" ht="13.15" customHeight="1" x14ac:dyDescent="0.2"/>
    <row r="21750" ht="13.15" customHeight="1" x14ac:dyDescent="0.2"/>
    <row r="21751" ht="13.15" customHeight="1" x14ac:dyDescent="0.2"/>
    <row r="21752" ht="13.15" customHeight="1" x14ac:dyDescent="0.2"/>
    <row r="21753" ht="13.15" customHeight="1" x14ac:dyDescent="0.2"/>
    <row r="21754" ht="13.15" customHeight="1" x14ac:dyDescent="0.2"/>
    <row r="21755" ht="13.15" customHeight="1" x14ac:dyDescent="0.2"/>
    <row r="21756" ht="13.15" customHeight="1" x14ac:dyDescent="0.2"/>
    <row r="21757" ht="13.15" customHeight="1" x14ac:dyDescent="0.2"/>
    <row r="21758" ht="13.15" customHeight="1" x14ac:dyDescent="0.2"/>
    <row r="21759" ht="13.15" customHeight="1" x14ac:dyDescent="0.2"/>
    <row r="21760" ht="13.15" customHeight="1" x14ac:dyDescent="0.2"/>
    <row r="21761" ht="13.15" customHeight="1" x14ac:dyDescent="0.2"/>
    <row r="21762" ht="13.15" customHeight="1" x14ac:dyDescent="0.2"/>
    <row r="21763" ht="13.15" customHeight="1" x14ac:dyDescent="0.2"/>
    <row r="21764" ht="13.15" customHeight="1" x14ac:dyDescent="0.2"/>
    <row r="21765" ht="13.15" customHeight="1" x14ac:dyDescent="0.2"/>
    <row r="21766" ht="13.15" customHeight="1" x14ac:dyDescent="0.2"/>
    <row r="21767" ht="13.15" customHeight="1" x14ac:dyDescent="0.2"/>
    <row r="21768" ht="13.15" customHeight="1" x14ac:dyDescent="0.2"/>
    <row r="21769" ht="13.15" customHeight="1" x14ac:dyDescent="0.2"/>
    <row r="21770" ht="13.15" customHeight="1" x14ac:dyDescent="0.2"/>
    <row r="21771" ht="13.15" customHeight="1" x14ac:dyDescent="0.2"/>
    <row r="21772" ht="13.15" customHeight="1" x14ac:dyDescent="0.2"/>
    <row r="21773" ht="13.15" customHeight="1" x14ac:dyDescent="0.2"/>
    <row r="21774" ht="13.15" customHeight="1" x14ac:dyDescent="0.2"/>
    <row r="21775" ht="13.15" customHeight="1" x14ac:dyDescent="0.2"/>
    <row r="21776" ht="13.15" customHeight="1" x14ac:dyDescent="0.2"/>
    <row r="21777" ht="13.15" customHeight="1" x14ac:dyDescent="0.2"/>
    <row r="21778" ht="13.15" customHeight="1" x14ac:dyDescent="0.2"/>
    <row r="21779" ht="13.15" customHeight="1" x14ac:dyDescent="0.2"/>
    <row r="21780" ht="13.15" customHeight="1" x14ac:dyDescent="0.2"/>
    <row r="21781" ht="13.15" customHeight="1" x14ac:dyDescent="0.2"/>
    <row r="21782" ht="13.15" customHeight="1" x14ac:dyDescent="0.2"/>
    <row r="21783" ht="13.15" customHeight="1" x14ac:dyDescent="0.2"/>
    <row r="21784" ht="13.15" customHeight="1" x14ac:dyDescent="0.2"/>
    <row r="21785" ht="13.15" customHeight="1" x14ac:dyDescent="0.2"/>
    <row r="21786" ht="13.15" customHeight="1" x14ac:dyDescent="0.2"/>
    <row r="21787" ht="13.15" customHeight="1" x14ac:dyDescent="0.2"/>
    <row r="21788" ht="13.15" customHeight="1" x14ac:dyDescent="0.2"/>
    <row r="21789" ht="13.15" customHeight="1" x14ac:dyDescent="0.2"/>
    <row r="21790" ht="13.15" customHeight="1" x14ac:dyDescent="0.2"/>
    <row r="21791" ht="13.15" customHeight="1" x14ac:dyDescent="0.2"/>
    <row r="21792" ht="13.15" customHeight="1" x14ac:dyDescent="0.2"/>
    <row r="21793" ht="13.15" customHeight="1" x14ac:dyDescent="0.2"/>
    <row r="21794" ht="13.15" customHeight="1" x14ac:dyDescent="0.2"/>
    <row r="21795" ht="13.15" customHeight="1" x14ac:dyDescent="0.2"/>
    <row r="21796" ht="13.15" customHeight="1" x14ac:dyDescent="0.2"/>
    <row r="21797" ht="13.15" customHeight="1" x14ac:dyDescent="0.2"/>
    <row r="21798" ht="13.15" customHeight="1" x14ac:dyDescent="0.2"/>
    <row r="21799" ht="13.15" customHeight="1" x14ac:dyDescent="0.2"/>
    <row r="21800" ht="13.15" customHeight="1" x14ac:dyDescent="0.2"/>
    <row r="21801" ht="13.15" customHeight="1" x14ac:dyDescent="0.2"/>
    <row r="21802" ht="13.15" customHeight="1" x14ac:dyDescent="0.2"/>
    <row r="21803" ht="13.15" customHeight="1" x14ac:dyDescent="0.2"/>
    <row r="21804" ht="13.15" customHeight="1" x14ac:dyDescent="0.2"/>
    <row r="21805" ht="13.15" customHeight="1" x14ac:dyDescent="0.2"/>
    <row r="21806" ht="13.15" customHeight="1" x14ac:dyDescent="0.2"/>
    <row r="21807" ht="13.15" customHeight="1" x14ac:dyDescent="0.2"/>
    <row r="21808" ht="13.15" customHeight="1" x14ac:dyDescent="0.2"/>
    <row r="21809" ht="13.15" customHeight="1" x14ac:dyDescent="0.2"/>
    <row r="21810" ht="13.15" customHeight="1" x14ac:dyDescent="0.2"/>
    <row r="21811" ht="13.15" customHeight="1" x14ac:dyDescent="0.2"/>
    <row r="21812" ht="13.15" customHeight="1" x14ac:dyDescent="0.2"/>
    <row r="21813" ht="13.15" customHeight="1" x14ac:dyDescent="0.2"/>
    <row r="21814" ht="13.15" customHeight="1" x14ac:dyDescent="0.2"/>
    <row r="21815" ht="13.15" customHeight="1" x14ac:dyDescent="0.2"/>
    <row r="21816" ht="13.15" customHeight="1" x14ac:dyDescent="0.2"/>
    <row r="21817" ht="13.15" customHeight="1" x14ac:dyDescent="0.2"/>
    <row r="21818" ht="13.15" customHeight="1" x14ac:dyDescent="0.2"/>
    <row r="21819" ht="13.15" customHeight="1" x14ac:dyDescent="0.2"/>
    <row r="21820" ht="13.15" customHeight="1" x14ac:dyDescent="0.2"/>
    <row r="21821" ht="13.15" customHeight="1" x14ac:dyDescent="0.2"/>
    <row r="21822" ht="13.15" customHeight="1" x14ac:dyDescent="0.2"/>
    <row r="21823" ht="13.15" customHeight="1" x14ac:dyDescent="0.2"/>
    <row r="21824" ht="13.15" customHeight="1" x14ac:dyDescent="0.2"/>
    <row r="21825" ht="13.15" customHeight="1" x14ac:dyDescent="0.2"/>
    <row r="21826" ht="13.15" customHeight="1" x14ac:dyDescent="0.2"/>
    <row r="21827" ht="13.15" customHeight="1" x14ac:dyDescent="0.2"/>
    <row r="21828" ht="13.15" customHeight="1" x14ac:dyDescent="0.2"/>
    <row r="21829" ht="13.15" customHeight="1" x14ac:dyDescent="0.2"/>
    <row r="21830" ht="13.15" customHeight="1" x14ac:dyDescent="0.2"/>
    <row r="21831" ht="13.15" customHeight="1" x14ac:dyDescent="0.2"/>
    <row r="21832" ht="13.15" customHeight="1" x14ac:dyDescent="0.2"/>
    <row r="21833" ht="13.15" customHeight="1" x14ac:dyDescent="0.2"/>
    <row r="21834" ht="13.15" customHeight="1" x14ac:dyDescent="0.2"/>
    <row r="21835" ht="13.15" customHeight="1" x14ac:dyDescent="0.2"/>
    <row r="21836" ht="13.15" customHeight="1" x14ac:dyDescent="0.2"/>
    <row r="21837" ht="13.15" customHeight="1" x14ac:dyDescent="0.2"/>
    <row r="21838" ht="13.15" customHeight="1" x14ac:dyDescent="0.2"/>
    <row r="21839" ht="13.15" customHeight="1" x14ac:dyDescent="0.2"/>
    <row r="21840" ht="13.15" customHeight="1" x14ac:dyDescent="0.2"/>
    <row r="21841" ht="13.15" customHeight="1" x14ac:dyDescent="0.2"/>
    <row r="21842" ht="13.15" customHeight="1" x14ac:dyDescent="0.2"/>
    <row r="21843" ht="13.15" customHeight="1" x14ac:dyDescent="0.2"/>
    <row r="21844" ht="13.15" customHeight="1" x14ac:dyDescent="0.2"/>
    <row r="21845" ht="13.15" customHeight="1" x14ac:dyDescent="0.2"/>
    <row r="21846" ht="13.15" customHeight="1" x14ac:dyDescent="0.2"/>
    <row r="21847" ht="13.15" customHeight="1" x14ac:dyDescent="0.2"/>
    <row r="21848" ht="13.15" customHeight="1" x14ac:dyDescent="0.2"/>
    <row r="21849" ht="13.15" customHeight="1" x14ac:dyDescent="0.2"/>
    <row r="21850" ht="13.15" customHeight="1" x14ac:dyDescent="0.2"/>
    <row r="21851" ht="13.15" customHeight="1" x14ac:dyDescent="0.2"/>
    <row r="21852" ht="13.15" customHeight="1" x14ac:dyDescent="0.2"/>
    <row r="21853" ht="13.15" customHeight="1" x14ac:dyDescent="0.2"/>
    <row r="21854" ht="13.15" customHeight="1" x14ac:dyDescent="0.2"/>
    <row r="21855" ht="13.15" customHeight="1" x14ac:dyDescent="0.2"/>
    <row r="21856" ht="13.15" customHeight="1" x14ac:dyDescent="0.2"/>
    <row r="21857" ht="13.15" customHeight="1" x14ac:dyDescent="0.2"/>
    <row r="21858" ht="13.15" customHeight="1" x14ac:dyDescent="0.2"/>
    <row r="21859" ht="13.15" customHeight="1" x14ac:dyDescent="0.2"/>
    <row r="21860" ht="13.15" customHeight="1" x14ac:dyDescent="0.2"/>
    <row r="21861" ht="13.15" customHeight="1" x14ac:dyDescent="0.2"/>
    <row r="21862" ht="13.15" customHeight="1" x14ac:dyDescent="0.2"/>
    <row r="21863" ht="13.15" customHeight="1" x14ac:dyDescent="0.2"/>
    <row r="21864" ht="13.15" customHeight="1" x14ac:dyDescent="0.2"/>
    <row r="21865" ht="13.15" customHeight="1" x14ac:dyDescent="0.2"/>
    <row r="21866" ht="13.15" customHeight="1" x14ac:dyDescent="0.2"/>
    <row r="21867" ht="13.15" customHeight="1" x14ac:dyDescent="0.2"/>
    <row r="21868" ht="13.15" customHeight="1" x14ac:dyDescent="0.2"/>
    <row r="21869" ht="13.15" customHeight="1" x14ac:dyDescent="0.2"/>
    <row r="21870" ht="13.15" customHeight="1" x14ac:dyDescent="0.2"/>
    <row r="21871" ht="13.15" customHeight="1" x14ac:dyDescent="0.2"/>
    <row r="21872" ht="13.15" customHeight="1" x14ac:dyDescent="0.2"/>
    <row r="21873" ht="13.15" customHeight="1" x14ac:dyDescent="0.2"/>
    <row r="21874" ht="13.15" customHeight="1" x14ac:dyDescent="0.2"/>
    <row r="21875" ht="13.15" customHeight="1" x14ac:dyDescent="0.2"/>
    <row r="21876" ht="13.15" customHeight="1" x14ac:dyDescent="0.2"/>
    <row r="21877" ht="13.15" customHeight="1" x14ac:dyDescent="0.2"/>
    <row r="21878" ht="13.15" customHeight="1" x14ac:dyDescent="0.2"/>
    <row r="21879" ht="13.15" customHeight="1" x14ac:dyDescent="0.2"/>
    <row r="21880" ht="13.15" customHeight="1" x14ac:dyDescent="0.2"/>
    <row r="21881" ht="13.15" customHeight="1" x14ac:dyDescent="0.2"/>
    <row r="21882" ht="13.15" customHeight="1" x14ac:dyDescent="0.2"/>
    <row r="21883" ht="13.15" customHeight="1" x14ac:dyDescent="0.2"/>
    <row r="21884" ht="13.15" customHeight="1" x14ac:dyDescent="0.2"/>
    <row r="21885" ht="13.15" customHeight="1" x14ac:dyDescent="0.2"/>
    <row r="21886" ht="13.15" customHeight="1" x14ac:dyDescent="0.2"/>
    <row r="21887" ht="13.15" customHeight="1" x14ac:dyDescent="0.2"/>
    <row r="21888" ht="13.15" customHeight="1" x14ac:dyDescent="0.2"/>
    <row r="21889" ht="13.15" customHeight="1" x14ac:dyDescent="0.2"/>
    <row r="21890" ht="13.15" customHeight="1" x14ac:dyDescent="0.2"/>
    <row r="21891" ht="13.15" customHeight="1" x14ac:dyDescent="0.2"/>
    <row r="21892" ht="13.15" customHeight="1" x14ac:dyDescent="0.2"/>
    <row r="21893" ht="13.15" customHeight="1" x14ac:dyDescent="0.2"/>
    <row r="21894" ht="13.15" customHeight="1" x14ac:dyDescent="0.2"/>
    <row r="21895" ht="13.15" customHeight="1" x14ac:dyDescent="0.2"/>
    <row r="21896" ht="13.15" customHeight="1" x14ac:dyDescent="0.2"/>
    <row r="21897" ht="13.15" customHeight="1" x14ac:dyDescent="0.2"/>
    <row r="21898" ht="13.15" customHeight="1" x14ac:dyDescent="0.2"/>
    <row r="21899" ht="13.15" customHeight="1" x14ac:dyDescent="0.2"/>
    <row r="21900" ht="13.15" customHeight="1" x14ac:dyDescent="0.2"/>
    <row r="21901" ht="13.15" customHeight="1" x14ac:dyDescent="0.2"/>
    <row r="21902" ht="13.15" customHeight="1" x14ac:dyDescent="0.2"/>
    <row r="21903" ht="13.15" customHeight="1" x14ac:dyDescent="0.2"/>
    <row r="21904" ht="13.15" customHeight="1" x14ac:dyDescent="0.2"/>
    <row r="21905" ht="13.15" customHeight="1" x14ac:dyDescent="0.2"/>
    <row r="21906" ht="13.15" customHeight="1" x14ac:dyDescent="0.2"/>
    <row r="21907" ht="13.15" customHeight="1" x14ac:dyDescent="0.2"/>
    <row r="21908" ht="13.15" customHeight="1" x14ac:dyDescent="0.2"/>
    <row r="21909" ht="13.15" customHeight="1" x14ac:dyDescent="0.2"/>
    <row r="21910" ht="13.15" customHeight="1" x14ac:dyDescent="0.2"/>
    <row r="21911" ht="13.15" customHeight="1" x14ac:dyDescent="0.2"/>
    <row r="21912" ht="13.15" customHeight="1" x14ac:dyDescent="0.2"/>
    <row r="21913" ht="13.15" customHeight="1" x14ac:dyDescent="0.2"/>
    <row r="21914" ht="13.15" customHeight="1" x14ac:dyDescent="0.2"/>
    <row r="21915" ht="13.15" customHeight="1" x14ac:dyDescent="0.2"/>
    <row r="21916" ht="13.15" customHeight="1" x14ac:dyDescent="0.2"/>
    <row r="21917" ht="13.15" customHeight="1" x14ac:dyDescent="0.2"/>
    <row r="21918" ht="13.15" customHeight="1" x14ac:dyDescent="0.2"/>
    <row r="21919" ht="13.15" customHeight="1" x14ac:dyDescent="0.2"/>
    <row r="21920" ht="13.15" customHeight="1" x14ac:dyDescent="0.2"/>
    <row r="21921" ht="13.15" customHeight="1" x14ac:dyDescent="0.2"/>
    <row r="21922" ht="13.15" customHeight="1" x14ac:dyDescent="0.2"/>
    <row r="21923" ht="13.15" customHeight="1" x14ac:dyDescent="0.2"/>
    <row r="21924" ht="13.15" customHeight="1" x14ac:dyDescent="0.2"/>
    <row r="21925" ht="13.15" customHeight="1" x14ac:dyDescent="0.2"/>
    <row r="21926" ht="13.15" customHeight="1" x14ac:dyDescent="0.2"/>
    <row r="21927" ht="13.15" customHeight="1" x14ac:dyDescent="0.2"/>
    <row r="21928" ht="13.15" customHeight="1" x14ac:dyDescent="0.2"/>
    <row r="21929" ht="13.15" customHeight="1" x14ac:dyDescent="0.2"/>
    <row r="21930" ht="13.15" customHeight="1" x14ac:dyDescent="0.2"/>
    <row r="21931" ht="13.15" customHeight="1" x14ac:dyDescent="0.2"/>
    <row r="21932" ht="13.15" customHeight="1" x14ac:dyDescent="0.2"/>
    <row r="21933" ht="13.15" customHeight="1" x14ac:dyDescent="0.2"/>
    <row r="21934" ht="13.15" customHeight="1" x14ac:dyDescent="0.2"/>
    <row r="21935" ht="13.15" customHeight="1" x14ac:dyDescent="0.2"/>
    <row r="21936" ht="13.15" customHeight="1" x14ac:dyDescent="0.2"/>
    <row r="21937" ht="13.15" customHeight="1" x14ac:dyDescent="0.2"/>
    <row r="21938" ht="13.15" customHeight="1" x14ac:dyDescent="0.2"/>
    <row r="21939" ht="13.15" customHeight="1" x14ac:dyDescent="0.2"/>
    <row r="21940" ht="13.15" customHeight="1" x14ac:dyDescent="0.2"/>
    <row r="21941" ht="13.15" customHeight="1" x14ac:dyDescent="0.2"/>
    <row r="21942" ht="13.15" customHeight="1" x14ac:dyDescent="0.2"/>
    <row r="21943" ht="13.15" customHeight="1" x14ac:dyDescent="0.2"/>
    <row r="21944" ht="13.15" customHeight="1" x14ac:dyDescent="0.2"/>
    <row r="21945" ht="13.15" customHeight="1" x14ac:dyDescent="0.2"/>
    <row r="21946" ht="13.15" customHeight="1" x14ac:dyDescent="0.2"/>
    <row r="21947" ht="13.15" customHeight="1" x14ac:dyDescent="0.2"/>
    <row r="21948" ht="13.15" customHeight="1" x14ac:dyDescent="0.2"/>
    <row r="21949" ht="13.15" customHeight="1" x14ac:dyDescent="0.2"/>
    <row r="21950" ht="13.15" customHeight="1" x14ac:dyDescent="0.2"/>
    <row r="21951" ht="13.15" customHeight="1" x14ac:dyDescent="0.2"/>
    <row r="21952" ht="13.15" customHeight="1" x14ac:dyDescent="0.2"/>
    <row r="21953" ht="13.15" customHeight="1" x14ac:dyDescent="0.2"/>
    <row r="21954" ht="13.15" customHeight="1" x14ac:dyDescent="0.2"/>
    <row r="21955" ht="13.15" customHeight="1" x14ac:dyDescent="0.2"/>
    <row r="21956" ht="13.15" customHeight="1" x14ac:dyDescent="0.2"/>
    <row r="21957" ht="13.15" customHeight="1" x14ac:dyDescent="0.2"/>
    <row r="21958" ht="13.15" customHeight="1" x14ac:dyDescent="0.2"/>
    <row r="21959" ht="13.15" customHeight="1" x14ac:dyDescent="0.2"/>
    <row r="21960" ht="13.15" customHeight="1" x14ac:dyDescent="0.2"/>
    <row r="21961" ht="13.15" customHeight="1" x14ac:dyDescent="0.2"/>
    <row r="21962" ht="13.15" customHeight="1" x14ac:dyDescent="0.2"/>
    <row r="21963" ht="13.15" customHeight="1" x14ac:dyDescent="0.2"/>
    <row r="21964" ht="13.15" customHeight="1" x14ac:dyDescent="0.2"/>
    <row r="21965" ht="13.15" customHeight="1" x14ac:dyDescent="0.2"/>
    <row r="21966" ht="13.15" customHeight="1" x14ac:dyDescent="0.2"/>
    <row r="21967" ht="13.15" customHeight="1" x14ac:dyDescent="0.2"/>
    <row r="21968" ht="13.15" customHeight="1" x14ac:dyDescent="0.2"/>
    <row r="21969" ht="13.15" customHeight="1" x14ac:dyDescent="0.2"/>
    <row r="21970" ht="13.15" customHeight="1" x14ac:dyDescent="0.2"/>
    <row r="21971" ht="13.15" customHeight="1" x14ac:dyDescent="0.2"/>
    <row r="21972" ht="13.15" customHeight="1" x14ac:dyDescent="0.2"/>
    <row r="21973" ht="13.15" customHeight="1" x14ac:dyDescent="0.2"/>
    <row r="21974" ht="13.15" customHeight="1" x14ac:dyDescent="0.2"/>
    <row r="21975" ht="13.15" customHeight="1" x14ac:dyDescent="0.2"/>
    <row r="21976" ht="13.15" customHeight="1" x14ac:dyDescent="0.2"/>
    <row r="21977" ht="13.15" customHeight="1" x14ac:dyDescent="0.2"/>
    <row r="21978" ht="13.15" customHeight="1" x14ac:dyDescent="0.2"/>
    <row r="21979" ht="13.15" customHeight="1" x14ac:dyDescent="0.2"/>
    <row r="21980" ht="13.15" customHeight="1" x14ac:dyDescent="0.2"/>
    <row r="21981" ht="13.15" customHeight="1" x14ac:dyDescent="0.2"/>
    <row r="21982" ht="13.15" customHeight="1" x14ac:dyDescent="0.2"/>
    <row r="21983" ht="13.15" customHeight="1" x14ac:dyDescent="0.2"/>
    <row r="21984" ht="13.15" customHeight="1" x14ac:dyDescent="0.2"/>
    <row r="21985" ht="13.15" customHeight="1" x14ac:dyDescent="0.2"/>
    <row r="21986" ht="13.15" customHeight="1" x14ac:dyDescent="0.2"/>
    <row r="21987" ht="13.15" customHeight="1" x14ac:dyDescent="0.2"/>
    <row r="21988" ht="13.15" customHeight="1" x14ac:dyDescent="0.2"/>
    <row r="21989" ht="13.15" customHeight="1" x14ac:dyDescent="0.2"/>
    <row r="21990" ht="13.15" customHeight="1" x14ac:dyDescent="0.2"/>
    <row r="21991" ht="13.15" customHeight="1" x14ac:dyDescent="0.2"/>
    <row r="21992" ht="13.15" customHeight="1" x14ac:dyDescent="0.2"/>
    <row r="21993" ht="13.15" customHeight="1" x14ac:dyDescent="0.2"/>
    <row r="21994" ht="13.15" customHeight="1" x14ac:dyDescent="0.2"/>
    <row r="21995" ht="13.15" customHeight="1" x14ac:dyDescent="0.2"/>
    <row r="21996" ht="13.15" customHeight="1" x14ac:dyDescent="0.2"/>
    <row r="21997" ht="13.15" customHeight="1" x14ac:dyDescent="0.2"/>
    <row r="21998" ht="13.15" customHeight="1" x14ac:dyDescent="0.2"/>
    <row r="21999" ht="13.15" customHeight="1" x14ac:dyDescent="0.2"/>
    <row r="22000" ht="13.15" customHeight="1" x14ac:dyDescent="0.2"/>
    <row r="22001" ht="13.15" customHeight="1" x14ac:dyDescent="0.2"/>
    <row r="22002" ht="13.15" customHeight="1" x14ac:dyDescent="0.2"/>
    <row r="22003" ht="13.15" customHeight="1" x14ac:dyDescent="0.2"/>
    <row r="22004" ht="13.15" customHeight="1" x14ac:dyDescent="0.2"/>
    <row r="22005" ht="13.15" customHeight="1" x14ac:dyDescent="0.2"/>
    <row r="22006" ht="13.15" customHeight="1" x14ac:dyDescent="0.2"/>
    <row r="22007" ht="13.15" customHeight="1" x14ac:dyDescent="0.2"/>
    <row r="22008" ht="13.15" customHeight="1" x14ac:dyDescent="0.2"/>
    <row r="22009" ht="13.15" customHeight="1" x14ac:dyDescent="0.2"/>
    <row r="22010" ht="13.15" customHeight="1" x14ac:dyDescent="0.2"/>
    <row r="22011" ht="13.15" customHeight="1" x14ac:dyDescent="0.2"/>
    <row r="22012" ht="13.15" customHeight="1" x14ac:dyDescent="0.2"/>
    <row r="22013" ht="13.15" customHeight="1" x14ac:dyDescent="0.2"/>
    <row r="22014" ht="13.15" customHeight="1" x14ac:dyDescent="0.2"/>
    <row r="22015" ht="13.15" customHeight="1" x14ac:dyDescent="0.2"/>
    <row r="22016" ht="13.15" customHeight="1" x14ac:dyDescent="0.2"/>
    <row r="22017" ht="13.15" customHeight="1" x14ac:dyDescent="0.2"/>
    <row r="22018" ht="13.15" customHeight="1" x14ac:dyDescent="0.2"/>
    <row r="22019" ht="13.15" customHeight="1" x14ac:dyDescent="0.2"/>
    <row r="22020" ht="13.15" customHeight="1" x14ac:dyDescent="0.2"/>
    <row r="22021" ht="13.15" customHeight="1" x14ac:dyDescent="0.2"/>
    <row r="22022" ht="13.15" customHeight="1" x14ac:dyDescent="0.2"/>
    <row r="22023" ht="13.15" customHeight="1" x14ac:dyDescent="0.2"/>
    <row r="22024" ht="13.15" customHeight="1" x14ac:dyDescent="0.2"/>
    <row r="22025" ht="13.15" customHeight="1" x14ac:dyDescent="0.2"/>
    <row r="22026" ht="13.15" customHeight="1" x14ac:dyDescent="0.2"/>
    <row r="22027" ht="13.15" customHeight="1" x14ac:dyDescent="0.2"/>
    <row r="22028" ht="13.15" customHeight="1" x14ac:dyDescent="0.2"/>
    <row r="22029" ht="13.15" customHeight="1" x14ac:dyDescent="0.2"/>
    <row r="22030" ht="13.15" customHeight="1" x14ac:dyDescent="0.2"/>
    <row r="22031" ht="13.15" customHeight="1" x14ac:dyDescent="0.2"/>
    <row r="22032" ht="13.15" customHeight="1" x14ac:dyDescent="0.2"/>
    <row r="22033" ht="13.15" customHeight="1" x14ac:dyDescent="0.2"/>
    <row r="22034" ht="13.15" customHeight="1" x14ac:dyDescent="0.2"/>
    <row r="22035" ht="13.15" customHeight="1" x14ac:dyDescent="0.2"/>
    <row r="22036" ht="13.15" customHeight="1" x14ac:dyDescent="0.2"/>
    <row r="22037" ht="13.15" customHeight="1" x14ac:dyDescent="0.2"/>
    <row r="22038" ht="13.15" customHeight="1" x14ac:dyDescent="0.2"/>
    <row r="22039" ht="13.15" customHeight="1" x14ac:dyDescent="0.2"/>
    <row r="22040" ht="13.15" customHeight="1" x14ac:dyDescent="0.2"/>
    <row r="22041" ht="13.15" customHeight="1" x14ac:dyDescent="0.2"/>
    <row r="22042" ht="13.15" customHeight="1" x14ac:dyDescent="0.2"/>
    <row r="22043" ht="13.15" customHeight="1" x14ac:dyDescent="0.2"/>
    <row r="22044" ht="13.15" customHeight="1" x14ac:dyDescent="0.2"/>
    <row r="22045" ht="13.15" customHeight="1" x14ac:dyDescent="0.2"/>
    <row r="22046" ht="13.15" customHeight="1" x14ac:dyDescent="0.2"/>
    <row r="22047" ht="13.15" customHeight="1" x14ac:dyDescent="0.2"/>
    <row r="22048" ht="13.15" customHeight="1" x14ac:dyDescent="0.2"/>
    <row r="22049" ht="13.15" customHeight="1" x14ac:dyDescent="0.2"/>
    <row r="22050" ht="13.15" customHeight="1" x14ac:dyDescent="0.2"/>
    <row r="22051" ht="13.15" customHeight="1" x14ac:dyDescent="0.2"/>
    <row r="22052" ht="13.15" customHeight="1" x14ac:dyDescent="0.2"/>
    <row r="22053" ht="13.15" customHeight="1" x14ac:dyDescent="0.2"/>
    <row r="22054" ht="13.15" customHeight="1" x14ac:dyDescent="0.2"/>
    <row r="22055" ht="13.15" customHeight="1" x14ac:dyDescent="0.2"/>
    <row r="22056" ht="13.15" customHeight="1" x14ac:dyDescent="0.2"/>
    <row r="22057" ht="13.15" customHeight="1" x14ac:dyDescent="0.2"/>
    <row r="22058" ht="13.15" customHeight="1" x14ac:dyDescent="0.2"/>
    <row r="22059" ht="13.15" customHeight="1" x14ac:dyDescent="0.2"/>
    <row r="22060" ht="13.15" customHeight="1" x14ac:dyDescent="0.2"/>
    <row r="22061" ht="13.15" customHeight="1" x14ac:dyDescent="0.2"/>
    <row r="22062" ht="13.15" customHeight="1" x14ac:dyDescent="0.2"/>
    <row r="22063" ht="13.15" customHeight="1" x14ac:dyDescent="0.2"/>
    <row r="22064" ht="13.15" customHeight="1" x14ac:dyDescent="0.2"/>
    <row r="22065" ht="13.15" customHeight="1" x14ac:dyDescent="0.2"/>
    <row r="22066" ht="13.15" customHeight="1" x14ac:dyDescent="0.2"/>
    <row r="22067" ht="13.15" customHeight="1" x14ac:dyDescent="0.2"/>
    <row r="22068" ht="13.15" customHeight="1" x14ac:dyDescent="0.2"/>
    <row r="22069" ht="13.15" customHeight="1" x14ac:dyDescent="0.2"/>
    <row r="22070" ht="13.15" customHeight="1" x14ac:dyDescent="0.2"/>
    <row r="22071" ht="13.15" customHeight="1" x14ac:dyDescent="0.2"/>
    <row r="22072" ht="13.15" customHeight="1" x14ac:dyDescent="0.2"/>
    <row r="22073" ht="13.15" customHeight="1" x14ac:dyDescent="0.2"/>
    <row r="22074" ht="13.15" customHeight="1" x14ac:dyDescent="0.2"/>
    <row r="22075" ht="13.15" customHeight="1" x14ac:dyDescent="0.2"/>
    <row r="22076" ht="13.15" customHeight="1" x14ac:dyDescent="0.2"/>
    <row r="22077" ht="13.15" customHeight="1" x14ac:dyDescent="0.2"/>
    <row r="22078" ht="13.15" customHeight="1" x14ac:dyDescent="0.2"/>
    <row r="22079" ht="13.15" customHeight="1" x14ac:dyDescent="0.2"/>
    <row r="22080" ht="13.15" customHeight="1" x14ac:dyDescent="0.2"/>
    <row r="22081" ht="13.15" customHeight="1" x14ac:dyDescent="0.2"/>
    <row r="22082" ht="13.15" customHeight="1" x14ac:dyDescent="0.2"/>
    <row r="22083" ht="13.15" customHeight="1" x14ac:dyDescent="0.2"/>
    <row r="22084" ht="13.15" customHeight="1" x14ac:dyDescent="0.2"/>
    <row r="22085" ht="13.15" customHeight="1" x14ac:dyDescent="0.2"/>
    <row r="22086" ht="13.15" customHeight="1" x14ac:dyDescent="0.2"/>
    <row r="22087" ht="13.15" customHeight="1" x14ac:dyDescent="0.2"/>
    <row r="22088" ht="13.15" customHeight="1" x14ac:dyDescent="0.2"/>
    <row r="22089" ht="13.15" customHeight="1" x14ac:dyDescent="0.2"/>
    <row r="22090" ht="13.15" customHeight="1" x14ac:dyDescent="0.2"/>
    <row r="22091" ht="13.15" customHeight="1" x14ac:dyDescent="0.2"/>
    <row r="22092" ht="13.15" customHeight="1" x14ac:dyDescent="0.2"/>
    <row r="22093" ht="13.15" customHeight="1" x14ac:dyDescent="0.2"/>
    <row r="22094" ht="13.15" customHeight="1" x14ac:dyDescent="0.2"/>
    <row r="22095" ht="13.15" customHeight="1" x14ac:dyDescent="0.2"/>
    <row r="22096" ht="13.15" customHeight="1" x14ac:dyDescent="0.2"/>
    <row r="22097" ht="13.15" customHeight="1" x14ac:dyDescent="0.2"/>
    <row r="22098" ht="13.15" customHeight="1" x14ac:dyDescent="0.2"/>
    <row r="22099" ht="13.15" customHeight="1" x14ac:dyDescent="0.2"/>
    <row r="22100" ht="13.15" customHeight="1" x14ac:dyDescent="0.2"/>
    <row r="22101" ht="13.15" customHeight="1" x14ac:dyDescent="0.2"/>
    <row r="22102" ht="13.15" customHeight="1" x14ac:dyDescent="0.2"/>
    <row r="22103" ht="13.15" customHeight="1" x14ac:dyDescent="0.2"/>
    <row r="22104" ht="13.15" customHeight="1" x14ac:dyDescent="0.2"/>
    <row r="22105" ht="13.15" customHeight="1" x14ac:dyDescent="0.2"/>
    <row r="22106" ht="13.15" customHeight="1" x14ac:dyDescent="0.2"/>
    <row r="22107" ht="13.15" customHeight="1" x14ac:dyDescent="0.2"/>
    <row r="22108" ht="13.15" customHeight="1" x14ac:dyDescent="0.2"/>
    <row r="22109" ht="13.15" customHeight="1" x14ac:dyDescent="0.2"/>
    <row r="22110" ht="13.15" customHeight="1" x14ac:dyDescent="0.2"/>
    <row r="22111" ht="13.15" customHeight="1" x14ac:dyDescent="0.2"/>
    <row r="22112" ht="13.15" customHeight="1" x14ac:dyDescent="0.2"/>
    <row r="22113" ht="13.15" customHeight="1" x14ac:dyDescent="0.2"/>
    <row r="22114" ht="13.15" customHeight="1" x14ac:dyDescent="0.2"/>
    <row r="22115" ht="13.15" customHeight="1" x14ac:dyDescent="0.2"/>
    <row r="22116" ht="13.15" customHeight="1" x14ac:dyDescent="0.2"/>
    <row r="22117" ht="13.15" customHeight="1" x14ac:dyDescent="0.2"/>
    <row r="22118" ht="13.15" customHeight="1" x14ac:dyDescent="0.2"/>
    <row r="22119" ht="13.15" customHeight="1" x14ac:dyDescent="0.2"/>
    <row r="22120" ht="13.15" customHeight="1" x14ac:dyDescent="0.2"/>
    <row r="22121" ht="13.15" customHeight="1" x14ac:dyDescent="0.2"/>
    <row r="22122" ht="13.15" customHeight="1" x14ac:dyDescent="0.2"/>
    <row r="22123" ht="13.15" customHeight="1" x14ac:dyDescent="0.2"/>
    <row r="22124" ht="13.15" customHeight="1" x14ac:dyDescent="0.2"/>
    <row r="22125" ht="13.15" customHeight="1" x14ac:dyDescent="0.2"/>
    <row r="22126" ht="13.15" customHeight="1" x14ac:dyDescent="0.2"/>
    <row r="22127" ht="13.15" customHeight="1" x14ac:dyDescent="0.2"/>
    <row r="22128" ht="13.15" customHeight="1" x14ac:dyDescent="0.2"/>
    <row r="22129" ht="13.15" customHeight="1" x14ac:dyDescent="0.2"/>
    <row r="22130" ht="13.15" customHeight="1" x14ac:dyDescent="0.2"/>
    <row r="22131" ht="13.15" customHeight="1" x14ac:dyDescent="0.2"/>
    <row r="22132" ht="13.15" customHeight="1" x14ac:dyDescent="0.2"/>
    <row r="22133" ht="13.15" customHeight="1" x14ac:dyDescent="0.2"/>
    <row r="22134" ht="13.15" customHeight="1" x14ac:dyDescent="0.2"/>
    <row r="22135" ht="13.15" customHeight="1" x14ac:dyDescent="0.2"/>
    <row r="22136" ht="13.15" customHeight="1" x14ac:dyDescent="0.2"/>
    <row r="22137" ht="13.15" customHeight="1" x14ac:dyDescent="0.2"/>
    <row r="22138" ht="13.15" customHeight="1" x14ac:dyDescent="0.2"/>
    <row r="22139" ht="13.15" customHeight="1" x14ac:dyDescent="0.2"/>
    <row r="22140" ht="13.15" customHeight="1" x14ac:dyDescent="0.2"/>
    <row r="22141" ht="13.15" customHeight="1" x14ac:dyDescent="0.2"/>
    <row r="22142" ht="13.15" customHeight="1" x14ac:dyDescent="0.2"/>
    <row r="22143" ht="13.15" customHeight="1" x14ac:dyDescent="0.2"/>
    <row r="22144" ht="13.15" customHeight="1" x14ac:dyDescent="0.2"/>
    <row r="22145" ht="13.15" customHeight="1" x14ac:dyDescent="0.2"/>
    <row r="22146" ht="13.15" customHeight="1" x14ac:dyDescent="0.2"/>
    <row r="22147" ht="13.15" customHeight="1" x14ac:dyDescent="0.2"/>
    <row r="22148" ht="13.15" customHeight="1" x14ac:dyDescent="0.2"/>
    <row r="22149" ht="13.15" customHeight="1" x14ac:dyDescent="0.2"/>
    <row r="22150" ht="13.15" customHeight="1" x14ac:dyDescent="0.2"/>
    <row r="22151" ht="13.15" customHeight="1" x14ac:dyDescent="0.2"/>
    <row r="22152" ht="13.15" customHeight="1" x14ac:dyDescent="0.2"/>
    <row r="22153" ht="13.15" customHeight="1" x14ac:dyDescent="0.2"/>
    <row r="22154" ht="13.15" customHeight="1" x14ac:dyDescent="0.2"/>
    <row r="22155" ht="13.15" customHeight="1" x14ac:dyDescent="0.2"/>
    <row r="22156" ht="13.15" customHeight="1" x14ac:dyDescent="0.2"/>
    <row r="22157" ht="13.15" customHeight="1" x14ac:dyDescent="0.2"/>
    <row r="22158" ht="13.15" customHeight="1" x14ac:dyDescent="0.2"/>
    <row r="22159" ht="13.15" customHeight="1" x14ac:dyDescent="0.2"/>
    <row r="22160" ht="13.15" customHeight="1" x14ac:dyDescent="0.2"/>
    <row r="22161" ht="13.15" customHeight="1" x14ac:dyDescent="0.2"/>
    <row r="22162" ht="13.15" customHeight="1" x14ac:dyDescent="0.2"/>
    <row r="22163" ht="13.15" customHeight="1" x14ac:dyDescent="0.2"/>
    <row r="22164" ht="13.15" customHeight="1" x14ac:dyDescent="0.2"/>
    <row r="22165" ht="13.15" customHeight="1" x14ac:dyDescent="0.2"/>
    <row r="22166" ht="13.15" customHeight="1" x14ac:dyDescent="0.2"/>
    <row r="22167" ht="13.15" customHeight="1" x14ac:dyDescent="0.2"/>
    <row r="22168" ht="13.15" customHeight="1" x14ac:dyDescent="0.2"/>
    <row r="22169" ht="13.15" customHeight="1" x14ac:dyDescent="0.2"/>
    <row r="22170" ht="13.15" customHeight="1" x14ac:dyDescent="0.2"/>
    <row r="22171" ht="13.15" customHeight="1" x14ac:dyDescent="0.2"/>
    <row r="22172" ht="13.15" customHeight="1" x14ac:dyDescent="0.2"/>
    <row r="22173" ht="13.15" customHeight="1" x14ac:dyDescent="0.2"/>
    <row r="22174" ht="13.15" customHeight="1" x14ac:dyDescent="0.2"/>
    <row r="22175" ht="13.15" customHeight="1" x14ac:dyDescent="0.2"/>
    <row r="22176" ht="13.15" customHeight="1" x14ac:dyDescent="0.2"/>
    <row r="22177" ht="13.15" customHeight="1" x14ac:dyDescent="0.2"/>
    <row r="22178" ht="13.15" customHeight="1" x14ac:dyDescent="0.2"/>
    <row r="22179" ht="13.15" customHeight="1" x14ac:dyDescent="0.2"/>
    <row r="22180" ht="13.15" customHeight="1" x14ac:dyDescent="0.2"/>
    <row r="22181" ht="13.15" customHeight="1" x14ac:dyDescent="0.2"/>
    <row r="22182" ht="13.15" customHeight="1" x14ac:dyDescent="0.2"/>
    <row r="22183" ht="13.15" customHeight="1" x14ac:dyDescent="0.2"/>
    <row r="22184" ht="13.15" customHeight="1" x14ac:dyDescent="0.2"/>
    <row r="22185" ht="13.15" customHeight="1" x14ac:dyDescent="0.2"/>
    <row r="22186" ht="13.15" customHeight="1" x14ac:dyDescent="0.2"/>
    <row r="22187" ht="13.15" customHeight="1" x14ac:dyDescent="0.2"/>
    <row r="22188" ht="13.15" customHeight="1" x14ac:dyDescent="0.2"/>
    <row r="22189" ht="13.15" customHeight="1" x14ac:dyDescent="0.2"/>
    <row r="22190" ht="13.15" customHeight="1" x14ac:dyDescent="0.2"/>
    <row r="22191" ht="13.15" customHeight="1" x14ac:dyDescent="0.2"/>
    <row r="22192" ht="13.15" customHeight="1" x14ac:dyDescent="0.2"/>
    <row r="22193" ht="13.15" customHeight="1" x14ac:dyDescent="0.2"/>
    <row r="22194" ht="13.15" customHeight="1" x14ac:dyDescent="0.2"/>
    <row r="22195" ht="13.15" customHeight="1" x14ac:dyDescent="0.2"/>
    <row r="22196" ht="13.15" customHeight="1" x14ac:dyDescent="0.2"/>
    <row r="22197" ht="13.15" customHeight="1" x14ac:dyDescent="0.2"/>
    <row r="22198" ht="13.15" customHeight="1" x14ac:dyDescent="0.2"/>
    <row r="22199" ht="13.15" customHeight="1" x14ac:dyDescent="0.2"/>
    <row r="22200" ht="13.15" customHeight="1" x14ac:dyDescent="0.2"/>
    <row r="22201" ht="13.15" customHeight="1" x14ac:dyDescent="0.2"/>
    <row r="22202" ht="13.15" customHeight="1" x14ac:dyDescent="0.2"/>
    <row r="22203" ht="13.15" customHeight="1" x14ac:dyDescent="0.2"/>
    <row r="22204" ht="13.15" customHeight="1" x14ac:dyDescent="0.2"/>
    <row r="22205" ht="13.15" customHeight="1" x14ac:dyDescent="0.2"/>
    <row r="22206" ht="13.15" customHeight="1" x14ac:dyDescent="0.2"/>
    <row r="22207" ht="13.15" customHeight="1" x14ac:dyDescent="0.2"/>
    <row r="22208" ht="13.15" customHeight="1" x14ac:dyDescent="0.2"/>
    <row r="22209" ht="13.15" customHeight="1" x14ac:dyDescent="0.2"/>
    <row r="22210" ht="13.15" customHeight="1" x14ac:dyDescent="0.2"/>
    <row r="22211" ht="13.15" customHeight="1" x14ac:dyDescent="0.2"/>
    <row r="22212" ht="13.15" customHeight="1" x14ac:dyDescent="0.2"/>
    <row r="22213" ht="13.15" customHeight="1" x14ac:dyDescent="0.2"/>
    <row r="22214" ht="13.15" customHeight="1" x14ac:dyDescent="0.2"/>
    <row r="22215" ht="13.15" customHeight="1" x14ac:dyDescent="0.2"/>
    <row r="22216" ht="13.15" customHeight="1" x14ac:dyDescent="0.2"/>
    <row r="22217" ht="13.15" customHeight="1" x14ac:dyDescent="0.2"/>
    <row r="22218" ht="13.15" customHeight="1" x14ac:dyDescent="0.2"/>
    <row r="22219" ht="13.15" customHeight="1" x14ac:dyDescent="0.2"/>
    <row r="22220" ht="13.15" customHeight="1" x14ac:dyDescent="0.2"/>
    <row r="22221" ht="13.15" customHeight="1" x14ac:dyDescent="0.2"/>
    <row r="22222" ht="13.15" customHeight="1" x14ac:dyDescent="0.2"/>
    <row r="22223" ht="13.15" customHeight="1" x14ac:dyDescent="0.2"/>
    <row r="22224" ht="13.15" customHeight="1" x14ac:dyDescent="0.2"/>
    <row r="22225" ht="13.15" customHeight="1" x14ac:dyDescent="0.2"/>
    <row r="22226" ht="13.15" customHeight="1" x14ac:dyDescent="0.2"/>
    <row r="22227" ht="13.15" customHeight="1" x14ac:dyDescent="0.2"/>
    <row r="22228" ht="13.15" customHeight="1" x14ac:dyDescent="0.2"/>
    <row r="22229" ht="13.15" customHeight="1" x14ac:dyDescent="0.2"/>
    <row r="22230" ht="13.15" customHeight="1" x14ac:dyDescent="0.2"/>
    <row r="22231" ht="13.15" customHeight="1" x14ac:dyDescent="0.2"/>
    <row r="22232" ht="13.15" customHeight="1" x14ac:dyDescent="0.2"/>
    <row r="22233" ht="13.15" customHeight="1" x14ac:dyDescent="0.2"/>
    <row r="22234" ht="13.15" customHeight="1" x14ac:dyDescent="0.2"/>
    <row r="22235" ht="13.15" customHeight="1" x14ac:dyDescent="0.2"/>
    <row r="22236" ht="13.15" customHeight="1" x14ac:dyDescent="0.2"/>
    <row r="22237" ht="13.15" customHeight="1" x14ac:dyDescent="0.2"/>
    <row r="22238" ht="13.15" customHeight="1" x14ac:dyDescent="0.2"/>
    <row r="22239" ht="13.15" customHeight="1" x14ac:dyDescent="0.2"/>
    <row r="22240" ht="13.15" customHeight="1" x14ac:dyDescent="0.2"/>
    <row r="22241" ht="13.15" customHeight="1" x14ac:dyDescent="0.2"/>
    <row r="22242" ht="13.15" customHeight="1" x14ac:dyDescent="0.2"/>
    <row r="22243" ht="13.15" customHeight="1" x14ac:dyDescent="0.2"/>
    <row r="22244" ht="13.15" customHeight="1" x14ac:dyDescent="0.2"/>
    <row r="22245" ht="13.15" customHeight="1" x14ac:dyDescent="0.2"/>
    <row r="22246" ht="13.15" customHeight="1" x14ac:dyDescent="0.2"/>
    <row r="22247" ht="13.15" customHeight="1" x14ac:dyDescent="0.2"/>
    <row r="22248" ht="13.15" customHeight="1" x14ac:dyDescent="0.2"/>
    <row r="22249" ht="13.15" customHeight="1" x14ac:dyDescent="0.2"/>
    <row r="22250" ht="13.15" customHeight="1" x14ac:dyDescent="0.2"/>
    <row r="22251" ht="13.15" customHeight="1" x14ac:dyDescent="0.2"/>
    <row r="22252" ht="13.15" customHeight="1" x14ac:dyDescent="0.2"/>
    <row r="22253" ht="13.15" customHeight="1" x14ac:dyDescent="0.2"/>
    <row r="22254" ht="13.15" customHeight="1" x14ac:dyDescent="0.2"/>
    <row r="22255" ht="13.15" customHeight="1" x14ac:dyDescent="0.2"/>
    <row r="22256" ht="13.15" customHeight="1" x14ac:dyDescent="0.2"/>
    <row r="22257" ht="13.15" customHeight="1" x14ac:dyDescent="0.2"/>
    <row r="22258" ht="13.15" customHeight="1" x14ac:dyDescent="0.2"/>
    <row r="22259" ht="13.15" customHeight="1" x14ac:dyDescent="0.2"/>
    <row r="22260" ht="13.15" customHeight="1" x14ac:dyDescent="0.2"/>
    <row r="22261" ht="13.15" customHeight="1" x14ac:dyDescent="0.2"/>
    <row r="22262" ht="13.15" customHeight="1" x14ac:dyDescent="0.2"/>
    <row r="22263" ht="13.15" customHeight="1" x14ac:dyDescent="0.2"/>
    <row r="22264" ht="13.15" customHeight="1" x14ac:dyDescent="0.2"/>
    <row r="22265" ht="13.15" customHeight="1" x14ac:dyDescent="0.2"/>
    <row r="22266" ht="13.15" customHeight="1" x14ac:dyDescent="0.2"/>
    <row r="22267" ht="13.15" customHeight="1" x14ac:dyDescent="0.2"/>
    <row r="22268" ht="13.15" customHeight="1" x14ac:dyDescent="0.2"/>
    <row r="22269" ht="13.15" customHeight="1" x14ac:dyDescent="0.2"/>
    <row r="22270" ht="13.15" customHeight="1" x14ac:dyDescent="0.2"/>
    <row r="22271" ht="13.15" customHeight="1" x14ac:dyDescent="0.2"/>
    <row r="22272" ht="13.15" customHeight="1" x14ac:dyDescent="0.2"/>
    <row r="22273" ht="13.15" customHeight="1" x14ac:dyDescent="0.2"/>
    <row r="22274" ht="13.15" customHeight="1" x14ac:dyDescent="0.2"/>
    <row r="22275" ht="13.15" customHeight="1" x14ac:dyDescent="0.2"/>
    <row r="22276" ht="13.15" customHeight="1" x14ac:dyDescent="0.2"/>
    <row r="22277" ht="13.15" customHeight="1" x14ac:dyDescent="0.2"/>
    <row r="22278" ht="13.15" customHeight="1" x14ac:dyDescent="0.2"/>
    <row r="22279" ht="13.15" customHeight="1" x14ac:dyDescent="0.2"/>
    <row r="22280" ht="13.15" customHeight="1" x14ac:dyDescent="0.2"/>
    <row r="22281" ht="13.15" customHeight="1" x14ac:dyDescent="0.2"/>
    <row r="22282" ht="13.15" customHeight="1" x14ac:dyDescent="0.2"/>
    <row r="22283" ht="13.15" customHeight="1" x14ac:dyDescent="0.2"/>
    <row r="22284" ht="13.15" customHeight="1" x14ac:dyDescent="0.2"/>
    <row r="22285" ht="13.15" customHeight="1" x14ac:dyDescent="0.2"/>
    <row r="22286" ht="13.15" customHeight="1" x14ac:dyDescent="0.2"/>
    <row r="22287" ht="13.15" customHeight="1" x14ac:dyDescent="0.2"/>
    <row r="22288" ht="13.15" customHeight="1" x14ac:dyDescent="0.2"/>
    <row r="22289" ht="13.15" customHeight="1" x14ac:dyDescent="0.2"/>
    <row r="22290" ht="13.15" customHeight="1" x14ac:dyDescent="0.2"/>
    <row r="22291" ht="13.15" customHeight="1" x14ac:dyDescent="0.2"/>
    <row r="22292" ht="13.15" customHeight="1" x14ac:dyDescent="0.2"/>
    <row r="22293" ht="13.15" customHeight="1" x14ac:dyDescent="0.2"/>
    <row r="22294" ht="13.15" customHeight="1" x14ac:dyDescent="0.2"/>
    <row r="22295" ht="13.15" customHeight="1" x14ac:dyDescent="0.2"/>
    <row r="22296" ht="13.15" customHeight="1" x14ac:dyDescent="0.2"/>
    <row r="22297" ht="13.15" customHeight="1" x14ac:dyDescent="0.2"/>
    <row r="22298" ht="13.15" customHeight="1" x14ac:dyDescent="0.2"/>
    <row r="22299" ht="13.15" customHeight="1" x14ac:dyDescent="0.2"/>
    <row r="22300" ht="13.15" customHeight="1" x14ac:dyDescent="0.2"/>
    <row r="22301" ht="13.15" customHeight="1" x14ac:dyDescent="0.2"/>
    <row r="22302" ht="13.15" customHeight="1" x14ac:dyDescent="0.2"/>
    <row r="22303" ht="13.15" customHeight="1" x14ac:dyDescent="0.2"/>
    <row r="22304" ht="13.15" customHeight="1" x14ac:dyDescent="0.2"/>
    <row r="22305" ht="13.15" customHeight="1" x14ac:dyDescent="0.2"/>
    <row r="22306" ht="13.15" customHeight="1" x14ac:dyDescent="0.2"/>
    <row r="22307" ht="13.15" customHeight="1" x14ac:dyDescent="0.2"/>
    <row r="22308" ht="13.15" customHeight="1" x14ac:dyDescent="0.2"/>
    <row r="22309" ht="13.15" customHeight="1" x14ac:dyDescent="0.2"/>
    <row r="22310" ht="13.15" customHeight="1" x14ac:dyDescent="0.2"/>
    <row r="22311" ht="13.15" customHeight="1" x14ac:dyDescent="0.2"/>
    <row r="22312" ht="13.15" customHeight="1" x14ac:dyDescent="0.2"/>
    <row r="22313" ht="13.15" customHeight="1" x14ac:dyDescent="0.2"/>
    <row r="22314" ht="13.15" customHeight="1" x14ac:dyDescent="0.2"/>
    <row r="22315" ht="13.15" customHeight="1" x14ac:dyDescent="0.2"/>
    <row r="22316" ht="13.15" customHeight="1" x14ac:dyDescent="0.2"/>
    <row r="22317" ht="13.15" customHeight="1" x14ac:dyDescent="0.2"/>
    <row r="22318" ht="13.15" customHeight="1" x14ac:dyDescent="0.2"/>
    <row r="22319" ht="13.15" customHeight="1" x14ac:dyDescent="0.2"/>
    <row r="22320" ht="13.15" customHeight="1" x14ac:dyDescent="0.2"/>
    <row r="22321" ht="13.15" customHeight="1" x14ac:dyDescent="0.2"/>
    <row r="22322" ht="13.15" customHeight="1" x14ac:dyDescent="0.2"/>
    <row r="22323" ht="13.15" customHeight="1" x14ac:dyDescent="0.2"/>
    <row r="22324" ht="13.15" customHeight="1" x14ac:dyDescent="0.2"/>
    <row r="22325" ht="13.15" customHeight="1" x14ac:dyDescent="0.2"/>
    <row r="22326" ht="13.15" customHeight="1" x14ac:dyDescent="0.2"/>
    <row r="22327" ht="13.15" customHeight="1" x14ac:dyDescent="0.2"/>
    <row r="22328" ht="13.15" customHeight="1" x14ac:dyDescent="0.2"/>
    <row r="22329" ht="13.15" customHeight="1" x14ac:dyDescent="0.2"/>
    <row r="22330" ht="13.15" customHeight="1" x14ac:dyDescent="0.2"/>
    <row r="22331" ht="13.15" customHeight="1" x14ac:dyDescent="0.2"/>
    <row r="22332" ht="13.15" customHeight="1" x14ac:dyDescent="0.2"/>
    <row r="22333" ht="13.15" customHeight="1" x14ac:dyDescent="0.2"/>
    <row r="22334" ht="13.15" customHeight="1" x14ac:dyDescent="0.2"/>
    <row r="22335" ht="13.15" customHeight="1" x14ac:dyDescent="0.2"/>
    <row r="22336" ht="13.15" customHeight="1" x14ac:dyDescent="0.2"/>
    <row r="22337" ht="13.15" customHeight="1" x14ac:dyDescent="0.2"/>
    <row r="22338" ht="13.15" customHeight="1" x14ac:dyDescent="0.2"/>
    <row r="22339" ht="13.15" customHeight="1" x14ac:dyDescent="0.2"/>
    <row r="22340" ht="13.15" customHeight="1" x14ac:dyDescent="0.2"/>
    <row r="22341" ht="13.15" customHeight="1" x14ac:dyDescent="0.2"/>
    <row r="22342" ht="13.15" customHeight="1" x14ac:dyDescent="0.2"/>
    <row r="22343" ht="13.15" customHeight="1" x14ac:dyDescent="0.2"/>
    <row r="22344" ht="13.15" customHeight="1" x14ac:dyDescent="0.2"/>
    <row r="22345" ht="13.15" customHeight="1" x14ac:dyDescent="0.2"/>
    <row r="22346" ht="13.15" customHeight="1" x14ac:dyDescent="0.2"/>
    <row r="22347" ht="13.15" customHeight="1" x14ac:dyDescent="0.2"/>
    <row r="22348" ht="13.15" customHeight="1" x14ac:dyDescent="0.2"/>
    <row r="22349" ht="13.15" customHeight="1" x14ac:dyDescent="0.2"/>
    <row r="22350" ht="13.15" customHeight="1" x14ac:dyDescent="0.2"/>
    <row r="22351" ht="13.15" customHeight="1" x14ac:dyDescent="0.2"/>
    <row r="22352" ht="13.15" customHeight="1" x14ac:dyDescent="0.2"/>
    <row r="22353" ht="13.15" customHeight="1" x14ac:dyDescent="0.2"/>
    <row r="22354" ht="13.15" customHeight="1" x14ac:dyDescent="0.2"/>
    <row r="22355" ht="13.15" customHeight="1" x14ac:dyDescent="0.2"/>
    <row r="22356" ht="13.15" customHeight="1" x14ac:dyDescent="0.2"/>
    <row r="22357" ht="13.15" customHeight="1" x14ac:dyDescent="0.2"/>
    <row r="22358" ht="13.15" customHeight="1" x14ac:dyDescent="0.2"/>
    <row r="22359" ht="13.15" customHeight="1" x14ac:dyDescent="0.2"/>
    <row r="22360" ht="13.15" customHeight="1" x14ac:dyDescent="0.2"/>
    <row r="22361" ht="13.15" customHeight="1" x14ac:dyDescent="0.2"/>
    <row r="22362" ht="13.15" customHeight="1" x14ac:dyDescent="0.2"/>
    <row r="22363" ht="13.15" customHeight="1" x14ac:dyDescent="0.2"/>
    <row r="22364" ht="13.15" customHeight="1" x14ac:dyDescent="0.2"/>
    <row r="22365" ht="13.15" customHeight="1" x14ac:dyDescent="0.2"/>
    <row r="22366" ht="13.15" customHeight="1" x14ac:dyDescent="0.2"/>
    <row r="22367" ht="13.15" customHeight="1" x14ac:dyDescent="0.2"/>
    <row r="22368" ht="13.15" customHeight="1" x14ac:dyDescent="0.2"/>
    <row r="22369" ht="13.15" customHeight="1" x14ac:dyDescent="0.2"/>
    <row r="22370" ht="13.15" customHeight="1" x14ac:dyDescent="0.2"/>
    <row r="22371" ht="13.15" customHeight="1" x14ac:dyDescent="0.2"/>
    <row r="22372" ht="13.15" customHeight="1" x14ac:dyDescent="0.2"/>
    <row r="22373" ht="13.15" customHeight="1" x14ac:dyDescent="0.2"/>
    <row r="22374" ht="13.15" customHeight="1" x14ac:dyDescent="0.2"/>
    <row r="22375" ht="13.15" customHeight="1" x14ac:dyDescent="0.2"/>
    <row r="22376" ht="13.15" customHeight="1" x14ac:dyDescent="0.2"/>
    <row r="22377" ht="13.15" customHeight="1" x14ac:dyDescent="0.2"/>
    <row r="22378" ht="13.15" customHeight="1" x14ac:dyDescent="0.2"/>
    <row r="22379" ht="13.15" customHeight="1" x14ac:dyDescent="0.2"/>
    <row r="22380" ht="13.15" customHeight="1" x14ac:dyDescent="0.2"/>
    <row r="22381" ht="13.15" customHeight="1" x14ac:dyDescent="0.2"/>
    <row r="22382" ht="13.15" customHeight="1" x14ac:dyDescent="0.2"/>
    <row r="22383" ht="13.15" customHeight="1" x14ac:dyDescent="0.2"/>
    <row r="22384" ht="13.15" customHeight="1" x14ac:dyDescent="0.2"/>
    <row r="22385" ht="13.15" customHeight="1" x14ac:dyDescent="0.2"/>
    <row r="22386" ht="13.15" customHeight="1" x14ac:dyDescent="0.2"/>
    <row r="22387" ht="13.15" customHeight="1" x14ac:dyDescent="0.2"/>
    <row r="22388" ht="13.15" customHeight="1" x14ac:dyDescent="0.2"/>
    <row r="22389" ht="13.15" customHeight="1" x14ac:dyDescent="0.2"/>
    <row r="22390" ht="13.15" customHeight="1" x14ac:dyDescent="0.2"/>
    <row r="22391" ht="13.15" customHeight="1" x14ac:dyDescent="0.2"/>
    <row r="22392" ht="13.15" customHeight="1" x14ac:dyDescent="0.2"/>
    <row r="22393" ht="13.15" customHeight="1" x14ac:dyDescent="0.2"/>
    <row r="22394" ht="13.15" customHeight="1" x14ac:dyDescent="0.2"/>
    <row r="22395" ht="13.15" customHeight="1" x14ac:dyDescent="0.2"/>
    <row r="22396" ht="13.15" customHeight="1" x14ac:dyDescent="0.2"/>
    <row r="22397" ht="13.15" customHeight="1" x14ac:dyDescent="0.2"/>
    <row r="22398" ht="13.15" customHeight="1" x14ac:dyDescent="0.2"/>
    <row r="22399" ht="13.15" customHeight="1" x14ac:dyDescent="0.2"/>
    <row r="22400" ht="13.15" customHeight="1" x14ac:dyDescent="0.2"/>
    <row r="22401" ht="13.15" customHeight="1" x14ac:dyDescent="0.2"/>
    <row r="22402" ht="13.15" customHeight="1" x14ac:dyDescent="0.2"/>
    <row r="22403" ht="13.15" customHeight="1" x14ac:dyDescent="0.2"/>
    <row r="22404" ht="13.15" customHeight="1" x14ac:dyDescent="0.2"/>
    <row r="22405" ht="13.15" customHeight="1" x14ac:dyDescent="0.2"/>
    <row r="22406" ht="13.15" customHeight="1" x14ac:dyDescent="0.2"/>
    <row r="22407" ht="13.15" customHeight="1" x14ac:dyDescent="0.2"/>
    <row r="22408" ht="13.15" customHeight="1" x14ac:dyDescent="0.2"/>
    <row r="22409" ht="13.15" customHeight="1" x14ac:dyDescent="0.2"/>
    <row r="22410" ht="13.15" customHeight="1" x14ac:dyDescent="0.2"/>
    <row r="22411" ht="13.15" customHeight="1" x14ac:dyDescent="0.2"/>
    <row r="22412" ht="13.15" customHeight="1" x14ac:dyDescent="0.2"/>
    <row r="22413" ht="13.15" customHeight="1" x14ac:dyDescent="0.2"/>
    <row r="22414" ht="13.15" customHeight="1" x14ac:dyDescent="0.2"/>
    <row r="22415" ht="13.15" customHeight="1" x14ac:dyDescent="0.2"/>
    <row r="22416" ht="13.15" customHeight="1" x14ac:dyDescent="0.2"/>
    <row r="22417" ht="13.15" customHeight="1" x14ac:dyDescent="0.2"/>
    <row r="22418" ht="13.15" customHeight="1" x14ac:dyDescent="0.2"/>
    <row r="22419" ht="13.15" customHeight="1" x14ac:dyDescent="0.2"/>
    <row r="22420" ht="13.15" customHeight="1" x14ac:dyDescent="0.2"/>
    <row r="22421" ht="13.15" customHeight="1" x14ac:dyDescent="0.2"/>
    <row r="22422" ht="13.15" customHeight="1" x14ac:dyDescent="0.2"/>
    <row r="22423" ht="13.15" customHeight="1" x14ac:dyDescent="0.2"/>
    <row r="22424" ht="13.15" customHeight="1" x14ac:dyDescent="0.2"/>
    <row r="22425" ht="13.15" customHeight="1" x14ac:dyDescent="0.2"/>
    <row r="22426" ht="13.15" customHeight="1" x14ac:dyDescent="0.2"/>
    <row r="22427" ht="13.15" customHeight="1" x14ac:dyDescent="0.2"/>
    <row r="22428" ht="13.15" customHeight="1" x14ac:dyDescent="0.2"/>
    <row r="22429" ht="13.15" customHeight="1" x14ac:dyDescent="0.2"/>
    <row r="22430" ht="13.15" customHeight="1" x14ac:dyDescent="0.2"/>
    <row r="22431" ht="13.15" customHeight="1" x14ac:dyDescent="0.2"/>
    <row r="22432" ht="13.15" customHeight="1" x14ac:dyDescent="0.2"/>
    <row r="22433" ht="13.15" customHeight="1" x14ac:dyDescent="0.2"/>
    <row r="22434" ht="13.15" customHeight="1" x14ac:dyDescent="0.2"/>
    <row r="22435" ht="13.15" customHeight="1" x14ac:dyDescent="0.2"/>
    <row r="22436" ht="13.15" customHeight="1" x14ac:dyDescent="0.2"/>
    <row r="22437" ht="13.15" customHeight="1" x14ac:dyDescent="0.2"/>
    <row r="22438" ht="13.15" customHeight="1" x14ac:dyDescent="0.2"/>
    <row r="22439" ht="13.15" customHeight="1" x14ac:dyDescent="0.2"/>
    <row r="22440" ht="13.15" customHeight="1" x14ac:dyDescent="0.2"/>
    <row r="22441" ht="13.15" customHeight="1" x14ac:dyDescent="0.2"/>
    <row r="22442" ht="13.15" customHeight="1" x14ac:dyDescent="0.2"/>
    <row r="22443" ht="13.15" customHeight="1" x14ac:dyDescent="0.2"/>
    <row r="22444" ht="13.15" customHeight="1" x14ac:dyDescent="0.2"/>
    <row r="22445" ht="13.15" customHeight="1" x14ac:dyDescent="0.2"/>
    <row r="22446" ht="13.15" customHeight="1" x14ac:dyDescent="0.2"/>
    <row r="22447" ht="13.15" customHeight="1" x14ac:dyDescent="0.2"/>
    <row r="22448" ht="13.15" customHeight="1" x14ac:dyDescent="0.2"/>
    <row r="22449" ht="13.15" customHeight="1" x14ac:dyDescent="0.2"/>
    <row r="22450" ht="13.15" customHeight="1" x14ac:dyDescent="0.2"/>
    <row r="22451" ht="13.15" customHeight="1" x14ac:dyDescent="0.2"/>
    <row r="22452" ht="13.15" customHeight="1" x14ac:dyDescent="0.2"/>
    <row r="22453" ht="13.15" customHeight="1" x14ac:dyDescent="0.2"/>
    <row r="22454" ht="13.15" customHeight="1" x14ac:dyDescent="0.2"/>
    <row r="22455" ht="13.15" customHeight="1" x14ac:dyDescent="0.2"/>
    <row r="22456" ht="13.15" customHeight="1" x14ac:dyDescent="0.2"/>
    <row r="22457" ht="13.15" customHeight="1" x14ac:dyDescent="0.2"/>
    <row r="22458" ht="13.15" customHeight="1" x14ac:dyDescent="0.2"/>
    <row r="22459" ht="13.15" customHeight="1" x14ac:dyDescent="0.2"/>
    <row r="22460" ht="13.15" customHeight="1" x14ac:dyDescent="0.2"/>
    <row r="22461" ht="13.15" customHeight="1" x14ac:dyDescent="0.2"/>
    <row r="22462" ht="13.15" customHeight="1" x14ac:dyDescent="0.2"/>
    <row r="22463" ht="13.15" customHeight="1" x14ac:dyDescent="0.2"/>
    <row r="22464" ht="13.15" customHeight="1" x14ac:dyDescent="0.2"/>
    <row r="22465" ht="13.15" customHeight="1" x14ac:dyDescent="0.2"/>
    <row r="22466" ht="13.15" customHeight="1" x14ac:dyDescent="0.2"/>
    <row r="22467" ht="13.15" customHeight="1" x14ac:dyDescent="0.2"/>
    <row r="22468" ht="13.15" customHeight="1" x14ac:dyDescent="0.2"/>
    <row r="22469" ht="13.15" customHeight="1" x14ac:dyDescent="0.2"/>
    <row r="22470" ht="13.15" customHeight="1" x14ac:dyDescent="0.2"/>
    <row r="22471" ht="13.15" customHeight="1" x14ac:dyDescent="0.2"/>
    <row r="22472" ht="13.15" customHeight="1" x14ac:dyDescent="0.2"/>
    <row r="22473" ht="13.15" customHeight="1" x14ac:dyDescent="0.2"/>
    <row r="22474" ht="13.15" customHeight="1" x14ac:dyDescent="0.2"/>
    <row r="22475" ht="13.15" customHeight="1" x14ac:dyDescent="0.2"/>
    <row r="22476" ht="13.15" customHeight="1" x14ac:dyDescent="0.2"/>
    <row r="22477" ht="13.15" customHeight="1" x14ac:dyDescent="0.2"/>
    <row r="22478" ht="13.15" customHeight="1" x14ac:dyDescent="0.2"/>
    <row r="22479" ht="13.15" customHeight="1" x14ac:dyDescent="0.2"/>
    <row r="22480" ht="13.15" customHeight="1" x14ac:dyDescent="0.2"/>
    <row r="22481" ht="13.15" customHeight="1" x14ac:dyDescent="0.2"/>
    <row r="22482" ht="13.15" customHeight="1" x14ac:dyDescent="0.2"/>
    <row r="22483" ht="13.15" customHeight="1" x14ac:dyDescent="0.2"/>
    <row r="22484" ht="13.15" customHeight="1" x14ac:dyDescent="0.2"/>
    <row r="22485" ht="13.15" customHeight="1" x14ac:dyDescent="0.2"/>
    <row r="22486" ht="13.15" customHeight="1" x14ac:dyDescent="0.2"/>
    <row r="22487" ht="13.15" customHeight="1" x14ac:dyDescent="0.2"/>
    <row r="22488" ht="13.15" customHeight="1" x14ac:dyDescent="0.2"/>
    <row r="22489" ht="13.15" customHeight="1" x14ac:dyDescent="0.2"/>
    <row r="22490" ht="13.15" customHeight="1" x14ac:dyDescent="0.2"/>
    <row r="22491" ht="13.15" customHeight="1" x14ac:dyDescent="0.2"/>
    <row r="22492" ht="13.15" customHeight="1" x14ac:dyDescent="0.2"/>
    <row r="22493" ht="13.15" customHeight="1" x14ac:dyDescent="0.2"/>
    <row r="22494" ht="13.15" customHeight="1" x14ac:dyDescent="0.2"/>
    <row r="22495" ht="13.15" customHeight="1" x14ac:dyDescent="0.2"/>
    <row r="22496" ht="13.15" customHeight="1" x14ac:dyDescent="0.2"/>
    <row r="22497" ht="13.15" customHeight="1" x14ac:dyDescent="0.2"/>
    <row r="22498" ht="13.15" customHeight="1" x14ac:dyDescent="0.2"/>
    <row r="22499" ht="13.15" customHeight="1" x14ac:dyDescent="0.2"/>
    <row r="22500" ht="13.15" customHeight="1" x14ac:dyDescent="0.2"/>
    <row r="22501" ht="13.15" customHeight="1" x14ac:dyDescent="0.2"/>
    <row r="22502" ht="13.15" customHeight="1" x14ac:dyDescent="0.2"/>
    <row r="22503" ht="13.15" customHeight="1" x14ac:dyDescent="0.2"/>
    <row r="22504" ht="13.15" customHeight="1" x14ac:dyDescent="0.2"/>
    <row r="22505" ht="13.15" customHeight="1" x14ac:dyDescent="0.2"/>
    <row r="22506" ht="13.15" customHeight="1" x14ac:dyDescent="0.2"/>
    <row r="22507" ht="13.15" customHeight="1" x14ac:dyDescent="0.2"/>
    <row r="22508" ht="13.15" customHeight="1" x14ac:dyDescent="0.2"/>
    <row r="22509" ht="13.15" customHeight="1" x14ac:dyDescent="0.2"/>
    <row r="22510" ht="13.15" customHeight="1" x14ac:dyDescent="0.2"/>
    <row r="22511" ht="13.15" customHeight="1" x14ac:dyDescent="0.2"/>
    <row r="22512" ht="13.15" customHeight="1" x14ac:dyDescent="0.2"/>
    <row r="22513" ht="13.15" customHeight="1" x14ac:dyDescent="0.2"/>
    <row r="22514" ht="13.15" customHeight="1" x14ac:dyDescent="0.2"/>
    <row r="22515" ht="13.15" customHeight="1" x14ac:dyDescent="0.2"/>
    <row r="22516" ht="13.15" customHeight="1" x14ac:dyDescent="0.2"/>
    <row r="22517" ht="13.15" customHeight="1" x14ac:dyDescent="0.2"/>
    <row r="22518" ht="13.15" customHeight="1" x14ac:dyDescent="0.2"/>
    <row r="22519" ht="13.15" customHeight="1" x14ac:dyDescent="0.2"/>
    <row r="22520" ht="13.15" customHeight="1" x14ac:dyDescent="0.2"/>
    <row r="22521" ht="13.15" customHeight="1" x14ac:dyDescent="0.2"/>
    <row r="22522" ht="13.15" customHeight="1" x14ac:dyDescent="0.2"/>
    <row r="22523" ht="13.15" customHeight="1" x14ac:dyDescent="0.2"/>
    <row r="22524" ht="13.15" customHeight="1" x14ac:dyDescent="0.2"/>
    <row r="22525" ht="13.15" customHeight="1" x14ac:dyDescent="0.2"/>
    <row r="22526" ht="13.15" customHeight="1" x14ac:dyDescent="0.2"/>
    <row r="22527" ht="13.15" customHeight="1" x14ac:dyDescent="0.2"/>
    <row r="22528" ht="13.15" customHeight="1" x14ac:dyDescent="0.2"/>
    <row r="22529" ht="13.15" customHeight="1" x14ac:dyDescent="0.2"/>
    <row r="22530" ht="13.15" customHeight="1" x14ac:dyDescent="0.2"/>
    <row r="22531" ht="13.15" customHeight="1" x14ac:dyDescent="0.2"/>
    <row r="22532" ht="13.15" customHeight="1" x14ac:dyDescent="0.2"/>
    <row r="22533" ht="13.15" customHeight="1" x14ac:dyDescent="0.2"/>
    <row r="22534" ht="13.15" customHeight="1" x14ac:dyDescent="0.2"/>
    <row r="22535" ht="13.15" customHeight="1" x14ac:dyDescent="0.2"/>
    <row r="22536" ht="13.15" customHeight="1" x14ac:dyDescent="0.2"/>
    <row r="22537" ht="13.15" customHeight="1" x14ac:dyDescent="0.2"/>
    <row r="22538" ht="13.15" customHeight="1" x14ac:dyDescent="0.2"/>
    <row r="22539" ht="13.15" customHeight="1" x14ac:dyDescent="0.2"/>
    <row r="22540" ht="13.15" customHeight="1" x14ac:dyDescent="0.2"/>
    <row r="22541" ht="13.15" customHeight="1" x14ac:dyDescent="0.2"/>
    <row r="22542" ht="13.15" customHeight="1" x14ac:dyDescent="0.2"/>
    <row r="22543" ht="13.15" customHeight="1" x14ac:dyDescent="0.2"/>
    <row r="22544" ht="13.15" customHeight="1" x14ac:dyDescent="0.2"/>
    <row r="22545" ht="13.15" customHeight="1" x14ac:dyDescent="0.2"/>
    <row r="22546" ht="13.15" customHeight="1" x14ac:dyDescent="0.2"/>
    <row r="22547" ht="13.15" customHeight="1" x14ac:dyDescent="0.2"/>
    <row r="22548" ht="13.15" customHeight="1" x14ac:dyDescent="0.2"/>
    <row r="22549" ht="13.15" customHeight="1" x14ac:dyDescent="0.2"/>
    <row r="22550" ht="13.15" customHeight="1" x14ac:dyDescent="0.2"/>
    <row r="22551" ht="13.15" customHeight="1" x14ac:dyDescent="0.2"/>
    <row r="22552" ht="13.15" customHeight="1" x14ac:dyDescent="0.2"/>
    <row r="22553" ht="13.15" customHeight="1" x14ac:dyDescent="0.2"/>
    <row r="22554" ht="13.15" customHeight="1" x14ac:dyDescent="0.2"/>
    <row r="22555" ht="13.15" customHeight="1" x14ac:dyDescent="0.2"/>
    <row r="22556" ht="13.15" customHeight="1" x14ac:dyDescent="0.2"/>
    <row r="22557" ht="13.15" customHeight="1" x14ac:dyDescent="0.2"/>
    <row r="22558" ht="13.15" customHeight="1" x14ac:dyDescent="0.2"/>
    <row r="22559" ht="13.15" customHeight="1" x14ac:dyDescent="0.2"/>
    <row r="22560" ht="13.15" customHeight="1" x14ac:dyDescent="0.2"/>
    <row r="22561" ht="13.15" customHeight="1" x14ac:dyDescent="0.2"/>
    <row r="22562" ht="13.15" customHeight="1" x14ac:dyDescent="0.2"/>
    <row r="22563" ht="13.15" customHeight="1" x14ac:dyDescent="0.2"/>
    <row r="22564" ht="13.15" customHeight="1" x14ac:dyDescent="0.2"/>
    <row r="22565" ht="13.15" customHeight="1" x14ac:dyDescent="0.2"/>
    <row r="22566" ht="13.15" customHeight="1" x14ac:dyDescent="0.2"/>
    <row r="22567" ht="13.15" customHeight="1" x14ac:dyDescent="0.2"/>
    <row r="22568" ht="13.15" customHeight="1" x14ac:dyDescent="0.2"/>
    <row r="22569" ht="13.15" customHeight="1" x14ac:dyDescent="0.2"/>
    <row r="22570" ht="13.15" customHeight="1" x14ac:dyDescent="0.2"/>
    <row r="22571" ht="13.15" customHeight="1" x14ac:dyDescent="0.2"/>
    <row r="22572" ht="13.15" customHeight="1" x14ac:dyDescent="0.2"/>
    <row r="22573" ht="13.15" customHeight="1" x14ac:dyDescent="0.2"/>
    <row r="22574" ht="13.15" customHeight="1" x14ac:dyDescent="0.2"/>
    <row r="22575" ht="13.15" customHeight="1" x14ac:dyDescent="0.2"/>
    <row r="22576" ht="13.15" customHeight="1" x14ac:dyDescent="0.2"/>
    <row r="22577" ht="13.15" customHeight="1" x14ac:dyDescent="0.2"/>
    <row r="22578" ht="13.15" customHeight="1" x14ac:dyDescent="0.2"/>
    <row r="22579" ht="13.15" customHeight="1" x14ac:dyDescent="0.2"/>
    <row r="22580" ht="13.15" customHeight="1" x14ac:dyDescent="0.2"/>
    <row r="22581" ht="13.15" customHeight="1" x14ac:dyDescent="0.2"/>
    <row r="22582" ht="13.15" customHeight="1" x14ac:dyDescent="0.2"/>
    <row r="22583" ht="13.15" customHeight="1" x14ac:dyDescent="0.2"/>
    <row r="22584" ht="13.15" customHeight="1" x14ac:dyDescent="0.2"/>
    <row r="22585" ht="13.15" customHeight="1" x14ac:dyDescent="0.2"/>
    <row r="22586" ht="13.15" customHeight="1" x14ac:dyDescent="0.2"/>
    <row r="22587" ht="13.15" customHeight="1" x14ac:dyDescent="0.2"/>
    <row r="22588" ht="13.15" customHeight="1" x14ac:dyDescent="0.2"/>
    <row r="22589" ht="13.15" customHeight="1" x14ac:dyDescent="0.2"/>
    <row r="22590" ht="13.15" customHeight="1" x14ac:dyDescent="0.2"/>
    <row r="22591" ht="13.15" customHeight="1" x14ac:dyDescent="0.2"/>
    <row r="22592" ht="13.15" customHeight="1" x14ac:dyDescent="0.2"/>
    <row r="22593" ht="13.15" customHeight="1" x14ac:dyDescent="0.2"/>
    <row r="22594" ht="13.15" customHeight="1" x14ac:dyDescent="0.2"/>
    <row r="22595" ht="13.15" customHeight="1" x14ac:dyDescent="0.2"/>
    <row r="22596" ht="13.15" customHeight="1" x14ac:dyDescent="0.2"/>
    <row r="22597" ht="13.15" customHeight="1" x14ac:dyDescent="0.2"/>
    <row r="22598" ht="13.15" customHeight="1" x14ac:dyDescent="0.2"/>
    <row r="22599" ht="13.15" customHeight="1" x14ac:dyDescent="0.2"/>
    <row r="22600" ht="13.15" customHeight="1" x14ac:dyDescent="0.2"/>
    <row r="22601" ht="13.15" customHeight="1" x14ac:dyDescent="0.2"/>
    <row r="22602" ht="13.15" customHeight="1" x14ac:dyDescent="0.2"/>
    <row r="22603" ht="13.15" customHeight="1" x14ac:dyDescent="0.2"/>
    <row r="22604" ht="13.15" customHeight="1" x14ac:dyDescent="0.2"/>
    <row r="22605" ht="13.15" customHeight="1" x14ac:dyDescent="0.2"/>
    <row r="22606" ht="13.15" customHeight="1" x14ac:dyDescent="0.2"/>
    <row r="22607" ht="13.15" customHeight="1" x14ac:dyDescent="0.2"/>
    <row r="22608" ht="13.15" customHeight="1" x14ac:dyDescent="0.2"/>
    <row r="22609" ht="13.15" customHeight="1" x14ac:dyDescent="0.2"/>
    <row r="22610" ht="13.15" customHeight="1" x14ac:dyDescent="0.2"/>
    <row r="22611" ht="13.15" customHeight="1" x14ac:dyDescent="0.2"/>
    <row r="22612" ht="13.15" customHeight="1" x14ac:dyDescent="0.2"/>
    <row r="22613" ht="13.15" customHeight="1" x14ac:dyDescent="0.2"/>
    <row r="22614" ht="13.15" customHeight="1" x14ac:dyDescent="0.2"/>
    <row r="22615" ht="13.15" customHeight="1" x14ac:dyDescent="0.2"/>
    <row r="22616" ht="13.15" customHeight="1" x14ac:dyDescent="0.2"/>
    <row r="22617" ht="13.15" customHeight="1" x14ac:dyDescent="0.2"/>
    <row r="22618" ht="13.15" customHeight="1" x14ac:dyDescent="0.2"/>
    <row r="22619" ht="13.15" customHeight="1" x14ac:dyDescent="0.2"/>
    <row r="22620" ht="13.15" customHeight="1" x14ac:dyDescent="0.2"/>
    <row r="22621" ht="13.15" customHeight="1" x14ac:dyDescent="0.2"/>
    <row r="22622" ht="13.15" customHeight="1" x14ac:dyDescent="0.2"/>
    <row r="22623" ht="13.15" customHeight="1" x14ac:dyDescent="0.2"/>
    <row r="22624" ht="13.15" customHeight="1" x14ac:dyDescent="0.2"/>
    <row r="22625" ht="13.15" customHeight="1" x14ac:dyDescent="0.2"/>
    <row r="22626" ht="13.15" customHeight="1" x14ac:dyDescent="0.2"/>
    <row r="22627" ht="13.15" customHeight="1" x14ac:dyDescent="0.2"/>
    <row r="22628" ht="13.15" customHeight="1" x14ac:dyDescent="0.2"/>
    <row r="22629" ht="13.15" customHeight="1" x14ac:dyDescent="0.2"/>
    <row r="22630" ht="13.15" customHeight="1" x14ac:dyDescent="0.2"/>
    <row r="22631" ht="13.15" customHeight="1" x14ac:dyDescent="0.2"/>
    <row r="22632" ht="13.15" customHeight="1" x14ac:dyDescent="0.2"/>
    <row r="22633" ht="13.15" customHeight="1" x14ac:dyDescent="0.2"/>
    <row r="22634" ht="13.15" customHeight="1" x14ac:dyDescent="0.2"/>
    <row r="22635" ht="13.15" customHeight="1" x14ac:dyDescent="0.2"/>
    <row r="22636" ht="13.15" customHeight="1" x14ac:dyDescent="0.2"/>
    <row r="22637" ht="13.15" customHeight="1" x14ac:dyDescent="0.2"/>
    <row r="22638" ht="13.15" customHeight="1" x14ac:dyDescent="0.2"/>
    <row r="22639" ht="13.15" customHeight="1" x14ac:dyDescent="0.2"/>
    <row r="22640" ht="13.15" customHeight="1" x14ac:dyDescent="0.2"/>
    <row r="22641" ht="13.15" customHeight="1" x14ac:dyDescent="0.2"/>
    <row r="22642" ht="13.15" customHeight="1" x14ac:dyDescent="0.2"/>
    <row r="22643" ht="13.15" customHeight="1" x14ac:dyDescent="0.2"/>
    <row r="22644" ht="13.15" customHeight="1" x14ac:dyDescent="0.2"/>
    <row r="22645" ht="13.15" customHeight="1" x14ac:dyDescent="0.2"/>
    <row r="22646" ht="13.15" customHeight="1" x14ac:dyDescent="0.2"/>
    <row r="22647" ht="13.15" customHeight="1" x14ac:dyDescent="0.2"/>
    <row r="22648" ht="13.15" customHeight="1" x14ac:dyDescent="0.2"/>
    <row r="22649" ht="13.15" customHeight="1" x14ac:dyDescent="0.2"/>
    <row r="22650" ht="13.15" customHeight="1" x14ac:dyDescent="0.2"/>
    <row r="22651" ht="13.15" customHeight="1" x14ac:dyDescent="0.2"/>
    <row r="22652" ht="13.15" customHeight="1" x14ac:dyDescent="0.2"/>
    <row r="22653" ht="13.15" customHeight="1" x14ac:dyDescent="0.2"/>
    <row r="22654" ht="13.15" customHeight="1" x14ac:dyDescent="0.2"/>
    <row r="22655" ht="13.15" customHeight="1" x14ac:dyDescent="0.2"/>
    <row r="22656" ht="13.15" customHeight="1" x14ac:dyDescent="0.2"/>
    <row r="22657" ht="13.15" customHeight="1" x14ac:dyDescent="0.2"/>
    <row r="22658" ht="13.15" customHeight="1" x14ac:dyDescent="0.2"/>
    <row r="22659" ht="13.15" customHeight="1" x14ac:dyDescent="0.2"/>
    <row r="22660" ht="13.15" customHeight="1" x14ac:dyDescent="0.2"/>
    <row r="22661" ht="13.15" customHeight="1" x14ac:dyDescent="0.2"/>
    <row r="22662" ht="13.15" customHeight="1" x14ac:dyDescent="0.2"/>
    <row r="22663" ht="13.15" customHeight="1" x14ac:dyDescent="0.2"/>
    <row r="22664" ht="13.15" customHeight="1" x14ac:dyDescent="0.2"/>
    <row r="22665" ht="13.15" customHeight="1" x14ac:dyDescent="0.2"/>
    <row r="22666" ht="13.15" customHeight="1" x14ac:dyDescent="0.2"/>
    <row r="22667" ht="13.15" customHeight="1" x14ac:dyDescent="0.2"/>
    <row r="22668" ht="13.15" customHeight="1" x14ac:dyDescent="0.2"/>
    <row r="22669" ht="13.15" customHeight="1" x14ac:dyDescent="0.2"/>
    <row r="22670" ht="13.15" customHeight="1" x14ac:dyDescent="0.2"/>
    <row r="22671" ht="13.15" customHeight="1" x14ac:dyDescent="0.2"/>
    <row r="22672" ht="13.15" customHeight="1" x14ac:dyDescent="0.2"/>
    <row r="22673" ht="13.15" customHeight="1" x14ac:dyDescent="0.2"/>
    <row r="22674" ht="13.15" customHeight="1" x14ac:dyDescent="0.2"/>
    <row r="22675" ht="13.15" customHeight="1" x14ac:dyDescent="0.2"/>
    <row r="22676" ht="13.15" customHeight="1" x14ac:dyDescent="0.2"/>
    <row r="22677" ht="13.15" customHeight="1" x14ac:dyDescent="0.2"/>
    <row r="22678" ht="13.15" customHeight="1" x14ac:dyDescent="0.2"/>
    <row r="22679" ht="13.15" customHeight="1" x14ac:dyDescent="0.2"/>
    <row r="22680" ht="13.15" customHeight="1" x14ac:dyDescent="0.2"/>
    <row r="22681" ht="13.15" customHeight="1" x14ac:dyDescent="0.2"/>
    <row r="22682" ht="13.15" customHeight="1" x14ac:dyDescent="0.2"/>
    <row r="22683" ht="13.15" customHeight="1" x14ac:dyDescent="0.2"/>
    <row r="22684" ht="13.15" customHeight="1" x14ac:dyDescent="0.2"/>
    <row r="22685" ht="13.15" customHeight="1" x14ac:dyDescent="0.2"/>
    <row r="22686" ht="13.15" customHeight="1" x14ac:dyDescent="0.2"/>
    <row r="22687" ht="13.15" customHeight="1" x14ac:dyDescent="0.2"/>
    <row r="22688" ht="13.15" customHeight="1" x14ac:dyDescent="0.2"/>
    <row r="22689" ht="13.15" customHeight="1" x14ac:dyDescent="0.2"/>
    <row r="22690" ht="13.15" customHeight="1" x14ac:dyDescent="0.2"/>
    <row r="22691" ht="13.15" customHeight="1" x14ac:dyDescent="0.2"/>
    <row r="22692" ht="13.15" customHeight="1" x14ac:dyDescent="0.2"/>
    <row r="22693" ht="13.15" customHeight="1" x14ac:dyDescent="0.2"/>
    <row r="22694" ht="13.15" customHeight="1" x14ac:dyDescent="0.2"/>
    <row r="22695" ht="13.15" customHeight="1" x14ac:dyDescent="0.2"/>
    <row r="22696" ht="13.15" customHeight="1" x14ac:dyDescent="0.2"/>
    <row r="22697" ht="13.15" customHeight="1" x14ac:dyDescent="0.2"/>
    <row r="22698" ht="13.15" customHeight="1" x14ac:dyDescent="0.2"/>
    <row r="22699" ht="13.15" customHeight="1" x14ac:dyDescent="0.2"/>
    <row r="22700" ht="13.15" customHeight="1" x14ac:dyDescent="0.2"/>
    <row r="22701" ht="13.15" customHeight="1" x14ac:dyDescent="0.2"/>
    <row r="22702" ht="13.15" customHeight="1" x14ac:dyDescent="0.2"/>
    <row r="22703" ht="13.15" customHeight="1" x14ac:dyDescent="0.2"/>
    <row r="22704" ht="13.15" customHeight="1" x14ac:dyDescent="0.2"/>
    <row r="22705" ht="13.15" customHeight="1" x14ac:dyDescent="0.2"/>
    <row r="22706" ht="13.15" customHeight="1" x14ac:dyDescent="0.2"/>
    <row r="22707" ht="13.15" customHeight="1" x14ac:dyDescent="0.2"/>
    <row r="22708" ht="13.15" customHeight="1" x14ac:dyDescent="0.2"/>
    <row r="22709" ht="13.15" customHeight="1" x14ac:dyDescent="0.2"/>
    <row r="22710" ht="13.15" customHeight="1" x14ac:dyDescent="0.2"/>
    <row r="22711" ht="13.15" customHeight="1" x14ac:dyDescent="0.2"/>
    <row r="22712" ht="13.15" customHeight="1" x14ac:dyDescent="0.2"/>
    <row r="22713" ht="13.15" customHeight="1" x14ac:dyDescent="0.2"/>
    <row r="22714" ht="13.15" customHeight="1" x14ac:dyDescent="0.2"/>
    <row r="22715" ht="13.15" customHeight="1" x14ac:dyDescent="0.2"/>
    <row r="22716" ht="13.15" customHeight="1" x14ac:dyDescent="0.2"/>
    <row r="22717" ht="13.15" customHeight="1" x14ac:dyDescent="0.2"/>
    <row r="22718" ht="13.15" customHeight="1" x14ac:dyDescent="0.2"/>
    <row r="22719" ht="13.15" customHeight="1" x14ac:dyDescent="0.2"/>
    <row r="22720" ht="13.15" customHeight="1" x14ac:dyDescent="0.2"/>
    <row r="22721" ht="13.15" customHeight="1" x14ac:dyDescent="0.2"/>
    <row r="22722" ht="13.15" customHeight="1" x14ac:dyDescent="0.2"/>
    <row r="22723" ht="13.15" customHeight="1" x14ac:dyDescent="0.2"/>
    <row r="22724" ht="13.15" customHeight="1" x14ac:dyDescent="0.2"/>
    <row r="22725" ht="13.15" customHeight="1" x14ac:dyDescent="0.2"/>
    <row r="22726" ht="13.15" customHeight="1" x14ac:dyDescent="0.2"/>
    <row r="22727" ht="13.15" customHeight="1" x14ac:dyDescent="0.2"/>
    <row r="22728" ht="13.15" customHeight="1" x14ac:dyDescent="0.2"/>
    <row r="22729" ht="13.15" customHeight="1" x14ac:dyDescent="0.2"/>
    <row r="22730" ht="13.15" customHeight="1" x14ac:dyDescent="0.2"/>
    <row r="22731" ht="13.15" customHeight="1" x14ac:dyDescent="0.2"/>
    <row r="22732" ht="13.15" customHeight="1" x14ac:dyDescent="0.2"/>
    <row r="22733" ht="13.15" customHeight="1" x14ac:dyDescent="0.2"/>
    <row r="22734" ht="13.15" customHeight="1" x14ac:dyDescent="0.2"/>
    <row r="22735" ht="13.15" customHeight="1" x14ac:dyDescent="0.2"/>
    <row r="22736" ht="13.15" customHeight="1" x14ac:dyDescent="0.2"/>
    <row r="22737" ht="13.15" customHeight="1" x14ac:dyDescent="0.2"/>
    <row r="22738" ht="13.15" customHeight="1" x14ac:dyDescent="0.2"/>
    <row r="22739" ht="13.15" customHeight="1" x14ac:dyDescent="0.2"/>
    <row r="22740" ht="13.15" customHeight="1" x14ac:dyDescent="0.2"/>
    <row r="22741" ht="13.15" customHeight="1" x14ac:dyDescent="0.2"/>
    <row r="22742" ht="13.15" customHeight="1" x14ac:dyDescent="0.2"/>
    <row r="22743" ht="13.15" customHeight="1" x14ac:dyDescent="0.2"/>
    <row r="22744" ht="13.15" customHeight="1" x14ac:dyDescent="0.2"/>
    <row r="22745" ht="13.15" customHeight="1" x14ac:dyDescent="0.2"/>
    <row r="22746" ht="13.15" customHeight="1" x14ac:dyDescent="0.2"/>
    <row r="22747" ht="13.15" customHeight="1" x14ac:dyDescent="0.2"/>
    <row r="22748" ht="13.15" customHeight="1" x14ac:dyDescent="0.2"/>
    <row r="22749" ht="13.15" customHeight="1" x14ac:dyDescent="0.2"/>
    <row r="22750" ht="13.15" customHeight="1" x14ac:dyDescent="0.2"/>
    <row r="22751" ht="13.15" customHeight="1" x14ac:dyDescent="0.2"/>
    <row r="22752" ht="13.15" customHeight="1" x14ac:dyDescent="0.2"/>
    <row r="22753" ht="13.15" customHeight="1" x14ac:dyDescent="0.2"/>
    <row r="22754" ht="13.15" customHeight="1" x14ac:dyDescent="0.2"/>
    <row r="22755" ht="13.15" customHeight="1" x14ac:dyDescent="0.2"/>
    <row r="22756" ht="13.15" customHeight="1" x14ac:dyDescent="0.2"/>
    <row r="22757" ht="13.15" customHeight="1" x14ac:dyDescent="0.2"/>
    <row r="22758" ht="13.15" customHeight="1" x14ac:dyDescent="0.2"/>
    <row r="22759" ht="13.15" customHeight="1" x14ac:dyDescent="0.2"/>
    <row r="22760" ht="13.15" customHeight="1" x14ac:dyDescent="0.2"/>
    <row r="22761" ht="13.15" customHeight="1" x14ac:dyDescent="0.2"/>
    <row r="22762" ht="13.15" customHeight="1" x14ac:dyDescent="0.2"/>
    <row r="22763" ht="13.15" customHeight="1" x14ac:dyDescent="0.2"/>
    <row r="22764" ht="13.15" customHeight="1" x14ac:dyDescent="0.2"/>
    <row r="22765" ht="13.15" customHeight="1" x14ac:dyDescent="0.2"/>
    <row r="22766" ht="13.15" customHeight="1" x14ac:dyDescent="0.2"/>
    <row r="22767" ht="13.15" customHeight="1" x14ac:dyDescent="0.2"/>
    <row r="22768" ht="13.15" customHeight="1" x14ac:dyDescent="0.2"/>
    <row r="22769" ht="13.15" customHeight="1" x14ac:dyDescent="0.2"/>
    <row r="22770" ht="13.15" customHeight="1" x14ac:dyDescent="0.2"/>
    <row r="22771" ht="13.15" customHeight="1" x14ac:dyDescent="0.2"/>
    <row r="22772" ht="13.15" customHeight="1" x14ac:dyDescent="0.2"/>
    <row r="22773" ht="13.15" customHeight="1" x14ac:dyDescent="0.2"/>
    <row r="22774" ht="13.15" customHeight="1" x14ac:dyDescent="0.2"/>
    <row r="22775" ht="13.15" customHeight="1" x14ac:dyDescent="0.2"/>
    <row r="22776" ht="13.15" customHeight="1" x14ac:dyDescent="0.2"/>
    <row r="22777" ht="13.15" customHeight="1" x14ac:dyDescent="0.2"/>
    <row r="22778" ht="13.15" customHeight="1" x14ac:dyDescent="0.2"/>
    <row r="22779" ht="13.15" customHeight="1" x14ac:dyDescent="0.2"/>
    <row r="22780" ht="13.15" customHeight="1" x14ac:dyDescent="0.2"/>
    <row r="22781" ht="13.15" customHeight="1" x14ac:dyDescent="0.2"/>
    <row r="22782" ht="13.15" customHeight="1" x14ac:dyDescent="0.2"/>
    <row r="22783" ht="13.15" customHeight="1" x14ac:dyDescent="0.2"/>
    <row r="22784" ht="13.15" customHeight="1" x14ac:dyDescent="0.2"/>
    <row r="22785" ht="13.15" customHeight="1" x14ac:dyDescent="0.2"/>
    <row r="22786" ht="13.15" customHeight="1" x14ac:dyDescent="0.2"/>
    <row r="22787" ht="13.15" customHeight="1" x14ac:dyDescent="0.2"/>
    <row r="22788" ht="13.15" customHeight="1" x14ac:dyDescent="0.2"/>
    <row r="22789" ht="13.15" customHeight="1" x14ac:dyDescent="0.2"/>
    <row r="22790" ht="13.15" customHeight="1" x14ac:dyDescent="0.2"/>
    <row r="22791" ht="13.15" customHeight="1" x14ac:dyDescent="0.2"/>
    <row r="22792" ht="13.15" customHeight="1" x14ac:dyDescent="0.2"/>
    <row r="22793" ht="13.15" customHeight="1" x14ac:dyDescent="0.2"/>
    <row r="22794" ht="13.15" customHeight="1" x14ac:dyDescent="0.2"/>
    <row r="22795" ht="13.15" customHeight="1" x14ac:dyDescent="0.2"/>
    <row r="22796" ht="13.15" customHeight="1" x14ac:dyDescent="0.2"/>
    <row r="22797" ht="13.15" customHeight="1" x14ac:dyDescent="0.2"/>
    <row r="22798" ht="13.15" customHeight="1" x14ac:dyDescent="0.2"/>
    <row r="22799" ht="13.15" customHeight="1" x14ac:dyDescent="0.2"/>
    <row r="22800" ht="13.15" customHeight="1" x14ac:dyDescent="0.2"/>
    <row r="22801" ht="13.15" customHeight="1" x14ac:dyDescent="0.2"/>
    <row r="22802" ht="13.15" customHeight="1" x14ac:dyDescent="0.2"/>
    <row r="22803" ht="13.15" customHeight="1" x14ac:dyDescent="0.2"/>
    <row r="22804" ht="13.15" customHeight="1" x14ac:dyDescent="0.2"/>
    <row r="22805" ht="13.15" customHeight="1" x14ac:dyDescent="0.2"/>
    <row r="22806" ht="13.15" customHeight="1" x14ac:dyDescent="0.2"/>
    <row r="22807" ht="13.15" customHeight="1" x14ac:dyDescent="0.2"/>
    <row r="22808" ht="13.15" customHeight="1" x14ac:dyDescent="0.2"/>
    <row r="22809" ht="13.15" customHeight="1" x14ac:dyDescent="0.2"/>
    <row r="22810" ht="13.15" customHeight="1" x14ac:dyDescent="0.2"/>
    <row r="22811" ht="13.15" customHeight="1" x14ac:dyDescent="0.2"/>
    <row r="22812" ht="13.15" customHeight="1" x14ac:dyDescent="0.2"/>
    <row r="22813" ht="13.15" customHeight="1" x14ac:dyDescent="0.2"/>
    <row r="22814" ht="13.15" customHeight="1" x14ac:dyDescent="0.2"/>
    <row r="22815" ht="13.15" customHeight="1" x14ac:dyDescent="0.2"/>
    <row r="22816" ht="13.15" customHeight="1" x14ac:dyDescent="0.2"/>
    <row r="22817" ht="13.15" customHeight="1" x14ac:dyDescent="0.2"/>
    <row r="22818" ht="13.15" customHeight="1" x14ac:dyDescent="0.2"/>
    <row r="22819" ht="13.15" customHeight="1" x14ac:dyDescent="0.2"/>
    <row r="22820" ht="13.15" customHeight="1" x14ac:dyDescent="0.2"/>
    <row r="22821" ht="13.15" customHeight="1" x14ac:dyDescent="0.2"/>
    <row r="22822" ht="13.15" customHeight="1" x14ac:dyDescent="0.2"/>
    <row r="22823" ht="13.15" customHeight="1" x14ac:dyDescent="0.2"/>
    <row r="22824" ht="13.15" customHeight="1" x14ac:dyDescent="0.2"/>
    <row r="22825" ht="13.15" customHeight="1" x14ac:dyDescent="0.2"/>
    <row r="22826" ht="13.15" customHeight="1" x14ac:dyDescent="0.2"/>
    <row r="22827" ht="13.15" customHeight="1" x14ac:dyDescent="0.2"/>
    <row r="22828" ht="13.15" customHeight="1" x14ac:dyDescent="0.2"/>
    <row r="22829" ht="13.15" customHeight="1" x14ac:dyDescent="0.2"/>
    <row r="22830" ht="13.15" customHeight="1" x14ac:dyDescent="0.2"/>
    <row r="22831" ht="13.15" customHeight="1" x14ac:dyDescent="0.2"/>
    <row r="22832" ht="13.15" customHeight="1" x14ac:dyDescent="0.2"/>
    <row r="22833" ht="13.15" customHeight="1" x14ac:dyDescent="0.2"/>
    <row r="22834" ht="13.15" customHeight="1" x14ac:dyDescent="0.2"/>
    <row r="22835" ht="13.15" customHeight="1" x14ac:dyDescent="0.2"/>
    <row r="22836" ht="13.15" customHeight="1" x14ac:dyDescent="0.2"/>
    <row r="22837" ht="13.15" customHeight="1" x14ac:dyDescent="0.2"/>
    <row r="22838" ht="13.15" customHeight="1" x14ac:dyDescent="0.2"/>
    <row r="22839" ht="13.15" customHeight="1" x14ac:dyDescent="0.2"/>
    <row r="22840" ht="13.15" customHeight="1" x14ac:dyDescent="0.2"/>
    <row r="22841" ht="13.15" customHeight="1" x14ac:dyDescent="0.2"/>
    <row r="22842" ht="13.15" customHeight="1" x14ac:dyDescent="0.2"/>
    <row r="22843" ht="13.15" customHeight="1" x14ac:dyDescent="0.2"/>
    <row r="22844" ht="13.15" customHeight="1" x14ac:dyDescent="0.2"/>
    <row r="22845" ht="13.15" customHeight="1" x14ac:dyDescent="0.2"/>
    <row r="22846" ht="13.15" customHeight="1" x14ac:dyDescent="0.2"/>
    <row r="22847" ht="13.15" customHeight="1" x14ac:dyDescent="0.2"/>
    <row r="22848" ht="13.15" customHeight="1" x14ac:dyDescent="0.2"/>
    <row r="22849" ht="13.15" customHeight="1" x14ac:dyDescent="0.2"/>
    <row r="22850" ht="13.15" customHeight="1" x14ac:dyDescent="0.2"/>
    <row r="22851" ht="13.15" customHeight="1" x14ac:dyDescent="0.2"/>
    <row r="22852" ht="13.15" customHeight="1" x14ac:dyDescent="0.2"/>
    <row r="22853" ht="13.15" customHeight="1" x14ac:dyDescent="0.2"/>
    <row r="22854" ht="13.15" customHeight="1" x14ac:dyDescent="0.2"/>
    <row r="22855" ht="13.15" customHeight="1" x14ac:dyDescent="0.2"/>
    <row r="22856" ht="13.15" customHeight="1" x14ac:dyDescent="0.2"/>
    <row r="22857" ht="13.15" customHeight="1" x14ac:dyDescent="0.2"/>
    <row r="22858" ht="13.15" customHeight="1" x14ac:dyDescent="0.2"/>
    <row r="22859" ht="13.15" customHeight="1" x14ac:dyDescent="0.2"/>
    <row r="22860" ht="13.15" customHeight="1" x14ac:dyDescent="0.2"/>
    <row r="22861" ht="13.15" customHeight="1" x14ac:dyDescent="0.2"/>
    <row r="22862" ht="13.15" customHeight="1" x14ac:dyDescent="0.2"/>
    <row r="22863" ht="13.15" customHeight="1" x14ac:dyDescent="0.2"/>
    <row r="22864" ht="13.15" customHeight="1" x14ac:dyDescent="0.2"/>
    <row r="22865" ht="13.15" customHeight="1" x14ac:dyDescent="0.2"/>
    <row r="22866" ht="13.15" customHeight="1" x14ac:dyDescent="0.2"/>
    <row r="22867" ht="13.15" customHeight="1" x14ac:dyDescent="0.2"/>
    <row r="22868" ht="13.15" customHeight="1" x14ac:dyDescent="0.2"/>
    <row r="22869" ht="13.15" customHeight="1" x14ac:dyDescent="0.2"/>
    <row r="22870" ht="13.15" customHeight="1" x14ac:dyDescent="0.2"/>
    <row r="22871" ht="13.15" customHeight="1" x14ac:dyDescent="0.2"/>
    <row r="22872" ht="13.15" customHeight="1" x14ac:dyDescent="0.2"/>
    <row r="22873" ht="13.15" customHeight="1" x14ac:dyDescent="0.2"/>
    <row r="22874" ht="13.15" customHeight="1" x14ac:dyDescent="0.2"/>
    <row r="22875" ht="13.15" customHeight="1" x14ac:dyDescent="0.2"/>
    <row r="22876" ht="13.15" customHeight="1" x14ac:dyDescent="0.2"/>
    <row r="22877" ht="13.15" customHeight="1" x14ac:dyDescent="0.2"/>
    <row r="22878" ht="13.15" customHeight="1" x14ac:dyDescent="0.2"/>
    <row r="22879" ht="13.15" customHeight="1" x14ac:dyDescent="0.2"/>
    <row r="22880" ht="13.15" customHeight="1" x14ac:dyDescent="0.2"/>
    <row r="22881" ht="13.15" customHeight="1" x14ac:dyDescent="0.2"/>
    <row r="22882" ht="13.15" customHeight="1" x14ac:dyDescent="0.2"/>
    <row r="22883" ht="13.15" customHeight="1" x14ac:dyDescent="0.2"/>
    <row r="22884" ht="13.15" customHeight="1" x14ac:dyDescent="0.2"/>
    <row r="22885" ht="13.15" customHeight="1" x14ac:dyDescent="0.2"/>
    <row r="22886" ht="13.15" customHeight="1" x14ac:dyDescent="0.2"/>
    <row r="22887" ht="13.15" customHeight="1" x14ac:dyDescent="0.2"/>
    <row r="22888" ht="13.15" customHeight="1" x14ac:dyDescent="0.2"/>
    <row r="22889" ht="13.15" customHeight="1" x14ac:dyDescent="0.2"/>
    <row r="22890" ht="13.15" customHeight="1" x14ac:dyDescent="0.2"/>
    <row r="22891" ht="13.15" customHeight="1" x14ac:dyDescent="0.2"/>
    <row r="22892" ht="13.15" customHeight="1" x14ac:dyDescent="0.2"/>
    <row r="22893" ht="13.15" customHeight="1" x14ac:dyDescent="0.2"/>
    <row r="22894" ht="13.15" customHeight="1" x14ac:dyDescent="0.2"/>
    <row r="22895" ht="13.15" customHeight="1" x14ac:dyDescent="0.2"/>
    <row r="22896" ht="13.15" customHeight="1" x14ac:dyDescent="0.2"/>
    <row r="22897" ht="13.15" customHeight="1" x14ac:dyDescent="0.2"/>
    <row r="22898" ht="13.15" customHeight="1" x14ac:dyDescent="0.2"/>
    <row r="22899" ht="13.15" customHeight="1" x14ac:dyDescent="0.2"/>
    <row r="22900" ht="13.15" customHeight="1" x14ac:dyDescent="0.2"/>
    <row r="22901" ht="13.15" customHeight="1" x14ac:dyDescent="0.2"/>
    <row r="22902" ht="13.15" customHeight="1" x14ac:dyDescent="0.2"/>
    <row r="22903" ht="13.15" customHeight="1" x14ac:dyDescent="0.2"/>
    <row r="22904" ht="13.15" customHeight="1" x14ac:dyDescent="0.2"/>
    <row r="22905" ht="13.15" customHeight="1" x14ac:dyDescent="0.2"/>
    <row r="22906" ht="13.15" customHeight="1" x14ac:dyDescent="0.2"/>
    <row r="22907" ht="13.15" customHeight="1" x14ac:dyDescent="0.2"/>
    <row r="22908" ht="13.15" customHeight="1" x14ac:dyDescent="0.2"/>
    <row r="22909" ht="13.15" customHeight="1" x14ac:dyDescent="0.2"/>
    <row r="22910" ht="13.15" customHeight="1" x14ac:dyDescent="0.2"/>
    <row r="22911" ht="13.15" customHeight="1" x14ac:dyDescent="0.2"/>
    <row r="22912" ht="13.15" customHeight="1" x14ac:dyDescent="0.2"/>
    <row r="22913" ht="13.15" customHeight="1" x14ac:dyDescent="0.2"/>
    <row r="22914" ht="13.15" customHeight="1" x14ac:dyDescent="0.2"/>
    <row r="22915" ht="13.15" customHeight="1" x14ac:dyDescent="0.2"/>
    <row r="22916" ht="13.15" customHeight="1" x14ac:dyDescent="0.2"/>
    <row r="22917" ht="13.15" customHeight="1" x14ac:dyDescent="0.2"/>
    <row r="22918" ht="13.15" customHeight="1" x14ac:dyDescent="0.2"/>
    <row r="22919" ht="13.15" customHeight="1" x14ac:dyDescent="0.2"/>
    <row r="22920" ht="13.15" customHeight="1" x14ac:dyDescent="0.2"/>
    <row r="22921" ht="13.15" customHeight="1" x14ac:dyDescent="0.2"/>
    <row r="22922" ht="13.15" customHeight="1" x14ac:dyDescent="0.2"/>
    <row r="22923" ht="13.15" customHeight="1" x14ac:dyDescent="0.2"/>
    <row r="22924" ht="13.15" customHeight="1" x14ac:dyDescent="0.2"/>
    <row r="22925" ht="13.15" customHeight="1" x14ac:dyDescent="0.2"/>
    <row r="22926" ht="13.15" customHeight="1" x14ac:dyDescent="0.2"/>
    <row r="22927" ht="13.15" customHeight="1" x14ac:dyDescent="0.2"/>
    <row r="22928" ht="13.15" customHeight="1" x14ac:dyDescent="0.2"/>
    <row r="22929" ht="13.15" customHeight="1" x14ac:dyDescent="0.2"/>
    <row r="22930" ht="13.15" customHeight="1" x14ac:dyDescent="0.2"/>
    <row r="22931" ht="13.15" customHeight="1" x14ac:dyDescent="0.2"/>
    <row r="22932" ht="13.15" customHeight="1" x14ac:dyDescent="0.2"/>
    <row r="22933" ht="13.15" customHeight="1" x14ac:dyDescent="0.2"/>
    <row r="22934" ht="13.15" customHeight="1" x14ac:dyDescent="0.2"/>
    <row r="22935" ht="13.15" customHeight="1" x14ac:dyDescent="0.2"/>
    <row r="22936" ht="13.15" customHeight="1" x14ac:dyDescent="0.2"/>
    <row r="22937" ht="13.15" customHeight="1" x14ac:dyDescent="0.2"/>
    <row r="22938" ht="13.15" customHeight="1" x14ac:dyDescent="0.2"/>
    <row r="22939" ht="13.15" customHeight="1" x14ac:dyDescent="0.2"/>
    <row r="22940" ht="13.15" customHeight="1" x14ac:dyDescent="0.2"/>
    <row r="22941" ht="13.15" customHeight="1" x14ac:dyDescent="0.2"/>
    <row r="22942" ht="13.15" customHeight="1" x14ac:dyDescent="0.2"/>
    <row r="22943" ht="13.15" customHeight="1" x14ac:dyDescent="0.2"/>
    <row r="22944" ht="13.15" customHeight="1" x14ac:dyDescent="0.2"/>
    <row r="22945" ht="13.15" customHeight="1" x14ac:dyDescent="0.2"/>
    <row r="22946" ht="13.15" customHeight="1" x14ac:dyDescent="0.2"/>
    <row r="22947" ht="13.15" customHeight="1" x14ac:dyDescent="0.2"/>
    <row r="22948" ht="13.15" customHeight="1" x14ac:dyDescent="0.2"/>
    <row r="22949" ht="13.15" customHeight="1" x14ac:dyDescent="0.2"/>
    <row r="22950" ht="13.15" customHeight="1" x14ac:dyDescent="0.2"/>
    <row r="22951" ht="13.15" customHeight="1" x14ac:dyDescent="0.2"/>
    <row r="22952" ht="13.15" customHeight="1" x14ac:dyDescent="0.2"/>
    <row r="22953" ht="13.15" customHeight="1" x14ac:dyDescent="0.2"/>
    <row r="22954" ht="13.15" customHeight="1" x14ac:dyDescent="0.2"/>
    <row r="22955" ht="13.15" customHeight="1" x14ac:dyDescent="0.2"/>
    <row r="22956" ht="13.15" customHeight="1" x14ac:dyDescent="0.2"/>
    <row r="22957" ht="13.15" customHeight="1" x14ac:dyDescent="0.2"/>
    <row r="22958" ht="13.15" customHeight="1" x14ac:dyDescent="0.2"/>
    <row r="22959" ht="13.15" customHeight="1" x14ac:dyDescent="0.2"/>
    <row r="22960" ht="13.15" customHeight="1" x14ac:dyDescent="0.2"/>
    <row r="22961" ht="13.15" customHeight="1" x14ac:dyDescent="0.2"/>
    <row r="22962" ht="13.15" customHeight="1" x14ac:dyDescent="0.2"/>
    <row r="22963" ht="13.15" customHeight="1" x14ac:dyDescent="0.2"/>
    <row r="22964" ht="13.15" customHeight="1" x14ac:dyDescent="0.2"/>
    <row r="22965" ht="13.15" customHeight="1" x14ac:dyDescent="0.2"/>
    <row r="22966" ht="13.15" customHeight="1" x14ac:dyDescent="0.2"/>
    <row r="22967" ht="13.15" customHeight="1" x14ac:dyDescent="0.2"/>
    <row r="22968" ht="13.15" customHeight="1" x14ac:dyDescent="0.2"/>
    <row r="22969" ht="13.15" customHeight="1" x14ac:dyDescent="0.2"/>
    <row r="22970" ht="13.15" customHeight="1" x14ac:dyDescent="0.2"/>
    <row r="22971" ht="13.15" customHeight="1" x14ac:dyDescent="0.2"/>
    <row r="22972" ht="13.15" customHeight="1" x14ac:dyDescent="0.2"/>
    <row r="22973" ht="13.15" customHeight="1" x14ac:dyDescent="0.2"/>
    <row r="22974" ht="13.15" customHeight="1" x14ac:dyDescent="0.2"/>
    <row r="22975" ht="13.15" customHeight="1" x14ac:dyDescent="0.2"/>
    <row r="22976" ht="13.15" customHeight="1" x14ac:dyDescent="0.2"/>
    <row r="22977" ht="13.15" customHeight="1" x14ac:dyDescent="0.2"/>
    <row r="22978" ht="13.15" customHeight="1" x14ac:dyDescent="0.2"/>
    <row r="22979" ht="13.15" customHeight="1" x14ac:dyDescent="0.2"/>
    <row r="22980" ht="13.15" customHeight="1" x14ac:dyDescent="0.2"/>
    <row r="22981" ht="13.15" customHeight="1" x14ac:dyDescent="0.2"/>
    <row r="22982" ht="13.15" customHeight="1" x14ac:dyDescent="0.2"/>
    <row r="22983" ht="13.15" customHeight="1" x14ac:dyDescent="0.2"/>
    <row r="22984" ht="13.15" customHeight="1" x14ac:dyDescent="0.2"/>
    <row r="22985" ht="13.15" customHeight="1" x14ac:dyDescent="0.2"/>
    <row r="22986" ht="13.15" customHeight="1" x14ac:dyDescent="0.2"/>
    <row r="22987" ht="13.15" customHeight="1" x14ac:dyDescent="0.2"/>
    <row r="22988" ht="13.15" customHeight="1" x14ac:dyDescent="0.2"/>
    <row r="22989" ht="13.15" customHeight="1" x14ac:dyDescent="0.2"/>
    <row r="22990" ht="13.15" customHeight="1" x14ac:dyDescent="0.2"/>
    <row r="22991" ht="13.15" customHeight="1" x14ac:dyDescent="0.2"/>
    <row r="22992" ht="13.15" customHeight="1" x14ac:dyDescent="0.2"/>
    <row r="22993" ht="13.15" customHeight="1" x14ac:dyDescent="0.2"/>
    <row r="22994" ht="13.15" customHeight="1" x14ac:dyDescent="0.2"/>
    <row r="22995" ht="13.15" customHeight="1" x14ac:dyDescent="0.2"/>
    <row r="22996" ht="13.15" customHeight="1" x14ac:dyDescent="0.2"/>
    <row r="22997" ht="13.15" customHeight="1" x14ac:dyDescent="0.2"/>
    <row r="22998" ht="13.15" customHeight="1" x14ac:dyDescent="0.2"/>
    <row r="22999" ht="13.15" customHeight="1" x14ac:dyDescent="0.2"/>
    <row r="23000" ht="13.15" customHeight="1" x14ac:dyDescent="0.2"/>
    <row r="23001" ht="13.15" customHeight="1" x14ac:dyDescent="0.2"/>
    <row r="23002" ht="13.15" customHeight="1" x14ac:dyDescent="0.2"/>
    <row r="23003" ht="13.15" customHeight="1" x14ac:dyDescent="0.2"/>
    <row r="23004" ht="13.15" customHeight="1" x14ac:dyDescent="0.2"/>
    <row r="23005" ht="13.15" customHeight="1" x14ac:dyDescent="0.2"/>
    <row r="23006" ht="13.15" customHeight="1" x14ac:dyDescent="0.2"/>
    <row r="23007" ht="13.15" customHeight="1" x14ac:dyDescent="0.2"/>
    <row r="23008" ht="13.15" customHeight="1" x14ac:dyDescent="0.2"/>
    <row r="23009" ht="13.15" customHeight="1" x14ac:dyDescent="0.2"/>
    <row r="23010" ht="13.15" customHeight="1" x14ac:dyDescent="0.2"/>
    <row r="23011" ht="13.15" customHeight="1" x14ac:dyDescent="0.2"/>
    <row r="23012" ht="13.15" customHeight="1" x14ac:dyDescent="0.2"/>
    <row r="23013" ht="13.15" customHeight="1" x14ac:dyDescent="0.2"/>
    <row r="23014" ht="13.15" customHeight="1" x14ac:dyDescent="0.2"/>
    <row r="23015" ht="13.15" customHeight="1" x14ac:dyDescent="0.2"/>
    <row r="23016" ht="13.15" customHeight="1" x14ac:dyDescent="0.2"/>
    <row r="23017" ht="13.15" customHeight="1" x14ac:dyDescent="0.2"/>
    <row r="23018" ht="13.15" customHeight="1" x14ac:dyDescent="0.2"/>
    <row r="23019" ht="13.15" customHeight="1" x14ac:dyDescent="0.2"/>
    <row r="23020" ht="13.15" customHeight="1" x14ac:dyDescent="0.2"/>
    <row r="23021" ht="13.15" customHeight="1" x14ac:dyDescent="0.2"/>
    <row r="23022" ht="13.15" customHeight="1" x14ac:dyDescent="0.2"/>
    <row r="23023" ht="13.15" customHeight="1" x14ac:dyDescent="0.2"/>
    <row r="23024" ht="13.15" customHeight="1" x14ac:dyDescent="0.2"/>
    <row r="23025" ht="13.15" customHeight="1" x14ac:dyDescent="0.2"/>
    <row r="23026" ht="13.15" customHeight="1" x14ac:dyDescent="0.2"/>
    <row r="23027" ht="13.15" customHeight="1" x14ac:dyDescent="0.2"/>
    <row r="23028" ht="13.15" customHeight="1" x14ac:dyDescent="0.2"/>
    <row r="23029" ht="13.15" customHeight="1" x14ac:dyDescent="0.2"/>
    <row r="23030" ht="13.15" customHeight="1" x14ac:dyDescent="0.2"/>
    <row r="23031" ht="13.15" customHeight="1" x14ac:dyDescent="0.2"/>
    <row r="23032" ht="13.15" customHeight="1" x14ac:dyDescent="0.2"/>
    <row r="23033" ht="13.15" customHeight="1" x14ac:dyDescent="0.2"/>
    <row r="23034" ht="13.15" customHeight="1" x14ac:dyDescent="0.2"/>
    <row r="23035" ht="13.15" customHeight="1" x14ac:dyDescent="0.2"/>
    <row r="23036" ht="13.15" customHeight="1" x14ac:dyDescent="0.2"/>
    <row r="23037" ht="13.15" customHeight="1" x14ac:dyDescent="0.2"/>
    <row r="23038" ht="13.15" customHeight="1" x14ac:dyDescent="0.2"/>
    <row r="23039" ht="13.15" customHeight="1" x14ac:dyDescent="0.2"/>
    <row r="23040" ht="13.15" customHeight="1" x14ac:dyDescent="0.2"/>
    <row r="23041" ht="13.15" customHeight="1" x14ac:dyDescent="0.2"/>
    <row r="23042" ht="13.15" customHeight="1" x14ac:dyDescent="0.2"/>
    <row r="23043" ht="13.15" customHeight="1" x14ac:dyDescent="0.2"/>
    <row r="23044" ht="13.15" customHeight="1" x14ac:dyDescent="0.2"/>
    <row r="23045" ht="13.15" customHeight="1" x14ac:dyDescent="0.2"/>
    <row r="23046" ht="13.15" customHeight="1" x14ac:dyDescent="0.2"/>
    <row r="23047" ht="13.15" customHeight="1" x14ac:dyDescent="0.2"/>
    <row r="23048" ht="13.15" customHeight="1" x14ac:dyDescent="0.2"/>
    <row r="23049" ht="13.15" customHeight="1" x14ac:dyDescent="0.2"/>
    <row r="23050" ht="13.15" customHeight="1" x14ac:dyDescent="0.2"/>
    <row r="23051" ht="13.15" customHeight="1" x14ac:dyDescent="0.2"/>
    <row r="23052" ht="13.15" customHeight="1" x14ac:dyDescent="0.2"/>
    <row r="23053" ht="13.15" customHeight="1" x14ac:dyDescent="0.2"/>
    <row r="23054" ht="13.15" customHeight="1" x14ac:dyDescent="0.2"/>
    <row r="23055" ht="13.15" customHeight="1" x14ac:dyDescent="0.2"/>
    <row r="23056" ht="13.15" customHeight="1" x14ac:dyDescent="0.2"/>
    <row r="23057" ht="13.15" customHeight="1" x14ac:dyDescent="0.2"/>
    <row r="23058" ht="13.15" customHeight="1" x14ac:dyDescent="0.2"/>
    <row r="23059" ht="13.15" customHeight="1" x14ac:dyDescent="0.2"/>
    <row r="23060" ht="13.15" customHeight="1" x14ac:dyDescent="0.2"/>
    <row r="23061" ht="13.15" customHeight="1" x14ac:dyDescent="0.2"/>
    <row r="23062" ht="13.15" customHeight="1" x14ac:dyDescent="0.2"/>
    <row r="23063" ht="13.15" customHeight="1" x14ac:dyDescent="0.2"/>
    <row r="23064" ht="13.15" customHeight="1" x14ac:dyDescent="0.2"/>
    <row r="23065" ht="13.15" customHeight="1" x14ac:dyDescent="0.2"/>
    <row r="23066" ht="13.15" customHeight="1" x14ac:dyDescent="0.2"/>
    <row r="23067" ht="13.15" customHeight="1" x14ac:dyDescent="0.2"/>
    <row r="23068" ht="13.15" customHeight="1" x14ac:dyDescent="0.2"/>
    <row r="23069" ht="13.15" customHeight="1" x14ac:dyDescent="0.2"/>
    <row r="23070" ht="13.15" customHeight="1" x14ac:dyDescent="0.2"/>
    <row r="23071" ht="13.15" customHeight="1" x14ac:dyDescent="0.2"/>
    <row r="23072" ht="13.15" customHeight="1" x14ac:dyDescent="0.2"/>
    <row r="23073" ht="13.15" customHeight="1" x14ac:dyDescent="0.2"/>
    <row r="23074" ht="13.15" customHeight="1" x14ac:dyDescent="0.2"/>
    <row r="23075" ht="13.15" customHeight="1" x14ac:dyDescent="0.2"/>
    <row r="23076" ht="13.15" customHeight="1" x14ac:dyDescent="0.2"/>
    <row r="23077" ht="13.15" customHeight="1" x14ac:dyDescent="0.2"/>
    <row r="23078" ht="13.15" customHeight="1" x14ac:dyDescent="0.2"/>
    <row r="23079" ht="13.15" customHeight="1" x14ac:dyDescent="0.2"/>
    <row r="23080" ht="13.15" customHeight="1" x14ac:dyDescent="0.2"/>
    <row r="23081" ht="13.15" customHeight="1" x14ac:dyDescent="0.2"/>
    <row r="23082" ht="13.15" customHeight="1" x14ac:dyDescent="0.2"/>
    <row r="23083" ht="13.15" customHeight="1" x14ac:dyDescent="0.2"/>
    <row r="23084" ht="13.15" customHeight="1" x14ac:dyDescent="0.2"/>
    <row r="23085" ht="13.15" customHeight="1" x14ac:dyDescent="0.2"/>
    <row r="23086" ht="13.15" customHeight="1" x14ac:dyDescent="0.2"/>
    <row r="23087" ht="13.15" customHeight="1" x14ac:dyDescent="0.2"/>
    <row r="23088" ht="13.15" customHeight="1" x14ac:dyDescent="0.2"/>
    <row r="23089" ht="13.15" customHeight="1" x14ac:dyDescent="0.2"/>
    <row r="23090" ht="13.15" customHeight="1" x14ac:dyDescent="0.2"/>
    <row r="23091" ht="13.15" customHeight="1" x14ac:dyDescent="0.2"/>
    <row r="23092" ht="13.15" customHeight="1" x14ac:dyDescent="0.2"/>
    <row r="23093" ht="13.15" customHeight="1" x14ac:dyDescent="0.2"/>
    <row r="23094" ht="13.15" customHeight="1" x14ac:dyDescent="0.2"/>
    <row r="23095" ht="13.15" customHeight="1" x14ac:dyDescent="0.2"/>
    <row r="23096" ht="13.15" customHeight="1" x14ac:dyDescent="0.2"/>
    <row r="23097" ht="13.15" customHeight="1" x14ac:dyDescent="0.2"/>
    <row r="23098" ht="13.15" customHeight="1" x14ac:dyDescent="0.2"/>
    <row r="23099" ht="13.15" customHeight="1" x14ac:dyDescent="0.2"/>
    <row r="23100" ht="13.15" customHeight="1" x14ac:dyDescent="0.2"/>
    <row r="23101" ht="13.15" customHeight="1" x14ac:dyDescent="0.2"/>
    <row r="23102" ht="13.15" customHeight="1" x14ac:dyDescent="0.2"/>
    <row r="23103" ht="13.15" customHeight="1" x14ac:dyDescent="0.2"/>
    <row r="23104" ht="13.15" customHeight="1" x14ac:dyDescent="0.2"/>
    <row r="23105" ht="13.15" customHeight="1" x14ac:dyDescent="0.2"/>
    <row r="23106" ht="13.15" customHeight="1" x14ac:dyDescent="0.2"/>
    <row r="23107" ht="13.15" customHeight="1" x14ac:dyDescent="0.2"/>
    <row r="23108" ht="13.15" customHeight="1" x14ac:dyDescent="0.2"/>
    <row r="23109" ht="13.15" customHeight="1" x14ac:dyDescent="0.2"/>
    <row r="23110" ht="13.15" customHeight="1" x14ac:dyDescent="0.2"/>
    <row r="23111" ht="13.15" customHeight="1" x14ac:dyDescent="0.2"/>
    <row r="23112" ht="13.15" customHeight="1" x14ac:dyDescent="0.2"/>
    <row r="23113" ht="13.15" customHeight="1" x14ac:dyDescent="0.2"/>
    <row r="23114" ht="13.15" customHeight="1" x14ac:dyDescent="0.2"/>
    <row r="23115" ht="13.15" customHeight="1" x14ac:dyDescent="0.2"/>
    <row r="23116" ht="13.15" customHeight="1" x14ac:dyDescent="0.2"/>
    <row r="23117" ht="13.15" customHeight="1" x14ac:dyDescent="0.2"/>
    <row r="23118" ht="13.15" customHeight="1" x14ac:dyDescent="0.2"/>
    <row r="23119" ht="13.15" customHeight="1" x14ac:dyDescent="0.2"/>
    <row r="23120" ht="13.15" customHeight="1" x14ac:dyDescent="0.2"/>
    <row r="23121" ht="13.15" customHeight="1" x14ac:dyDescent="0.2"/>
    <row r="23122" ht="13.15" customHeight="1" x14ac:dyDescent="0.2"/>
    <row r="23123" ht="13.15" customHeight="1" x14ac:dyDescent="0.2"/>
    <row r="23124" ht="13.15" customHeight="1" x14ac:dyDescent="0.2"/>
    <row r="23125" ht="13.15" customHeight="1" x14ac:dyDescent="0.2"/>
    <row r="23126" ht="13.15" customHeight="1" x14ac:dyDescent="0.2"/>
    <row r="23127" ht="13.15" customHeight="1" x14ac:dyDescent="0.2"/>
    <row r="23128" ht="13.15" customHeight="1" x14ac:dyDescent="0.2"/>
    <row r="23129" ht="13.15" customHeight="1" x14ac:dyDescent="0.2"/>
    <row r="23130" ht="13.15" customHeight="1" x14ac:dyDescent="0.2"/>
    <row r="23131" ht="13.15" customHeight="1" x14ac:dyDescent="0.2"/>
    <row r="23132" ht="13.15" customHeight="1" x14ac:dyDescent="0.2"/>
    <row r="23133" ht="13.15" customHeight="1" x14ac:dyDescent="0.2"/>
    <row r="23134" ht="13.15" customHeight="1" x14ac:dyDescent="0.2"/>
    <row r="23135" ht="13.15" customHeight="1" x14ac:dyDescent="0.2"/>
    <row r="23136" ht="13.15" customHeight="1" x14ac:dyDescent="0.2"/>
    <row r="23137" ht="13.15" customHeight="1" x14ac:dyDescent="0.2"/>
    <row r="23138" ht="13.15" customHeight="1" x14ac:dyDescent="0.2"/>
    <row r="23139" ht="13.15" customHeight="1" x14ac:dyDescent="0.2"/>
    <row r="23140" ht="13.15" customHeight="1" x14ac:dyDescent="0.2"/>
    <row r="23141" ht="13.15" customHeight="1" x14ac:dyDescent="0.2"/>
    <row r="23142" ht="13.15" customHeight="1" x14ac:dyDescent="0.2"/>
    <row r="23143" ht="13.15" customHeight="1" x14ac:dyDescent="0.2"/>
    <row r="23144" ht="13.15" customHeight="1" x14ac:dyDescent="0.2"/>
    <row r="23145" ht="13.15" customHeight="1" x14ac:dyDescent="0.2"/>
    <row r="23146" ht="13.15" customHeight="1" x14ac:dyDescent="0.2"/>
    <row r="23147" ht="13.15" customHeight="1" x14ac:dyDescent="0.2"/>
    <row r="23148" ht="13.15" customHeight="1" x14ac:dyDescent="0.2"/>
    <row r="23149" ht="13.15" customHeight="1" x14ac:dyDescent="0.2"/>
    <row r="23150" ht="13.15" customHeight="1" x14ac:dyDescent="0.2"/>
    <row r="23151" ht="13.15" customHeight="1" x14ac:dyDescent="0.2"/>
    <row r="23152" ht="13.15" customHeight="1" x14ac:dyDescent="0.2"/>
    <row r="23153" ht="13.15" customHeight="1" x14ac:dyDescent="0.2"/>
    <row r="23154" ht="13.15" customHeight="1" x14ac:dyDescent="0.2"/>
    <row r="23155" ht="13.15" customHeight="1" x14ac:dyDescent="0.2"/>
    <row r="23156" ht="13.15" customHeight="1" x14ac:dyDescent="0.2"/>
    <row r="23157" ht="13.15" customHeight="1" x14ac:dyDescent="0.2"/>
    <row r="23158" ht="13.15" customHeight="1" x14ac:dyDescent="0.2"/>
    <row r="23159" ht="13.15" customHeight="1" x14ac:dyDescent="0.2"/>
    <row r="23160" ht="13.15" customHeight="1" x14ac:dyDescent="0.2"/>
    <row r="23161" ht="13.15" customHeight="1" x14ac:dyDescent="0.2"/>
    <row r="23162" ht="13.15" customHeight="1" x14ac:dyDescent="0.2"/>
    <row r="23163" ht="13.15" customHeight="1" x14ac:dyDescent="0.2"/>
    <row r="23164" ht="13.15" customHeight="1" x14ac:dyDescent="0.2"/>
    <row r="23165" ht="13.15" customHeight="1" x14ac:dyDescent="0.2"/>
    <row r="23166" ht="13.15" customHeight="1" x14ac:dyDescent="0.2"/>
    <row r="23167" ht="13.15" customHeight="1" x14ac:dyDescent="0.2"/>
    <row r="23168" ht="13.15" customHeight="1" x14ac:dyDescent="0.2"/>
    <row r="23169" ht="13.15" customHeight="1" x14ac:dyDescent="0.2"/>
    <row r="23170" ht="13.15" customHeight="1" x14ac:dyDescent="0.2"/>
    <row r="23171" ht="13.15" customHeight="1" x14ac:dyDescent="0.2"/>
    <row r="23172" ht="13.15" customHeight="1" x14ac:dyDescent="0.2"/>
    <row r="23173" ht="13.15" customHeight="1" x14ac:dyDescent="0.2"/>
    <row r="23174" ht="13.15" customHeight="1" x14ac:dyDescent="0.2"/>
    <row r="23175" ht="13.15" customHeight="1" x14ac:dyDescent="0.2"/>
    <row r="23176" ht="13.15" customHeight="1" x14ac:dyDescent="0.2"/>
    <row r="23177" ht="13.15" customHeight="1" x14ac:dyDescent="0.2"/>
    <row r="23178" ht="13.15" customHeight="1" x14ac:dyDescent="0.2"/>
    <row r="23179" ht="13.15" customHeight="1" x14ac:dyDescent="0.2"/>
    <row r="23180" ht="13.15" customHeight="1" x14ac:dyDescent="0.2"/>
    <row r="23181" ht="13.15" customHeight="1" x14ac:dyDescent="0.2"/>
    <row r="23182" ht="13.15" customHeight="1" x14ac:dyDescent="0.2"/>
    <row r="23183" ht="13.15" customHeight="1" x14ac:dyDescent="0.2"/>
    <row r="23184" ht="13.15" customHeight="1" x14ac:dyDescent="0.2"/>
    <row r="23185" ht="13.15" customHeight="1" x14ac:dyDescent="0.2"/>
    <row r="23186" ht="13.15" customHeight="1" x14ac:dyDescent="0.2"/>
    <row r="23187" ht="13.15" customHeight="1" x14ac:dyDescent="0.2"/>
    <row r="23188" ht="13.15" customHeight="1" x14ac:dyDescent="0.2"/>
    <row r="23189" ht="13.15" customHeight="1" x14ac:dyDescent="0.2"/>
    <row r="23190" ht="13.15" customHeight="1" x14ac:dyDescent="0.2"/>
    <row r="23191" ht="13.15" customHeight="1" x14ac:dyDescent="0.2"/>
    <row r="23192" ht="13.15" customHeight="1" x14ac:dyDescent="0.2"/>
    <row r="23193" ht="13.15" customHeight="1" x14ac:dyDescent="0.2"/>
    <row r="23194" ht="13.15" customHeight="1" x14ac:dyDescent="0.2"/>
    <row r="23195" ht="13.15" customHeight="1" x14ac:dyDescent="0.2"/>
    <row r="23196" ht="13.15" customHeight="1" x14ac:dyDescent="0.2"/>
    <row r="23197" ht="13.15" customHeight="1" x14ac:dyDescent="0.2"/>
    <row r="23198" ht="13.15" customHeight="1" x14ac:dyDescent="0.2"/>
    <row r="23199" ht="13.15" customHeight="1" x14ac:dyDescent="0.2"/>
    <row r="23200" ht="13.15" customHeight="1" x14ac:dyDescent="0.2"/>
    <row r="23201" ht="13.15" customHeight="1" x14ac:dyDescent="0.2"/>
    <row r="23202" ht="13.15" customHeight="1" x14ac:dyDescent="0.2"/>
    <row r="23203" ht="13.15" customHeight="1" x14ac:dyDescent="0.2"/>
    <row r="23204" ht="13.15" customHeight="1" x14ac:dyDescent="0.2"/>
    <row r="23205" ht="13.15" customHeight="1" x14ac:dyDescent="0.2"/>
    <row r="23206" ht="13.15" customHeight="1" x14ac:dyDescent="0.2"/>
    <row r="23207" ht="13.15" customHeight="1" x14ac:dyDescent="0.2"/>
    <row r="23208" ht="13.15" customHeight="1" x14ac:dyDescent="0.2"/>
    <row r="23209" ht="13.15" customHeight="1" x14ac:dyDescent="0.2"/>
    <row r="23210" ht="13.15" customHeight="1" x14ac:dyDescent="0.2"/>
    <row r="23211" ht="13.15" customHeight="1" x14ac:dyDescent="0.2"/>
    <row r="23212" ht="13.15" customHeight="1" x14ac:dyDescent="0.2"/>
    <row r="23213" ht="13.15" customHeight="1" x14ac:dyDescent="0.2"/>
    <row r="23214" ht="13.15" customHeight="1" x14ac:dyDescent="0.2"/>
    <row r="23215" ht="13.15" customHeight="1" x14ac:dyDescent="0.2"/>
    <row r="23216" ht="13.15" customHeight="1" x14ac:dyDescent="0.2"/>
    <row r="23217" ht="13.15" customHeight="1" x14ac:dyDescent="0.2"/>
    <row r="23218" ht="13.15" customHeight="1" x14ac:dyDescent="0.2"/>
    <row r="23219" ht="13.15" customHeight="1" x14ac:dyDescent="0.2"/>
    <row r="23220" ht="13.15" customHeight="1" x14ac:dyDescent="0.2"/>
    <row r="23221" ht="13.15" customHeight="1" x14ac:dyDescent="0.2"/>
    <row r="23222" ht="13.15" customHeight="1" x14ac:dyDescent="0.2"/>
    <row r="23223" ht="13.15" customHeight="1" x14ac:dyDescent="0.2"/>
    <row r="23224" ht="13.15" customHeight="1" x14ac:dyDescent="0.2"/>
    <row r="23225" ht="13.15" customHeight="1" x14ac:dyDescent="0.2"/>
    <row r="23226" ht="13.15" customHeight="1" x14ac:dyDescent="0.2"/>
    <row r="23227" ht="13.15" customHeight="1" x14ac:dyDescent="0.2"/>
    <row r="23228" ht="13.15" customHeight="1" x14ac:dyDescent="0.2"/>
    <row r="23229" ht="13.15" customHeight="1" x14ac:dyDescent="0.2"/>
    <row r="23230" ht="13.15" customHeight="1" x14ac:dyDescent="0.2"/>
    <row r="23231" ht="13.15" customHeight="1" x14ac:dyDescent="0.2"/>
    <row r="23232" ht="13.15" customHeight="1" x14ac:dyDescent="0.2"/>
    <row r="23233" ht="13.15" customHeight="1" x14ac:dyDescent="0.2"/>
    <row r="23234" ht="13.15" customHeight="1" x14ac:dyDescent="0.2"/>
    <row r="23235" ht="13.15" customHeight="1" x14ac:dyDescent="0.2"/>
    <row r="23236" ht="13.15" customHeight="1" x14ac:dyDescent="0.2"/>
    <row r="23237" ht="13.15" customHeight="1" x14ac:dyDescent="0.2"/>
    <row r="23238" ht="13.15" customHeight="1" x14ac:dyDescent="0.2"/>
    <row r="23239" ht="13.15" customHeight="1" x14ac:dyDescent="0.2"/>
    <row r="23240" ht="13.15" customHeight="1" x14ac:dyDescent="0.2"/>
    <row r="23241" ht="13.15" customHeight="1" x14ac:dyDescent="0.2"/>
    <row r="23242" ht="13.15" customHeight="1" x14ac:dyDescent="0.2"/>
    <row r="23243" ht="13.15" customHeight="1" x14ac:dyDescent="0.2"/>
    <row r="23244" ht="13.15" customHeight="1" x14ac:dyDescent="0.2"/>
    <row r="23245" ht="13.15" customHeight="1" x14ac:dyDescent="0.2"/>
    <row r="23246" ht="13.15" customHeight="1" x14ac:dyDescent="0.2"/>
    <row r="23247" ht="13.15" customHeight="1" x14ac:dyDescent="0.2"/>
    <row r="23248" ht="13.15" customHeight="1" x14ac:dyDescent="0.2"/>
    <row r="23249" ht="13.15" customHeight="1" x14ac:dyDescent="0.2"/>
    <row r="23250" ht="13.15" customHeight="1" x14ac:dyDescent="0.2"/>
    <row r="23251" ht="13.15" customHeight="1" x14ac:dyDescent="0.2"/>
    <row r="23252" ht="13.15" customHeight="1" x14ac:dyDescent="0.2"/>
    <row r="23253" ht="13.15" customHeight="1" x14ac:dyDescent="0.2"/>
    <row r="23254" ht="13.15" customHeight="1" x14ac:dyDescent="0.2"/>
    <row r="23255" ht="13.15" customHeight="1" x14ac:dyDescent="0.2"/>
    <row r="23256" ht="13.15" customHeight="1" x14ac:dyDescent="0.2"/>
    <row r="23257" ht="13.15" customHeight="1" x14ac:dyDescent="0.2"/>
    <row r="23258" ht="13.15" customHeight="1" x14ac:dyDescent="0.2"/>
    <row r="23259" ht="13.15" customHeight="1" x14ac:dyDescent="0.2"/>
    <row r="23260" ht="13.15" customHeight="1" x14ac:dyDescent="0.2"/>
    <row r="23261" ht="13.15" customHeight="1" x14ac:dyDescent="0.2"/>
    <row r="23262" ht="13.15" customHeight="1" x14ac:dyDescent="0.2"/>
    <row r="23263" ht="13.15" customHeight="1" x14ac:dyDescent="0.2"/>
    <row r="23264" ht="13.15" customHeight="1" x14ac:dyDescent="0.2"/>
    <row r="23265" ht="13.15" customHeight="1" x14ac:dyDescent="0.2"/>
    <row r="23266" ht="13.15" customHeight="1" x14ac:dyDescent="0.2"/>
    <row r="23267" ht="13.15" customHeight="1" x14ac:dyDescent="0.2"/>
    <row r="23268" ht="13.15" customHeight="1" x14ac:dyDescent="0.2"/>
    <row r="23269" ht="13.15" customHeight="1" x14ac:dyDescent="0.2"/>
    <row r="23270" ht="13.15" customHeight="1" x14ac:dyDescent="0.2"/>
    <row r="23271" ht="13.15" customHeight="1" x14ac:dyDescent="0.2"/>
    <row r="23272" ht="13.15" customHeight="1" x14ac:dyDescent="0.2"/>
    <row r="23273" ht="13.15" customHeight="1" x14ac:dyDescent="0.2"/>
    <row r="23274" ht="13.15" customHeight="1" x14ac:dyDescent="0.2"/>
    <row r="23275" ht="13.15" customHeight="1" x14ac:dyDescent="0.2"/>
    <row r="23276" ht="13.15" customHeight="1" x14ac:dyDescent="0.2"/>
    <row r="23277" ht="13.15" customHeight="1" x14ac:dyDescent="0.2"/>
    <row r="23278" ht="13.15" customHeight="1" x14ac:dyDescent="0.2"/>
    <row r="23279" ht="13.15" customHeight="1" x14ac:dyDescent="0.2"/>
    <row r="23280" ht="13.15" customHeight="1" x14ac:dyDescent="0.2"/>
    <row r="23281" ht="13.15" customHeight="1" x14ac:dyDescent="0.2"/>
    <row r="23282" ht="13.15" customHeight="1" x14ac:dyDescent="0.2"/>
    <row r="23283" ht="13.15" customHeight="1" x14ac:dyDescent="0.2"/>
    <row r="23284" ht="13.15" customHeight="1" x14ac:dyDescent="0.2"/>
    <row r="23285" ht="13.15" customHeight="1" x14ac:dyDescent="0.2"/>
    <row r="23286" ht="13.15" customHeight="1" x14ac:dyDescent="0.2"/>
    <row r="23287" ht="13.15" customHeight="1" x14ac:dyDescent="0.2"/>
    <row r="23288" ht="13.15" customHeight="1" x14ac:dyDescent="0.2"/>
    <row r="23289" ht="13.15" customHeight="1" x14ac:dyDescent="0.2"/>
    <row r="23290" ht="13.15" customHeight="1" x14ac:dyDescent="0.2"/>
    <row r="23291" ht="13.15" customHeight="1" x14ac:dyDescent="0.2"/>
    <row r="23292" ht="13.15" customHeight="1" x14ac:dyDescent="0.2"/>
    <row r="23293" ht="13.15" customHeight="1" x14ac:dyDescent="0.2"/>
    <row r="23294" ht="13.15" customHeight="1" x14ac:dyDescent="0.2"/>
    <row r="23295" ht="13.15" customHeight="1" x14ac:dyDescent="0.2"/>
    <row r="23296" ht="13.15" customHeight="1" x14ac:dyDescent="0.2"/>
    <row r="23297" ht="13.15" customHeight="1" x14ac:dyDescent="0.2"/>
    <row r="23298" ht="13.15" customHeight="1" x14ac:dyDescent="0.2"/>
    <row r="23299" ht="13.15" customHeight="1" x14ac:dyDescent="0.2"/>
    <row r="23300" ht="13.15" customHeight="1" x14ac:dyDescent="0.2"/>
    <row r="23301" ht="13.15" customHeight="1" x14ac:dyDescent="0.2"/>
    <row r="23302" ht="13.15" customHeight="1" x14ac:dyDescent="0.2"/>
    <row r="23303" ht="13.15" customHeight="1" x14ac:dyDescent="0.2"/>
    <row r="23304" ht="13.15" customHeight="1" x14ac:dyDescent="0.2"/>
    <row r="23305" ht="13.15" customHeight="1" x14ac:dyDescent="0.2"/>
    <row r="23306" ht="13.15" customHeight="1" x14ac:dyDescent="0.2"/>
    <row r="23307" ht="13.15" customHeight="1" x14ac:dyDescent="0.2"/>
    <row r="23308" ht="13.15" customHeight="1" x14ac:dyDescent="0.2"/>
    <row r="23309" ht="13.15" customHeight="1" x14ac:dyDescent="0.2"/>
    <row r="23310" ht="13.15" customHeight="1" x14ac:dyDescent="0.2"/>
    <row r="23311" ht="13.15" customHeight="1" x14ac:dyDescent="0.2"/>
    <row r="23312" ht="13.15" customHeight="1" x14ac:dyDescent="0.2"/>
    <row r="23313" ht="13.15" customHeight="1" x14ac:dyDescent="0.2"/>
    <row r="23314" ht="13.15" customHeight="1" x14ac:dyDescent="0.2"/>
    <row r="23315" ht="13.15" customHeight="1" x14ac:dyDescent="0.2"/>
    <row r="23316" ht="13.15" customHeight="1" x14ac:dyDescent="0.2"/>
    <row r="23317" ht="13.15" customHeight="1" x14ac:dyDescent="0.2"/>
    <row r="23318" ht="13.15" customHeight="1" x14ac:dyDescent="0.2"/>
    <row r="23319" ht="13.15" customHeight="1" x14ac:dyDescent="0.2"/>
    <row r="23320" ht="13.15" customHeight="1" x14ac:dyDescent="0.2"/>
    <row r="23321" ht="13.15" customHeight="1" x14ac:dyDescent="0.2"/>
    <row r="23322" ht="13.15" customHeight="1" x14ac:dyDescent="0.2"/>
    <row r="23323" ht="13.15" customHeight="1" x14ac:dyDescent="0.2"/>
    <row r="23324" ht="13.15" customHeight="1" x14ac:dyDescent="0.2"/>
    <row r="23325" ht="13.15" customHeight="1" x14ac:dyDescent="0.2"/>
    <row r="23326" ht="13.15" customHeight="1" x14ac:dyDescent="0.2"/>
    <row r="23327" ht="13.15" customHeight="1" x14ac:dyDescent="0.2"/>
    <row r="23328" ht="13.15" customHeight="1" x14ac:dyDescent="0.2"/>
    <row r="23329" ht="13.15" customHeight="1" x14ac:dyDescent="0.2"/>
    <row r="23330" ht="13.15" customHeight="1" x14ac:dyDescent="0.2"/>
    <row r="23331" ht="13.15" customHeight="1" x14ac:dyDescent="0.2"/>
    <row r="23332" ht="13.15" customHeight="1" x14ac:dyDescent="0.2"/>
    <row r="23333" ht="13.15" customHeight="1" x14ac:dyDescent="0.2"/>
    <row r="23334" ht="13.15" customHeight="1" x14ac:dyDescent="0.2"/>
    <row r="23335" ht="13.15" customHeight="1" x14ac:dyDescent="0.2"/>
    <row r="23336" ht="13.15" customHeight="1" x14ac:dyDescent="0.2"/>
    <row r="23337" ht="13.15" customHeight="1" x14ac:dyDescent="0.2"/>
    <row r="23338" ht="13.15" customHeight="1" x14ac:dyDescent="0.2"/>
    <row r="23339" ht="13.15" customHeight="1" x14ac:dyDescent="0.2"/>
    <row r="23340" ht="13.15" customHeight="1" x14ac:dyDescent="0.2"/>
    <row r="23341" ht="13.15" customHeight="1" x14ac:dyDescent="0.2"/>
    <row r="23342" ht="13.15" customHeight="1" x14ac:dyDescent="0.2"/>
    <row r="23343" ht="13.15" customHeight="1" x14ac:dyDescent="0.2"/>
    <row r="23344" ht="13.15" customHeight="1" x14ac:dyDescent="0.2"/>
    <row r="23345" ht="13.15" customHeight="1" x14ac:dyDescent="0.2"/>
    <row r="23346" ht="13.15" customHeight="1" x14ac:dyDescent="0.2"/>
    <row r="23347" ht="13.15" customHeight="1" x14ac:dyDescent="0.2"/>
    <row r="23348" ht="13.15" customHeight="1" x14ac:dyDescent="0.2"/>
    <row r="23349" ht="13.15" customHeight="1" x14ac:dyDescent="0.2"/>
    <row r="23350" ht="13.15" customHeight="1" x14ac:dyDescent="0.2"/>
    <row r="23351" ht="13.15" customHeight="1" x14ac:dyDescent="0.2"/>
    <row r="23352" ht="13.15" customHeight="1" x14ac:dyDescent="0.2"/>
    <row r="23353" ht="13.15" customHeight="1" x14ac:dyDescent="0.2"/>
    <row r="23354" ht="13.15" customHeight="1" x14ac:dyDescent="0.2"/>
    <row r="23355" ht="13.15" customHeight="1" x14ac:dyDescent="0.2"/>
    <row r="23356" ht="13.15" customHeight="1" x14ac:dyDescent="0.2"/>
    <row r="23357" ht="13.15" customHeight="1" x14ac:dyDescent="0.2"/>
    <row r="23358" ht="13.15" customHeight="1" x14ac:dyDescent="0.2"/>
    <row r="23359" ht="13.15" customHeight="1" x14ac:dyDescent="0.2"/>
    <row r="23360" ht="13.15" customHeight="1" x14ac:dyDescent="0.2"/>
    <row r="23361" ht="13.15" customHeight="1" x14ac:dyDescent="0.2"/>
    <row r="23362" ht="13.15" customHeight="1" x14ac:dyDescent="0.2"/>
    <row r="23363" ht="13.15" customHeight="1" x14ac:dyDescent="0.2"/>
    <row r="23364" ht="13.15" customHeight="1" x14ac:dyDescent="0.2"/>
    <row r="23365" ht="13.15" customHeight="1" x14ac:dyDescent="0.2"/>
    <row r="23366" ht="13.15" customHeight="1" x14ac:dyDescent="0.2"/>
    <row r="23367" ht="13.15" customHeight="1" x14ac:dyDescent="0.2"/>
    <row r="23368" ht="13.15" customHeight="1" x14ac:dyDescent="0.2"/>
    <row r="23369" ht="13.15" customHeight="1" x14ac:dyDescent="0.2"/>
    <row r="23370" ht="13.15" customHeight="1" x14ac:dyDescent="0.2"/>
    <row r="23371" ht="13.15" customHeight="1" x14ac:dyDescent="0.2"/>
    <row r="23372" ht="13.15" customHeight="1" x14ac:dyDescent="0.2"/>
    <row r="23373" ht="13.15" customHeight="1" x14ac:dyDescent="0.2"/>
    <row r="23374" ht="13.15" customHeight="1" x14ac:dyDescent="0.2"/>
    <row r="23375" ht="13.15" customHeight="1" x14ac:dyDescent="0.2"/>
    <row r="23376" ht="13.15" customHeight="1" x14ac:dyDescent="0.2"/>
    <row r="23377" ht="13.15" customHeight="1" x14ac:dyDescent="0.2"/>
    <row r="23378" ht="13.15" customHeight="1" x14ac:dyDescent="0.2"/>
    <row r="23379" ht="13.15" customHeight="1" x14ac:dyDescent="0.2"/>
    <row r="23380" ht="13.15" customHeight="1" x14ac:dyDescent="0.2"/>
    <row r="23381" ht="13.15" customHeight="1" x14ac:dyDescent="0.2"/>
    <row r="23382" ht="13.15" customHeight="1" x14ac:dyDescent="0.2"/>
    <row r="23383" ht="13.15" customHeight="1" x14ac:dyDescent="0.2"/>
    <row r="23384" ht="13.15" customHeight="1" x14ac:dyDescent="0.2"/>
    <row r="23385" ht="13.15" customHeight="1" x14ac:dyDescent="0.2"/>
    <row r="23386" ht="13.15" customHeight="1" x14ac:dyDescent="0.2"/>
    <row r="23387" ht="13.15" customHeight="1" x14ac:dyDescent="0.2"/>
    <row r="23388" ht="13.15" customHeight="1" x14ac:dyDescent="0.2"/>
    <row r="23389" ht="13.15" customHeight="1" x14ac:dyDescent="0.2"/>
    <row r="23390" ht="13.15" customHeight="1" x14ac:dyDescent="0.2"/>
    <row r="23391" ht="13.15" customHeight="1" x14ac:dyDescent="0.2"/>
    <row r="23392" ht="13.15" customHeight="1" x14ac:dyDescent="0.2"/>
    <row r="23393" ht="13.15" customHeight="1" x14ac:dyDescent="0.2"/>
    <row r="23394" ht="13.15" customHeight="1" x14ac:dyDescent="0.2"/>
    <row r="23395" ht="13.15" customHeight="1" x14ac:dyDescent="0.2"/>
    <row r="23396" ht="13.15" customHeight="1" x14ac:dyDescent="0.2"/>
    <row r="23397" ht="13.15" customHeight="1" x14ac:dyDescent="0.2"/>
    <row r="23398" ht="13.15" customHeight="1" x14ac:dyDescent="0.2"/>
    <row r="23399" ht="13.15" customHeight="1" x14ac:dyDescent="0.2"/>
    <row r="23400" ht="13.15" customHeight="1" x14ac:dyDescent="0.2"/>
    <row r="23401" ht="13.15" customHeight="1" x14ac:dyDescent="0.2"/>
    <row r="23402" ht="13.15" customHeight="1" x14ac:dyDescent="0.2"/>
    <row r="23403" ht="13.15" customHeight="1" x14ac:dyDescent="0.2"/>
    <row r="23404" ht="13.15" customHeight="1" x14ac:dyDescent="0.2"/>
    <row r="23405" ht="13.15" customHeight="1" x14ac:dyDescent="0.2"/>
    <row r="23406" ht="13.15" customHeight="1" x14ac:dyDescent="0.2"/>
    <row r="23407" ht="13.15" customHeight="1" x14ac:dyDescent="0.2"/>
    <row r="23408" ht="13.15" customHeight="1" x14ac:dyDescent="0.2"/>
    <row r="23409" ht="13.15" customHeight="1" x14ac:dyDescent="0.2"/>
    <row r="23410" ht="13.15" customHeight="1" x14ac:dyDescent="0.2"/>
    <row r="23411" ht="13.15" customHeight="1" x14ac:dyDescent="0.2"/>
    <row r="23412" ht="13.15" customHeight="1" x14ac:dyDescent="0.2"/>
    <row r="23413" ht="13.15" customHeight="1" x14ac:dyDescent="0.2"/>
    <row r="23414" ht="13.15" customHeight="1" x14ac:dyDescent="0.2"/>
    <row r="23415" ht="13.15" customHeight="1" x14ac:dyDescent="0.2"/>
    <row r="23416" ht="13.15" customHeight="1" x14ac:dyDescent="0.2"/>
    <row r="23417" ht="13.15" customHeight="1" x14ac:dyDescent="0.2"/>
    <row r="23418" ht="13.15" customHeight="1" x14ac:dyDescent="0.2"/>
    <row r="23419" ht="13.15" customHeight="1" x14ac:dyDescent="0.2"/>
    <row r="23420" ht="13.15" customHeight="1" x14ac:dyDescent="0.2"/>
    <row r="23421" ht="13.15" customHeight="1" x14ac:dyDescent="0.2"/>
    <row r="23422" ht="13.15" customHeight="1" x14ac:dyDescent="0.2"/>
    <row r="23423" ht="13.15" customHeight="1" x14ac:dyDescent="0.2"/>
    <row r="23424" ht="13.15" customHeight="1" x14ac:dyDescent="0.2"/>
    <row r="23425" ht="13.15" customHeight="1" x14ac:dyDescent="0.2"/>
    <row r="23426" ht="13.15" customHeight="1" x14ac:dyDescent="0.2"/>
    <row r="23427" ht="13.15" customHeight="1" x14ac:dyDescent="0.2"/>
    <row r="23428" ht="13.15" customHeight="1" x14ac:dyDescent="0.2"/>
    <row r="23429" ht="13.15" customHeight="1" x14ac:dyDescent="0.2"/>
    <row r="23430" ht="13.15" customHeight="1" x14ac:dyDescent="0.2"/>
    <row r="23431" ht="13.15" customHeight="1" x14ac:dyDescent="0.2"/>
    <row r="23432" ht="13.15" customHeight="1" x14ac:dyDescent="0.2"/>
    <row r="23433" ht="13.15" customHeight="1" x14ac:dyDescent="0.2"/>
    <row r="23434" ht="13.15" customHeight="1" x14ac:dyDescent="0.2"/>
    <row r="23435" ht="13.15" customHeight="1" x14ac:dyDescent="0.2"/>
    <row r="23436" ht="13.15" customHeight="1" x14ac:dyDescent="0.2"/>
    <row r="23437" ht="13.15" customHeight="1" x14ac:dyDescent="0.2"/>
    <row r="23438" ht="13.15" customHeight="1" x14ac:dyDescent="0.2"/>
    <row r="23439" ht="13.15" customHeight="1" x14ac:dyDescent="0.2"/>
    <row r="23440" ht="13.15" customHeight="1" x14ac:dyDescent="0.2"/>
    <row r="23441" ht="13.15" customHeight="1" x14ac:dyDescent="0.2"/>
    <row r="23442" ht="13.15" customHeight="1" x14ac:dyDescent="0.2"/>
    <row r="23443" ht="13.15" customHeight="1" x14ac:dyDescent="0.2"/>
    <row r="23444" ht="13.15" customHeight="1" x14ac:dyDescent="0.2"/>
    <row r="23445" ht="13.15" customHeight="1" x14ac:dyDescent="0.2"/>
    <row r="23446" ht="13.15" customHeight="1" x14ac:dyDescent="0.2"/>
    <row r="23447" ht="13.15" customHeight="1" x14ac:dyDescent="0.2"/>
    <row r="23448" ht="13.15" customHeight="1" x14ac:dyDescent="0.2"/>
    <row r="23449" ht="13.15" customHeight="1" x14ac:dyDescent="0.2"/>
    <row r="23450" ht="13.15" customHeight="1" x14ac:dyDescent="0.2"/>
    <row r="23451" ht="13.15" customHeight="1" x14ac:dyDescent="0.2"/>
    <row r="23452" ht="13.15" customHeight="1" x14ac:dyDescent="0.2"/>
    <row r="23453" ht="13.15" customHeight="1" x14ac:dyDescent="0.2"/>
    <row r="23454" ht="13.15" customHeight="1" x14ac:dyDescent="0.2"/>
    <row r="23455" ht="13.15" customHeight="1" x14ac:dyDescent="0.2"/>
    <row r="23456" ht="13.15" customHeight="1" x14ac:dyDescent="0.2"/>
    <row r="23457" ht="13.15" customHeight="1" x14ac:dyDescent="0.2"/>
    <row r="23458" ht="13.15" customHeight="1" x14ac:dyDescent="0.2"/>
    <row r="23459" ht="13.15" customHeight="1" x14ac:dyDescent="0.2"/>
    <row r="23460" ht="13.15" customHeight="1" x14ac:dyDescent="0.2"/>
    <row r="23461" ht="13.15" customHeight="1" x14ac:dyDescent="0.2"/>
    <row r="23462" ht="13.15" customHeight="1" x14ac:dyDescent="0.2"/>
    <row r="23463" ht="13.15" customHeight="1" x14ac:dyDescent="0.2"/>
    <row r="23464" ht="13.15" customHeight="1" x14ac:dyDescent="0.2"/>
    <row r="23465" ht="13.15" customHeight="1" x14ac:dyDescent="0.2"/>
    <row r="23466" ht="13.15" customHeight="1" x14ac:dyDescent="0.2"/>
    <row r="23467" ht="13.15" customHeight="1" x14ac:dyDescent="0.2"/>
    <row r="23468" ht="13.15" customHeight="1" x14ac:dyDescent="0.2"/>
    <row r="23469" ht="13.15" customHeight="1" x14ac:dyDescent="0.2"/>
    <row r="23470" ht="13.15" customHeight="1" x14ac:dyDescent="0.2"/>
    <row r="23471" ht="13.15" customHeight="1" x14ac:dyDescent="0.2"/>
    <row r="23472" ht="13.15" customHeight="1" x14ac:dyDescent="0.2"/>
    <row r="23473" ht="13.15" customHeight="1" x14ac:dyDescent="0.2"/>
    <row r="23474" ht="13.15" customHeight="1" x14ac:dyDescent="0.2"/>
    <row r="23475" ht="13.15" customHeight="1" x14ac:dyDescent="0.2"/>
    <row r="23476" ht="13.15" customHeight="1" x14ac:dyDescent="0.2"/>
    <row r="23477" ht="13.15" customHeight="1" x14ac:dyDescent="0.2"/>
    <row r="23478" ht="13.15" customHeight="1" x14ac:dyDescent="0.2"/>
    <row r="23479" ht="13.15" customHeight="1" x14ac:dyDescent="0.2"/>
    <row r="23480" ht="13.15" customHeight="1" x14ac:dyDescent="0.2"/>
    <row r="23481" ht="13.15" customHeight="1" x14ac:dyDescent="0.2"/>
    <row r="23482" ht="13.15" customHeight="1" x14ac:dyDescent="0.2"/>
    <row r="23483" ht="13.15" customHeight="1" x14ac:dyDescent="0.2"/>
    <row r="23484" ht="13.15" customHeight="1" x14ac:dyDescent="0.2"/>
    <row r="23485" ht="13.15" customHeight="1" x14ac:dyDescent="0.2"/>
    <row r="23486" ht="13.15" customHeight="1" x14ac:dyDescent="0.2"/>
    <row r="23487" ht="13.15" customHeight="1" x14ac:dyDescent="0.2"/>
    <row r="23488" ht="13.15" customHeight="1" x14ac:dyDescent="0.2"/>
    <row r="23489" ht="13.15" customHeight="1" x14ac:dyDescent="0.2"/>
    <row r="23490" ht="13.15" customHeight="1" x14ac:dyDescent="0.2"/>
    <row r="23491" ht="13.15" customHeight="1" x14ac:dyDescent="0.2"/>
    <row r="23492" ht="13.15" customHeight="1" x14ac:dyDescent="0.2"/>
    <row r="23493" ht="13.15" customHeight="1" x14ac:dyDescent="0.2"/>
    <row r="23494" ht="13.15" customHeight="1" x14ac:dyDescent="0.2"/>
    <row r="23495" ht="13.15" customHeight="1" x14ac:dyDescent="0.2"/>
    <row r="23496" ht="13.15" customHeight="1" x14ac:dyDescent="0.2"/>
    <row r="23497" ht="13.15" customHeight="1" x14ac:dyDescent="0.2"/>
    <row r="23498" ht="13.15" customHeight="1" x14ac:dyDescent="0.2"/>
    <row r="23499" ht="13.15" customHeight="1" x14ac:dyDescent="0.2"/>
    <row r="23500" ht="13.15" customHeight="1" x14ac:dyDescent="0.2"/>
    <row r="23501" ht="13.15" customHeight="1" x14ac:dyDescent="0.2"/>
    <row r="23502" ht="13.15" customHeight="1" x14ac:dyDescent="0.2"/>
    <row r="23503" ht="13.15" customHeight="1" x14ac:dyDescent="0.2"/>
    <row r="23504" ht="13.15" customHeight="1" x14ac:dyDescent="0.2"/>
    <row r="23505" ht="13.15" customHeight="1" x14ac:dyDescent="0.2"/>
    <row r="23506" ht="13.15" customHeight="1" x14ac:dyDescent="0.2"/>
    <row r="23507" ht="13.15" customHeight="1" x14ac:dyDescent="0.2"/>
    <row r="23508" ht="13.15" customHeight="1" x14ac:dyDescent="0.2"/>
    <row r="23509" ht="13.15" customHeight="1" x14ac:dyDescent="0.2"/>
    <row r="23510" ht="13.15" customHeight="1" x14ac:dyDescent="0.2"/>
    <row r="23511" ht="13.15" customHeight="1" x14ac:dyDescent="0.2"/>
    <row r="23512" ht="13.15" customHeight="1" x14ac:dyDescent="0.2"/>
    <row r="23513" ht="13.15" customHeight="1" x14ac:dyDescent="0.2"/>
    <row r="23514" ht="13.15" customHeight="1" x14ac:dyDescent="0.2"/>
    <row r="23515" ht="13.15" customHeight="1" x14ac:dyDescent="0.2"/>
    <row r="23516" ht="13.15" customHeight="1" x14ac:dyDescent="0.2"/>
    <row r="23517" ht="13.15" customHeight="1" x14ac:dyDescent="0.2"/>
    <row r="23518" ht="13.15" customHeight="1" x14ac:dyDescent="0.2"/>
    <row r="23519" ht="13.15" customHeight="1" x14ac:dyDescent="0.2"/>
    <row r="23520" ht="13.15" customHeight="1" x14ac:dyDescent="0.2"/>
    <row r="23521" ht="13.15" customHeight="1" x14ac:dyDescent="0.2"/>
    <row r="23522" ht="13.15" customHeight="1" x14ac:dyDescent="0.2"/>
    <row r="23523" ht="13.15" customHeight="1" x14ac:dyDescent="0.2"/>
    <row r="23524" ht="13.15" customHeight="1" x14ac:dyDescent="0.2"/>
    <row r="23525" ht="13.15" customHeight="1" x14ac:dyDescent="0.2"/>
    <row r="23526" ht="13.15" customHeight="1" x14ac:dyDescent="0.2"/>
    <row r="23527" ht="13.15" customHeight="1" x14ac:dyDescent="0.2"/>
    <row r="23528" ht="13.15" customHeight="1" x14ac:dyDescent="0.2"/>
    <row r="23529" ht="13.15" customHeight="1" x14ac:dyDescent="0.2"/>
    <row r="23530" ht="13.15" customHeight="1" x14ac:dyDescent="0.2"/>
    <row r="23531" ht="13.15" customHeight="1" x14ac:dyDescent="0.2"/>
    <row r="23532" ht="13.15" customHeight="1" x14ac:dyDescent="0.2"/>
    <row r="23533" ht="13.15" customHeight="1" x14ac:dyDescent="0.2"/>
    <row r="23534" ht="13.15" customHeight="1" x14ac:dyDescent="0.2"/>
    <row r="23535" ht="13.15" customHeight="1" x14ac:dyDescent="0.2"/>
    <row r="23536" ht="13.15" customHeight="1" x14ac:dyDescent="0.2"/>
    <row r="23537" ht="13.15" customHeight="1" x14ac:dyDescent="0.2"/>
    <row r="23538" ht="13.15" customHeight="1" x14ac:dyDescent="0.2"/>
    <row r="23539" ht="13.15" customHeight="1" x14ac:dyDescent="0.2"/>
    <row r="23540" ht="13.15" customHeight="1" x14ac:dyDescent="0.2"/>
    <row r="23541" ht="13.15" customHeight="1" x14ac:dyDescent="0.2"/>
    <row r="23542" ht="13.15" customHeight="1" x14ac:dyDescent="0.2"/>
    <row r="23543" ht="13.15" customHeight="1" x14ac:dyDescent="0.2"/>
    <row r="23544" ht="13.15" customHeight="1" x14ac:dyDescent="0.2"/>
    <row r="23545" ht="13.15" customHeight="1" x14ac:dyDescent="0.2"/>
    <row r="23546" ht="13.15" customHeight="1" x14ac:dyDescent="0.2"/>
    <row r="23547" ht="13.15" customHeight="1" x14ac:dyDescent="0.2"/>
    <row r="23548" ht="13.15" customHeight="1" x14ac:dyDescent="0.2"/>
    <row r="23549" ht="13.15" customHeight="1" x14ac:dyDescent="0.2"/>
    <row r="23550" ht="13.15" customHeight="1" x14ac:dyDescent="0.2"/>
    <row r="23551" ht="13.15" customHeight="1" x14ac:dyDescent="0.2"/>
    <row r="23552" ht="13.15" customHeight="1" x14ac:dyDescent="0.2"/>
    <row r="23553" ht="13.15" customHeight="1" x14ac:dyDescent="0.2"/>
    <row r="23554" ht="13.15" customHeight="1" x14ac:dyDescent="0.2"/>
    <row r="23555" ht="13.15" customHeight="1" x14ac:dyDescent="0.2"/>
    <row r="23556" ht="13.15" customHeight="1" x14ac:dyDescent="0.2"/>
    <row r="23557" ht="13.15" customHeight="1" x14ac:dyDescent="0.2"/>
    <row r="23558" ht="13.15" customHeight="1" x14ac:dyDescent="0.2"/>
    <row r="23559" ht="13.15" customHeight="1" x14ac:dyDescent="0.2"/>
    <row r="23560" ht="13.15" customHeight="1" x14ac:dyDescent="0.2"/>
    <row r="23561" ht="13.15" customHeight="1" x14ac:dyDescent="0.2"/>
    <row r="23562" ht="13.15" customHeight="1" x14ac:dyDescent="0.2"/>
    <row r="23563" ht="13.15" customHeight="1" x14ac:dyDescent="0.2"/>
    <row r="23564" ht="13.15" customHeight="1" x14ac:dyDescent="0.2"/>
    <row r="23565" ht="13.15" customHeight="1" x14ac:dyDescent="0.2"/>
    <row r="23566" ht="13.15" customHeight="1" x14ac:dyDescent="0.2"/>
    <row r="23567" ht="13.15" customHeight="1" x14ac:dyDescent="0.2"/>
    <row r="23568" ht="13.15" customHeight="1" x14ac:dyDescent="0.2"/>
    <row r="23569" ht="13.15" customHeight="1" x14ac:dyDescent="0.2"/>
    <row r="23570" ht="13.15" customHeight="1" x14ac:dyDescent="0.2"/>
    <row r="23571" ht="13.15" customHeight="1" x14ac:dyDescent="0.2"/>
    <row r="23572" ht="13.15" customHeight="1" x14ac:dyDescent="0.2"/>
    <row r="23573" ht="13.15" customHeight="1" x14ac:dyDescent="0.2"/>
    <row r="23574" ht="13.15" customHeight="1" x14ac:dyDescent="0.2"/>
    <row r="23575" ht="13.15" customHeight="1" x14ac:dyDescent="0.2"/>
    <row r="23576" ht="13.15" customHeight="1" x14ac:dyDescent="0.2"/>
    <row r="23577" ht="13.15" customHeight="1" x14ac:dyDescent="0.2"/>
    <row r="23578" ht="13.15" customHeight="1" x14ac:dyDescent="0.2"/>
    <row r="23579" ht="13.15" customHeight="1" x14ac:dyDescent="0.2"/>
    <row r="23580" ht="13.15" customHeight="1" x14ac:dyDescent="0.2"/>
    <row r="23581" ht="13.15" customHeight="1" x14ac:dyDescent="0.2"/>
    <row r="23582" ht="13.15" customHeight="1" x14ac:dyDescent="0.2"/>
    <row r="23583" ht="13.15" customHeight="1" x14ac:dyDescent="0.2"/>
    <row r="23584" ht="13.15" customHeight="1" x14ac:dyDescent="0.2"/>
    <row r="23585" ht="13.15" customHeight="1" x14ac:dyDescent="0.2"/>
    <row r="23586" ht="13.15" customHeight="1" x14ac:dyDescent="0.2"/>
    <row r="23587" ht="13.15" customHeight="1" x14ac:dyDescent="0.2"/>
    <row r="23588" ht="13.15" customHeight="1" x14ac:dyDescent="0.2"/>
    <row r="23589" ht="13.15" customHeight="1" x14ac:dyDescent="0.2"/>
    <row r="23590" ht="13.15" customHeight="1" x14ac:dyDescent="0.2"/>
    <row r="23591" ht="13.15" customHeight="1" x14ac:dyDescent="0.2"/>
    <row r="23592" ht="13.15" customHeight="1" x14ac:dyDescent="0.2"/>
    <row r="23593" ht="13.15" customHeight="1" x14ac:dyDescent="0.2"/>
    <row r="23594" ht="13.15" customHeight="1" x14ac:dyDescent="0.2"/>
    <row r="23595" ht="13.15" customHeight="1" x14ac:dyDescent="0.2"/>
    <row r="23596" ht="13.15" customHeight="1" x14ac:dyDescent="0.2"/>
    <row r="23597" ht="13.15" customHeight="1" x14ac:dyDescent="0.2"/>
    <row r="23598" ht="13.15" customHeight="1" x14ac:dyDescent="0.2"/>
    <row r="23599" ht="13.15" customHeight="1" x14ac:dyDescent="0.2"/>
    <row r="23600" ht="13.15" customHeight="1" x14ac:dyDescent="0.2"/>
    <row r="23601" ht="13.15" customHeight="1" x14ac:dyDescent="0.2"/>
    <row r="23602" ht="13.15" customHeight="1" x14ac:dyDescent="0.2"/>
    <row r="23603" ht="13.15" customHeight="1" x14ac:dyDescent="0.2"/>
    <row r="23604" ht="13.15" customHeight="1" x14ac:dyDescent="0.2"/>
    <row r="23605" ht="13.15" customHeight="1" x14ac:dyDescent="0.2"/>
    <row r="23606" ht="13.15" customHeight="1" x14ac:dyDescent="0.2"/>
    <row r="23607" ht="13.15" customHeight="1" x14ac:dyDescent="0.2"/>
    <row r="23608" ht="13.15" customHeight="1" x14ac:dyDescent="0.2"/>
    <row r="23609" ht="13.15" customHeight="1" x14ac:dyDescent="0.2"/>
    <row r="23610" ht="13.15" customHeight="1" x14ac:dyDescent="0.2"/>
    <row r="23611" ht="13.15" customHeight="1" x14ac:dyDescent="0.2"/>
    <row r="23612" ht="13.15" customHeight="1" x14ac:dyDescent="0.2"/>
    <row r="23613" ht="13.15" customHeight="1" x14ac:dyDescent="0.2"/>
    <row r="23614" ht="13.15" customHeight="1" x14ac:dyDescent="0.2"/>
    <row r="23615" ht="13.15" customHeight="1" x14ac:dyDescent="0.2"/>
    <row r="23616" ht="13.15" customHeight="1" x14ac:dyDescent="0.2"/>
    <row r="23617" ht="13.15" customHeight="1" x14ac:dyDescent="0.2"/>
    <row r="23618" ht="13.15" customHeight="1" x14ac:dyDescent="0.2"/>
    <row r="23619" ht="13.15" customHeight="1" x14ac:dyDescent="0.2"/>
    <row r="23620" ht="13.15" customHeight="1" x14ac:dyDescent="0.2"/>
    <row r="23621" ht="13.15" customHeight="1" x14ac:dyDescent="0.2"/>
    <row r="23622" ht="13.15" customHeight="1" x14ac:dyDescent="0.2"/>
    <row r="23623" ht="13.15" customHeight="1" x14ac:dyDescent="0.2"/>
    <row r="23624" ht="13.15" customHeight="1" x14ac:dyDescent="0.2"/>
    <row r="23625" ht="13.15" customHeight="1" x14ac:dyDescent="0.2"/>
    <row r="23626" ht="13.15" customHeight="1" x14ac:dyDescent="0.2"/>
    <row r="23627" ht="13.15" customHeight="1" x14ac:dyDescent="0.2"/>
    <row r="23628" ht="13.15" customHeight="1" x14ac:dyDescent="0.2"/>
    <row r="23629" ht="13.15" customHeight="1" x14ac:dyDescent="0.2"/>
    <row r="23630" ht="13.15" customHeight="1" x14ac:dyDescent="0.2"/>
    <row r="23631" ht="13.15" customHeight="1" x14ac:dyDescent="0.2"/>
    <row r="23632" ht="13.15" customHeight="1" x14ac:dyDescent="0.2"/>
    <row r="23633" ht="13.15" customHeight="1" x14ac:dyDescent="0.2"/>
    <row r="23634" ht="13.15" customHeight="1" x14ac:dyDescent="0.2"/>
    <row r="23635" ht="13.15" customHeight="1" x14ac:dyDescent="0.2"/>
    <row r="23636" ht="13.15" customHeight="1" x14ac:dyDescent="0.2"/>
    <row r="23637" ht="13.15" customHeight="1" x14ac:dyDescent="0.2"/>
    <row r="23638" ht="13.15" customHeight="1" x14ac:dyDescent="0.2"/>
    <row r="23639" ht="13.15" customHeight="1" x14ac:dyDescent="0.2"/>
    <row r="23640" ht="13.15" customHeight="1" x14ac:dyDescent="0.2"/>
    <row r="23641" ht="13.15" customHeight="1" x14ac:dyDescent="0.2"/>
    <row r="23642" ht="13.15" customHeight="1" x14ac:dyDescent="0.2"/>
    <row r="23643" ht="13.15" customHeight="1" x14ac:dyDescent="0.2"/>
    <row r="23644" ht="13.15" customHeight="1" x14ac:dyDescent="0.2"/>
    <row r="23645" ht="13.15" customHeight="1" x14ac:dyDescent="0.2"/>
    <row r="23646" ht="13.15" customHeight="1" x14ac:dyDescent="0.2"/>
    <row r="23647" ht="13.15" customHeight="1" x14ac:dyDescent="0.2"/>
    <row r="23648" ht="13.15" customHeight="1" x14ac:dyDescent="0.2"/>
    <row r="23649" ht="13.15" customHeight="1" x14ac:dyDescent="0.2"/>
    <row r="23650" ht="13.15" customHeight="1" x14ac:dyDescent="0.2"/>
    <row r="23651" ht="13.15" customHeight="1" x14ac:dyDescent="0.2"/>
    <row r="23652" ht="13.15" customHeight="1" x14ac:dyDescent="0.2"/>
    <row r="23653" ht="13.15" customHeight="1" x14ac:dyDescent="0.2"/>
    <row r="23654" ht="13.15" customHeight="1" x14ac:dyDescent="0.2"/>
    <row r="23655" ht="13.15" customHeight="1" x14ac:dyDescent="0.2"/>
    <row r="23656" ht="13.15" customHeight="1" x14ac:dyDescent="0.2"/>
    <row r="23657" ht="13.15" customHeight="1" x14ac:dyDescent="0.2"/>
    <row r="23658" ht="13.15" customHeight="1" x14ac:dyDescent="0.2"/>
    <row r="23659" ht="13.15" customHeight="1" x14ac:dyDescent="0.2"/>
    <row r="23660" ht="13.15" customHeight="1" x14ac:dyDescent="0.2"/>
    <row r="23661" ht="13.15" customHeight="1" x14ac:dyDescent="0.2"/>
    <row r="23662" ht="13.15" customHeight="1" x14ac:dyDescent="0.2"/>
    <row r="23663" ht="13.15" customHeight="1" x14ac:dyDescent="0.2"/>
    <row r="23664" ht="13.15" customHeight="1" x14ac:dyDescent="0.2"/>
    <row r="23665" ht="13.15" customHeight="1" x14ac:dyDescent="0.2"/>
    <row r="23666" ht="13.15" customHeight="1" x14ac:dyDescent="0.2"/>
    <row r="23667" ht="13.15" customHeight="1" x14ac:dyDescent="0.2"/>
    <row r="23668" ht="13.15" customHeight="1" x14ac:dyDescent="0.2"/>
    <row r="23669" ht="13.15" customHeight="1" x14ac:dyDescent="0.2"/>
    <row r="23670" ht="13.15" customHeight="1" x14ac:dyDescent="0.2"/>
    <row r="23671" ht="13.15" customHeight="1" x14ac:dyDescent="0.2"/>
    <row r="23672" ht="13.15" customHeight="1" x14ac:dyDescent="0.2"/>
    <row r="23673" ht="13.15" customHeight="1" x14ac:dyDescent="0.2"/>
    <row r="23674" ht="13.15" customHeight="1" x14ac:dyDescent="0.2"/>
    <row r="23675" ht="13.15" customHeight="1" x14ac:dyDescent="0.2"/>
    <row r="23676" ht="13.15" customHeight="1" x14ac:dyDescent="0.2"/>
    <row r="23677" ht="13.15" customHeight="1" x14ac:dyDescent="0.2"/>
    <row r="23678" ht="13.15" customHeight="1" x14ac:dyDescent="0.2"/>
    <row r="23679" ht="13.15" customHeight="1" x14ac:dyDescent="0.2"/>
    <row r="23680" ht="13.15" customHeight="1" x14ac:dyDescent="0.2"/>
    <row r="23681" ht="13.15" customHeight="1" x14ac:dyDescent="0.2"/>
    <row r="23682" ht="13.15" customHeight="1" x14ac:dyDescent="0.2"/>
    <row r="23683" ht="13.15" customHeight="1" x14ac:dyDescent="0.2"/>
    <row r="23684" ht="13.15" customHeight="1" x14ac:dyDescent="0.2"/>
    <row r="23685" ht="13.15" customHeight="1" x14ac:dyDescent="0.2"/>
    <row r="23686" ht="13.15" customHeight="1" x14ac:dyDescent="0.2"/>
    <row r="23687" ht="13.15" customHeight="1" x14ac:dyDescent="0.2"/>
    <row r="23688" ht="13.15" customHeight="1" x14ac:dyDescent="0.2"/>
    <row r="23689" ht="13.15" customHeight="1" x14ac:dyDescent="0.2"/>
    <row r="23690" ht="13.15" customHeight="1" x14ac:dyDescent="0.2"/>
    <row r="23691" ht="13.15" customHeight="1" x14ac:dyDescent="0.2"/>
    <row r="23692" ht="13.15" customHeight="1" x14ac:dyDescent="0.2"/>
    <row r="23693" ht="13.15" customHeight="1" x14ac:dyDescent="0.2"/>
    <row r="23694" ht="13.15" customHeight="1" x14ac:dyDescent="0.2"/>
    <row r="23695" ht="13.15" customHeight="1" x14ac:dyDescent="0.2"/>
    <row r="23696" ht="13.15" customHeight="1" x14ac:dyDescent="0.2"/>
    <row r="23697" ht="13.15" customHeight="1" x14ac:dyDescent="0.2"/>
    <row r="23698" ht="13.15" customHeight="1" x14ac:dyDescent="0.2"/>
    <row r="23699" ht="13.15" customHeight="1" x14ac:dyDescent="0.2"/>
    <row r="23700" ht="13.15" customHeight="1" x14ac:dyDescent="0.2"/>
    <row r="23701" ht="13.15" customHeight="1" x14ac:dyDescent="0.2"/>
    <row r="23702" ht="13.15" customHeight="1" x14ac:dyDescent="0.2"/>
    <row r="23703" ht="13.15" customHeight="1" x14ac:dyDescent="0.2"/>
    <row r="23704" ht="13.15" customHeight="1" x14ac:dyDescent="0.2"/>
    <row r="23705" ht="13.15" customHeight="1" x14ac:dyDescent="0.2"/>
    <row r="23706" ht="13.15" customHeight="1" x14ac:dyDescent="0.2"/>
    <row r="23707" ht="13.15" customHeight="1" x14ac:dyDescent="0.2"/>
    <row r="23708" ht="13.15" customHeight="1" x14ac:dyDescent="0.2"/>
    <row r="23709" ht="13.15" customHeight="1" x14ac:dyDescent="0.2"/>
    <row r="23710" ht="13.15" customHeight="1" x14ac:dyDescent="0.2"/>
    <row r="23711" ht="13.15" customHeight="1" x14ac:dyDescent="0.2"/>
    <row r="23712" ht="13.15" customHeight="1" x14ac:dyDescent="0.2"/>
    <row r="23713" ht="13.15" customHeight="1" x14ac:dyDescent="0.2"/>
    <row r="23714" ht="13.15" customHeight="1" x14ac:dyDescent="0.2"/>
    <row r="23715" ht="13.15" customHeight="1" x14ac:dyDescent="0.2"/>
    <row r="23716" ht="13.15" customHeight="1" x14ac:dyDescent="0.2"/>
    <row r="23717" ht="13.15" customHeight="1" x14ac:dyDescent="0.2"/>
    <row r="23718" ht="13.15" customHeight="1" x14ac:dyDescent="0.2"/>
    <row r="23719" ht="13.15" customHeight="1" x14ac:dyDescent="0.2"/>
    <row r="23720" ht="13.15" customHeight="1" x14ac:dyDescent="0.2"/>
    <row r="23721" ht="13.15" customHeight="1" x14ac:dyDescent="0.2"/>
    <row r="23722" ht="13.15" customHeight="1" x14ac:dyDescent="0.2"/>
    <row r="23723" ht="13.15" customHeight="1" x14ac:dyDescent="0.2"/>
    <row r="23724" ht="13.15" customHeight="1" x14ac:dyDescent="0.2"/>
    <row r="23725" ht="13.15" customHeight="1" x14ac:dyDescent="0.2"/>
    <row r="23726" ht="13.15" customHeight="1" x14ac:dyDescent="0.2"/>
    <row r="23727" ht="13.15" customHeight="1" x14ac:dyDescent="0.2"/>
    <row r="23728" ht="13.15" customHeight="1" x14ac:dyDescent="0.2"/>
    <row r="23729" ht="13.15" customHeight="1" x14ac:dyDescent="0.2"/>
    <row r="23730" ht="13.15" customHeight="1" x14ac:dyDescent="0.2"/>
    <row r="23731" ht="13.15" customHeight="1" x14ac:dyDescent="0.2"/>
    <row r="23732" ht="13.15" customHeight="1" x14ac:dyDescent="0.2"/>
    <row r="23733" ht="13.15" customHeight="1" x14ac:dyDescent="0.2"/>
    <row r="23734" ht="13.15" customHeight="1" x14ac:dyDescent="0.2"/>
    <row r="23735" ht="13.15" customHeight="1" x14ac:dyDescent="0.2"/>
    <row r="23736" ht="13.15" customHeight="1" x14ac:dyDescent="0.2"/>
    <row r="23737" ht="13.15" customHeight="1" x14ac:dyDescent="0.2"/>
    <row r="23738" ht="13.15" customHeight="1" x14ac:dyDescent="0.2"/>
    <row r="23739" ht="13.15" customHeight="1" x14ac:dyDescent="0.2"/>
    <row r="23740" ht="13.15" customHeight="1" x14ac:dyDescent="0.2"/>
    <row r="23741" ht="13.15" customHeight="1" x14ac:dyDescent="0.2"/>
    <row r="23742" ht="13.15" customHeight="1" x14ac:dyDescent="0.2"/>
    <row r="23743" ht="13.15" customHeight="1" x14ac:dyDescent="0.2"/>
    <row r="23744" ht="13.15" customHeight="1" x14ac:dyDescent="0.2"/>
    <row r="23745" ht="13.15" customHeight="1" x14ac:dyDescent="0.2"/>
    <row r="23746" ht="13.15" customHeight="1" x14ac:dyDescent="0.2"/>
    <row r="23747" ht="13.15" customHeight="1" x14ac:dyDescent="0.2"/>
    <row r="23748" ht="13.15" customHeight="1" x14ac:dyDescent="0.2"/>
    <row r="23749" ht="13.15" customHeight="1" x14ac:dyDescent="0.2"/>
    <row r="23750" ht="13.15" customHeight="1" x14ac:dyDescent="0.2"/>
    <row r="23751" ht="13.15" customHeight="1" x14ac:dyDescent="0.2"/>
    <row r="23752" ht="13.15" customHeight="1" x14ac:dyDescent="0.2"/>
    <row r="23753" ht="13.15" customHeight="1" x14ac:dyDescent="0.2"/>
    <row r="23754" ht="13.15" customHeight="1" x14ac:dyDescent="0.2"/>
    <row r="23755" ht="13.15" customHeight="1" x14ac:dyDescent="0.2"/>
    <row r="23756" ht="13.15" customHeight="1" x14ac:dyDescent="0.2"/>
    <row r="23757" ht="13.15" customHeight="1" x14ac:dyDescent="0.2"/>
    <row r="23758" ht="13.15" customHeight="1" x14ac:dyDescent="0.2"/>
    <row r="23759" ht="13.15" customHeight="1" x14ac:dyDescent="0.2"/>
    <row r="23760" ht="13.15" customHeight="1" x14ac:dyDescent="0.2"/>
    <row r="23761" ht="13.15" customHeight="1" x14ac:dyDescent="0.2"/>
    <row r="23762" ht="13.15" customHeight="1" x14ac:dyDescent="0.2"/>
    <row r="23763" ht="13.15" customHeight="1" x14ac:dyDescent="0.2"/>
    <row r="23764" ht="13.15" customHeight="1" x14ac:dyDescent="0.2"/>
    <row r="23765" ht="13.15" customHeight="1" x14ac:dyDescent="0.2"/>
    <row r="23766" ht="13.15" customHeight="1" x14ac:dyDescent="0.2"/>
    <row r="23767" ht="13.15" customHeight="1" x14ac:dyDescent="0.2"/>
    <row r="23768" ht="13.15" customHeight="1" x14ac:dyDescent="0.2"/>
    <row r="23769" ht="13.15" customHeight="1" x14ac:dyDescent="0.2"/>
    <row r="23770" ht="13.15" customHeight="1" x14ac:dyDescent="0.2"/>
    <row r="23771" ht="13.15" customHeight="1" x14ac:dyDescent="0.2"/>
    <row r="23772" ht="13.15" customHeight="1" x14ac:dyDescent="0.2"/>
    <row r="23773" ht="13.15" customHeight="1" x14ac:dyDescent="0.2"/>
    <row r="23774" ht="13.15" customHeight="1" x14ac:dyDescent="0.2"/>
    <row r="23775" ht="13.15" customHeight="1" x14ac:dyDescent="0.2"/>
    <row r="23776" ht="13.15" customHeight="1" x14ac:dyDescent="0.2"/>
    <row r="23777" ht="13.15" customHeight="1" x14ac:dyDescent="0.2"/>
    <row r="23778" ht="13.15" customHeight="1" x14ac:dyDescent="0.2"/>
    <row r="23779" ht="13.15" customHeight="1" x14ac:dyDescent="0.2"/>
    <row r="23780" ht="13.15" customHeight="1" x14ac:dyDescent="0.2"/>
    <row r="23781" ht="13.15" customHeight="1" x14ac:dyDescent="0.2"/>
    <row r="23782" ht="13.15" customHeight="1" x14ac:dyDescent="0.2"/>
    <row r="23783" ht="13.15" customHeight="1" x14ac:dyDescent="0.2"/>
    <row r="23784" ht="13.15" customHeight="1" x14ac:dyDescent="0.2"/>
    <row r="23785" ht="13.15" customHeight="1" x14ac:dyDescent="0.2"/>
    <row r="23786" ht="13.15" customHeight="1" x14ac:dyDescent="0.2"/>
    <row r="23787" ht="13.15" customHeight="1" x14ac:dyDescent="0.2"/>
    <row r="23788" ht="13.15" customHeight="1" x14ac:dyDescent="0.2"/>
    <row r="23789" ht="13.15" customHeight="1" x14ac:dyDescent="0.2"/>
    <row r="23790" ht="13.15" customHeight="1" x14ac:dyDescent="0.2"/>
    <row r="23791" ht="13.15" customHeight="1" x14ac:dyDescent="0.2"/>
    <row r="23792" ht="13.15" customHeight="1" x14ac:dyDescent="0.2"/>
    <row r="23793" ht="13.15" customHeight="1" x14ac:dyDescent="0.2"/>
    <row r="23794" ht="13.15" customHeight="1" x14ac:dyDescent="0.2"/>
    <row r="23795" ht="13.15" customHeight="1" x14ac:dyDescent="0.2"/>
    <row r="23796" ht="13.15" customHeight="1" x14ac:dyDescent="0.2"/>
    <row r="23797" ht="13.15" customHeight="1" x14ac:dyDescent="0.2"/>
    <row r="23798" ht="13.15" customHeight="1" x14ac:dyDescent="0.2"/>
    <row r="23799" ht="13.15" customHeight="1" x14ac:dyDescent="0.2"/>
    <row r="23800" ht="13.15" customHeight="1" x14ac:dyDescent="0.2"/>
    <row r="23801" ht="13.15" customHeight="1" x14ac:dyDescent="0.2"/>
    <row r="23802" ht="13.15" customHeight="1" x14ac:dyDescent="0.2"/>
    <row r="23803" ht="13.15" customHeight="1" x14ac:dyDescent="0.2"/>
    <row r="23804" ht="13.15" customHeight="1" x14ac:dyDescent="0.2"/>
    <row r="23805" ht="13.15" customHeight="1" x14ac:dyDescent="0.2"/>
    <row r="23806" ht="13.15" customHeight="1" x14ac:dyDescent="0.2"/>
    <row r="23807" ht="13.15" customHeight="1" x14ac:dyDescent="0.2"/>
    <row r="23808" ht="13.15" customHeight="1" x14ac:dyDescent="0.2"/>
    <row r="23809" ht="13.15" customHeight="1" x14ac:dyDescent="0.2"/>
    <row r="23810" ht="13.15" customHeight="1" x14ac:dyDescent="0.2"/>
    <row r="23811" ht="13.15" customHeight="1" x14ac:dyDescent="0.2"/>
    <row r="23812" ht="13.15" customHeight="1" x14ac:dyDescent="0.2"/>
    <row r="23813" ht="13.15" customHeight="1" x14ac:dyDescent="0.2"/>
    <row r="23814" ht="13.15" customHeight="1" x14ac:dyDescent="0.2"/>
    <row r="23815" ht="13.15" customHeight="1" x14ac:dyDescent="0.2"/>
    <row r="23816" ht="13.15" customHeight="1" x14ac:dyDescent="0.2"/>
    <row r="23817" ht="13.15" customHeight="1" x14ac:dyDescent="0.2"/>
    <row r="23818" ht="13.15" customHeight="1" x14ac:dyDescent="0.2"/>
    <row r="23819" ht="13.15" customHeight="1" x14ac:dyDescent="0.2"/>
    <row r="23820" ht="13.15" customHeight="1" x14ac:dyDescent="0.2"/>
    <row r="23821" ht="13.15" customHeight="1" x14ac:dyDescent="0.2"/>
    <row r="23822" ht="13.15" customHeight="1" x14ac:dyDescent="0.2"/>
    <row r="23823" ht="13.15" customHeight="1" x14ac:dyDescent="0.2"/>
    <row r="23824" ht="13.15" customHeight="1" x14ac:dyDescent="0.2"/>
    <row r="23825" ht="13.15" customHeight="1" x14ac:dyDescent="0.2"/>
    <row r="23826" ht="13.15" customHeight="1" x14ac:dyDescent="0.2"/>
    <row r="23827" ht="13.15" customHeight="1" x14ac:dyDescent="0.2"/>
    <row r="23828" ht="13.15" customHeight="1" x14ac:dyDescent="0.2"/>
    <row r="23829" ht="13.15" customHeight="1" x14ac:dyDescent="0.2"/>
    <row r="23830" ht="13.15" customHeight="1" x14ac:dyDescent="0.2"/>
    <row r="23831" ht="13.15" customHeight="1" x14ac:dyDescent="0.2"/>
    <row r="23832" ht="13.15" customHeight="1" x14ac:dyDescent="0.2"/>
    <row r="23833" ht="13.15" customHeight="1" x14ac:dyDescent="0.2"/>
    <row r="23834" ht="13.15" customHeight="1" x14ac:dyDescent="0.2"/>
    <row r="23835" ht="13.15" customHeight="1" x14ac:dyDescent="0.2"/>
    <row r="23836" ht="13.15" customHeight="1" x14ac:dyDescent="0.2"/>
    <row r="23837" ht="13.15" customHeight="1" x14ac:dyDescent="0.2"/>
    <row r="23838" ht="13.15" customHeight="1" x14ac:dyDescent="0.2"/>
    <row r="23839" ht="13.15" customHeight="1" x14ac:dyDescent="0.2"/>
    <row r="23840" ht="13.15" customHeight="1" x14ac:dyDescent="0.2"/>
    <row r="23841" ht="13.15" customHeight="1" x14ac:dyDescent="0.2"/>
    <row r="23842" ht="13.15" customHeight="1" x14ac:dyDescent="0.2"/>
    <row r="23843" ht="13.15" customHeight="1" x14ac:dyDescent="0.2"/>
    <row r="23844" ht="13.15" customHeight="1" x14ac:dyDescent="0.2"/>
    <row r="23845" ht="13.15" customHeight="1" x14ac:dyDescent="0.2"/>
    <row r="23846" ht="13.15" customHeight="1" x14ac:dyDescent="0.2"/>
    <row r="23847" ht="13.15" customHeight="1" x14ac:dyDescent="0.2"/>
    <row r="23848" ht="13.15" customHeight="1" x14ac:dyDescent="0.2"/>
    <row r="23849" ht="13.15" customHeight="1" x14ac:dyDescent="0.2"/>
    <row r="23850" ht="13.15" customHeight="1" x14ac:dyDescent="0.2"/>
    <row r="23851" ht="13.15" customHeight="1" x14ac:dyDescent="0.2"/>
    <row r="23852" ht="13.15" customHeight="1" x14ac:dyDescent="0.2"/>
    <row r="23853" ht="13.15" customHeight="1" x14ac:dyDescent="0.2"/>
    <row r="23854" ht="13.15" customHeight="1" x14ac:dyDescent="0.2"/>
    <row r="23855" ht="13.15" customHeight="1" x14ac:dyDescent="0.2"/>
    <row r="23856" ht="13.15" customHeight="1" x14ac:dyDescent="0.2"/>
    <row r="23857" ht="13.15" customHeight="1" x14ac:dyDescent="0.2"/>
    <row r="23858" ht="13.15" customHeight="1" x14ac:dyDescent="0.2"/>
    <row r="23859" ht="13.15" customHeight="1" x14ac:dyDescent="0.2"/>
    <row r="23860" ht="13.15" customHeight="1" x14ac:dyDescent="0.2"/>
    <row r="23861" ht="13.15" customHeight="1" x14ac:dyDescent="0.2"/>
    <row r="23862" ht="13.15" customHeight="1" x14ac:dyDescent="0.2"/>
    <row r="23863" ht="13.15" customHeight="1" x14ac:dyDescent="0.2"/>
    <row r="23864" ht="13.15" customHeight="1" x14ac:dyDescent="0.2"/>
    <row r="23865" ht="13.15" customHeight="1" x14ac:dyDescent="0.2"/>
    <row r="23866" ht="13.15" customHeight="1" x14ac:dyDescent="0.2"/>
    <row r="23867" ht="13.15" customHeight="1" x14ac:dyDescent="0.2"/>
    <row r="23868" ht="13.15" customHeight="1" x14ac:dyDescent="0.2"/>
    <row r="23869" ht="13.15" customHeight="1" x14ac:dyDescent="0.2"/>
    <row r="23870" ht="13.15" customHeight="1" x14ac:dyDescent="0.2"/>
    <row r="23871" ht="13.15" customHeight="1" x14ac:dyDescent="0.2"/>
    <row r="23872" ht="13.15" customHeight="1" x14ac:dyDescent="0.2"/>
    <row r="23873" ht="13.15" customHeight="1" x14ac:dyDescent="0.2"/>
    <row r="23874" ht="13.15" customHeight="1" x14ac:dyDescent="0.2"/>
    <row r="23875" ht="13.15" customHeight="1" x14ac:dyDescent="0.2"/>
    <row r="23876" ht="13.15" customHeight="1" x14ac:dyDescent="0.2"/>
    <row r="23877" ht="13.15" customHeight="1" x14ac:dyDescent="0.2"/>
    <row r="23878" ht="13.15" customHeight="1" x14ac:dyDescent="0.2"/>
    <row r="23879" ht="13.15" customHeight="1" x14ac:dyDescent="0.2"/>
    <row r="23880" ht="13.15" customHeight="1" x14ac:dyDescent="0.2"/>
    <row r="23881" ht="13.15" customHeight="1" x14ac:dyDescent="0.2"/>
    <row r="23882" ht="13.15" customHeight="1" x14ac:dyDescent="0.2"/>
    <row r="23883" ht="13.15" customHeight="1" x14ac:dyDescent="0.2"/>
    <row r="23884" ht="13.15" customHeight="1" x14ac:dyDescent="0.2"/>
    <row r="23885" ht="13.15" customHeight="1" x14ac:dyDescent="0.2"/>
    <row r="23886" ht="13.15" customHeight="1" x14ac:dyDescent="0.2"/>
    <row r="23887" ht="13.15" customHeight="1" x14ac:dyDescent="0.2"/>
    <row r="23888" ht="13.15" customHeight="1" x14ac:dyDescent="0.2"/>
    <row r="23889" ht="13.15" customHeight="1" x14ac:dyDescent="0.2"/>
    <row r="23890" ht="13.15" customHeight="1" x14ac:dyDescent="0.2"/>
    <row r="23891" ht="13.15" customHeight="1" x14ac:dyDescent="0.2"/>
    <row r="23892" ht="13.15" customHeight="1" x14ac:dyDescent="0.2"/>
    <row r="23893" ht="13.15" customHeight="1" x14ac:dyDescent="0.2"/>
    <row r="23894" ht="13.15" customHeight="1" x14ac:dyDescent="0.2"/>
    <row r="23895" ht="13.15" customHeight="1" x14ac:dyDescent="0.2"/>
    <row r="23896" ht="13.15" customHeight="1" x14ac:dyDescent="0.2"/>
    <row r="23897" ht="13.15" customHeight="1" x14ac:dyDescent="0.2"/>
    <row r="23898" ht="13.15" customHeight="1" x14ac:dyDescent="0.2"/>
    <row r="23899" ht="13.15" customHeight="1" x14ac:dyDescent="0.2"/>
    <row r="23900" ht="13.15" customHeight="1" x14ac:dyDescent="0.2"/>
    <row r="23901" ht="13.15" customHeight="1" x14ac:dyDescent="0.2"/>
    <row r="23902" ht="13.15" customHeight="1" x14ac:dyDescent="0.2"/>
    <row r="23903" ht="13.15" customHeight="1" x14ac:dyDescent="0.2"/>
    <row r="23904" ht="13.15" customHeight="1" x14ac:dyDescent="0.2"/>
    <row r="23905" ht="13.15" customHeight="1" x14ac:dyDescent="0.2"/>
    <row r="23906" ht="13.15" customHeight="1" x14ac:dyDescent="0.2"/>
    <row r="23907" ht="13.15" customHeight="1" x14ac:dyDescent="0.2"/>
    <row r="23908" ht="13.15" customHeight="1" x14ac:dyDescent="0.2"/>
    <row r="23909" ht="13.15" customHeight="1" x14ac:dyDescent="0.2"/>
    <row r="23910" ht="13.15" customHeight="1" x14ac:dyDescent="0.2"/>
    <row r="23911" ht="13.15" customHeight="1" x14ac:dyDescent="0.2"/>
    <row r="23912" ht="13.15" customHeight="1" x14ac:dyDescent="0.2"/>
    <row r="23913" ht="13.15" customHeight="1" x14ac:dyDescent="0.2"/>
    <row r="23914" ht="13.15" customHeight="1" x14ac:dyDescent="0.2"/>
    <row r="23915" ht="13.15" customHeight="1" x14ac:dyDescent="0.2"/>
    <row r="23916" ht="13.15" customHeight="1" x14ac:dyDescent="0.2"/>
    <row r="23917" ht="13.15" customHeight="1" x14ac:dyDescent="0.2"/>
    <row r="23918" ht="13.15" customHeight="1" x14ac:dyDescent="0.2"/>
    <row r="23919" ht="13.15" customHeight="1" x14ac:dyDescent="0.2"/>
    <row r="23920" ht="13.15" customHeight="1" x14ac:dyDescent="0.2"/>
    <row r="23921" ht="13.15" customHeight="1" x14ac:dyDescent="0.2"/>
    <row r="23922" ht="13.15" customHeight="1" x14ac:dyDescent="0.2"/>
    <row r="23923" ht="13.15" customHeight="1" x14ac:dyDescent="0.2"/>
    <row r="23924" ht="13.15" customHeight="1" x14ac:dyDescent="0.2"/>
    <row r="23925" ht="13.15" customHeight="1" x14ac:dyDescent="0.2"/>
    <row r="23926" ht="13.15" customHeight="1" x14ac:dyDescent="0.2"/>
    <row r="23927" ht="13.15" customHeight="1" x14ac:dyDescent="0.2"/>
    <row r="23928" ht="13.15" customHeight="1" x14ac:dyDescent="0.2"/>
    <row r="23929" ht="13.15" customHeight="1" x14ac:dyDescent="0.2"/>
    <row r="23930" ht="13.15" customHeight="1" x14ac:dyDescent="0.2"/>
    <row r="23931" ht="13.15" customHeight="1" x14ac:dyDescent="0.2"/>
    <row r="23932" ht="13.15" customHeight="1" x14ac:dyDescent="0.2"/>
    <row r="23933" ht="13.15" customHeight="1" x14ac:dyDescent="0.2"/>
    <row r="23934" ht="13.15" customHeight="1" x14ac:dyDescent="0.2"/>
    <row r="23935" ht="13.15" customHeight="1" x14ac:dyDescent="0.2"/>
    <row r="23936" ht="13.15" customHeight="1" x14ac:dyDescent="0.2"/>
    <row r="23937" ht="13.15" customHeight="1" x14ac:dyDescent="0.2"/>
    <row r="23938" ht="13.15" customHeight="1" x14ac:dyDescent="0.2"/>
    <row r="23939" ht="13.15" customHeight="1" x14ac:dyDescent="0.2"/>
    <row r="23940" ht="13.15" customHeight="1" x14ac:dyDescent="0.2"/>
    <row r="23941" ht="13.15" customHeight="1" x14ac:dyDescent="0.2"/>
    <row r="23942" ht="13.15" customHeight="1" x14ac:dyDescent="0.2"/>
    <row r="23943" ht="13.15" customHeight="1" x14ac:dyDescent="0.2"/>
    <row r="23944" ht="13.15" customHeight="1" x14ac:dyDescent="0.2"/>
    <row r="23945" ht="13.15" customHeight="1" x14ac:dyDescent="0.2"/>
    <row r="23946" ht="13.15" customHeight="1" x14ac:dyDescent="0.2"/>
    <row r="23947" ht="13.15" customHeight="1" x14ac:dyDescent="0.2"/>
    <row r="23948" ht="13.15" customHeight="1" x14ac:dyDescent="0.2"/>
    <row r="23949" ht="13.15" customHeight="1" x14ac:dyDescent="0.2"/>
    <row r="23950" ht="13.15" customHeight="1" x14ac:dyDescent="0.2"/>
    <row r="23951" ht="13.15" customHeight="1" x14ac:dyDescent="0.2"/>
    <row r="23952" ht="13.15" customHeight="1" x14ac:dyDescent="0.2"/>
    <row r="23953" ht="13.15" customHeight="1" x14ac:dyDescent="0.2"/>
    <row r="23954" ht="13.15" customHeight="1" x14ac:dyDescent="0.2"/>
    <row r="23955" ht="13.15" customHeight="1" x14ac:dyDescent="0.2"/>
    <row r="23956" ht="13.15" customHeight="1" x14ac:dyDescent="0.2"/>
    <row r="23957" ht="13.15" customHeight="1" x14ac:dyDescent="0.2"/>
    <row r="23958" ht="13.15" customHeight="1" x14ac:dyDescent="0.2"/>
    <row r="23959" ht="13.15" customHeight="1" x14ac:dyDescent="0.2"/>
    <row r="23960" ht="13.15" customHeight="1" x14ac:dyDescent="0.2"/>
    <row r="23961" ht="13.15" customHeight="1" x14ac:dyDescent="0.2"/>
    <row r="23962" ht="13.15" customHeight="1" x14ac:dyDescent="0.2"/>
    <row r="23963" ht="13.15" customHeight="1" x14ac:dyDescent="0.2"/>
    <row r="23964" ht="13.15" customHeight="1" x14ac:dyDescent="0.2"/>
    <row r="23965" ht="13.15" customHeight="1" x14ac:dyDescent="0.2"/>
    <row r="23966" ht="13.15" customHeight="1" x14ac:dyDescent="0.2"/>
    <row r="23967" ht="13.15" customHeight="1" x14ac:dyDescent="0.2"/>
    <row r="23968" ht="13.15" customHeight="1" x14ac:dyDescent="0.2"/>
    <row r="23969" ht="13.15" customHeight="1" x14ac:dyDescent="0.2"/>
    <row r="23970" ht="13.15" customHeight="1" x14ac:dyDescent="0.2"/>
    <row r="23971" ht="13.15" customHeight="1" x14ac:dyDescent="0.2"/>
    <row r="23972" ht="13.15" customHeight="1" x14ac:dyDescent="0.2"/>
    <row r="23973" ht="13.15" customHeight="1" x14ac:dyDescent="0.2"/>
    <row r="23974" ht="13.15" customHeight="1" x14ac:dyDescent="0.2"/>
    <row r="23975" ht="13.15" customHeight="1" x14ac:dyDescent="0.2"/>
    <row r="23976" ht="13.15" customHeight="1" x14ac:dyDescent="0.2"/>
    <row r="23977" ht="13.15" customHeight="1" x14ac:dyDescent="0.2"/>
    <row r="23978" ht="13.15" customHeight="1" x14ac:dyDescent="0.2"/>
    <row r="23979" ht="13.15" customHeight="1" x14ac:dyDescent="0.2"/>
    <row r="23980" ht="13.15" customHeight="1" x14ac:dyDescent="0.2"/>
    <row r="23981" ht="13.15" customHeight="1" x14ac:dyDescent="0.2"/>
    <row r="23982" ht="13.15" customHeight="1" x14ac:dyDescent="0.2"/>
    <row r="23983" ht="13.15" customHeight="1" x14ac:dyDescent="0.2"/>
    <row r="23984" ht="13.15" customHeight="1" x14ac:dyDescent="0.2"/>
    <row r="23985" ht="13.15" customHeight="1" x14ac:dyDescent="0.2"/>
    <row r="23986" ht="13.15" customHeight="1" x14ac:dyDescent="0.2"/>
    <row r="23987" ht="13.15" customHeight="1" x14ac:dyDescent="0.2"/>
    <row r="23988" ht="13.15" customHeight="1" x14ac:dyDescent="0.2"/>
    <row r="23989" ht="13.15" customHeight="1" x14ac:dyDescent="0.2"/>
    <row r="23990" ht="13.15" customHeight="1" x14ac:dyDescent="0.2"/>
    <row r="23991" ht="13.15" customHeight="1" x14ac:dyDescent="0.2"/>
    <row r="23992" ht="13.15" customHeight="1" x14ac:dyDescent="0.2"/>
    <row r="23993" ht="13.15" customHeight="1" x14ac:dyDescent="0.2"/>
    <row r="23994" ht="13.15" customHeight="1" x14ac:dyDescent="0.2"/>
    <row r="23995" ht="13.15" customHeight="1" x14ac:dyDescent="0.2"/>
    <row r="23996" ht="13.15" customHeight="1" x14ac:dyDescent="0.2"/>
    <row r="23997" ht="13.15" customHeight="1" x14ac:dyDescent="0.2"/>
    <row r="23998" ht="13.15" customHeight="1" x14ac:dyDescent="0.2"/>
    <row r="23999" ht="13.15" customHeight="1" x14ac:dyDescent="0.2"/>
    <row r="24000" ht="13.15" customHeight="1" x14ac:dyDescent="0.2"/>
    <row r="24001" ht="13.15" customHeight="1" x14ac:dyDescent="0.2"/>
    <row r="24002" ht="13.15" customHeight="1" x14ac:dyDescent="0.2"/>
    <row r="24003" ht="13.15" customHeight="1" x14ac:dyDescent="0.2"/>
    <row r="24004" ht="13.15" customHeight="1" x14ac:dyDescent="0.2"/>
    <row r="24005" ht="13.15" customHeight="1" x14ac:dyDescent="0.2"/>
    <row r="24006" ht="13.15" customHeight="1" x14ac:dyDescent="0.2"/>
    <row r="24007" ht="13.15" customHeight="1" x14ac:dyDescent="0.2"/>
    <row r="24008" ht="13.15" customHeight="1" x14ac:dyDescent="0.2"/>
    <row r="24009" ht="13.15" customHeight="1" x14ac:dyDescent="0.2"/>
    <row r="24010" ht="13.15" customHeight="1" x14ac:dyDescent="0.2"/>
    <row r="24011" ht="13.15" customHeight="1" x14ac:dyDescent="0.2"/>
    <row r="24012" ht="13.15" customHeight="1" x14ac:dyDescent="0.2"/>
    <row r="24013" ht="13.15" customHeight="1" x14ac:dyDescent="0.2"/>
    <row r="24014" ht="13.15" customHeight="1" x14ac:dyDescent="0.2"/>
    <row r="24015" ht="13.15" customHeight="1" x14ac:dyDescent="0.2"/>
    <row r="24016" ht="13.15" customHeight="1" x14ac:dyDescent="0.2"/>
    <row r="24017" ht="13.15" customHeight="1" x14ac:dyDescent="0.2"/>
    <row r="24018" ht="13.15" customHeight="1" x14ac:dyDescent="0.2"/>
    <row r="24019" ht="13.15" customHeight="1" x14ac:dyDescent="0.2"/>
    <row r="24020" ht="13.15" customHeight="1" x14ac:dyDescent="0.2"/>
    <row r="24021" ht="13.15" customHeight="1" x14ac:dyDescent="0.2"/>
    <row r="24022" ht="13.15" customHeight="1" x14ac:dyDescent="0.2"/>
    <row r="24023" ht="13.15" customHeight="1" x14ac:dyDescent="0.2"/>
    <row r="24024" ht="13.15" customHeight="1" x14ac:dyDescent="0.2"/>
    <row r="24025" ht="13.15" customHeight="1" x14ac:dyDescent="0.2"/>
    <row r="24026" ht="13.15" customHeight="1" x14ac:dyDescent="0.2"/>
    <row r="24027" ht="13.15" customHeight="1" x14ac:dyDescent="0.2"/>
    <row r="24028" ht="13.15" customHeight="1" x14ac:dyDescent="0.2"/>
    <row r="24029" ht="13.15" customHeight="1" x14ac:dyDescent="0.2"/>
    <row r="24030" ht="13.15" customHeight="1" x14ac:dyDescent="0.2"/>
    <row r="24031" ht="13.15" customHeight="1" x14ac:dyDescent="0.2"/>
    <row r="24032" ht="13.15" customHeight="1" x14ac:dyDescent="0.2"/>
    <row r="24033" ht="13.15" customHeight="1" x14ac:dyDescent="0.2"/>
    <row r="24034" ht="13.15" customHeight="1" x14ac:dyDescent="0.2"/>
    <row r="24035" ht="13.15" customHeight="1" x14ac:dyDescent="0.2"/>
    <row r="24036" ht="13.15" customHeight="1" x14ac:dyDescent="0.2"/>
    <row r="24037" ht="13.15" customHeight="1" x14ac:dyDescent="0.2"/>
    <row r="24038" ht="13.15" customHeight="1" x14ac:dyDescent="0.2"/>
    <row r="24039" ht="13.15" customHeight="1" x14ac:dyDescent="0.2"/>
    <row r="24040" ht="13.15" customHeight="1" x14ac:dyDescent="0.2"/>
    <row r="24041" ht="13.15" customHeight="1" x14ac:dyDescent="0.2"/>
    <row r="24042" ht="13.15" customHeight="1" x14ac:dyDescent="0.2"/>
    <row r="24043" ht="13.15" customHeight="1" x14ac:dyDescent="0.2"/>
    <row r="24044" ht="13.15" customHeight="1" x14ac:dyDescent="0.2"/>
    <row r="24045" ht="13.15" customHeight="1" x14ac:dyDescent="0.2"/>
    <row r="24046" ht="13.15" customHeight="1" x14ac:dyDescent="0.2"/>
    <row r="24047" ht="13.15" customHeight="1" x14ac:dyDescent="0.2"/>
    <row r="24048" ht="13.15" customHeight="1" x14ac:dyDescent="0.2"/>
    <row r="24049" ht="13.15" customHeight="1" x14ac:dyDescent="0.2"/>
    <row r="24050" ht="13.15" customHeight="1" x14ac:dyDescent="0.2"/>
    <row r="24051" ht="13.15" customHeight="1" x14ac:dyDescent="0.2"/>
    <row r="24052" ht="13.15" customHeight="1" x14ac:dyDescent="0.2"/>
    <row r="24053" ht="13.15" customHeight="1" x14ac:dyDescent="0.2"/>
    <row r="24054" ht="13.15" customHeight="1" x14ac:dyDescent="0.2"/>
    <row r="24055" ht="13.15" customHeight="1" x14ac:dyDescent="0.2"/>
    <row r="24056" ht="13.15" customHeight="1" x14ac:dyDescent="0.2"/>
    <row r="24057" ht="13.15" customHeight="1" x14ac:dyDescent="0.2"/>
    <row r="24058" ht="13.15" customHeight="1" x14ac:dyDescent="0.2"/>
    <row r="24059" ht="13.15" customHeight="1" x14ac:dyDescent="0.2"/>
    <row r="24060" ht="13.15" customHeight="1" x14ac:dyDescent="0.2"/>
    <row r="24061" ht="13.15" customHeight="1" x14ac:dyDescent="0.2"/>
    <row r="24062" ht="13.15" customHeight="1" x14ac:dyDescent="0.2"/>
    <row r="24063" ht="13.15" customHeight="1" x14ac:dyDescent="0.2"/>
    <row r="24064" ht="13.15" customHeight="1" x14ac:dyDescent="0.2"/>
    <row r="24065" ht="13.15" customHeight="1" x14ac:dyDescent="0.2"/>
    <row r="24066" ht="13.15" customHeight="1" x14ac:dyDescent="0.2"/>
    <row r="24067" ht="13.15" customHeight="1" x14ac:dyDescent="0.2"/>
    <row r="24068" ht="13.15" customHeight="1" x14ac:dyDescent="0.2"/>
    <row r="24069" ht="13.15" customHeight="1" x14ac:dyDescent="0.2"/>
    <row r="24070" ht="13.15" customHeight="1" x14ac:dyDescent="0.2"/>
    <row r="24071" ht="13.15" customHeight="1" x14ac:dyDescent="0.2"/>
    <row r="24072" ht="13.15" customHeight="1" x14ac:dyDescent="0.2"/>
    <row r="24073" ht="13.15" customHeight="1" x14ac:dyDescent="0.2"/>
    <row r="24074" ht="13.15" customHeight="1" x14ac:dyDescent="0.2"/>
    <row r="24075" ht="13.15" customHeight="1" x14ac:dyDescent="0.2"/>
    <row r="24076" ht="13.15" customHeight="1" x14ac:dyDescent="0.2"/>
    <row r="24077" ht="13.15" customHeight="1" x14ac:dyDescent="0.2"/>
    <row r="24078" ht="13.15" customHeight="1" x14ac:dyDescent="0.2"/>
    <row r="24079" ht="13.15" customHeight="1" x14ac:dyDescent="0.2"/>
    <row r="24080" ht="13.15" customHeight="1" x14ac:dyDescent="0.2"/>
    <row r="24081" ht="13.15" customHeight="1" x14ac:dyDescent="0.2"/>
    <row r="24082" ht="13.15" customHeight="1" x14ac:dyDescent="0.2"/>
    <row r="24083" ht="13.15" customHeight="1" x14ac:dyDescent="0.2"/>
    <row r="24084" ht="13.15" customHeight="1" x14ac:dyDescent="0.2"/>
    <row r="24085" ht="13.15" customHeight="1" x14ac:dyDescent="0.2"/>
    <row r="24086" ht="13.15" customHeight="1" x14ac:dyDescent="0.2"/>
    <row r="24087" ht="13.15" customHeight="1" x14ac:dyDescent="0.2"/>
    <row r="24088" ht="13.15" customHeight="1" x14ac:dyDescent="0.2"/>
    <row r="24089" ht="13.15" customHeight="1" x14ac:dyDescent="0.2"/>
    <row r="24090" ht="13.15" customHeight="1" x14ac:dyDescent="0.2"/>
    <row r="24091" ht="13.15" customHeight="1" x14ac:dyDescent="0.2"/>
    <row r="24092" ht="13.15" customHeight="1" x14ac:dyDescent="0.2"/>
    <row r="24093" ht="13.15" customHeight="1" x14ac:dyDescent="0.2"/>
    <row r="24094" ht="13.15" customHeight="1" x14ac:dyDescent="0.2"/>
    <row r="24095" ht="13.15" customHeight="1" x14ac:dyDescent="0.2"/>
    <row r="24096" ht="13.15" customHeight="1" x14ac:dyDescent="0.2"/>
    <row r="24097" ht="13.15" customHeight="1" x14ac:dyDescent="0.2"/>
    <row r="24098" ht="13.15" customHeight="1" x14ac:dyDescent="0.2"/>
    <row r="24099" ht="13.15" customHeight="1" x14ac:dyDescent="0.2"/>
    <row r="24100" ht="13.15" customHeight="1" x14ac:dyDescent="0.2"/>
    <row r="24101" ht="13.15" customHeight="1" x14ac:dyDescent="0.2"/>
    <row r="24102" ht="13.15" customHeight="1" x14ac:dyDescent="0.2"/>
    <row r="24103" ht="13.15" customHeight="1" x14ac:dyDescent="0.2"/>
    <row r="24104" ht="13.15" customHeight="1" x14ac:dyDescent="0.2"/>
    <row r="24105" ht="13.15" customHeight="1" x14ac:dyDescent="0.2"/>
    <row r="24106" ht="13.15" customHeight="1" x14ac:dyDescent="0.2"/>
    <row r="24107" ht="13.15" customHeight="1" x14ac:dyDescent="0.2"/>
    <row r="24108" ht="13.15" customHeight="1" x14ac:dyDescent="0.2"/>
    <row r="24109" ht="13.15" customHeight="1" x14ac:dyDescent="0.2"/>
    <row r="24110" ht="13.15" customHeight="1" x14ac:dyDescent="0.2"/>
    <row r="24111" ht="13.15" customHeight="1" x14ac:dyDescent="0.2"/>
    <row r="24112" ht="13.15" customHeight="1" x14ac:dyDescent="0.2"/>
    <row r="24113" ht="13.15" customHeight="1" x14ac:dyDescent="0.2"/>
    <row r="24114" ht="13.15" customHeight="1" x14ac:dyDescent="0.2"/>
    <row r="24115" ht="13.15" customHeight="1" x14ac:dyDescent="0.2"/>
    <row r="24116" ht="13.15" customHeight="1" x14ac:dyDescent="0.2"/>
    <row r="24117" ht="13.15" customHeight="1" x14ac:dyDescent="0.2"/>
    <row r="24118" ht="13.15" customHeight="1" x14ac:dyDescent="0.2"/>
    <row r="24119" ht="13.15" customHeight="1" x14ac:dyDescent="0.2"/>
    <row r="24120" ht="13.15" customHeight="1" x14ac:dyDescent="0.2"/>
    <row r="24121" ht="13.15" customHeight="1" x14ac:dyDescent="0.2"/>
    <row r="24122" ht="13.15" customHeight="1" x14ac:dyDescent="0.2"/>
    <row r="24123" ht="13.15" customHeight="1" x14ac:dyDescent="0.2"/>
    <row r="24124" ht="13.15" customHeight="1" x14ac:dyDescent="0.2"/>
    <row r="24125" ht="13.15" customHeight="1" x14ac:dyDescent="0.2"/>
    <row r="24126" ht="13.15" customHeight="1" x14ac:dyDescent="0.2"/>
    <row r="24127" ht="13.15" customHeight="1" x14ac:dyDescent="0.2"/>
    <row r="24128" ht="13.15" customHeight="1" x14ac:dyDescent="0.2"/>
    <row r="24129" ht="13.15" customHeight="1" x14ac:dyDescent="0.2"/>
    <row r="24130" ht="13.15" customHeight="1" x14ac:dyDescent="0.2"/>
    <row r="24131" ht="13.15" customHeight="1" x14ac:dyDescent="0.2"/>
    <row r="24132" ht="13.15" customHeight="1" x14ac:dyDescent="0.2"/>
    <row r="24133" ht="13.15" customHeight="1" x14ac:dyDescent="0.2"/>
    <row r="24134" ht="13.15" customHeight="1" x14ac:dyDescent="0.2"/>
    <row r="24135" ht="13.15" customHeight="1" x14ac:dyDescent="0.2"/>
    <row r="24136" ht="13.15" customHeight="1" x14ac:dyDescent="0.2"/>
    <row r="24137" ht="13.15" customHeight="1" x14ac:dyDescent="0.2"/>
    <row r="24138" ht="13.15" customHeight="1" x14ac:dyDescent="0.2"/>
    <row r="24139" ht="13.15" customHeight="1" x14ac:dyDescent="0.2"/>
    <row r="24140" ht="13.15" customHeight="1" x14ac:dyDescent="0.2"/>
    <row r="24141" ht="13.15" customHeight="1" x14ac:dyDescent="0.2"/>
    <row r="24142" ht="13.15" customHeight="1" x14ac:dyDescent="0.2"/>
    <row r="24143" ht="13.15" customHeight="1" x14ac:dyDescent="0.2"/>
    <row r="24144" ht="13.15" customHeight="1" x14ac:dyDescent="0.2"/>
    <row r="24145" ht="13.15" customHeight="1" x14ac:dyDescent="0.2"/>
    <row r="24146" ht="13.15" customHeight="1" x14ac:dyDescent="0.2"/>
    <row r="24147" ht="13.15" customHeight="1" x14ac:dyDescent="0.2"/>
    <row r="24148" ht="13.15" customHeight="1" x14ac:dyDescent="0.2"/>
    <row r="24149" ht="13.15" customHeight="1" x14ac:dyDescent="0.2"/>
    <row r="24150" ht="13.15" customHeight="1" x14ac:dyDescent="0.2"/>
    <row r="24151" ht="13.15" customHeight="1" x14ac:dyDescent="0.2"/>
    <row r="24152" ht="13.15" customHeight="1" x14ac:dyDescent="0.2"/>
    <row r="24153" ht="13.15" customHeight="1" x14ac:dyDescent="0.2"/>
    <row r="24154" ht="13.15" customHeight="1" x14ac:dyDescent="0.2"/>
    <row r="24155" ht="13.15" customHeight="1" x14ac:dyDescent="0.2"/>
    <row r="24156" ht="13.15" customHeight="1" x14ac:dyDescent="0.2"/>
    <row r="24157" ht="13.15" customHeight="1" x14ac:dyDescent="0.2"/>
    <row r="24158" ht="13.15" customHeight="1" x14ac:dyDescent="0.2"/>
    <row r="24159" ht="13.15" customHeight="1" x14ac:dyDescent="0.2"/>
    <row r="24160" ht="13.15" customHeight="1" x14ac:dyDescent="0.2"/>
    <row r="24161" ht="13.15" customHeight="1" x14ac:dyDescent="0.2"/>
    <row r="24162" ht="13.15" customHeight="1" x14ac:dyDescent="0.2"/>
    <row r="24163" ht="13.15" customHeight="1" x14ac:dyDescent="0.2"/>
    <row r="24164" ht="13.15" customHeight="1" x14ac:dyDescent="0.2"/>
    <row r="24165" ht="13.15" customHeight="1" x14ac:dyDescent="0.2"/>
    <row r="24166" ht="13.15" customHeight="1" x14ac:dyDescent="0.2"/>
    <row r="24167" ht="13.15" customHeight="1" x14ac:dyDescent="0.2"/>
    <row r="24168" ht="13.15" customHeight="1" x14ac:dyDescent="0.2"/>
    <row r="24169" ht="13.15" customHeight="1" x14ac:dyDescent="0.2"/>
    <row r="24170" ht="13.15" customHeight="1" x14ac:dyDescent="0.2"/>
    <row r="24171" ht="13.15" customHeight="1" x14ac:dyDescent="0.2"/>
    <row r="24172" ht="13.15" customHeight="1" x14ac:dyDescent="0.2"/>
    <row r="24173" ht="13.15" customHeight="1" x14ac:dyDescent="0.2"/>
    <row r="24174" ht="13.15" customHeight="1" x14ac:dyDescent="0.2"/>
    <row r="24175" ht="13.15" customHeight="1" x14ac:dyDescent="0.2"/>
    <row r="24176" ht="13.15" customHeight="1" x14ac:dyDescent="0.2"/>
    <row r="24177" ht="13.15" customHeight="1" x14ac:dyDescent="0.2"/>
    <row r="24178" ht="13.15" customHeight="1" x14ac:dyDescent="0.2"/>
    <row r="24179" ht="13.15" customHeight="1" x14ac:dyDescent="0.2"/>
    <row r="24180" ht="13.15" customHeight="1" x14ac:dyDescent="0.2"/>
    <row r="24181" ht="13.15" customHeight="1" x14ac:dyDescent="0.2"/>
    <row r="24182" ht="13.15" customHeight="1" x14ac:dyDescent="0.2"/>
    <row r="24183" ht="13.15" customHeight="1" x14ac:dyDescent="0.2"/>
    <row r="24184" ht="13.15" customHeight="1" x14ac:dyDescent="0.2"/>
    <row r="24185" ht="13.15" customHeight="1" x14ac:dyDescent="0.2"/>
    <row r="24186" ht="13.15" customHeight="1" x14ac:dyDescent="0.2"/>
    <row r="24187" ht="13.15" customHeight="1" x14ac:dyDescent="0.2"/>
    <row r="24188" ht="13.15" customHeight="1" x14ac:dyDescent="0.2"/>
    <row r="24189" ht="13.15" customHeight="1" x14ac:dyDescent="0.2"/>
    <row r="24190" ht="13.15" customHeight="1" x14ac:dyDescent="0.2"/>
    <row r="24191" ht="13.15" customHeight="1" x14ac:dyDescent="0.2"/>
    <row r="24192" ht="13.15" customHeight="1" x14ac:dyDescent="0.2"/>
    <row r="24193" ht="13.15" customHeight="1" x14ac:dyDescent="0.2"/>
    <row r="24194" ht="13.15" customHeight="1" x14ac:dyDescent="0.2"/>
    <row r="24195" ht="13.15" customHeight="1" x14ac:dyDescent="0.2"/>
    <row r="24196" ht="13.15" customHeight="1" x14ac:dyDescent="0.2"/>
    <row r="24197" ht="13.15" customHeight="1" x14ac:dyDescent="0.2"/>
    <row r="24198" ht="13.15" customHeight="1" x14ac:dyDescent="0.2"/>
    <row r="24199" ht="13.15" customHeight="1" x14ac:dyDescent="0.2"/>
    <row r="24200" ht="13.15" customHeight="1" x14ac:dyDescent="0.2"/>
    <row r="24201" ht="13.15" customHeight="1" x14ac:dyDescent="0.2"/>
    <row r="24202" ht="13.15" customHeight="1" x14ac:dyDescent="0.2"/>
    <row r="24203" ht="13.15" customHeight="1" x14ac:dyDescent="0.2"/>
    <row r="24204" ht="13.15" customHeight="1" x14ac:dyDescent="0.2"/>
    <row r="24205" ht="13.15" customHeight="1" x14ac:dyDescent="0.2"/>
    <row r="24206" ht="13.15" customHeight="1" x14ac:dyDescent="0.2"/>
    <row r="24207" ht="13.15" customHeight="1" x14ac:dyDescent="0.2"/>
    <row r="24208" ht="13.15" customHeight="1" x14ac:dyDescent="0.2"/>
    <row r="24209" ht="13.15" customHeight="1" x14ac:dyDescent="0.2"/>
    <row r="24210" ht="13.15" customHeight="1" x14ac:dyDescent="0.2"/>
    <row r="24211" ht="13.15" customHeight="1" x14ac:dyDescent="0.2"/>
    <row r="24212" ht="13.15" customHeight="1" x14ac:dyDescent="0.2"/>
    <row r="24213" ht="13.15" customHeight="1" x14ac:dyDescent="0.2"/>
    <row r="24214" ht="13.15" customHeight="1" x14ac:dyDescent="0.2"/>
    <row r="24215" ht="13.15" customHeight="1" x14ac:dyDescent="0.2"/>
    <row r="24216" ht="13.15" customHeight="1" x14ac:dyDescent="0.2"/>
    <row r="24217" ht="13.15" customHeight="1" x14ac:dyDescent="0.2"/>
    <row r="24218" ht="13.15" customHeight="1" x14ac:dyDescent="0.2"/>
    <row r="24219" ht="13.15" customHeight="1" x14ac:dyDescent="0.2"/>
    <row r="24220" ht="13.15" customHeight="1" x14ac:dyDescent="0.2"/>
    <row r="24221" ht="13.15" customHeight="1" x14ac:dyDescent="0.2"/>
    <row r="24222" ht="13.15" customHeight="1" x14ac:dyDescent="0.2"/>
    <row r="24223" ht="13.15" customHeight="1" x14ac:dyDescent="0.2"/>
    <row r="24224" ht="13.15" customHeight="1" x14ac:dyDescent="0.2"/>
    <row r="24225" ht="13.15" customHeight="1" x14ac:dyDescent="0.2"/>
    <row r="24226" ht="13.15" customHeight="1" x14ac:dyDescent="0.2"/>
    <row r="24227" ht="13.15" customHeight="1" x14ac:dyDescent="0.2"/>
    <row r="24228" ht="13.15" customHeight="1" x14ac:dyDescent="0.2"/>
    <row r="24229" ht="13.15" customHeight="1" x14ac:dyDescent="0.2"/>
    <row r="24230" ht="13.15" customHeight="1" x14ac:dyDescent="0.2"/>
    <row r="24231" ht="13.15" customHeight="1" x14ac:dyDescent="0.2"/>
    <row r="24232" ht="13.15" customHeight="1" x14ac:dyDescent="0.2"/>
    <row r="24233" ht="13.15" customHeight="1" x14ac:dyDescent="0.2"/>
    <row r="24234" ht="13.15" customHeight="1" x14ac:dyDescent="0.2"/>
    <row r="24235" ht="13.15" customHeight="1" x14ac:dyDescent="0.2"/>
    <row r="24236" ht="13.15" customHeight="1" x14ac:dyDescent="0.2"/>
    <row r="24237" ht="13.15" customHeight="1" x14ac:dyDescent="0.2"/>
    <row r="24238" ht="13.15" customHeight="1" x14ac:dyDescent="0.2"/>
    <row r="24239" ht="13.15" customHeight="1" x14ac:dyDescent="0.2"/>
    <row r="24240" ht="13.15" customHeight="1" x14ac:dyDescent="0.2"/>
    <row r="24241" ht="13.15" customHeight="1" x14ac:dyDescent="0.2"/>
    <row r="24242" ht="13.15" customHeight="1" x14ac:dyDescent="0.2"/>
    <row r="24243" ht="13.15" customHeight="1" x14ac:dyDescent="0.2"/>
    <row r="24244" ht="13.15" customHeight="1" x14ac:dyDescent="0.2"/>
    <row r="24245" ht="13.15" customHeight="1" x14ac:dyDescent="0.2"/>
    <row r="24246" ht="13.15" customHeight="1" x14ac:dyDescent="0.2"/>
    <row r="24247" ht="13.15" customHeight="1" x14ac:dyDescent="0.2"/>
    <row r="24248" ht="13.15" customHeight="1" x14ac:dyDescent="0.2"/>
    <row r="24249" ht="13.15" customHeight="1" x14ac:dyDescent="0.2"/>
    <row r="24250" ht="13.15" customHeight="1" x14ac:dyDescent="0.2"/>
    <row r="24251" ht="13.15" customHeight="1" x14ac:dyDescent="0.2"/>
    <row r="24252" ht="13.15" customHeight="1" x14ac:dyDescent="0.2"/>
    <row r="24253" ht="13.15" customHeight="1" x14ac:dyDescent="0.2"/>
    <row r="24254" ht="13.15" customHeight="1" x14ac:dyDescent="0.2"/>
    <row r="24255" ht="13.15" customHeight="1" x14ac:dyDescent="0.2"/>
    <row r="24256" ht="13.15" customHeight="1" x14ac:dyDescent="0.2"/>
    <row r="24257" ht="13.15" customHeight="1" x14ac:dyDescent="0.2"/>
    <row r="24258" ht="13.15" customHeight="1" x14ac:dyDescent="0.2"/>
    <row r="24259" ht="13.15" customHeight="1" x14ac:dyDescent="0.2"/>
    <row r="24260" ht="13.15" customHeight="1" x14ac:dyDescent="0.2"/>
    <row r="24261" ht="13.15" customHeight="1" x14ac:dyDescent="0.2"/>
    <row r="24262" ht="13.15" customHeight="1" x14ac:dyDescent="0.2"/>
    <row r="24263" ht="13.15" customHeight="1" x14ac:dyDescent="0.2"/>
    <row r="24264" ht="13.15" customHeight="1" x14ac:dyDescent="0.2"/>
    <row r="24265" ht="13.15" customHeight="1" x14ac:dyDescent="0.2"/>
    <row r="24266" ht="13.15" customHeight="1" x14ac:dyDescent="0.2"/>
    <row r="24267" ht="13.15" customHeight="1" x14ac:dyDescent="0.2"/>
    <row r="24268" ht="13.15" customHeight="1" x14ac:dyDescent="0.2"/>
    <row r="24269" ht="13.15" customHeight="1" x14ac:dyDescent="0.2"/>
    <row r="24270" ht="13.15" customHeight="1" x14ac:dyDescent="0.2"/>
    <row r="24271" ht="13.15" customHeight="1" x14ac:dyDescent="0.2"/>
    <row r="24272" ht="13.15" customHeight="1" x14ac:dyDescent="0.2"/>
    <row r="24273" ht="13.15" customHeight="1" x14ac:dyDescent="0.2"/>
    <row r="24274" ht="13.15" customHeight="1" x14ac:dyDescent="0.2"/>
    <row r="24275" ht="13.15" customHeight="1" x14ac:dyDescent="0.2"/>
    <row r="24276" ht="13.15" customHeight="1" x14ac:dyDescent="0.2"/>
    <row r="24277" ht="13.15" customHeight="1" x14ac:dyDescent="0.2"/>
    <row r="24278" ht="13.15" customHeight="1" x14ac:dyDescent="0.2"/>
    <row r="24279" ht="13.15" customHeight="1" x14ac:dyDescent="0.2"/>
    <row r="24280" ht="13.15" customHeight="1" x14ac:dyDescent="0.2"/>
    <row r="24281" ht="13.15" customHeight="1" x14ac:dyDescent="0.2"/>
    <row r="24282" ht="13.15" customHeight="1" x14ac:dyDescent="0.2"/>
    <row r="24283" ht="13.15" customHeight="1" x14ac:dyDescent="0.2"/>
    <row r="24284" ht="13.15" customHeight="1" x14ac:dyDescent="0.2"/>
    <row r="24285" ht="13.15" customHeight="1" x14ac:dyDescent="0.2"/>
    <row r="24286" ht="13.15" customHeight="1" x14ac:dyDescent="0.2"/>
    <row r="24287" ht="13.15" customHeight="1" x14ac:dyDescent="0.2"/>
    <row r="24288" ht="13.15" customHeight="1" x14ac:dyDescent="0.2"/>
    <row r="24289" ht="13.15" customHeight="1" x14ac:dyDescent="0.2"/>
    <row r="24290" ht="13.15" customHeight="1" x14ac:dyDescent="0.2"/>
    <row r="24291" ht="13.15" customHeight="1" x14ac:dyDescent="0.2"/>
    <row r="24292" ht="13.15" customHeight="1" x14ac:dyDescent="0.2"/>
    <row r="24293" ht="13.15" customHeight="1" x14ac:dyDescent="0.2"/>
    <row r="24294" ht="13.15" customHeight="1" x14ac:dyDescent="0.2"/>
    <row r="24295" ht="13.15" customHeight="1" x14ac:dyDescent="0.2"/>
    <row r="24296" ht="13.15" customHeight="1" x14ac:dyDescent="0.2"/>
    <row r="24297" ht="13.15" customHeight="1" x14ac:dyDescent="0.2"/>
    <row r="24298" ht="13.15" customHeight="1" x14ac:dyDescent="0.2"/>
    <row r="24299" ht="13.15" customHeight="1" x14ac:dyDescent="0.2"/>
    <row r="24300" ht="13.15" customHeight="1" x14ac:dyDescent="0.2"/>
    <row r="24301" ht="13.15" customHeight="1" x14ac:dyDescent="0.2"/>
    <row r="24302" ht="13.15" customHeight="1" x14ac:dyDescent="0.2"/>
    <row r="24303" ht="13.15" customHeight="1" x14ac:dyDescent="0.2"/>
    <row r="24304" ht="13.15" customHeight="1" x14ac:dyDescent="0.2"/>
    <row r="24305" ht="13.15" customHeight="1" x14ac:dyDescent="0.2"/>
    <row r="24306" ht="13.15" customHeight="1" x14ac:dyDescent="0.2"/>
    <row r="24307" ht="13.15" customHeight="1" x14ac:dyDescent="0.2"/>
    <row r="24308" ht="13.15" customHeight="1" x14ac:dyDescent="0.2"/>
    <row r="24309" ht="13.15" customHeight="1" x14ac:dyDescent="0.2"/>
    <row r="24310" ht="13.15" customHeight="1" x14ac:dyDescent="0.2"/>
    <row r="24311" ht="13.15" customHeight="1" x14ac:dyDescent="0.2"/>
    <row r="24312" ht="13.15" customHeight="1" x14ac:dyDescent="0.2"/>
    <row r="24313" ht="13.15" customHeight="1" x14ac:dyDescent="0.2"/>
    <row r="24314" ht="13.15" customHeight="1" x14ac:dyDescent="0.2"/>
    <row r="24315" ht="13.15" customHeight="1" x14ac:dyDescent="0.2"/>
    <row r="24316" ht="13.15" customHeight="1" x14ac:dyDescent="0.2"/>
    <row r="24317" ht="13.15" customHeight="1" x14ac:dyDescent="0.2"/>
    <row r="24318" ht="13.15" customHeight="1" x14ac:dyDescent="0.2"/>
    <row r="24319" ht="13.15" customHeight="1" x14ac:dyDescent="0.2"/>
    <row r="24320" ht="13.15" customHeight="1" x14ac:dyDescent="0.2"/>
    <row r="24321" ht="13.15" customHeight="1" x14ac:dyDescent="0.2"/>
    <row r="24322" ht="13.15" customHeight="1" x14ac:dyDescent="0.2"/>
    <row r="24323" ht="13.15" customHeight="1" x14ac:dyDescent="0.2"/>
    <row r="24324" ht="13.15" customHeight="1" x14ac:dyDescent="0.2"/>
    <row r="24325" ht="13.15" customHeight="1" x14ac:dyDescent="0.2"/>
    <row r="24326" ht="13.15" customHeight="1" x14ac:dyDescent="0.2"/>
    <row r="24327" ht="13.15" customHeight="1" x14ac:dyDescent="0.2"/>
    <row r="24328" ht="13.15" customHeight="1" x14ac:dyDescent="0.2"/>
    <row r="24329" ht="13.15" customHeight="1" x14ac:dyDescent="0.2"/>
    <row r="24330" ht="13.15" customHeight="1" x14ac:dyDescent="0.2"/>
    <row r="24331" ht="13.15" customHeight="1" x14ac:dyDescent="0.2"/>
    <row r="24332" ht="13.15" customHeight="1" x14ac:dyDescent="0.2"/>
    <row r="24333" ht="13.15" customHeight="1" x14ac:dyDescent="0.2"/>
    <row r="24334" ht="13.15" customHeight="1" x14ac:dyDescent="0.2"/>
    <row r="24335" ht="13.15" customHeight="1" x14ac:dyDescent="0.2"/>
    <row r="24336" ht="13.15" customHeight="1" x14ac:dyDescent="0.2"/>
    <row r="24337" ht="13.15" customHeight="1" x14ac:dyDescent="0.2"/>
    <row r="24338" ht="13.15" customHeight="1" x14ac:dyDescent="0.2"/>
    <row r="24339" ht="13.15" customHeight="1" x14ac:dyDescent="0.2"/>
    <row r="24340" ht="13.15" customHeight="1" x14ac:dyDescent="0.2"/>
    <row r="24341" ht="13.15" customHeight="1" x14ac:dyDescent="0.2"/>
    <row r="24342" ht="13.15" customHeight="1" x14ac:dyDescent="0.2"/>
    <row r="24343" ht="13.15" customHeight="1" x14ac:dyDescent="0.2"/>
    <row r="24344" ht="13.15" customHeight="1" x14ac:dyDescent="0.2"/>
    <row r="24345" ht="13.15" customHeight="1" x14ac:dyDescent="0.2"/>
    <row r="24346" ht="13.15" customHeight="1" x14ac:dyDescent="0.2"/>
    <row r="24347" ht="13.15" customHeight="1" x14ac:dyDescent="0.2"/>
    <row r="24348" ht="13.15" customHeight="1" x14ac:dyDescent="0.2"/>
    <row r="24349" ht="13.15" customHeight="1" x14ac:dyDescent="0.2"/>
    <row r="24350" ht="13.15" customHeight="1" x14ac:dyDescent="0.2"/>
    <row r="24351" ht="13.15" customHeight="1" x14ac:dyDescent="0.2"/>
    <row r="24352" ht="13.15" customHeight="1" x14ac:dyDescent="0.2"/>
    <row r="24353" ht="13.15" customHeight="1" x14ac:dyDescent="0.2"/>
    <row r="24354" ht="13.15" customHeight="1" x14ac:dyDescent="0.2"/>
    <row r="24355" ht="13.15" customHeight="1" x14ac:dyDescent="0.2"/>
    <row r="24356" ht="13.15" customHeight="1" x14ac:dyDescent="0.2"/>
    <row r="24357" ht="13.15" customHeight="1" x14ac:dyDescent="0.2"/>
    <row r="24358" ht="13.15" customHeight="1" x14ac:dyDescent="0.2"/>
    <row r="24359" ht="13.15" customHeight="1" x14ac:dyDescent="0.2"/>
    <row r="24360" ht="13.15" customHeight="1" x14ac:dyDescent="0.2"/>
    <row r="24361" ht="13.15" customHeight="1" x14ac:dyDescent="0.2"/>
    <row r="24362" ht="13.15" customHeight="1" x14ac:dyDescent="0.2"/>
    <row r="24363" ht="13.15" customHeight="1" x14ac:dyDescent="0.2"/>
    <row r="24364" ht="13.15" customHeight="1" x14ac:dyDescent="0.2"/>
    <row r="24365" ht="13.15" customHeight="1" x14ac:dyDescent="0.2"/>
    <row r="24366" ht="13.15" customHeight="1" x14ac:dyDescent="0.2"/>
    <row r="24367" ht="13.15" customHeight="1" x14ac:dyDescent="0.2"/>
    <row r="24368" ht="13.15" customHeight="1" x14ac:dyDescent="0.2"/>
    <row r="24369" ht="13.15" customHeight="1" x14ac:dyDescent="0.2"/>
    <row r="24370" ht="13.15" customHeight="1" x14ac:dyDescent="0.2"/>
    <row r="24371" ht="13.15" customHeight="1" x14ac:dyDescent="0.2"/>
    <row r="24372" ht="13.15" customHeight="1" x14ac:dyDescent="0.2"/>
    <row r="24373" ht="13.15" customHeight="1" x14ac:dyDescent="0.2"/>
    <row r="24374" ht="13.15" customHeight="1" x14ac:dyDescent="0.2"/>
    <row r="24375" ht="13.15" customHeight="1" x14ac:dyDescent="0.2"/>
    <row r="24376" ht="13.15" customHeight="1" x14ac:dyDescent="0.2"/>
    <row r="24377" ht="13.15" customHeight="1" x14ac:dyDescent="0.2"/>
    <row r="24378" ht="13.15" customHeight="1" x14ac:dyDescent="0.2"/>
    <row r="24379" ht="13.15" customHeight="1" x14ac:dyDescent="0.2"/>
    <row r="24380" ht="13.15" customHeight="1" x14ac:dyDescent="0.2"/>
    <row r="24381" ht="13.15" customHeight="1" x14ac:dyDescent="0.2"/>
    <row r="24382" ht="13.15" customHeight="1" x14ac:dyDescent="0.2"/>
    <row r="24383" ht="13.15" customHeight="1" x14ac:dyDescent="0.2"/>
    <row r="24384" ht="13.15" customHeight="1" x14ac:dyDescent="0.2"/>
    <row r="24385" ht="13.15" customHeight="1" x14ac:dyDescent="0.2"/>
    <row r="24386" ht="13.15" customHeight="1" x14ac:dyDescent="0.2"/>
    <row r="24387" ht="13.15" customHeight="1" x14ac:dyDescent="0.2"/>
    <row r="24388" ht="13.15" customHeight="1" x14ac:dyDescent="0.2"/>
    <row r="24389" ht="13.15" customHeight="1" x14ac:dyDescent="0.2"/>
    <row r="24390" ht="13.15" customHeight="1" x14ac:dyDescent="0.2"/>
    <row r="24391" ht="13.15" customHeight="1" x14ac:dyDescent="0.2"/>
    <row r="24392" ht="13.15" customHeight="1" x14ac:dyDescent="0.2"/>
    <row r="24393" ht="13.15" customHeight="1" x14ac:dyDescent="0.2"/>
    <row r="24394" ht="13.15" customHeight="1" x14ac:dyDescent="0.2"/>
    <row r="24395" ht="13.15" customHeight="1" x14ac:dyDescent="0.2"/>
    <row r="24396" ht="13.15" customHeight="1" x14ac:dyDescent="0.2"/>
    <row r="24397" ht="13.15" customHeight="1" x14ac:dyDescent="0.2"/>
    <row r="24398" ht="13.15" customHeight="1" x14ac:dyDescent="0.2"/>
    <row r="24399" ht="13.15" customHeight="1" x14ac:dyDescent="0.2"/>
    <row r="24400" ht="13.15" customHeight="1" x14ac:dyDescent="0.2"/>
    <row r="24401" ht="13.15" customHeight="1" x14ac:dyDescent="0.2"/>
    <row r="24402" ht="13.15" customHeight="1" x14ac:dyDescent="0.2"/>
    <row r="24403" ht="13.15" customHeight="1" x14ac:dyDescent="0.2"/>
    <row r="24404" ht="13.15" customHeight="1" x14ac:dyDescent="0.2"/>
    <row r="24405" ht="13.15" customHeight="1" x14ac:dyDescent="0.2"/>
    <row r="24406" ht="13.15" customHeight="1" x14ac:dyDescent="0.2"/>
    <row r="24407" ht="13.15" customHeight="1" x14ac:dyDescent="0.2"/>
    <row r="24408" ht="13.15" customHeight="1" x14ac:dyDescent="0.2"/>
    <row r="24409" ht="13.15" customHeight="1" x14ac:dyDescent="0.2"/>
    <row r="24410" ht="13.15" customHeight="1" x14ac:dyDescent="0.2"/>
    <row r="24411" ht="13.15" customHeight="1" x14ac:dyDescent="0.2"/>
    <row r="24412" ht="13.15" customHeight="1" x14ac:dyDescent="0.2"/>
    <row r="24413" ht="13.15" customHeight="1" x14ac:dyDescent="0.2"/>
    <row r="24414" ht="13.15" customHeight="1" x14ac:dyDescent="0.2"/>
    <row r="24415" ht="13.15" customHeight="1" x14ac:dyDescent="0.2"/>
    <row r="24416" ht="13.15" customHeight="1" x14ac:dyDescent="0.2"/>
    <row r="24417" ht="13.15" customHeight="1" x14ac:dyDescent="0.2"/>
    <row r="24418" ht="13.15" customHeight="1" x14ac:dyDescent="0.2"/>
    <row r="24419" ht="13.15" customHeight="1" x14ac:dyDescent="0.2"/>
    <row r="24420" ht="13.15" customHeight="1" x14ac:dyDescent="0.2"/>
    <row r="24421" ht="13.15" customHeight="1" x14ac:dyDescent="0.2"/>
    <row r="24422" ht="13.15" customHeight="1" x14ac:dyDescent="0.2"/>
    <row r="24423" ht="13.15" customHeight="1" x14ac:dyDescent="0.2"/>
    <row r="24424" ht="13.15" customHeight="1" x14ac:dyDescent="0.2"/>
    <row r="24425" ht="13.15" customHeight="1" x14ac:dyDescent="0.2"/>
    <row r="24426" ht="13.15" customHeight="1" x14ac:dyDescent="0.2"/>
    <row r="24427" ht="13.15" customHeight="1" x14ac:dyDescent="0.2"/>
    <row r="24428" ht="13.15" customHeight="1" x14ac:dyDescent="0.2"/>
    <row r="24429" ht="13.15" customHeight="1" x14ac:dyDescent="0.2"/>
    <row r="24430" ht="13.15" customHeight="1" x14ac:dyDescent="0.2"/>
    <row r="24431" ht="13.15" customHeight="1" x14ac:dyDescent="0.2"/>
    <row r="24432" ht="13.15" customHeight="1" x14ac:dyDescent="0.2"/>
    <row r="24433" ht="13.15" customHeight="1" x14ac:dyDescent="0.2"/>
    <row r="24434" ht="13.15" customHeight="1" x14ac:dyDescent="0.2"/>
    <row r="24435" ht="13.15" customHeight="1" x14ac:dyDescent="0.2"/>
    <row r="24436" ht="13.15" customHeight="1" x14ac:dyDescent="0.2"/>
    <row r="24437" ht="13.15" customHeight="1" x14ac:dyDescent="0.2"/>
    <row r="24438" ht="13.15" customHeight="1" x14ac:dyDescent="0.2"/>
    <row r="24439" ht="13.15" customHeight="1" x14ac:dyDescent="0.2"/>
    <row r="24440" ht="13.15" customHeight="1" x14ac:dyDescent="0.2"/>
    <row r="24441" ht="13.15" customHeight="1" x14ac:dyDescent="0.2"/>
    <row r="24442" ht="13.15" customHeight="1" x14ac:dyDescent="0.2"/>
    <row r="24443" ht="13.15" customHeight="1" x14ac:dyDescent="0.2"/>
    <row r="24444" ht="13.15" customHeight="1" x14ac:dyDescent="0.2"/>
    <row r="24445" ht="13.15" customHeight="1" x14ac:dyDescent="0.2"/>
    <row r="24446" ht="13.15" customHeight="1" x14ac:dyDescent="0.2"/>
    <row r="24447" ht="13.15" customHeight="1" x14ac:dyDescent="0.2"/>
    <row r="24448" ht="13.15" customHeight="1" x14ac:dyDescent="0.2"/>
    <row r="24449" ht="13.15" customHeight="1" x14ac:dyDescent="0.2"/>
    <row r="24450" ht="13.15" customHeight="1" x14ac:dyDescent="0.2"/>
    <row r="24451" ht="13.15" customHeight="1" x14ac:dyDescent="0.2"/>
    <row r="24452" ht="13.15" customHeight="1" x14ac:dyDescent="0.2"/>
    <row r="24453" ht="13.15" customHeight="1" x14ac:dyDescent="0.2"/>
    <row r="24454" ht="13.15" customHeight="1" x14ac:dyDescent="0.2"/>
    <row r="24455" ht="13.15" customHeight="1" x14ac:dyDescent="0.2"/>
    <row r="24456" ht="13.15" customHeight="1" x14ac:dyDescent="0.2"/>
    <row r="24457" ht="13.15" customHeight="1" x14ac:dyDescent="0.2"/>
    <row r="24458" ht="13.15" customHeight="1" x14ac:dyDescent="0.2"/>
    <row r="24459" ht="13.15" customHeight="1" x14ac:dyDescent="0.2"/>
    <row r="24460" ht="13.15" customHeight="1" x14ac:dyDescent="0.2"/>
    <row r="24461" ht="13.15" customHeight="1" x14ac:dyDescent="0.2"/>
    <row r="24462" ht="13.15" customHeight="1" x14ac:dyDescent="0.2"/>
    <row r="24463" ht="13.15" customHeight="1" x14ac:dyDescent="0.2"/>
    <row r="24464" ht="13.15" customHeight="1" x14ac:dyDescent="0.2"/>
    <row r="24465" ht="13.15" customHeight="1" x14ac:dyDescent="0.2"/>
    <row r="24466" ht="13.15" customHeight="1" x14ac:dyDescent="0.2"/>
    <row r="24467" ht="13.15" customHeight="1" x14ac:dyDescent="0.2"/>
    <row r="24468" ht="13.15" customHeight="1" x14ac:dyDescent="0.2"/>
    <row r="24469" ht="13.15" customHeight="1" x14ac:dyDescent="0.2"/>
    <row r="24470" ht="13.15" customHeight="1" x14ac:dyDescent="0.2"/>
    <row r="24471" ht="13.15" customHeight="1" x14ac:dyDescent="0.2"/>
    <row r="24472" ht="13.15" customHeight="1" x14ac:dyDescent="0.2"/>
    <row r="24473" ht="13.15" customHeight="1" x14ac:dyDescent="0.2"/>
    <row r="24474" ht="13.15" customHeight="1" x14ac:dyDescent="0.2"/>
    <row r="24475" ht="13.15" customHeight="1" x14ac:dyDescent="0.2"/>
    <row r="24476" ht="13.15" customHeight="1" x14ac:dyDescent="0.2"/>
    <row r="24477" ht="13.15" customHeight="1" x14ac:dyDescent="0.2"/>
    <row r="24478" ht="13.15" customHeight="1" x14ac:dyDescent="0.2"/>
    <row r="24479" ht="13.15" customHeight="1" x14ac:dyDescent="0.2"/>
    <row r="24480" ht="13.15" customHeight="1" x14ac:dyDescent="0.2"/>
    <row r="24481" ht="13.15" customHeight="1" x14ac:dyDescent="0.2"/>
    <row r="24482" ht="13.15" customHeight="1" x14ac:dyDescent="0.2"/>
    <row r="24483" ht="13.15" customHeight="1" x14ac:dyDescent="0.2"/>
    <row r="24484" ht="13.15" customHeight="1" x14ac:dyDescent="0.2"/>
    <row r="24485" ht="13.15" customHeight="1" x14ac:dyDescent="0.2"/>
    <row r="24486" ht="13.15" customHeight="1" x14ac:dyDescent="0.2"/>
    <row r="24487" ht="13.15" customHeight="1" x14ac:dyDescent="0.2"/>
    <row r="24488" ht="13.15" customHeight="1" x14ac:dyDescent="0.2"/>
    <row r="24489" ht="13.15" customHeight="1" x14ac:dyDescent="0.2"/>
    <row r="24490" ht="13.15" customHeight="1" x14ac:dyDescent="0.2"/>
    <row r="24491" ht="13.15" customHeight="1" x14ac:dyDescent="0.2"/>
    <row r="24492" ht="13.15" customHeight="1" x14ac:dyDescent="0.2"/>
    <row r="24493" ht="13.15" customHeight="1" x14ac:dyDescent="0.2"/>
    <row r="24494" ht="13.15" customHeight="1" x14ac:dyDescent="0.2"/>
    <row r="24495" ht="13.15" customHeight="1" x14ac:dyDescent="0.2"/>
    <row r="24496" ht="13.15" customHeight="1" x14ac:dyDescent="0.2"/>
    <row r="24497" ht="13.15" customHeight="1" x14ac:dyDescent="0.2"/>
    <row r="24498" ht="13.15" customHeight="1" x14ac:dyDescent="0.2"/>
    <row r="24499" ht="13.15" customHeight="1" x14ac:dyDescent="0.2"/>
    <row r="24500" ht="13.15" customHeight="1" x14ac:dyDescent="0.2"/>
    <row r="24501" ht="13.15" customHeight="1" x14ac:dyDescent="0.2"/>
    <row r="24502" ht="13.15" customHeight="1" x14ac:dyDescent="0.2"/>
    <row r="24503" ht="13.15" customHeight="1" x14ac:dyDescent="0.2"/>
    <row r="24504" ht="13.15" customHeight="1" x14ac:dyDescent="0.2"/>
    <row r="24505" ht="13.15" customHeight="1" x14ac:dyDescent="0.2"/>
    <row r="24506" ht="13.15" customHeight="1" x14ac:dyDescent="0.2"/>
    <row r="24507" ht="13.15" customHeight="1" x14ac:dyDescent="0.2"/>
    <row r="24508" ht="13.15" customHeight="1" x14ac:dyDescent="0.2"/>
    <row r="24509" ht="13.15" customHeight="1" x14ac:dyDescent="0.2"/>
    <row r="24510" ht="13.15" customHeight="1" x14ac:dyDescent="0.2"/>
    <row r="24511" ht="13.15" customHeight="1" x14ac:dyDescent="0.2"/>
    <row r="24512" ht="13.15" customHeight="1" x14ac:dyDescent="0.2"/>
    <row r="24513" ht="13.15" customHeight="1" x14ac:dyDescent="0.2"/>
    <row r="24514" ht="13.15" customHeight="1" x14ac:dyDescent="0.2"/>
    <row r="24515" ht="13.15" customHeight="1" x14ac:dyDescent="0.2"/>
    <row r="24516" ht="13.15" customHeight="1" x14ac:dyDescent="0.2"/>
    <row r="24517" ht="13.15" customHeight="1" x14ac:dyDescent="0.2"/>
    <row r="24518" ht="13.15" customHeight="1" x14ac:dyDescent="0.2"/>
    <row r="24519" ht="13.15" customHeight="1" x14ac:dyDescent="0.2"/>
    <row r="24520" ht="13.15" customHeight="1" x14ac:dyDescent="0.2"/>
    <row r="24521" ht="13.15" customHeight="1" x14ac:dyDescent="0.2"/>
    <row r="24522" ht="13.15" customHeight="1" x14ac:dyDescent="0.2"/>
    <row r="24523" ht="13.15" customHeight="1" x14ac:dyDescent="0.2"/>
    <row r="24524" ht="13.15" customHeight="1" x14ac:dyDescent="0.2"/>
    <row r="24525" ht="13.15" customHeight="1" x14ac:dyDescent="0.2"/>
    <row r="24526" ht="13.15" customHeight="1" x14ac:dyDescent="0.2"/>
    <row r="24527" ht="13.15" customHeight="1" x14ac:dyDescent="0.2"/>
    <row r="24528" ht="13.15" customHeight="1" x14ac:dyDescent="0.2"/>
    <row r="24529" ht="13.15" customHeight="1" x14ac:dyDescent="0.2"/>
    <row r="24530" ht="13.15" customHeight="1" x14ac:dyDescent="0.2"/>
    <row r="24531" ht="13.15" customHeight="1" x14ac:dyDescent="0.2"/>
    <row r="24532" ht="13.15" customHeight="1" x14ac:dyDescent="0.2"/>
    <row r="24533" ht="13.15" customHeight="1" x14ac:dyDescent="0.2"/>
    <row r="24534" ht="13.15" customHeight="1" x14ac:dyDescent="0.2"/>
    <row r="24535" ht="13.15" customHeight="1" x14ac:dyDescent="0.2"/>
    <row r="24536" ht="13.15" customHeight="1" x14ac:dyDescent="0.2"/>
    <row r="24537" ht="13.15" customHeight="1" x14ac:dyDescent="0.2"/>
    <row r="24538" ht="13.15" customHeight="1" x14ac:dyDescent="0.2"/>
    <row r="24539" ht="13.15" customHeight="1" x14ac:dyDescent="0.2"/>
    <row r="24540" ht="13.15" customHeight="1" x14ac:dyDescent="0.2"/>
    <row r="24541" ht="13.15" customHeight="1" x14ac:dyDescent="0.2"/>
    <row r="24542" ht="13.15" customHeight="1" x14ac:dyDescent="0.2"/>
    <row r="24543" ht="13.15" customHeight="1" x14ac:dyDescent="0.2"/>
    <row r="24544" ht="13.15" customHeight="1" x14ac:dyDescent="0.2"/>
    <row r="24545" ht="13.15" customHeight="1" x14ac:dyDescent="0.2"/>
    <row r="24546" ht="13.15" customHeight="1" x14ac:dyDescent="0.2"/>
    <row r="24547" ht="13.15" customHeight="1" x14ac:dyDescent="0.2"/>
    <row r="24548" ht="13.15" customHeight="1" x14ac:dyDescent="0.2"/>
    <row r="24549" ht="13.15" customHeight="1" x14ac:dyDescent="0.2"/>
    <row r="24550" ht="13.15" customHeight="1" x14ac:dyDescent="0.2"/>
    <row r="24551" ht="13.15" customHeight="1" x14ac:dyDescent="0.2"/>
    <row r="24552" ht="13.15" customHeight="1" x14ac:dyDescent="0.2"/>
    <row r="24553" ht="13.15" customHeight="1" x14ac:dyDescent="0.2"/>
    <row r="24554" ht="13.15" customHeight="1" x14ac:dyDescent="0.2"/>
    <row r="24555" ht="13.15" customHeight="1" x14ac:dyDescent="0.2"/>
    <row r="24556" ht="13.15" customHeight="1" x14ac:dyDescent="0.2"/>
    <row r="24557" ht="13.15" customHeight="1" x14ac:dyDescent="0.2"/>
    <row r="24558" ht="13.15" customHeight="1" x14ac:dyDescent="0.2"/>
    <row r="24559" ht="13.15" customHeight="1" x14ac:dyDescent="0.2"/>
    <row r="24560" ht="13.15" customHeight="1" x14ac:dyDescent="0.2"/>
    <row r="24561" ht="13.15" customHeight="1" x14ac:dyDescent="0.2"/>
    <row r="24562" ht="13.15" customHeight="1" x14ac:dyDescent="0.2"/>
    <row r="24563" ht="13.15" customHeight="1" x14ac:dyDescent="0.2"/>
    <row r="24564" ht="13.15" customHeight="1" x14ac:dyDescent="0.2"/>
    <row r="24565" ht="13.15" customHeight="1" x14ac:dyDescent="0.2"/>
    <row r="24566" ht="13.15" customHeight="1" x14ac:dyDescent="0.2"/>
    <row r="24567" ht="13.15" customHeight="1" x14ac:dyDescent="0.2"/>
    <row r="24568" ht="13.15" customHeight="1" x14ac:dyDescent="0.2"/>
    <row r="24569" ht="13.15" customHeight="1" x14ac:dyDescent="0.2"/>
    <row r="24570" ht="13.15" customHeight="1" x14ac:dyDescent="0.2"/>
    <row r="24571" ht="13.15" customHeight="1" x14ac:dyDescent="0.2"/>
    <row r="24572" ht="13.15" customHeight="1" x14ac:dyDescent="0.2"/>
    <row r="24573" ht="13.15" customHeight="1" x14ac:dyDescent="0.2"/>
    <row r="24574" ht="13.15" customHeight="1" x14ac:dyDescent="0.2"/>
    <row r="24575" ht="13.15" customHeight="1" x14ac:dyDescent="0.2"/>
    <row r="24576" ht="13.15" customHeight="1" x14ac:dyDescent="0.2"/>
    <row r="24577" ht="13.15" customHeight="1" x14ac:dyDescent="0.2"/>
    <row r="24578" ht="13.15" customHeight="1" x14ac:dyDescent="0.2"/>
    <row r="24579" ht="13.15" customHeight="1" x14ac:dyDescent="0.2"/>
    <row r="24580" ht="13.15" customHeight="1" x14ac:dyDescent="0.2"/>
    <row r="24581" ht="13.15" customHeight="1" x14ac:dyDescent="0.2"/>
    <row r="24582" ht="13.15" customHeight="1" x14ac:dyDescent="0.2"/>
    <row r="24583" ht="13.15" customHeight="1" x14ac:dyDescent="0.2"/>
    <row r="24584" ht="13.15" customHeight="1" x14ac:dyDescent="0.2"/>
    <row r="24585" ht="13.15" customHeight="1" x14ac:dyDescent="0.2"/>
    <row r="24586" ht="13.15" customHeight="1" x14ac:dyDescent="0.2"/>
    <row r="24587" ht="13.15" customHeight="1" x14ac:dyDescent="0.2"/>
    <row r="24588" ht="13.15" customHeight="1" x14ac:dyDescent="0.2"/>
    <row r="24589" ht="13.15" customHeight="1" x14ac:dyDescent="0.2"/>
    <row r="24590" ht="13.15" customHeight="1" x14ac:dyDescent="0.2"/>
    <row r="24591" ht="13.15" customHeight="1" x14ac:dyDescent="0.2"/>
    <row r="24592" ht="13.15" customHeight="1" x14ac:dyDescent="0.2"/>
    <row r="24593" ht="13.15" customHeight="1" x14ac:dyDescent="0.2"/>
    <row r="24594" ht="13.15" customHeight="1" x14ac:dyDescent="0.2"/>
    <row r="24595" ht="13.15" customHeight="1" x14ac:dyDescent="0.2"/>
    <row r="24596" ht="13.15" customHeight="1" x14ac:dyDescent="0.2"/>
    <row r="24597" ht="13.15" customHeight="1" x14ac:dyDescent="0.2"/>
    <row r="24598" ht="13.15" customHeight="1" x14ac:dyDescent="0.2"/>
    <row r="24599" ht="13.15" customHeight="1" x14ac:dyDescent="0.2"/>
    <row r="24600" ht="13.15" customHeight="1" x14ac:dyDescent="0.2"/>
    <row r="24601" ht="13.15" customHeight="1" x14ac:dyDescent="0.2"/>
    <row r="24602" ht="13.15" customHeight="1" x14ac:dyDescent="0.2"/>
    <row r="24603" ht="13.15" customHeight="1" x14ac:dyDescent="0.2"/>
    <row r="24604" ht="13.15" customHeight="1" x14ac:dyDescent="0.2"/>
    <row r="24605" ht="13.15" customHeight="1" x14ac:dyDescent="0.2"/>
    <row r="24606" ht="13.15" customHeight="1" x14ac:dyDescent="0.2"/>
    <row r="24607" ht="13.15" customHeight="1" x14ac:dyDescent="0.2"/>
    <row r="24608" ht="13.15" customHeight="1" x14ac:dyDescent="0.2"/>
    <row r="24609" ht="13.15" customHeight="1" x14ac:dyDescent="0.2"/>
    <row r="24610" ht="13.15" customHeight="1" x14ac:dyDescent="0.2"/>
    <row r="24611" ht="13.15" customHeight="1" x14ac:dyDescent="0.2"/>
    <row r="24612" ht="13.15" customHeight="1" x14ac:dyDescent="0.2"/>
    <row r="24613" ht="13.15" customHeight="1" x14ac:dyDescent="0.2"/>
    <row r="24614" ht="13.15" customHeight="1" x14ac:dyDescent="0.2"/>
    <row r="24615" ht="13.15" customHeight="1" x14ac:dyDescent="0.2"/>
    <row r="24616" ht="13.15" customHeight="1" x14ac:dyDescent="0.2"/>
    <row r="24617" ht="13.15" customHeight="1" x14ac:dyDescent="0.2"/>
    <row r="24618" ht="13.15" customHeight="1" x14ac:dyDescent="0.2"/>
    <row r="24619" ht="13.15" customHeight="1" x14ac:dyDescent="0.2"/>
    <row r="24620" ht="13.15" customHeight="1" x14ac:dyDescent="0.2"/>
    <row r="24621" ht="13.15" customHeight="1" x14ac:dyDescent="0.2"/>
    <row r="24622" ht="13.15" customHeight="1" x14ac:dyDescent="0.2"/>
    <row r="24623" ht="13.15" customHeight="1" x14ac:dyDescent="0.2"/>
    <row r="24624" ht="13.15" customHeight="1" x14ac:dyDescent="0.2"/>
    <row r="24625" ht="13.15" customHeight="1" x14ac:dyDescent="0.2"/>
    <row r="24626" ht="13.15" customHeight="1" x14ac:dyDescent="0.2"/>
    <row r="24627" ht="13.15" customHeight="1" x14ac:dyDescent="0.2"/>
    <row r="24628" ht="13.15" customHeight="1" x14ac:dyDescent="0.2"/>
    <row r="24629" ht="13.15" customHeight="1" x14ac:dyDescent="0.2"/>
    <row r="24630" ht="13.15" customHeight="1" x14ac:dyDescent="0.2"/>
    <row r="24631" ht="13.15" customHeight="1" x14ac:dyDescent="0.2"/>
    <row r="24632" ht="13.15" customHeight="1" x14ac:dyDescent="0.2"/>
    <row r="24633" ht="13.15" customHeight="1" x14ac:dyDescent="0.2"/>
    <row r="24634" ht="13.15" customHeight="1" x14ac:dyDescent="0.2"/>
    <row r="24635" ht="13.15" customHeight="1" x14ac:dyDescent="0.2"/>
    <row r="24636" ht="13.15" customHeight="1" x14ac:dyDescent="0.2"/>
    <row r="24637" ht="13.15" customHeight="1" x14ac:dyDescent="0.2"/>
    <row r="24638" ht="13.15" customHeight="1" x14ac:dyDescent="0.2"/>
    <row r="24639" ht="13.15" customHeight="1" x14ac:dyDescent="0.2"/>
    <row r="24640" ht="13.15" customHeight="1" x14ac:dyDescent="0.2"/>
    <row r="24641" ht="13.15" customHeight="1" x14ac:dyDescent="0.2"/>
    <row r="24642" ht="13.15" customHeight="1" x14ac:dyDescent="0.2"/>
    <row r="24643" ht="13.15" customHeight="1" x14ac:dyDescent="0.2"/>
    <row r="24644" ht="13.15" customHeight="1" x14ac:dyDescent="0.2"/>
    <row r="24645" ht="13.15" customHeight="1" x14ac:dyDescent="0.2"/>
    <row r="24646" ht="13.15" customHeight="1" x14ac:dyDescent="0.2"/>
    <row r="24647" ht="13.15" customHeight="1" x14ac:dyDescent="0.2"/>
    <row r="24648" ht="13.15" customHeight="1" x14ac:dyDescent="0.2"/>
    <row r="24649" ht="13.15" customHeight="1" x14ac:dyDescent="0.2"/>
    <row r="24650" ht="13.15" customHeight="1" x14ac:dyDescent="0.2"/>
    <row r="24651" ht="13.15" customHeight="1" x14ac:dyDescent="0.2"/>
    <row r="24652" ht="13.15" customHeight="1" x14ac:dyDescent="0.2"/>
    <row r="24653" ht="13.15" customHeight="1" x14ac:dyDescent="0.2"/>
    <row r="24654" ht="13.15" customHeight="1" x14ac:dyDescent="0.2"/>
    <row r="24655" ht="13.15" customHeight="1" x14ac:dyDescent="0.2"/>
    <row r="24656" ht="13.15" customHeight="1" x14ac:dyDescent="0.2"/>
    <row r="24657" ht="13.15" customHeight="1" x14ac:dyDescent="0.2"/>
    <row r="24658" ht="13.15" customHeight="1" x14ac:dyDescent="0.2"/>
    <row r="24659" ht="13.15" customHeight="1" x14ac:dyDescent="0.2"/>
    <row r="24660" ht="13.15" customHeight="1" x14ac:dyDescent="0.2"/>
    <row r="24661" ht="13.15" customHeight="1" x14ac:dyDescent="0.2"/>
    <row r="24662" ht="13.15" customHeight="1" x14ac:dyDescent="0.2"/>
    <row r="24663" ht="13.15" customHeight="1" x14ac:dyDescent="0.2"/>
    <row r="24664" ht="13.15" customHeight="1" x14ac:dyDescent="0.2"/>
    <row r="24665" ht="13.15" customHeight="1" x14ac:dyDescent="0.2"/>
    <row r="24666" ht="13.15" customHeight="1" x14ac:dyDescent="0.2"/>
    <row r="24667" ht="13.15" customHeight="1" x14ac:dyDescent="0.2"/>
    <row r="24668" ht="13.15" customHeight="1" x14ac:dyDescent="0.2"/>
    <row r="24669" ht="13.15" customHeight="1" x14ac:dyDescent="0.2"/>
    <row r="24670" ht="13.15" customHeight="1" x14ac:dyDescent="0.2"/>
    <row r="24671" ht="13.15" customHeight="1" x14ac:dyDescent="0.2"/>
    <row r="24672" ht="13.15" customHeight="1" x14ac:dyDescent="0.2"/>
    <row r="24673" ht="13.15" customHeight="1" x14ac:dyDescent="0.2"/>
    <row r="24674" ht="13.15" customHeight="1" x14ac:dyDescent="0.2"/>
    <row r="24675" ht="13.15" customHeight="1" x14ac:dyDescent="0.2"/>
    <row r="24676" ht="13.15" customHeight="1" x14ac:dyDescent="0.2"/>
    <row r="24677" ht="13.15" customHeight="1" x14ac:dyDescent="0.2"/>
    <row r="24678" ht="13.15" customHeight="1" x14ac:dyDescent="0.2"/>
    <row r="24679" ht="13.15" customHeight="1" x14ac:dyDescent="0.2"/>
    <row r="24680" ht="13.15" customHeight="1" x14ac:dyDescent="0.2"/>
    <row r="24681" ht="13.15" customHeight="1" x14ac:dyDescent="0.2"/>
    <row r="24682" ht="13.15" customHeight="1" x14ac:dyDescent="0.2"/>
    <row r="24683" ht="13.15" customHeight="1" x14ac:dyDescent="0.2"/>
    <row r="24684" ht="13.15" customHeight="1" x14ac:dyDescent="0.2"/>
    <row r="24685" ht="13.15" customHeight="1" x14ac:dyDescent="0.2"/>
    <row r="24686" ht="13.15" customHeight="1" x14ac:dyDescent="0.2"/>
    <row r="24687" ht="13.15" customHeight="1" x14ac:dyDescent="0.2"/>
    <row r="24688" ht="13.15" customHeight="1" x14ac:dyDescent="0.2"/>
    <row r="24689" ht="13.15" customHeight="1" x14ac:dyDescent="0.2"/>
    <row r="24690" ht="13.15" customHeight="1" x14ac:dyDescent="0.2"/>
    <row r="24691" ht="13.15" customHeight="1" x14ac:dyDescent="0.2"/>
    <row r="24692" ht="13.15" customHeight="1" x14ac:dyDescent="0.2"/>
    <row r="24693" ht="13.15" customHeight="1" x14ac:dyDescent="0.2"/>
    <row r="24694" ht="13.15" customHeight="1" x14ac:dyDescent="0.2"/>
    <row r="24695" ht="13.15" customHeight="1" x14ac:dyDescent="0.2"/>
    <row r="24696" ht="13.15" customHeight="1" x14ac:dyDescent="0.2"/>
    <row r="24697" ht="13.15" customHeight="1" x14ac:dyDescent="0.2"/>
    <row r="24698" ht="13.15" customHeight="1" x14ac:dyDescent="0.2"/>
    <row r="24699" ht="13.15" customHeight="1" x14ac:dyDescent="0.2"/>
    <row r="24700" ht="13.15" customHeight="1" x14ac:dyDescent="0.2"/>
    <row r="24701" ht="13.15" customHeight="1" x14ac:dyDescent="0.2"/>
    <row r="24702" ht="13.15" customHeight="1" x14ac:dyDescent="0.2"/>
    <row r="24703" ht="13.15" customHeight="1" x14ac:dyDescent="0.2"/>
    <row r="24704" ht="13.15" customHeight="1" x14ac:dyDescent="0.2"/>
    <row r="24705" ht="13.15" customHeight="1" x14ac:dyDescent="0.2"/>
    <row r="24706" ht="13.15" customHeight="1" x14ac:dyDescent="0.2"/>
    <row r="24707" ht="13.15" customHeight="1" x14ac:dyDescent="0.2"/>
    <row r="24708" ht="13.15" customHeight="1" x14ac:dyDescent="0.2"/>
    <row r="24709" ht="13.15" customHeight="1" x14ac:dyDescent="0.2"/>
    <row r="24710" ht="13.15" customHeight="1" x14ac:dyDescent="0.2"/>
    <row r="24711" ht="13.15" customHeight="1" x14ac:dyDescent="0.2"/>
    <row r="24712" ht="13.15" customHeight="1" x14ac:dyDescent="0.2"/>
    <row r="24713" ht="13.15" customHeight="1" x14ac:dyDescent="0.2"/>
    <row r="24714" ht="13.15" customHeight="1" x14ac:dyDescent="0.2"/>
    <row r="24715" ht="13.15" customHeight="1" x14ac:dyDescent="0.2"/>
    <row r="24716" ht="13.15" customHeight="1" x14ac:dyDescent="0.2"/>
    <row r="24717" ht="13.15" customHeight="1" x14ac:dyDescent="0.2"/>
    <row r="24718" ht="13.15" customHeight="1" x14ac:dyDescent="0.2"/>
    <row r="24719" ht="13.15" customHeight="1" x14ac:dyDescent="0.2"/>
    <row r="24720" ht="13.15" customHeight="1" x14ac:dyDescent="0.2"/>
    <row r="24721" ht="13.15" customHeight="1" x14ac:dyDescent="0.2"/>
    <row r="24722" ht="13.15" customHeight="1" x14ac:dyDescent="0.2"/>
    <row r="24723" ht="13.15" customHeight="1" x14ac:dyDescent="0.2"/>
    <row r="24724" ht="13.15" customHeight="1" x14ac:dyDescent="0.2"/>
    <row r="24725" ht="13.15" customHeight="1" x14ac:dyDescent="0.2"/>
    <row r="24726" ht="13.15" customHeight="1" x14ac:dyDescent="0.2"/>
    <row r="24727" ht="13.15" customHeight="1" x14ac:dyDescent="0.2"/>
    <row r="24728" ht="13.15" customHeight="1" x14ac:dyDescent="0.2"/>
    <row r="24729" ht="13.15" customHeight="1" x14ac:dyDescent="0.2"/>
    <row r="24730" ht="13.15" customHeight="1" x14ac:dyDescent="0.2"/>
    <row r="24731" ht="13.15" customHeight="1" x14ac:dyDescent="0.2"/>
    <row r="24732" ht="13.15" customHeight="1" x14ac:dyDescent="0.2"/>
    <row r="24733" ht="13.15" customHeight="1" x14ac:dyDescent="0.2"/>
    <row r="24734" ht="13.15" customHeight="1" x14ac:dyDescent="0.2"/>
    <row r="24735" ht="13.15" customHeight="1" x14ac:dyDescent="0.2"/>
    <row r="24736" ht="13.15" customHeight="1" x14ac:dyDescent="0.2"/>
    <row r="24737" ht="13.15" customHeight="1" x14ac:dyDescent="0.2"/>
    <row r="24738" ht="13.15" customHeight="1" x14ac:dyDescent="0.2"/>
    <row r="24739" ht="13.15" customHeight="1" x14ac:dyDescent="0.2"/>
    <row r="24740" ht="13.15" customHeight="1" x14ac:dyDescent="0.2"/>
    <row r="24741" ht="13.15" customHeight="1" x14ac:dyDescent="0.2"/>
    <row r="24742" ht="13.15" customHeight="1" x14ac:dyDescent="0.2"/>
    <row r="24743" ht="13.15" customHeight="1" x14ac:dyDescent="0.2"/>
    <row r="24744" ht="13.15" customHeight="1" x14ac:dyDescent="0.2"/>
    <row r="24745" ht="13.15" customHeight="1" x14ac:dyDescent="0.2"/>
    <row r="24746" ht="13.15" customHeight="1" x14ac:dyDescent="0.2"/>
    <row r="24747" ht="13.15" customHeight="1" x14ac:dyDescent="0.2"/>
    <row r="24748" ht="13.15" customHeight="1" x14ac:dyDescent="0.2"/>
    <row r="24749" ht="13.15" customHeight="1" x14ac:dyDescent="0.2"/>
    <row r="24750" ht="13.15" customHeight="1" x14ac:dyDescent="0.2"/>
    <row r="24751" ht="13.15" customHeight="1" x14ac:dyDescent="0.2"/>
    <row r="24752" ht="13.15" customHeight="1" x14ac:dyDescent="0.2"/>
    <row r="24753" ht="13.15" customHeight="1" x14ac:dyDescent="0.2"/>
    <row r="24754" ht="13.15" customHeight="1" x14ac:dyDescent="0.2"/>
    <row r="24755" ht="13.15" customHeight="1" x14ac:dyDescent="0.2"/>
    <row r="24756" ht="13.15" customHeight="1" x14ac:dyDescent="0.2"/>
    <row r="24757" ht="13.15" customHeight="1" x14ac:dyDescent="0.2"/>
    <row r="24758" ht="13.15" customHeight="1" x14ac:dyDescent="0.2"/>
    <row r="24759" ht="13.15" customHeight="1" x14ac:dyDescent="0.2"/>
    <row r="24760" ht="13.15" customHeight="1" x14ac:dyDescent="0.2"/>
    <row r="24761" ht="13.15" customHeight="1" x14ac:dyDescent="0.2"/>
    <row r="24762" ht="13.15" customHeight="1" x14ac:dyDescent="0.2"/>
    <row r="24763" ht="13.15" customHeight="1" x14ac:dyDescent="0.2"/>
    <row r="24764" ht="13.15" customHeight="1" x14ac:dyDescent="0.2"/>
    <row r="24765" ht="13.15" customHeight="1" x14ac:dyDescent="0.2"/>
    <row r="24766" ht="13.15" customHeight="1" x14ac:dyDescent="0.2"/>
    <row r="24767" ht="13.15" customHeight="1" x14ac:dyDescent="0.2"/>
    <row r="24768" ht="13.15" customHeight="1" x14ac:dyDescent="0.2"/>
    <row r="24769" ht="13.15" customHeight="1" x14ac:dyDescent="0.2"/>
    <row r="24770" ht="13.15" customHeight="1" x14ac:dyDescent="0.2"/>
    <row r="24771" ht="13.15" customHeight="1" x14ac:dyDescent="0.2"/>
    <row r="24772" ht="13.15" customHeight="1" x14ac:dyDescent="0.2"/>
    <row r="24773" ht="13.15" customHeight="1" x14ac:dyDescent="0.2"/>
    <row r="24774" ht="13.15" customHeight="1" x14ac:dyDescent="0.2"/>
    <row r="24775" ht="13.15" customHeight="1" x14ac:dyDescent="0.2"/>
    <row r="24776" ht="13.15" customHeight="1" x14ac:dyDescent="0.2"/>
    <row r="24777" ht="13.15" customHeight="1" x14ac:dyDescent="0.2"/>
    <row r="24778" ht="13.15" customHeight="1" x14ac:dyDescent="0.2"/>
    <row r="24779" ht="13.15" customHeight="1" x14ac:dyDescent="0.2"/>
    <row r="24780" ht="13.15" customHeight="1" x14ac:dyDescent="0.2"/>
    <row r="24781" ht="13.15" customHeight="1" x14ac:dyDescent="0.2"/>
    <row r="24782" ht="13.15" customHeight="1" x14ac:dyDescent="0.2"/>
    <row r="24783" ht="13.15" customHeight="1" x14ac:dyDescent="0.2"/>
    <row r="24784" ht="13.15" customHeight="1" x14ac:dyDescent="0.2"/>
    <row r="24785" ht="13.15" customHeight="1" x14ac:dyDescent="0.2"/>
    <row r="24786" ht="13.15" customHeight="1" x14ac:dyDescent="0.2"/>
    <row r="24787" ht="13.15" customHeight="1" x14ac:dyDescent="0.2"/>
    <row r="24788" ht="13.15" customHeight="1" x14ac:dyDescent="0.2"/>
    <row r="24789" ht="13.15" customHeight="1" x14ac:dyDescent="0.2"/>
    <row r="24790" ht="13.15" customHeight="1" x14ac:dyDescent="0.2"/>
    <row r="24791" ht="13.15" customHeight="1" x14ac:dyDescent="0.2"/>
    <row r="24792" ht="13.15" customHeight="1" x14ac:dyDescent="0.2"/>
    <row r="24793" ht="13.15" customHeight="1" x14ac:dyDescent="0.2"/>
    <row r="24794" ht="13.15" customHeight="1" x14ac:dyDescent="0.2"/>
    <row r="24795" ht="13.15" customHeight="1" x14ac:dyDescent="0.2"/>
    <row r="24796" ht="13.15" customHeight="1" x14ac:dyDescent="0.2"/>
    <row r="24797" ht="13.15" customHeight="1" x14ac:dyDescent="0.2"/>
    <row r="24798" ht="13.15" customHeight="1" x14ac:dyDescent="0.2"/>
    <row r="24799" ht="13.15" customHeight="1" x14ac:dyDescent="0.2"/>
    <row r="24800" ht="13.15" customHeight="1" x14ac:dyDescent="0.2"/>
    <row r="24801" ht="13.15" customHeight="1" x14ac:dyDescent="0.2"/>
    <row r="24802" ht="13.15" customHeight="1" x14ac:dyDescent="0.2"/>
    <row r="24803" ht="13.15" customHeight="1" x14ac:dyDescent="0.2"/>
    <row r="24804" ht="13.15" customHeight="1" x14ac:dyDescent="0.2"/>
    <row r="24805" ht="13.15" customHeight="1" x14ac:dyDescent="0.2"/>
    <row r="24806" ht="13.15" customHeight="1" x14ac:dyDescent="0.2"/>
    <row r="24807" ht="13.15" customHeight="1" x14ac:dyDescent="0.2"/>
    <row r="24808" ht="13.15" customHeight="1" x14ac:dyDescent="0.2"/>
    <row r="24809" ht="13.15" customHeight="1" x14ac:dyDescent="0.2"/>
    <row r="24810" ht="13.15" customHeight="1" x14ac:dyDescent="0.2"/>
    <row r="24811" ht="13.15" customHeight="1" x14ac:dyDescent="0.2"/>
    <row r="24812" ht="13.15" customHeight="1" x14ac:dyDescent="0.2"/>
    <row r="24813" ht="13.15" customHeight="1" x14ac:dyDescent="0.2"/>
    <row r="24814" ht="13.15" customHeight="1" x14ac:dyDescent="0.2"/>
    <row r="24815" ht="13.15" customHeight="1" x14ac:dyDescent="0.2"/>
    <row r="24816" ht="13.15" customHeight="1" x14ac:dyDescent="0.2"/>
    <row r="24817" ht="13.15" customHeight="1" x14ac:dyDescent="0.2"/>
    <row r="24818" ht="13.15" customHeight="1" x14ac:dyDescent="0.2"/>
    <row r="24819" ht="13.15" customHeight="1" x14ac:dyDescent="0.2"/>
    <row r="24820" ht="13.15" customHeight="1" x14ac:dyDescent="0.2"/>
    <row r="24821" ht="13.15" customHeight="1" x14ac:dyDescent="0.2"/>
    <row r="24822" ht="13.15" customHeight="1" x14ac:dyDescent="0.2"/>
    <row r="24823" ht="13.15" customHeight="1" x14ac:dyDescent="0.2"/>
    <row r="24824" ht="13.15" customHeight="1" x14ac:dyDescent="0.2"/>
    <row r="24825" ht="13.15" customHeight="1" x14ac:dyDescent="0.2"/>
    <row r="24826" ht="13.15" customHeight="1" x14ac:dyDescent="0.2"/>
    <row r="24827" ht="13.15" customHeight="1" x14ac:dyDescent="0.2"/>
    <row r="24828" ht="13.15" customHeight="1" x14ac:dyDescent="0.2"/>
    <row r="24829" ht="13.15" customHeight="1" x14ac:dyDescent="0.2"/>
    <row r="24830" ht="13.15" customHeight="1" x14ac:dyDescent="0.2"/>
    <row r="24831" ht="13.15" customHeight="1" x14ac:dyDescent="0.2"/>
    <row r="24832" ht="13.15" customHeight="1" x14ac:dyDescent="0.2"/>
    <row r="24833" ht="13.15" customHeight="1" x14ac:dyDescent="0.2"/>
    <row r="24834" ht="13.15" customHeight="1" x14ac:dyDescent="0.2"/>
    <row r="24835" ht="13.15" customHeight="1" x14ac:dyDescent="0.2"/>
    <row r="24836" ht="13.15" customHeight="1" x14ac:dyDescent="0.2"/>
    <row r="24837" ht="13.15" customHeight="1" x14ac:dyDescent="0.2"/>
    <row r="24838" ht="13.15" customHeight="1" x14ac:dyDescent="0.2"/>
    <row r="24839" ht="13.15" customHeight="1" x14ac:dyDescent="0.2"/>
    <row r="24840" ht="13.15" customHeight="1" x14ac:dyDescent="0.2"/>
    <row r="24841" ht="13.15" customHeight="1" x14ac:dyDescent="0.2"/>
    <row r="24842" ht="13.15" customHeight="1" x14ac:dyDescent="0.2"/>
    <row r="24843" ht="13.15" customHeight="1" x14ac:dyDescent="0.2"/>
    <row r="24844" ht="13.15" customHeight="1" x14ac:dyDescent="0.2"/>
    <row r="24845" ht="13.15" customHeight="1" x14ac:dyDescent="0.2"/>
    <row r="24846" ht="13.15" customHeight="1" x14ac:dyDescent="0.2"/>
    <row r="24847" ht="13.15" customHeight="1" x14ac:dyDescent="0.2"/>
    <row r="24848" ht="13.15" customHeight="1" x14ac:dyDescent="0.2"/>
    <row r="24849" ht="13.15" customHeight="1" x14ac:dyDescent="0.2"/>
    <row r="24850" ht="13.15" customHeight="1" x14ac:dyDescent="0.2"/>
    <row r="24851" ht="13.15" customHeight="1" x14ac:dyDescent="0.2"/>
    <row r="24852" ht="13.15" customHeight="1" x14ac:dyDescent="0.2"/>
    <row r="24853" ht="13.15" customHeight="1" x14ac:dyDescent="0.2"/>
    <row r="24854" ht="13.15" customHeight="1" x14ac:dyDescent="0.2"/>
    <row r="24855" ht="13.15" customHeight="1" x14ac:dyDescent="0.2"/>
    <row r="24856" ht="13.15" customHeight="1" x14ac:dyDescent="0.2"/>
    <row r="24857" ht="13.15" customHeight="1" x14ac:dyDescent="0.2"/>
    <row r="24858" ht="13.15" customHeight="1" x14ac:dyDescent="0.2"/>
    <row r="24859" ht="13.15" customHeight="1" x14ac:dyDescent="0.2"/>
    <row r="24860" ht="13.15" customHeight="1" x14ac:dyDescent="0.2"/>
    <row r="24861" ht="13.15" customHeight="1" x14ac:dyDescent="0.2"/>
    <row r="24862" ht="13.15" customHeight="1" x14ac:dyDescent="0.2"/>
    <row r="24863" ht="13.15" customHeight="1" x14ac:dyDescent="0.2"/>
    <row r="24864" ht="13.15" customHeight="1" x14ac:dyDescent="0.2"/>
    <row r="24865" ht="13.15" customHeight="1" x14ac:dyDescent="0.2"/>
    <row r="24866" ht="13.15" customHeight="1" x14ac:dyDescent="0.2"/>
    <row r="24867" ht="13.15" customHeight="1" x14ac:dyDescent="0.2"/>
    <row r="24868" ht="13.15" customHeight="1" x14ac:dyDescent="0.2"/>
    <row r="24869" ht="13.15" customHeight="1" x14ac:dyDescent="0.2"/>
    <row r="24870" ht="13.15" customHeight="1" x14ac:dyDescent="0.2"/>
    <row r="24871" ht="13.15" customHeight="1" x14ac:dyDescent="0.2"/>
    <row r="24872" ht="13.15" customHeight="1" x14ac:dyDescent="0.2"/>
    <row r="24873" ht="13.15" customHeight="1" x14ac:dyDescent="0.2"/>
    <row r="24874" ht="13.15" customHeight="1" x14ac:dyDescent="0.2"/>
    <row r="24875" ht="13.15" customHeight="1" x14ac:dyDescent="0.2"/>
    <row r="24876" ht="13.15" customHeight="1" x14ac:dyDescent="0.2"/>
    <row r="24877" ht="13.15" customHeight="1" x14ac:dyDescent="0.2"/>
    <row r="24878" ht="13.15" customHeight="1" x14ac:dyDescent="0.2"/>
    <row r="24879" ht="13.15" customHeight="1" x14ac:dyDescent="0.2"/>
    <row r="24880" ht="13.15" customHeight="1" x14ac:dyDescent="0.2"/>
    <row r="24881" ht="13.15" customHeight="1" x14ac:dyDescent="0.2"/>
    <row r="24882" ht="13.15" customHeight="1" x14ac:dyDescent="0.2"/>
    <row r="24883" ht="13.15" customHeight="1" x14ac:dyDescent="0.2"/>
    <row r="24884" ht="13.15" customHeight="1" x14ac:dyDescent="0.2"/>
    <row r="24885" ht="13.15" customHeight="1" x14ac:dyDescent="0.2"/>
    <row r="24886" ht="13.15" customHeight="1" x14ac:dyDescent="0.2"/>
    <row r="24887" ht="13.15" customHeight="1" x14ac:dyDescent="0.2"/>
    <row r="24888" ht="13.15" customHeight="1" x14ac:dyDescent="0.2"/>
    <row r="24889" ht="13.15" customHeight="1" x14ac:dyDescent="0.2"/>
    <row r="24890" ht="13.15" customHeight="1" x14ac:dyDescent="0.2"/>
    <row r="24891" ht="13.15" customHeight="1" x14ac:dyDescent="0.2"/>
    <row r="24892" ht="13.15" customHeight="1" x14ac:dyDescent="0.2"/>
    <row r="24893" ht="13.15" customHeight="1" x14ac:dyDescent="0.2"/>
    <row r="24894" ht="13.15" customHeight="1" x14ac:dyDescent="0.2"/>
    <row r="24895" ht="13.15" customHeight="1" x14ac:dyDescent="0.2"/>
    <row r="24896" ht="13.15" customHeight="1" x14ac:dyDescent="0.2"/>
    <row r="24897" ht="13.15" customHeight="1" x14ac:dyDescent="0.2"/>
    <row r="24898" ht="13.15" customHeight="1" x14ac:dyDescent="0.2"/>
    <row r="24899" ht="13.15" customHeight="1" x14ac:dyDescent="0.2"/>
    <row r="24900" ht="13.15" customHeight="1" x14ac:dyDescent="0.2"/>
    <row r="24901" ht="13.15" customHeight="1" x14ac:dyDescent="0.2"/>
    <row r="24902" ht="13.15" customHeight="1" x14ac:dyDescent="0.2"/>
    <row r="24903" ht="13.15" customHeight="1" x14ac:dyDescent="0.2"/>
    <row r="24904" ht="13.15" customHeight="1" x14ac:dyDescent="0.2"/>
    <row r="24905" ht="13.15" customHeight="1" x14ac:dyDescent="0.2"/>
    <row r="24906" ht="13.15" customHeight="1" x14ac:dyDescent="0.2"/>
    <row r="24907" ht="13.15" customHeight="1" x14ac:dyDescent="0.2"/>
    <row r="24908" ht="13.15" customHeight="1" x14ac:dyDescent="0.2"/>
    <row r="24909" ht="13.15" customHeight="1" x14ac:dyDescent="0.2"/>
    <row r="24910" ht="13.15" customHeight="1" x14ac:dyDescent="0.2"/>
    <row r="24911" ht="13.15" customHeight="1" x14ac:dyDescent="0.2"/>
    <row r="24912" ht="13.15" customHeight="1" x14ac:dyDescent="0.2"/>
    <row r="24913" ht="13.15" customHeight="1" x14ac:dyDescent="0.2"/>
    <row r="24914" ht="13.15" customHeight="1" x14ac:dyDescent="0.2"/>
    <row r="24915" ht="13.15" customHeight="1" x14ac:dyDescent="0.2"/>
    <row r="24916" ht="13.15" customHeight="1" x14ac:dyDescent="0.2"/>
    <row r="24917" ht="13.15" customHeight="1" x14ac:dyDescent="0.2"/>
    <row r="24918" ht="13.15" customHeight="1" x14ac:dyDescent="0.2"/>
    <row r="24919" ht="13.15" customHeight="1" x14ac:dyDescent="0.2"/>
    <row r="24920" ht="13.15" customHeight="1" x14ac:dyDescent="0.2"/>
    <row r="24921" ht="13.15" customHeight="1" x14ac:dyDescent="0.2"/>
    <row r="24922" ht="13.15" customHeight="1" x14ac:dyDescent="0.2"/>
    <row r="24923" ht="13.15" customHeight="1" x14ac:dyDescent="0.2"/>
    <row r="24924" ht="13.15" customHeight="1" x14ac:dyDescent="0.2"/>
    <row r="24925" ht="13.15" customHeight="1" x14ac:dyDescent="0.2"/>
    <row r="24926" ht="13.15" customHeight="1" x14ac:dyDescent="0.2"/>
    <row r="24927" ht="13.15" customHeight="1" x14ac:dyDescent="0.2"/>
    <row r="24928" ht="13.15" customHeight="1" x14ac:dyDescent="0.2"/>
    <row r="24929" ht="13.15" customHeight="1" x14ac:dyDescent="0.2"/>
    <row r="24930" ht="13.15" customHeight="1" x14ac:dyDescent="0.2"/>
    <row r="24931" ht="13.15" customHeight="1" x14ac:dyDescent="0.2"/>
    <row r="24932" ht="13.15" customHeight="1" x14ac:dyDescent="0.2"/>
    <row r="24933" ht="13.15" customHeight="1" x14ac:dyDescent="0.2"/>
    <row r="24934" ht="13.15" customHeight="1" x14ac:dyDescent="0.2"/>
    <row r="24935" ht="13.15" customHeight="1" x14ac:dyDescent="0.2"/>
    <row r="24936" ht="13.15" customHeight="1" x14ac:dyDescent="0.2"/>
    <row r="24937" ht="13.15" customHeight="1" x14ac:dyDescent="0.2"/>
    <row r="24938" ht="13.15" customHeight="1" x14ac:dyDescent="0.2"/>
    <row r="24939" ht="13.15" customHeight="1" x14ac:dyDescent="0.2"/>
    <row r="24940" ht="13.15" customHeight="1" x14ac:dyDescent="0.2"/>
    <row r="24941" ht="13.15" customHeight="1" x14ac:dyDescent="0.2"/>
    <row r="24942" ht="13.15" customHeight="1" x14ac:dyDescent="0.2"/>
    <row r="24943" ht="13.15" customHeight="1" x14ac:dyDescent="0.2"/>
    <row r="24944" ht="13.15" customHeight="1" x14ac:dyDescent="0.2"/>
    <row r="24945" ht="13.15" customHeight="1" x14ac:dyDescent="0.2"/>
    <row r="24946" ht="13.15" customHeight="1" x14ac:dyDescent="0.2"/>
    <row r="24947" ht="13.15" customHeight="1" x14ac:dyDescent="0.2"/>
    <row r="24948" ht="13.15" customHeight="1" x14ac:dyDescent="0.2"/>
    <row r="24949" ht="13.15" customHeight="1" x14ac:dyDescent="0.2"/>
    <row r="24950" ht="13.15" customHeight="1" x14ac:dyDescent="0.2"/>
    <row r="24951" ht="13.15" customHeight="1" x14ac:dyDescent="0.2"/>
    <row r="24952" ht="13.15" customHeight="1" x14ac:dyDescent="0.2"/>
    <row r="24953" ht="13.15" customHeight="1" x14ac:dyDescent="0.2"/>
    <row r="24954" ht="13.15" customHeight="1" x14ac:dyDescent="0.2"/>
    <row r="24955" ht="13.15" customHeight="1" x14ac:dyDescent="0.2"/>
    <row r="24956" ht="13.15" customHeight="1" x14ac:dyDescent="0.2"/>
    <row r="24957" ht="13.15" customHeight="1" x14ac:dyDescent="0.2"/>
    <row r="24958" ht="13.15" customHeight="1" x14ac:dyDescent="0.2"/>
    <row r="24959" ht="13.15" customHeight="1" x14ac:dyDescent="0.2"/>
    <row r="24960" ht="13.15" customHeight="1" x14ac:dyDescent="0.2"/>
    <row r="24961" ht="13.15" customHeight="1" x14ac:dyDescent="0.2"/>
    <row r="24962" ht="13.15" customHeight="1" x14ac:dyDescent="0.2"/>
    <row r="24963" ht="13.15" customHeight="1" x14ac:dyDescent="0.2"/>
    <row r="24964" ht="13.15" customHeight="1" x14ac:dyDescent="0.2"/>
    <row r="24965" ht="13.15" customHeight="1" x14ac:dyDescent="0.2"/>
    <row r="24966" ht="13.15" customHeight="1" x14ac:dyDescent="0.2"/>
    <row r="24967" ht="13.15" customHeight="1" x14ac:dyDescent="0.2"/>
    <row r="24968" ht="13.15" customHeight="1" x14ac:dyDescent="0.2"/>
    <row r="24969" ht="13.15" customHeight="1" x14ac:dyDescent="0.2"/>
    <row r="24970" ht="13.15" customHeight="1" x14ac:dyDescent="0.2"/>
    <row r="24971" ht="13.15" customHeight="1" x14ac:dyDescent="0.2"/>
    <row r="24972" ht="13.15" customHeight="1" x14ac:dyDescent="0.2"/>
    <row r="24973" ht="13.15" customHeight="1" x14ac:dyDescent="0.2"/>
    <row r="24974" ht="13.15" customHeight="1" x14ac:dyDescent="0.2"/>
    <row r="24975" ht="13.15" customHeight="1" x14ac:dyDescent="0.2"/>
    <row r="24976" ht="13.15" customHeight="1" x14ac:dyDescent="0.2"/>
    <row r="24977" ht="13.15" customHeight="1" x14ac:dyDescent="0.2"/>
    <row r="24978" ht="13.15" customHeight="1" x14ac:dyDescent="0.2"/>
    <row r="24979" ht="13.15" customHeight="1" x14ac:dyDescent="0.2"/>
    <row r="24980" ht="13.15" customHeight="1" x14ac:dyDescent="0.2"/>
    <row r="24981" ht="13.15" customHeight="1" x14ac:dyDescent="0.2"/>
    <row r="24982" ht="13.15" customHeight="1" x14ac:dyDescent="0.2"/>
    <row r="24983" ht="13.15" customHeight="1" x14ac:dyDescent="0.2"/>
    <row r="24984" ht="13.15" customHeight="1" x14ac:dyDescent="0.2"/>
    <row r="24985" ht="13.15" customHeight="1" x14ac:dyDescent="0.2"/>
    <row r="24986" ht="13.15" customHeight="1" x14ac:dyDescent="0.2"/>
    <row r="24987" ht="13.15" customHeight="1" x14ac:dyDescent="0.2"/>
    <row r="24988" ht="13.15" customHeight="1" x14ac:dyDescent="0.2"/>
    <row r="24989" ht="13.15" customHeight="1" x14ac:dyDescent="0.2"/>
    <row r="24990" ht="13.15" customHeight="1" x14ac:dyDescent="0.2"/>
    <row r="24991" ht="13.15" customHeight="1" x14ac:dyDescent="0.2"/>
    <row r="24992" ht="13.15" customHeight="1" x14ac:dyDescent="0.2"/>
    <row r="24993" ht="13.15" customHeight="1" x14ac:dyDescent="0.2"/>
    <row r="24994" ht="13.15" customHeight="1" x14ac:dyDescent="0.2"/>
    <row r="24995" ht="13.15" customHeight="1" x14ac:dyDescent="0.2"/>
    <row r="24996" ht="13.15" customHeight="1" x14ac:dyDescent="0.2"/>
    <row r="24997" ht="13.15" customHeight="1" x14ac:dyDescent="0.2"/>
    <row r="24998" ht="13.15" customHeight="1" x14ac:dyDescent="0.2"/>
    <row r="24999" ht="13.15" customHeight="1" x14ac:dyDescent="0.2"/>
    <row r="25000" ht="13.15" customHeight="1" x14ac:dyDescent="0.2"/>
    <row r="25001" ht="13.15" customHeight="1" x14ac:dyDescent="0.2"/>
    <row r="25002" ht="13.15" customHeight="1" x14ac:dyDescent="0.2"/>
    <row r="25003" ht="13.15" customHeight="1" x14ac:dyDescent="0.2"/>
    <row r="25004" ht="13.15" customHeight="1" x14ac:dyDescent="0.2"/>
    <row r="25005" ht="13.15" customHeight="1" x14ac:dyDescent="0.2"/>
    <row r="25006" ht="13.15" customHeight="1" x14ac:dyDescent="0.2"/>
    <row r="25007" ht="13.15" customHeight="1" x14ac:dyDescent="0.2"/>
    <row r="25008" ht="13.15" customHeight="1" x14ac:dyDescent="0.2"/>
    <row r="25009" ht="13.15" customHeight="1" x14ac:dyDescent="0.2"/>
    <row r="25010" ht="13.15" customHeight="1" x14ac:dyDescent="0.2"/>
    <row r="25011" ht="13.15" customHeight="1" x14ac:dyDescent="0.2"/>
    <row r="25012" ht="13.15" customHeight="1" x14ac:dyDescent="0.2"/>
    <row r="25013" ht="13.15" customHeight="1" x14ac:dyDescent="0.2"/>
    <row r="25014" ht="13.15" customHeight="1" x14ac:dyDescent="0.2"/>
    <row r="25015" ht="13.15" customHeight="1" x14ac:dyDescent="0.2"/>
    <row r="25016" ht="13.15" customHeight="1" x14ac:dyDescent="0.2"/>
    <row r="25017" ht="13.15" customHeight="1" x14ac:dyDescent="0.2"/>
    <row r="25018" ht="13.15" customHeight="1" x14ac:dyDescent="0.2"/>
    <row r="25019" ht="13.15" customHeight="1" x14ac:dyDescent="0.2"/>
    <row r="25020" ht="13.15" customHeight="1" x14ac:dyDescent="0.2"/>
    <row r="25021" ht="13.15" customHeight="1" x14ac:dyDescent="0.2"/>
    <row r="25022" ht="13.15" customHeight="1" x14ac:dyDescent="0.2"/>
    <row r="25023" ht="13.15" customHeight="1" x14ac:dyDescent="0.2"/>
    <row r="25024" ht="13.15" customHeight="1" x14ac:dyDescent="0.2"/>
    <row r="25025" ht="13.15" customHeight="1" x14ac:dyDescent="0.2"/>
    <row r="25026" ht="13.15" customHeight="1" x14ac:dyDescent="0.2"/>
    <row r="25027" ht="13.15" customHeight="1" x14ac:dyDescent="0.2"/>
    <row r="25028" ht="13.15" customHeight="1" x14ac:dyDescent="0.2"/>
    <row r="25029" ht="13.15" customHeight="1" x14ac:dyDescent="0.2"/>
    <row r="25030" ht="13.15" customHeight="1" x14ac:dyDescent="0.2"/>
    <row r="25031" ht="13.15" customHeight="1" x14ac:dyDescent="0.2"/>
    <row r="25032" ht="13.15" customHeight="1" x14ac:dyDescent="0.2"/>
    <row r="25033" ht="13.15" customHeight="1" x14ac:dyDescent="0.2"/>
    <row r="25034" ht="13.15" customHeight="1" x14ac:dyDescent="0.2"/>
    <row r="25035" ht="13.15" customHeight="1" x14ac:dyDescent="0.2"/>
    <row r="25036" ht="13.15" customHeight="1" x14ac:dyDescent="0.2"/>
    <row r="25037" ht="13.15" customHeight="1" x14ac:dyDescent="0.2"/>
    <row r="25038" ht="13.15" customHeight="1" x14ac:dyDescent="0.2"/>
    <row r="25039" ht="13.15" customHeight="1" x14ac:dyDescent="0.2"/>
    <row r="25040" ht="13.15" customHeight="1" x14ac:dyDescent="0.2"/>
    <row r="25041" ht="13.15" customHeight="1" x14ac:dyDescent="0.2"/>
    <row r="25042" ht="13.15" customHeight="1" x14ac:dyDescent="0.2"/>
    <row r="25043" ht="13.15" customHeight="1" x14ac:dyDescent="0.2"/>
    <row r="25044" ht="13.15" customHeight="1" x14ac:dyDescent="0.2"/>
    <row r="25045" ht="13.15" customHeight="1" x14ac:dyDescent="0.2"/>
    <row r="25046" ht="13.15" customHeight="1" x14ac:dyDescent="0.2"/>
    <row r="25047" ht="13.15" customHeight="1" x14ac:dyDescent="0.2"/>
    <row r="25048" ht="13.15" customHeight="1" x14ac:dyDescent="0.2"/>
    <row r="25049" ht="13.15" customHeight="1" x14ac:dyDescent="0.2"/>
    <row r="25050" ht="13.15" customHeight="1" x14ac:dyDescent="0.2"/>
    <row r="25051" ht="13.15" customHeight="1" x14ac:dyDescent="0.2"/>
    <row r="25052" ht="13.15" customHeight="1" x14ac:dyDescent="0.2"/>
    <row r="25053" ht="13.15" customHeight="1" x14ac:dyDescent="0.2"/>
    <row r="25054" ht="13.15" customHeight="1" x14ac:dyDescent="0.2"/>
    <row r="25055" ht="13.15" customHeight="1" x14ac:dyDescent="0.2"/>
    <row r="25056" ht="13.15" customHeight="1" x14ac:dyDescent="0.2"/>
    <row r="25057" ht="13.15" customHeight="1" x14ac:dyDescent="0.2"/>
    <row r="25058" ht="13.15" customHeight="1" x14ac:dyDescent="0.2"/>
    <row r="25059" ht="13.15" customHeight="1" x14ac:dyDescent="0.2"/>
    <row r="25060" ht="13.15" customHeight="1" x14ac:dyDescent="0.2"/>
    <row r="25061" ht="13.15" customHeight="1" x14ac:dyDescent="0.2"/>
    <row r="25062" ht="13.15" customHeight="1" x14ac:dyDescent="0.2"/>
    <row r="25063" ht="13.15" customHeight="1" x14ac:dyDescent="0.2"/>
    <row r="25064" ht="13.15" customHeight="1" x14ac:dyDescent="0.2"/>
    <row r="25065" ht="13.15" customHeight="1" x14ac:dyDescent="0.2"/>
    <row r="25066" ht="13.15" customHeight="1" x14ac:dyDescent="0.2"/>
    <row r="25067" ht="13.15" customHeight="1" x14ac:dyDescent="0.2"/>
    <row r="25068" ht="13.15" customHeight="1" x14ac:dyDescent="0.2"/>
    <row r="25069" ht="13.15" customHeight="1" x14ac:dyDescent="0.2"/>
    <row r="25070" ht="13.15" customHeight="1" x14ac:dyDescent="0.2"/>
    <row r="25071" ht="13.15" customHeight="1" x14ac:dyDescent="0.2"/>
    <row r="25072" ht="13.15" customHeight="1" x14ac:dyDescent="0.2"/>
    <row r="25073" ht="13.15" customHeight="1" x14ac:dyDescent="0.2"/>
    <row r="25074" ht="13.15" customHeight="1" x14ac:dyDescent="0.2"/>
    <row r="25075" ht="13.15" customHeight="1" x14ac:dyDescent="0.2"/>
    <row r="25076" ht="13.15" customHeight="1" x14ac:dyDescent="0.2"/>
    <row r="25077" ht="13.15" customHeight="1" x14ac:dyDescent="0.2"/>
    <row r="25078" ht="13.15" customHeight="1" x14ac:dyDescent="0.2"/>
    <row r="25079" ht="13.15" customHeight="1" x14ac:dyDescent="0.2"/>
    <row r="25080" ht="13.15" customHeight="1" x14ac:dyDescent="0.2"/>
    <row r="25081" ht="13.15" customHeight="1" x14ac:dyDescent="0.2"/>
    <row r="25082" ht="13.15" customHeight="1" x14ac:dyDescent="0.2"/>
    <row r="25083" ht="13.15" customHeight="1" x14ac:dyDescent="0.2"/>
    <row r="25084" ht="13.15" customHeight="1" x14ac:dyDescent="0.2"/>
    <row r="25085" ht="13.15" customHeight="1" x14ac:dyDescent="0.2"/>
    <row r="25086" ht="13.15" customHeight="1" x14ac:dyDescent="0.2"/>
    <row r="25087" ht="13.15" customHeight="1" x14ac:dyDescent="0.2"/>
    <row r="25088" ht="13.15" customHeight="1" x14ac:dyDescent="0.2"/>
    <row r="25089" ht="13.15" customHeight="1" x14ac:dyDescent="0.2"/>
    <row r="25090" ht="13.15" customHeight="1" x14ac:dyDescent="0.2"/>
    <row r="25091" ht="13.15" customHeight="1" x14ac:dyDescent="0.2"/>
    <row r="25092" ht="13.15" customHeight="1" x14ac:dyDescent="0.2"/>
    <row r="25093" ht="13.15" customHeight="1" x14ac:dyDescent="0.2"/>
    <row r="25094" ht="13.15" customHeight="1" x14ac:dyDescent="0.2"/>
    <row r="25095" ht="13.15" customHeight="1" x14ac:dyDescent="0.2"/>
    <row r="25096" ht="13.15" customHeight="1" x14ac:dyDescent="0.2"/>
    <row r="25097" ht="13.15" customHeight="1" x14ac:dyDescent="0.2"/>
    <row r="25098" ht="13.15" customHeight="1" x14ac:dyDescent="0.2"/>
    <row r="25099" ht="13.15" customHeight="1" x14ac:dyDescent="0.2"/>
    <row r="25100" ht="13.15" customHeight="1" x14ac:dyDescent="0.2"/>
    <row r="25101" ht="13.15" customHeight="1" x14ac:dyDescent="0.2"/>
    <row r="25102" ht="13.15" customHeight="1" x14ac:dyDescent="0.2"/>
    <row r="25103" ht="13.15" customHeight="1" x14ac:dyDescent="0.2"/>
    <row r="25104" ht="13.15" customHeight="1" x14ac:dyDescent="0.2"/>
    <row r="25105" ht="13.15" customHeight="1" x14ac:dyDescent="0.2"/>
    <row r="25106" ht="13.15" customHeight="1" x14ac:dyDescent="0.2"/>
    <row r="25107" ht="13.15" customHeight="1" x14ac:dyDescent="0.2"/>
    <row r="25108" ht="13.15" customHeight="1" x14ac:dyDescent="0.2"/>
    <row r="25109" ht="13.15" customHeight="1" x14ac:dyDescent="0.2"/>
    <row r="25110" ht="13.15" customHeight="1" x14ac:dyDescent="0.2"/>
    <row r="25111" ht="13.15" customHeight="1" x14ac:dyDescent="0.2"/>
    <row r="25112" ht="13.15" customHeight="1" x14ac:dyDescent="0.2"/>
    <row r="25113" ht="13.15" customHeight="1" x14ac:dyDescent="0.2"/>
    <row r="25114" ht="13.15" customHeight="1" x14ac:dyDescent="0.2"/>
    <row r="25115" ht="13.15" customHeight="1" x14ac:dyDescent="0.2"/>
    <row r="25116" ht="13.15" customHeight="1" x14ac:dyDescent="0.2"/>
    <row r="25117" ht="13.15" customHeight="1" x14ac:dyDescent="0.2"/>
    <row r="25118" ht="13.15" customHeight="1" x14ac:dyDescent="0.2"/>
    <row r="25119" ht="13.15" customHeight="1" x14ac:dyDescent="0.2"/>
    <row r="25120" ht="13.15" customHeight="1" x14ac:dyDescent="0.2"/>
    <row r="25121" ht="13.15" customHeight="1" x14ac:dyDescent="0.2"/>
    <row r="25122" ht="13.15" customHeight="1" x14ac:dyDescent="0.2"/>
    <row r="25123" ht="13.15" customHeight="1" x14ac:dyDescent="0.2"/>
    <row r="25124" ht="13.15" customHeight="1" x14ac:dyDescent="0.2"/>
    <row r="25125" ht="13.15" customHeight="1" x14ac:dyDescent="0.2"/>
    <row r="25126" ht="13.15" customHeight="1" x14ac:dyDescent="0.2"/>
    <row r="25127" ht="13.15" customHeight="1" x14ac:dyDescent="0.2"/>
    <row r="25128" ht="13.15" customHeight="1" x14ac:dyDescent="0.2"/>
    <row r="25129" ht="13.15" customHeight="1" x14ac:dyDescent="0.2"/>
    <row r="25130" ht="13.15" customHeight="1" x14ac:dyDescent="0.2"/>
    <row r="25131" ht="13.15" customHeight="1" x14ac:dyDescent="0.2"/>
    <row r="25132" ht="13.15" customHeight="1" x14ac:dyDescent="0.2"/>
    <row r="25133" ht="13.15" customHeight="1" x14ac:dyDescent="0.2"/>
    <row r="25134" ht="13.15" customHeight="1" x14ac:dyDescent="0.2"/>
    <row r="25135" ht="13.15" customHeight="1" x14ac:dyDescent="0.2"/>
    <row r="25136" ht="13.15" customHeight="1" x14ac:dyDescent="0.2"/>
    <row r="25137" ht="13.15" customHeight="1" x14ac:dyDescent="0.2"/>
    <row r="25138" ht="13.15" customHeight="1" x14ac:dyDescent="0.2"/>
    <row r="25139" ht="13.15" customHeight="1" x14ac:dyDescent="0.2"/>
    <row r="25140" ht="13.15" customHeight="1" x14ac:dyDescent="0.2"/>
    <row r="25141" ht="13.15" customHeight="1" x14ac:dyDescent="0.2"/>
    <row r="25142" ht="13.15" customHeight="1" x14ac:dyDescent="0.2"/>
    <row r="25143" ht="13.15" customHeight="1" x14ac:dyDescent="0.2"/>
    <row r="25144" ht="13.15" customHeight="1" x14ac:dyDescent="0.2"/>
    <row r="25145" ht="13.15" customHeight="1" x14ac:dyDescent="0.2"/>
    <row r="25146" ht="13.15" customHeight="1" x14ac:dyDescent="0.2"/>
    <row r="25147" ht="13.15" customHeight="1" x14ac:dyDescent="0.2"/>
    <row r="25148" ht="13.15" customHeight="1" x14ac:dyDescent="0.2"/>
    <row r="25149" ht="13.15" customHeight="1" x14ac:dyDescent="0.2"/>
    <row r="25150" ht="13.15" customHeight="1" x14ac:dyDescent="0.2"/>
    <row r="25151" ht="13.15" customHeight="1" x14ac:dyDescent="0.2"/>
    <row r="25152" ht="13.15" customHeight="1" x14ac:dyDescent="0.2"/>
    <row r="25153" ht="13.15" customHeight="1" x14ac:dyDescent="0.2"/>
    <row r="25154" ht="13.15" customHeight="1" x14ac:dyDescent="0.2"/>
    <row r="25155" ht="13.15" customHeight="1" x14ac:dyDescent="0.2"/>
    <row r="25156" ht="13.15" customHeight="1" x14ac:dyDescent="0.2"/>
    <row r="25157" ht="13.15" customHeight="1" x14ac:dyDescent="0.2"/>
    <row r="25158" ht="13.15" customHeight="1" x14ac:dyDescent="0.2"/>
    <row r="25159" ht="13.15" customHeight="1" x14ac:dyDescent="0.2"/>
    <row r="25160" ht="13.15" customHeight="1" x14ac:dyDescent="0.2"/>
    <row r="25161" ht="13.15" customHeight="1" x14ac:dyDescent="0.2"/>
    <row r="25162" ht="13.15" customHeight="1" x14ac:dyDescent="0.2"/>
    <row r="25163" ht="13.15" customHeight="1" x14ac:dyDescent="0.2"/>
    <row r="25164" ht="13.15" customHeight="1" x14ac:dyDescent="0.2"/>
    <row r="25165" ht="13.15" customHeight="1" x14ac:dyDescent="0.2"/>
    <row r="25166" ht="13.15" customHeight="1" x14ac:dyDescent="0.2"/>
    <row r="25167" ht="13.15" customHeight="1" x14ac:dyDescent="0.2"/>
    <row r="25168" ht="13.15" customHeight="1" x14ac:dyDescent="0.2"/>
    <row r="25169" ht="13.15" customHeight="1" x14ac:dyDescent="0.2"/>
    <row r="25170" ht="13.15" customHeight="1" x14ac:dyDescent="0.2"/>
    <row r="25171" ht="13.15" customHeight="1" x14ac:dyDescent="0.2"/>
    <row r="25172" ht="13.15" customHeight="1" x14ac:dyDescent="0.2"/>
    <row r="25173" ht="13.15" customHeight="1" x14ac:dyDescent="0.2"/>
    <row r="25174" ht="13.15" customHeight="1" x14ac:dyDescent="0.2"/>
    <row r="25175" ht="13.15" customHeight="1" x14ac:dyDescent="0.2"/>
    <row r="25176" ht="13.15" customHeight="1" x14ac:dyDescent="0.2"/>
    <row r="25177" ht="13.15" customHeight="1" x14ac:dyDescent="0.2"/>
    <row r="25178" ht="13.15" customHeight="1" x14ac:dyDescent="0.2"/>
    <row r="25179" ht="13.15" customHeight="1" x14ac:dyDescent="0.2"/>
    <row r="25180" ht="13.15" customHeight="1" x14ac:dyDescent="0.2"/>
    <row r="25181" ht="13.15" customHeight="1" x14ac:dyDescent="0.2"/>
    <row r="25182" ht="13.15" customHeight="1" x14ac:dyDescent="0.2"/>
    <row r="25183" ht="13.15" customHeight="1" x14ac:dyDescent="0.2"/>
    <row r="25184" ht="13.15" customHeight="1" x14ac:dyDescent="0.2"/>
    <row r="25185" ht="13.15" customHeight="1" x14ac:dyDescent="0.2"/>
    <row r="25186" ht="13.15" customHeight="1" x14ac:dyDescent="0.2"/>
    <row r="25187" ht="13.15" customHeight="1" x14ac:dyDescent="0.2"/>
    <row r="25188" ht="13.15" customHeight="1" x14ac:dyDescent="0.2"/>
    <row r="25189" ht="13.15" customHeight="1" x14ac:dyDescent="0.2"/>
    <row r="25190" ht="13.15" customHeight="1" x14ac:dyDescent="0.2"/>
    <row r="25191" ht="13.15" customHeight="1" x14ac:dyDescent="0.2"/>
    <row r="25192" ht="13.15" customHeight="1" x14ac:dyDescent="0.2"/>
    <row r="25193" ht="13.15" customHeight="1" x14ac:dyDescent="0.2"/>
    <row r="25194" ht="13.15" customHeight="1" x14ac:dyDescent="0.2"/>
    <row r="25195" ht="13.15" customHeight="1" x14ac:dyDescent="0.2"/>
    <row r="25196" ht="13.15" customHeight="1" x14ac:dyDescent="0.2"/>
    <row r="25197" ht="13.15" customHeight="1" x14ac:dyDescent="0.2"/>
    <row r="25198" ht="13.15" customHeight="1" x14ac:dyDescent="0.2"/>
    <row r="25199" ht="13.15" customHeight="1" x14ac:dyDescent="0.2"/>
    <row r="25200" ht="13.15" customHeight="1" x14ac:dyDescent="0.2"/>
    <row r="25201" ht="13.15" customHeight="1" x14ac:dyDescent="0.2"/>
    <row r="25202" ht="13.15" customHeight="1" x14ac:dyDescent="0.2"/>
    <row r="25203" ht="13.15" customHeight="1" x14ac:dyDescent="0.2"/>
    <row r="25204" ht="13.15" customHeight="1" x14ac:dyDescent="0.2"/>
    <row r="25205" ht="13.15" customHeight="1" x14ac:dyDescent="0.2"/>
    <row r="25206" ht="13.15" customHeight="1" x14ac:dyDescent="0.2"/>
    <row r="25207" ht="13.15" customHeight="1" x14ac:dyDescent="0.2"/>
    <row r="25208" ht="13.15" customHeight="1" x14ac:dyDescent="0.2"/>
    <row r="25209" ht="13.15" customHeight="1" x14ac:dyDescent="0.2"/>
    <row r="25210" ht="13.15" customHeight="1" x14ac:dyDescent="0.2"/>
    <row r="25211" ht="13.15" customHeight="1" x14ac:dyDescent="0.2"/>
    <row r="25212" ht="13.15" customHeight="1" x14ac:dyDescent="0.2"/>
    <row r="25213" ht="13.15" customHeight="1" x14ac:dyDescent="0.2"/>
    <row r="25214" ht="13.15" customHeight="1" x14ac:dyDescent="0.2"/>
    <row r="25215" ht="13.15" customHeight="1" x14ac:dyDescent="0.2"/>
    <row r="25216" ht="13.15" customHeight="1" x14ac:dyDescent="0.2"/>
    <row r="25217" ht="13.15" customHeight="1" x14ac:dyDescent="0.2"/>
    <row r="25218" ht="13.15" customHeight="1" x14ac:dyDescent="0.2"/>
    <row r="25219" ht="13.15" customHeight="1" x14ac:dyDescent="0.2"/>
    <row r="25220" ht="13.15" customHeight="1" x14ac:dyDescent="0.2"/>
    <row r="25221" ht="13.15" customHeight="1" x14ac:dyDescent="0.2"/>
    <row r="25222" ht="13.15" customHeight="1" x14ac:dyDescent="0.2"/>
    <row r="25223" ht="13.15" customHeight="1" x14ac:dyDescent="0.2"/>
    <row r="25224" ht="13.15" customHeight="1" x14ac:dyDescent="0.2"/>
    <row r="25225" ht="13.15" customHeight="1" x14ac:dyDescent="0.2"/>
    <row r="25226" ht="13.15" customHeight="1" x14ac:dyDescent="0.2"/>
    <row r="25227" ht="13.15" customHeight="1" x14ac:dyDescent="0.2"/>
    <row r="25228" ht="13.15" customHeight="1" x14ac:dyDescent="0.2"/>
    <row r="25229" ht="13.15" customHeight="1" x14ac:dyDescent="0.2"/>
    <row r="25230" ht="13.15" customHeight="1" x14ac:dyDescent="0.2"/>
    <row r="25231" ht="13.15" customHeight="1" x14ac:dyDescent="0.2"/>
    <row r="25232" ht="13.15" customHeight="1" x14ac:dyDescent="0.2"/>
    <row r="25233" ht="13.15" customHeight="1" x14ac:dyDescent="0.2"/>
    <row r="25234" ht="13.15" customHeight="1" x14ac:dyDescent="0.2"/>
    <row r="25235" ht="13.15" customHeight="1" x14ac:dyDescent="0.2"/>
    <row r="25236" ht="13.15" customHeight="1" x14ac:dyDescent="0.2"/>
    <row r="25237" ht="13.15" customHeight="1" x14ac:dyDescent="0.2"/>
    <row r="25238" ht="13.15" customHeight="1" x14ac:dyDescent="0.2"/>
    <row r="25239" ht="13.15" customHeight="1" x14ac:dyDescent="0.2"/>
    <row r="25240" ht="13.15" customHeight="1" x14ac:dyDescent="0.2"/>
    <row r="25241" ht="13.15" customHeight="1" x14ac:dyDescent="0.2"/>
    <row r="25242" ht="13.15" customHeight="1" x14ac:dyDescent="0.2"/>
    <row r="25243" ht="13.15" customHeight="1" x14ac:dyDescent="0.2"/>
    <row r="25244" ht="13.15" customHeight="1" x14ac:dyDescent="0.2"/>
    <row r="25245" ht="13.15" customHeight="1" x14ac:dyDescent="0.2"/>
    <row r="25246" ht="13.15" customHeight="1" x14ac:dyDescent="0.2"/>
    <row r="25247" ht="13.15" customHeight="1" x14ac:dyDescent="0.2"/>
    <row r="25248" ht="13.15" customHeight="1" x14ac:dyDescent="0.2"/>
    <row r="25249" ht="13.15" customHeight="1" x14ac:dyDescent="0.2"/>
    <row r="25250" ht="13.15" customHeight="1" x14ac:dyDescent="0.2"/>
    <row r="25251" ht="13.15" customHeight="1" x14ac:dyDescent="0.2"/>
    <row r="25252" ht="13.15" customHeight="1" x14ac:dyDescent="0.2"/>
    <row r="25253" ht="13.15" customHeight="1" x14ac:dyDescent="0.2"/>
    <row r="25254" ht="13.15" customHeight="1" x14ac:dyDescent="0.2"/>
    <row r="25255" ht="13.15" customHeight="1" x14ac:dyDescent="0.2"/>
    <row r="25256" ht="13.15" customHeight="1" x14ac:dyDescent="0.2"/>
    <row r="25257" ht="13.15" customHeight="1" x14ac:dyDescent="0.2"/>
    <row r="25258" ht="13.15" customHeight="1" x14ac:dyDescent="0.2"/>
    <row r="25259" ht="13.15" customHeight="1" x14ac:dyDescent="0.2"/>
    <row r="25260" ht="13.15" customHeight="1" x14ac:dyDescent="0.2"/>
    <row r="25261" ht="13.15" customHeight="1" x14ac:dyDescent="0.2"/>
    <row r="25262" ht="13.15" customHeight="1" x14ac:dyDescent="0.2"/>
    <row r="25263" ht="13.15" customHeight="1" x14ac:dyDescent="0.2"/>
    <row r="25264" ht="13.15" customHeight="1" x14ac:dyDescent="0.2"/>
    <row r="25265" ht="13.15" customHeight="1" x14ac:dyDescent="0.2"/>
    <row r="25266" ht="13.15" customHeight="1" x14ac:dyDescent="0.2"/>
    <row r="25267" ht="13.15" customHeight="1" x14ac:dyDescent="0.2"/>
    <row r="25268" ht="13.15" customHeight="1" x14ac:dyDescent="0.2"/>
    <row r="25269" ht="13.15" customHeight="1" x14ac:dyDescent="0.2"/>
    <row r="25270" ht="13.15" customHeight="1" x14ac:dyDescent="0.2"/>
    <row r="25271" ht="13.15" customHeight="1" x14ac:dyDescent="0.2"/>
    <row r="25272" ht="13.15" customHeight="1" x14ac:dyDescent="0.2"/>
    <row r="25273" ht="13.15" customHeight="1" x14ac:dyDescent="0.2"/>
    <row r="25274" ht="13.15" customHeight="1" x14ac:dyDescent="0.2"/>
    <row r="25275" ht="13.15" customHeight="1" x14ac:dyDescent="0.2"/>
    <row r="25276" ht="13.15" customHeight="1" x14ac:dyDescent="0.2"/>
    <row r="25277" ht="13.15" customHeight="1" x14ac:dyDescent="0.2"/>
    <row r="25278" ht="13.15" customHeight="1" x14ac:dyDescent="0.2"/>
    <row r="25279" ht="13.15" customHeight="1" x14ac:dyDescent="0.2"/>
    <row r="25280" ht="13.15" customHeight="1" x14ac:dyDescent="0.2"/>
    <row r="25281" ht="13.15" customHeight="1" x14ac:dyDescent="0.2"/>
    <row r="25282" ht="13.15" customHeight="1" x14ac:dyDescent="0.2"/>
    <row r="25283" ht="13.15" customHeight="1" x14ac:dyDescent="0.2"/>
    <row r="25284" ht="13.15" customHeight="1" x14ac:dyDescent="0.2"/>
    <row r="25285" ht="13.15" customHeight="1" x14ac:dyDescent="0.2"/>
    <row r="25286" ht="13.15" customHeight="1" x14ac:dyDescent="0.2"/>
    <row r="25287" ht="13.15" customHeight="1" x14ac:dyDescent="0.2"/>
    <row r="25288" ht="13.15" customHeight="1" x14ac:dyDescent="0.2"/>
    <row r="25289" ht="13.15" customHeight="1" x14ac:dyDescent="0.2"/>
    <row r="25290" ht="13.15" customHeight="1" x14ac:dyDescent="0.2"/>
    <row r="25291" ht="13.15" customHeight="1" x14ac:dyDescent="0.2"/>
    <row r="25292" ht="13.15" customHeight="1" x14ac:dyDescent="0.2"/>
    <row r="25293" ht="13.15" customHeight="1" x14ac:dyDescent="0.2"/>
    <row r="25294" ht="13.15" customHeight="1" x14ac:dyDescent="0.2"/>
    <row r="25295" ht="13.15" customHeight="1" x14ac:dyDescent="0.2"/>
    <row r="25296" ht="13.15" customHeight="1" x14ac:dyDescent="0.2"/>
    <row r="25297" ht="13.15" customHeight="1" x14ac:dyDescent="0.2"/>
    <row r="25298" ht="13.15" customHeight="1" x14ac:dyDescent="0.2"/>
    <row r="25299" ht="13.15" customHeight="1" x14ac:dyDescent="0.2"/>
    <row r="25300" ht="13.15" customHeight="1" x14ac:dyDescent="0.2"/>
    <row r="25301" ht="13.15" customHeight="1" x14ac:dyDescent="0.2"/>
    <row r="25302" ht="13.15" customHeight="1" x14ac:dyDescent="0.2"/>
    <row r="25303" ht="13.15" customHeight="1" x14ac:dyDescent="0.2"/>
    <row r="25304" ht="13.15" customHeight="1" x14ac:dyDescent="0.2"/>
    <row r="25305" ht="13.15" customHeight="1" x14ac:dyDescent="0.2"/>
    <row r="25306" ht="13.15" customHeight="1" x14ac:dyDescent="0.2"/>
    <row r="25307" ht="13.15" customHeight="1" x14ac:dyDescent="0.2"/>
    <row r="25308" ht="13.15" customHeight="1" x14ac:dyDescent="0.2"/>
    <row r="25309" ht="13.15" customHeight="1" x14ac:dyDescent="0.2"/>
    <row r="25310" ht="13.15" customHeight="1" x14ac:dyDescent="0.2"/>
    <row r="25311" ht="13.15" customHeight="1" x14ac:dyDescent="0.2"/>
    <row r="25312" ht="13.15" customHeight="1" x14ac:dyDescent="0.2"/>
    <row r="25313" ht="13.15" customHeight="1" x14ac:dyDescent="0.2"/>
    <row r="25314" ht="13.15" customHeight="1" x14ac:dyDescent="0.2"/>
    <row r="25315" ht="13.15" customHeight="1" x14ac:dyDescent="0.2"/>
    <row r="25316" ht="13.15" customHeight="1" x14ac:dyDescent="0.2"/>
    <row r="25317" ht="13.15" customHeight="1" x14ac:dyDescent="0.2"/>
    <row r="25318" ht="13.15" customHeight="1" x14ac:dyDescent="0.2"/>
    <row r="25319" ht="13.15" customHeight="1" x14ac:dyDescent="0.2"/>
    <row r="25320" ht="13.15" customHeight="1" x14ac:dyDescent="0.2"/>
    <row r="25321" ht="13.15" customHeight="1" x14ac:dyDescent="0.2"/>
    <row r="25322" ht="13.15" customHeight="1" x14ac:dyDescent="0.2"/>
    <row r="25323" ht="13.15" customHeight="1" x14ac:dyDescent="0.2"/>
    <row r="25324" ht="13.15" customHeight="1" x14ac:dyDescent="0.2"/>
    <row r="25325" ht="13.15" customHeight="1" x14ac:dyDescent="0.2"/>
    <row r="25326" ht="13.15" customHeight="1" x14ac:dyDescent="0.2"/>
    <row r="25327" ht="13.15" customHeight="1" x14ac:dyDescent="0.2"/>
    <row r="25328" ht="13.15" customHeight="1" x14ac:dyDescent="0.2"/>
    <row r="25329" ht="13.15" customHeight="1" x14ac:dyDescent="0.2"/>
    <row r="25330" ht="13.15" customHeight="1" x14ac:dyDescent="0.2"/>
    <row r="25331" ht="13.15" customHeight="1" x14ac:dyDescent="0.2"/>
    <row r="25332" ht="13.15" customHeight="1" x14ac:dyDescent="0.2"/>
    <row r="25333" ht="13.15" customHeight="1" x14ac:dyDescent="0.2"/>
    <row r="25334" ht="13.15" customHeight="1" x14ac:dyDescent="0.2"/>
    <row r="25335" ht="13.15" customHeight="1" x14ac:dyDescent="0.2"/>
    <row r="25336" ht="13.15" customHeight="1" x14ac:dyDescent="0.2"/>
    <row r="25337" ht="13.15" customHeight="1" x14ac:dyDescent="0.2"/>
    <row r="25338" ht="13.15" customHeight="1" x14ac:dyDescent="0.2"/>
    <row r="25339" ht="13.15" customHeight="1" x14ac:dyDescent="0.2"/>
    <row r="25340" ht="13.15" customHeight="1" x14ac:dyDescent="0.2"/>
    <row r="25341" ht="13.15" customHeight="1" x14ac:dyDescent="0.2"/>
    <row r="25342" ht="13.15" customHeight="1" x14ac:dyDescent="0.2"/>
    <row r="25343" ht="13.15" customHeight="1" x14ac:dyDescent="0.2"/>
    <row r="25344" ht="13.15" customHeight="1" x14ac:dyDescent="0.2"/>
    <row r="25345" ht="13.15" customHeight="1" x14ac:dyDescent="0.2"/>
    <row r="25346" ht="13.15" customHeight="1" x14ac:dyDescent="0.2"/>
    <row r="25347" ht="13.15" customHeight="1" x14ac:dyDescent="0.2"/>
    <row r="25348" ht="13.15" customHeight="1" x14ac:dyDescent="0.2"/>
    <row r="25349" ht="13.15" customHeight="1" x14ac:dyDescent="0.2"/>
    <row r="25350" ht="13.15" customHeight="1" x14ac:dyDescent="0.2"/>
    <row r="25351" ht="13.15" customHeight="1" x14ac:dyDescent="0.2"/>
    <row r="25352" ht="13.15" customHeight="1" x14ac:dyDescent="0.2"/>
    <row r="25353" ht="13.15" customHeight="1" x14ac:dyDescent="0.2"/>
    <row r="25354" ht="13.15" customHeight="1" x14ac:dyDescent="0.2"/>
    <row r="25355" ht="13.15" customHeight="1" x14ac:dyDescent="0.2"/>
    <row r="25356" ht="13.15" customHeight="1" x14ac:dyDescent="0.2"/>
    <row r="25357" ht="13.15" customHeight="1" x14ac:dyDescent="0.2"/>
    <row r="25358" ht="13.15" customHeight="1" x14ac:dyDescent="0.2"/>
    <row r="25359" ht="13.15" customHeight="1" x14ac:dyDescent="0.2"/>
    <row r="25360" ht="13.15" customHeight="1" x14ac:dyDescent="0.2"/>
    <row r="25361" ht="13.15" customHeight="1" x14ac:dyDescent="0.2"/>
    <row r="25362" ht="13.15" customHeight="1" x14ac:dyDescent="0.2"/>
    <row r="25363" ht="13.15" customHeight="1" x14ac:dyDescent="0.2"/>
    <row r="25364" ht="13.15" customHeight="1" x14ac:dyDescent="0.2"/>
    <row r="25365" ht="13.15" customHeight="1" x14ac:dyDescent="0.2"/>
    <row r="25366" ht="13.15" customHeight="1" x14ac:dyDescent="0.2"/>
    <row r="25367" ht="13.15" customHeight="1" x14ac:dyDescent="0.2"/>
    <row r="25368" ht="13.15" customHeight="1" x14ac:dyDescent="0.2"/>
    <row r="25369" ht="13.15" customHeight="1" x14ac:dyDescent="0.2"/>
    <row r="25370" ht="13.15" customHeight="1" x14ac:dyDescent="0.2"/>
    <row r="25371" ht="13.15" customHeight="1" x14ac:dyDescent="0.2"/>
    <row r="25372" ht="13.15" customHeight="1" x14ac:dyDescent="0.2"/>
    <row r="25373" ht="13.15" customHeight="1" x14ac:dyDescent="0.2"/>
    <row r="25374" ht="13.15" customHeight="1" x14ac:dyDescent="0.2"/>
    <row r="25375" ht="13.15" customHeight="1" x14ac:dyDescent="0.2"/>
    <row r="25376" ht="13.15" customHeight="1" x14ac:dyDescent="0.2"/>
    <row r="25377" ht="13.15" customHeight="1" x14ac:dyDescent="0.2"/>
    <row r="25378" ht="13.15" customHeight="1" x14ac:dyDescent="0.2"/>
    <row r="25379" ht="13.15" customHeight="1" x14ac:dyDescent="0.2"/>
    <row r="25380" ht="13.15" customHeight="1" x14ac:dyDescent="0.2"/>
    <row r="25381" ht="13.15" customHeight="1" x14ac:dyDescent="0.2"/>
    <row r="25382" ht="13.15" customHeight="1" x14ac:dyDescent="0.2"/>
    <row r="25383" ht="13.15" customHeight="1" x14ac:dyDescent="0.2"/>
    <row r="25384" ht="13.15" customHeight="1" x14ac:dyDescent="0.2"/>
    <row r="25385" ht="13.15" customHeight="1" x14ac:dyDescent="0.2"/>
    <row r="25386" ht="13.15" customHeight="1" x14ac:dyDescent="0.2"/>
    <row r="25387" ht="13.15" customHeight="1" x14ac:dyDescent="0.2"/>
    <row r="25388" ht="13.15" customHeight="1" x14ac:dyDescent="0.2"/>
    <row r="25389" ht="13.15" customHeight="1" x14ac:dyDescent="0.2"/>
    <row r="25390" ht="13.15" customHeight="1" x14ac:dyDescent="0.2"/>
    <row r="25391" ht="13.15" customHeight="1" x14ac:dyDescent="0.2"/>
    <row r="25392" ht="13.15" customHeight="1" x14ac:dyDescent="0.2"/>
    <row r="25393" ht="13.15" customHeight="1" x14ac:dyDescent="0.2"/>
    <row r="25394" ht="13.15" customHeight="1" x14ac:dyDescent="0.2"/>
    <row r="25395" ht="13.15" customHeight="1" x14ac:dyDescent="0.2"/>
    <row r="25396" ht="13.15" customHeight="1" x14ac:dyDescent="0.2"/>
    <row r="25397" ht="13.15" customHeight="1" x14ac:dyDescent="0.2"/>
    <row r="25398" ht="13.15" customHeight="1" x14ac:dyDescent="0.2"/>
    <row r="25399" ht="13.15" customHeight="1" x14ac:dyDescent="0.2"/>
    <row r="25400" ht="13.15" customHeight="1" x14ac:dyDescent="0.2"/>
    <row r="25401" ht="13.15" customHeight="1" x14ac:dyDescent="0.2"/>
    <row r="25402" ht="13.15" customHeight="1" x14ac:dyDescent="0.2"/>
    <row r="25403" ht="13.15" customHeight="1" x14ac:dyDescent="0.2"/>
    <row r="25404" ht="13.15" customHeight="1" x14ac:dyDescent="0.2"/>
    <row r="25405" ht="13.15" customHeight="1" x14ac:dyDescent="0.2"/>
    <row r="25406" ht="13.15" customHeight="1" x14ac:dyDescent="0.2"/>
    <row r="25407" ht="13.15" customHeight="1" x14ac:dyDescent="0.2"/>
    <row r="25408" ht="13.15" customHeight="1" x14ac:dyDescent="0.2"/>
    <row r="25409" ht="13.15" customHeight="1" x14ac:dyDescent="0.2"/>
    <row r="25410" ht="13.15" customHeight="1" x14ac:dyDescent="0.2"/>
    <row r="25411" ht="13.15" customHeight="1" x14ac:dyDescent="0.2"/>
    <row r="25412" ht="13.15" customHeight="1" x14ac:dyDescent="0.2"/>
    <row r="25413" ht="13.15" customHeight="1" x14ac:dyDescent="0.2"/>
    <row r="25414" ht="13.15" customHeight="1" x14ac:dyDescent="0.2"/>
    <row r="25415" ht="13.15" customHeight="1" x14ac:dyDescent="0.2"/>
    <row r="25416" ht="13.15" customHeight="1" x14ac:dyDescent="0.2"/>
    <row r="25417" ht="13.15" customHeight="1" x14ac:dyDescent="0.2"/>
    <row r="25418" ht="13.15" customHeight="1" x14ac:dyDescent="0.2"/>
    <row r="25419" ht="13.15" customHeight="1" x14ac:dyDescent="0.2"/>
    <row r="25420" ht="13.15" customHeight="1" x14ac:dyDescent="0.2"/>
    <row r="25421" ht="13.15" customHeight="1" x14ac:dyDescent="0.2"/>
    <row r="25422" ht="13.15" customHeight="1" x14ac:dyDescent="0.2"/>
    <row r="25423" ht="13.15" customHeight="1" x14ac:dyDescent="0.2"/>
    <row r="25424" ht="13.15" customHeight="1" x14ac:dyDescent="0.2"/>
    <row r="25425" ht="13.15" customHeight="1" x14ac:dyDescent="0.2"/>
    <row r="25426" ht="13.15" customHeight="1" x14ac:dyDescent="0.2"/>
    <row r="25427" ht="13.15" customHeight="1" x14ac:dyDescent="0.2"/>
    <row r="25428" ht="13.15" customHeight="1" x14ac:dyDescent="0.2"/>
    <row r="25429" ht="13.15" customHeight="1" x14ac:dyDescent="0.2"/>
    <row r="25430" ht="13.15" customHeight="1" x14ac:dyDescent="0.2"/>
    <row r="25431" ht="13.15" customHeight="1" x14ac:dyDescent="0.2"/>
    <row r="25432" ht="13.15" customHeight="1" x14ac:dyDescent="0.2"/>
    <row r="25433" ht="13.15" customHeight="1" x14ac:dyDescent="0.2"/>
    <row r="25434" ht="13.15" customHeight="1" x14ac:dyDescent="0.2"/>
    <row r="25435" ht="13.15" customHeight="1" x14ac:dyDescent="0.2"/>
    <row r="25436" ht="13.15" customHeight="1" x14ac:dyDescent="0.2"/>
    <row r="25437" ht="13.15" customHeight="1" x14ac:dyDescent="0.2"/>
    <row r="25438" ht="13.15" customHeight="1" x14ac:dyDescent="0.2"/>
    <row r="25439" ht="13.15" customHeight="1" x14ac:dyDescent="0.2"/>
    <row r="25440" ht="13.15" customHeight="1" x14ac:dyDescent="0.2"/>
    <row r="25441" ht="13.15" customHeight="1" x14ac:dyDescent="0.2"/>
    <row r="25442" ht="13.15" customHeight="1" x14ac:dyDescent="0.2"/>
    <row r="25443" ht="13.15" customHeight="1" x14ac:dyDescent="0.2"/>
    <row r="25444" ht="13.15" customHeight="1" x14ac:dyDescent="0.2"/>
    <row r="25445" ht="13.15" customHeight="1" x14ac:dyDescent="0.2"/>
    <row r="25446" ht="13.15" customHeight="1" x14ac:dyDescent="0.2"/>
    <row r="25447" ht="13.15" customHeight="1" x14ac:dyDescent="0.2"/>
    <row r="25448" ht="13.15" customHeight="1" x14ac:dyDescent="0.2"/>
    <row r="25449" ht="13.15" customHeight="1" x14ac:dyDescent="0.2"/>
    <row r="25450" ht="13.15" customHeight="1" x14ac:dyDescent="0.2"/>
    <row r="25451" ht="13.15" customHeight="1" x14ac:dyDescent="0.2"/>
    <row r="25452" ht="13.15" customHeight="1" x14ac:dyDescent="0.2"/>
    <row r="25453" ht="13.15" customHeight="1" x14ac:dyDescent="0.2"/>
    <row r="25454" ht="13.15" customHeight="1" x14ac:dyDescent="0.2"/>
    <row r="25455" ht="13.15" customHeight="1" x14ac:dyDescent="0.2"/>
    <row r="25456" ht="13.15" customHeight="1" x14ac:dyDescent="0.2"/>
    <row r="25457" ht="13.15" customHeight="1" x14ac:dyDescent="0.2"/>
    <row r="25458" ht="13.15" customHeight="1" x14ac:dyDescent="0.2"/>
    <row r="25459" ht="13.15" customHeight="1" x14ac:dyDescent="0.2"/>
    <row r="25460" ht="13.15" customHeight="1" x14ac:dyDescent="0.2"/>
    <row r="25461" ht="13.15" customHeight="1" x14ac:dyDescent="0.2"/>
    <row r="25462" ht="13.15" customHeight="1" x14ac:dyDescent="0.2"/>
    <row r="25463" ht="13.15" customHeight="1" x14ac:dyDescent="0.2"/>
    <row r="25464" ht="13.15" customHeight="1" x14ac:dyDescent="0.2"/>
    <row r="25465" ht="13.15" customHeight="1" x14ac:dyDescent="0.2"/>
    <row r="25466" ht="13.15" customHeight="1" x14ac:dyDescent="0.2"/>
    <row r="25467" ht="13.15" customHeight="1" x14ac:dyDescent="0.2"/>
    <row r="25468" ht="13.15" customHeight="1" x14ac:dyDescent="0.2"/>
    <row r="25469" ht="13.15" customHeight="1" x14ac:dyDescent="0.2"/>
    <row r="25470" ht="13.15" customHeight="1" x14ac:dyDescent="0.2"/>
    <row r="25471" ht="13.15" customHeight="1" x14ac:dyDescent="0.2"/>
    <row r="25472" ht="13.15" customHeight="1" x14ac:dyDescent="0.2"/>
    <row r="25473" ht="13.15" customHeight="1" x14ac:dyDescent="0.2"/>
    <row r="25474" ht="13.15" customHeight="1" x14ac:dyDescent="0.2"/>
    <row r="25475" ht="13.15" customHeight="1" x14ac:dyDescent="0.2"/>
    <row r="25476" ht="13.15" customHeight="1" x14ac:dyDescent="0.2"/>
    <row r="25477" ht="13.15" customHeight="1" x14ac:dyDescent="0.2"/>
    <row r="25478" ht="13.15" customHeight="1" x14ac:dyDescent="0.2"/>
    <row r="25479" ht="13.15" customHeight="1" x14ac:dyDescent="0.2"/>
    <row r="25480" ht="13.15" customHeight="1" x14ac:dyDescent="0.2"/>
    <row r="25481" ht="13.15" customHeight="1" x14ac:dyDescent="0.2"/>
    <row r="25482" ht="13.15" customHeight="1" x14ac:dyDescent="0.2"/>
    <row r="25483" ht="13.15" customHeight="1" x14ac:dyDescent="0.2"/>
    <row r="25484" ht="13.15" customHeight="1" x14ac:dyDescent="0.2"/>
    <row r="25485" ht="13.15" customHeight="1" x14ac:dyDescent="0.2"/>
    <row r="25486" ht="13.15" customHeight="1" x14ac:dyDescent="0.2"/>
    <row r="25487" ht="13.15" customHeight="1" x14ac:dyDescent="0.2"/>
    <row r="25488" ht="13.15" customHeight="1" x14ac:dyDescent="0.2"/>
    <row r="25489" ht="13.15" customHeight="1" x14ac:dyDescent="0.2"/>
    <row r="25490" ht="13.15" customHeight="1" x14ac:dyDescent="0.2"/>
    <row r="25491" ht="13.15" customHeight="1" x14ac:dyDescent="0.2"/>
    <row r="25492" ht="13.15" customHeight="1" x14ac:dyDescent="0.2"/>
    <row r="25493" ht="13.15" customHeight="1" x14ac:dyDescent="0.2"/>
    <row r="25494" ht="13.15" customHeight="1" x14ac:dyDescent="0.2"/>
    <row r="25495" ht="13.15" customHeight="1" x14ac:dyDescent="0.2"/>
    <row r="25496" ht="13.15" customHeight="1" x14ac:dyDescent="0.2"/>
    <row r="25497" ht="13.15" customHeight="1" x14ac:dyDescent="0.2"/>
    <row r="25498" ht="13.15" customHeight="1" x14ac:dyDescent="0.2"/>
    <row r="25499" ht="13.15" customHeight="1" x14ac:dyDescent="0.2"/>
    <row r="25500" ht="13.15" customHeight="1" x14ac:dyDescent="0.2"/>
    <row r="25501" ht="13.15" customHeight="1" x14ac:dyDescent="0.2"/>
    <row r="25502" ht="13.15" customHeight="1" x14ac:dyDescent="0.2"/>
    <row r="25503" ht="13.15" customHeight="1" x14ac:dyDescent="0.2"/>
    <row r="25504" ht="13.15" customHeight="1" x14ac:dyDescent="0.2"/>
    <row r="25505" ht="13.15" customHeight="1" x14ac:dyDescent="0.2"/>
    <row r="25506" ht="13.15" customHeight="1" x14ac:dyDescent="0.2"/>
    <row r="25507" ht="13.15" customHeight="1" x14ac:dyDescent="0.2"/>
    <row r="25508" ht="13.15" customHeight="1" x14ac:dyDescent="0.2"/>
    <row r="25509" ht="13.15" customHeight="1" x14ac:dyDescent="0.2"/>
    <row r="25510" ht="13.15" customHeight="1" x14ac:dyDescent="0.2"/>
    <row r="25511" ht="13.15" customHeight="1" x14ac:dyDescent="0.2"/>
    <row r="25512" ht="13.15" customHeight="1" x14ac:dyDescent="0.2"/>
    <row r="25513" ht="13.15" customHeight="1" x14ac:dyDescent="0.2"/>
    <row r="25514" ht="13.15" customHeight="1" x14ac:dyDescent="0.2"/>
    <row r="25515" ht="13.15" customHeight="1" x14ac:dyDescent="0.2"/>
    <row r="25516" ht="13.15" customHeight="1" x14ac:dyDescent="0.2"/>
    <row r="25517" ht="13.15" customHeight="1" x14ac:dyDescent="0.2"/>
    <row r="25518" ht="13.15" customHeight="1" x14ac:dyDescent="0.2"/>
    <row r="25519" ht="13.15" customHeight="1" x14ac:dyDescent="0.2"/>
    <row r="25520" ht="13.15" customHeight="1" x14ac:dyDescent="0.2"/>
    <row r="25521" ht="13.15" customHeight="1" x14ac:dyDescent="0.2"/>
    <row r="25522" ht="13.15" customHeight="1" x14ac:dyDescent="0.2"/>
    <row r="25523" ht="13.15" customHeight="1" x14ac:dyDescent="0.2"/>
    <row r="25524" ht="13.15" customHeight="1" x14ac:dyDescent="0.2"/>
    <row r="25525" ht="13.15" customHeight="1" x14ac:dyDescent="0.2"/>
    <row r="25526" ht="13.15" customHeight="1" x14ac:dyDescent="0.2"/>
    <row r="25527" ht="13.15" customHeight="1" x14ac:dyDescent="0.2"/>
    <row r="25528" ht="13.15" customHeight="1" x14ac:dyDescent="0.2"/>
    <row r="25529" ht="13.15" customHeight="1" x14ac:dyDescent="0.2"/>
    <row r="25530" ht="13.15" customHeight="1" x14ac:dyDescent="0.2"/>
    <row r="25531" ht="13.15" customHeight="1" x14ac:dyDescent="0.2"/>
    <row r="25532" ht="13.15" customHeight="1" x14ac:dyDescent="0.2"/>
    <row r="25533" ht="13.15" customHeight="1" x14ac:dyDescent="0.2"/>
    <row r="25534" ht="13.15" customHeight="1" x14ac:dyDescent="0.2"/>
    <row r="25535" ht="13.15" customHeight="1" x14ac:dyDescent="0.2"/>
    <row r="25536" ht="13.15" customHeight="1" x14ac:dyDescent="0.2"/>
    <row r="25537" ht="13.15" customHeight="1" x14ac:dyDescent="0.2"/>
    <row r="25538" ht="13.15" customHeight="1" x14ac:dyDescent="0.2"/>
    <row r="25539" ht="13.15" customHeight="1" x14ac:dyDescent="0.2"/>
    <row r="25540" ht="13.15" customHeight="1" x14ac:dyDescent="0.2"/>
    <row r="25541" ht="13.15" customHeight="1" x14ac:dyDescent="0.2"/>
    <row r="25542" ht="13.15" customHeight="1" x14ac:dyDescent="0.2"/>
    <row r="25543" ht="13.15" customHeight="1" x14ac:dyDescent="0.2"/>
    <row r="25544" ht="13.15" customHeight="1" x14ac:dyDescent="0.2"/>
    <row r="25545" ht="13.15" customHeight="1" x14ac:dyDescent="0.2"/>
    <row r="25546" ht="13.15" customHeight="1" x14ac:dyDescent="0.2"/>
    <row r="25547" ht="13.15" customHeight="1" x14ac:dyDescent="0.2"/>
    <row r="25548" ht="13.15" customHeight="1" x14ac:dyDescent="0.2"/>
    <row r="25549" ht="13.15" customHeight="1" x14ac:dyDescent="0.2"/>
    <row r="25550" ht="13.15" customHeight="1" x14ac:dyDescent="0.2"/>
    <row r="25551" ht="13.15" customHeight="1" x14ac:dyDescent="0.2"/>
    <row r="25552" ht="13.15" customHeight="1" x14ac:dyDescent="0.2"/>
    <row r="25553" ht="13.15" customHeight="1" x14ac:dyDescent="0.2"/>
    <row r="25554" ht="13.15" customHeight="1" x14ac:dyDescent="0.2"/>
    <row r="25555" ht="13.15" customHeight="1" x14ac:dyDescent="0.2"/>
    <row r="25556" ht="13.15" customHeight="1" x14ac:dyDescent="0.2"/>
    <row r="25557" ht="13.15" customHeight="1" x14ac:dyDescent="0.2"/>
    <row r="25558" ht="13.15" customHeight="1" x14ac:dyDescent="0.2"/>
    <row r="25559" ht="13.15" customHeight="1" x14ac:dyDescent="0.2"/>
    <row r="25560" ht="13.15" customHeight="1" x14ac:dyDescent="0.2"/>
    <row r="25561" ht="13.15" customHeight="1" x14ac:dyDescent="0.2"/>
    <row r="25562" ht="13.15" customHeight="1" x14ac:dyDescent="0.2"/>
    <row r="25563" ht="13.15" customHeight="1" x14ac:dyDescent="0.2"/>
    <row r="25564" ht="13.15" customHeight="1" x14ac:dyDescent="0.2"/>
    <row r="25565" ht="13.15" customHeight="1" x14ac:dyDescent="0.2"/>
    <row r="25566" ht="13.15" customHeight="1" x14ac:dyDescent="0.2"/>
    <row r="25567" ht="13.15" customHeight="1" x14ac:dyDescent="0.2"/>
    <row r="25568" ht="13.15" customHeight="1" x14ac:dyDescent="0.2"/>
    <row r="25569" ht="13.15" customHeight="1" x14ac:dyDescent="0.2"/>
    <row r="25570" ht="13.15" customHeight="1" x14ac:dyDescent="0.2"/>
    <row r="25571" ht="13.15" customHeight="1" x14ac:dyDescent="0.2"/>
    <row r="25572" ht="13.15" customHeight="1" x14ac:dyDescent="0.2"/>
    <row r="25573" ht="13.15" customHeight="1" x14ac:dyDescent="0.2"/>
    <row r="25574" ht="13.15" customHeight="1" x14ac:dyDescent="0.2"/>
    <row r="25575" ht="13.15" customHeight="1" x14ac:dyDescent="0.2"/>
    <row r="25576" ht="13.15" customHeight="1" x14ac:dyDescent="0.2"/>
    <row r="25577" ht="13.15" customHeight="1" x14ac:dyDescent="0.2"/>
    <row r="25578" ht="13.15" customHeight="1" x14ac:dyDescent="0.2"/>
    <row r="25579" ht="13.15" customHeight="1" x14ac:dyDescent="0.2"/>
    <row r="25580" ht="13.15" customHeight="1" x14ac:dyDescent="0.2"/>
    <row r="25581" ht="13.15" customHeight="1" x14ac:dyDescent="0.2"/>
    <row r="25582" ht="13.15" customHeight="1" x14ac:dyDescent="0.2"/>
    <row r="25583" ht="13.15" customHeight="1" x14ac:dyDescent="0.2"/>
    <row r="25584" ht="13.15" customHeight="1" x14ac:dyDescent="0.2"/>
    <row r="25585" ht="13.15" customHeight="1" x14ac:dyDescent="0.2"/>
    <row r="25586" ht="13.15" customHeight="1" x14ac:dyDescent="0.2"/>
    <row r="25587" ht="13.15" customHeight="1" x14ac:dyDescent="0.2"/>
    <row r="25588" ht="13.15" customHeight="1" x14ac:dyDescent="0.2"/>
    <row r="25589" ht="13.15" customHeight="1" x14ac:dyDescent="0.2"/>
    <row r="25590" ht="13.15" customHeight="1" x14ac:dyDescent="0.2"/>
    <row r="25591" ht="13.15" customHeight="1" x14ac:dyDescent="0.2"/>
    <row r="25592" ht="13.15" customHeight="1" x14ac:dyDescent="0.2"/>
    <row r="25593" ht="13.15" customHeight="1" x14ac:dyDescent="0.2"/>
    <row r="25594" ht="13.15" customHeight="1" x14ac:dyDescent="0.2"/>
    <row r="25595" ht="13.15" customHeight="1" x14ac:dyDescent="0.2"/>
    <row r="25596" ht="13.15" customHeight="1" x14ac:dyDescent="0.2"/>
    <row r="25597" ht="13.15" customHeight="1" x14ac:dyDescent="0.2"/>
    <row r="25598" ht="13.15" customHeight="1" x14ac:dyDescent="0.2"/>
    <row r="25599" ht="13.15" customHeight="1" x14ac:dyDescent="0.2"/>
    <row r="25600" ht="13.15" customHeight="1" x14ac:dyDescent="0.2"/>
    <row r="25601" ht="13.15" customHeight="1" x14ac:dyDescent="0.2"/>
    <row r="25602" ht="13.15" customHeight="1" x14ac:dyDescent="0.2"/>
    <row r="25603" ht="13.15" customHeight="1" x14ac:dyDescent="0.2"/>
    <row r="25604" ht="13.15" customHeight="1" x14ac:dyDescent="0.2"/>
    <row r="25605" ht="13.15" customHeight="1" x14ac:dyDescent="0.2"/>
    <row r="25606" ht="13.15" customHeight="1" x14ac:dyDescent="0.2"/>
    <row r="25607" ht="13.15" customHeight="1" x14ac:dyDescent="0.2"/>
    <row r="25608" ht="13.15" customHeight="1" x14ac:dyDescent="0.2"/>
    <row r="25609" ht="13.15" customHeight="1" x14ac:dyDescent="0.2"/>
    <row r="25610" ht="13.15" customHeight="1" x14ac:dyDescent="0.2"/>
    <row r="25611" ht="13.15" customHeight="1" x14ac:dyDescent="0.2"/>
    <row r="25612" ht="13.15" customHeight="1" x14ac:dyDescent="0.2"/>
    <row r="25613" ht="13.15" customHeight="1" x14ac:dyDescent="0.2"/>
    <row r="25614" ht="13.15" customHeight="1" x14ac:dyDescent="0.2"/>
    <row r="25615" ht="13.15" customHeight="1" x14ac:dyDescent="0.2"/>
    <row r="25616" ht="13.15" customHeight="1" x14ac:dyDescent="0.2"/>
    <row r="25617" ht="13.15" customHeight="1" x14ac:dyDescent="0.2"/>
    <row r="25618" ht="13.15" customHeight="1" x14ac:dyDescent="0.2"/>
    <row r="25619" ht="13.15" customHeight="1" x14ac:dyDescent="0.2"/>
    <row r="25620" ht="13.15" customHeight="1" x14ac:dyDescent="0.2"/>
    <row r="25621" ht="13.15" customHeight="1" x14ac:dyDescent="0.2"/>
    <row r="25622" ht="13.15" customHeight="1" x14ac:dyDescent="0.2"/>
    <row r="25623" ht="13.15" customHeight="1" x14ac:dyDescent="0.2"/>
    <row r="25624" ht="13.15" customHeight="1" x14ac:dyDescent="0.2"/>
    <row r="25625" ht="13.15" customHeight="1" x14ac:dyDescent="0.2"/>
    <row r="25626" ht="13.15" customHeight="1" x14ac:dyDescent="0.2"/>
    <row r="25627" ht="13.15" customHeight="1" x14ac:dyDescent="0.2"/>
    <row r="25628" ht="13.15" customHeight="1" x14ac:dyDescent="0.2"/>
    <row r="25629" ht="13.15" customHeight="1" x14ac:dyDescent="0.2"/>
    <row r="25630" ht="13.15" customHeight="1" x14ac:dyDescent="0.2"/>
    <row r="25631" ht="13.15" customHeight="1" x14ac:dyDescent="0.2"/>
    <row r="25632" ht="13.15" customHeight="1" x14ac:dyDescent="0.2"/>
    <row r="25633" ht="13.15" customHeight="1" x14ac:dyDescent="0.2"/>
    <row r="25634" ht="13.15" customHeight="1" x14ac:dyDescent="0.2"/>
    <row r="25635" ht="13.15" customHeight="1" x14ac:dyDescent="0.2"/>
    <row r="25636" ht="13.15" customHeight="1" x14ac:dyDescent="0.2"/>
    <row r="25637" ht="13.15" customHeight="1" x14ac:dyDescent="0.2"/>
    <row r="25638" ht="13.15" customHeight="1" x14ac:dyDescent="0.2"/>
    <row r="25639" ht="13.15" customHeight="1" x14ac:dyDescent="0.2"/>
    <row r="25640" ht="13.15" customHeight="1" x14ac:dyDescent="0.2"/>
    <row r="25641" ht="13.15" customHeight="1" x14ac:dyDescent="0.2"/>
    <row r="25642" ht="13.15" customHeight="1" x14ac:dyDescent="0.2"/>
    <row r="25643" ht="13.15" customHeight="1" x14ac:dyDescent="0.2"/>
    <row r="25644" ht="13.15" customHeight="1" x14ac:dyDescent="0.2"/>
    <row r="25645" ht="13.15" customHeight="1" x14ac:dyDescent="0.2"/>
    <row r="25646" ht="13.15" customHeight="1" x14ac:dyDescent="0.2"/>
    <row r="25647" ht="13.15" customHeight="1" x14ac:dyDescent="0.2"/>
    <row r="25648" ht="13.15" customHeight="1" x14ac:dyDescent="0.2"/>
    <row r="25649" ht="13.15" customHeight="1" x14ac:dyDescent="0.2"/>
    <row r="25650" ht="13.15" customHeight="1" x14ac:dyDescent="0.2"/>
    <row r="25651" ht="13.15" customHeight="1" x14ac:dyDescent="0.2"/>
    <row r="25652" ht="13.15" customHeight="1" x14ac:dyDescent="0.2"/>
    <row r="25653" ht="13.15" customHeight="1" x14ac:dyDescent="0.2"/>
    <row r="25654" ht="13.15" customHeight="1" x14ac:dyDescent="0.2"/>
    <row r="25655" ht="13.15" customHeight="1" x14ac:dyDescent="0.2"/>
    <row r="25656" ht="13.15" customHeight="1" x14ac:dyDescent="0.2"/>
    <row r="25657" ht="13.15" customHeight="1" x14ac:dyDescent="0.2"/>
    <row r="25658" ht="13.15" customHeight="1" x14ac:dyDescent="0.2"/>
    <row r="25659" ht="13.15" customHeight="1" x14ac:dyDescent="0.2"/>
    <row r="25660" ht="13.15" customHeight="1" x14ac:dyDescent="0.2"/>
    <row r="25661" ht="13.15" customHeight="1" x14ac:dyDescent="0.2"/>
    <row r="25662" ht="13.15" customHeight="1" x14ac:dyDescent="0.2"/>
    <row r="25663" ht="13.15" customHeight="1" x14ac:dyDescent="0.2"/>
    <row r="25664" ht="13.15" customHeight="1" x14ac:dyDescent="0.2"/>
    <row r="25665" ht="13.15" customHeight="1" x14ac:dyDescent="0.2"/>
    <row r="25666" ht="13.15" customHeight="1" x14ac:dyDescent="0.2"/>
    <row r="25667" ht="13.15" customHeight="1" x14ac:dyDescent="0.2"/>
    <row r="25668" ht="13.15" customHeight="1" x14ac:dyDescent="0.2"/>
    <row r="25669" ht="13.15" customHeight="1" x14ac:dyDescent="0.2"/>
    <row r="25670" ht="13.15" customHeight="1" x14ac:dyDescent="0.2"/>
    <row r="25671" ht="13.15" customHeight="1" x14ac:dyDescent="0.2"/>
    <row r="25672" ht="13.15" customHeight="1" x14ac:dyDescent="0.2"/>
    <row r="25673" ht="13.15" customHeight="1" x14ac:dyDescent="0.2"/>
    <row r="25674" ht="13.15" customHeight="1" x14ac:dyDescent="0.2"/>
    <row r="25675" ht="13.15" customHeight="1" x14ac:dyDescent="0.2"/>
    <row r="25676" ht="13.15" customHeight="1" x14ac:dyDescent="0.2"/>
    <row r="25677" ht="13.15" customHeight="1" x14ac:dyDescent="0.2"/>
    <row r="25678" ht="13.15" customHeight="1" x14ac:dyDescent="0.2"/>
    <row r="25679" ht="13.15" customHeight="1" x14ac:dyDescent="0.2"/>
    <row r="25680" ht="13.15" customHeight="1" x14ac:dyDescent="0.2"/>
    <row r="25681" ht="13.15" customHeight="1" x14ac:dyDescent="0.2"/>
    <row r="25682" ht="13.15" customHeight="1" x14ac:dyDescent="0.2"/>
    <row r="25683" ht="13.15" customHeight="1" x14ac:dyDescent="0.2"/>
    <row r="25684" ht="13.15" customHeight="1" x14ac:dyDescent="0.2"/>
    <row r="25685" ht="13.15" customHeight="1" x14ac:dyDescent="0.2"/>
    <row r="25686" ht="13.15" customHeight="1" x14ac:dyDescent="0.2"/>
    <row r="25687" ht="13.15" customHeight="1" x14ac:dyDescent="0.2"/>
    <row r="25688" ht="13.15" customHeight="1" x14ac:dyDescent="0.2"/>
    <row r="25689" ht="13.15" customHeight="1" x14ac:dyDescent="0.2"/>
    <row r="25690" ht="13.15" customHeight="1" x14ac:dyDescent="0.2"/>
    <row r="25691" ht="13.15" customHeight="1" x14ac:dyDescent="0.2"/>
    <row r="25692" ht="13.15" customHeight="1" x14ac:dyDescent="0.2"/>
    <row r="25693" ht="13.15" customHeight="1" x14ac:dyDescent="0.2"/>
    <row r="25694" ht="13.15" customHeight="1" x14ac:dyDescent="0.2"/>
    <row r="25695" ht="13.15" customHeight="1" x14ac:dyDescent="0.2"/>
    <row r="25696" ht="13.15" customHeight="1" x14ac:dyDescent="0.2"/>
    <row r="25697" ht="13.15" customHeight="1" x14ac:dyDescent="0.2"/>
    <row r="25698" ht="13.15" customHeight="1" x14ac:dyDescent="0.2"/>
    <row r="25699" ht="13.15" customHeight="1" x14ac:dyDescent="0.2"/>
    <row r="25700" ht="13.15" customHeight="1" x14ac:dyDescent="0.2"/>
    <row r="25701" ht="13.15" customHeight="1" x14ac:dyDescent="0.2"/>
    <row r="25702" ht="13.15" customHeight="1" x14ac:dyDescent="0.2"/>
    <row r="25703" ht="13.15" customHeight="1" x14ac:dyDescent="0.2"/>
    <row r="25704" ht="13.15" customHeight="1" x14ac:dyDescent="0.2"/>
    <row r="25705" ht="13.15" customHeight="1" x14ac:dyDescent="0.2"/>
    <row r="25706" ht="13.15" customHeight="1" x14ac:dyDescent="0.2"/>
    <row r="25707" ht="13.15" customHeight="1" x14ac:dyDescent="0.2"/>
    <row r="25708" ht="13.15" customHeight="1" x14ac:dyDescent="0.2"/>
    <row r="25709" ht="13.15" customHeight="1" x14ac:dyDescent="0.2"/>
    <row r="25710" ht="13.15" customHeight="1" x14ac:dyDescent="0.2"/>
    <row r="25711" ht="13.15" customHeight="1" x14ac:dyDescent="0.2"/>
    <row r="25712" ht="13.15" customHeight="1" x14ac:dyDescent="0.2"/>
    <row r="25713" ht="13.15" customHeight="1" x14ac:dyDescent="0.2"/>
    <row r="25714" ht="13.15" customHeight="1" x14ac:dyDescent="0.2"/>
    <row r="25715" ht="13.15" customHeight="1" x14ac:dyDescent="0.2"/>
    <row r="25716" ht="13.15" customHeight="1" x14ac:dyDescent="0.2"/>
    <row r="25717" ht="13.15" customHeight="1" x14ac:dyDescent="0.2"/>
    <row r="25718" ht="13.15" customHeight="1" x14ac:dyDescent="0.2"/>
    <row r="25719" ht="13.15" customHeight="1" x14ac:dyDescent="0.2"/>
    <row r="25720" ht="13.15" customHeight="1" x14ac:dyDescent="0.2"/>
    <row r="25721" ht="13.15" customHeight="1" x14ac:dyDescent="0.2"/>
    <row r="25722" ht="13.15" customHeight="1" x14ac:dyDescent="0.2"/>
    <row r="25723" ht="13.15" customHeight="1" x14ac:dyDescent="0.2"/>
    <row r="25724" ht="13.15" customHeight="1" x14ac:dyDescent="0.2"/>
    <row r="25725" ht="13.15" customHeight="1" x14ac:dyDescent="0.2"/>
    <row r="25726" ht="13.15" customHeight="1" x14ac:dyDescent="0.2"/>
    <row r="25727" ht="13.15" customHeight="1" x14ac:dyDescent="0.2"/>
    <row r="25728" ht="13.15" customHeight="1" x14ac:dyDescent="0.2"/>
    <row r="25729" ht="13.15" customHeight="1" x14ac:dyDescent="0.2"/>
    <row r="25730" ht="13.15" customHeight="1" x14ac:dyDescent="0.2"/>
    <row r="25731" ht="13.15" customHeight="1" x14ac:dyDescent="0.2"/>
    <row r="25732" ht="13.15" customHeight="1" x14ac:dyDescent="0.2"/>
    <row r="25733" ht="13.15" customHeight="1" x14ac:dyDescent="0.2"/>
    <row r="25734" ht="13.15" customHeight="1" x14ac:dyDescent="0.2"/>
    <row r="25735" ht="13.15" customHeight="1" x14ac:dyDescent="0.2"/>
    <row r="25736" ht="13.15" customHeight="1" x14ac:dyDescent="0.2"/>
    <row r="25737" ht="13.15" customHeight="1" x14ac:dyDescent="0.2"/>
    <row r="25738" ht="13.15" customHeight="1" x14ac:dyDescent="0.2"/>
    <row r="25739" ht="13.15" customHeight="1" x14ac:dyDescent="0.2"/>
    <row r="25740" ht="13.15" customHeight="1" x14ac:dyDescent="0.2"/>
    <row r="25741" ht="13.15" customHeight="1" x14ac:dyDescent="0.2"/>
    <row r="25742" ht="13.15" customHeight="1" x14ac:dyDescent="0.2"/>
    <row r="25743" ht="13.15" customHeight="1" x14ac:dyDescent="0.2"/>
    <row r="25744" ht="13.15" customHeight="1" x14ac:dyDescent="0.2"/>
    <row r="25745" ht="13.15" customHeight="1" x14ac:dyDescent="0.2"/>
    <row r="25746" ht="13.15" customHeight="1" x14ac:dyDescent="0.2"/>
    <row r="25747" ht="13.15" customHeight="1" x14ac:dyDescent="0.2"/>
    <row r="25748" ht="13.15" customHeight="1" x14ac:dyDescent="0.2"/>
    <row r="25749" ht="13.15" customHeight="1" x14ac:dyDescent="0.2"/>
    <row r="25750" ht="13.15" customHeight="1" x14ac:dyDescent="0.2"/>
    <row r="25751" ht="13.15" customHeight="1" x14ac:dyDescent="0.2"/>
    <row r="25752" ht="13.15" customHeight="1" x14ac:dyDescent="0.2"/>
    <row r="25753" ht="13.15" customHeight="1" x14ac:dyDescent="0.2"/>
    <row r="25754" ht="13.15" customHeight="1" x14ac:dyDescent="0.2"/>
    <row r="25755" ht="13.15" customHeight="1" x14ac:dyDescent="0.2"/>
    <row r="25756" ht="13.15" customHeight="1" x14ac:dyDescent="0.2"/>
    <row r="25757" ht="13.15" customHeight="1" x14ac:dyDescent="0.2"/>
    <row r="25758" ht="13.15" customHeight="1" x14ac:dyDescent="0.2"/>
    <row r="25759" ht="13.15" customHeight="1" x14ac:dyDescent="0.2"/>
    <row r="25760" ht="13.15" customHeight="1" x14ac:dyDescent="0.2"/>
    <row r="25761" ht="13.15" customHeight="1" x14ac:dyDescent="0.2"/>
    <row r="25762" ht="13.15" customHeight="1" x14ac:dyDescent="0.2"/>
    <row r="25763" ht="13.15" customHeight="1" x14ac:dyDescent="0.2"/>
    <row r="25764" ht="13.15" customHeight="1" x14ac:dyDescent="0.2"/>
    <row r="25765" ht="13.15" customHeight="1" x14ac:dyDescent="0.2"/>
    <row r="25766" ht="13.15" customHeight="1" x14ac:dyDescent="0.2"/>
    <row r="25767" ht="13.15" customHeight="1" x14ac:dyDescent="0.2"/>
    <row r="25768" ht="13.15" customHeight="1" x14ac:dyDescent="0.2"/>
    <row r="25769" ht="13.15" customHeight="1" x14ac:dyDescent="0.2"/>
    <row r="25770" ht="13.15" customHeight="1" x14ac:dyDescent="0.2"/>
    <row r="25771" ht="13.15" customHeight="1" x14ac:dyDescent="0.2"/>
    <row r="25772" ht="13.15" customHeight="1" x14ac:dyDescent="0.2"/>
    <row r="25773" ht="13.15" customHeight="1" x14ac:dyDescent="0.2"/>
    <row r="25774" ht="13.15" customHeight="1" x14ac:dyDescent="0.2"/>
    <row r="25775" ht="13.15" customHeight="1" x14ac:dyDescent="0.2"/>
    <row r="25776" ht="13.15" customHeight="1" x14ac:dyDescent="0.2"/>
    <row r="25777" ht="13.15" customHeight="1" x14ac:dyDescent="0.2"/>
    <row r="25778" ht="13.15" customHeight="1" x14ac:dyDescent="0.2"/>
    <row r="25779" ht="13.15" customHeight="1" x14ac:dyDescent="0.2"/>
    <row r="25780" ht="13.15" customHeight="1" x14ac:dyDescent="0.2"/>
    <row r="25781" ht="13.15" customHeight="1" x14ac:dyDescent="0.2"/>
    <row r="25782" ht="13.15" customHeight="1" x14ac:dyDescent="0.2"/>
    <row r="25783" ht="13.15" customHeight="1" x14ac:dyDescent="0.2"/>
    <row r="25784" ht="13.15" customHeight="1" x14ac:dyDescent="0.2"/>
    <row r="25785" ht="13.15" customHeight="1" x14ac:dyDescent="0.2"/>
    <row r="25786" ht="13.15" customHeight="1" x14ac:dyDescent="0.2"/>
    <row r="25787" ht="13.15" customHeight="1" x14ac:dyDescent="0.2"/>
    <row r="25788" ht="13.15" customHeight="1" x14ac:dyDescent="0.2"/>
    <row r="25789" ht="13.15" customHeight="1" x14ac:dyDescent="0.2"/>
    <row r="25790" ht="13.15" customHeight="1" x14ac:dyDescent="0.2"/>
    <row r="25791" ht="13.15" customHeight="1" x14ac:dyDescent="0.2"/>
    <row r="25792" ht="13.15" customHeight="1" x14ac:dyDescent="0.2"/>
    <row r="25793" ht="13.15" customHeight="1" x14ac:dyDescent="0.2"/>
    <row r="25794" ht="13.15" customHeight="1" x14ac:dyDescent="0.2"/>
    <row r="25795" ht="13.15" customHeight="1" x14ac:dyDescent="0.2"/>
    <row r="25796" ht="13.15" customHeight="1" x14ac:dyDescent="0.2"/>
    <row r="25797" ht="13.15" customHeight="1" x14ac:dyDescent="0.2"/>
    <row r="25798" ht="13.15" customHeight="1" x14ac:dyDescent="0.2"/>
    <row r="25799" ht="13.15" customHeight="1" x14ac:dyDescent="0.2"/>
    <row r="25800" ht="13.15" customHeight="1" x14ac:dyDescent="0.2"/>
    <row r="25801" ht="13.15" customHeight="1" x14ac:dyDescent="0.2"/>
    <row r="25802" ht="13.15" customHeight="1" x14ac:dyDescent="0.2"/>
    <row r="25803" ht="13.15" customHeight="1" x14ac:dyDescent="0.2"/>
    <row r="25804" ht="13.15" customHeight="1" x14ac:dyDescent="0.2"/>
    <row r="25805" ht="13.15" customHeight="1" x14ac:dyDescent="0.2"/>
    <row r="25806" ht="13.15" customHeight="1" x14ac:dyDescent="0.2"/>
    <row r="25807" ht="13.15" customHeight="1" x14ac:dyDescent="0.2"/>
    <row r="25808" ht="13.15" customHeight="1" x14ac:dyDescent="0.2"/>
    <row r="25809" ht="13.15" customHeight="1" x14ac:dyDescent="0.2"/>
    <row r="25810" ht="13.15" customHeight="1" x14ac:dyDescent="0.2"/>
    <row r="25811" ht="13.15" customHeight="1" x14ac:dyDescent="0.2"/>
    <row r="25812" ht="13.15" customHeight="1" x14ac:dyDescent="0.2"/>
    <row r="25813" ht="13.15" customHeight="1" x14ac:dyDescent="0.2"/>
    <row r="25814" ht="13.15" customHeight="1" x14ac:dyDescent="0.2"/>
    <row r="25815" ht="13.15" customHeight="1" x14ac:dyDescent="0.2"/>
    <row r="25816" ht="13.15" customHeight="1" x14ac:dyDescent="0.2"/>
    <row r="25817" ht="13.15" customHeight="1" x14ac:dyDescent="0.2"/>
    <row r="25818" ht="13.15" customHeight="1" x14ac:dyDescent="0.2"/>
    <row r="25819" ht="13.15" customHeight="1" x14ac:dyDescent="0.2"/>
    <row r="25820" ht="13.15" customHeight="1" x14ac:dyDescent="0.2"/>
    <row r="25821" ht="13.15" customHeight="1" x14ac:dyDescent="0.2"/>
    <row r="25822" ht="13.15" customHeight="1" x14ac:dyDescent="0.2"/>
    <row r="25823" ht="13.15" customHeight="1" x14ac:dyDescent="0.2"/>
    <row r="25824" ht="13.15" customHeight="1" x14ac:dyDescent="0.2"/>
    <row r="25825" ht="13.15" customHeight="1" x14ac:dyDescent="0.2"/>
    <row r="25826" ht="13.15" customHeight="1" x14ac:dyDescent="0.2"/>
    <row r="25827" ht="13.15" customHeight="1" x14ac:dyDescent="0.2"/>
    <row r="25828" ht="13.15" customHeight="1" x14ac:dyDescent="0.2"/>
    <row r="25829" ht="13.15" customHeight="1" x14ac:dyDescent="0.2"/>
    <row r="25830" ht="13.15" customHeight="1" x14ac:dyDescent="0.2"/>
    <row r="25831" ht="13.15" customHeight="1" x14ac:dyDescent="0.2"/>
    <row r="25832" ht="13.15" customHeight="1" x14ac:dyDescent="0.2"/>
    <row r="25833" ht="13.15" customHeight="1" x14ac:dyDescent="0.2"/>
    <row r="25834" ht="13.15" customHeight="1" x14ac:dyDescent="0.2"/>
    <row r="25835" ht="13.15" customHeight="1" x14ac:dyDescent="0.2"/>
    <row r="25836" ht="13.15" customHeight="1" x14ac:dyDescent="0.2"/>
    <row r="25837" ht="13.15" customHeight="1" x14ac:dyDescent="0.2"/>
    <row r="25838" ht="13.15" customHeight="1" x14ac:dyDescent="0.2"/>
    <row r="25839" ht="13.15" customHeight="1" x14ac:dyDescent="0.2"/>
    <row r="25840" ht="13.15" customHeight="1" x14ac:dyDescent="0.2"/>
    <row r="25841" ht="13.15" customHeight="1" x14ac:dyDescent="0.2"/>
    <row r="25842" ht="13.15" customHeight="1" x14ac:dyDescent="0.2"/>
    <row r="25843" ht="13.15" customHeight="1" x14ac:dyDescent="0.2"/>
    <row r="25844" ht="13.15" customHeight="1" x14ac:dyDescent="0.2"/>
    <row r="25845" ht="13.15" customHeight="1" x14ac:dyDescent="0.2"/>
    <row r="25846" ht="13.15" customHeight="1" x14ac:dyDescent="0.2"/>
    <row r="25847" ht="13.15" customHeight="1" x14ac:dyDescent="0.2"/>
    <row r="25848" ht="13.15" customHeight="1" x14ac:dyDescent="0.2"/>
    <row r="25849" ht="13.15" customHeight="1" x14ac:dyDescent="0.2"/>
    <row r="25850" ht="13.15" customHeight="1" x14ac:dyDescent="0.2"/>
    <row r="25851" ht="13.15" customHeight="1" x14ac:dyDescent="0.2"/>
    <row r="25852" ht="13.15" customHeight="1" x14ac:dyDescent="0.2"/>
    <row r="25853" ht="13.15" customHeight="1" x14ac:dyDescent="0.2"/>
    <row r="25854" ht="13.15" customHeight="1" x14ac:dyDescent="0.2"/>
    <row r="25855" ht="13.15" customHeight="1" x14ac:dyDescent="0.2"/>
    <row r="25856" ht="13.15" customHeight="1" x14ac:dyDescent="0.2"/>
    <row r="25857" ht="13.15" customHeight="1" x14ac:dyDescent="0.2"/>
    <row r="25858" ht="13.15" customHeight="1" x14ac:dyDescent="0.2"/>
    <row r="25859" ht="13.15" customHeight="1" x14ac:dyDescent="0.2"/>
    <row r="25860" ht="13.15" customHeight="1" x14ac:dyDescent="0.2"/>
    <row r="25861" ht="13.15" customHeight="1" x14ac:dyDescent="0.2"/>
    <row r="25862" ht="13.15" customHeight="1" x14ac:dyDescent="0.2"/>
    <row r="25863" ht="13.15" customHeight="1" x14ac:dyDescent="0.2"/>
    <row r="25864" ht="13.15" customHeight="1" x14ac:dyDescent="0.2"/>
    <row r="25865" ht="13.15" customHeight="1" x14ac:dyDescent="0.2"/>
    <row r="25866" ht="13.15" customHeight="1" x14ac:dyDescent="0.2"/>
    <row r="25867" ht="13.15" customHeight="1" x14ac:dyDescent="0.2"/>
    <row r="25868" ht="13.15" customHeight="1" x14ac:dyDescent="0.2"/>
    <row r="25869" ht="13.15" customHeight="1" x14ac:dyDescent="0.2"/>
    <row r="25870" ht="13.15" customHeight="1" x14ac:dyDescent="0.2"/>
    <row r="25871" ht="13.15" customHeight="1" x14ac:dyDescent="0.2"/>
    <row r="25872" ht="13.15" customHeight="1" x14ac:dyDescent="0.2"/>
    <row r="25873" ht="13.15" customHeight="1" x14ac:dyDescent="0.2"/>
    <row r="25874" ht="13.15" customHeight="1" x14ac:dyDescent="0.2"/>
    <row r="25875" ht="13.15" customHeight="1" x14ac:dyDescent="0.2"/>
    <row r="25876" ht="13.15" customHeight="1" x14ac:dyDescent="0.2"/>
    <row r="25877" ht="13.15" customHeight="1" x14ac:dyDescent="0.2"/>
    <row r="25878" ht="13.15" customHeight="1" x14ac:dyDescent="0.2"/>
    <row r="25879" ht="13.15" customHeight="1" x14ac:dyDescent="0.2"/>
    <row r="25880" ht="13.15" customHeight="1" x14ac:dyDescent="0.2"/>
    <row r="25881" ht="13.15" customHeight="1" x14ac:dyDescent="0.2"/>
    <row r="25882" ht="13.15" customHeight="1" x14ac:dyDescent="0.2"/>
    <row r="25883" ht="13.15" customHeight="1" x14ac:dyDescent="0.2"/>
    <row r="25884" ht="13.15" customHeight="1" x14ac:dyDescent="0.2"/>
    <row r="25885" ht="13.15" customHeight="1" x14ac:dyDescent="0.2"/>
    <row r="25886" ht="13.15" customHeight="1" x14ac:dyDescent="0.2"/>
    <row r="25887" ht="13.15" customHeight="1" x14ac:dyDescent="0.2"/>
    <row r="25888" ht="13.15" customHeight="1" x14ac:dyDescent="0.2"/>
    <row r="25889" ht="13.15" customHeight="1" x14ac:dyDescent="0.2"/>
    <row r="25890" ht="13.15" customHeight="1" x14ac:dyDescent="0.2"/>
    <row r="25891" ht="13.15" customHeight="1" x14ac:dyDescent="0.2"/>
    <row r="25892" ht="13.15" customHeight="1" x14ac:dyDescent="0.2"/>
    <row r="25893" ht="13.15" customHeight="1" x14ac:dyDescent="0.2"/>
    <row r="25894" ht="13.15" customHeight="1" x14ac:dyDescent="0.2"/>
    <row r="25895" ht="13.15" customHeight="1" x14ac:dyDescent="0.2"/>
    <row r="25896" ht="13.15" customHeight="1" x14ac:dyDescent="0.2"/>
    <row r="25897" ht="13.15" customHeight="1" x14ac:dyDescent="0.2"/>
    <row r="25898" ht="13.15" customHeight="1" x14ac:dyDescent="0.2"/>
    <row r="25899" ht="13.15" customHeight="1" x14ac:dyDescent="0.2"/>
    <row r="25900" ht="13.15" customHeight="1" x14ac:dyDescent="0.2"/>
    <row r="25901" ht="13.15" customHeight="1" x14ac:dyDescent="0.2"/>
    <row r="25902" ht="13.15" customHeight="1" x14ac:dyDescent="0.2"/>
    <row r="25903" ht="13.15" customHeight="1" x14ac:dyDescent="0.2"/>
    <row r="25904" ht="13.15" customHeight="1" x14ac:dyDescent="0.2"/>
    <row r="25905" ht="13.15" customHeight="1" x14ac:dyDescent="0.2"/>
    <row r="25906" ht="13.15" customHeight="1" x14ac:dyDescent="0.2"/>
    <row r="25907" ht="13.15" customHeight="1" x14ac:dyDescent="0.2"/>
    <row r="25908" ht="13.15" customHeight="1" x14ac:dyDescent="0.2"/>
    <row r="25909" ht="13.15" customHeight="1" x14ac:dyDescent="0.2"/>
    <row r="25910" ht="13.15" customHeight="1" x14ac:dyDescent="0.2"/>
    <row r="25911" ht="13.15" customHeight="1" x14ac:dyDescent="0.2"/>
    <row r="25912" ht="13.15" customHeight="1" x14ac:dyDescent="0.2"/>
    <row r="25913" ht="13.15" customHeight="1" x14ac:dyDescent="0.2"/>
    <row r="25914" ht="13.15" customHeight="1" x14ac:dyDescent="0.2"/>
    <row r="25915" ht="13.15" customHeight="1" x14ac:dyDescent="0.2"/>
    <row r="25916" ht="13.15" customHeight="1" x14ac:dyDescent="0.2"/>
    <row r="25917" ht="13.15" customHeight="1" x14ac:dyDescent="0.2"/>
    <row r="25918" ht="13.15" customHeight="1" x14ac:dyDescent="0.2"/>
    <row r="25919" ht="13.15" customHeight="1" x14ac:dyDescent="0.2"/>
    <row r="25920" ht="13.15" customHeight="1" x14ac:dyDescent="0.2"/>
    <row r="25921" ht="13.15" customHeight="1" x14ac:dyDescent="0.2"/>
    <row r="25922" ht="13.15" customHeight="1" x14ac:dyDescent="0.2"/>
    <row r="25923" ht="13.15" customHeight="1" x14ac:dyDescent="0.2"/>
    <row r="25924" ht="13.15" customHeight="1" x14ac:dyDescent="0.2"/>
    <row r="25925" ht="13.15" customHeight="1" x14ac:dyDescent="0.2"/>
    <row r="25926" ht="13.15" customHeight="1" x14ac:dyDescent="0.2"/>
    <row r="25927" ht="13.15" customHeight="1" x14ac:dyDescent="0.2"/>
    <row r="25928" ht="13.15" customHeight="1" x14ac:dyDescent="0.2"/>
    <row r="25929" ht="13.15" customHeight="1" x14ac:dyDescent="0.2"/>
    <row r="25930" ht="13.15" customHeight="1" x14ac:dyDescent="0.2"/>
    <row r="25931" ht="13.15" customHeight="1" x14ac:dyDescent="0.2"/>
    <row r="25932" ht="13.15" customHeight="1" x14ac:dyDescent="0.2"/>
    <row r="25933" ht="13.15" customHeight="1" x14ac:dyDescent="0.2"/>
    <row r="25934" ht="13.15" customHeight="1" x14ac:dyDescent="0.2"/>
    <row r="25935" ht="13.15" customHeight="1" x14ac:dyDescent="0.2"/>
    <row r="25936" ht="13.15" customHeight="1" x14ac:dyDescent="0.2"/>
    <row r="25937" ht="13.15" customHeight="1" x14ac:dyDescent="0.2"/>
    <row r="25938" ht="13.15" customHeight="1" x14ac:dyDescent="0.2"/>
    <row r="25939" ht="13.15" customHeight="1" x14ac:dyDescent="0.2"/>
    <row r="25940" ht="13.15" customHeight="1" x14ac:dyDescent="0.2"/>
    <row r="25941" ht="13.15" customHeight="1" x14ac:dyDescent="0.2"/>
    <row r="25942" ht="13.15" customHeight="1" x14ac:dyDescent="0.2"/>
    <row r="25943" ht="13.15" customHeight="1" x14ac:dyDescent="0.2"/>
    <row r="25944" ht="13.15" customHeight="1" x14ac:dyDescent="0.2"/>
    <row r="25945" ht="13.15" customHeight="1" x14ac:dyDescent="0.2"/>
    <row r="25946" ht="13.15" customHeight="1" x14ac:dyDescent="0.2"/>
    <row r="25947" ht="13.15" customHeight="1" x14ac:dyDescent="0.2"/>
    <row r="25948" ht="13.15" customHeight="1" x14ac:dyDescent="0.2"/>
    <row r="25949" ht="13.15" customHeight="1" x14ac:dyDescent="0.2"/>
    <row r="25950" ht="13.15" customHeight="1" x14ac:dyDescent="0.2"/>
    <row r="25951" ht="13.15" customHeight="1" x14ac:dyDescent="0.2"/>
    <row r="25952" ht="13.15" customHeight="1" x14ac:dyDescent="0.2"/>
    <row r="25953" ht="13.15" customHeight="1" x14ac:dyDescent="0.2"/>
    <row r="25954" ht="13.15" customHeight="1" x14ac:dyDescent="0.2"/>
    <row r="25955" ht="13.15" customHeight="1" x14ac:dyDescent="0.2"/>
    <row r="25956" ht="13.15" customHeight="1" x14ac:dyDescent="0.2"/>
    <row r="25957" ht="13.15" customHeight="1" x14ac:dyDescent="0.2"/>
    <row r="25958" ht="13.15" customHeight="1" x14ac:dyDescent="0.2"/>
    <row r="25959" ht="13.15" customHeight="1" x14ac:dyDescent="0.2"/>
    <row r="25960" ht="13.15" customHeight="1" x14ac:dyDescent="0.2"/>
    <row r="25961" ht="13.15" customHeight="1" x14ac:dyDescent="0.2"/>
    <row r="25962" ht="13.15" customHeight="1" x14ac:dyDescent="0.2"/>
    <row r="25963" ht="13.15" customHeight="1" x14ac:dyDescent="0.2"/>
    <row r="25964" ht="13.15" customHeight="1" x14ac:dyDescent="0.2"/>
    <row r="25965" ht="13.15" customHeight="1" x14ac:dyDescent="0.2"/>
    <row r="25966" ht="13.15" customHeight="1" x14ac:dyDescent="0.2"/>
    <row r="25967" ht="13.15" customHeight="1" x14ac:dyDescent="0.2"/>
    <row r="25968" ht="13.15" customHeight="1" x14ac:dyDescent="0.2"/>
    <row r="25969" ht="13.15" customHeight="1" x14ac:dyDescent="0.2"/>
    <row r="25970" ht="13.15" customHeight="1" x14ac:dyDescent="0.2"/>
    <row r="25971" ht="13.15" customHeight="1" x14ac:dyDescent="0.2"/>
    <row r="25972" ht="13.15" customHeight="1" x14ac:dyDescent="0.2"/>
    <row r="25973" ht="13.15" customHeight="1" x14ac:dyDescent="0.2"/>
    <row r="25974" ht="13.15" customHeight="1" x14ac:dyDescent="0.2"/>
    <row r="25975" ht="13.15" customHeight="1" x14ac:dyDescent="0.2"/>
    <row r="25976" ht="13.15" customHeight="1" x14ac:dyDescent="0.2"/>
    <row r="25977" ht="13.15" customHeight="1" x14ac:dyDescent="0.2"/>
    <row r="25978" ht="13.15" customHeight="1" x14ac:dyDescent="0.2"/>
    <row r="25979" ht="13.15" customHeight="1" x14ac:dyDescent="0.2"/>
    <row r="25980" ht="13.15" customHeight="1" x14ac:dyDescent="0.2"/>
    <row r="25981" ht="13.15" customHeight="1" x14ac:dyDescent="0.2"/>
    <row r="25982" ht="13.15" customHeight="1" x14ac:dyDescent="0.2"/>
    <row r="25983" ht="13.15" customHeight="1" x14ac:dyDescent="0.2"/>
    <row r="25984" ht="13.15" customHeight="1" x14ac:dyDescent="0.2"/>
    <row r="25985" ht="13.15" customHeight="1" x14ac:dyDescent="0.2"/>
    <row r="25986" ht="13.15" customHeight="1" x14ac:dyDescent="0.2"/>
    <row r="25987" ht="13.15" customHeight="1" x14ac:dyDescent="0.2"/>
    <row r="25988" ht="13.15" customHeight="1" x14ac:dyDescent="0.2"/>
    <row r="25989" ht="13.15" customHeight="1" x14ac:dyDescent="0.2"/>
    <row r="25990" ht="13.15" customHeight="1" x14ac:dyDescent="0.2"/>
    <row r="25991" ht="13.15" customHeight="1" x14ac:dyDescent="0.2"/>
    <row r="25992" ht="13.15" customHeight="1" x14ac:dyDescent="0.2"/>
    <row r="25993" ht="13.15" customHeight="1" x14ac:dyDescent="0.2"/>
    <row r="25994" ht="13.15" customHeight="1" x14ac:dyDescent="0.2"/>
    <row r="25995" ht="13.15" customHeight="1" x14ac:dyDescent="0.2"/>
    <row r="25996" ht="13.15" customHeight="1" x14ac:dyDescent="0.2"/>
    <row r="25997" ht="13.15" customHeight="1" x14ac:dyDescent="0.2"/>
    <row r="25998" ht="13.15" customHeight="1" x14ac:dyDescent="0.2"/>
    <row r="25999" ht="13.15" customHeight="1" x14ac:dyDescent="0.2"/>
    <row r="26000" ht="13.15" customHeight="1" x14ac:dyDescent="0.2"/>
    <row r="26001" ht="13.15" customHeight="1" x14ac:dyDescent="0.2"/>
    <row r="26002" ht="13.15" customHeight="1" x14ac:dyDescent="0.2"/>
    <row r="26003" ht="13.15" customHeight="1" x14ac:dyDescent="0.2"/>
    <row r="26004" ht="13.15" customHeight="1" x14ac:dyDescent="0.2"/>
    <row r="26005" ht="13.15" customHeight="1" x14ac:dyDescent="0.2"/>
    <row r="26006" ht="13.15" customHeight="1" x14ac:dyDescent="0.2"/>
    <row r="26007" ht="13.15" customHeight="1" x14ac:dyDescent="0.2"/>
    <row r="26008" ht="13.15" customHeight="1" x14ac:dyDescent="0.2"/>
    <row r="26009" ht="13.15" customHeight="1" x14ac:dyDescent="0.2"/>
    <row r="26010" ht="13.15" customHeight="1" x14ac:dyDescent="0.2"/>
    <row r="26011" ht="13.15" customHeight="1" x14ac:dyDescent="0.2"/>
    <row r="26012" ht="13.15" customHeight="1" x14ac:dyDescent="0.2"/>
    <row r="26013" ht="13.15" customHeight="1" x14ac:dyDescent="0.2"/>
    <row r="26014" ht="13.15" customHeight="1" x14ac:dyDescent="0.2"/>
    <row r="26015" ht="13.15" customHeight="1" x14ac:dyDescent="0.2"/>
    <row r="26016" ht="13.15" customHeight="1" x14ac:dyDescent="0.2"/>
    <row r="26017" ht="13.15" customHeight="1" x14ac:dyDescent="0.2"/>
    <row r="26018" ht="13.15" customHeight="1" x14ac:dyDescent="0.2"/>
    <row r="26019" ht="13.15" customHeight="1" x14ac:dyDescent="0.2"/>
    <row r="26020" ht="13.15" customHeight="1" x14ac:dyDescent="0.2"/>
    <row r="26021" ht="13.15" customHeight="1" x14ac:dyDescent="0.2"/>
    <row r="26022" ht="13.15" customHeight="1" x14ac:dyDescent="0.2"/>
    <row r="26023" ht="13.15" customHeight="1" x14ac:dyDescent="0.2"/>
    <row r="26024" ht="13.15" customHeight="1" x14ac:dyDescent="0.2"/>
    <row r="26025" ht="13.15" customHeight="1" x14ac:dyDescent="0.2"/>
    <row r="26026" ht="13.15" customHeight="1" x14ac:dyDescent="0.2"/>
    <row r="26027" ht="13.15" customHeight="1" x14ac:dyDescent="0.2"/>
    <row r="26028" ht="13.15" customHeight="1" x14ac:dyDescent="0.2"/>
    <row r="26029" ht="13.15" customHeight="1" x14ac:dyDescent="0.2"/>
    <row r="26030" ht="13.15" customHeight="1" x14ac:dyDescent="0.2"/>
    <row r="26031" ht="13.15" customHeight="1" x14ac:dyDescent="0.2"/>
    <row r="26032" ht="13.15" customHeight="1" x14ac:dyDescent="0.2"/>
    <row r="26033" ht="13.15" customHeight="1" x14ac:dyDescent="0.2"/>
    <row r="26034" ht="13.15" customHeight="1" x14ac:dyDescent="0.2"/>
    <row r="26035" ht="13.15" customHeight="1" x14ac:dyDescent="0.2"/>
    <row r="26036" ht="13.15" customHeight="1" x14ac:dyDescent="0.2"/>
    <row r="26037" ht="13.15" customHeight="1" x14ac:dyDescent="0.2"/>
    <row r="26038" ht="13.15" customHeight="1" x14ac:dyDescent="0.2"/>
    <row r="26039" ht="13.15" customHeight="1" x14ac:dyDescent="0.2"/>
    <row r="26040" ht="13.15" customHeight="1" x14ac:dyDescent="0.2"/>
    <row r="26041" ht="13.15" customHeight="1" x14ac:dyDescent="0.2"/>
    <row r="26042" ht="13.15" customHeight="1" x14ac:dyDescent="0.2"/>
    <row r="26043" ht="13.15" customHeight="1" x14ac:dyDescent="0.2"/>
    <row r="26044" ht="13.15" customHeight="1" x14ac:dyDescent="0.2"/>
    <row r="26045" ht="13.15" customHeight="1" x14ac:dyDescent="0.2"/>
    <row r="26046" ht="13.15" customHeight="1" x14ac:dyDescent="0.2"/>
    <row r="26047" ht="13.15" customHeight="1" x14ac:dyDescent="0.2"/>
    <row r="26048" ht="13.15" customHeight="1" x14ac:dyDescent="0.2"/>
    <row r="26049" ht="13.15" customHeight="1" x14ac:dyDescent="0.2"/>
    <row r="26050" ht="13.15" customHeight="1" x14ac:dyDescent="0.2"/>
    <row r="26051" ht="13.15" customHeight="1" x14ac:dyDescent="0.2"/>
    <row r="26052" ht="13.15" customHeight="1" x14ac:dyDescent="0.2"/>
    <row r="26053" ht="13.15" customHeight="1" x14ac:dyDescent="0.2"/>
    <row r="26054" ht="13.15" customHeight="1" x14ac:dyDescent="0.2"/>
    <row r="26055" ht="13.15" customHeight="1" x14ac:dyDescent="0.2"/>
    <row r="26056" ht="13.15" customHeight="1" x14ac:dyDescent="0.2"/>
    <row r="26057" ht="13.15" customHeight="1" x14ac:dyDescent="0.2"/>
    <row r="26058" ht="13.15" customHeight="1" x14ac:dyDescent="0.2"/>
    <row r="26059" ht="13.15" customHeight="1" x14ac:dyDescent="0.2"/>
    <row r="26060" ht="13.15" customHeight="1" x14ac:dyDescent="0.2"/>
    <row r="26061" ht="13.15" customHeight="1" x14ac:dyDescent="0.2"/>
    <row r="26062" ht="13.15" customHeight="1" x14ac:dyDescent="0.2"/>
    <row r="26063" ht="13.15" customHeight="1" x14ac:dyDescent="0.2"/>
    <row r="26064" ht="13.15" customHeight="1" x14ac:dyDescent="0.2"/>
    <row r="26065" ht="13.15" customHeight="1" x14ac:dyDescent="0.2"/>
    <row r="26066" ht="13.15" customHeight="1" x14ac:dyDescent="0.2"/>
    <row r="26067" ht="13.15" customHeight="1" x14ac:dyDescent="0.2"/>
    <row r="26068" ht="13.15" customHeight="1" x14ac:dyDescent="0.2"/>
    <row r="26069" ht="13.15" customHeight="1" x14ac:dyDescent="0.2"/>
    <row r="26070" ht="13.15" customHeight="1" x14ac:dyDescent="0.2"/>
    <row r="26071" ht="13.15" customHeight="1" x14ac:dyDescent="0.2"/>
    <row r="26072" ht="13.15" customHeight="1" x14ac:dyDescent="0.2"/>
    <row r="26073" ht="13.15" customHeight="1" x14ac:dyDescent="0.2"/>
    <row r="26074" ht="13.15" customHeight="1" x14ac:dyDescent="0.2"/>
    <row r="26075" ht="13.15" customHeight="1" x14ac:dyDescent="0.2"/>
    <row r="26076" ht="13.15" customHeight="1" x14ac:dyDescent="0.2"/>
    <row r="26077" ht="13.15" customHeight="1" x14ac:dyDescent="0.2"/>
    <row r="26078" ht="13.15" customHeight="1" x14ac:dyDescent="0.2"/>
    <row r="26079" ht="13.15" customHeight="1" x14ac:dyDescent="0.2"/>
    <row r="26080" ht="13.15" customHeight="1" x14ac:dyDescent="0.2"/>
    <row r="26081" ht="13.15" customHeight="1" x14ac:dyDescent="0.2"/>
    <row r="26082" ht="13.15" customHeight="1" x14ac:dyDescent="0.2"/>
    <row r="26083" ht="13.15" customHeight="1" x14ac:dyDescent="0.2"/>
    <row r="26084" ht="13.15" customHeight="1" x14ac:dyDescent="0.2"/>
    <row r="26085" ht="13.15" customHeight="1" x14ac:dyDescent="0.2"/>
    <row r="26086" ht="13.15" customHeight="1" x14ac:dyDescent="0.2"/>
    <row r="26087" ht="13.15" customHeight="1" x14ac:dyDescent="0.2"/>
    <row r="26088" ht="13.15" customHeight="1" x14ac:dyDescent="0.2"/>
    <row r="26089" ht="13.15" customHeight="1" x14ac:dyDescent="0.2"/>
    <row r="26090" ht="13.15" customHeight="1" x14ac:dyDescent="0.2"/>
    <row r="26091" ht="13.15" customHeight="1" x14ac:dyDescent="0.2"/>
    <row r="26092" ht="13.15" customHeight="1" x14ac:dyDescent="0.2"/>
    <row r="26093" ht="13.15" customHeight="1" x14ac:dyDescent="0.2"/>
    <row r="26094" ht="13.15" customHeight="1" x14ac:dyDescent="0.2"/>
    <row r="26095" ht="13.15" customHeight="1" x14ac:dyDescent="0.2"/>
    <row r="26096" ht="13.15" customHeight="1" x14ac:dyDescent="0.2"/>
    <row r="26097" ht="13.15" customHeight="1" x14ac:dyDescent="0.2"/>
    <row r="26098" ht="13.15" customHeight="1" x14ac:dyDescent="0.2"/>
    <row r="26099" ht="13.15" customHeight="1" x14ac:dyDescent="0.2"/>
    <row r="26100" ht="13.15" customHeight="1" x14ac:dyDescent="0.2"/>
    <row r="26101" ht="13.15" customHeight="1" x14ac:dyDescent="0.2"/>
    <row r="26102" ht="13.15" customHeight="1" x14ac:dyDescent="0.2"/>
    <row r="26103" ht="13.15" customHeight="1" x14ac:dyDescent="0.2"/>
    <row r="26104" ht="13.15" customHeight="1" x14ac:dyDescent="0.2"/>
    <row r="26105" ht="13.15" customHeight="1" x14ac:dyDescent="0.2"/>
    <row r="26106" ht="13.15" customHeight="1" x14ac:dyDescent="0.2"/>
    <row r="26107" ht="13.15" customHeight="1" x14ac:dyDescent="0.2"/>
    <row r="26108" ht="13.15" customHeight="1" x14ac:dyDescent="0.2"/>
    <row r="26109" ht="13.15" customHeight="1" x14ac:dyDescent="0.2"/>
    <row r="26110" ht="13.15" customHeight="1" x14ac:dyDescent="0.2"/>
    <row r="26111" ht="13.15" customHeight="1" x14ac:dyDescent="0.2"/>
    <row r="26112" ht="13.15" customHeight="1" x14ac:dyDescent="0.2"/>
    <row r="26113" ht="13.15" customHeight="1" x14ac:dyDescent="0.2"/>
    <row r="26114" ht="13.15" customHeight="1" x14ac:dyDescent="0.2"/>
    <row r="26115" ht="13.15" customHeight="1" x14ac:dyDescent="0.2"/>
    <row r="26116" ht="13.15" customHeight="1" x14ac:dyDescent="0.2"/>
    <row r="26117" ht="13.15" customHeight="1" x14ac:dyDescent="0.2"/>
    <row r="26118" ht="13.15" customHeight="1" x14ac:dyDescent="0.2"/>
    <row r="26119" ht="13.15" customHeight="1" x14ac:dyDescent="0.2"/>
    <row r="26120" ht="13.15" customHeight="1" x14ac:dyDescent="0.2"/>
    <row r="26121" ht="13.15" customHeight="1" x14ac:dyDescent="0.2"/>
    <row r="26122" ht="13.15" customHeight="1" x14ac:dyDescent="0.2"/>
    <row r="26123" ht="13.15" customHeight="1" x14ac:dyDescent="0.2"/>
    <row r="26124" ht="13.15" customHeight="1" x14ac:dyDescent="0.2"/>
    <row r="26125" ht="13.15" customHeight="1" x14ac:dyDescent="0.2"/>
    <row r="26126" ht="13.15" customHeight="1" x14ac:dyDescent="0.2"/>
    <row r="26127" ht="13.15" customHeight="1" x14ac:dyDescent="0.2"/>
    <row r="26128" ht="13.15" customHeight="1" x14ac:dyDescent="0.2"/>
    <row r="26129" ht="13.15" customHeight="1" x14ac:dyDescent="0.2"/>
    <row r="26130" ht="13.15" customHeight="1" x14ac:dyDescent="0.2"/>
    <row r="26131" ht="13.15" customHeight="1" x14ac:dyDescent="0.2"/>
    <row r="26132" ht="13.15" customHeight="1" x14ac:dyDescent="0.2"/>
    <row r="26133" ht="13.15" customHeight="1" x14ac:dyDescent="0.2"/>
    <row r="26134" ht="13.15" customHeight="1" x14ac:dyDescent="0.2"/>
    <row r="26135" ht="13.15" customHeight="1" x14ac:dyDescent="0.2"/>
    <row r="26136" ht="13.15" customHeight="1" x14ac:dyDescent="0.2"/>
    <row r="26137" ht="13.15" customHeight="1" x14ac:dyDescent="0.2"/>
    <row r="26138" ht="13.15" customHeight="1" x14ac:dyDescent="0.2"/>
    <row r="26139" ht="13.15" customHeight="1" x14ac:dyDescent="0.2"/>
    <row r="26140" ht="13.15" customHeight="1" x14ac:dyDescent="0.2"/>
    <row r="26141" ht="13.15" customHeight="1" x14ac:dyDescent="0.2"/>
    <row r="26142" ht="13.15" customHeight="1" x14ac:dyDescent="0.2"/>
    <row r="26143" ht="13.15" customHeight="1" x14ac:dyDescent="0.2"/>
    <row r="26144" ht="13.15" customHeight="1" x14ac:dyDescent="0.2"/>
    <row r="26145" ht="13.15" customHeight="1" x14ac:dyDescent="0.2"/>
    <row r="26146" ht="13.15" customHeight="1" x14ac:dyDescent="0.2"/>
    <row r="26147" ht="13.15" customHeight="1" x14ac:dyDescent="0.2"/>
    <row r="26148" ht="13.15" customHeight="1" x14ac:dyDescent="0.2"/>
    <row r="26149" ht="13.15" customHeight="1" x14ac:dyDescent="0.2"/>
    <row r="26150" ht="13.15" customHeight="1" x14ac:dyDescent="0.2"/>
    <row r="26151" ht="13.15" customHeight="1" x14ac:dyDescent="0.2"/>
    <row r="26152" ht="13.15" customHeight="1" x14ac:dyDescent="0.2"/>
    <row r="26153" ht="13.15" customHeight="1" x14ac:dyDescent="0.2"/>
    <row r="26154" ht="13.15" customHeight="1" x14ac:dyDescent="0.2"/>
    <row r="26155" ht="13.15" customHeight="1" x14ac:dyDescent="0.2"/>
    <row r="26156" ht="13.15" customHeight="1" x14ac:dyDescent="0.2"/>
    <row r="26157" ht="13.15" customHeight="1" x14ac:dyDescent="0.2"/>
    <row r="26158" ht="13.15" customHeight="1" x14ac:dyDescent="0.2"/>
    <row r="26159" ht="13.15" customHeight="1" x14ac:dyDescent="0.2"/>
    <row r="26160" ht="13.15" customHeight="1" x14ac:dyDescent="0.2"/>
    <row r="26161" ht="13.15" customHeight="1" x14ac:dyDescent="0.2"/>
    <row r="26162" ht="13.15" customHeight="1" x14ac:dyDescent="0.2"/>
    <row r="26163" ht="13.15" customHeight="1" x14ac:dyDescent="0.2"/>
    <row r="26164" ht="13.15" customHeight="1" x14ac:dyDescent="0.2"/>
    <row r="26165" ht="13.15" customHeight="1" x14ac:dyDescent="0.2"/>
    <row r="26166" ht="13.15" customHeight="1" x14ac:dyDescent="0.2"/>
    <row r="26167" ht="13.15" customHeight="1" x14ac:dyDescent="0.2"/>
    <row r="26168" ht="13.15" customHeight="1" x14ac:dyDescent="0.2"/>
    <row r="26169" ht="13.15" customHeight="1" x14ac:dyDescent="0.2"/>
    <row r="26170" ht="13.15" customHeight="1" x14ac:dyDescent="0.2"/>
    <row r="26171" ht="13.15" customHeight="1" x14ac:dyDescent="0.2"/>
    <row r="26172" ht="13.15" customHeight="1" x14ac:dyDescent="0.2"/>
    <row r="26173" ht="13.15" customHeight="1" x14ac:dyDescent="0.2"/>
    <row r="26174" ht="13.15" customHeight="1" x14ac:dyDescent="0.2"/>
    <row r="26175" ht="13.15" customHeight="1" x14ac:dyDescent="0.2"/>
    <row r="26176" ht="13.15" customHeight="1" x14ac:dyDescent="0.2"/>
    <row r="26177" ht="13.15" customHeight="1" x14ac:dyDescent="0.2"/>
    <row r="26178" ht="13.15" customHeight="1" x14ac:dyDescent="0.2"/>
    <row r="26179" ht="13.15" customHeight="1" x14ac:dyDescent="0.2"/>
    <row r="26180" ht="13.15" customHeight="1" x14ac:dyDescent="0.2"/>
    <row r="26181" ht="13.15" customHeight="1" x14ac:dyDescent="0.2"/>
    <row r="26182" ht="13.15" customHeight="1" x14ac:dyDescent="0.2"/>
    <row r="26183" ht="13.15" customHeight="1" x14ac:dyDescent="0.2"/>
    <row r="26184" ht="13.15" customHeight="1" x14ac:dyDescent="0.2"/>
    <row r="26185" ht="13.15" customHeight="1" x14ac:dyDescent="0.2"/>
    <row r="26186" ht="13.15" customHeight="1" x14ac:dyDescent="0.2"/>
    <row r="26187" ht="13.15" customHeight="1" x14ac:dyDescent="0.2"/>
    <row r="26188" ht="13.15" customHeight="1" x14ac:dyDescent="0.2"/>
    <row r="26189" ht="13.15" customHeight="1" x14ac:dyDescent="0.2"/>
    <row r="26190" ht="13.15" customHeight="1" x14ac:dyDescent="0.2"/>
    <row r="26191" ht="13.15" customHeight="1" x14ac:dyDescent="0.2"/>
    <row r="26192" ht="13.15" customHeight="1" x14ac:dyDescent="0.2"/>
    <row r="26193" ht="13.15" customHeight="1" x14ac:dyDescent="0.2"/>
    <row r="26194" ht="13.15" customHeight="1" x14ac:dyDescent="0.2"/>
    <row r="26195" ht="13.15" customHeight="1" x14ac:dyDescent="0.2"/>
    <row r="26196" ht="13.15" customHeight="1" x14ac:dyDescent="0.2"/>
    <row r="26197" ht="13.15" customHeight="1" x14ac:dyDescent="0.2"/>
    <row r="26198" ht="13.15" customHeight="1" x14ac:dyDescent="0.2"/>
    <row r="26199" ht="13.15" customHeight="1" x14ac:dyDescent="0.2"/>
    <row r="26200" ht="13.15" customHeight="1" x14ac:dyDescent="0.2"/>
    <row r="26201" ht="13.15" customHeight="1" x14ac:dyDescent="0.2"/>
    <row r="26202" ht="13.15" customHeight="1" x14ac:dyDescent="0.2"/>
    <row r="26203" ht="13.15" customHeight="1" x14ac:dyDescent="0.2"/>
    <row r="26204" ht="13.15" customHeight="1" x14ac:dyDescent="0.2"/>
    <row r="26205" ht="13.15" customHeight="1" x14ac:dyDescent="0.2"/>
    <row r="26206" ht="13.15" customHeight="1" x14ac:dyDescent="0.2"/>
    <row r="26207" ht="13.15" customHeight="1" x14ac:dyDescent="0.2"/>
    <row r="26208" ht="13.15" customHeight="1" x14ac:dyDescent="0.2"/>
    <row r="26209" ht="13.15" customHeight="1" x14ac:dyDescent="0.2"/>
    <row r="26210" ht="13.15" customHeight="1" x14ac:dyDescent="0.2"/>
    <row r="26211" ht="13.15" customHeight="1" x14ac:dyDescent="0.2"/>
    <row r="26212" ht="13.15" customHeight="1" x14ac:dyDescent="0.2"/>
    <row r="26213" ht="13.15" customHeight="1" x14ac:dyDescent="0.2"/>
    <row r="26214" ht="13.15" customHeight="1" x14ac:dyDescent="0.2"/>
    <row r="26215" ht="13.15" customHeight="1" x14ac:dyDescent="0.2"/>
    <row r="26216" ht="13.15" customHeight="1" x14ac:dyDescent="0.2"/>
    <row r="26217" ht="13.15" customHeight="1" x14ac:dyDescent="0.2"/>
    <row r="26218" ht="13.15" customHeight="1" x14ac:dyDescent="0.2"/>
    <row r="26219" ht="13.15" customHeight="1" x14ac:dyDescent="0.2"/>
    <row r="26220" ht="13.15" customHeight="1" x14ac:dyDescent="0.2"/>
    <row r="26221" ht="13.15" customHeight="1" x14ac:dyDescent="0.2"/>
    <row r="26222" ht="13.15" customHeight="1" x14ac:dyDescent="0.2"/>
    <row r="26223" ht="13.15" customHeight="1" x14ac:dyDescent="0.2"/>
    <row r="26224" ht="13.15" customHeight="1" x14ac:dyDescent="0.2"/>
    <row r="26225" ht="13.15" customHeight="1" x14ac:dyDescent="0.2"/>
    <row r="26226" ht="13.15" customHeight="1" x14ac:dyDescent="0.2"/>
    <row r="26227" ht="13.15" customHeight="1" x14ac:dyDescent="0.2"/>
    <row r="26228" ht="13.15" customHeight="1" x14ac:dyDescent="0.2"/>
    <row r="26229" ht="13.15" customHeight="1" x14ac:dyDescent="0.2"/>
    <row r="26230" ht="13.15" customHeight="1" x14ac:dyDescent="0.2"/>
    <row r="26231" ht="13.15" customHeight="1" x14ac:dyDescent="0.2"/>
    <row r="26232" ht="13.15" customHeight="1" x14ac:dyDescent="0.2"/>
    <row r="26233" ht="13.15" customHeight="1" x14ac:dyDescent="0.2"/>
    <row r="26234" ht="13.15" customHeight="1" x14ac:dyDescent="0.2"/>
    <row r="26235" ht="13.15" customHeight="1" x14ac:dyDescent="0.2"/>
    <row r="26236" ht="13.15" customHeight="1" x14ac:dyDescent="0.2"/>
    <row r="26237" ht="13.15" customHeight="1" x14ac:dyDescent="0.2"/>
    <row r="26238" ht="13.15" customHeight="1" x14ac:dyDescent="0.2"/>
    <row r="26239" ht="13.15" customHeight="1" x14ac:dyDescent="0.2"/>
    <row r="26240" ht="13.15" customHeight="1" x14ac:dyDescent="0.2"/>
    <row r="26241" ht="13.15" customHeight="1" x14ac:dyDescent="0.2"/>
    <row r="26242" ht="13.15" customHeight="1" x14ac:dyDescent="0.2"/>
    <row r="26243" ht="13.15" customHeight="1" x14ac:dyDescent="0.2"/>
    <row r="26244" ht="13.15" customHeight="1" x14ac:dyDescent="0.2"/>
    <row r="26245" ht="13.15" customHeight="1" x14ac:dyDescent="0.2"/>
    <row r="26246" ht="13.15" customHeight="1" x14ac:dyDescent="0.2"/>
    <row r="26247" ht="13.15" customHeight="1" x14ac:dyDescent="0.2"/>
    <row r="26248" ht="13.15" customHeight="1" x14ac:dyDescent="0.2"/>
    <row r="26249" ht="13.15" customHeight="1" x14ac:dyDescent="0.2"/>
    <row r="26250" ht="13.15" customHeight="1" x14ac:dyDescent="0.2"/>
    <row r="26251" ht="13.15" customHeight="1" x14ac:dyDescent="0.2"/>
    <row r="26252" ht="13.15" customHeight="1" x14ac:dyDescent="0.2"/>
    <row r="26253" ht="13.15" customHeight="1" x14ac:dyDescent="0.2"/>
    <row r="26254" ht="13.15" customHeight="1" x14ac:dyDescent="0.2"/>
    <row r="26255" ht="13.15" customHeight="1" x14ac:dyDescent="0.2"/>
    <row r="26256" ht="13.15" customHeight="1" x14ac:dyDescent="0.2"/>
    <row r="26257" ht="13.15" customHeight="1" x14ac:dyDescent="0.2"/>
    <row r="26258" ht="13.15" customHeight="1" x14ac:dyDescent="0.2"/>
    <row r="26259" ht="13.15" customHeight="1" x14ac:dyDescent="0.2"/>
    <row r="26260" ht="13.15" customHeight="1" x14ac:dyDescent="0.2"/>
    <row r="26261" ht="13.15" customHeight="1" x14ac:dyDescent="0.2"/>
    <row r="26262" ht="13.15" customHeight="1" x14ac:dyDescent="0.2"/>
    <row r="26263" ht="13.15" customHeight="1" x14ac:dyDescent="0.2"/>
    <row r="26264" ht="13.15" customHeight="1" x14ac:dyDescent="0.2"/>
    <row r="26265" ht="13.15" customHeight="1" x14ac:dyDescent="0.2"/>
    <row r="26266" ht="13.15" customHeight="1" x14ac:dyDescent="0.2"/>
    <row r="26267" ht="13.15" customHeight="1" x14ac:dyDescent="0.2"/>
    <row r="26268" ht="13.15" customHeight="1" x14ac:dyDescent="0.2"/>
    <row r="26269" ht="13.15" customHeight="1" x14ac:dyDescent="0.2"/>
    <row r="26270" ht="13.15" customHeight="1" x14ac:dyDescent="0.2"/>
    <row r="26271" ht="13.15" customHeight="1" x14ac:dyDescent="0.2"/>
    <row r="26272" ht="13.15" customHeight="1" x14ac:dyDescent="0.2"/>
    <row r="26273" ht="13.15" customHeight="1" x14ac:dyDescent="0.2"/>
    <row r="26274" ht="13.15" customHeight="1" x14ac:dyDescent="0.2"/>
    <row r="26275" ht="13.15" customHeight="1" x14ac:dyDescent="0.2"/>
    <row r="26276" ht="13.15" customHeight="1" x14ac:dyDescent="0.2"/>
    <row r="26277" ht="13.15" customHeight="1" x14ac:dyDescent="0.2"/>
    <row r="26278" ht="13.15" customHeight="1" x14ac:dyDescent="0.2"/>
    <row r="26279" ht="13.15" customHeight="1" x14ac:dyDescent="0.2"/>
    <row r="26280" ht="13.15" customHeight="1" x14ac:dyDescent="0.2"/>
    <row r="26281" ht="13.15" customHeight="1" x14ac:dyDescent="0.2"/>
    <row r="26282" ht="13.15" customHeight="1" x14ac:dyDescent="0.2"/>
    <row r="26283" ht="13.15" customHeight="1" x14ac:dyDescent="0.2"/>
    <row r="26284" ht="13.15" customHeight="1" x14ac:dyDescent="0.2"/>
    <row r="26285" ht="13.15" customHeight="1" x14ac:dyDescent="0.2"/>
    <row r="26286" ht="13.15" customHeight="1" x14ac:dyDescent="0.2"/>
    <row r="26287" ht="13.15" customHeight="1" x14ac:dyDescent="0.2"/>
    <row r="26288" ht="13.15" customHeight="1" x14ac:dyDescent="0.2"/>
    <row r="26289" ht="13.15" customHeight="1" x14ac:dyDescent="0.2"/>
    <row r="26290" ht="13.15" customHeight="1" x14ac:dyDescent="0.2"/>
    <row r="26291" ht="13.15" customHeight="1" x14ac:dyDescent="0.2"/>
    <row r="26292" ht="13.15" customHeight="1" x14ac:dyDescent="0.2"/>
    <row r="26293" ht="13.15" customHeight="1" x14ac:dyDescent="0.2"/>
    <row r="26294" ht="13.15" customHeight="1" x14ac:dyDescent="0.2"/>
    <row r="26295" ht="13.15" customHeight="1" x14ac:dyDescent="0.2"/>
    <row r="26296" ht="13.15" customHeight="1" x14ac:dyDescent="0.2"/>
    <row r="26297" ht="13.15" customHeight="1" x14ac:dyDescent="0.2"/>
    <row r="26298" ht="13.15" customHeight="1" x14ac:dyDescent="0.2"/>
    <row r="26299" ht="13.15" customHeight="1" x14ac:dyDescent="0.2"/>
    <row r="26300" ht="13.15" customHeight="1" x14ac:dyDescent="0.2"/>
    <row r="26301" ht="13.15" customHeight="1" x14ac:dyDescent="0.2"/>
    <row r="26302" ht="13.15" customHeight="1" x14ac:dyDescent="0.2"/>
    <row r="26303" ht="13.15" customHeight="1" x14ac:dyDescent="0.2"/>
    <row r="26304" ht="13.15" customHeight="1" x14ac:dyDescent="0.2"/>
    <row r="26305" ht="13.15" customHeight="1" x14ac:dyDescent="0.2"/>
    <row r="26306" ht="13.15" customHeight="1" x14ac:dyDescent="0.2"/>
    <row r="26307" ht="13.15" customHeight="1" x14ac:dyDescent="0.2"/>
    <row r="26308" ht="13.15" customHeight="1" x14ac:dyDescent="0.2"/>
    <row r="26309" ht="13.15" customHeight="1" x14ac:dyDescent="0.2"/>
    <row r="26310" ht="13.15" customHeight="1" x14ac:dyDescent="0.2"/>
    <row r="26311" ht="13.15" customHeight="1" x14ac:dyDescent="0.2"/>
    <row r="26312" ht="13.15" customHeight="1" x14ac:dyDescent="0.2"/>
    <row r="26313" ht="13.15" customHeight="1" x14ac:dyDescent="0.2"/>
    <row r="26314" ht="13.15" customHeight="1" x14ac:dyDescent="0.2"/>
    <row r="26315" ht="13.15" customHeight="1" x14ac:dyDescent="0.2"/>
    <row r="26316" ht="13.15" customHeight="1" x14ac:dyDescent="0.2"/>
    <row r="26317" ht="13.15" customHeight="1" x14ac:dyDescent="0.2"/>
    <row r="26318" ht="13.15" customHeight="1" x14ac:dyDescent="0.2"/>
    <row r="26319" ht="13.15" customHeight="1" x14ac:dyDescent="0.2"/>
    <row r="26320" ht="13.15" customHeight="1" x14ac:dyDescent="0.2"/>
    <row r="26321" ht="13.15" customHeight="1" x14ac:dyDescent="0.2"/>
    <row r="26322" ht="13.15" customHeight="1" x14ac:dyDescent="0.2"/>
    <row r="26323" ht="13.15" customHeight="1" x14ac:dyDescent="0.2"/>
    <row r="26324" ht="13.15" customHeight="1" x14ac:dyDescent="0.2"/>
    <row r="26325" ht="13.15" customHeight="1" x14ac:dyDescent="0.2"/>
    <row r="26326" ht="13.15" customHeight="1" x14ac:dyDescent="0.2"/>
    <row r="26327" ht="13.15" customHeight="1" x14ac:dyDescent="0.2"/>
    <row r="26328" ht="13.15" customHeight="1" x14ac:dyDescent="0.2"/>
    <row r="26329" ht="13.15" customHeight="1" x14ac:dyDescent="0.2"/>
    <row r="26330" ht="13.15" customHeight="1" x14ac:dyDescent="0.2"/>
    <row r="26331" ht="13.15" customHeight="1" x14ac:dyDescent="0.2"/>
    <row r="26332" ht="13.15" customHeight="1" x14ac:dyDescent="0.2"/>
    <row r="26333" ht="13.15" customHeight="1" x14ac:dyDescent="0.2"/>
    <row r="26334" ht="13.15" customHeight="1" x14ac:dyDescent="0.2"/>
    <row r="26335" ht="13.15" customHeight="1" x14ac:dyDescent="0.2"/>
    <row r="26336" ht="13.15" customHeight="1" x14ac:dyDescent="0.2"/>
    <row r="26337" ht="13.15" customHeight="1" x14ac:dyDescent="0.2"/>
    <row r="26338" ht="13.15" customHeight="1" x14ac:dyDescent="0.2"/>
    <row r="26339" ht="13.15" customHeight="1" x14ac:dyDescent="0.2"/>
    <row r="26340" ht="13.15" customHeight="1" x14ac:dyDescent="0.2"/>
    <row r="26341" ht="13.15" customHeight="1" x14ac:dyDescent="0.2"/>
    <row r="26342" ht="13.15" customHeight="1" x14ac:dyDescent="0.2"/>
    <row r="26343" ht="13.15" customHeight="1" x14ac:dyDescent="0.2"/>
    <row r="26344" ht="13.15" customHeight="1" x14ac:dyDescent="0.2"/>
    <row r="26345" ht="13.15" customHeight="1" x14ac:dyDescent="0.2"/>
    <row r="26346" ht="13.15" customHeight="1" x14ac:dyDescent="0.2"/>
    <row r="26347" ht="13.15" customHeight="1" x14ac:dyDescent="0.2"/>
    <row r="26348" ht="13.15" customHeight="1" x14ac:dyDescent="0.2"/>
    <row r="26349" ht="13.15" customHeight="1" x14ac:dyDescent="0.2"/>
    <row r="26350" ht="13.15" customHeight="1" x14ac:dyDescent="0.2"/>
    <row r="26351" ht="13.15" customHeight="1" x14ac:dyDescent="0.2"/>
    <row r="26352" ht="13.15" customHeight="1" x14ac:dyDescent="0.2"/>
    <row r="26353" ht="13.15" customHeight="1" x14ac:dyDescent="0.2"/>
    <row r="26354" ht="13.15" customHeight="1" x14ac:dyDescent="0.2"/>
    <row r="26355" ht="13.15" customHeight="1" x14ac:dyDescent="0.2"/>
    <row r="26356" ht="13.15" customHeight="1" x14ac:dyDescent="0.2"/>
    <row r="26357" ht="13.15" customHeight="1" x14ac:dyDescent="0.2"/>
    <row r="26358" ht="13.15" customHeight="1" x14ac:dyDescent="0.2"/>
    <row r="26359" ht="13.15" customHeight="1" x14ac:dyDescent="0.2"/>
    <row r="26360" ht="13.15" customHeight="1" x14ac:dyDescent="0.2"/>
    <row r="26361" ht="13.15" customHeight="1" x14ac:dyDescent="0.2"/>
    <row r="26362" ht="13.15" customHeight="1" x14ac:dyDescent="0.2"/>
    <row r="26363" ht="13.15" customHeight="1" x14ac:dyDescent="0.2"/>
    <row r="26364" ht="13.15" customHeight="1" x14ac:dyDescent="0.2"/>
    <row r="26365" ht="13.15" customHeight="1" x14ac:dyDescent="0.2"/>
    <row r="26366" ht="13.15" customHeight="1" x14ac:dyDescent="0.2"/>
    <row r="26367" ht="13.15" customHeight="1" x14ac:dyDescent="0.2"/>
    <row r="26368" ht="13.15" customHeight="1" x14ac:dyDescent="0.2"/>
    <row r="26369" ht="13.15" customHeight="1" x14ac:dyDescent="0.2"/>
    <row r="26370" ht="13.15" customHeight="1" x14ac:dyDescent="0.2"/>
    <row r="26371" ht="13.15" customHeight="1" x14ac:dyDescent="0.2"/>
    <row r="26372" ht="13.15" customHeight="1" x14ac:dyDescent="0.2"/>
    <row r="26373" ht="13.15" customHeight="1" x14ac:dyDescent="0.2"/>
    <row r="26374" ht="13.15" customHeight="1" x14ac:dyDescent="0.2"/>
    <row r="26375" ht="13.15" customHeight="1" x14ac:dyDescent="0.2"/>
    <row r="26376" ht="13.15" customHeight="1" x14ac:dyDescent="0.2"/>
    <row r="26377" ht="13.15" customHeight="1" x14ac:dyDescent="0.2"/>
    <row r="26378" ht="13.15" customHeight="1" x14ac:dyDescent="0.2"/>
    <row r="26379" ht="13.15" customHeight="1" x14ac:dyDescent="0.2"/>
    <row r="26380" ht="13.15" customHeight="1" x14ac:dyDescent="0.2"/>
    <row r="26381" ht="13.15" customHeight="1" x14ac:dyDescent="0.2"/>
    <row r="26382" ht="13.15" customHeight="1" x14ac:dyDescent="0.2"/>
    <row r="26383" ht="13.15" customHeight="1" x14ac:dyDescent="0.2"/>
    <row r="26384" ht="13.15" customHeight="1" x14ac:dyDescent="0.2"/>
    <row r="26385" ht="13.15" customHeight="1" x14ac:dyDescent="0.2"/>
    <row r="26386" ht="13.15" customHeight="1" x14ac:dyDescent="0.2"/>
    <row r="26387" ht="13.15" customHeight="1" x14ac:dyDescent="0.2"/>
    <row r="26388" ht="13.15" customHeight="1" x14ac:dyDescent="0.2"/>
    <row r="26389" ht="13.15" customHeight="1" x14ac:dyDescent="0.2"/>
    <row r="26390" ht="13.15" customHeight="1" x14ac:dyDescent="0.2"/>
    <row r="26391" ht="13.15" customHeight="1" x14ac:dyDescent="0.2"/>
    <row r="26392" ht="13.15" customHeight="1" x14ac:dyDescent="0.2"/>
    <row r="26393" ht="13.15" customHeight="1" x14ac:dyDescent="0.2"/>
    <row r="26394" ht="13.15" customHeight="1" x14ac:dyDescent="0.2"/>
    <row r="26395" ht="13.15" customHeight="1" x14ac:dyDescent="0.2"/>
    <row r="26396" ht="13.15" customHeight="1" x14ac:dyDescent="0.2"/>
    <row r="26397" ht="13.15" customHeight="1" x14ac:dyDescent="0.2"/>
    <row r="26398" ht="13.15" customHeight="1" x14ac:dyDescent="0.2"/>
    <row r="26399" ht="13.15" customHeight="1" x14ac:dyDescent="0.2"/>
    <row r="26400" ht="13.15" customHeight="1" x14ac:dyDescent="0.2"/>
    <row r="26401" ht="13.15" customHeight="1" x14ac:dyDescent="0.2"/>
    <row r="26402" ht="13.15" customHeight="1" x14ac:dyDescent="0.2"/>
    <row r="26403" ht="13.15" customHeight="1" x14ac:dyDescent="0.2"/>
    <row r="26404" ht="13.15" customHeight="1" x14ac:dyDescent="0.2"/>
    <row r="26405" ht="13.15" customHeight="1" x14ac:dyDescent="0.2"/>
    <row r="26406" ht="13.15" customHeight="1" x14ac:dyDescent="0.2"/>
    <row r="26407" ht="13.15" customHeight="1" x14ac:dyDescent="0.2"/>
    <row r="26408" ht="13.15" customHeight="1" x14ac:dyDescent="0.2"/>
    <row r="26409" ht="13.15" customHeight="1" x14ac:dyDescent="0.2"/>
    <row r="26410" ht="13.15" customHeight="1" x14ac:dyDescent="0.2"/>
    <row r="26411" ht="13.15" customHeight="1" x14ac:dyDescent="0.2"/>
    <row r="26412" ht="13.15" customHeight="1" x14ac:dyDescent="0.2"/>
    <row r="26413" ht="13.15" customHeight="1" x14ac:dyDescent="0.2"/>
    <row r="26414" ht="13.15" customHeight="1" x14ac:dyDescent="0.2"/>
    <row r="26415" ht="13.15" customHeight="1" x14ac:dyDescent="0.2"/>
    <row r="26416" ht="13.15" customHeight="1" x14ac:dyDescent="0.2"/>
    <row r="26417" ht="13.15" customHeight="1" x14ac:dyDescent="0.2"/>
    <row r="26418" ht="13.15" customHeight="1" x14ac:dyDescent="0.2"/>
    <row r="26419" ht="13.15" customHeight="1" x14ac:dyDescent="0.2"/>
    <row r="26420" ht="13.15" customHeight="1" x14ac:dyDescent="0.2"/>
    <row r="26421" ht="13.15" customHeight="1" x14ac:dyDescent="0.2"/>
    <row r="26422" ht="13.15" customHeight="1" x14ac:dyDescent="0.2"/>
    <row r="26423" ht="13.15" customHeight="1" x14ac:dyDescent="0.2"/>
    <row r="26424" ht="13.15" customHeight="1" x14ac:dyDescent="0.2"/>
    <row r="26425" ht="13.15" customHeight="1" x14ac:dyDescent="0.2"/>
    <row r="26426" ht="13.15" customHeight="1" x14ac:dyDescent="0.2"/>
    <row r="26427" ht="13.15" customHeight="1" x14ac:dyDescent="0.2"/>
    <row r="26428" ht="13.15" customHeight="1" x14ac:dyDescent="0.2"/>
    <row r="26429" ht="13.15" customHeight="1" x14ac:dyDescent="0.2"/>
    <row r="26430" ht="13.15" customHeight="1" x14ac:dyDescent="0.2"/>
    <row r="26431" ht="13.15" customHeight="1" x14ac:dyDescent="0.2"/>
    <row r="26432" ht="13.15" customHeight="1" x14ac:dyDescent="0.2"/>
    <row r="26433" ht="13.15" customHeight="1" x14ac:dyDescent="0.2"/>
    <row r="26434" ht="13.15" customHeight="1" x14ac:dyDescent="0.2"/>
    <row r="26435" ht="13.15" customHeight="1" x14ac:dyDescent="0.2"/>
    <row r="26436" ht="13.15" customHeight="1" x14ac:dyDescent="0.2"/>
    <row r="26437" ht="13.15" customHeight="1" x14ac:dyDescent="0.2"/>
    <row r="26438" ht="13.15" customHeight="1" x14ac:dyDescent="0.2"/>
    <row r="26439" ht="13.15" customHeight="1" x14ac:dyDescent="0.2"/>
    <row r="26440" ht="13.15" customHeight="1" x14ac:dyDescent="0.2"/>
    <row r="26441" ht="13.15" customHeight="1" x14ac:dyDescent="0.2"/>
    <row r="26442" ht="13.15" customHeight="1" x14ac:dyDescent="0.2"/>
    <row r="26443" ht="13.15" customHeight="1" x14ac:dyDescent="0.2"/>
    <row r="26444" ht="13.15" customHeight="1" x14ac:dyDescent="0.2"/>
    <row r="26445" ht="13.15" customHeight="1" x14ac:dyDescent="0.2"/>
    <row r="26446" ht="13.15" customHeight="1" x14ac:dyDescent="0.2"/>
    <row r="26447" ht="13.15" customHeight="1" x14ac:dyDescent="0.2"/>
    <row r="26448" ht="13.15" customHeight="1" x14ac:dyDescent="0.2"/>
    <row r="26449" ht="13.15" customHeight="1" x14ac:dyDescent="0.2"/>
    <row r="26450" ht="13.15" customHeight="1" x14ac:dyDescent="0.2"/>
    <row r="26451" ht="13.15" customHeight="1" x14ac:dyDescent="0.2"/>
    <row r="26452" ht="13.15" customHeight="1" x14ac:dyDescent="0.2"/>
    <row r="26453" ht="13.15" customHeight="1" x14ac:dyDescent="0.2"/>
    <row r="26454" ht="13.15" customHeight="1" x14ac:dyDescent="0.2"/>
    <row r="26455" ht="13.15" customHeight="1" x14ac:dyDescent="0.2"/>
    <row r="26456" ht="13.15" customHeight="1" x14ac:dyDescent="0.2"/>
    <row r="26457" ht="13.15" customHeight="1" x14ac:dyDescent="0.2"/>
    <row r="26458" ht="13.15" customHeight="1" x14ac:dyDescent="0.2"/>
    <row r="26459" ht="13.15" customHeight="1" x14ac:dyDescent="0.2"/>
    <row r="26460" ht="13.15" customHeight="1" x14ac:dyDescent="0.2"/>
    <row r="26461" ht="13.15" customHeight="1" x14ac:dyDescent="0.2"/>
    <row r="26462" ht="13.15" customHeight="1" x14ac:dyDescent="0.2"/>
    <row r="26463" ht="13.15" customHeight="1" x14ac:dyDescent="0.2"/>
    <row r="26464" ht="13.15" customHeight="1" x14ac:dyDescent="0.2"/>
    <row r="26465" ht="13.15" customHeight="1" x14ac:dyDescent="0.2"/>
    <row r="26466" ht="13.15" customHeight="1" x14ac:dyDescent="0.2"/>
    <row r="26467" ht="13.15" customHeight="1" x14ac:dyDescent="0.2"/>
    <row r="26468" ht="13.15" customHeight="1" x14ac:dyDescent="0.2"/>
    <row r="26469" ht="13.15" customHeight="1" x14ac:dyDescent="0.2"/>
    <row r="26470" ht="13.15" customHeight="1" x14ac:dyDescent="0.2"/>
    <row r="26471" ht="13.15" customHeight="1" x14ac:dyDescent="0.2"/>
    <row r="26472" ht="13.15" customHeight="1" x14ac:dyDescent="0.2"/>
    <row r="26473" ht="13.15" customHeight="1" x14ac:dyDescent="0.2"/>
    <row r="26474" ht="13.15" customHeight="1" x14ac:dyDescent="0.2"/>
    <row r="26475" ht="13.15" customHeight="1" x14ac:dyDescent="0.2"/>
    <row r="26476" ht="13.15" customHeight="1" x14ac:dyDescent="0.2"/>
    <row r="26477" ht="13.15" customHeight="1" x14ac:dyDescent="0.2"/>
    <row r="26478" ht="13.15" customHeight="1" x14ac:dyDescent="0.2"/>
    <row r="26479" ht="13.15" customHeight="1" x14ac:dyDescent="0.2"/>
    <row r="26480" ht="13.15" customHeight="1" x14ac:dyDescent="0.2"/>
    <row r="26481" ht="13.15" customHeight="1" x14ac:dyDescent="0.2"/>
    <row r="26482" ht="13.15" customHeight="1" x14ac:dyDescent="0.2"/>
    <row r="26483" ht="13.15" customHeight="1" x14ac:dyDescent="0.2"/>
    <row r="26484" ht="13.15" customHeight="1" x14ac:dyDescent="0.2"/>
    <row r="26485" ht="13.15" customHeight="1" x14ac:dyDescent="0.2"/>
    <row r="26486" ht="13.15" customHeight="1" x14ac:dyDescent="0.2"/>
    <row r="26487" ht="13.15" customHeight="1" x14ac:dyDescent="0.2"/>
    <row r="26488" ht="13.15" customHeight="1" x14ac:dyDescent="0.2"/>
    <row r="26489" ht="13.15" customHeight="1" x14ac:dyDescent="0.2"/>
    <row r="26490" ht="13.15" customHeight="1" x14ac:dyDescent="0.2"/>
    <row r="26491" ht="13.15" customHeight="1" x14ac:dyDescent="0.2"/>
    <row r="26492" ht="13.15" customHeight="1" x14ac:dyDescent="0.2"/>
    <row r="26493" ht="13.15" customHeight="1" x14ac:dyDescent="0.2"/>
    <row r="26494" ht="13.15" customHeight="1" x14ac:dyDescent="0.2"/>
    <row r="26495" ht="13.15" customHeight="1" x14ac:dyDescent="0.2"/>
    <row r="26496" ht="13.15" customHeight="1" x14ac:dyDescent="0.2"/>
    <row r="26497" ht="13.15" customHeight="1" x14ac:dyDescent="0.2"/>
    <row r="26498" ht="13.15" customHeight="1" x14ac:dyDescent="0.2"/>
    <row r="26499" ht="13.15" customHeight="1" x14ac:dyDescent="0.2"/>
    <row r="26500" ht="13.15" customHeight="1" x14ac:dyDescent="0.2"/>
    <row r="26501" ht="13.15" customHeight="1" x14ac:dyDescent="0.2"/>
    <row r="26502" ht="13.15" customHeight="1" x14ac:dyDescent="0.2"/>
    <row r="26503" ht="13.15" customHeight="1" x14ac:dyDescent="0.2"/>
    <row r="26504" ht="13.15" customHeight="1" x14ac:dyDescent="0.2"/>
    <row r="26505" ht="13.15" customHeight="1" x14ac:dyDescent="0.2"/>
    <row r="26506" ht="13.15" customHeight="1" x14ac:dyDescent="0.2"/>
    <row r="26507" ht="13.15" customHeight="1" x14ac:dyDescent="0.2"/>
    <row r="26508" ht="13.15" customHeight="1" x14ac:dyDescent="0.2"/>
    <row r="26509" ht="13.15" customHeight="1" x14ac:dyDescent="0.2"/>
    <row r="26510" ht="13.15" customHeight="1" x14ac:dyDescent="0.2"/>
    <row r="26511" ht="13.15" customHeight="1" x14ac:dyDescent="0.2"/>
    <row r="26512" ht="13.15" customHeight="1" x14ac:dyDescent="0.2"/>
    <row r="26513" ht="13.15" customHeight="1" x14ac:dyDescent="0.2"/>
    <row r="26514" ht="13.15" customHeight="1" x14ac:dyDescent="0.2"/>
    <row r="26515" ht="13.15" customHeight="1" x14ac:dyDescent="0.2"/>
    <row r="26516" ht="13.15" customHeight="1" x14ac:dyDescent="0.2"/>
    <row r="26517" ht="13.15" customHeight="1" x14ac:dyDescent="0.2"/>
    <row r="26518" ht="13.15" customHeight="1" x14ac:dyDescent="0.2"/>
    <row r="26519" ht="13.15" customHeight="1" x14ac:dyDescent="0.2"/>
    <row r="26520" ht="13.15" customHeight="1" x14ac:dyDescent="0.2"/>
    <row r="26521" ht="13.15" customHeight="1" x14ac:dyDescent="0.2"/>
    <row r="26522" ht="13.15" customHeight="1" x14ac:dyDescent="0.2"/>
    <row r="26523" ht="13.15" customHeight="1" x14ac:dyDescent="0.2"/>
    <row r="26524" ht="13.15" customHeight="1" x14ac:dyDescent="0.2"/>
    <row r="26525" ht="13.15" customHeight="1" x14ac:dyDescent="0.2"/>
    <row r="26526" ht="13.15" customHeight="1" x14ac:dyDescent="0.2"/>
    <row r="26527" ht="13.15" customHeight="1" x14ac:dyDescent="0.2"/>
    <row r="26528" ht="13.15" customHeight="1" x14ac:dyDescent="0.2"/>
    <row r="26529" ht="13.15" customHeight="1" x14ac:dyDescent="0.2"/>
    <row r="26530" ht="13.15" customHeight="1" x14ac:dyDescent="0.2"/>
    <row r="26531" ht="13.15" customHeight="1" x14ac:dyDescent="0.2"/>
    <row r="26532" ht="13.15" customHeight="1" x14ac:dyDescent="0.2"/>
    <row r="26533" ht="13.15" customHeight="1" x14ac:dyDescent="0.2"/>
    <row r="26534" ht="13.15" customHeight="1" x14ac:dyDescent="0.2"/>
    <row r="26535" ht="13.15" customHeight="1" x14ac:dyDescent="0.2"/>
    <row r="26536" ht="13.15" customHeight="1" x14ac:dyDescent="0.2"/>
    <row r="26537" ht="13.15" customHeight="1" x14ac:dyDescent="0.2"/>
    <row r="26538" ht="13.15" customHeight="1" x14ac:dyDescent="0.2"/>
    <row r="26539" ht="13.15" customHeight="1" x14ac:dyDescent="0.2"/>
    <row r="26540" ht="13.15" customHeight="1" x14ac:dyDescent="0.2"/>
    <row r="26541" ht="13.15" customHeight="1" x14ac:dyDescent="0.2"/>
    <row r="26542" ht="13.15" customHeight="1" x14ac:dyDescent="0.2"/>
    <row r="26543" ht="13.15" customHeight="1" x14ac:dyDescent="0.2"/>
    <row r="26544" ht="13.15" customHeight="1" x14ac:dyDescent="0.2"/>
    <row r="26545" ht="13.15" customHeight="1" x14ac:dyDescent="0.2"/>
    <row r="26546" ht="13.15" customHeight="1" x14ac:dyDescent="0.2"/>
    <row r="26547" ht="13.15" customHeight="1" x14ac:dyDescent="0.2"/>
    <row r="26548" ht="13.15" customHeight="1" x14ac:dyDescent="0.2"/>
    <row r="26549" ht="13.15" customHeight="1" x14ac:dyDescent="0.2"/>
    <row r="26550" ht="13.15" customHeight="1" x14ac:dyDescent="0.2"/>
    <row r="26551" ht="13.15" customHeight="1" x14ac:dyDescent="0.2"/>
    <row r="26552" ht="13.15" customHeight="1" x14ac:dyDescent="0.2"/>
    <row r="26553" ht="13.15" customHeight="1" x14ac:dyDescent="0.2"/>
    <row r="26554" ht="13.15" customHeight="1" x14ac:dyDescent="0.2"/>
    <row r="26555" ht="13.15" customHeight="1" x14ac:dyDescent="0.2"/>
    <row r="26556" ht="13.15" customHeight="1" x14ac:dyDescent="0.2"/>
    <row r="26557" ht="13.15" customHeight="1" x14ac:dyDescent="0.2"/>
    <row r="26558" ht="13.15" customHeight="1" x14ac:dyDescent="0.2"/>
    <row r="26559" ht="13.15" customHeight="1" x14ac:dyDescent="0.2"/>
    <row r="26560" ht="13.15" customHeight="1" x14ac:dyDescent="0.2"/>
    <row r="26561" ht="13.15" customHeight="1" x14ac:dyDescent="0.2"/>
    <row r="26562" ht="13.15" customHeight="1" x14ac:dyDescent="0.2"/>
    <row r="26563" ht="13.15" customHeight="1" x14ac:dyDescent="0.2"/>
    <row r="26564" ht="13.15" customHeight="1" x14ac:dyDescent="0.2"/>
    <row r="26565" ht="13.15" customHeight="1" x14ac:dyDescent="0.2"/>
    <row r="26566" ht="13.15" customHeight="1" x14ac:dyDescent="0.2"/>
    <row r="26567" ht="13.15" customHeight="1" x14ac:dyDescent="0.2"/>
    <row r="26568" ht="13.15" customHeight="1" x14ac:dyDescent="0.2"/>
    <row r="26569" ht="13.15" customHeight="1" x14ac:dyDescent="0.2"/>
    <row r="26570" ht="13.15" customHeight="1" x14ac:dyDescent="0.2"/>
    <row r="26571" ht="13.15" customHeight="1" x14ac:dyDescent="0.2"/>
    <row r="26572" ht="13.15" customHeight="1" x14ac:dyDescent="0.2"/>
    <row r="26573" ht="13.15" customHeight="1" x14ac:dyDescent="0.2"/>
    <row r="26574" ht="13.15" customHeight="1" x14ac:dyDescent="0.2"/>
    <row r="26575" ht="13.15" customHeight="1" x14ac:dyDescent="0.2"/>
    <row r="26576" ht="13.15" customHeight="1" x14ac:dyDescent="0.2"/>
    <row r="26577" ht="13.15" customHeight="1" x14ac:dyDescent="0.2"/>
    <row r="26578" ht="13.15" customHeight="1" x14ac:dyDescent="0.2"/>
    <row r="26579" ht="13.15" customHeight="1" x14ac:dyDescent="0.2"/>
    <row r="26580" ht="13.15" customHeight="1" x14ac:dyDescent="0.2"/>
    <row r="26581" ht="13.15" customHeight="1" x14ac:dyDescent="0.2"/>
    <row r="26582" ht="13.15" customHeight="1" x14ac:dyDescent="0.2"/>
    <row r="26583" ht="13.15" customHeight="1" x14ac:dyDescent="0.2"/>
    <row r="26584" ht="13.15" customHeight="1" x14ac:dyDescent="0.2"/>
    <row r="26585" ht="13.15" customHeight="1" x14ac:dyDescent="0.2"/>
    <row r="26586" ht="13.15" customHeight="1" x14ac:dyDescent="0.2"/>
    <row r="26587" ht="13.15" customHeight="1" x14ac:dyDescent="0.2"/>
    <row r="26588" ht="13.15" customHeight="1" x14ac:dyDescent="0.2"/>
    <row r="26589" ht="13.15" customHeight="1" x14ac:dyDescent="0.2"/>
    <row r="26590" ht="13.15" customHeight="1" x14ac:dyDescent="0.2"/>
    <row r="26591" ht="13.15" customHeight="1" x14ac:dyDescent="0.2"/>
    <row r="26592" ht="13.15" customHeight="1" x14ac:dyDescent="0.2"/>
    <row r="26593" ht="13.15" customHeight="1" x14ac:dyDescent="0.2"/>
    <row r="26594" ht="13.15" customHeight="1" x14ac:dyDescent="0.2"/>
    <row r="26595" ht="13.15" customHeight="1" x14ac:dyDescent="0.2"/>
    <row r="26596" ht="13.15" customHeight="1" x14ac:dyDescent="0.2"/>
    <row r="26597" ht="13.15" customHeight="1" x14ac:dyDescent="0.2"/>
    <row r="26598" ht="13.15" customHeight="1" x14ac:dyDescent="0.2"/>
    <row r="26599" ht="13.15" customHeight="1" x14ac:dyDescent="0.2"/>
    <row r="26600" ht="13.15" customHeight="1" x14ac:dyDescent="0.2"/>
    <row r="26601" ht="13.15" customHeight="1" x14ac:dyDescent="0.2"/>
    <row r="26602" ht="13.15" customHeight="1" x14ac:dyDescent="0.2"/>
    <row r="26603" ht="13.15" customHeight="1" x14ac:dyDescent="0.2"/>
    <row r="26604" ht="13.15" customHeight="1" x14ac:dyDescent="0.2"/>
    <row r="26605" ht="13.15" customHeight="1" x14ac:dyDescent="0.2"/>
    <row r="26606" ht="13.15" customHeight="1" x14ac:dyDescent="0.2"/>
    <row r="26607" ht="13.15" customHeight="1" x14ac:dyDescent="0.2"/>
    <row r="26608" ht="13.15" customHeight="1" x14ac:dyDescent="0.2"/>
    <row r="26609" ht="13.15" customHeight="1" x14ac:dyDescent="0.2"/>
    <row r="26610" ht="13.15" customHeight="1" x14ac:dyDescent="0.2"/>
    <row r="26611" ht="13.15" customHeight="1" x14ac:dyDescent="0.2"/>
    <row r="26612" ht="13.15" customHeight="1" x14ac:dyDescent="0.2"/>
    <row r="26613" ht="13.15" customHeight="1" x14ac:dyDescent="0.2"/>
    <row r="26614" ht="13.15" customHeight="1" x14ac:dyDescent="0.2"/>
    <row r="26615" ht="13.15" customHeight="1" x14ac:dyDescent="0.2"/>
    <row r="26616" ht="13.15" customHeight="1" x14ac:dyDescent="0.2"/>
    <row r="26617" ht="13.15" customHeight="1" x14ac:dyDescent="0.2"/>
    <row r="26618" ht="13.15" customHeight="1" x14ac:dyDescent="0.2"/>
    <row r="26619" ht="13.15" customHeight="1" x14ac:dyDescent="0.2"/>
    <row r="26620" ht="13.15" customHeight="1" x14ac:dyDescent="0.2"/>
    <row r="26621" ht="13.15" customHeight="1" x14ac:dyDescent="0.2"/>
    <row r="26622" ht="13.15" customHeight="1" x14ac:dyDescent="0.2"/>
    <row r="26623" ht="13.15" customHeight="1" x14ac:dyDescent="0.2"/>
    <row r="26624" ht="13.15" customHeight="1" x14ac:dyDescent="0.2"/>
    <row r="26625" ht="13.15" customHeight="1" x14ac:dyDescent="0.2"/>
    <row r="26626" ht="13.15" customHeight="1" x14ac:dyDescent="0.2"/>
    <row r="26627" ht="13.15" customHeight="1" x14ac:dyDescent="0.2"/>
    <row r="26628" ht="13.15" customHeight="1" x14ac:dyDescent="0.2"/>
    <row r="26629" ht="13.15" customHeight="1" x14ac:dyDescent="0.2"/>
    <row r="26630" ht="13.15" customHeight="1" x14ac:dyDescent="0.2"/>
    <row r="26631" ht="13.15" customHeight="1" x14ac:dyDescent="0.2"/>
    <row r="26632" ht="13.15" customHeight="1" x14ac:dyDescent="0.2"/>
    <row r="26633" ht="13.15" customHeight="1" x14ac:dyDescent="0.2"/>
    <row r="26634" ht="13.15" customHeight="1" x14ac:dyDescent="0.2"/>
    <row r="26635" ht="13.15" customHeight="1" x14ac:dyDescent="0.2"/>
    <row r="26636" ht="13.15" customHeight="1" x14ac:dyDescent="0.2"/>
    <row r="26637" ht="13.15" customHeight="1" x14ac:dyDescent="0.2"/>
    <row r="26638" ht="13.15" customHeight="1" x14ac:dyDescent="0.2"/>
    <row r="26639" ht="13.15" customHeight="1" x14ac:dyDescent="0.2"/>
    <row r="26640" ht="13.15" customHeight="1" x14ac:dyDescent="0.2"/>
    <row r="26641" ht="13.15" customHeight="1" x14ac:dyDescent="0.2"/>
    <row r="26642" ht="13.15" customHeight="1" x14ac:dyDescent="0.2"/>
    <row r="26643" ht="13.15" customHeight="1" x14ac:dyDescent="0.2"/>
    <row r="26644" ht="13.15" customHeight="1" x14ac:dyDescent="0.2"/>
    <row r="26645" ht="13.15" customHeight="1" x14ac:dyDescent="0.2"/>
    <row r="26646" ht="13.15" customHeight="1" x14ac:dyDescent="0.2"/>
    <row r="26647" ht="13.15" customHeight="1" x14ac:dyDescent="0.2"/>
    <row r="26648" ht="13.15" customHeight="1" x14ac:dyDescent="0.2"/>
    <row r="26649" ht="13.15" customHeight="1" x14ac:dyDescent="0.2"/>
    <row r="26650" ht="13.15" customHeight="1" x14ac:dyDescent="0.2"/>
    <row r="26651" ht="13.15" customHeight="1" x14ac:dyDescent="0.2"/>
    <row r="26652" ht="13.15" customHeight="1" x14ac:dyDescent="0.2"/>
    <row r="26653" ht="13.15" customHeight="1" x14ac:dyDescent="0.2"/>
    <row r="26654" ht="13.15" customHeight="1" x14ac:dyDescent="0.2"/>
    <row r="26655" ht="13.15" customHeight="1" x14ac:dyDescent="0.2"/>
    <row r="26656" ht="13.15" customHeight="1" x14ac:dyDescent="0.2"/>
    <row r="26657" ht="13.15" customHeight="1" x14ac:dyDescent="0.2"/>
    <row r="26658" ht="13.15" customHeight="1" x14ac:dyDescent="0.2"/>
    <row r="26659" ht="13.15" customHeight="1" x14ac:dyDescent="0.2"/>
    <row r="26660" ht="13.15" customHeight="1" x14ac:dyDescent="0.2"/>
    <row r="26661" ht="13.15" customHeight="1" x14ac:dyDescent="0.2"/>
    <row r="26662" ht="13.15" customHeight="1" x14ac:dyDescent="0.2"/>
    <row r="26663" ht="13.15" customHeight="1" x14ac:dyDescent="0.2"/>
    <row r="26664" ht="13.15" customHeight="1" x14ac:dyDescent="0.2"/>
    <row r="26665" ht="13.15" customHeight="1" x14ac:dyDescent="0.2"/>
    <row r="26666" ht="13.15" customHeight="1" x14ac:dyDescent="0.2"/>
    <row r="26667" ht="13.15" customHeight="1" x14ac:dyDescent="0.2"/>
    <row r="26668" ht="13.15" customHeight="1" x14ac:dyDescent="0.2"/>
    <row r="26669" ht="13.15" customHeight="1" x14ac:dyDescent="0.2"/>
    <row r="26670" ht="13.15" customHeight="1" x14ac:dyDescent="0.2"/>
    <row r="26671" ht="13.15" customHeight="1" x14ac:dyDescent="0.2"/>
    <row r="26672" ht="13.15" customHeight="1" x14ac:dyDescent="0.2"/>
    <row r="26673" ht="13.15" customHeight="1" x14ac:dyDescent="0.2"/>
    <row r="26674" ht="13.15" customHeight="1" x14ac:dyDescent="0.2"/>
    <row r="26675" ht="13.15" customHeight="1" x14ac:dyDescent="0.2"/>
    <row r="26676" ht="13.15" customHeight="1" x14ac:dyDescent="0.2"/>
    <row r="26677" ht="13.15" customHeight="1" x14ac:dyDescent="0.2"/>
    <row r="26678" ht="13.15" customHeight="1" x14ac:dyDescent="0.2"/>
    <row r="26679" ht="13.15" customHeight="1" x14ac:dyDescent="0.2"/>
    <row r="26680" ht="13.15" customHeight="1" x14ac:dyDescent="0.2"/>
    <row r="26681" ht="13.15" customHeight="1" x14ac:dyDescent="0.2"/>
    <row r="26682" ht="13.15" customHeight="1" x14ac:dyDescent="0.2"/>
    <row r="26683" ht="13.15" customHeight="1" x14ac:dyDescent="0.2"/>
    <row r="26684" ht="13.15" customHeight="1" x14ac:dyDescent="0.2"/>
    <row r="26685" ht="13.15" customHeight="1" x14ac:dyDescent="0.2"/>
    <row r="26686" ht="13.15" customHeight="1" x14ac:dyDescent="0.2"/>
    <row r="26687" ht="13.15" customHeight="1" x14ac:dyDescent="0.2"/>
    <row r="26688" ht="13.15" customHeight="1" x14ac:dyDescent="0.2"/>
    <row r="26689" ht="13.15" customHeight="1" x14ac:dyDescent="0.2"/>
    <row r="26690" ht="13.15" customHeight="1" x14ac:dyDescent="0.2"/>
    <row r="26691" ht="13.15" customHeight="1" x14ac:dyDescent="0.2"/>
    <row r="26692" ht="13.15" customHeight="1" x14ac:dyDescent="0.2"/>
    <row r="26693" ht="13.15" customHeight="1" x14ac:dyDescent="0.2"/>
    <row r="26694" ht="13.15" customHeight="1" x14ac:dyDescent="0.2"/>
    <row r="26695" ht="13.15" customHeight="1" x14ac:dyDescent="0.2"/>
    <row r="26696" ht="13.15" customHeight="1" x14ac:dyDescent="0.2"/>
    <row r="26697" ht="13.15" customHeight="1" x14ac:dyDescent="0.2"/>
    <row r="26698" ht="13.15" customHeight="1" x14ac:dyDescent="0.2"/>
    <row r="26699" ht="13.15" customHeight="1" x14ac:dyDescent="0.2"/>
    <row r="26700" ht="13.15" customHeight="1" x14ac:dyDescent="0.2"/>
    <row r="26701" ht="13.15" customHeight="1" x14ac:dyDescent="0.2"/>
    <row r="26702" ht="13.15" customHeight="1" x14ac:dyDescent="0.2"/>
    <row r="26703" ht="13.15" customHeight="1" x14ac:dyDescent="0.2"/>
    <row r="26704" ht="13.15" customHeight="1" x14ac:dyDescent="0.2"/>
    <row r="26705" ht="13.15" customHeight="1" x14ac:dyDescent="0.2"/>
    <row r="26706" ht="13.15" customHeight="1" x14ac:dyDescent="0.2"/>
    <row r="26707" ht="13.15" customHeight="1" x14ac:dyDescent="0.2"/>
    <row r="26708" ht="13.15" customHeight="1" x14ac:dyDescent="0.2"/>
    <row r="26709" ht="13.15" customHeight="1" x14ac:dyDescent="0.2"/>
    <row r="26710" ht="13.15" customHeight="1" x14ac:dyDescent="0.2"/>
    <row r="26711" ht="13.15" customHeight="1" x14ac:dyDescent="0.2"/>
    <row r="26712" ht="13.15" customHeight="1" x14ac:dyDescent="0.2"/>
    <row r="26713" ht="13.15" customHeight="1" x14ac:dyDescent="0.2"/>
    <row r="26714" ht="13.15" customHeight="1" x14ac:dyDescent="0.2"/>
    <row r="26715" ht="13.15" customHeight="1" x14ac:dyDescent="0.2"/>
    <row r="26716" ht="13.15" customHeight="1" x14ac:dyDescent="0.2"/>
    <row r="26717" ht="13.15" customHeight="1" x14ac:dyDescent="0.2"/>
    <row r="26718" ht="13.15" customHeight="1" x14ac:dyDescent="0.2"/>
    <row r="26719" ht="13.15" customHeight="1" x14ac:dyDescent="0.2"/>
    <row r="26720" ht="13.15" customHeight="1" x14ac:dyDescent="0.2"/>
    <row r="26721" ht="13.15" customHeight="1" x14ac:dyDescent="0.2"/>
    <row r="26722" ht="13.15" customHeight="1" x14ac:dyDescent="0.2"/>
    <row r="26723" ht="13.15" customHeight="1" x14ac:dyDescent="0.2"/>
    <row r="26724" ht="13.15" customHeight="1" x14ac:dyDescent="0.2"/>
    <row r="26725" ht="13.15" customHeight="1" x14ac:dyDescent="0.2"/>
    <row r="26726" ht="13.15" customHeight="1" x14ac:dyDescent="0.2"/>
    <row r="26727" ht="13.15" customHeight="1" x14ac:dyDescent="0.2"/>
    <row r="26728" ht="13.15" customHeight="1" x14ac:dyDescent="0.2"/>
    <row r="26729" ht="13.15" customHeight="1" x14ac:dyDescent="0.2"/>
    <row r="26730" ht="13.15" customHeight="1" x14ac:dyDescent="0.2"/>
    <row r="26731" ht="13.15" customHeight="1" x14ac:dyDescent="0.2"/>
    <row r="26732" ht="13.15" customHeight="1" x14ac:dyDescent="0.2"/>
    <row r="26733" ht="13.15" customHeight="1" x14ac:dyDescent="0.2"/>
    <row r="26734" ht="13.15" customHeight="1" x14ac:dyDescent="0.2"/>
    <row r="26735" ht="13.15" customHeight="1" x14ac:dyDescent="0.2"/>
    <row r="26736" ht="13.15" customHeight="1" x14ac:dyDescent="0.2"/>
    <row r="26737" ht="13.15" customHeight="1" x14ac:dyDescent="0.2"/>
    <row r="26738" ht="13.15" customHeight="1" x14ac:dyDescent="0.2"/>
    <row r="26739" ht="13.15" customHeight="1" x14ac:dyDescent="0.2"/>
    <row r="26740" ht="13.15" customHeight="1" x14ac:dyDescent="0.2"/>
    <row r="26741" ht="13.15" customHeight="1" x14ac:dyDescent="0.2"/>
    <row r="26742" ht="13.15" customHeight="1" x14ac:dyDescent="0.2"/>
    <row r="26743" ht="13.15" customHeight="1" x14ac:dyDescent="0.2"/>
    <row r="26744" ht="13.15" customHeight="1" x14ac:dyDescent="0.2"/>
    <row r="26745" ht="13.15" customHeight="1" x14ac:dyDescent="0.2"/>
    <row r="26746" ht="13.15" customHeight="1" x14ac:dyDescent="0.2"/>
    <row r="26747" ht="13.15" customHeight="1" x14ac:dyDescent="0.2"/>
    <row r="26748" ht="13.15" customHeight="1" x14ac:dyDescent="0.2"/>
    <row r="26749" ht="13.15" customHeight="1" x14ac:dyDescent="0.2"/>
    <row r="26750" ht="13.15" customHeight="1" x14ac:dyDescent="0.2"/>
    <row r="26751" ht="13.15" customHeight="1" x14ac:dyDescent="0.2"/>
    <row r="26752" ht="13.15" customHeight="1" x14ac:dyDescent="0.2"/>
    <row r="26753" ht="13.15" customHeight="1" x14ac:dyDescent="0.2"/>
    <row r="26754" ht="13.15" customHeight="1" x14ac:dyDescent="0.2"/>
    <row r="26755" ht="13.15" customHeight="1" x14ac:dyDescent="0.2"/>
    <row r="26756" ht="13.15" customHeight="1" x14ac:dyDescent="0.2"/>
    <row r="26757" ht="13.15" customHeight="1" x14ac:dyDescent="0.2"/>
    <row r="26758" ht="13.15" customHeight="1" x14ac:dyDescent="0.2"/>
    <row r="26759" ht="13.15" customHeight="1" x14ac:dyDescent="0.2"/>
    <row r="26760" ht="13.15" customHeight="1" x14ac:dyDescent="0.2"/>
    <row r="26761" ht="13.15" customHeight="1" x14ac:dyDescent="0.2"/>
    <row r="26762" ht="13.15" customHeight="1" x14ac:dyDescent="0.2"/>
    <row r="26763" ht="13.15" customHeight="1" x14ac:dyDescent="0.2"/>
    <row r="26764" ht="13.15" customHeight="1" x14ac:dyDescent="0.2"/>
    <row r="26765" ht="13.15" customHeight="1" x14ac:dyDescent="0.2"/>
    <row r="26766" ht="13.15" customHeight="1" x14ac:dyDescent="0.2"/>
    <row r="26767" ht="13.15" customHeight="1" x14ac:dyDescent="0.2"/>
    <row r="26768" ht="13.15" customHeight="1" x14ac:dyDescent="0.2"/>
    <row r="26769" ht="13.15" customHeight="1" x14ac:dyDescent="0.2"/>
    <row r="26770" ht="13.15" customHeight="1" x14ac:dyDescent="0.2"/>
    <row r="26771" ht="13.15" customHeight="1" x14ac:dyDescent="0.2"/>
    <row r="26772" ht="13.15" customHeight="1" x14ac:dyDescent="0.2"/>
    <row r="26773" ht="13.15" customHeight="1" x14ac:dyDescent="0.2"/>
    <row r="26774" ht="13.15" customHeight="1" x14ac:dyDescent="0.2"/>
    <row r="26775" ht="13.15" customHeight="1" x14ac:dyDescent="0.2"/>
    <row r="26776" ht="13.15" customHeight="1" x14ac:dyDescent="0.2"/>
    <row r="26777" ht="13.15" customHeight="1" x14ac:dyDescent="0.2"/>
    <row r="26778" ht="13.15" customHeight="1" x14ac:dyDescent="0.2"/>
    <row r="26779" ht="13.15" customHeight="1" x14ac:dyDescent="0.2"/>
    <row r="26780" ht="13.15" customHeight="1" x14ac:dyDescent="0.2"/>
    <row r="26781" ht="13.15" customHeight="1" x14ac:dyDescent="0.2"/>
    <row r="26782" ht="13.15" customHeight="1" x14ac:dyDescent="0.2"/>
    <row r="26783" ht="13.15" customHeight="1" x14ac:dyDescent="0.2"/>
    <row r="26784" ht="13.15" customHeight="1" x14ac:dyDescent="0.2"/>
    <row r="26785" ht="13.15" customHeight="1" x14ac:dyDescent="0.2"/>
    <row r="26786" ht="13.15" customHeight="1" x14ac:dyDescent="0.2"/>
    <row r="26787" ht="13.15" customHeight="1" x14ac:dyDescent="0.2"/>
    <row r="26788" ht="13.15" customHeight="1" x14ac:dyDescent="0.2"/>
    <row r="26789" ht="13.15" customHeight="1" x14ac:dyDescent="0.2"/>
    <row r="26790" ht="13.15" customHeight="1" x14ac:dyDescent="0.2"/>
    <row r="26791" ht="13.15" customHeight="1" x14ac:dyDescent="0.2"/>
    <row r="26792" ht="13.15" customHeight="1" x14ac:dyDescent="0.2"/>
    <row r="26793" ht="13.15" customHeight="1" x14ac:dyDescent="0.2"/>
    <row r="26794" ht="13.15" customHeight="1" x14ac:dyDescent="0.2"/>
    <row r="26795" ht="13.15" customHeight="1" x14ac:dyDescent="0.2"/>
    <row r="26796" ht="13.15" customHeight="1" x14ac:dyDescent="0.2"/>
    <row r="26797" ht="13.15" customHeight="1" x14ac:dyDescent="0.2"/>
    <row r="26798" ht="13.15" customHeight="1" x14ac:dyDescent="0.2"/>
    <row r="26799" ht="13.15" customHeight="1" x14ac:dyDescent="0.2"/>
    <row r="26800" ht="13.15" customHeight="1" x14ac:dyDescent="0.2"/>
    <row r="26801" ht="13.15" customHeight="1" x14ac:dyDescent="0.2"/>
    <row r="26802" ht="13.15" customHeight="1" x14ac:dyDescent="0.2"/>
    <row r="26803" ht="13.15" customHeight="1" x14ac:dyDescent="0.2"/>
    <row r="26804" ht="13.15" customHeight="1" x14ac:dyDescent="0.2"/>
    <row r="26805" ht="13.15" customHeight="1" x14ac:dyDescent="0.2"/>
    <row r="26806" ht="13.15" customHeight="1" x14ac:dyDescent="0.2"/>
    <row r="26807" ht="13.15" customHeight="1" x14ac:dyDescent="0.2"/>
    <row r="26808" ht="13.15" customHeight="1" x14ac:dyDescent="0.2"/>
    <row r="26809" ht="13.15" customHeight="1" x14ac:dyDescent="0.2"/>
    <row r="26810" ht="13.15" customHeight="1" x14ac:dyDescent="0.2"/>
    <row r="26811" ht="13.15" customHeight="1" x14ac:dyDescent="0.2"/>
    <row r="26812" ht="13.15" customHeight="1" x14ac:dyDescent="0.2"/>
    <row r="26813" ht="13.15" customHeight="1" x14ac:dyDescent="0.2"/>
    <row r="26814" ht="13.15" customHeight="1" x14ac:dyDescent="0.2"/>
    <row r="26815" ht="13.15" customHeight="1" x14ac:dyDescent="0.2"/>
    <row r="26816" ht="13.15" customHeight="1" x14ac:dyDescent="0.2"/>
    <row r="26817" ht="13.15" customHeight="1" x14ac:dyDescent="0.2"/>
    <row r="26818" ht="13.15" customHeight="1" x14ac:dyDescent="0.2"/>
    <row r="26819" ht="13.15" customHeight="1" x14ac:dyDescent="0.2"/>
    <row r="26820" ht="13.15" customHeight="1" x14ac:dyDescent="0.2"/>
    <row r="26821" ht="13.15" customHeight="1" x14ac:dyDescent="0.2"/>
    <row r="26822" ht="13.15" customHeight="1" x14ac:dyDescent="0.2"/>
    <row r="26823" ht="13.15" customHeight="1" x14ac:dyDescent="0.2"/>
    <row r="26824" ht="13.15" customHeight="1" x14ac:dyDescent="0.2"/>
    <row r="26825" ht="13.15" customHeight="1" x14ac:dyDescent="0.2"/>
    <row r="26826" ht="13.15" customHeight="1" x14ac:dyDescent="0.2"/>
    <row r="26827" ht="13.15" customHeight="1" x14ac:dyDescent="0.2"/>
    <row r="26828" ht="13.15" customHeight="1" x14ac:dyDescent="0.2"/>
    <row r="26829" ht="13.15" customHeight="1" x14ac:dyDescent="0.2"/>
    <row r="26830" ht="13.15" customHeight="1" x14ac:dyDescent="0.2"/>
    <row r="26831" ht="13.15" customHeight="1" x14ac:dyDescent="0.2"/>
    <row r="26832" ht="13.15" customHeight="1" x14ac:dyDescent="0.2"/>
    <row r="26833" ht="13.15" customHeight="1" x14ac:dyDescent="0.2"/>
    <row r="26834" ht="13.15" customHeight="1" x14ac:dyDescent="0.2"/>
    <row r="26835" ht="13.15" customHeight="1" x14ac:dyDescent="0.2"/>
    <row r="26836" ht="13.15" customHeight="1" x14ac:dyDescent="0.2"/>
    <row r="26837" ht="13.15" customHeight="1" x14ac:dyDescent="0.2"/>
    <row r="26838" ht="13.15" customHeight="1" x14ac:dyDescent="0.2"/>
    <row r="26839" ht="13.15" customHeight="1" x14ac:dyDescent="0.2"/>
    <row r="26840" ht="13.15" customHeight="1" x14ac:dyDescent="0.2"/>
    <row r="26841" ht="13.15" customHeight="1" x14ac:dyDescent="0.2"/>
    <row r="26842" ht="13.15" customHeight="1" x14ac:dyDescent="0.2"/>
    <row r="26843" ht="13.15" customHeight="1" x14ac:dyDescent="0.2"/>
    <row r="26844" ht="13.15" customHeight="1" x14ac:dyDescent="0.2"/>
    <row r="26845" ht="13.15" customHeight="1" x14ac:dyDescent="0.2"/>
    <row r="26846" ht="13.15" customHeight="1" x14ac:dyDescent="0.2"/>
    <row r="26847" ht="13.15" customHeight="1" x14ac:dyDescent="0.2"/>
    <row r="26848" ht="13.15" customHeight="1" x14ac:dyDescent="0.2"/>
    <row r="26849" ht="13.15" customHeight="1" x14ac:dyDescent="0.2"/>
    <row r="26850" ht="13.15" customHeight="1" x14ac:dyDescent="0.2"/>
    <row r="26851" ht="13.15" customHeight="1" x14ac:dyDescent="0.2"/>
    <row r="26852" ht="13.15" customHeight="1" x14ac:dyDescent="0.2"/>
    <row r="26853" ht="13.15" customHeight="1" x14ac:dyDescent="0.2"/>
    <row r="26854" ht="13.15" customHeight="1" x14ac:dyDescent="0.2"/>
    <row r="26855" ht="13.15" customHeight="1" x14ac:dyDescent="0.2"/>
    <row r="26856" ht="13.15" customHeight="1" x14ac:dyDescent="0.2"/>
    <row r="26857" ht="13.15" customHeight="1" x14ac:dyDescent="0.2"/>
    <row r="26858" ht="13.15" customHeight="1" x14ac:dyDescent="0.2"/>
    <row r="26859" ht="13.15" customHeight="1" x14ac:dyDescent="0.2"/>
    <row r="26860" ht="13.15" customHeight="1" x14ac:dyDescent="0.2"/>
    <row r="26861" ht="13.15" customHeight="1" x14ac:dyDescent="0.2"/>
    <row r="26862" ht="13.15" customHeight="1" x14ac:dyDescent="0.2"/>
    <row r="26863" ht="13.15" customHeight="1" x14ac:dyDescent="0.2"/>
    <row r="26864" ht="13.15" customHeight="1" x14ac:dyDescent="0.2"/>
    <row r="26865" ht="13.15" customHeight="1" x14ac:dyDescent="0.2"/>
    <row r="26866" ht="13.15" customHeight="1" x14ac:dyDescent="0.2"/>
    <row r="26867" ht="13.15" customHeight="1" x14ac:dyDescent="0.2"/>
    <row r="26868" ht="13.15" customHeight="1" x14ac:dyDescent="0.2"/>
    <row r="26869" ht="13.15" customHeight="1" x14ac:dyDescent="0.2"/>
    <row r="26870" ht="13.15" customHeight="1" x14ac:dyDescent="0.2"/>
    <row r="26871" ht="13.15" customHeight="1" x14ac:dyDescent="0.2"/>
    <row r="26872" ht="13.15" customHeight="1" x14ac:dyDescent="0.2"/>
    <row r="26873" ht="13.15" customHeight="1" x14ac:dyDescent="0.2"/>
    <row r="26874" ht="13.15" customHeight="1" x14ac:dyDescent="0.2"/>
    <row r="26875" ht="13.15" customHeight="1" x14ac:dyDescent="0.2"/>
    <row r="26876" ht="13.15" customHeight="1" x14ac:dyDescent="0.2"/>
    <row r="26877" ht="13.15" customHeight="1" x14ac:dyDescent="0.2"/>
    <row r="26878" ht="13.15" customHeight="1" x14ac:dyDescent="0.2"/>
    <row r="26879" ht="13.15" customHeight="1" x14ac:dyDescent="0.2"/>
    <row r="26880" ht="13.15" customHeight="1" x14ac:dyDescent="0.2"/>
    <row r="26881" ht="13.15" customHeight="1" x14ac:dyDescent="0.2"/>
    <row r="26882" ht="13.15" customHeight="1" x14ac:dyDescent="0.2"/>
    <row r="26883" ht="13.15" customHeight="1" x14ac:dyDescent="0.2"/>
    <row r="26884" ht="13.15" customHeight="1" x14ac:dyDescent="0.2"/>
    <row r="26885" ht="13.15" customHeight="1" x14ac:dyDescent="0.2"/>
    <row r="26886" ht="13.15" customHeight="1" x14ac:dyDescent="0.2"/>
    <row r="26887" ht="13.15" customHeight="1" x14ac:dyDescent="0.2"/>
    <row r="26888" ht="13.15" customHeight="1" x14ac:dyDescent="0.2"/>
    <row r="26889" ht="13.15" customHeight="1" x14ac:dyDescent="0.2"/>
    <row r="26890" ht="13.15" customHeight="1" x14ac:dyDescent="0.2"/>
    <row r="26891" ht="13.15" customHeight="1" x14ac:dyDescent="0.2"/>
    <row r="26892" ht="13.15" customHeight="1" x14ac:dyDescent="0.2"/>
    <row r="26893" ht="13.15" customHeight="1" x14ac:dyDescent="0.2"/>
    <row r="26894" ht="13.15" customHeight="1" x14ac:dyDescent="0.2"/>
    <row r="26895" ht="13.15" customHeight="1" x14ac:dyDescent="0.2"/>
    <row r="26896" ht="13.15" customHeight="1" x14ac:dyDescent="0.2"/>
    <row r="26897" ht="13.15" customHeight="1" x14ac:dyDescent="0.2"/>
    <row r="26898" ht="13.15" customHeight="1" x14ac:dyDescent="0.2"/>
    <row r="26899" ht="13.15" customHeight="1" x14ac:dyDescent="0.2"/>
    <row r="26900" ht="13.15" customHeight="1" x14ac:dyDescent="0.2"/>
    <row r="26901" ht="13.15" customHeight="1" x14ac:dyDescent="0.2"/>
    <row r="26902" ht="13.15" customHeight="1" x14ac:dyDescent="0.2"/>
    <row r="26903" ht="13.15" customHeight="1" x14ac:dyDescent="0.2"/>
    <row r="26904" ht="13.15" customHeight="1" x14ac:dyDescent="0.2"/>
    <row r="26905" ht="13.15" customHeight="1" x14ac:dyDescent="0.2"/>
    <row r="26906" ht="13.15" customHeight="1" x14ac:dyDescent="0.2"/>
    <row r="26907" ht="13.15" customHeight="1" x14ac:dyDescent="0.2"/>
    <row r="26908" ht="13.15" customHeight="1" x14ac:dyDescent="0.2"/>
    <row r="26909" ht="13.15" customHeight="1" x14ac:dyDescent="0.2"/>
    <row r="26910" ht="13.15" customHeight="1" x14ac:dyDescent="0.2"/>
    <row r="26911" ht="13.15" customHeight="1" x14ac:dyDescent="0.2"/>
    <row r="26912" ht="13.15" customHeight="1" x14ac:dyDescent="0.2"/>
    <row r="26913" ht="13.15" customHeight="1" x14ac:dyDescent="0.2"/>
    <row r="26914" ht="13.15" customHeight="1" x14ac:dyDescent="0.2"/>
    <row r="26915" ht="13.15" customHeight="1" x14ac:dyDescent="0.2"/>
    <row r="26916" ht="13.15" customHeight="1" x14ac:dyDescent="0.2"/>
    <row r="26917" ht="13.15" customHeight="1" x14ac:dyDescent="0.2"/>
    <row r="26918" ht="13.15" customHeight="1" x14ac:dyDescent="0.2"/>
    <row r="26919" ht="13.15" customHeight="1" x14ac:dyDescent="0.2"/>
    <row r="26920" ht="13.15" customHeight="1" x14ac:dyDescent="0.2"/>
    <row r="26921" ht="13.15" customHeight="1" x14ac:dyDescent="0.2"/>
    <row r="26922" ht="13.15" customHeight="1" x14ac:dyDescent="0.2"/>
    <row r="26923" ht="13.15" customHeight="1" x14ac:dyDescent="0.2"/>
    <row r="26924" ht="13.15" customHeight="1" x14ac:dyDescent="0.2"/>
    <row r="26925" ht="13.15" customHeight="1" x14ac:dyDescent="0.2"/>
    <row r="26926" ht="13.15" customHeight="1" x14ac:dyDescent="0.2"/>
    <row r="26927" ht="13.15" customHeight="1" x14ac:dyDescent="0.2"/>
    <row r="26928" ht="13.15" customHeight="1" x14ac:dyDescent="0.2"/>
    <row r="26929" ht="13.15" customHeight="1" x14ac:dyDescent="0.2"/>
    <row r="26930" ht="13.15" customHeight="1" x14ac:dyDescent="0.2"/>
    <row r="26931" ht="13.15" customHeight="1" x14ac:dyDescent="0.2"/>
    <row r="26932" ht="13.15" customHeight="1" x14ac:dyDescent="0.2"/>
    <row r="26933" ht="13.15" customHeight="1" x14ac:dyDescent="0.2"/>
    <row r="26934" ht="13.15" customHeight="1" x14ac:dyDescent="0.2"/>
    <row r="26935" ht="13.15" customHeight="1" x14ac:dyDescent="0.2"/>
    <row r="26936" ht="13.15" customHeight="1" x14ac:dyDescent="0.2"/>
    <row r="26937" ht="13.15" customHeight="1" x14ac:dyDescent="0.2"/>
    <row r="26938" ht="13.15" customHeight="1" x14ac:dyDescent="0.2"/>
    <row r="26939" ht="13.15" customHeight="1" x14ac:dyDescent="0.2"/>
    <row r="26940" ht="13.15" customHeight="1" x14ac:dyDescent="0.2"/>
    <row r="26941" ht="13.15" customHeight="1" x14ac:dyDescent="0.2"/>
    <row r="26942" ht="13.15" customHeight="1" x14ac:dyDescent="0.2"/>
    <row r="26943" ht="13.15" customHeight="1" x14ac:dyDescent="0.2"/>
    <row r="26944" ht="13.15" customHeight="1" x14ac:dyDescent="0.2"/>
    <row r="26945" ht="13.15" customHeight="1" x14ac:dyDescent="0.2"/>
    <row r="26946" ht="13.15" customHeight="1" x14ac:dyDescent="0.2"/>
    <row r="26947" ht="13.15" customHeight="1" x14ac:dyDescent="0.2"/>
    <row r="26948" ht="13.15" customHeight="1" x14ac:dyDescent="0.2"/>
    <row r="26949" ht="13.15" customHeight="1" x14ac:dyDescent="0.2"/>
    <row r="26950" ht="13.15" customHeight="1" x14ac:dyDescent="0.2"/>
    <row r="26951" ht="13.15" customHeight="1" x14ac:dyDescent="0.2"/>
    <row r="26952" ht="13.15" customHeight="1" x14ac:dyDescent="0.2"/>
    <row r="26953" ht="13.15" customHeight="1" x14ac:dyDescent="0.2"/>
    <row r="26954" ht="13.15" customHeight="1" x14ac:dyDescent="0.2"/>
    <row r="26955" ht="13.15" customHeight="1" x14ac:dyDescent="0.2"/>
    <row r="26956" ht="13.15" customHeight="1" x14ac:dyDescent="0.2"/>
    <row r="26957" ht="13.15" customHeight="1" x14ac:dyDescent="0.2"/>
    <row r="26958" ht="13.15" customHeight="1" x14ac:dyDescent="0.2"/>
    <row r="26959" ht="13.15" customHeight="1" x14ac:dyDescent="0.2"/>
    <row r="26960" ht="13.15" customHeight="1" x14ac:dyDescent="0.2"/>
    <row r="26961" ht="13.15" customHeight="1" x14ac:dyDescent="0.2"/>
    <row r="26962" ht="13.15" customHeight="1" x14ac:dyDescent="0.2"/>
    <row r="26963" ht="13.15" customHeight="1" x14ac:dyDescent="0.2"/>
    <row r="26964" ht="13.15" customHeight="1" x14ac:dyDescent="0.2"/>
    <row r="26965" ht="13.15" customHeight="1" x14ac:dyDescent="0.2"/>
    <row r="26966" ht="13.15" customHeight="1" x14ac:dyDescent="0.2"/>
    <row r="26967" ht="13.15" customHeight="1" x14ac:dyDescent="0.2"/>
    <row r="26968" ht="13.15" customHeight="1" x14ac:dyDescent="0.2"/>
    <row r="26969" ht="13.15" customHeight="1" x14ac:dyDescent="0.2"/>
    <row r="26970" ht="13.15" customHeight="1" x14ac:dyDescent="0.2"/>
    <row r="26971" ht="13.15" customHeight="1" x14ac:dyDescent="0.2"/>
    <row r="26972" ht="13.15" customHeight="1" x14ac:dyDescent="0.2"/>
    <row r="26973" ht="13.15" customHeight="1" x14ac:dyDescent="0.2"/>
    <row r="26974" ht="13.15" customHeight="1" x14ac:dyDescent="0.2"/>
    <row r="26975" ht="13.15" customHeight="1" x14ac:dyDescent="0.2"/>
    <row r="26976" ht="13.15" customHeight="1" x14ac:dyDescent="0.2"/>
    <row r="26977" ht="13.15" customHeight="1" x14ac:dyDescent="0.2"/>
    <row r="26978" ht="13.15" customHeight="1" x14ac:dyDescent="0.2"/>
    <row r="26979" ht="13.15" customHeight="1" x14ac:dyDescent="0.2"/>
    <row r="26980" ht="13.15" customHeight="1" x14ac:dyDescent="0.2"/>
    <row r="26981" ht="13.15" customHeight="1" x14ac:dyDescent="0.2"/>
    <row r="26982" ht="13.15" customHeight="1" x14ac:dyDescent="0.2"/>
    <row r="26983" ht="13.15" customHeight="1" x14ac:dyDescent="0.2"/>
    <row r="26984" ht="13.15" customHeight="1" x14ac:dyDescent="0.2"/>
    <row r="26985" ht="13.15" customHeight="1" x14ac:dyDescent="0.2"/>
    <row r="26986" ht="13.15" customHeight="1" x14ac:dyDescent="0.2"/>
    <row r="26987" ht="13.15" customHeight="1" x14ac:dyDescent="0.2"/>
    <row r="26988" ht="13.15" customHeight="1" x14ac:dyDescent="0.2"/>
    <row r="26989" ht="13.15" customHeight="1" x14ac:dyDescent="0.2"/>
    <row r="26990" ht="13.15" customHeight="1" x14ac:dyDescent="0.2"/>
    <row r="26991" ht="13.15" customHeight="1" x14ac:dyDescent="0.2"/>
    <row r="26992" ht="13.15" customHeight="1" x14ac:dyDescent="0.2"/>
    <row r="26993" ht="13.15" customHeight="1" x14ac:dyDescent="0.2"/>
    <row r="26994" ht="13.15" customHeight="1" x14ac:dyDescent="0.2"/>
    <row r="26995" ht="13.15" customHeight="1" x14ac:dyDescent="0.2"/>
    <row r="26996" ht="13.15" customHeight="1" x14ac:dyDescent="0.2"/>
    <row r="26997" ht="13.15" customHeight="1" x14ac:dyDescent="0.2"/>
    <row r="26998" ht="13.15" customHeight="1" x14ac:dyDescent="0.2"/>
    <row r="26999" ht="13.15" customHeight="1" x14ac:dyDescent="0.2"/>
    <row r="27000" ht="13.15" customHeight="1" x14ac:dyDescent="0.2"/>
    <row r="27001" ht="13.15" customHeight="1" x14ac:dyDescent="0.2"/>
    <row r="27002" ht="13.15" customHeight="1" x14ac:dyDescent="0.2"/>
    <row r="27003" ht="13.15" customHeight="1" x14ac:dyDescent="0.2"/>
    <row r="27004" ht="13.15" customHeight="1" x14ac:dyDescent="0.2"/>
    <row r="27005" ht="13.15" customHeight="1" x14ac:dyDescent="0.2"/>
    <row r="27006" ht="13.15" customHeight="1" x14ac:dyDescent="0.2"/>
    <row r="27007" ht="13.15" customHeight="1" x14ac:dyDescent="0.2"/>
    <row r="27008" ht="13.15" customHeight="1" x14ac:dyDescent="0.2"/>
    <row r="27009" ht="13.15" customHeight="1" x14ac:dyDescent="0.2"/>
    <row r="27010" ht="13.15" customHeight="1" x14ac:dyDescent="0.2"/>
    <row r="27011" ht="13.15" customHeight="1" x14ac:dyDescent="0.2"/>
    <row r="27012" ht="13.15" customHeight="1" x14ac:dyDescent="0.2"/>
    <row r="27013" ht="13.15" customHeight="1" x14ac:dyDescent="0.2"/>
    <row r="27014" ht="13.15" customHeight="1" x14ac:dyDescent="0.2"/>
    <row r="27015" ht="13.15" customHeight="1" x14ac:dyDescent="0.2"/>
    <row r="27016" ht="13.15" customHeight="1" x14ac:dyDescent="0.2"/>
    <row r="27017" ht="13.15" customHeight="1" x14ac:dyDescent="0.2"/>
    <row r="27018" ht="13.15" customHeight="1" x14ac:dyDescent="0.2"/>
    <row r="27019" ht="13.15" customHeight="1" x14ac:dyDescent="0.2"/>
    <row r="27020" ht="13.15" customHeight="1" x14ac:dyDescent="0.2"/>
    <row r="27021" ht="13.15" customHeight="1" x14ac:dyDescent="0.2"/>
    <row r="27022" ht="13.15" customHeight="1" x14ac:dyDescent="0.2"/>
    <row r="27023" ht="13.15" customHeight="1" x14ac:dyDescent="0.2"/>
    <row r="27024" ht="13.15" customHeight="1" x14ac:dyDescent="0.2"/>
    <row r="27025" ht="13.15" customHeight="1" x14ac:dyDescent="0.2"/>
    <row r="27026" ht="13.15" customHeight="1" x14ac:dyDescent="0.2"/>
    <row r="27027" ht="13.15" customHeight="1" x14ac:dyDescent="0.2"/>
    <row r="27028" ht="13.15" customHeight="1" x14ac:dyDescent="0.2"/>
    <row r="27029" ht="13.15" customHeight="1" x14ac:dyDescent="0.2"/>
    <row r="27030" ht="13.15" customHeight="1" x14ac:dyDescent="0.2"/>
    <row r="27031" ht="13.15" customHeight="1" x14ac:dyDescent="0.2"/>
    <row r="27032" ht="13.15" customHeight="1" x14ac:dyDescent="0.2"/>
    <row r="27033" ht="13.15" customHeight="1" x14ac:dyDescent="0.2"/>
    <row r="27034" ht="13.15" customHeight="1" x14ac:dyDescent="0.2"/>
    <row r="27035" ht="13.15" customHeight="1" x14ac:dyDescent="0.2"/>
    <row r="27036" ht="13.15" customHeight="1" x14ac:dyDescent="0.2"/>
    <row r="27037" ht="13.15" customHeight="1" x14ac:dyDescent="0.2"/>
    <row r="27038" ht="13.15" customHeight="1" x14ac:dyDescent="0.2"/>
    <row r="27039" ht="13.15" customHeight="1" x14ac:dyDescent="0.2"/>
    <row r="27040" ht="13.15" customHeight="1" x14ac:dyDescent="0.2"/>
    <row r="27041" ht="13.15" customHeight="1" x14ac:dyDescent="0.2"/>
    <row r="27042" ht="13.15" customHeight="1" x14ac:dyDescent="0.2"/>
    <row r="27043" ht="13.15" customHeight="1" x14ac:dyDescent="0.2"/>
    <row r="27044" ht="13.15" customHeight="1" x14ac:dyDescent="0.2"/>
    <row r="27045" ht="13.15" customHeight="1" x14ac:dyDescent="0.2"/>
    <row r="27046" ht="13.15" customHeight="1" x14ac:dyDescent="0.2"/>
    <row r="27047" ht="13.15" customHeight="1" x14ac:dyDescent="0.2"/>
    <row r="27048" ht="13.15" customHeight="1" x14ac:dyDescent="0.2"/>
    <row r="27049" ht="13.15" customHeight="1" x14ac:dyDescent="0.2"/>
    <row r="27050" ht="13.15" customHeight="1" x14ac:dyDescent="0.2"/>
    <row r="27051" ht="13.15" customHeight="1" x14ac:dyDescent="0.2"/>
    <row r="27052" ht="13.15" customHeight="1" x14ac:dyDescent="0.2"/>
    <row r="27053" ht="13.15" customHeight="1" x14ac:dyDescent="0.2"/>
    <row r="27054" ht="13.15" customHeight="1" x14ac:dyDescent="0.2"/>
    <row r="27055" ht="13.15" customHeight="1" x14ac:dyDescent="0.2"/>
    <row r="27056" ht="13.15" customHeight="1" x14ac:dyDescent="0.2"/>
    <row r="27057" ht="13.15" customHeight="1" x14ac:dyDescent="0.2"/>
    <row r="27058" ht="13.15" customHeight="1" x14ac:dyDescent="0.2"/>
    <row r="27059" ht="13.15" customHeight="1" x14ac:dyDescent="0.2"/>
    <row r="27060" ht="13.15" customHeight="1" x14ac:dyDescent="0.2"/>
    <row r="27061" ht="13.15" customHeight="1" x14ac:dyDescent="0.2"/>
    <row r="27062" ht="13.15" customHeight="1" x14ac:dyDescent="0.2"/>
    <row r="27063" ht="13.15" customHeight="1" x14ac:dyDescent="0.2"/>
    <row r="27064" ht="13.15" customHeight="1" x14ac:dyDescent="0.2"/>
    <row r="27065" ht="13.15" customHeight="1" x14ac:dyDescent="0.2"/>
    <row r="27066" ht="13.15" customHeight="1" x14ac:dyDescent="0.2"/>
    <row r="27067" ht="13.15" customHeight="1" x14ac:dyDescent="0.2"/>
    <row r="27068" ht="13.15" customHeight="1" x14ac:dyDescent="0.2"/>
    <row r="27069" ht="13.15" customHeight="1" x14ac:dyDescent="0.2"/>
    <row r="27070" ht="13.15" customHeight="1" x14ac:dyDescent="0.2"/>
    <row r="27071" ht="13.15" customHeight="1" x14ac:dyDescent="0.2"/>
    <row r="27072" ht="13.15" customHeight="1" x14ac:dyDescent="0.2"/>
    <row r="27073" ht="13.15" customHeight="1" x14ac:dyDescent="0.2"/>
    <row r="27074" ht="13.15" customHeight="1" x14ac:dyDescent="0.2"/>
    <row r="27075" ht="13.15" customHeight="1" x14ac:dyDescent="0.2"/>
    <row r="27076" ht="13.15" customHeight="1" x14ac:dyDescent="0.2"/>
    <row r="27077" ht="13.15" customHeight="1" x14ac:dyDescent="0.2"/>
    <row r="27078" ht="13.15" customHeight="1" x14ac:dyDescent="0.2"/>
    <row r="27079" ht="13.15" customHeight="1" x14ac:dyDescent="0.2"/>
    <row r="27080" ht="13.15" customHeight="1" x14ac:dyDescent="0.2"/>
    <row r="27081" ht="13.15" customHeight="1" x14ac:dyDescent="0.2"/>
    <row r="27082" ht="13.15" customHeight="1" x14ac:dyDescent="0.2"/>
    <row r="27083" ht="13.15" customHeight="1" x14ac:dyDescent="0.2"/>
    <row r="27084" ht="13.15" customHeight="1" x14ac:dyDescent="0.2"/>
    <row r="27085" ht="13.15" customHeight="1" x14ac:dyDescent="0.2"/>
    <row r="27086" ht="13.15" customHeight="1" x14ac:dyDescent="0.2"/>
    <row r="27087" ht="13.15" customHeight="1" x14ac:dyDescent="0.2"/>
    <row r="27088" ht="13.15" customHeight="1" x14ac:dyDescent="0.2"/>
    <row r="27089" ht="13.15" customHeight="1" x14ac:dyDescent="0.2"/>
    <row r="27090" ht="13.15" customHeight="1" x14ac:dyDescent="0.2"/>
    <row r="27091" ht="13.15" customHeight="1" x14ac:dyDescent="0.2"/>
    <row r="27092" ht="13.15" customHeight="1" x14ac:dyDescent="0.2"/>
    <row r="27093" ht="13.15" customHeight="1" x14ac:dyDescent="0.2"/>
    <row r="27094" ht="13.15" customHeight="1" x14ac:dyDescent="0.2"/>
    <row r="27095" ht="13.15" customHeight="1" x14ac:dyDescent="0.2"/>
    <row r="27096" ht="13.15" customHeight="1" x14ac:dyDescent="0.2"/>
    <row r="27097" ht="13.15" customHeight="1" x14ac:dyDescent="0.2"/>
    <row r="27098" ht="13.15" customHeight="1" x14ac:dyDescent="0.2"/>
    <row r="27099" ht="13.15" customHeight="1" x14ac:dyDescent="0.2"/>
    <row r="27100" ht="13.15" customHeight="1" x14ac:dyDescent="0.2"/>
    <row r="27101" ht="13.15" customHeight="1" x14ac:dyDescent="0.2"/>
    <row r="27102" ht="13.15" customHeight="1" x14ac:dyDescent="0.2"/>
    <row r="27103" ht="13.15" customHeight="1" x14ac:dyDescent="0.2"/>
    <row r="27104" ht="13.15" customHeight="1" x14ac:dyDescent="0.2"/>
    <row r="27105" ht="13.15" customHeight="1" x14ac:dyDescent="0.2"/>
    <row r="27106" ht="13.15" customHeight="1" x14ac:dyDescent="0.2"/>
    <row r="27107" ht="13.15" customHeight="1" x14ac:dyDescent="0.2"/>
    <row r="27108" ht="13.15" customHeight="1" x14ac:dyDescent="0.2"/>
    <row r="27109" ht="13.15" customHeight="1" x14ac:dyDescent="0.2"/>
    <row r="27110" ht="13.15" customHeight="1" x14ac:dyDescent="0.2"/>
    <row r="27111" ht="13.15" customHeight="1" x14ac:dyDescent="0.2"/>
    <row r="27112" ht="13.15" customHeight="1" x14ac:dyDescent="0.2"/>
    <row r="27113" ht="13.15" customHeight="1" x14ac:dyDescent="0.2"/>
    <row r="27114" ht="13.15" customHeight="1" x14ac:dyDescent="0.2"/>
    <row r="27115" ht="13.15" customHeight="1" x14ac:dyDescent="0.2"/>
    <row r="27116" ht="13.15" customHeight="1" x14ac:dyDescent="0.2"/>
    <row r="27117" ht="13.15" customHeight="1" x14ac:dyDescent="0.2"/>
    <row r="27118" ht="13.15" customHeight="1" x14ac:dyDescent="0.2"/>
    <row r="27119" ht="13.15" customHeight="1" x14ac:dyDescent="0.2"/>
    <row r="27120" ht="13.15" customHeight="1" x14ac:dyDescent="0.2"/>
    <row r="27121" ht="13.15" customHeight="1" x14ac:dyDescent="0.2"/>
    <row r="27122" ht="13.15" customHeight="1" x14ac:dyDescent="0.2"/>
    <row r="27123" ht="13.15" customHeight="1" x14ac:dyDescent="0.2"/>
    <row r="27124" ht="13.15" customHeight="1" x14ac:dyDescent="0.2"/>
    <row r="27125" ht="13.15" customHeight="1" x14ac:dyDescent="0.2"/>
    <row r="27126" ht="13.15" customHeight="1" x14ac:dyDescent="0.2"/>
    <row r="27127" ht="13.15" customHeight="1" x14ac:dyDescent="0.2"/>
    <row r="27128" ht="13.15" customHeight="1" x14ac:dyDescent="0.2"/>
    <row r="27129" ht="13.15" customHeight="1" x14ac:dyDescent="0.2"/>
    <row r="27130" ht="13.15" customHeight="1" x14ac:dyDescent="0.2"/>
    <row r="27131" ht="13.15" customHeight="1" x14ac:dyDescent="0.2"/>
    <row r="27132" ht="13.15" customHeight="1" x14ac:dyDescent="0.2"/>
    <row r="27133" ht="13.15" customHeight="1" x14ac:dyDescent="0.2"/>
    <row r="27134" ht="13.15" customHeight="1" x14ac:dyDescent="0.2"/>
    <row r="27135" ht="13.15" customHeight="1" x14ac:dyDescent="0.2"/>
    <row r="27136" ht="13.15" customHeight="1" x14ac:dyDescent="0.2"/>
    <row r="27137" ht="13.15" customHeight="1" x14ac:dyDescent="0.2"/>
    <row r="27138" ht="13.15" customHeight="1" x14ac:dyDescent="0.2"/>
    <row r="27139" ht="13.15" customHeight="1" x14ac:dyDescent="0.2"/>
    <row r="27140" ht="13.15" customHeight="1" x14ac:dyDescent="0.2"/>
    <row r="27141" ht="13.15" customHeight="1" x14ac:dyDescent="0.2"/>
    <row r="27142" ht="13.15" customHeight="1" x14ac:dyDescent="0.2"/>
    <row r="27143" ht="13.15" customHeight="1" x14ac:dyDescent="0.2"/>
    <row r="27144" ht="13.15" customHeight="1" x14ac:dyDescent="0.2"/>
    <row r="27145" ht="13.15" customHeight="1" x14ac:dyDescent="0.2"/>
    <row r="27146" ht="13.15" customHeight="1" x14ac:dyDescent="0.2"/>
    <row r="27147" ht="13.15" customHeight="1" x14ac:dyDescent="0.2"/>
    <row r="27148" ht="13.15" customHeight="1" x14ac:dyDescent="0.2"/>
    <row r="27149" ht="13.15" customHeight="1" x14ac:dyDescent="0.2"/>
    <row r="27150" ht="13.15" customHeight="1" x14ac:dyDescent="0.2"/>
    <row r="27151" ht="13.15" customHeight="1" x14ac:dyDescent="0.2"/>
    <row r="27152" ht="13.15" customHeight="1" x14ac:dyDescent="0.2"/>
    <row r="27153" ht="13.15" customHeight="1" x14ac:dyDescent="0.2"/>
    <row r="27154" ht="13.15" customHeight="1" x14ac:dyDescent="0.2"/>
    <row r="27155" ht="13.15" customHeight="1" x14ac:dyDescent="0.2"/>
    <row r="27156" ht="13.15" customHeight="1" x14ac:dyDescent="0.2"/>
    <row r="27157" ht="13.15" customHeight="1" x14ac:dyDescent="0.2"/>
    <row r="27158" ht="13.15" customHeight="1" x14ac:dyDescent="0.2"/>
    <row r="27159" ht="13.15" customHeight="1" x14ac:dyDescent="0.2"/>
    <row r="27160" ht="13.15" customHeight="1" x14ac:dyDescent="0.2"/>
    <row r="27161" ht="13.15" customHeight="1" x14ac:dyDescent="0.2"/>
    <row r="27162" ht="13.15" customHeight="1" x14ac:dyDescent="0.2"/>
    <row r="27163" ht="13.15" customHeight="1" x14ac:dyDescent="0.2"/>
    <row r="27164" ht="13.15" customHeight="1" x14ac:dyDescent="0.2"/>
    <row r="27165" ht="13.15" customHeight="1" x14ac:dyDescent="0.2"/>
    <row r="27166" ht="13.15" customHeight="1" x14ac:dyDescent="0.2"/>
    <row r="27167" ht="13.15" customHeight="1" x14ac:dyDescent="0.2"/>
    <row r="27168" ht="13.15" customHeight="1" x14ac:dyDescent="0.2"/>
    <row r="27169" ht="13.15" customHeight="1" x14ac:dyDescent="0.2"/>
    <row r="27170" ht="13.15" customHeight="1" x14ac:dyDescent="0.2"/>
    <row r="27171" ht="13.15" customHeight="1" x14ac:dyDescent="0.2"/>
    <row r="27172" ht="13.15" customHeight="1" x14ac:dyDescent="0.2"/>
    <row r="27173" ht="13.15" customHeight="1" x14ac:dyDescent="0.2"/>
    <row r="27174" ht="13.15" customHeight="1" x14ac:dyDescent="0.2"/>
    <row r="27175" ht="13.15" customHeight="1" x14ac:dyDescent="0.2"/>
    <row r="27176" ht="13.15" customHeight="1" x14ac:dyDescent="0.2"/>
    <row r="27177" ht="13.15" customHeight="1" x14ac:dyDescent="0.2"/>
    <row r="27178" ht="13.15" customHeight="1" x14ac:dyDescent="0.2"/>
    <row r="27179" ht="13.15" customHeight="1" x14ac:dyDescent="0.2"/>
    <row r="27180" ht="13.15" customHeight="1" x14ac:dyDescent="0.2"/>
    <row r="27181" ht="13.15" customHeight="1" x14ac:dyDescent="0.2"/>
    <row r="27182" ht="13.15" customHeight="1" x14ac:dyDescent="0.2"/>
    <row r="27183" ht="13.15" customHeight="1" x14ac:dyDescent="0.2"/>
    <row r="27184" ht="13.15" customHeight="1" x14ac:dyDescent="0.2"/>
    <row r="27185" ht="13.15" customHeight="1" x14ac:dyDescent="0.2"/>
    <row r="27186" ht="13.15" customHeight="1" x14ac:dyDescent="0.2"/>
    <row r="27187" ht="13.15" customHeight="1" x14ac:dyDescent="0.2"/>
    <row r="27188" ht="13.15" customHeight="1" x14ac:dyDescent="0.2"/>
    <row r="27189" ht="13.15" customHeight="1" x14ac:dyDescent="0.2"/>
    <row r="27190" ht="13.15" customHeight="1" x14ac:dyDescent="0.2"/>
    <row r="27191" ht="13.15" customHeight="1" x14ac:dyDescent="0.2"/>
    <row r="27192" ht="13.15" customHeight="1" x14ac:dyDescent="0.2"/>
    <row r="27193" ht="13.15" customHeight="1" x14ac:dyDescent="0.2"/>
    <row r="27194" ht="13.15" customHeight="1" x14ac:dyDescent="0.2"/>
    <row r="27195" ht="13.15" customHeight="1" x14ac:dyDescent="0.2"/>
    <row r="27196" ht="13.15" customHeight="1" x14ac:dyDescent="0.2"/>
    <row r="27197" ht="13.15" customHeight="1" x14ac:dyDescent="0.2"/>
    <row r="27198" ht="13.15" customHeight="1" x14ac:dyDescent="0.2"/>
    <row r="27199" ht="13.15" customHeight="1" x14ac:dyDescent="0.2"/>
    <row r="27200" ht="13.15" customHeight="1" x14ac:dyDescent="0.2"/>
    <row r="27201" ht="13.15" customHeight="1" x14ac:dyDescent="0.2"/>
    <row r="27202" ht="13.15" customHeight="1" x14ac:dyDescent="0.2"/>
    <row r="27203" ht="13.15" customHeight="1" x14ac:dyDescent="0.2"/>
    <row r="27204" ht="13.15" customHeight="1" x14ac:dyDescent="0.2"/>
    <row r="27205" ht="13.15" customHeight="1" x14ac:dyDescent="0.2"/>
    <row r="27206" ht="13.15" customHeight="1" x14ac:dyDescent="0.2"/>
    <row r="27207" ht="13.15" customHeight="1" x14ac:dyDescent="0.2"/>
    <row r="27208" ht="13.15" customHeight="1" x14ac:dyDescent="0.2"/>
    <row r="27209" ht="13.15" customHeight="1" x14ac:dyDescent="0.2"/>
    <row r="27210" ht="13.15" customHeight="1" x14ac:dyDescent="0.2"/>
    <row r="27211" ht="13.15" customHeight="1" x14ac:dyDescent="0.2"/>
    <row r="27212" ht="13.15" customHeight="1" x14ac:dyDescent="0.2"/>
    <row r="27213" ht="13.15" customHeight="1" x14ac:dyDescent="0.2"/>
    <row r="27214" ht="13.15" customHeight="1" x14ac:dyDescent="0.2"/>
    <row r="27215" ht="13.15" customHeight="1" x14ac:dyDescent="0.2"/>
    <row r="27216" ht="13.15" customHeight="1" x14ac:dyDescent="0.2"/>
    <row r="27217" ht="13.15" customHeight="1" x14ac:dyDescent="0.2"/>
    <row r="27218" ht="13.15" customHeight="1" x14ac:dyDescent="0.2"/>
    <row r="27219" ht="13.15" customHeight="1" x14ac:dyDescent="0.2"/>
    <row r="27220" ht="13.15" customHeight="1" x14ac:dyDescent="0.2"/>
    <row r="27221" ht="13.15" customHeight="1" x14ac:dyDescent="0.2"/>
    <row r="27222" ht="13.15" customHeight="1" x14ac:dyDescent="0.2"/>
    <row r="27223" ht="13.15" customHeight="1" x14ac:dyDescent="0.2"/>
    <row r="27224" ht="13.15" customHeight="1" x14ac:dyDescent="0.2"/>
    <row r="27225" ht="13.15" customHeight="1" x14ac:dyDescent="0.2"/>
    <row r="27226" ht="13.15" customHeight="1" x14ac:dyDescent="0.2"/>
    <row r="27227" ht="13.15" customHeight="1" x14ac:dyDescent="0.2"/>
    <row r="27228" ht="13.15" customHeight="1" x14ac:dyDescent="0.2"/>
    <row r="27229" ht="13.15" customHeight="1" x14ac:dyDescent="0.2"/>
    <row r="27230" ht="13.15" customHeight="1" x14ac:dyDescent="0.2"/>
    <row r="27231" ht="13.15" customHeight="1" x14ac:dyDescent="0.2"/>
    <row r="27232" ht="13.15" customHeight="1" x14ac:dyDescent="0.2"/>
    <row r="27233" ht="13.15" customHeight="1" x14ac:dyDescent="0.2"/>
    <row r="27234" ht="13.15" customHeight="1" x14ac:dyDescent="0.2"/>
    <row r="27235" ht="13.15" customHeight="1" x14ac:dyDescent="0.2"/>
    <row r="27236" ht="13.15" customHeight="1" x14ac:dyDescent="0.2"/>
    <row r="27237" ht="13.15" customHeight="1" x14ac:dyDescent="0.2"/>
    <row r="27238" ht="13.15" customHeight="1" x14ac:dyDescent="0.2"/>
    <row r="27239" ht="13.15" customHeight="1" x14ac:dyDescent="0.2"/>
    <row r="27240" ht="13.15" customHeight="1" x14ac:dyDescent="0.2"/>
    <row r="27241" ht="13.15" customHeight="1" x14ac:dyDescent="0.2"/>
    <row r="27242" ht="13.15" customHeight="1" x14ac:dyDescent="0.2"/>
    <row r="27243" ht="13.15" customHeight="1" x14ac:dyDescent="0.2"/>
    <row r="27244" ht="13.15" customHeight="1" x14ac:dyDescent="0.2"/>
    <row r="27245" ht="13.15" customHeight="1" x14ac:dyDescent="0.2"/>
    <row r="27246" ht="13.15" customHeight="1" x14ac:dyDescent="0.2"/>
    <row r="27247" ht="13.15" customHeight="1" x14ac:dyDescent="0.2"/>
    <row r="27248" ht="13.15" customHeight="1" x14ac:dyDescent="0.2"/>
    <row r="27249" ht="13.15" customHeight="1" x14ac:dyDescent="0.2"/>
    <row r="27250" ht="13.15" customHeight="1" x14ac:dyDescent="0.2"/>
    <row r="27251" ht="13.15" customHeight="1" x14ac:dyDescent="0.2"/>
    <row r="27252" ht="13.15" customHeight="1" x14ac:dyDescent="0.2"/>
    <row r="27253" ht="13.15" customHeight="1" x14ac:dyDescent="0.2"/>
    <row r="27254" ht="13.15" customHeight="1" x14ac:dyDescent="0.2"/>
    <row r="27255" ht="13.15" customHeight="1" x14ac:dyDescent="0.2"/>
    <row r="27256" ht="13.15" customHeight="1" x14ac:dyDescent="0.2"/>
    <row r="27257" ht="13.15" customHeight="1" x14ac:dyDescent="0.2"/>
    <row r="27258" ht="13.15" customHeight="1" x14ac:dyDescent="0.2"/>
    <row r="27259" ht="13.15" customHeight="1" x14ac:dyDescent="0.2"/>
    <row r="27260" ht="13.15" customHeight="1" x14ac:dyDescent="0.2"/>
    <row r="27261" ht="13.15" customHeight="1" x14ac:dyDescent="0.2"/>
    <row r="27262" ht="13.15" customHeight="1" x14ac:dyDescent="0.2"/>
    <row r="27263" ht="13.15" customHeight="1" x14ac:dyDescent="0.2"/>
    <row r="27264" ht="13.15" customHeight="1" x14ac:dyDescent="0.2"/>
    <row r="27265" ht="13.15" customHeight="1" x14ac:dyDescent="0.2"/>
    <row r="27266" ht="13.15" customHeight="1" x14ac:dyDescent="0.2"/>
    <row r="27267" ht="13.15" customHeight="1" x14ac:dyDescent="0.2"/>
    <row r="27268" ht="13.15" customHeight="1" x14ac:dyDescent="0.2"/>
    <row r="27269" ht="13.15" customHeight="1" x14ac:dyDescent="0.2"/>
    <row r="27270" ht="13.15" customHeight="1" x14ac:dyDescent="0.2"/>
    <row r="27271" ht="13.15" customHeight="1" x14ac:dyDescent="0.2"/>
    <row r="27272" ht="13.15" customHeight="1" x14ac:dyDescent="0.2"/>
    <row r="27273" ht="13.15" customHeight="1" x14ac:dyDescent="0.2"/>
    <row r="27274" ht="13.15" customHeight="1" x14ac:dyDescent="0.2"/>
    <row r="27275" ht="13.15" customHeight="1" x14ac:dyDescent="0.2"/>
    <row r="27276" ht="13.15" customHeight="1" x14ac:dyDescent="0.2"/>
    <row r="27277" ht="13.15" customHeight="1" x14ac:dyDescent="0.2"/>
    <row r="27278" ht="13.15" customHeight="1" x14ac:dyDescent="0.2"/>
    <row r="27279" ht="13.15" customHeight="1" x14ac:dyDescent="0.2"/>
    <row r="27280" ht="13.15" customHeight="1" x14ac:dyDescent="0.2"/>
    <row r="27281" ht="13.15" customHeight="1" x14ac:dyDescent="0.2"/>
    <row r="27282" ht="13.15" customHeight="1" x14ac:dyDescent="0.2"/>
    <row r="27283" ht="13.15" customHeight="1" x14ac:dyDescent="0.2"/>
    <row r="27284" ht="13.15" customHeight="1" x14ac:dyDescent="0.2"/>
    <row r="27285" ht="13.15" customHeight="1" x14ac:dyDescent="0.2"/>
    <row r="27286" ht="13.15" customHeight="1" x14ac:dyDescent="0.2"/>
    <row r="27287" ht="13.15" customHeight="1" x14ac:dyDescent="0.2"/>
    <row r="27288" ht="13.15" customHeight="1" x14ac:dyDescent="0.2"/>
    <row r="27289" ht="13.15" customHeight="1" x14ac:dyDescent="0.2"/>
    <row r="27290" ht="13.15" customHeight="1" x14ac:dyDescent="0.2"/>
    <row r="27291" ht="13.15" customHeight="1" x14ac:dyDescent="0.2"/>
    <row r="27292" ht="13.15" customHeight="1" x14ac:dyDescent="0.2"/>
    <row r="27293" ht="13.15" customHeight="1" x14ac:dyDescent="0.2"/>
    <row r="27294" ht="13.15" customHeight="1" x14ac:dyDescent="0.2"/>
    <row r="27295" ht="13.15" customHeight="1" x14ac:dyDescent="0.2"/>
    <row r="27296" ht="13.15" customHeight="1" x14ac:dyDescent="0.2"/>
    <row r="27297" ht="13.15" customHeight="1" x14ac:dyDescent="0.2"/>
    <row r="27298" ht="13.15" customHeight="1" x14ac:dyDescent="0.2"/>
    <row r="27299" ht="13.15" customHeight="1" x14ac:dyDescent="0.2"/>
    <row r="27300" ht="13.15" customHeight="1" x14ac:dyDescent="0.2"/>
    <row r="27301" ht="13.15" customHeight="1" x14ac:dyDescent="0.2"/>
    <row r="27302" ht="13.15" customHeight="1" x14ac:dyDescent="0.2"/>
    <row r="27303" ht="13.15" customHeight="1" x14ac:dyDescent="0.2"/>
    <row r="27304" ht="13.15" customHeight="1" x14ac:dyDescent="0.2"/>
    <row r="27305" ht="13.15" customHeight="1" x14ac:dyDescent="0.2"/>
    <row r="27306" ht="13.15" customHeight="1" x14ac:dyDescent="0.2"/>
    <row r="27307" ht="13.15" customHeight="1" x14ac:dyDescent="0.2"/>
    <row r="27308" ht="13.15" customHeight="1" x14ac:dyDescent="0.2"/>
    <row r="27309" ht="13.15" customHeight="1" x14ac:dyDescent="0.2"/>
    <row r="27310" ht="13.15" customHeight="1" x14ac:dyDescent="0.2"/>
    <row r="27311" ht="13.15" customHeight="1" x14ac:dyDescent="0.2"/>
    <row r="27312" ht="13.15" customHeight="1" x14ac:dyDescent="0.2"/>
    <row r="27313" ht="13.15" customHeight="1" x14ac:dyDescent="0.2"/>
    <row r="27314" ht="13.15" customHeight="1" x14ac:dyDescent="0.2"/>
    <row r="27315" ht="13.15" customHeight="1" x14ac:dyDescent="0.2"/>
    <row r="27316" ht="13.15" customHeight="1" x14ac:dyDescent="0.2"/>
    <row r="27317" ht="13.15" customHeight="1" x14ac:dyDescent="0.2"/>
    <row r="27318" ht="13.15" customHeight="1" x14ac:dyDescent="0.2"/>
    <row r="27319" ht="13.15" customHeight="1" x14ac:dyDescent="0.2"/>
    <row r="27320" ht="13.15" customHeight="1" x14ac:dyDescent="0.2"/>
    <row r="27321" ht="13.15" customHeight="1" x14ac:dyDescent="0.2"/>
    <row r="27322" ht="13.15" customHeight="1" x14ac:dyDescent="0.2"/>
    <row r="27323" ht="13.15" customHeight="1" x14ac:dyDescent="0.2"/>
    <row r="27324" ht="13.15" customHeight="1" x14ac:dyDescent="0.2"/>
    <row r="27325" ht="13.15" customHeight="1" x14ac:dyDescent="0.2"/>
    <row r="27326" ht="13.15" customHeight="1" x14ac:dyDescent="0.2"/>
    <row r="27327" ht="13.15" customHeight="1" x14ac:dyDescent="0.2"/>
    <row r="27328" ht="13.15" customHeight="1" x14ac:dyDescent="0.2"/>
    <row r="27329" ht="13.15" customHeight="1" x14ac:dyDescent="0.2"/>
    <row r="27330" ht="13.15" customHeight="1" x14ac:dyDescent="0.2"/>
    <row r="27331" ht="13.15" customHeight="1" x14ac:dyDescent="0.2"/>
    <row r="27332" ht="13.15" customHeight="1" x14ac:dyDescent="0.2"/>
    <row r="27333" ht="13.15" customHeight="1" x14ac:dyDescent="0.2"/>
    <row r="27334" ht="13.15" customHeight="1" x14ac:dyDescent="0.2"/>
    <row r="27335" ht="13.15" customHeight="1" x14ac:dyDescent="0.2"/>
    <row r="27336" ht="13.15" customHeight="1" x14ac:dyDescent="0.2"/>
    <row r="27337" ht="13.15" customHeight="1" x14ac:dyDescent="0.2"/>
    <row r="27338" ht="13.15" customHeight="1" x14ac:dyDescent="0.2"/>
    <row r="27339" ht="13.15" customHeight="1" x14ac:dyDescent="0.2"/>
    <row r="27340" ht="13.15" customHeight="1" x14ac:dyDescent="0.2"/>
    <row r="27341" ht="13.15" customHeight="1" x14ac:dyDescent="0.2"/>
    <row r="27342" ht="13.15" customHeight="1" x14ac:dyDescent="0.2"/>
    <row r="27343" ht="13.15" customHeight="1" x14ac:dyDescent="0.2"/>
    <row r="27344" ht="13.15" customHeight="1" x14ac:dyDescent="0.2"/>
    <row r="27345" ht="13.15" customHeight="1" x14ac:dyDescent="0.2"/>
    <row r="27346" ht="13.15" customHeight="1" x14ac:dyDescent="0.2"/>
    <row r="27347" ht="13.15" customHeight="1" x14ac:dyDescent="0.2"/>
    <row r="27348" ht="13.15" customHeight="1" x14ac:dyDescent="0.2"/>
    <row r="27349" ht="13.15" customHeight="1" x14ac:dyDescent="0.2"/>
    <row r="27350" ht="13.15" customHeight="1" x14ac:dyDescent="0.2"/>
    <row r="27351" ht="13.15" customHeight="1" x14ac:dyDescent="0.2"/>
    <row r="27352" ht="13.15" customHeight="1" x14ac:dyDescent="0.2"/>
    <row r="27353" ht="13.15" customHeight="1" x14ac:dyDescent="0.2"/>
    <row r="27354" ht="13.15" customHeight="1" x14ac:dyDescent="0.2"/>
    <row r="27355" ht="13.15" customHeight="1" x14ac:dyDescent="0.2"/>
    <row r="27356" ht="13.15" customHeight="1" x14ac:dyDescent="0.2"/>
    <row r="27357" ht="13.15" customHeight="1" x14ac:dyDescent="0.2"/>
    <row r="27358" ht="13.15" customHeight="1" x14ac:dyDescent="0.2"/>
    <row r="27359" ht="13.15" customHeight="1" x14ac:dyDescent="0.2"/>
    <row r="27360" ht="13.15" customHeight="1" x14ac:dyDescent="0.2"/>
    <row r="27361" ht="13.15" customHeight="1" x14ac:dyDescent="0.2"/>
    <row r="27362" ht="13.15" customHeight="1" x14ac:dyDescent="0.2"/>
    <row r="27363" ht="13.15" customHeight="1" x14ac:dyDescent="0.2"/>
    <row r="27364" ht="13.15" customHeight="1" x14ac:dyDescent="0.2"/>
    <row r="27365" ht="13.15" customHeight="1" x14ac:dyDescent="0.2"/>
    <row r="27366" ht="13.15" customHeight="1" x14ac:dyDescent="0.2"/>
    <row r="27367" ht="13.15" customHeight="1" x14ac:dyDescent="0.2"/>
    <row r="27368" ht="13.15" customHeight="1" x14ac:dyDescent="0.2"/>
    <row r="27369" ht="13.15" customHeight="1" x14ac:dyDescent="0.2"/>
    <row r="27370" ht="13.15" customHeight="1" x14ac:dyDescent="0.2"/>
    <row r="27371" ht="13.15" customHeight="1" x14ac:dyDescent="0.2"/>
    <row r="27372" ht="13.15" customHeight="1" x14ac:dyDescent="0.2"/>
    <row r="27373" ht="13.15" customHeight="1" x14ac:dyDescent="0.2"/>
    <row r="27374" ht="13.15" customHeight="1" x14ac:dyDescent="0.2"/>
    <row r="27375" ht="13.15" customHeight="1" x14ac:dyDescent="0.2"/>
    <row r="27376" ht="13.15" customHeight="1" x14ac:dyDescent="0.2"/>
    <row r="27377" ht="13.15" customHeight="1" x14ac:dyDescent="0.2"/>
    <row r="27378" ht="13.15" customHeight="1" x14ac:dyDescent="0.2"/>
    <row r="27379" ht="13.15" customHeight="1" x14ac:dyDescent="0.2"/>
    <row r="27380" ht="13.15" customHeight="1" x14ac:dyDescent="0.2"/>
    <row r="27381" ht="13.15" customHeight="1" x14ac:dyDescent="0.2"/>
    <row r="27382" ht="13.15" customHeight="1" x14ac:dyDescent="0.2"/>
    <row r="27383" ht="13.15" customHeight="1" x14ac:dyDescent="0.2"/>
    <row r="27384" ht="13.15" customHeight="1" x14ac:dyDescent="0.2"/>
    <row r="27385" ht="13.15" customHeight="1" x14ac:dyDescent="0.2"/>
    <row r="27386" ht="13.15" customHeight="1" x14ac:dyDescent="0.2"/>
    <row r="27387" ht="13.15" customHeight="1" x14ac:dyDescent="0.2"/>
    <row r="27388" ht="13.15" customHeight="1" x14ac:dyDescent="0.2"/>
    <row r="27389" ht="13.15" customHeight="1" x14ac:dyDescent="0.2"/>
    <row r="27390" ht="13.15" customHeight="1" x14ac:dyDescent="0.2"/>
    <row r="27391" ht="13.15" customHeight="1" x14ac:dyDescent="0.2"/>
    <row r="27392" ht="13.15" customHeight="1" x14ac:dyDescent="0.2"/>
    <row r="27393" ht="13.15" customHeight="1" x14ac:dyDescent="0.2"/>
    <row r="27394" ht="13.15" customHeight="1" x14ac:dyDescent="0.2"/>
    <row r="27395" ht="13.15" customHeight="1" x14ac:dyDescent="0.2"/>
    <row r="27396" ht="13.15" customHeight="1" x14ac:dyDescent="0.2"/>
    <row r="27397" ht="13.15" customHeight="1" x14ac:dyDescent="0.2"/>
    <row r="27398" ht="13.15" customHeight="1" x14ac:dyDescent="0.2"/>
    <row r="27399" ht="13.15" customHeight="1" x14ac:dyDescent="0.2"/>
    <row r="27400" ht="13.15" customHeight="1" x14ac:dyDescent="0.2"/>
    <row r="27401" ht="13.15" customHeight="1" x14ac:dyDescent="0.2"/>
    <row r="27402" ht="13.15" customHeight="1" x14ac:dyDescent="0.2"/>
    <row r="27403" ht="13.15" customHeight="1" x14ac:dyDescent="0.2"/>
    <row r="27404" ht="13.15" customHeight="1" x14ac:dyDescent="0.2"/>
    <row r="27405" ht="13.15" customHeight="1" x14ac:dyDescent="0.2"/>
    <row r="27406" ht="13.15" customHeight="1" x14ac:dyDescent="0.2"/>
    <row r="27407" ht="13.15" customHeight="1" x14ac:dyDescent="0.2"/>
    <row r="27408" ht="13.15" customHeight="1" x14ac:dyDescent="0.2"/>
    <row r="27409" ht="13.15" customHeight="1" x14ac:dyDescent="0.2"/>
    <row r="27410" ht="13.15" customHeight="1" x14ac:dyDescent="0.2"/>
    <row r="27411" ht="13.15" customHeight="1" x14ac:dyDescent="0.2"/>
    <row r="27412" ht="13.15" customHeight="1" x14ac:dyDescent="0.2"/>
    <row r="27413" ht="13.15" customHeight="1" x14ac:dyDescent="0.2"/>
    <row r="27414" ht="13.15" customHeight="1" x14ac:dyDescent="0.2"/>
    <row r="27415" ht="13.15" customHeight="1" x14ac:dyDescent="0.2"/>
    <row r="27416" ht="13.15" customHeight="1" x14ac:dyDescent="0.2"/>
    <row r="27417" ht="13.15" customHeight="1" x14ac:dyDescent="0.2"/>
    <row r="27418" ht="13.15" customHeight="1" x14ac:dyDescent="0.2"/>
    <row r="27419" ht="13.15" customHeight="1" x14ac:dyDescent="0.2"/>
    <row r="27420" ht="13.15" customHeight="1" x14ac:dyDescent="0.2"/>
    <row r="27421" ht="13.15" customHeight="1" x14ac:dyDescent="0.2"/>
    <row r="27422" ht="13.15" customHeight="1" x14ac:dyDescent="0.2"/>
    <row r="27423" ht="13.15" customHeight="1" x14ac:dyDescent="0.2"/>
    <row r="27424" ht="13.15" customHeight="1" x14ac:dyDescent="0.2"/>
    <row r="27425" ht="13.15" customHeight="1" x14ac:dyDescent="0.2"/>
    <row r="27426" ht="13.15" customHeight="1" x14ac:dyDescent="0.2"/>
    <row r="27427" ht="13.15" customHeight="1" x14ac:dyDescent="0.2"/>
    <row r="27428" ht="13.15" customHeight="1" x14ac:dyDescent="0.2"/>
    <row r="27429" ht="13.15" customHeight="1" x14ac:dyDescent="0.2"/>
    <row r="27430" ht="13.15" customHeight="1" x14ac:dyDescent="0.2"/>
    <row r="27431" ht="13.15" customHeight="1" x14ac:dyDescent="0.2"/>
    <row r="27432" ht="13.15" customHeight="1" x14ac:dyDescent="0.2"/>
    <row r="27433" ht="13.15" customHeight="1" x14ac:dyDescent="0.2"/>
    <row r="27434" ht="13.15" customHeight="1" x14ac:dyDescent="0.2"/>
    <row r="27435" ht="13.15" customHeight="1" x14ac:dyDescent="0.2"/>
    <row r="27436" ht="13.15" customHeight="1" x14ac:dyDescent="0.2"/>
    <row r="27437" ht="13.15" customHeight="1" x14ac:dyDescent="0.2"/>
    <row r="27438" ht="13.15" customHeight="1" x14ac:dyDescent="0.2"/>
    <row r="27439" ht="13.15" customHeight="1" x14ac:dyDescent="0.2"/>
    <row r="27440" ht="13.15" customHeight="1" x14ac:dyDescent="0.2"/>
    <row r="27441" ht="13.15" customHeight="1" x14ac:dyDescent="0.2"/>
    <row r="27442" ht="13.15" customHeight="1" x14ac:dyDescent="0.2"/>
    <row r="27443" ht="13.15" customHeight="1" x14ac:dyDescent="0.2"/>
    <row r="27444" ht="13.15" customHeight="1" x14ac:dyDescent="0.2"/>
    <row r="27445" ht="13.15" customHeight="1" x14ac:dyDescent="0.2"/>
    <row r="27446" ht="13.15" customHeight="1" x14ac:dyDescent="0.2"/>
    <row r="27447" ht="13.15" customHeight="1" x14ac:dyDescent="0.2"/>
    <row r="27448" ht="13.15" customHeight="1" x14ac:dyDescent="0.2"/>
    <row r="27449" ht="13.15" customHeight="1" x14ac:dyDescent="0.2"/>
    <row r="27450" ht="13.15" customHeight="1" x14ac:dyDescent="0.2"/>
    <row r="27451" ht="13.15" customHeight="1" x14ac:dyDescent="0.2"/>
    <row r="27452" ht="13.15" customHeight="1" x14ac:dyDescent="0.2"/>
    <row r="27453" ht="13.15" customHeight="1" x14ac:dyDescent="0.2"/>
    <row r="27454" ht="13.15" customHeight="1" x14ac:dyDescent="0.2"/>
    <row r="27455" ht="13.15" customHeight="1" x14ac:dyDescent="0.2"/>
    <row r="27456" ht="13.15" customHeight="1" x14ac:dyDescent="0.2"/>
    <row r="27457" ht="13.15" customHeight="1" x14ac:dyDescent="0.2"/>
    <row r="27458" ht="13.15" customHeight="1" x14ac:dyDescent="0.2"/>
    <row r="27459" ht="13.15" customHeight="1" x14ac:dyDescent="0.2"/>
    <row r="27460" ht="13.15" customHeight="1" x14ac:dyDescent="0.2"/>
    <row r="27461" ht="13.15" customHeight="1" x14ac:dyDescent="0.2"/>
    <row r="27462" ht="13.15" customHeight="1" x14ac:dyDescent="0.2"/>
    <row r="27463" ht="13.15" customHeight="1" x14ac:dyDescent="0.2"/>
    <row r="27464" ht="13.15" customHeight="1" x14ac:dyDescent="0.2"/>
    <row r="27465" ht="13.15" customHeight="1" x14ac:dyDescent="0.2"/>
    <row r="27466" ht="13.15" customHeight="1" x14ac:dyDescent="0.2"/>
    <row r="27467" ht="13.15" customHeight="1" x14ac:dyDescent="0.2"/>
    <row r="27468" ht="13.15" customHeight="1" x14ac:dyDescent="0.2"/>
    <row r="27469" ht="13.15" customHeight="1" x14ac:dyDescent="0.2"/>
    <row r="27470" ht="13.15" customHeight="1" x14ac:dyDescent="0.2"/>
    <row r="27471" ht="13.15" customHeight="1" x14ac:dyDescent="0.2"/>
    <row r="27472" ht="13.15" customHeight="1" x14ac:dyDescent="0.2"/>
    <row r="27473" ht="13.15" customHeight="1" x14ac:dyDescent="0.2"/>
    <row r="27474" ht="13.15" customHeight="1" x14ac:dyDescent="0.2"/>
    <row r="27475" ht="13.15" customHeight="1" x14ac:dyDescent="0.2"/>
    <row r="27476" ht="13.15" customHeight="1" x14ac:dyDescent="0.2"/>
    <row r="27477" ht="13.15" customHeight="1" x14ac:dyDescent="0.2"/>
    <row r="27478" ht="13.15" customHeight="1" x14ac:dyDescent="0.2"/>
    <row r="27479" ht="13.15" customHeight="1" x14ac:dyDescent="0.2"/>
    <row r="27480" ht="13.15" customHeight="1" x14ac:dyDescent="0.2"/>
    <row r="27481" ht="13.15" customHeight="1" x14ac:dyDescent="0.2"/>
    <row r="27482" ht="13.15" customHeight="1" x14ac:dyDescent="0.2"/>
    <row r="27483" ht="13.15" customHeight="1" x14ac:dyDescent="0.2"/>
    <row r="27484" ht="13.15" customHeight="1" x14ac:dyDescent="0.2"/>
    <row r="27485" ht="13.15" customHeight="1" x14ac:dyDescent="0.2"/>
    <row r="27486" ht="13.15" customHeight="1" x14ac:dyDescent="0.2"/>
    <row r="27487" ht="13.15" customHeight="1" x14ac:dyDescent="0.2"/>
    <row r="27488" ht="13.15" customHeight="1" x14ac:dyDescent="0.2"/>
    <row r="27489" ht="13.15" customHeight="1" x14ac:dyDescent="0.2"/>
    <row r="27490" ht="13.15" customHeight="1" x14ac:dyDescent="0.2"/>
    <row r="27491" ht="13.15" customHeight="1" x14ac:dyDescent="0.2"/>
    <row r="27492" ht="13.15" customHeight="1" x14ac:dyDescent="0.2"/>
    <row r="27493" ht="13.15" customHeight="1" x14ac:dyDescent="0.2"/>
    <row r="27494" ht="13.15" customHeight="1" x14ac:dyDescent="0.2"/>
    <row r="27495" ht="13.15" customHeight="1" x14ac:dyDescent="0.2"/>
    <row r="27496" ht="13.15" customHeight="1" x14ac:dyDescent="0.2"/>
    <row r="27497" ht="13.15" customHeight="1" x14ac:dyDescent="0.2"/>
    <row r="27498" ht="13.15" customHeight="1" x14ac:dyDescent="0.2"/>
    <row r="27499" ht="13.15" customHeight="1" x14ac:dyDescent="0.2"/>
    <row r="27500" ht="13.15" customHeight="1" x14ac:dyDescent="0.2"/>
    <row r="27501" ht="13.15" customHeight="1" x14ac:dyDescent="0.2"/>
    <row r="27502" ht="13.15" customHeight="1" x14ac:dyDescent="0.2"/>
    <row r="27503" ht="13.15" customHeight="1" x14ac:dyDescent="0.2"/>
    <row r="27504" ht="13.15" customHeight="1" x14ac:dyDescent="0.2"/>
    <row r="27505" ht="13.15" customHeight="1" x14ac:dyDescent="0.2"/>
    <row r="27506" ht="13.15" customHeight="1" x14ac:dyDescent="0.2"/>
    <row r="27507" ht="13.15" customHeight="1" x14ac:dyDescent="0.2"/>
    <row r="27508" ht="13.15" customHeight="1" x14ac:dyDescent="0.2"/>
    <row r="27509" ht="13.15" customHeight="1" x14ac:dyDescent="0.2"/>
    <row r="27510" ht="13.15" customHeight="1" x14ac:dyDescent="0.2"/>
    <row r="27511" ht="13.15" customHeight="1" x14ac:dyDescent="0.2"/>
    <row r="27512" ht="13.15" customHeight="1" x14ac:dyDescent="0.2"/>
    <row r="27513" ht="13.15" customHeight="1" x14ac:dyDescent="0.2"/>
    <row r="27514" ht="13.15" customHeight="1" x14ac:dyDescent="0.2"/>
    <row r="27515" ht="13.15" customHeight="1" x14ac:dyDescent="0.2"/>
    <row r="27516" ht="13.15" customHeight="1" x14ac:dyDescent="0.2"/>
    <row r="27517" ht="13.15" customHeight="1" x14ac:dyDescent="0.2"/>
    <row r="27518" ht="13.15" customHeight="1" x14ac:dyDescent="0.2"/>
    <row r="27519" ht="13.15" customHeight="1" x14ac:dyDescent="0.2"/>
    <row r="27520" ht="13.15" customHeight="1" x14ac:dyDescent="0.2"/>
    <row r="27521" ht="13.15" customHeight="1" x14ac:dyDescent="0.2"/>
    <row r="27522" ht="13.15" customHeight="1" x14ac:dyDescent="0.2"/>
    <row r="27523" ht="13.15" customHeight="1" x14ac:dyDescent="0.2"/>
    <row r="27524" ht="13.15" customHeight="1" x14ac:dyDescent="0.2"/>
    <row r="27525" ht="13.15" customHeight="1" x14ac:dyDescent="0.2"/>
    <row r="27526" ht="13.15" customHeight="1" x14ac:dyDescent="0.2"/>
    <row r="27527" ht="13.15" customHeight="1" x14ac:dyDescent="0.2"/>
    <row r="27528" ht="13.15" customHeight="1" x14ac:dyDescent="0.2"/>
    <row r="27529" ht="13.15" customHeight="1" x14ac:dyDescent="0.2"/>
    <row r="27530" ht="13.15" customHeight="1" x14ac:dyDescent="0.2"/>
    <row r="27531" ht="13.15" customHeight="1" x14ac:dyDescent="0.2"/>
    <row r="27532" ht="13.15" customHeight="1" x14ac:dyDescent="0.2"/>
    <row r="27533" ht="13.15" customHeight="1" x14ac:dyDescent="0.2"/>
    <row r="27534" ht="13.15" customHeight="1" x14ac:dyDescent="0.2"/>
    <row r="27535" ht="13.15" customHeight="1" x14ac:dyDescent="0.2"/>
    <row r="27536" ht="13.15" customHeight="1" x14ac:dyDescent="0.2"/>
    <row r="27537" ht="13.15" customHeight="1" x14ac:dyDescent="0.2"/>
    <row r="27538" ht="13.15" customHeight="1" x14ac:dyDescent="0.2"/>
    <row r="27539" ht="13.15" customHeight="1" x14ac:dyDescent="0.2"/>
    <row r="27540" ht="13.15" customHeight="1" x14ac:dyDescent="0.2"/>
    <row r="27541" ht="13.15" customHeight="1" x14ac:dyDescent="0.2"/>
    <row r="27542" ht="13.15" customHeight="1" x14ac:dyDescent="0.2"/>
    <row r="27543" ht="13.15" customHeight="1" x14ac:dyDescent="0.2"/>
    <row r="27544" ht="13.15" customHeight="1" x14ac:dyDescent="0.2"/>
    <row r="27545" ht="13.15" customHeight="1" x14ac:dyDescent="0.2"/>
    <row r="27546" ht="13.15" customHeight="1" x14ac:dyDescent="0.2"/>
    <row r="27547" ht="13.15" customHeight="1" x14ac:dyDescent="0.2"/>
    <row r="27548" ht="13.15" customHeight="1" x14ac:dyDescent="0.2"/>
    <row r="27549" ht="13.15" customHeight="1" x14ac:dyDescent="0.2"/>
    <row r="27550" ht="13.15" customHeight="1" x14ac:dyDescent="0.2"/>
    <row r="27551" ht="13.15" customHeight="1" x14ac:dyDescent="0.2"/>
    <row r="27552" ht="13.15" customHeight="1" x14ac:dyDescent="0.2"/>
    <row r="27553" ht="13.15" customHeight="1" x14ac:dyDescent="0.2"/>
    <row r="27554" ht="13.15" customHeight="1" x14ac:dyDescent="0.2"/>
    <row r="27555" ht="13.15" customHeight="1" x14ac:dyDescent="0.2"/>
    <row r="27556" ht="13.15" customHeight="1" x14ac:dyDescent="0.2"/>
    <row r="27557" ht="13.15" customHeight="1" x14ac:dyDescent="0.2"/>
    <row r="27558" ht="13.15" customHeight="1" x14ac:dyDescent="0.2"/>
    <row r="27559" ht="13.15" customHeight="1" x14ac:dyDescent="0.2"/>
    <row r="27560" ht="13.15" customHeight="1" x14ac:dyDescent="0.2"/>
    <row r="27561" ht="13.15" customHeight="1" x14ac:dyDescent="0.2"/>
    <row r="27562" ht="13.15" customHeight="1" x14ac:dyDescent="0.2"/>
    <row r="27563" ht="13.15" customHeight="1" x14ac:dyDescent="0.2"/>
    <row r="27564" ht="13.15" customHeight="1" x14ac:dyDescent="0.2"/>
    <row r="27565" ht="13.15" customHeight="1" x14ac:dyDescent="0.2"/>
    <row r="27566" ht="13.15" customHeight="1" x14ac:dyDescent="0.2"/>
    <row r="27567" ht="13.15" customHeight="1" x14ac:dyDescent="0.2"/>
    <row r="27568" ht="13.15" customHeight="1" x14ac:dyDescent="0.2"/>
    <row r="27569" ht="13.15" customHeight="1" x14ac:dyDescent="0.2"/>
    <row r="27570" ht="13.15" customHeight="1" x14ac:dyDescent="0.2"/>
    <row r="27571" ht="13.15" customHeight="1" x14ac:dyDescent="0.2"/>
    <row r="27572" ht="13.15" customHeight="1" x14ac:dyDescent="0.2"/>
    <row r="27573" ht="13.15" customHeight="1" x14ac:dyDescent="0.2"/>
    <row r="27574" ht="13.15" customHeight="1" x14ac:dyDescent="0.2"/>
    <row r="27575" ht="13.15" customHeight="1" x14ac:dyDescent="0.2"/>
    <row r="27576" ht="13.15" customHeight="1" x14ac:dyDescent="0.2"/>
    <row r="27577" ht="13.15" customHeight="1" x14ac:dyDescent="0.2"/>
    <row r="27578" ht="13.15" customHeight="1" x14ac:dyDescent="0.2"/>
    <row r="27579" ht="13.15" customHeight="1" x14ac:dyDescent="0.2"/>
    <row r="27580" ht="13.15" customHeight="1" x14ac:dyDescent="0.2"/>
    <row r="27581" ht="13.15" customHeight="1" x14ac:dyDescent="0.2"/>
    <row r="27582" ht="13.15" customHeight="1" x14ac:dyDescent="0.2"/>
    <row r="27583" ht="13.15" customHeight="1" x14ac:dyDescent="0.2"/>
    <row r="27584" ht="13.15" customHeight="1" x14ac:dyDescent="0.2"/>
    <row r="27585" ht="13.15" customHeight="1" x14ac:dyDescent="0.2"/>
    <row r="27586" ht="13.15" customHeight="1" x14ac:dyDescent="0.2"/>
    <row r="27587" ht="13.15" customHeight="1" x14ac:dyDescent="0.2"/>
    <row r="27588" ht="13.15" customHeight="1" x14ac:dyDescent="0.2"/>
    <row r="27589" ht="13.15" customHeight="1" x14ac:dyDescent="0.2"/>
    <row r="27590" ht="13.15" customHeight="1" x14ac:dyDescent="0.2"/>
    <row r="27591" ht="13.15" customHeight="1" x14ac:dyDescent="0.2"/>
    <row r="27592" ht="13.15" customHeight="1" x14ac:dyDescent="0.2"/>
    <row r="27593" ht="13.15" customHeight="1" x14ac:dyDescent="0.2"/>
    <row r="27594" ht="13.15" customHeight="1" x14ac:dyDescent="0.2"/>
    <row r="27595" ht="13.15" customHeight="1" x14ac:dyDescent="0.2"/>
    <row r="27596" ht="13.15" customHeight="1" x14ac:dyDescent="0.2"/>
    <row r="27597" ht="13.15" customHeight="1" x14ac:dyDescent="0.2"/>
    <row r="27598" ht="13.15" customHeight="1" x14ac:dyDescent="0.2"/>
    <row r="27599" ht="13.15" customHeight="1" x14ac:dyDescent="0.2"/>
    <row r="27600" ht="13.15" customHeight="1" x14ac:dyDescent="0.2"/>
    <row r="27601" ht="13.15" customHeight="1" x14ac:dyDescent="0.2"/>
    <row r="27602" ht="13.15" customHeight="1" x14ac:dyDescent="0.2"/>
    <row r="27603" ht="13.15" customHeight="1" x14ac:dyDescent="0.2"/>
    <row r="27604" ht="13.15" customHeight="1" x14ac:dyDescent="0.2"/>
    <row r="27605" ht="13.15" customHeight="1" x14ac:dyDescent="0.2"/>
    <row r="27606" ht="13.15" customHeight="1" x14ac:dyDescent="0.2"/>
    <row r="27607" ht="13.15" customHeight="1" x14ac:dyDescent="0.2"/>
    <row r="27608" ht="13.15" customHeight="1" x14ac:dyDescent="0.2"/>
    <row r="27609" ht="13.15" customHeight="1" x14ac:dyDescent="0.2"/>
    <row r="27610" ht="13.15" customHeight="1" x14ac:dyDescent="0.2"/>
    <row r="27611" ht="13.15" customHeight="1" x14ac:dyDescent="0.2"/>
    <row r="27612" ht="13.15" customHeight="1" x14ac:dyDescent="0.2"/>
    <row r="27613" ht="13.15" customHeight="1" x14ac:dyDescent="0.2"/>
    <row r="27614" ht="13.15" customHeight="1" x14ac:dyDescent="0.2"/>
    <row r="27615" ht="13.15" customHeight="1" x14ac:dyDescent="0.2"/>
    <row r="27616" ht="13.15" customHeight="1" x14ac:dyDescent="0.2"/>
    <row r="27617" ht="13.15" customHeight="1" x14ac:dyDescent="0.2"/>
    <row r="27618" ht="13.15" customHeight="1" x14ac:dyDescent="0.2"/>
    <row r="27619" ht="13.15" customHeight="1" x14ac:dyDescent="0.2"/>
    <row r="27620" ht="13.15" customHeight="1" x14ac:dyDescent="0.2"/>
    <row r="27621" ht="13.15" customHeight="1" x14ac:dyDescent="0.2"/>
    <row r="27622" ht="13.15" customHeight="1" x14ac:dyDescent="0.2"/>
    <row r="27623" ht="13.15" customHeight="1" x14ac:dyDescent="0.2"/>
    <row r="27624" ht="13.15" customHeight="1" x14ac:dyDescent="0.2"/>
    <row r="27625" ht="13.15" customHeight="1" x14ac:dyDescent="0.2"/>
    <row r="27626" ht="13.15" customHeight="1" x14ac:dyDescent="0.2"/>
    <row r="27627" ht="13.15" customHeight="1" x14ac:dyDescent="0.2"/>
    <row r="27628" ht="13.15" customHeight="1" x14ac:dyDescent="0.2"/>
    <row r="27629" ht="13.15" customHeight="1" x14ac:dyDescent="0.2"/>
    <row r="27630" ht="13.15" customHeight="1" x14ac:dyDescent="0.2"/>
    <row r="27631" ht="13.15" customHeight="1" x14ac:dyDescent="0.2"/>
    <row r="27632" ht="13.15" customHeight="1" x14ac:dyDescent="0.2"/>
    <row r="27633" ht="13.15" customHeight="1" x14ac:dyDescent="0.2"/>
    <row r="27634" ht="13.15" customHeight="1" x14ac:dyDescent="0.2"/>
    <row r="27635" ht="13.15" customHeight="1" x14ac:dyDescent="0.2"/>
    <row r="27636" ht="13.15" customHeight="1" x14ac:dyDescent="0.2"/>
    <row r="27637" ht="13.15" customHeight="1" x14ac:dyDescent="0.2"/>
    <row r="27638" ht="13.15" customHeight="1" x14ac:dyDescent="0.2"/>
    <row r="27639" ht="13.15" customHeight="1" x14ac:dyDescent="0.2"/>
    <row r="27640" ht="13.15" customHeight="1" x14ac:dyDescent="0.2"/>
    <row r="27641" ht="13.15" customHeight="1" x14ac:dyDescent="0.2"/>
    <row r="27642" ht="13.15" customHeight="1" x14ac:dyDescent="0.2"/>
    <row r="27643" ht="13.15" customHeight="1" x14ac:dyDescent="0.2"/>
    <row r="27644" ht="13.15" customHeight="1" x14ac:dyDescent="0.2"/>
    <row r="27645" ht="13.15" customHeight="1" x14ac:dyDescent="0.2"/>
    <row r="27646" ht="13.15" customHeight="1" x14ac:dyDescent="0.2"/>
    <row r="27647" ht="13.15" customHeight="1" x14ac:dyDescent="0.2"/>
    <row r="27648" ht="13.15" customHeight="1" x14ac:dyDescent="0.2"/>
    <row r="27649" ht="13.15" customHeight="1" x14ac:dyDescent="0.2"/>
    <row r="27650" ht="13.15" customHeight="1" x14ac:dyDescent="0.2"/>
    <row r="27651" ht="13.15" customHeight="1" x14ac:dyDescent="0.2"/>
    <row r="27652" ht="13.15" customHeight="1" x14ac:dyDescent="0.2"/>
    <row r="27653" ht="13.15" customHeight="1" x14ac:dyDescent="0.2"/>
    <row r="27654" ht="13.15" customHeight="1" x14ac:dyDescent="0.2"/>
    <row r="27655" ht="13.15" customHeight="1" x14ac:dyDescent="0.2"/>
    <row r="27656" ht="13.15" customHeight="1" x14ac:dyDescent="0.2"/>
    <row r="27657" ht="13.15" customHeight="1" x14ac:dyDescent="0.2"/>
    <row r="27658" ht="13.15" customHeight="1" x14ac:dyDescent="0.2"/>
    <row r="27659" ht="13.15" customHeight="1" x14ac:dyDescent="0.2"/>
    <row r="27660" ht="13.15" customHeight="1" x14ac:dyDescent="0.2"/>
    <row r="27661" ht="13.15" customHeight="1" x14ac:dyDescent="0.2"/>
    <row r="27662" ht="13.15" customHeight="1" x14ac:dyDescent="0.2"/>
    <row r="27663" ht="13.15" customHeight="1" x14ac:dyDescent="0.2"/>
    <row r="27664" ht="13.15" customHeight="1" x14ac:dyDescent="0.2"/>
    <row r="27665" ht="13.15" customHeight="1" x14ac:dyDescent="0.2"/>
    <row r="27666" ht="13.15" customHeight="1" x14ac:dyDescent="0.2"/>
    <row r="27667" ht="13.15" customHeight="1" x14ac:dyDescent="0.2"/>
    <row r="27668" ht="13.15" customHeight="1" x14ac:dyDescent="0.2"/>
    <row r="27669" ht="13.15" customHeight="1" x14ac:dyDescent="0.2"/>
    <row r="27670" ht="13.15" customHeight="1" x14ac:dyDescent="0.2"/>
    <row r="27671" ht="13.15" customHeight="1" x14ac:dyDescent="0.2"/>
    <row r="27672" ht="13.15" customHeight="1" x14ac:dyDescent="0.2"/>
    <row r="27673" ht="13.15" customHeight="1" x14ac:dyDescent="0.2"/>
    <row r="27674" ht="13.15" customHeight="1" x14ac:dyDescent="0.2"/>
    <row r="27675" ht="13.15" customHeight="1" x14ac:dyDescent="0.2"/>
    <row r="27676" ht="13.15" customHeight="1" x14ac:dyDescent="0.2"/>
    <row r="27677" ht="13.15" customHeight="1" x14ac:dyDescent="0.2"/>
    <row r="27678" ht="13.15" customHeight="1" x14ac:dyDescent="0.2"/>
    <row r="27679" ht="13.15" customHeight="1" x14ac:dyDescent="0.2"/>
    <row r="27680" ht="13.15" customHeight="1" x14ac:dyDescent="0.2"/>
    <row r="27681" ht="13.15" customHeight="1" x14ac:dyDescent="0.2"/>
    <row r="27682" ht="13.15" customHeight="1" x14ac:dyDescent="0.2"/>
    <row r="27683" ht="13.15" customHeight="1" x14ac:dyDescent="0.2"/>
    <row r="27684" ht="13.15" customHeight="1" x14ac:dyDescent="0.2"/>
    <row r="27685" ht="13.15" customHeight="1" x14ac:dyDescent="0.2"/>
    <row r="27686" ht="13.15" customHeight="1" x14ac:dyDescent="0.2"/>
    <row r="27687" ht="13.15" customHeight="1" x14ac:dyDescent="0.2"/>
    <row r="27688" ht="13.15" customHeight="1" x14ac:dyDescent="0.2"/>
    <row r="27689" ht="13.15" customHeight="1" x14ac:dyDescent="0.2"/>
    <row r="27690" ht="13.15" customHeight="1" x14ac:dyDescent="0.2"/>
    <row r="27691" ht="13.15" customHeight="1" x14ac:dyDescent="0.2"/>
    <row r="27692" ht="13.15" customHeight="1" x14ac:dyDescent="0.2"/>
    <row r="27693" ht="13.15" customHeight="1" x14ac:dyDescent="0.2"/>
    <row r="27694" ht="13.15" customHeight="1" x14ac:dyDescent="0.2"/>
    <row r="27695" ht="13.15" customHeight="1" x14ac:dyDescent="0.2"/>
    <row r="27696" ht="13.15" customHeight="1" x14ac:dyDescent="0.2"/>
    <row r="27697" ht="13.15" customHeight="1" x14ac:dyDescent="0.2"/>
    <row r="27698" ht="13.15" customHeight="1" x14ac:dyDescent="0.2"/>
    <row r="27699" ht="13.15" customHeight="1" x14ac:dyDescent="0.2"/>
    <row r="27700" ht="13.15" customHeight="1" x14ac:dyDescent="0.2"/>
    <row r="27701" ht="13.15" customHeight="1" x14ac:dyDescent="0.2"/>
    <row r="27702" ht="13.15" customHeight="1" x14ac:dyDescent="0.2"/>
    <row r="27703" ht="13.15" customHeight="1" x14ac:dyDescent="0.2"/>
    <row r="27704" ht="13.15" customHeight="1" x14ac:dyDescent="0.2"/>
    <row r="27705" ht="13.15" customHeight="1" x14ac:dyDescent="0.2"/>
    <row r="27706" ht="13.15" customHeight="1" x14ac:dyDescent="0.2"/>
    <row r="27707" ht="13.15" customHeight="1" x14ac:dyDescent="0.2"/>
    <row r="27708" ht="13.15" customHeight="1" x14ac:dyDescent="0.2"/>
    <row r="27709" ht="13.15" customHeight="1" x14ac:dyDescent="0.2"/>
    <row r="27710" ht="13.15" customHeight="1" x14ac:dyDescent="0.2"/>
    <row r="27711" ht="13.15" customHeight="1" x14ac:dyDescent="0.2"/>
    <row r="27712" ht="13.15" customHeight="1" x14ac:dyDescent="0.2"/>
    <row r="27713" ht="13.15" customHeight="1" x14ac:dyDescent="0.2"/>
    <row r="27714" ht="13.15" customHeight="1" x14ac:dyDescent="0.2"/>
    <row r="27715" ht="13.15" customHeight="1" x14ac:dyDescent="0.2"/>
    <row r="27716" ht="13.15" customHeight="1" x14ac:dyDescent="0.2"/>
    <row r="27717" ht="13.15" customHeight="1" x14ac:dyDescent="0.2"/>
    <row r="27718" ht="13.15" customHeight="1" x14ac:dyDescent="0.2"/>
    <row r="27719" ht="13.15" customHeight="1" x14ac:dyDescent="0.2"/>
    <row r="27720" ht="13.15" customHeight="1" x14ac:dyDescent="0.2"/>
    <row r="27721" ht="13.15" customHeight="1" x14ac:dyDescent="0.2"/>
    <row r="27722" ht="13.15" customHeight="1" x14ac:dyDescent="0.2"/>
    <row r="27723" ht="13.15" customHeight="1" x14ac:dyDescent="0.2"/>
    <row r="27724" ht="13.15" customHeight="1" x14ac:dyDescent="0.2"/>
    <row r="27725" ht="13.15" customHeight="1" x14ac:dyDescent="0.2"/>
    <row r="27726" ht="13.15" customHeight="1" x14ac:dyDescent="0.2"/>
    <row r="27727" ht="13.15" customHeight="1" x14ac:dyDescent="0.2"/>
    <row r="27728" ht="13.15" customHeight="1" x14ac:dyDescent="0.2"/>
    <row r="27729" ht="13.15" customHeight="1" x14ac:dyDescent="0.2"/>
    <row r="27730" ht="13.15" customHeight="1" x14ac:dyDescent="0.2"/>
    <row r="27731" ht="13.15" customHeight="1" x14ac:dyDescent="0.2"/>
    <row r="27732" ht="13.15" customHeight="1" x14ac:dyDescent="0.2"/>
    <row r="27733" ht="13.15" customHeight="1" x14ac:dyDescent="0.2"/>
    <row r="27734" ht="13.15" customHeight="1" x14ac:dyDescent="0.2"/>
    <row r="27735" ht="13.15" customHeight="1" x14ac:dyDescent="0.2"/>
    <row r="27736" ht="13.15" customHeight="1" x14ac:dyDescent="0.2"/>
    <row r="27737" ht="13.15" customHeight="1" x14ac:dyDescent="0.2"/>
    <row r="27738" ht="13.15" customHeight="1" x14ac:dyDescent="0.2"/>
    <row r="27739" ht="13.15" customHeight="1" x14ac:dyDescent="0.2"/>
    <row r="27740" ht="13.15" customHeight="1" x14ac:dyDescent="0.2"/>
    <row r="27741" ht="13.15" customHeight="1" x14ac:dyDescent="0.2"/>
    <row r="27742" ht="13.15" customHeight="1" x14ac:dyDescent="0.2"/>
    <row r="27743" ht="13.15" customHeight="1" x14ac:dyDescent="0.2"/>
    <row r="27744" ht="13.15" customHeight="1" x14ac:dyDescent="0.2"/>
    <row r="27745" ht="13.15" customHeight="1" x14ac:dyDescent="0.2"/>
    <row r="27746" ht="13.15" customHeight="1" x14ac:dyDescent="0.2"/>
    <row r="27747" ht="13.15" customHeight="1" x14ac:dyDescent="0.2"/>
    <row r="27748" ht="13.15" customHeight="1" x14ac:dyDescent="0.2"/>
    <row r="27749" ht="13.15" customHeight="1" x14ac:dyDescent="0.2"/>
    <row r="27750" ht="13.15" customHeight="1" x14ac:dyDescent="0.2"/>
    <row r="27751" ht="13.15" customHeight="1" x14ac:dyDescent="0.2"/>
    <row r="27752" ht="13.15" customHeight="1" x14ac:dyDescent="0.2"/>
    <row r="27753" ht="13.15" customHeight="1" x14ac:dyDescent="0.2"/>
    <row r="27754" ht="13.15" customHeight="1" x14ac:dyDescent="0.2"/>
    <row r="27755" ht="13.15" customHeight="1" x14ac:dyDescent="0.2"/>
    <row r="27756" ht="13.15" customHeight="1" x14ac:dyDescent="0.2"/>
    <row r="27757" ht="13.15" customHeight="1" x14ac:dyDescent="0.2"/>
    <row r="27758" ht="13.15" customHeight="1" x14ac:dyDescent="0.2"/>
    <row r="27759" ht="13.15" customHeight="1" x14ac:dyDescent="0.2"/>
    <row r="27760" ht="13.15" customHeight="1" x14ac:dyDescent="0.2"/>
    <row r="27761" ht="13.15" customHeight="1" x14ac:dyDescent="0.2"/>
    <row r="27762" ht="13.15" customHeight="1" x14ac:dyDescent="0.2"/>
    <row r="27763" ht="13.15" customHeight="1" x14ac:dyDescent="0.2"/>
    <row r="27764" ht="13.15" customHeight="1" x14ac:dyDescent="0.2"/>
    <row r="27765" ht="13.15" customHeight="1" x14ac:dyDescent="0.2"/>
    <row r="27766" ht="13.15" customHeight="1" x14ac:dyDescent="0.2"/>
    <row r="27767" ht="13.15" customHeight="1" x14ac:dyDescent="0.2"/>
    <row r="27768" ht="13.15" customHeight="1" x14ac:dyDescent="0.2"/>
    <row r="27769" ht="13.15" customHeight="1" x14ac:dyDescent="0.2"/>
    <row r="27770" ht="13.15" customHeight="1" x14ac:dyDescent="0.2"/>
    <row r="27771" ht="13.15" customHeight="1" x14ac:dyDescent="0.2"/>
    <row r="27772" ht="13.15" customHeight="1" x14ac:dyDescent="0.2"/>
    <row r="27773" ht="13.15" customHeight="1" x14ac:dyDescent="0.2"/>
    <row r="27774" ht="13.15" customHeight="1" x14ac:dyDescent="0.2"/>
    <row r="27775" ht="13.15" customHeight="1" x14ac:dyDescent="0.2"/>
    <row r="27776" ht="13.15" customHeight="1" x14ac:dyDescent="0.2"/>
    <row r="27777" ht="13.15" customHeight="1" x14ac:dyDescent="0.2"/>
    <row r="27778" ht="13.15" customHeight="1" x14ac:dyDescent="0.2"/>
    <row r="27779" ht="13.15" customHeight="1" x14ac:dyDescent="0.2"/>
    <row r="27780" ht="13.15" customHeight="1" x14ac:dyDescent="0.2"/>
    <row r="27781" ht="13.15" customHeight="1" x14ac:dyDescent="0.2"/>
    <row r="27782" ht="13.15" customHeight="1" x14ac:dyDescent="0.2"/>
    <row r="27783" ht="13.15" customHeight="1" x14ac:dyDescent="0.2"/>
    <row r="27784" ht="13.15" customHeight="1" x14ac:dyDescent="0.2"/>
    <row r="27785" ht="13.15" customHeight="1" x14ac:dyDescent="0.2"/>
    <row r="27786" ht="13.15" customHeight="1" x14ac:dyDescent="0.2"/>
    <row r="27787" ht="13.15" customHeight="1" x14ac:dyDescent="0.2"/>
    <row r="27788" ht="13.15" customHeight="1" x14ac:dyDescent="0.2"/>
    <row r="27789" ht="13.15" customHeight="1" x14ac:dyDescent="0.2"/>
    <row r="27790" ht="13.15" customHeight="1" x14ac:dyDescent="0.2"/>
    <row r="27791" ht="13.15" customHeight="1" x14ac:dyDescent="0.2"/>
    <row r="27792" ht="13.15" customHeight="1" x14ac:dyDescent="0.2"/>
    <row r="27793" ht="13.15" customHeight="1" x14ac:dyDescent="0.2"/>
    <row r="27794" ht="13.15" customHeight="1" x14ac:dyDescent="0.2"/>
    <row r="27795" ht="13.15" customHeight="1" x14ac:dyDescent="0.2"/>
    <row r="27796" ht="13.15" customHeight="1" x14ac:dyDescent="0.2"/>
    <row r="27797" ht="13.15" customHeight="1" x14ac:dyDescent="0.2"/>
    <row r="27798" ht="13.15" customHeight="1" x14ac:dyDescent="0.2"/>
    <row r="27799" ht="13.15" customHeight="1" x14ac:dyDescent="0.2"/>
    <row r="27800" ht="13.15" customHeight="1" x14ac:dyDescent="0.2"/>
    <row r="27801" ht="13.15" customHeight="1" x14ac:dyDescent="0.2"/>
    <row r="27802" ht="13.15" customHeight="1" x14ac:dyDescent="0.2"/>
    <row r="27803" ht="13.15" customHeight="1" x14ac:dyDescent="0.2"/>
    <row r="27804" ht="13.15" customHeight="1" x14ac:dyDescent="0.2"/>
    <row r="27805" ht="13.15" customHeight="1" x14ac:dyDescent="0.2"/>
    <row r="27806" ht="13.15" customHeight="1" x14ac:dyDescent="0.2"/>
    <row r="27807" ht="13.15" customHeight="1" x14ac:dyDescent="0.2"/>
    <row r="27808" ht="13.15" customHeight="1" x14ac:dyDescent="0.2"/>
    <row r="27809" ht="13.15" customHeight="1" x14ac:dyDescent="0.2"/>
    <row r="27810" ht="13.15" customHeight="1" x14ac:dyDescent="0.2"/>
    <row r="27811" ht="13.15" customHeight="1" x14ac:dyDescent="0.2"/>
    <row r="27812" ht="13.15" customHeight="1" x14ac:dyDescent="0.2"/>
    <row r="27813" ht="13.15" customHeight="1" x14ac:dyDescent="0.2"/>
    <row r="27814" ht="13.15" customHeight="1" x14ac:dyDescent="0.2"/>
    <row r="27815" ht="13.15" customHeight="1" x14ac:dyDescent="0.2"/>
    <row r="27816" ht="13.15" customHeight="1" x14ac:dyDescent="0.2"/>
    <row r="27817" ht="13.15" customHeight="1" x14ac:dyDescent="0.2"/>
    <row r="27818" ht="13.15" customHeight="1" x14ac:dyDescent="0.2"/>
    <row r="27819" ht="13.15" customHeight="1" x14ac:dyDescent="0.2"/>
    <row r="27820" ht="13.15" customHeight="1" x14ac:dyDescent="0.2"/>
    <row r="27821" ht="13.15" customHeight="1" x14ac:dyDescent="0.2"/>
    <row r="27822" ht="13.15" customHeight="1" x14ac:dyDescent="0.2"/>
    <row r="27823" ht="13.15" customHeight="1" x14ac:dyDescent="0.2"/>
    <row r="27824" ht="13.15" customHeight="1" x14ac:dyDescent="0.2"/>
    <row r="27825" ht="13.15" customHeight="1" x14ac:dyDescent="0.2"/>
    <row r="27826" ht="13.15" customHeight="1" x14ac:dyDescent="0.2"/>
    <row r="27827" ht="13.15" customHeight="1" x14ac:dyDescent="0.2"/>
    <row r="27828" ht="13.15" customHeight="1" x14ac:dyDescent="0.2"/>
    <row r="27829" ht="13.15" customHeight="1" x14ac:dyDescent="0.2"/>
    <row r="27830" ht="13.15" customHeight="1" x14ac:dyDescent="0.2"/>
    <row r="27831" ht="13.15" customHeight="1" x14ac:dyDescent="0.2"/>
    <row r="27832" ht="13.15" customHeight="1" x14ac:dyDescent="0.2"/>
    <row r="27833" ht="13.15" customHeight="1" x14ac:dyDescent="0.2"/>
    <row r="27834" ht="13.15" customHeight="1" x14ac:dyDescent="0.2"/>
    <row r="27835" ht="13.15" customHeight="1" x14ac:dyDescent="0.2"/>
    <row r="27836" ht="13.15" customHeight="1" x14ac:dyDescent="0.2"/>
    <row r="27837" ht="13.15" customHeight="1" x14ac:dyDescent="0.2"/>
    <row r="27838" ht="13.15" customHeight="1" x14ac:dyDescent="0.2"/>
    <row r="27839" ht="13.15" customHeight="1" x14ac:dyDescent="0.2"/>
    <row r="27840" ht="13.15" customHeight="1" x14ac:dyDescent="0.2"/>
    <row r="27841" ht="13.15" customHeight="1" x14ac:dyDescent="0.2"/>
    <row r="27842" ht="13.15" customHeight="1" x14ac:dyDescent="0.2"/>
    <row r="27843" ht="13.15" customHeight="1" x14ac:dyDescent="0.2"/>
    <row r="27844" ht="13.15" customHeight="1" x14ac:dyDescent="0.2"/>
    <row r="27845" ht="13.15" customHeight="1" x14ac:dyDescent="0.2"/>
    <row r="27846" ht="13.15" customHeight="1" x14ac:dyDescent="0.2"/>
    <row r="27847" ht="13.15" customHeight="1" x14ac:dyDescent="0.2"/>
    <row r="27848" ht="13.15" customHeight="1" x14ac:dyDescent="0.2"/>
    <row r="27849" ht="13.15" customHeight="1" x14ac:dyDescent="0.2"/>
    <row r="27850" ht="13.15" customHeight="1" x14ac:dyDescent="0.2"/>
    <row r="27851" ht="13.15" customHeight="1" x14ac:dyDescent="0.2"/>
    <row r="27852" ht="13.15" customHeight="1" x14ac:dyDescent="0.2"/>
    <row r="27853" ht="13.15" customHeight="1" x14ac:dyDescent="0.2"/>
    <row r="27854" ht="13.15" customHeight="1" x14ac:dyDescent="0.2"/>
    <row r="27855" ht="13.15" customHeight="1" x14ac:dyDescent="0.2"/>
    <row r="27856" ht="13.15" customHeight="1" x14ac:dyDescent="0.2"/>
    <row r="27857" ht="13.15" customHeight="1" x14ac:dyDescent="0.2"/>
    <row r="27858" ht="13.15" customHeight="1" x14ac:dyDescent="0.2"/>
    <row r="27859" ht="13.15" customHeight="1" x14ac:dyDescent="0.2"/>
    <row r="27860" ht="13.15" customHeight="1" x14ac:dyDescent="0.2"/>
    <row r="27861" ht="13.15" customHeight="1" x14ac:dyDescent="0.2"/>
    <row r="27862" ht="13.15" customHeight="1" x14ac:dyDescent="0.2"/>
    <row r="27863" ht="13.15" customHeight="1" x14ac:dyDescent="0.2"/>
    <row r="27864" ht="13.15" customHeight="1" x14ac:dyDescent="0.2"/>
    <row r="27865" ht="13.15" customHeight="1" x14ac:dyDescent="0.2"/>
    <row r="27866" ht="13.15" customHeight="1" x14ac:dyDescent="0.2"/>
    <row r="27867" ht="13.15" customHeight="1" x14ac:dyDescent="0.2"/>
    <row r="27868" ht="13.15" customHeight="1" x14ac:dyDescent="0.2"/>
    <row r="27869" ht="13.15" customHeight="1" x14ac:dyDescent="0.2"/>
    <row r="27870" ht="13.15" customHeight="1" x14ac:dyDescent="0.2"/>
    <row r="27871" ht="13.15" customHeight="1" x14ac:dyDescent="0.2"/>
    <row r="27872" ht="13.15" customHeight="1" x14ac:dyDescent="0.2"/>
    <row r="27873" ht="13.15" customHeight="1" x14ac:dyDescent="0.2"/>
    <row r="27874" ht="13.15" customHeight="1" x14ac:dyDescent="0.2"/>
    <row r="27875" ht="13.15" customHeight="1" x14ac:dyDescent="0.2"/>
    <row r="27876" ht="13.15" customHeight="1" x14ac:dyDescent="0.2"/>
    <row r="27877" ht="13.15" customHeight="1" x14ac:dyDescent="0.2"/>
    <row r="27878" ht="13.15" customHeight="1" x14ac:dyDescent="0.2"/>
    <row r="27879" ht="13.15" customHeight="1" x14ac:dyDescent="0.2"/>
    <row r="27880" ht="13.15" customHeight="1" x14ac:dyDescent="0.2"/>
    <row r="27881" ht="13.15" customHeight="1" x14ac:dyDescent="0.2"/>
    <row r="27882" ht="13.15" customHeight="1" x14ac:dyDescent="0.2"/>
    <row r="27883" ht="13.15" customHeight="1" x14ac:dyDescent="0.2"/>
    <row r="27884" ht="13.15" customHeight="1" x14ac:dyDescent="0.2"/>
    <row r="27885" ht="13.15" customHeight="1" x14ac:dyDescent="0.2"/>
    <row r="27886" ht="13.15" customHeight="1" x14ac:dyDescent="0.2"/>
    <row r="27887" ht="13.15" customHeight="1" x14ac:dyDescent="0.2"/>
    <row r="27888" ht="13.15" customHeight="1" x14ac:dyDescent="0.2"/>
    <row r="27889" ht="13.15" customHeight="1" x14ac:dyDescent="0.2"/>
    <row r="27890" ht="13.15" customHeight="1" x14ac:dyDescent="0.2"/>
    <row r="27891" ht="13.15" customHeight="1" x14ac:dyDescent="0.2"/>
    <row r="27892" ht="13.15" customHeight="1" x14ac:dyDescent="0.2"/>
    <row r="27893" ht="13.15" customHeight="1" x14ac:dyDescent="0.2"/>
    <row r="27894" ht="13.15" customHeight="1" x14ac:dyDescent="0.2"/>
    <row r="27895" ht="13.15" customHeight="1" x14ac:dyDescent="0.2"/>
    <row r="27896" ht="13.15" customHeight="1" x14ac:dyDescent="0.2"/>
    <row r="27897" ht="13.15" customHeight="1" x14ac:dyDescent="0.2"/>
    <row r="27898" ht="13.15" customHeight="1" x14ac:dyDescent="0.2"/>
    <row r="27899" ht="13.15" customHeight="1" x14ac:dyDescent="0.2"/>
    <row r="27900" ht="13.15" customHeight="1" x14ac:dyDescent="0.2"/>
    <row r="27901" ht="13.15" customHeight="1" x14ac:dyDescent="0.2"/>
    <row r="27902" ht="13.15" customHeight="1" x14ac:dyDescent="0.2"/>
    <row r="27903" ht="13.15" customHeight="1" x14ac:dyDescent="0.2"/>
    <row r="27904" ht="13.15" customHeight="1" x14ac:dyDescent="0.2"/>
    <row r="27905" ht="13.15" customHeight="1" x14ac:dyDescent="0.2"/>
    <row r="27906" ht="13.15" customHeight="1" x14ac:dyDescent="0.2"/>
    <row r="27907" ht="13.15" customHeight="1" x14ac:dyDescent="0.2"/>
    <row r="27908" ht="13.15" customHeight="1" x14ac:dyDescent="0.2"/>
    <row r="27909" ht="13.15" customHeight="1" x14ac:dyDescent="0.2"/>
    <row r="27910" ht="13.15" customHeight="1" x14ac:dyDescent="0.2"/>
    <row r="27911" ht="13.15" customHeight="1" x14ac:dyDescent="0.2"/>
    <row r="27912" ht="13.15" customHeight="1" x14ac:dyDescent="0.2"/>
    <row r="27913" ht="13.15" customHeight="1" x14ac:dyDescent="0.2"/>
    <row r="27914" ht="13.15" customHeight="1" x14ac:dyDescent="0.2"/>
    <row r="27915" ht="13.15" customHeight="1" x14ac:dyDescent="0.2"/>
    <row r="27916" ht="13.15" customHeight="1" x14ac:dyDescent="0.2"/>
    <row r="27917" ht="13.15" customHeight="1" x14ac:dyDescent="0.2"/>
    <row r="27918" ht="13.15" customHeight="1" x14ac:dyDescent="0.2"/>
    <row r="27919" ht="13.15" customHeight="1" x14ac:dyDescent="0.2"/>
    <row r="27920" ht="13.15" customHeight="1" x14ac:dyDescent="0.2"/>
    <row r="27921" ht="13.15" customHeight="1" x14ac:dyDescent="0.2"/>
    <row r="27922" ht="13.15" customHeight="1" x14ac:dyDescent="0.2"/>
    <row r="27923" ht="13.15" customHeight="1" x14ac:dyDescent="0.2"/>
    <row r="27924" ht="13.15" customHeight="1" x14ac:dyDescent="0.2"/>
    <row r="27925" ht="13.15" customHeight="1" x14ac:dyDescent="0.2"/>
    <row r="27926" ht="13.15" customHeight="1" x14ac:dyDescent="0.2"/>
    <row r="27927" ht="13.15" customHeight="1" x14ac:dyDescent="0.2"/>
    <row r="27928" ht="13.15" customHeight="1" x14ac:dyDescent="0.2"/>
    <row r="27929" ht="13.15" customHeight="1" x14ac:dyDescent="0.2"/>
    <row r="27930" ht="13.15" customHeight="1" x14ac:dyDescent="0.2"/>
    <row r="27931" ht="13.15" customHeight="1" x14ac:dyDescent="0.2"/>
    <row r="27932" ht="13.15" customHeight="1" x14ac:dyDescent="0.2"/>
    <row r="27933" ht="13.15" customHeight="1" x14ac:dyDescent="0.2"/>
    <row r="27934" ht="13.15" customHeight="1" x14ac:dyDescent="0.2"/>
    <row r="27935" ht="13.15" customHeight="1" x14ac:dyDescent="0.2"/>
    <row r="27936" ht="13.15" customHeight="1" x14ac:dyDescent="0.2"/>
    <row r="27937" ht="13.15" customHeight="1" x14ac:dyDescent="0.2"/>
    <row r="27938" ht="13.15" customHeight="1" x14ac:dyDescent="0.2"/>
    <row r="27939" ht="13.15" customHeight="1" x14ac:dyDescent="0.2"/>
    <row r="27940" ht="13.15" customHeight="1" x14ac:dyDescent="0.2"/>
    <row r="27941" ht="13.15" customHeight="1" x14ac:dyDescent="0.2"/>
    <row r="27942" ht="13.15" customHeight="1" x14ac:dyDescent="0.2"/>
    <row r="27943" ht="13.15" customHeight="1" x14ac:dyDescent="0.2"/>
    <row r="27944" ht="13.15" customHeight="1" x14ac:dyDescent="0.2"/>
    <row r="27945" ht="13.15" customHeight="1" x14ac:dyDescent="0.2"/>
    <row r="27946" ht="13.15" customHeight="1" x14ac:dyDescent="0.2"/>
    <row r="27947" ht="13.15" customHeight="1" x14ac:dyDescent="0.2"/>
    <row r="27948" ht="13.15" customHeight="1" x14ac:dyDescent="0.2"/>
    <row r="27949" ht="13.15" customHeight="1" x14ac:dyDescent="0.2"/>
    <row r="27950" ht="13.15" customHeight="1" x14ac:dyDescent="0.2"/>
    <row r="27951" ht="13.15" customHeight="1" x14ac:dyDescent="0.2"/>
    <row r="27952" ht="13.15" customHeight="1" x14ac:dyDescent="0.2"/>
    <row r="27953" ht="13.15" customHeight="1" x14ac:dyDescent="0.2"/>
    <row r="27954" ht="13.15" customHeight="1" x14ac:dyDescent="0.2"/>
    <row r="27955" ht="13.15" customHeight="1" x14ac:dyDescent="0.2"/>
    <row r="27956" ht="13.15" customHeight="1" x14ac:dyDescent="0.2"/>
    <row r="27957" ht="13.15" customHeight="1" x14ac:dyDescent="0.2"/>
    <row r="27958" ht="13.15" customHeight="1" x14ac:dyDescent="0.2"/>
    <row r="27959" ht="13.15" customHeight="1" x14ac:dyDescent="0.2"/>
    <row r="27960" ht="13.15" customHeight="1" x14ac:dyDescent="0.2"/>
    <row r="27961" ht="13.15" customHeight="1" x14ac:dyDescent="0.2"/>
    <row r="27962" ht="13.15" customHeight="1" x14ac:dyDescent="0.2"/>
    <row r="27963" ht="13.15" customHeight="1" x14ac:dyDescent="0.2"/>
    <row r="27964" ht="13.15" customHeight="1" x14ac:dyDescent="0.2"/>
    <row r="27965" ht="13.15" customHeight="1" x14ac:dyDescent="0.2"/>
    <row r="27966" ht="13.15" customHeight="1" x14ac:dyDescent="0.2"/>
    <row r="27967" ht="13.15" customHeight="1" x14ac:dyDescent="0.2"/>
    <row r="27968" ht="13.15" customHeight="1" x14ac:dyDescent="0.2"/>
    <row r="27969" ht="13.15" customHeight="1" x14ac:dyDescent="0.2"/>
    <row r="27970" ht="13.15" customHeight="1" x14ac:dyDescent="0.2"/>
    <row r="27971" ht="13.15" customHeight="1" x14ac:dyDescent="0.2"/>
    <row r="27972" ht="13.15" customHeight="1" x14ac:dyDescent="0.2"/>
    <row r="27973" ht="13.15" customHeight="1" x14ac:dyDescent="0.2"/>
    <row r="27974" ht="13.15" customHeight="1" x14ac:dyDescent="0.2"/>
    <row r="27975" ht="13.15" customHeight="1" x14ac:dyDescent="0.2"/>
    <row r="27976" ht="13.15" customHeight="1" x14ac:dyDescent="0.2"/>
    <row r="27977" ht="13.15" customHeight="1" x14ac:dyDescent="0.2"/>
    <row r="27978" ht="13.15" customHeight="1" x14ac:dyDescent="0.2"/>
    <row r="27979" ht="13.15" customHeight="1" x14ac:dyDescent="0.2"/>
    <row r="27980" ht="13.15" customHeight="1" x14ac:dyDescent="0.2"/>
    <row r="27981" ht="13.15" customHeight="1" x14ac:dyDescent="0.2"/>
    <row r="27982" ht="13.15" customHeight="1" x14ac:dyDescent="0.2"/>
    <row r="27983" ht="13.15" customHeight="1" x14ac:dyDescent="0.2"/>
    <row r="27984" ht="13.15" customHeight="1" x14ac:dyDescent="0.2"/>
    <row r="27985" ht="13.15" customHeight="1" x14ac:dyDescent="0.2"/>
    <row r="27986" ht="13.15" customHeight="1" x14ac:dyDescent="0.2"/>
    <row r="27987" ht="13.15" customHeight="1" x14ac:dyDescent="0.2"/>
    <row r="27988" ht="13.15" customHeight="1" x14ac:dyDescent="0.2"/>
    <row r="27989" ht="13.15" customHeight="1" x14ac:dyDescent="0.2"/>
    <row r="27990" ht="13.15" customHeight="1" x14ac:dyDescent="0.2"/>
    <row r="27991" ht="13.15" customHeight="1" x14ac:dyDescent="0.2"/>
    <row r="27992" ht="13.15" customHeight="1" x14ac:dyDescent="0.2"/>
    <row r="27993" ht="13.15" customHeight="1" x14ac:dyDescent="0.2"/>
    <row r="27994" ht="13.15" customHeight="1" x14ac:dyDescent="0.2"/>
    <row r="27995" ht="13.15" customHeight="1" x14ac:dyDescent="0.2"/>
    <row r="27996" ht="13.15" customHeight="1" x14ac:dyDescent="0.2"/>
    <row r="27997" ht="13.15" customHeight="1" x14ac:dyDescent="0.2"/>
    <row r="27998" ht="13.15" customHeight="1" x14ac:dyDescent="0.2"/>
    <row r="27999" ht="13.15" customHeight="1" x14ac:dyDescent="0.2"/>
    <row r="28000" ht="13.15" customHeight="1" x14ac:dyDescent="0.2"/>
    <row r="28001" ht="13.15" customHeight="1" x14ac:dyDescent="0.2"/>
    <row r="28002" ht="13.15" customHeight="1" x14ac:dyDescent="0.2"/>
    <row r="28003" ht="13.15" customHeight="1" x14ac:dyDescent="0.2"/>
    <row r="28004" ht="13.15" customHeight="1" x14ac:dyDescent="0.2"/>
    <row r="28005" ht="13.15" customHeight="1" x14ac:dyDescent="0.2"/>
    <row r="28006" ht="13.15" customHeight="1" x14ac:dyDescent="0.2"/>
    <row r="28007" ht="13.15" customHeight="1" x14ac:dyDescent="0.2"/>
    <row r="28008" ht="13.15" customHeight="1" x14ac:dyDescent="0.2"/>
    <row r="28009" ht="13.15" customHeight="1" x14ac:dyDescent="0.2"/>
    <row r="28010" ht="13.15" customHeight="1" x14ac:dyDescent="0.2"/>
    <row r="28011" ht="13.15" customHeight="1" x14ac:dyDescent="0.2"/>
    <row r="28012" ht="13.15" customHeight="1" x14ac:dyDescent="0.2"/>
    <row r="28013" ht="13.15" customHeight="1" x14ac:dyDescent="0.2"/>
    <row r="28014" ht="13.15" customHeight="1" x14ac:dyDescent="0.2"/>
    <row r="28015" ht="13.15" customHeight="1" x14ac:dyDescent="0.2"/>
    <row r="28016" ht="13.15" customHeight="1" x14ac:dyDescent="0.2"/>
    <row r="28017" ht="13.15" customHeight="1" x14ac:dyDescent="0.2"/>
    <row r="28018" ht="13.15" customHeight="1" x14ac:dyDescent="0.2"/>
    <row r="28019" ht="13.15" customHeight="1" x14ac:dyDescent="0.2"/>
    <row r="28020" ht="13.15" customHeight="1" x14ac:dyDescent="0.2"/>
    <row r="28021" ht="13.15" customHeight="1" x14ac:dyDescent="0.2"/>
    <row r="28022" ht="13.15" customHeight="1" x14ac:dyDescent="0.2"/>
    <row r="28023" ht="13.15" customHeight="1" x14ac:dyDescent="0.2"/>
    <row r="28024" ht="13.15" customHeight="1" x14ac:dyDescent="0.2"/>
    <row r="28025" ht="13.15" customHeight="1" x14ac:dyDescent="0.2"/>
    <row r="28026" ht="13.15" customHeight="1" x14ac:dyDescent="0.2"/>
    <row r="28027" ht="13.15" customHeight="1" x14ac:dyDescent="0.2"/>
    <row r="28028" ht="13.15" customHeight="1" x14ac:dyDescent="0.2"/>
    <row r="28029" ht="13.15" customHeight="1" x14ac:dyDescent="0.2"/>
    <row r="28030" ht="13.15" customHeight="1" x14ac:dyDescent="0.2"/>
    <row r="28031" ht="13.15" customHeight="1" x14ac:dyDescent="0.2"/>
    <row r="28032" ht="13.15" customHeight="1" x14ac:dyDescent="0.2"/>
    <row r="28033" ht="13.15" customHeight="1" x14ac:dyDescent="0.2"/>
    <row r="28034" ht="13.15" customHeight="1" x14ac:dyDescent="0.2"/>
    <row r="28035" ht="13.15" customHeight="1" x14ac:dyDescent="0.2"/>
    <row r="28036" ht="13.15" customHeight="1" x14ac:dyDescent="0.2"/>
    <row r="28037" ht="13.15" customHeight="1" x14ac:dyDescent="0.2"/>
    <row r="28038" ht="13.15" customHeight="1" x14ac:dyDescent="0.2"/>
    <row r="28039" ht="13.15" customHeight="1" x14ac:dyDescent="0.2"/>
    <row r="28040" ht="13.15" customHeight="1" x14ac:dyDescent="0.2"/>
    <row r="28041" ht="13.15" customHeight="1" x14ac:dyDescent="0.2"/>
    <row r="28042" ht="13.15" customHeight="1" x14ac:dyDescent="0.2"/>
    <row r="28043" ht="13.15" customHeight="1" x14ac:dyDescent="0.2"/>
    <row r="28044" ht="13.15" customHeight="1" x14ac:dyDescent="0.2"/>
    <row r="28045" ht="13.15" customHeight="1" x14ac:dyDescent="0.2"/>
    <row r="28046" ht="13.15" customHeight="1" x14ac:dyDescent="0.2"/>
    <row r="28047" ht="13.15" customHeight="1" x14ac:dyDescent="0.2"/>
    <row r="28048" ht="13.15" customHeight="1" x14ac:dyDescent="0.2"/>
    <row r="28049" ht="13.15" customHeight="1" x14ac:dyDescent="0.2"/>
    <row r="28050" ht="13.15" customHeight="1" x14ac:dyDescent="0.2"/>
    <row r="28051" ht="13.15" customHeight="1" x14ac:dyDescent="0.2"/>
    <row r="28052" ht="13.15" customHeight="1" x14ac:dyDescent="0.2"/>
    <row r="28053" ht="13.15" customHeight="1" x14ac:dyDescent="0.2"/>
    <row r="28054" ht="13.15" customHeight="1" x14ac:dyDescent="0.2"/>
    <row r="28055" ht="13.15" customHeight="1" x14ac:dyDescent="0.2"/>
    <row r="28056" ht="13.15" customHeight="1" x14ac:dyDescent="0.2"/>
    <row r="28057" ht="13.15" customHeight="1" x14ac:dyDescent="0.2"/>
    <row r="28058" ht="13.15" customHeight="1" x14ac:dyDescent="0.2"/>
    <row r="28059" ht="13.15" customHeight="1" x14ac:dyDescent="0.2"/>
    <row r="28060" ht="13.15" customHeight="1" x14ac:dyDescent="0.2"/>
    <row r="28061" ht="13.15" customHeight="1" x14ac:dyDescent="0.2"/>
    <row r="28062" ht="13.15" customHeight="1" x14ac:dyDescent="0.2"/>
    <row r="28063" ht="13.15" customHeight="1" x14ac:dyDescent="0.2"/>
    <row r="28064" ht="13.15" customHeight="1" x14ac:dyDescent="0.2"/>
    <row r="28065" ht="13.15" customHeight="1" x14ac:dyDescent="0.2"/>
    <row r="28066" ht="13.15" customHeight="1" x14ac:dyDescent="0.2"/>
    <row r="28067" ht="13.15" customHeight="1" x14ac:dyDescent="0.2"/>
    <row r="28068" ht="13.15" customHeight="1" x14ac:dyDescent="0.2"/>
    <row r="28069" ht="13.15" customHeight="1" x14ac:dyDescent="0.2"/>
    <row r="28070" ht="13.15" customHeight="1" x14ac:dyDescent="0.2"/>
    <row r="28071" ht="13.15" customHeight="1" x14ac:dyDescent="0.2"/>
    <row r="28072" ht="13.15" customHeight="1" x14ac:dyDescent="0.2"/>
    <row r="28073" ht="13.15" customHeight="1" x14ac:dyDescent="0.2"/>
    <row r="28074" ht="13.15" customHeight="1" x14ac:dyDescent="0.2"/>
    <row r="28075" ht="13.15" customHeight="1" x14ac:dyDescent="0.2"/>
    <row r="28076" ht="13.15" customHeight="1" x14ac:dyDescent="0.2"/>
    <row r="28077" ht="13.15" customHeight="1" x14ac:dyDescent="0.2"/>
    <row r="28078" ht="13.15" customHeight="1" x14ac:dyDescent="0.2"/>
    <row r="28079" ht="13.15" customHeight="1" x14ac:dyDescent="0.2"/>
    <row r="28080" ht="13.15" customHeight="1" x14ac:dyDescent="0.2"/>
    <row r="28081" ht="13.15" customHeight="1" x14ac:dyDescent="0.2"/>
    <row r="28082" ht="13.15" customHeight="1" x14ac:dyDescent="0.2"/>
    <row r="28083" ht="13.15" customHeight="1" x14ac:dyDescent="0.2"/>
    <row r="28084" ht="13.15" customHeight="1" x14ac:dyDescent="0.2"/>
    <row r="28085" ht="13.15" customHeight="1" x14ac:dyDescent="0.2"/>
    <row r="28086" ht="13.15" customHeight="1" x14ac:dyDescent="0.2"/>
    <row r="28087" ht="13.15" customHeight="1" x14ac:dyDescent="0.2"/>
    <row r="28088" ht="13.15" customHeight="1" x14ac:dyDescent="0.2"/>
    <row r="28089" ht="13.15" customHeight="1" x14ac:dyDescent="0.2"/>
    <row r="28090" ht="13.15" customHeight="1" x14ac:dyDescent="0.2"/>
    <row r="28091" ht="13.15" customHeight="1" x14ac:dyDescent="0.2"/>
    <row r="28092" ht="13.15" customHeight="1" x14ac:dyDescent="0.2"/>
    <row r="28093" ht="13.15" customHeight="1" x14ac:dyDescent="0.2"/>
    <row r="28094" ht="13.15" customHeight="1" x14ac:dyDescent="0.2"/>
    <row r="28095" ht="13.15" customHeight="1" x14ac:dyDescent="0.2"/>
    <row r="28096" ht="13.15" customHeight="1" x14ac:dyDescent="0.2"/>
    <row r="28097" ht="13.15" customHeight="1" x14ac:dyDescent="0.2"/>
    <row r="28098" ht="13.15" customHeight="1" x14ac:dyDescent="0.2"/>
    <row r="28099" ht="13.15" customHeight="1" x14ac:dyDescent="0.2"/>
    <row r="28100" ht="13.15" customHeight="1" x14ac:dyDescent="0.2"/>
    <row r="28101" ht="13.15" customHeight="1" x14ac:dyDescent="0.2"/>
    <row r="28102" ht="13.15" customHeight="1" x14ac:dyDescent="0.2"/>
    <row r="28103" ht="13.15" customHeight="1" x14ac:dyDescent="0.2"/>
    <row r="28104" ht="13.15" customHeight="1" x14ac:dyDescent="0.2"/>
    <row r="28105" ht="13.15" customHeight="1" x14ac:dyDescent="0.2"/>
    <row r="28106" ht="13.15" customHeight="1" x14ac:dyDescent="0.2"/>
    <row r="28107" ht="13.15" customHeight="1" x14ac:dyDescent="0.2"/>
    <row r="28108" ht="13.15" customHeight="1" x14ac:dyDescent="0.2"/>
    <row r="28109" ht="13.15" customHeight="1" x14ac:dyDescent="0.2"/>
    <row r="28110" ht="13.15" customHeight="1" x14ac:dyDescent="0.2"/>
    <row r="28111" ht="13.15" customHeight="1" x14ac:dyDescent="0.2"/>
    <row r="28112" ht="13.15" customHeight="1" x14ac:dyDescent="0.2"/>
    <row r="28113" ht="13.15" customHeight="1" x14ac:dyDescent="0.2"/>
    <row r="28114" ht="13.15" customHeight="1" x14ac:dyDescent="0.2"/>
    <row r="28115" ht="13.15" customHeight="1" x14ac:dyDescent="0.2"/>
    <row r="28116" ht="13.15" customHeight="1" x14ac:dyDescent="0.2"/>
    <row r="28117" ht="13.15" customHeight="1" x14ac:dyDescent="0.2"/>
    <row r="28118" ht="13.15" customHeight="1" x14ac:dyDescent="0.2"/>
    <row r="28119" ht="13.15" customHeight="1" x14ac:dyDescent="0.2"/>
    <row r="28120" ht="13.15" customHeight="1" x14ac:dyDescent="0.2"/>
    <row r="28121" ht="13.15" customHeight="1" x14ac:dyDescent="0.2"/>
    <row r="28122" ht="13.15" customHeight="1" x14ac:dyDescent="0.2"/>
    <row r="28123" ht="13.15" customHeight="1" x14ac:dyDescent="0.2"/>
    <row r="28124" ht="13.15" customHeight="1" x14ac:dyDescent="0.2"/>
    <row r="28125" ht="13.15" customHeight="1" x14ac:dyDescent="0.2"/>
    <row r="28126" ht="13.15" customHeight="1" x14ac:dyDescent="0.2"/>
    <row r="28127" ht="13.15" customHeight="1" x14ac:dyDescent="0.2"/>
    <row r="28128" ht="13.15" customHeight="1" x14ac:dyDescent="0.2"/>
    <row r="28129" ht="13.15" customHeight="1" x14ac:dyDescent="0.2"/>
    <row r="28130" ht="13.15" customHeight="1" x14ac:dyDescent="0.2"/>
    <row r="28131" ht="13.15" customHeight="1" x14ac:dyDescent="0.2"/>
    <row r="28132" ht="13.15" customHeight="1" x14ac:dyDescent="0.2"/>
    <row r="28133" ht="13.15" customHeight="1" x14ac:dyDescent="0.2"/>
    <row r="28134" ht="13.15" customHeight="1" x14ac:dyDescent="0.2"/>
    <row r="28135" ht="13.15" customHeight="1" x14ac:dyDescent="0.2"/>
    <row r="28136" ht="13.15" customHeight="1" x14ac:dyDescent="0.2"/>
    <row r="28137" ht="13.15" customHeight="1" x14ac:dyDescent="0.2"/>
    <row r="28138" ht="13.15" customHeight="1" x14ac:dyDescent="0.2"/>
    <row r="28139" ht="13.15" customHeight="1" x14ac:dyDescent="0.2"/>
    <row r="28140" ht="13.15" customHeight="1" x14ac:dyDescent="0.2"/>
    <row r="28141" ht="13.15" customHeight="1" x14ac:dyDescent="0.2"/>
    <row r="28142" ht="13.15" customHeight="1" x14ac:dyDescent="0.2"/>
    <row r="28143" ht="13.15" customHeight="1" x14ac:dyDescent="0.2"/>
    <row r="28144" ht="13.15" customHeight="1" x14ac:dyDescent="0.2"/>
    <row r="28145" ht="13.15" customHeight="1" x14ac:dyDescent="0.2"/>
    <row r="28146" ht="13.15" customHeight="1" x14ac:dyDescent="0.2"/>
    <row r="28147" ht="13.15" customHeight="1" x14ac:dyDescent="0.2"/>
    <row r="28148" ht="13.15" customHeight="1" x14ac:dyDescent="0.2"/>
    <row r="28149" ht="13.15" customHeight="1" x14ac:dyDescent="0.2"/>
    <row r="28150" ht="13.15" customHeight="1" x14ac:dyDescent="0.2"/>
    <row r="28151" ht="13.15" customHeight="1" x14ac:dyDescent="0.2"/>
    <row r="28152" ht="13.15" customHeight="1" x14ac:dyDescent="0.2"/>
    <row r="28153" ht="13.15" customHeight="1" x14ac:dyDescent="0.2"/>
    <row r="28154" ht="13.15" customHeight="1" x14ac:dyDescent="0.2"/>
    <row r="28155" ht="13.15" customHeight="1" x14ac:dyDescent="0.2"/>
    <row r="28156" ht="13.15" customHeight="1" x14ac:dyDescent="0.2"/>
    <row r="28157" ht="13.15" customHeight="1" x14ac:dyDescent="0.2"/>
    <row r="28158" ht="13.15" customHeight="1" x14ac:dyDescent="0.2"/>
    <row r="28159" ht="13.15" customHeight="1" x14ac:dyDescent="0.2"/>
    <row r="28160" ht="13.15" customHeight="1" x14ac:dyDescent="0.2"/>
    <row r="28161" ht="13.15" customHeight="1" x14ac:dyDescent="0.2"/>
    <row r="28162" ht="13.15" customHeight="1" x14ac:dyDescent="0.2"/>
    <row r="28163" ht="13.15" customHeight="1" x14ac:dyDescent="0.2"/>
    <row r="28164" ht="13.15" customHeight="1" x14ac:dyDescent="0.2"/>
    <row r="28165" ht="13.15" customHeight="1" x14ac:dyDescent="0.2"/>
    <row r="28166" ht="13.15" customHeight="1" x14ac:dyDescent="0.2"/>
    <row r="28167" ht="13.15" customHeight="1" x14ac:dyDescent="0.2"/>
    <row r="28168" ht="13.15" customHeight="1" x14ac:dyDescent="0.2"/>
    <row r="28169" ht="13.15" customHeight="1" x14ac:dyDescent="0.2"/>
    <row r="28170" ht="13.15" customHeight="1" x14ac:dyDescent="0.2"/>
    <row r="28171" ht="13.15" customHeight="1" x14ac:dyDescent="0.2"/>
    <row r="28172" ht="13.15" customHeight="1" x14ac:dyDescent="0.2"/>
    <row r="28173" ht="13.15" customHeight="1" x14ac:dyDescent="0.2"/>
    <row r="28174" ht="13.15" customHeight="1" x14ac:dyDescent="0.2"/>
    <row r="28175" ht="13.15" customHeight="1" x14ac:dyDescent="0.2"/>
    <row r="28176" ht="13.15" customHeight="1" x14ac:dyDescent="0.2"/>
    <row r="28177" ht="13.15" customHeight="1" x14ac:dyDescent="0.2"/>
    <row r="28178" ht="13.15" customHeight="1" x14ac:dyDescent="0.2"/>
    <row r="28179" ht="13.15" customHeight="1" x14ac:dyDescent="0.2"/>
    <row r="28180" ht="13.15" customHeight="1" x14ac:dyDescent="0.2"/>
    <row r="28181" ht="13.15" customHeight="1" x14ac:dyDescent="0.2"/>
    <row r="28182" ht="13.15" customHeight="1" x14ac:dyDescent="0.2"/>
    <row r="28183" ht="13.15" customHeight="1" x14ac:dyDescent="0.2"/>
    <row r="28184" ht="13.15" customHeight="1" x14ac:dyDescent="0.2"/>
    <row r="28185" ht="13.15" customHeight="1" x14ac:dyDescent="0.2"/>
    <row r="28186" ht="13.15" customHeight="1" x14ac:dyDescent="0.2"/>
    <row r="28187" ht="13.15" customHeight="1" x14ac:dyDescent="0.2"/>
    <row r="28188" ht="13.15" customHeight="1" x14ac:dyDescent="0.2"/>
    <row r="28189" ht="13.15" customHeight="1" x14ac:dyDescent="0.2"/>
    <row r="28190" ht="13.15" customHeight="1" x14ac:dyDescent="0.2"/>
    <row r="28191" ht="13.15" customHeight="1" x14ac:dyDescent="0.2"/>
    <row r="28192" ht="13.15" customHeight="1" x14ac:dyDescent="0.2"/>
    <row r="28193" ht="13.15" customHeight="1" x14ac:dyDescent="0.2"/>
    <row r="28194" ht="13.15" customHeight="1" x14ac:dyDescent="0.2"/>
    <row r="28195" ht="13.15" customHeight="1" x14ac:dyDescent="0.2"/>
    <row r="28196" ht="13.15" customHeight="1" x14ac:dyDescent="0.2"/>
    <row r="28197" ht="13.15" customHeight="1" x14ac:dyDescent="0.2"/>
    <row r="28198" ht="13.15" customHeight="1" x14ac:dyDescent="0.2"/>
    <row r="28199" ht="13.15" customHeight="1" x14ac:dyDescent="0.2"/>
    <row r="28200" ht="13.15" customHeight="1" x14ac:dyDescent="0.2"/>
    <row r="28201" ht="13.15" customHeight="1" x14ac:dyDescent="0.2"/>
    <row r="28202" ht="13.15" customHeight="1" x14ac:dyDescent="0.2"/>
    <row r="28203" ht="13.15" customHeight="1" x14ac:dyDescent="0.2"/>
    <row r="28204" ht="13.15" customHeight="1" x14ac:dyDescent="0.2"/>
    <row r="28205" ht="13.15" customHeight="1" x14ac:dyDescent="0.2"/>
    <row r="28206" ht="13.15" customHeight="1" x14ac:dyDescent="0.2"/>
    <row r="28207" ht="13.15" customHeight="1" x14ac:dyDescent="0.2"/>
    <row r="28208" ht="13.15" customHeight="1" x14ac:dyDescent="0.2"/>
    <row r="28209" ht="13.15" customHeight="1" x14ac:dyDescent="0.2"/>
    <row r="28210" ht="13.15" customHeight="1" x14ac:dyDescent="0.2"/>
    <row r="28211" ht="13.15" customHeight="1" x14ac:dyDescent="0.2"/>
    <row r="28212" ht="13.15" customHeight="1" x14ac:dyDescent="0.2"/>
    <row r="28213" ht="13.15" customHeight="1" x14ac:dyDescent="0.2"/>
    <row r="28214" ht="13.15" customHeight="1" x14ac:dyDescent="0.2"/>
    <row r="28215" ht="13.15" customHeight="1" x14ac:dyDescent="0.2"/>
    <row r="28216" ht="13.15" customHeight="1" x14ac:dyDescent="0.2"/>
    <row r="28217" ht="13.15" customHeight="1" x14ac:dyDescent="0.2"/>
    <row r="28218" ht="13.15" customHeight="1" x14ac:dyDescent="0.2"/>
    <row r="28219" ht="13.15" customHeight="1" x14ac:dyDescent="0.2"/>
    <row r="28220" ht="13.15" customHeight="1" x14ac:dyDescent="0.2"/>
    <row r="28221" ht="13.15" customHeight="1" x14ac:dyDescent="0.2"/>
    <row r="28222" ht="13.15" customHeight="1" x14ac:dyDescent="0.2"/>
    <row r="28223" ht="13.15" customHeight="1" x14ac:dyDescent="0.2"/>
    <row r="28224" ht="13.15" customHeight="1" x14ac:dyDescent="0.2"/>
    <row r="28225" ht="13.15" customHeight="1" x14ac:dyDescent="0.2"/>
    <row r="28226" ht="13.15" customHeight="1" x14ac:dyDescent="0.2"/>
    <row r="28227" ht="13.15" customHeight="1" x14ac:dyDescent="0.2"/>
    <row r="28228" ht="13.15" customHeight="1" x14ac:dyDescent="0.2"/>
    <row r="28229" ht="13.15" customHeight="1" x14ac:dyDescent="0.2"/>
    <row r="28230" ht="13.15" customHeight="1" x14ac:dyDescent="0.2"/>
    <row r="28231" ht="13.15" customHeight="1" x14ac:dyDescent="0.2"/>
    <row r="28232" ht="13.15" customHeight="1" x14ac:dyDescent="0.2"/>
    <row r="28233" ht="13.15" customHeight="1" x14ac:dyDescent="0.2"/>
    <row r="28234" ht="13.15" customHeight="1" x14ac:dyDescent="0.2"/>
    <row r="28235" ht="13.15" customHeight="1" x14ac:dyDescent="0.2"/>
    <row r="28236" ht="13.15" customHeight="1" x14ac:dyDescent="0.2"/>
    <row r="28237" ht="13.15" customHeight="1" x14ac:dyDescent="0.2"/>
    <row r="28238" ht="13.15" customHeight="1" x14ac:dyDescent="0.2"/>
    <row r="28239" ht="13.15" customHeight="1" x14ac:dyDescent="0.2"/>
    <row r="28240" ht="13.15" customHeight="1" x14ac:dyDescent="0.2"/>
    <row r="28241" ht="13.15" customHeight="1" x14ac:dyDescent="0.2"/>
    <row r="28242" ht="13.15" customHeight="1" x14ac:dyDescent="0.2"/>
    <row r="28243" ht="13.15" customHeight="1" x14ac:dyDescent="0.2"/>
    <row r="28244" ht="13.15" customHeight="1" x14ac:dyDescent="0.2"/>
    <row r="28245" ht="13.15" customHeight="1" x14ac:dyDescent="0.2"/>
    <row r="28246" ht="13.15" customHeight="1" x14ac:dyDescent="0.2"/>
    <row r="28247" ht="13.15" customHeight="1" x14ac:dyDescent="0.2"/>
    <row r="28248" ht="13.15" customHeight="1" x14ac:dyDescent="0.2"/>
    <row r="28249" ht="13.15" customHeight="1" x14ac:dyDescent="0.2"/>
    <row r="28250" ht="13.15" customHeight="1" x14ac:dyDescent="0.2"/>
    <row r="28251" ht="13.15" customHeight="1" x14ac:dyDescent="0.2"/>
    <row r="28252" ht="13.15" customHeight="1" x14ac:dyDescent="0.2"/>
    <row r="28253" ht="13.15" customHeight="1" x14ac:dyDescent="0.2"/>
    <row r="28254" ht="13.15" customHeight="1" x14ac:dyDescent="0.2"/>
    <row r="28255" ht="13.15" customHeight="1" x14ac:dyDescent="0.2"/>
    <row r="28256" ht="13.15" customHeight="1" x14ac:dyDescent="0.2"/>
    <row r="28257" ht="13.15" customHeight="1" x14ac:dyDescent="0.2"/>
    <row r="28258" ht="13.15" customHeight="1" x14ac:dyDescent="0.2"/>
    <row r="28259" ht="13.15" customHeight="1" x14ac:dyDescent="0.2"/>
    <row r="28260" ht="13.15" customHeight="1" x14ac:dyDescent="0.2"/>
    <row r="28261" ht="13.15" customHeight="1" x14ac:dyDescent="0.2"/>
    <row r="28262" ht="13.15" customHeight="1" x14ac:dyDescent="0.2"/>
    <row r="28263" ht="13.15" customHeight="1" x14ac:dyDescent="0.2"/>
    <row r="28264" ht="13.15" customHeight="1" x14ac:dyDescent="0.2"/>
    <row r="28265" ht="13.15" customHeight="1" x14ac:dyDescent="0.2"/>
    <row r="28266" ht="13.15" customHeight="1" x14ac:dyDescent="0.2"/>
    <row r="28267" ht="13.15" customHeight="1" x14ac:dyDescent="0.2"/>
    <row r="28268" ht="13.15" customHeight="1" x14ac:dyDescent="0.2"/>
    <row r="28269" ht="13.15" customHeight="1" x14ac:dyDescent="0.2"/>
    <row r="28270" ht="13.15" customHeight="1" x14ac:dyDescent="0.2"/>
    <row r="28271" ht="13.15" customHeight="1" x14ac:dyDescent="0.2"/>
    <row r="28272" ht="13.15" customHeight="1" x14ac:dyDescent="0.2"/>
    <row r="28273" ht="13.15" customHeight="1" x14ac:dyDescent="0.2"/>
    <row r="28274" ht="13.15" customHeight="1" x14ac:dyDescent="0.2"/>
    <row r="28275" ht="13.15" customHeight="1" x14ac:dyDescent="0.2"/>
    <row r="28276" ht="13.15" customHeight="1" x14ac:dyDescent="0.2"/>
    <row r="28277" ht="13.15" customHeight="1" x14ac:dyDescent="0.2"/>
    <row r="28278" ht="13.15" customHeight="1" x14ac:dyDescent="0.2"/>
    <row r="28279" ht="13.15" customHeight="1" x14ac:dyDescent="0.2"/>
    <row r="28280" ht="13.15" customHeight="1" x14ac:dyDescent="0.2"/>
    <row r="28281" ht="13.15" customHeight="1" x14ac:dyDescent="0.2"/>
    <row r="28282" ht="13.15" customHeight="1" x14ac:dyDescent="0.2"/>
    <row r="28283" ht="13.15" customHeight="1" x14ac:dyDescent="0.2"/>
    <row r="28284" ht="13.15" customHeight="1" x14ac:dyDescent="0.2"/>
    <row r="28285" ht="13.15" customHeight="1" x14ac:dyDescent="0.2"/>
    <row r="28286" ht="13.15" customHeight="1" x14ac:dyDescent="0.2"/>
    <row r="28287" ht="13.15" customHeight="1" x14ac:dyDescent="0.2"/>
    <row r="28288" ht="13.15" customHeight="1" x14ac:dyDescent="0.2"/>
    <row r="28289" ht="13.15" customHeight="1" x14ac:dyDescent="0.2"/>
    <row r="28290" ht="13.15" customHeight="1" x14ac:dyDescent="0.2"/>
    <row r="28291" ht="13.15" customHeight="1" x14ac:dyDescent="0.2"/>
    <row r="28292" ht="13.15" customHeight="1" x14ac:dyDescent="0.2"/>
    <row r="28293" ht="13.15" customHeight="1" x14ac:dyDescent="0.2"/>
    <row r="28294" ht="13.15" customHeight="1" x14ac:dyDescent="0.2"/>
    <row r="28295" ht="13.15" customHeight="1" x14ac:dyDescent="0.2"/>
    <row r="28296" ht="13.15" customHeight="1" x14ac:dyDescent="0.2"/>
    <row r="28297" ht="13.15" customHeight="1" x14ac:dyDescent="0.2"/>
    <row r="28298" ht="13.15" customHeight="1" x14ac:dyDescent="0.2"/>
    <row r="28299" ht="13.15" customHeight="1" x14ac:dyDescent="0.2"/>
    <row r="28300" ht="13.15" customHeight="1" x14ac:dyDescent="0.2"/>
    <row r="28301" ht="13.15" customHeight="1" x14ac:dyDescent="0.2"/>
    <row r="28302" ht="13.15" customHeight="1" x14ac:dyDescent="0.2"/>
    <row r="28303" ht="13.15" customHeight="1" x14ac:dyDescent="0.2"/>
    <row r="28304" ht="13.15" customHeight="1" x14ac:dyDescent="0.2"/>
    <row r="28305" ht="13.15" customHeight="1" x14ac:dyDescent="0.2"/>
    <row r="28306" ht="13.15" customHeight="1" x14ac:dyDescent="0.2"/>
    <row r="28307" ht="13.15" customHeight="1" x14ac:dyDescent="0.2"/>
    <row r="28308" ht="13.15" customHeight="1" x14ac:dyDescent="0.2"/>
    <row r="28309" ht="13.15" customHeight="1" x14ac:dyDescent="0.2"/>
    <row r="28310" ht="13.15" customHeight="1" x14ac:dyDescent="0.2"/>
    <row r="28311" ht="13.15" customHeight="1" x14ac:dyDescent="0.2"/>
    <row r="28312" ht="13.15" customHeight="1" x14ac:dyDescent="0.2"/>
    <row r="28313" ht="13.15" customHeight="1" x14ac:dyDescent="0.2"/>
    <row r="28314" ht="13.15" customHeight="1" x14ac:dyDescent="0.2"/>
    <row r="28315" ht="13.15" customHeight="1" x14ac:dyDescent="0.2"/>
    <row r="28316" ht="13.15" customHeight="1" x14ac:dyDescent="0.2"/>
    <row r="28317" ht="13.15" customHeight="1" x14ac:dyDescent="0.2"/>
    <row r="28318" ht="13.15" customHeight="1" x14ac:dyDescent="0.2"/>
    <row r="28319" ht="13.15" customHeight="1" x14ac:dyDescent="0.2"/>
    <row r="28320" ht="13.15" customHeight="1" x14ac:dyDescent="0.2"/>
    <row r="28321" ht="13.15" customHeight="1" x14ac:dyDescent="0.2"/>
    <row r="28322" ht="13.15" customHeight="1" x14ac:dyDescent="0.2"/>
    <row r="28323" ht="13.15" customHeight="1" x14ac:dyDescent="0.2"/>
    <row r="28324" ht="13.15" customHeight="1" x14ac:dyDescent="0.2"/>
    <row r="28325" ht="13.15" customHeight="1" x14ac:dyDescent="0.2"/>
    <row r="28326" ht="13.15" customHeight="1" x14ac:dyDescent="0.2"/>
    <row r="28327" ht="13.15" customHeight="1" x14ac:dyDescent="0.2"/>
    <row r="28328" ht="13.15" customHeight="1" x14ac:dyDescent="0.2"/>
    <row r="28329" ht="13.15" customHeight="1" x14ac:dyDescent="0.2"/>
    <row r="28330" ht="13.15" customHeight="1" x14ac:dyDescent="0.2"/>
    <row r="28331" ht="13.15" customHeight="1" x14ac:dyDescent="0.2"/>
    <row r="28332" ht="13.15" customHeight="1" x14ac:dyDescent="0.2"/>
    <row r="28333" ht="13.15" customHeight="1" x14ac:dyDescent="0.2"/>
    <row r="28334" ht="13.15" customHeight="1" x14ac:dyDescent="0.2"/>
    <row r="28335" ht="13.15" customHeight="1" x14ac:dyDescent="0.2"/>
    <row r="28336" ht="13.15" customHeight="1" x14ac:dyDescent="0.2"/>
    <row r="28337" ht="13.15" customHeight="1" x14ac:dyDescent="0.2"/>
    <row r="28338" ht="13.15" customHeight="1" x14ac:dyDescent="0.2"/>
    <row r="28339" ht="13.15" customHeight="1" x14ac:dyDescent="0.2"/>
    <row r="28340" ht="13.15" customHeight="1" x14ac:dyDescent="0.2"/>
    <row r="28341" ht="13.15" customHeight="1" x14ac:dyDescent="0.2"/>
    <row r="28342" ht="13.15" customHeight="1" x14ac:dyDescent="0.2"/>
    <row r="28343" ht="13.15" customHeight="1" x14ac:dyDescent="0.2"/>
    <row r="28344" ht="13.15" customHeight="1" x14ac:dyDescent="0.2"/>
    <row r="28345" ht="13.15" customHeight="1" x14ac:dyDescent="0.2"/>
    <row r="28346" ht="13.15" customHeight="1" x14ac:dyDescent="0.2"/>
    <row r="28347" ht="13.15" customHeight="1" x14ac:dyDescent="0.2"/>
    <row r="28348" ht="13.15" customHeight="1" x14ac:dyDescent="0.2"/>
    <row r="28349" ht="13.15" customHeight="1" x14ac:dyDescent="0.2"/>
    <row r="28350" ht="13.15" customHeight="1" x14ac:dyDescent="0.2"/>
    <row r="28351" ht="13.15" customHeight="1" x14ac:dyDescent="0.2"/>
    <row r="28352" ht="13.15" customHeight="1" x14ac:dyDescent="0.2"/>
    <row r="28353" ht="13.15" customHeight="1" x14ac:dyDescent="0.2"/>
    <row r="28354" ht="13.15" customHeight="1" x14ac:dyDescent="0.2"/>
    <row r="28355" ht="13.15" customHeight="1" x14ac:dyDescent="0.2"/>
    <row r="28356" ht="13.15" customHeight="1" x14ac:dyDescent="0.2"/>
    <row r="28357" ht="13.15" customHeight="1" x14ac:dyDescent="0.2"/>
    <row r="28358" ht="13.15" customHeight="1" x14ac:dyDescent="0.2"/>
    <row r="28359" ht="13.15" customHeight="1" x14ac:dyDescent="0.2"/>
    <row r="28360" ht="13.15" customHeight="1" x14ac:dyDescent="0.2"/>
    <row r="28361" ht="13.15" customHeight="1" x14ac:dyDescent="0.2"/>
    <row r="28362" ht="13.15" customHeight="1" x14ac:dyDescent="0.2"/>
    <row r="28363" ht="13.15" customHeight="1" x14ac:dyDescent="0.2"/>
    <row r="28364" ht="13.15" customHeight="1" x14ac:dyDescent="0.2"/>
    <row r="28365" ht="13.15" customHeight="1" x14ac:dyDescent="0.2"/>
    <row r="28366" ht="13.15" customHeight="1" x14ac:dyDescent="0.2"/>
    <row r="28367" ht="13.15" customHeight="1" x14ac:dyDescent="0.2"/>
    <row r="28368" ht="13.15" customHeight="1" x14ac:dyDescent="0.2"/>
    <row r="28369" ht="13.15" customHeight="1" x14ac:dyDescent="0.2"/>
    <row r="28370" ht="13.15" customHeight="1" x14ac:dyDescent="0.2"/>
    <row r="28371" ht="13.15" customHeight="1" x14ac:dyDescent="0.2"/>
    <row r="28372" ht="13.15" customHeight="1" x14ac:dyDescent="0.2"/>
    <row r="28373" ht="13.15" customHeight="1" x14ac:dyDescent="0.2"/>
    <row r="28374" ht="13.15" customHeight="1" x14ac:dyDescent="0.2"/>
    <row r="28375" ht="13.15" customHeight="1" x14ac:dyDescent="0.2"/>
    <row r="28376" ht="13.15" customHeight="1" x14ac:dyDescent="0.2"/>
    <row r="28377" ht="13.15" customHeight="1" x14ac:dyDescent="0.2"/>
    <row r="28378" ht="13.15" customHeight="1" x14ac:dyDescent="0.2"/>
    <row r="28379" ht="13.15" customHeight="1" x14ac:dyDescent="0.2"/>
    <row r="28380" ht="13.15" customHeight="1" x14ac:dyDescent="0.2"/>
    <row r="28381" ht="13.15" customHeight="1" x14ac:dyDescent="0.2"/>
    <row r="28382" ht="13.15" customHeight="1" x14ac:dyDescent="0.2"/>
    <row r="28383" ht="13.15" customHeight="1" x14ac:dyDescent="0.2"/>
    <row r="28384" ht="13.15" customHeight="1" x14ac:dyDescent="0.2"/>
    <row r="28385" ht="13.15" customHeight="1" x14ac:dyDescent="0.2"/>
    <row r="28386" ht="13.15" customHeight="1" x14ac:dyDescent="0.2"/>
    <row r="28387" ht="13.15" customHeight="1" x14ac:dyDescent="0.2"/>
    <row r="28388" ht="13.15" customHeight="1" x14ac:dyDescent="0.2"/>
    <row r="28389" ht="13.15" customHeight="1" x14ac:dyDescent="0.2"/>
    <row r="28390" ht="13.15" customHeight="1" x14ac:dyDescent="0.2"/>
    <row r="28391" ht="13.15" customHeight="1" x14ac:dyDescent="0.2"/>
    <row r="28392" ht="13.15" customHeight="1" x14ac:dyDescent="0.2"/>
    <row r="28393" ht="13.15" customHeight="1" x14ac:dyDescent="0.2"/>
    <row r="28394" ht="13.15" customHeight="1" x14ac:dyDescent="0.2"/>
    <row r="28395" ht="13.15" customHeight="1" x14ac:dyDescent="0.2"/>
    <row r="28396" ht="13.15" customHeight="1" x14ac:dyDescent="0.2"/>
    <row r="28397" ht="13.15" customHeight="1" x14ac:dyDescent="0.2"/>
    <row r="28398" ht="13.15" customHeight="1" x14ac:dyDescent="0.2"/>
    <row r="28399" ht="13.15" customHeight="1" x14ac:dyDescent="0.2"/>
    <row r="28400" ht="13.15" customHeight="1" x14ac:dyDescent="0.2"/>
    <row r="28401" ht="13.15" customHeight="1" x14ac:dyDescent="0.2"/>
    <row r="28402" ht="13.15" customHeight="1" x14ac:dyDescent="0.2"/>
    <row r="28403" ht="13.15" customHeight="1" x14ac:dyDescent="0.2"/>
    <row r="28404" ht="13.15" customHeight="1" x14ac:dyDescent="0.2"/>
    <row r="28405" ht="13.15" customHeight="1" x14ac:dyDescent="0.2"/>
    <row r="28406" ht="13.15" customHeight="1" x14ac:dyDescent="0.2"/>
    <row r="28407" ht="13.15" customHeight="1" x14ac:dyDescent="0.2"/>
    <row r="28408" ht="13.15" customHeight="1" x14ac:dyDescent="0.2"/>
    <row r="28409" ht="13.15" customHeight="1" x14ac:dyDescent="0.2"/>
    <row r="28410" ht="13.15" customHeight="1" x14ac:dyDescent="0.2"/>
    <row r="28411" ht="13.15" customHeight="1" x14ac:dyDescent="0.2"/>
    <row r="28412" ht="13.15" customHeight="1" x14ac:dyDescent="0.2"/>
    <row r="28413" ht="13.15" customHeight="1" x14ac:dyDescent="0.2"/>
    <row r="28414" ht="13.15" customHeight="1" x14ac:dyDescent="0.2"/>
    <row r="28415" ht="13.15" customHeight="1" x14ac:dyDescent="0.2"/>
    <row r="28416" ht="13.15" customHeight="1" x14ac:dyDescent="0.2"/>
    <row r="28417" ht="13.15" customHeight="1" x14ac:dyDescent="0.2"/>
    <row r="28418" ht="13.15" customHeight="1" x14ac:dyDescent="0.2"/>
    <row r="28419" ht="13.15" customHeight="1" x14ac:dyDescent="0.2"/>
    <row r="28420" ht="13.15" customHeight="1" x14ac:dyDescent="0.2"/>
    <row r="28421" ht="13.15" customHeight="1" x14ac:dyDescent="0.2"/>
    <row r="28422" ht="13.15" customHeight="1" x14ac:dyDescent="0.2"/>
    <row r="28423" ht="13.15" customHeight="1" x14ac:dyDescent="0.2"/>
    <row r="28424" ht="13.15" customHeight="1" x14ac:dyDescent="0.2"/>
    <row r="28425" ht="13.15" customHeight="1" x14ac:dyDescent="0.2"/>
    <row r="28426" ht="13.15" customHeight="1" x14ac:dyDescent="0.2"/>
    <row r="28427" ht="13.15" customHeight="1" x14ac:dyDescent="0.2"/>
    <row r="28428" ht="13.15" customHeight="1" x14ac:dyDescent="0.2"/>
    <row r="28429" ht="13.15" customHeight="1" x14ac:dyDescent="0.2"/>
    <row r="28430" ht="13.15" customHeight="1" x14ac:dyDescent="0.2"/>
    <row r="28431" ht="13.15" customHeight="1" x14ac:dyDescent="0.2"/>
    <row r="28432" ht="13.15" customHeight="1" x14ac:dyDescent="0.2"/>
    <row r="28433" ht="13.15" customHeight="1" x14ac:dyDescent="0.2"/>
    <row r="28434" ht="13.15" customHeight="1" x14ac:dyDescent="0.2"/>
    <row r="28435" ht="13.15" customHeight="1" x14ac:dyDescent="0.2"/>
    <row r="28436" ht="13.15" customHeight="1" x14ac:dyDescent="0.2"/>
    <row r="28437" ht="13.15" customHeight="1" x14ac:dyDescent="0.2"/>
    <row r="28438" ht="13.15" customHeight="1" x14ac:dyDescent="0.2"/>
    <row r="28439" ht="13.15" customHeight="1" x14ac:dyDescent="0.2"/>
    <row r="28440" ht="13.15" customHeight="1" x14ac:dyDescent="0.2"/>
    <row r="28441" ht="13.15" customHeight="1" x14ac:dyDescent="0.2"/>
    <row r="28442" ht="13.15" customHeight="1" x14ac:dyDescent="0.2"/>
    <row r="28443" ht="13.15" customHeight="1" x14ac:dyDescent="0.2"/>
    <row r="28444" ht="13.15" customHeight="1" x14ac:dyDescent="0.2"/>
    <row r="28445" ht="13.15" customHeight="1" x14ac:dyDescent="0.2"/>
    <row r="28446" ht="13.15" customHeight="1" x14ac:dyDescent="0.2"/>
    <row r="28447" ht="13.15" customHeight="1" x14ac:dyDescent="0.2"/>
    <row r="28448" ht="13.15" customHeight="1" x14ac:dyDescent="0.2"/>
    <row r="28449" ht="13.15" customHeight="1" x14ac:dyDescent="0.2"/>
    <row r="28450" ht="13.15" customHeight="1" x14ac:dyDescent="0.2"/>
    <row r="28451" ht="13.15" customHeight="1" x14ac:dyDescent="0.2"/>
    <row r="28452" ht="13.15" customHeight="1" x14ac:dyDescent="0.2"/>
    <row r="28453" ht="13.15" customHeight="1" x14ac:dyDescent="0.2"/>
    <row r="28454" ht="13.15" customHeight="1" x14ac:dyDescent="0.2"/>
    <row r="28455" ht="13.15" customHeight="1" x14ac:dyDescent="0.2"/>
    <row r="28456" ht="13.15" customHeight="1" x14ac:dyDescent="0.2"/>
    <row r="28457" ht="13.15" customHeight="1" x14ac:dyDescent="0.2"/>
    <row r="28458" ht="13.15" customHeight="1" x14ac:dyDescent="0.2"/>
    <row r="28459" ht="13.15" customHeight="1" x14ac:dyDescent="0.2"/>
    <row r="28460" ht="13.15" customHeight="1" x14ac:dyDescent="0.2"/>
    <row r="28461" ht="13.15" customHeight="1" x14ac:dyDescent="0.2"/>
    <row r="28462" ht="13.15" customHeight="1" x14ac:dyDescent="0.2"/>
    <row r="28463" ht="13.15" customHeight="1" x14ac:dyDescent="0.2"/>
    <row r="28464" ht="13.15" customHeight="1" x14ac:dyDescent="0.2"/>
    <row r="28465" ht="13.15" customHeight="1" x14ac:dyDescent="0.2"/>
    <row r="28466" ht="13.15" customHeight="1" x14ac:dyDescent="0.2"/>
    <row r="28467" ht="13.15" customHeight="1" x14ac:dyDescent="0.2"/>
    <row r="28468" ht="13.15" customHeight="1" x14ac:dyDescent="0.2"/>
    <row r="28469" ht="13.15" customHeight="1" x14ac:dyDescent="0.2"/>
    <row r="28470" ht="13.15" customHeight="1" x14ac:dyDescent="0.2"/>
    <row r="28471" ht="13.15" customHeight="1" x14ac:dyDescent="0.2"/>
    <row r="28472" ht="13.15" customHeight="1" x14ac:dyDescent="0.2"/>
    <row r="28473" ht="13.15" customHeight="1" x14ac:dyDescent="0.2"/>
    <row r="28474" ht="13.15" customHeight="1" x14ac:dyDescent="0.2"/>
    <row r="28475" ht="13.15" customHeight="1" x14ac:dyDescent="0.2"/>
    <row r="28476" ht="13.15" customHeight="1" x14ac:dyDescent="0.2"/>
    <row r="28477" ht="13.15" customHeight="1" x14ac:dyDescent="0.2"/>
    <row r="28478" ht="13.15" customHeight="1" x14ac:dyDescent="0.2"/>
    <row r="28479" ht="13.15" customHeight="1" x14ac:dyDescent="0.2"/>
    <row r="28480" ht="13.15" customHeight="1" x14ac:dyDescent="0.2"/>
    <row r="28481" ht="13.15" customHeight="1" x14ac:dyDescent="0.2"/>
    <row r="28482" ht="13.15" customHeight="1" x14ac:dyDescent="0.2"/>
    <row r="28483" ht="13.15" customHeight="1" x14ac:dyDescent="0.2"/>
    <row r="28484" ht="13.15" customHeight="1" x14ac:dyDescent="0.2"/>
    <row r="28485" ht="13.15" customHeight="1" x14ac:dyDescent="0.2"/>
    <row r="28486" ht="13.15" customHeight="1" x14ac:dyDescent="0.2"/>
    <row r="28487" ht="13.15" customHeight="1" x14ac:dyDescent="0.2"/>
    <row r="28488" ht="13.15" customHeight="1" x14ac:dyDescent="0.2"/>
    <row r="28489" ht="13.15" customHeight="1" x14ac:dyDescent="0.2"/>
    <row r="28490" ht="13.15" customHeight="1" x14ac:dyDescent="0.2"/>
    <row r="28491" ht="13.15" customHeight="1" x14ac:dyDescent="0.2"/>
    <row r="28492" ht="13.15" customHeight="1" x14ac:dyDescent="0.2"/>
    <row r="28493" ht="13.15" customHeight="1" x14ac:dyDescent="0.2"/>
    <row r="28494" ht="13.15" customHeight="1" x14ac:dyDescent="0.2"/>
    <row r="28495" ht="13.15" customHeight="1" x14ac:dyDescent="0.2"/>
    <row r="28496" ht="13.15" customHeight="1" x14ac:dyDescent="0.2"/>
    <row r="28497" ht="13.15" customHeight="1" x14ac:dyDescent="0.2"/>
    <row r="28498" ht="13.15" customHeight="1" x14ac:dyDescent="0.2"/>
    <row r="28499" ht="13.15" customHeight="1" x14ac:dyDescent="0.2"/>
    <row r="28500" ht="13.15" customHeight="1" x14ac:dyDescent="0.2"/>
    <row r="28501" ht="13.15" customHeight="1" x14ac:dyDescent="0.2"/>
    <row r="28502" ht="13.15" customHeight="1" x14ac:dyDescent="0.2"/>
    <row r="28503" ht="13.15" customHeight="1" x14ac:dyDescent="0.2"/>
    <row r="28504" ht="13.15" customHeight="1" x14ac:dyDescent="0.2"/>
    <row r="28505" ht="13.15" customHeight="1" x14ac:dyDescent="0.2"/>
    <row r="28506" ht="13.15" customHeight="1" x14ac:dyDescent="0.2"/>
    <row r="28507" ht="13.15" customHeight="1" x14ac:dyDescent="0.2"/>
    <row r="28508" ht="13.15" customHeight="1" x14ac:dyDescent="0.2"/>
    <row r="28509" ht="13.15" customHeight="1" x14ac:dyDescent="0.2"/>
    <row r="28510" ht="13.15" customHeight="1" x14ac:dyDescent="0.2"/>
    <row r="28511" ht="13.15" customHeight="1" x14ac:dyDescent="0.2"/>
    <row r="28512" ht="13.15" customHeight="1" x14ac:dyDescent="0.2"/>
    <row r="28513" ht="13.15" customHeight="1" x14ac:dyDescent="0.2"/>
    <row r="28514" ht="13.15" customHeight="1" x14ac:dyDescent="0.2"/>
    <row r="28515" ht="13.15" customHeight="1" x14ac:dyDescent="0.2"/>
    <row r="28516" ht="13.15" customHeight="1" x14ac:dyDescent="0.2"/>
    <row r="28517" ht="13.15" customHeight="1" x14ac:dyDescent="0.2"/>
    <row r="28518" ht="13.15" customHeight="1" x14ac:dyDescent="0.2"/>
    <row r="28519" ht="13.15" customHeight="1" x14ac:dyDescent="0.2"/>
    <row r="28520" ht="13.15" customHeight="1" x14ac:dyDescent="0.2"/>
    <row r="28521" ht="13.15" customHeight="1" x14ac:dyDescent="0.2"/>
    <row r="28522" ht="13.15" customHeight="1" x14ac:dyDescent="0.2"/>
    <row r="28523" ht="13.15" customHeight="1" x14ac:dyDescent="0.2"/>
    <row r="28524" ht="13.15" customHeight="1" x14ac:dyDescent="0.2"/>
    <row r="28525" ht="13.15" customHeight="1" x14ac:dyDescent="0.2"/>
    <row r="28526" ht="13.15" customHeight="1" x14ac:dyDescent="0.2"/>
    <row r="28527" ht="13.15" customHeight="1" x14ac:dyDescent="0.2"/>
    <row r="28528" ht="13.15" customHeight="1" x14ac:dyDescent="0.2"/>
    <row r="28529" ht="13.15" customHeight="1" x14ac:dyDescent="0.2"/>
    <row r="28530" ht="13.15" customHeight="1" x14ac:dyDescent="0.2"/>
    <row r="28531" ht="13.15" customHeight="1" x14ac:dyDescent="0.2"/>
    <row r="28532" ht="13.15" customHeight="1" x14ac:dyDescent="0.2"/>
    <row r="28533" ht="13.15" customHeight="1" x14ac:dyDescent="0.2"/>
    <row r="28534" ht="13.15" customHeight="1" x14ac:dyDescent="0.2"/>
    <row r="28535" ht="13.15" customHeight="1" x14ac:dyDescent="0.2"/>
    <row r="28536" ht="13.15" customHeight="1" x14ac:dyDescent="0.2"/>
    <row r="28537" ht="13.15" customHeight="1" x14ac:dyDescent="0.2"/>
    <row r="28538" ht="13.15" customHeight="1" x14ac:dyDescent="0.2"/>
    <row r="28539" ht="13.15" customHeight="1" x14ac:dyDescent="0.2"/>
    <row r="28540" ht="13.15" customHeight="1" x14ac:dyDescent="0.2"/>
    <row r="28541" ht="13.15" customHeight="1" x14ac:dyDescent="0.2"/>
    <row r="28542" ht="13.15" customHeight="1" x14ac:dyDescent="0.2"/>
    <row r="28543" ht="13.15" customHeight="1" x14ac:dyDescent="0.2"/>
    <row r="28544" ht="13.15" customHeight="1" x14ac:dyDescent="0.2"/>
    <row r="28545" ht="13.15" customHeight="1" x14ac:dyDescent="0.2"/>
    <row r="28546" ht="13.15" customHeight="1" x14ac:dyDescent="0.2"/>
    <row r="28547" ht="13.15" customHeight="1" x14ac:dyDescent="0.2"/>
    <row r="28548" ht="13.15" customHeight="1" x14ac:dyDescent="0.2"/>
    <row r="28549" ht="13.15" customHeight="1" x14ac:dyDescent="0.2"/>
    <row r="28550" ht="13.15" customHeight="1" x14ac:dyDescent="0.2"/>
    <row r="28551" ht="13.15" customHeight="1" x14ac:dyDescent="0.2"/>
    <row r="28552" ht="13.15" customHeight="1" x14ac:dyDescent="0.2"/>
    <row r="28553" ht="13.15" customHeight="1" x14ac:dyDescent="0.2"/>
    <row r="28554" ht="13.15" customHeight="1" x14ac:dyDescent="0.2"/>
    <row r="28555" ht="13.15" customHeight="1" x14ac:dyDescent="0.2"/>
    <row r="28556" ht="13.15" customHeight="1" x14ac:dyDescent="0.2"/>
    <row r="28557" ht="13.15" customHeight="1" x14ac:dyDescent="0.2"/>
    <row r="28558" ht="13.15" customHeight="1" x14ac:dyDescent="0.2"/>
    <row r="28559" ht="13.15" customHeight="1" x14ac:dyDescent="0.2"/>
    <row r="28560" ht="13.15" customHeight="1" x14ac:dyDescent="0.2"/>
    <row r="28561" ht="13.15" customHeight="1" x14ac:dyDescent="0.2"/>
    <row r="28562" ht="13.15" customHeight="1" x14ac:dyDescent="0.2"/>
    <row r="28563" ht="13.15" customHeight="1" x14ac:dyDescent="0.2"/>
    <row r="28564" ht="13.15" customHeight="1" x14ac:dyDescent="0.2"/>
    <row r="28565" ht="13.15" customHeight="1" x14ac:dyDescent="0.2"/>
    <row r="28566" ht="13.15" customHeight="1" x14ac:dyDescent="0.2"/>
    <row r="28567" ht="13.15" customHeight="1" x14ac:dyDescent="0.2"/>
    <row r="28568" ht="13.15" customHeight="1" x14ac:dyDescent="0.2"/>
    <row r="28569" ht="13.15" customHeight="1" x14ac:dyDescent="0.2"/>
    <row r="28570" ht="13.15" customHeight="1" x14ac:dyDescent="0.2"/>
    <row r="28571" ht="13.15" customHeight="1" x14ac:dyDescent="0.2"/>
    <row r="28572" ht="13.15" customHeight="1" x14ac:dyDescent="0.2"/>
    <row r="28573" ht="13.15" customHeight="1" x14ac:dyDescent="0.2"/>
    <row r="28574" ht="13.15" customHeight="1" x14ac:dyDescent="0.2"/>
    <row r="28575" ht="13.15" customHeight="1" x14ac:dyDescent="0.2"/>
    <row r="28576" ht="13.15" customHeight="1" x14ac:dyDescent="0.2"/>
    <row r="28577" ht="13.15" customHeight="1" x14ac:dyDescent="0.2"/>
    <row r="28578" ht="13.15" customHeight="1" x14ac:dyDescent="0.2"/>
    <row r="28579" ht="13.15" customHeight="1" x14ac:dyDescent="0.2"/>
    <row r="28580" ht="13.15" customHeight="1" x14ac:dyDescent="0.2"/>
    <row r="28581" ht="13.15" customHeight="1" x14ac:dyDescent="0.2"/>
    <row r="28582" ht="13.15" customHeight="1" x14ac:dyDescent="0.2"/>
    <row r="28583" ht="13.15" customHeight="1" x14ac:dyDescent="0.2"/>
    <row r="28584" ht="13.15" customHeight="1" x14ac:dyDescent="0.2"/>
    <row r="28585" ht="13.15" customHeight="1" x14ac:dyDescent="0.2"/>
    <row r="28586" ht="13.15" customHeight="1" x14ac:dyDescent="0.2"/>
    <row r="28587" ht="13.15" customHeight="1" x14ac:dyDescent="0.2"/>
    <row r="28588" ht="13.15" customHeight="1" x14ac:dyDescent="0.2"/>
    <row r="28589" ht="13.15" customHeight="1" x14ac:dyDescent="0.2"/>
    <row r="28590" ht="13.15" customHeight="1" x14ac:dyDescent="0.2"/>
    <row r="28591" ht="13.15" customHeight="1" x14ac:dyDescent="0.2"/>
    <row r="28592" ht="13.15" customHeight="1" x14ac:dyDescent="0.2"/>
    <row r="28593" ht="13.15" customHeight="1" x14ac:dyDescent="0.2"/>
    <row r="28594" ht="13.15" customHeight="1" x14ac:dyDescent="0.2"/>
    <row r="28595" ht="13.15" customHeight="1" x14ac:dyDescent="0.2"/>
    <row r="28596" ht="13.15" customHeight="1" x14ac:dyDescent="0.2"/>
    <row r="28597" ht="13.15" customHeight="1" x14ac:dyDescent="0.2"/>
    <row r="28598" ht="13.15" customHeight="1" x14ac:dyDescent="0.2"/>
    <row r="28599" ht="13.15" customHeight="1" x14ac:dyDescent="0.2"/>
    <row r="28600" ht="13.15" customHeight="1" x14ac:dyDescent="0.2"/>
    <row r="28601" ht="13.15" customHeight="1" x14ac:dyDescent="0.2"/>
    <row r="28602" ht="13.15" customHeight="1" x14ac:dyDescent="0.2"/>
    <row r="28603" ht="13.15" customHeight="1" x14ac:dyDescent="0.2"/>
    <row r="28604" ht="13.15" customHeight="1" x14ac:dyDescent="0.2"/>
    <row r="28605" ht="13.15" customHeight="1" x14ac:dyDescent="0.2"/>
    <row r="28606" ht="13.15" customHeight="1" x14ac:dyDescent="0.2"/>
    <row r="28607" ht="13.15" customHeight="1" x14ac:dyDescent="0.2"/>
    <row r="28608" ht="13.15" customHeight="1" x14ac:dyDescent="0.2"/>
    <row r="28609" ht="13.15" customHeight="1" x14ac:dyDescent="0.2"/>
    <row r="28610" ht="13.15" customHeight="1" x14ac:dyDescent="0.2"/>
    <row r="28611" ht="13.15" customHeight="1" x14ac:dyDescent="0.2"/>
    <row r="28612" ht="13.15" customHeight="1" x14ac:dyDescent="0.2"/>
    <row r="28613" ht="13.15" customHeight="1" x14ac:dyDescent="0.2"/>
    <row r="28614" ht="13.15" customHeight="1" x14ac:dyDescent="0.2"/>
    <row r="28615" ht="13.15" customHeight="1" x14ac:dyDescent="0.2"/>
    <row r="28616" ht="13.15" customHeight="1" x14ac:dyDescent="0.2"/>
    <row r="28617" ht="13.15" customHeight="1" x14ac:dyDescent="0.2"/>
    <row r="28618" ht="13.15" customHeight="1" x14ac:dyDescent="0.2"/>
    <row r="28619" ht="13.15" customHeight="1" x14ac:dyDescent="0.2"/>
    <row r="28620" ht="13.15" customHeight="1" x14ac:dyDescent="0.2"/>
    <row r="28621" ht="13.15" customHeight="1" x14ac:dyDescent="0.2"/>
    <row r="28622" ht="13.15" customHeight="1" x14ac:dyDescent="0.2"/>
    <row r="28623" ht="13.15" customHeight="1" x14ac:dyDescent="0.2"/>
    <row r="28624" ht="13.15" customHeight="1" x14ac:dyDescent="0.2"/>
    <row r="28625" ht="13.15" customHeight="1" x14ac:dyDescent="0.2"/>
    <row r="28626" ht="13.15" customHeight="1" x14ac:dyDescent="0.2"/>
    <row r="28627" ht="13.15" customHeight="1" x14ac:dyDescent="0.2"/>
    <row r="28628" ht="13.15" customHeight="1" x14ac:dyDescent="0.2"/>
    <row r="28629" ht="13.15" customHeight="1" x14ac:dyDescent="0.2"/>
    <row r="28630" ht="13.15" customHeight="1" x14ac:dyDescent="0.2"/>
    <row r="28631" ht="13.15" customHeight="1" x14ac:dyDescent="0.2"/>
    <row r="28632" ht="13.15" customHeight="1" x14ac:dyDescent="0.2"/>
    <row r="28633" ht="13.15" customHeight="1" x14ac:dyDescent="0.2"/>
    <row r="28634" ht="13.15" customHeight="1" x14ac:dyDescent="0.2"/>
    <row r="28635" ht="13.15" customHeight="1" x14ac:dyDescent="0.2"/>
    <row r="28636" ht="13.15" customHeight="1" x14ac:dyDescent="0.2"/>
    <row r="28637" ht="13.15" customHeight="1" x14ac:dyDescent="0.2"/>
    <row r="28638" ht="13.15" customHeight="1" x14ac:dyDescent="0.2"/>
    <row r="28639" ht="13.15" customHeight="1" x14ac:dyDescent="0.2"/>
    <row r="28640" ht="13.15" customHeight="1" x14ac:dyDescent="0.2"/>
    <row r="28641" ht="13.15" customHeight="1" x14ac:dyDescent="0.2"/>
    <row r="28642" ht="13.15" customHeight="1" x14ac:dyDescent="0.2"/>
    <row r="28643" ht="13.15" customHeight="1" x14ac:dyDescent="0.2"/>
    <row r="28644" ht="13.15" customHeight="1" x14ac:dyDescent="0.2"/>
    <row r="28645" ht="13.15" customHeight="1" x14ac:dyDescent="0.2"/>
    <row r="28646" ht="13.15" customHeight="1" x14ac:dyDescent="0.2"/>
    <row r="28647" ht="13.15" customHeight="1" x14ac:dyDescent="0.2"/>
    <row r="28648" ht="13.15" customHeight="1" x14ac:dyDescent="0.2"/>
    <row r="28649" ht="13.15" customHeight="1" x14ac:dyDescent="0.2"/>
    <row r="28650" ht="13.15" customHeight="1" x14ac:dyDescent="0.2"/>
    <row r="28651" ht="13.15" customHeight="1" x14ac:dyDescent="0.2"/>
    <row r="28652" ht="13.15" customHeight="1" x14ac:dyDescent="0.2"/>
    <row r="28653" ht="13.15" customHeight="1" x14ac:dyDescent="0.2"/>
    <row r="28654" ht="13.15" customHeight="1" x14ac:dyDescent="0.2"/>
    <row r="28655" ht="13.15" customHeight="1" x14ac:dyDescent="0.2"/>
    <row r="28656" ht="13.15" customHeight="1" x14ac:dyDescent="0.2"/>
    <row r="28657" ht="13.15" customHeight="1" x14ac:dyDescent="0.2"/>
    <row r="28658" ht="13.15" customHeight="1" x14ac:dyDescent="0.2"/>
    <row r="28659" ht="13.15" customHeight="1" x14ac:dyDescent="0.2"/>
    <row r="28660" ht="13.15" customHeight="1" x14ac:dyDescent="0.2"/>
    <row r="28661" ht="13.15" customHeight="1" x14ac:dyDescent="0.2"/>
    <row r="28662" ht="13.15" customHeight="1" x14ac:dyDescent="0.2"/>
    <row r="28663" ht="13.15" customHeight="1" x14ac:dyDescent="0.2"/>
    <row r="28664" ht="13.15" customHeight="1" x14ac:dyDescent="0.2"/>
    <row r="28665" ht="13.15" customHeight="1" x14ac:dyDescent="0.2"/>
    <row r="28666" ht="13.15" customHeight="1" x14ac:dyDescent="0.2"/>
    <row r="28667" ht="13.15" customHeight="1" x14ac:dyDescent="0.2"/>
    <row r="28668" ht="13.15" customHeight="1" x14ac:dyDescent="0.2"/>
    <row r="28669" ht="13.15" customHeight="1" x14ac:dyDescent="0.2"/>
    <row r="28670" ht="13.15" customHeight="1" x14ac:dyDescent="0.2"/>
    <row r="28671" ht="13.15" customHeight="1" x14ac:dyDescent="0.2"/>
    <row r="28672" ht="13.15" customHeight="1" x14ac:dyDescent="0.2"/>
    <row r="28673" ht="13.15" customHeight="1" x14ac:dyDescent="0.2"/>
    <row r="28674" ht="13.15" customHeight="1" x14ac:dyDescent="0.2"/>
    <row r="28675" ht="13.15" customHeight="1" x14ac:dyDescent="0.2"/>
    <row r="28676" ht="13.15" customHeight="1" x14ac:dyDescent="0.2"/>
    <row r="28677" ht="13.15" customHeight="1" x14ac:dyDescent="0.2"/>
    <row r="28678" ht="13.15" customHeight="1" x14ac:dyDescent="0.2"/>
    <row r="28679" ht="13.15" customHeight="1" x14ac:dyDescent="0.2"/>
    <row r="28680" ht="13.15" customHeight="1" x14ac:dyDescent="0.2"/>
    <row r="28681" ht="13.15" customHeight="1" x14ac:dyDescent="0.2"/>
    <row r="28682" ht="13.15" customHeight="1" x14ac:dyDescent="0.2"/>
    <row r="28683" ht="13.15" customHeight="1" x14ac:dyDescent="0.2"/>
    <row r="28684" ht="13.15" customHeight="1" x14ac:dyDescent="0.2"/>
    <row r="28685" ht="13.15" customHeight="1" x14ac:dyDescent="0.2"/>
    <row r="28686" ht="13.15" customHeight="1" x14ac:dyDescent="0.2"/>
    <row r="28687" ht="13.15" customHeight="1" x14ac:dyDescent="0.2"/>
    <row r="28688" ht="13.15" customHeight="1" x14ac:dyDescent="0.2"/>
    <row r="28689" ht="13.15" customHeight="1" x14ac:dyDescent="0.2"/>
    <row r="28690" ht="13.15" customHeight="1" x14ac:dyDescent="0.2"/>
    <row r="28691" ht="13.15" customHeight="1" x14ac:dyDescent="0.2"/>
    <row r="28692" ht="13.15" customHeight="1" x14ac:dyDescent="0.2"/>
    <row r="28693" ht="13.15" customHeight="1" x14ac:dyDescent="0.2"/>
    <row r="28694" ht="13.15" customHeight="1" x14ac:dyDescent="0.2"/>
    <row r="28695" ht="13.15" customHeight="1" x14ac:dyDescent="0.2"/>
    <row r="28696" ht="13.15" customHeight="1" x14ac:dyDescent="0.2"/>
    <row r="28697" ht="13.15" customHeight="1" x14ac:dyDescent="0.2"/>
    <row r="28698" ht="13.15" customHeight="1" x14ac:dyDescent="0.2"/>
    <row r="28699" ht="13.15" customHeight="1" x14ac:dyDescent="0.2"/>
    <row r="28700" ht="13.15" customHeight="1" x14ac:dyDescent="0.2"/>
    <row r="28701" ht="13.15" customHeight="1" x14ac:dyDescent="0.2"/>
    <row r="28702" ht="13.15" customHeight="1" x14ac:dyDescent="0.2"/>
    <row r="28703" ht="13.15" customHeight="1" x14ac:dyDescent="0.2"/>
    <row r="28704" ht="13.15" customHeight="1" x14ac:dyDescent="0.2"/>
    <row r="28705" ht="13.15" customHeight="1" x14ac:dyDescent="0.2"/>
    <row r="28706" ht="13.15" customHeight="1" x14ac:dyDescent="0.2"/>
    <row r="28707" ht="13.15" customHeight="1" x14ac:dyDescent="0.2"/>
    <row r="28708" ht="13.15" customHeight="1" x14ac:dyDescent="0.2"/>
    <row r="28709" ht="13.15" customHeight="1" x14ac:dyDescent="0.2"/>
    <row r="28710" ht="13.15" customHeight="1" x14ac:dyDescent="0.2"/>
    <row r="28711" ht="13.15" customHeight="1" x14ac:dyDescent="0.2"/>
    <row r="28712" ht="13.15" customHeight="1" x14ac:dyDescent="0.2"/>
    <row r="28713" ht="13.15" customHeight="1" x14ac:dyDescent="0.2"/>
    <row r="28714" ht="13.15" customHeight="1" x14ac:dyDescent="0.2"/>
    <row r="28715" ht="13.15" customHeight="1" x14ac:dyDescent="0.2"/>
    <row r="28716" ht="13.15" customHeight="1" x14ac:dyDescent="0.2"/>
    <row r="28717" ht="13.15" customHeight="1" x14ac:dyDescent="0.2"/>
    <row r="28718" ht="13.15" customHeight="1" x14ac:dyDescent="0.2"/>
    <row r="28719" ht="13.15" customHeight="1" x14ac:dyDescent="0.2"/>
    <row r="28720" ht="13.15" customHeight="1" x14ac:dyDescent="0.2"/>
    <row r="28721" ht="13.15" customHeight="1" x14ac:dyDescent="0.2"/>
    <row r="28722" ht="13.15" customHeight="1" x14ac:dyDescent="0.2"/>
    <row r="28723" ht="13.15" customHeight="1" x14ac:dyDescent="0.2"/>
    <row r="28724" ht="13.15" customHeight="1" x14ac:dyDescent="0.2"/>
    <row r="28725" ht="13.15" customHeight="1" x14ac:dyDescent="0.2"/>
    <row r="28726" ht="13.15" customHeight="1" x14ac:dyDescent="0.2"/>
    <row r="28727" ht="13.15" customHeight="1" x14ac:dyDescent="0.2"/>
    <row r="28728" ht="13.15" customHeight="1" x14ac:dyDescent="0.2"/>
    <row r="28729" ht="13.15" customHeight="1" x14ac:dyDescent="0.2"/>
    <row r="28730" ht="13.15" customHeight="1" x14ac:dyDescent="0.2"/>
    <row r="28731" ht="13.15" customHeight="1" x14ac:dyDescent="0.2"/>
    <row r="28732" ht="13.15" customHeight="1" x14ac:dyDescent="0.2"/>
    <row r="28733" ht="13.15" customHeight="1" x14ac:dyDescent="0.2"/>
    <row r="28734" ht="13.15" customHeight="1" x14ac:dyDescent="0.2"/>
    <row r="28735" ht="13.15" customHeight="1" x14ac:dyDescent="0.2"/>
    <row r="28736" ht="13.15" customHeight="1" x14ac:dyDescent="0.2"/>
    <row r="28737" ht="13.15" customHeight="1" x14ac:dyDescent="0.2"/>
    <row r="28738" ht="13.15" customHeight="1" x14ac:dyDescent="0.2"/>
    <row r="28739" ht="13.15" customHeight="1" x14ac:dyDescent="0.2"/>
    <row r="28740" ht="13.15" customHeight="1" x14ac:dyDescent="0.2"/>
    <row r="28741" ht="13.15" customHeight="1" x14ac:dyDescent="0.2"/>
    <row r="28742" ht="13.15" customHeight="1" x14ac:dyDescent="0.2"/>
    <row r="28743" ht="13.15" customHeight="1" x14ac:dyDescent="0.2"/>
    <row r="28744" ht="13.15" customHeight="1" x14ac:dyDescent="0.2"/>
    <row r="28745" ht="13.15" customHeight="1" x14ac:dyDescent="0.2"/>
    <row r="28746" ht="13.15" customHeight="1" x14ac:dyDescent="0.2"/>
    <row r="28747" ht="13.15" customHeight="1" x14ac:dyDescent="0.2"/>
    <row r="28748" ht="13.15" customHeight="1" x14ac:dyDescent="0.2"/>
    <row r="28749" ht="13.15" customHeight="1" x14ac:dyDescent="0.2"/>
    <row r="28750" ht="13.15" customHeight="1" x14ac:dyDescent="0.2"/>
    <row r="28751" ht="13.15" customHeight="1" x14ac:dyDescent="0.2"/>
    <row r="28752" ht="13.15" customHeight="1" x14ac:dyDescent="0.2"/>
    <row r="28753" ht="13.15" customHeight="1" x14ac:dyDescent="0.2"/>
    <row r="28754" ht="13.15" customHeight="1" x14ac:dyDescent="0.2"/>
    <row r="28755" ht="13.15" customHeight="1" x14ac:dyDescent="0.2"/>
    <row r="28756" ht="13.15" customHeight="1" x14ac:dyDescent="0.2"/>
    <row r="28757" ht="13.15" customHeight="1" x14ac:dyDescent="0.2"/>
    <row r="28758" ht="13.15" customHeight="1" x14ac:dyDescent="0.2"/>
    <row r="28759" ht="13.15" customHeight="1" x14ac:dyDescent="0.2"/>
    <row r="28760" ht="13.15" customHeight="1" x14ac:dyDescent="0.2"/>
    <row r="28761" ht="13.15" customHeight="1" x14ac:dyDescent="0.2"/>
    <row r="28762" ht="13.15" customHeight="1" x14ac:dyDescent="0.2"/>
    <row r="28763" ht="13.15" customHeight="1" x14ac:dyDescent="0.2"/>
    <row r="28764" ht="13.15" customHeight="1" x14ac:dyDescent="0.2"/>
    <row r="28765" ht="13.15" customHeight="1" x14ac:dyDescent="0.2"/>
    <row r="28766" ht="13.15" customHeight="1" x14ac:dyDescent="0.2"/>
    <row r="28767" ht="13.15" customHeight="1" x14ac:dyDescent="0.2"/>
    <row r="28768" ht="13.15" customHeight="1" x14ac:dyDescent="0.2"/>
    <row r="28769" ht="13.15" customHeight="1" x14ac:dyDescent="0.2"/>
    <row r="28770" ht="13.15" customHeight="1" x14ac:dyDescent="0.2"/>
    <row r="28771" ht="13.15" customHeight="1" x14ac:dyDescent="0.2"/>
    <row r="28772" ht="13.15" customHeight="1" x14ac:dyDescent="0.2"/>
    <row r="28773" ht="13.15" customHeight="1" x14ac:dyDescent="0.2"/>
    <row r="28774" ht="13.15" customHeight="1" x14ac:dyDescent="0.2"/>
    <row r="28775" ht="13.15" customHeight="1" x14ac:dyDescent="0.2"/>
    <row r="28776" ht="13.15" customHeight="1" x14ac:dyDescent="0.2"/>
    <row r="28777" ht="13.15" customHeight="1" x14ac:dyDescent="0.2"/>
    <row r="28778" ht="13.15" customHeight="1" x14ac:dyDescent="0.2"/>
    <row r="28779" ht="13.15" customHeight="1" x14ac:dyDescent="0.2"/>
    <row r="28780" ht="13.15" customHeight="1" x14ac:dyDescent="0.2"/>
    <row r="28781" ht="13.15" customHeight="1" x14ac:dyDescent="0.2"/>
    <row r="28782" ht="13.15" customHeight="1" x14ac:dyDescent="0.2"/>
    <row r="28783" ht="13.15" customHeight="1" x14ac:dyDescent="0.2"/>
    <row r="28784" ht="13.15" customHeight="1" x14ac:dyDescent="0.2"/>
    <row r="28785" ht="13.15" customHeight="1" x14ac:dyDescent="0.2"/>
    <row r="28786" ht="13.15" customHeight="1" x14ac:dyDescent="0.2"/>
    <row r="28787" ht="13.15" customHeight="1" x14ac:dyDescent="0.2"/>
    <row r="28788" ht="13.15" customHeight="1" x14ac:dyDescent="0.2"/>
    <row r="28789" ht="13.15" customHeight="1" x14ac:dyDescent="0.2"/>
    <row r="28790" ht="13.15" customHeight="1" x14ac:dyDescent="0.2"/>
    <row r="28791" ht="13.15" customHeight="1" x14ac:dyDescent="0.2"/>
    <row r="28792" ht="13.15" customHeight="1" x14ac:dyDescent="0.2"/>
    <row r="28793" ht="13.15" customHeight="1" x14ac:dyDescent="0.2"/>
    <row r="28794" ht="13.15" customHeight="1" x14ac:dyDescent="0.2"/>
    <row r="28795" ht="13.15" customHeight="1" x14ac:dyDescent="0.2"/>
    <row r="28796" ht="13.15" customHeight="1" x14ac:dyDescent="0.2"/>
    <row r="28797" ht="13.15" customHeight="1" x14ac:dyDescent="0.2"/>
    <row r="28798" ht="13.15" customHeight="1" x14ac:dyDescent="0.2"/>
    <row r="28799" ht="13.15" customHeight="1" x14ac:dyDescent="0.2"/>
    <row r="28800" ht="13.15" customHeight="1" x14ac:dyDescent="0.2"/>
    <row r="28801" ht="13.15" customHeight="1" x14ac:dyDescent="0.2"/>
    <row r="28802" ht="13.15" customHeight="1" x14ac:dyDescent="0.2"/>
    <row r="28803" ht="13.15" customHeight="1" x14ac:dyDescent="0.2"/>
    <row r="28804" ht="13.15" customHeight="1" x14ac:dyDescent="0.2"/>
    <row r="28805" ht="13.15" customHeight="1" x14ac:dyDescent="0.2"/>
    <row r="28806" ht="13.15" customHeight="1" x14ac:dyDescent="0.2"/>
    <row r="28807" ht="13.15" customHeight="1" x14ac:dyDescent="0.2"/>
    <row r="28808" ht="13.15" customHeight="1" x14ac:dyDescent="0.2"/>
    <row r="28809" ht="13.15" customHeight="1" x14ac:dyDescent="0.2"/>
    <row r="28810" ht="13.15" customHeight="1" x14ac:dyDescent="0.2"/>
    <row r="28811" ht="13.15" customHeight="1" x14ac:dyDescent="0.2"/>
    <row r="28812" ht="13.15" customHeight="1" x14ac:dyDescent="0.2"/>
    <row r="28813" ht="13.15" customHeight="1" x14ac:dyDescent="0.2"/>
    <row r="28814" ht="13.15" customHeight="1" x14ac:dyDescent="0.2"/>
    <row r="28815" ht="13.15" customHeight="1" x14ac:dyDescent="0.2"/>
    <row r="28816" ht="13.15" customHeight="1" x14ac:dyDescent="0.2"/>
    <row r="28817" ht="13.15" customHeight="1" x14ac:dyDescent="0.2"/>
    <row r="28818" ht="13.15" customHeight="1" x14ac:dyDescent="0.2"/>
    <row r="28819" ht="13.15" customHeight="1" x14ac:dyDescent="0.2"/>
    <row r="28820" ht="13.15" customHeight="1" x14ac:dyDescent="0.2"/>
    <row r="28821" ht="13.15" customHeight="1" x14ac:dyDescent="0.2"/>
    <row r="28822" ht="13.15" customHeight="1" x14ac:dyDescent="0.2"/>
    <row r="28823" ht="13.15" customHeight="1" x14ac:dyDescent="0.2"/>
    <row r="28824" ht="13.15" customHeight="1" x14ac:dyDescent="0.2"/>
    <row r="28825" ht="13.15" customHeight="1" x14ac:dyDescent="0.2"/>
    <row r="28826" ht="13.15" customHeight="1" x14ac:dyDescent="0.2"/>
    <row r="28827" ht="13.15" customHeight="1" x14ac:dyDescent="0.2"/>
    <row r="28828" ht="13.15" customHeight="1" x14ac:dyDescent="0.2"/>
    <row r="28829" ht="13.15" customHeight="1" x14ac:dyDescent="0.2"/>
    <row r="28830" ht="13.15" customHeight="1" x14ac:dyDescent="0.2"/>
    <row r="28831" ht="13.15" customHeight="1" x14ac:dyDescent="0.2"/>
    <row r="28832" ht="13.15" customHeight="1" x14ac:dyDescent="0.2"/>
    <row r="28833" ht="13.15" customHeight="1" x14ac:dyDescent="0.2"/>
    <row r="28834" ht="13.15" customHeight="1" x14ac:dyDescent="0.2"/>
    <row r="28835" ht="13.15" customHeight="1" x14ac:dyDescent="0.2"/>
    <row r="28836" ht="13.15" customHeight="1" x14ac:dyDescent="0.2"/>
    <row r="28837" ht="13.15" customHeight="1" x14ac:dyDescent="0.2"/>
    <row r="28838" ht="13.15" customHeight="1" x14ac:dyDescent="0.2"/>
    <row r="28839" ht="13.15" customHeight="1" x14ac:dyDescent="0.2"/>
    <row r="28840" ht="13.15" customHeight="1" x14ac:dyDescent="0.2"/>
    <row r="28841" ht="13.15" customHeight="1" x14ac:dyDescent="0.2"/>
    <row r="28842" ht="13.15" customHeight="1" x14ac:dyDescent="0.2"/>
    <row r="28843" ht="13.15" customHeight="1" x14ac:dyDescent="0.2"/>
    <row r="28844" ht="13.15" customHeight="1" x14ac:dyDescent="0.2"/>
    <row r="28845" ht="13.15" customHeight="1" x14ac:dyDescent="0.2"/>
    <row r="28846" ht="13.15" customHeight="1" x14ac:dyDescent="0.2"/>
    <row r="28847" ht="13.15" customHeight="1" x14ac:dyDescent="0.2"/>
    <row r="28848" ht="13.15" customHeight="1" x14ac:dyDescent="0.2"/>
    <row r="28849" ht="13.15" customHeight="1" x14ac:dyDescent="0.2"/>
    <row r="28850" ht="13.15" customHeight="1" x14ac:dyDescent="0.2"/>
    <row r="28851" ht="13.15" customHeight="1" x14ac:dyDescent="0.2"/>
    <row r="28852" ht="13.15" customHeight="1" x14ac:dyDescent="0.2"/>
    <row r="28853" ht="13.15" customHeight="1" x14ac:dyDescent="0.2"/>
    <row r="28854" ht="13.15" customHeight="1" x14ac:dyDescent="0.2"/>
    <row r="28855" ht="13.15" customHeight="1" x14ac:dyDescent="0.2"/>
    <row r="28856" ht="13.15" customHeight="1" x14ac:dyDescent="0.2"/>
    <row r="28857" ht="13.15" customHeight="1" x14ac:dyDescent="0.2"/>
    <row r="28858" ht="13.15" customHeight="1" x14ac:dyDescent="0.2"/>
    <row r="28859" ht="13.15" customHeight="1" x14ac:dyDescent="0.2"/>
    <row r="28860" ht="13.15" customHeight="1" x14ac:dyDescent="0.2"/>
    <row r="28861" ht="13.15" customHeight="1" x14ac:dyDescent="0.2"/>
    <row r="28862" ht="13.15" customHeight="1" x14ac:dyDescent="0.2"/>
    <row r="28863" ht="13.15" customHeight="1" x14ac:dyDescent="0.2"/>
    <row r="28864" ht="13.15" customHeight="1" x14ac:dyDescent="0.2"/>
    <row r="28865" ht="13.15" customHeight="1" x14ac:dyDescent="0.2"/>
    <row r="28866" ht="13.15" customHeight="1" x14ac:dyDescent="0.2"/>
    <row r="28867" ht="13.15" customHeight="1" x14ac:dyDescent="0.2"/>
    <row r="28868" ht="13.15" customHeight="1" x14ac:dyDescent="0.2"/>
    <row r="28869" ht="13.15" customHeight="1" x14ac:dyDescent="0.2"/>
    <row r="28870" ht="13.15" customHeight="1" x14ac:dyDescent="0.2"/>
    <row r="28871" ht="13.15" customHeight="1" x14ac:dyDescent="0.2"/>
    <row r="28872" ht="13.15" customHeight="1" x14ac:dyDescent="0.2"/>
    <row r="28873" ht="13.15" customHeight="1" x14ac:dyDescent="0.2"/>
    <row r="28874" ht="13.15" customHeight="1" x14ac:dyDescent="0.2"/>
    <row r="28875" ht="13.15" customHeight="1" x14ac:dyDescent="0.2"/>
    <row r="28876" ht="13.15" customHeight="1" x14ac:dyDescent="0.2"/>
    <row r="28877" ht="13.15" customHeight="1" x14ac:dyDescent="0.2"/>
    <row r="28878" ht="13.15" customHeight="1" x14ac:dyDescent="0.2"/>
    <row r="28879" ht="13.15" customHeight="1" x14ac:dyDescent="0.2"/>
    <row r="28880" ht="13.15" customHeight="1" x14ac:dyDescent="0.2"/>
    <row r="28881" ht="13.15" customHeight="1" x14ac:dyDescent="0.2"/>
    <row r="28882" ht="13.15" customHeight="1" x14ac:dyDescent="0.2"/>
    <row r="28883" ht="13.15" customHeight="1" x14ac:dyDescent="0.2"/>
    <row r="28884" ht="13.15" customHeight="1" x14ac:dyDescent="0.2"/>
    <row r="28885" ht="13.15" customHeight="1" x14ac:dyDescent="0.2"/>
    <row r="28886" ht="13.15" customHeight="1" x14ac:dyDescent="0.2"/>
    <row r="28887" ht="13.15" customHeight="1" x14ac:dyDescent="0.2"/>
    <row r="28888" ht="13.15" customHeight="1" x14ac:dyDescent="0.2"/>
    <row r="28889" ht="13.15" customHeight="1" x14ac:dyDescent="0.2"/>
    <row r="28890" ht="13.15" customHeight="1" x14ac:dyDescent="0.2"/>
    <row r="28891" ht="13.15" customHeight="1" x14ac:dyDescent="0.2"/>
    <row r="28892" ht="13.15" customHeight="1" x14ac:dyDescent="0.2"/>
    <row r="28893" ht="13.15" customHeight="1" x14ac:dyDescent="0.2"/>
    <row r="28894" ht="13.15" customHeight="1" x14ac:dyDescent="0.2"/>
    <row r="28895" ht="13.15" customHeight="1" x14ac:dyDescent="0.2"/>
    <row r="28896" ht="13.15" customHeight="1" x14ac:dyDescent="0.2"/>
    <row r="28897" ht="13.15" customHeight="1" x14ac:dyDescent="0.2"/>
    <row r="28898" ht="13.15" customHeight="1" x14ac:dyDescent="0.2"/>
    <row r="28899" ht="13.15" customHeight="1" x14ac:dyDescent="0.2"/>
    <row r="28900" ht="13.15" customHeight="1" x14ac:dyDescent="0.2"/>
    <row r="28901" ht="13.15" customHeight="1" x14ac:dyDescent="0.2"/>
    <row r="28902" ht="13.15" customHeight="1" x14ac:dyDescent="0.2"/>
    <row r="28903" ht="13.15" customHeight="1" x14ac:dyDescent="0.2"/>
    <row r="28904" ht="13.15" customHeight="1" x14ac:dyDescent="0.2"/>
    <row r="28905" ht="13.15" customHeight="1" x14ac:dyDescent="0.2"/>
    <row r="28906" ht="13.15" customHeight="1" x14ac:dyDescent="0.2"/>
    <row r="28907" ht="13.15" customHeight="1" x14ac:dyDescent="0.2"/>
    <row r="28908" ht="13.15" customHeight="1" x14ac:dyDescent="0.2"/>
    <row r="28909" ht="13.15" customHeight="1" x14ac:dyDescent="0.2"/>
    <row r="28910" ht="13.15" customHeight="1" x14ac:dyDescent="0.2"/>
    <row r="28911" ht="13.15" customHeight="1" x14ac:dyDescent="0.2"/>
    <row r="28912" ht="13.15" customHeight="1" x14ac:dyDescent="0.2"/>
    <row r="28913" ht="13.15" customHeight="1" x14ac:dyDescent="0.2"/>
    <row r="28914" ht="13.15" customHeight="1" x14ac:dyDescent="0.2"/>
    <row r="28915" ht="13.15" customHeight="1" x14ac:dyDescent="0.2"/>
    <row r="28916" ht="13.15" customHeight="1" x14ac:dyDescent="0.2"/>
    <row r="28917" ht="13.15" customHeight="1" x14ac:dyDescent="0.2"/>
    <row r="28918" ht="13.15" customHeight="1" x14ac:dyDescent="0.2"/>
    <row r="28919" ht="13.15" customHeight="1" x14ac:dyDescent="0.2"/>
    <row r="28920" ht="13.15" customHeight="1" x14ac:dyDescent="0.2"/>
    <row r="28921" ht="13.15" customHeight="1" x14ac:dyDescent="0.2"/>
    <row r="28922" ht="13.15" customHeight="1" x14ac:dyDescent="0.2"/>
    <row r="28923" ht="13.15" customHeight="1" x14ac:dyDescent="0.2"/>
    <row r="28924" ht="13.15" customHeight="1" x14ac:dyDescent="0.2"/>
    <row r="28925" ht="13.15" customHeight="1" x14ac:dyDescent="0.2"/>
    <row r="28926" ht="13.15" customHeight="1" x14ac:dyDescent="0.2"/>
    <row r="28927" ht="13.15" customHeight="1" x14ac:dyDescent="0.2"/>
    <row r="28928" ht="13.15" customHeight="1" x14ac:dyDescent="0.2"/>
    <row r="28929" ht="13.15" customHeight="1" x14ac:dyDescent="0.2"/>
    <row r="28930" ht="13.15" customHeight="1" x14ac:dyDescent="0.2"/>
    <row r="28931" ht="13.15" customHeight="1" x14ac:dyDescent="0.2"/>
    <row r="28932" ht="13.15" customHeight="1" x14ac:dyDescent="0.2"/>
    <row r="28933" ht="13.15" customHeight="1" x14ac:dyDescent="0.2"/>
    <row r="28934" ht="13.15" customHeight="1" x14ac:dyDescent="0.2"/>
    <row r="28935" ht="13.15" customHeight="1" x14ac:dyDescent="0.2"/>
    <row r="28936" ht="13.15" customHeight="1" x14ac:dyDescent="0.2"/>
    <row r="28937" ht="13.15" customHeight="1" x14ac:dyDescent="0.2"/>
    <row r="28938" ht="13.15" customHeight="1" x14ac:dyDescent="0.2"/>
    <row r="28939" ht="13.15" customHeight="1" x14ac:dyDescent="0.2"/>
    <row r="28940" ht="13.15" customHeight="1" x14ac:dyDescent="0.2"/>
    <row r="28941" ht="13.15" customHeight="1" x14ac:dyDescent="0.2"/>
    <row r="28942" ht="13.15" customHeight="1" x14ac:dyDescent="0.2"/>
    <row r="28943" ht="13.15" customHeight="1" x14ac:dyDescent="0.2"/>
    <row r="28944" ht="13.15" customHeight="1" x14ac:dyDescent="0.2"/>
    <row r="28945" ht="13.15" customHeight="1" x14ac:dyDescent="0.2"/>
    <row r="28946" ht="13.15" customHeight="1" x14ac:dyDescent="0.2"/>
    <row r="28947" ht="13.15" customHeight="1" x14ac:dyDescent="0.2"/>
    <row r="28948" ht="13.15" customHeight="1" x14ac:dyDescent="0.2"/>
    <row r="28949" ht="13.15" customHeight="1" x14ac:dyDescent="0.2"/>
    <row r="28950" ht="13.15" customHeight="1" x14ac:dyDescent="0.2"/>
    <row r="28951" ht="13.15" customHeight="1" x14ac:dyDescent="0.2"/>
    <row r="28952" ht="13.15" customHeight="1" x14ac:dyDescent="0.2"/>
    <row r="28953" ht="13.15" customHeight="1" x14ac:dyDescent="0.2"/>
    <row r="28954" ht="13.15" customHeight="1" x14ac:dyDescent="0.2"/>
    <row r="28955" ht="13.15" customHeight="1" x14ac:dyDescent="0.2"/>
    <row r="28956" ht="13.15" customHeight="1" x14ac:dyDescent="0.2"/>
    <row r="28957" ht="13.15" customHeight="1" x14ac:dyDescent="0.2"/>
    <row r="28958" ht="13.15" customHeight="1" x14ac:dyDescent="0.2"/>
    <row r="28959" ht="13.15" customHeight="1" x14ac:dyDescent="0.2"/>
    <row r="28960" ht="13.15" customHeight="1" x14ac:dyDescent="0.2"/>
    <row r="28961" ht="13.15" customHeight="1" x14ac:dyDescent="0.2"/>
    <row r="28962" ht="13.15" customHeight="1" x14ac:dyDescent="0.2"/>
    <row r="28963" ht="13.15" customHeight="1" x14ac:dyDescent="0.2"/>
    <row r="28964" ht="13.15" customHeight="1" x14ac:dyDescent="0.2"/>
    <row r="28965" ht="13.15" customHeight="1" x14ac:dyDescent="0.2"/>
    <row r="28966" ht="13.15" customHeight="1" x14ac:dyDescent="0.2"/>
    <row r="28967" ht="13.15" customHeight="1" x14ac:dyDescent="0.2"/>
    <row r="28968" ht="13.15" customHeight="1" x14ac:dyDescent="0.2"/>
    <row r="28969" ht="13.15" customHeight="1" x14ac:dyDescent="0.2"/>
    <row r="28970" ht="13.15" customHeight="1" x14ac:dyDescent="0.2"/>
    <row r="28971" ht="13.15" customHeight="1" x14ac:dyDescent="0.2"/>
    <row r="28972" ht="13.15" customHeight="1" x14ac:dyDescent="0.2"/>
    <row r="28973" ht="13.15" customHeight="1" x14ac:dyDescent="0.2"/>
    <row r="28974" ht="13.15" customHeight="1" x14ac:dyDescent="0.2"/>
    <row r="28975" ht="13.15" customHeight="1" x14ac:dyDescent="0.2"/>
    <row r="28976" ht="13.15" customHeight="1" x14ac:dyDescent="0.2"/>
    <row r="28977" ht="13.15" customHeight="1" x14ac:dyDescent="0.2"/>
    <row r="28978" ht="13.15" customHeight="1" x14ac:dyDescent="0.2"/>
    <row r="28979" ht="13.15" customHeight="1" x14ac:dyDescent="0.2"/>
    <row r="28980" ht="13.15" customHeight="1" x14ac:dyDescent="0.2"/>
    <row r="28981" ht="13.15" customHeight="1" x14ac:dyDescent="0.2"/>
    <row r="28982" ht="13.15" customHeight="1" x14ac:dyDescent="0.2"/>
    <row r="28983" ht="13.15" customHeight="1" x14ac:dyDescent="0.2"/>
    <row r="28984" ht="13.15" customHeight="1" x14ac:dyDescent="0.2"/>
    <row r="28985" ht="13.15" customHeight="1" x14ac:dyDescent="0.2"/>
    <row r="28986" ht="13.15" customHeight="1" x14ac:dyDescent="0.2"/>
    <row r="28987" ht="13.15" customHeight="1" x14ac:dyDescent="0.2"/>
    <row r="28988" ht="13.15" customHeight="1" x14ac:dyDescent="0.2"/>
    <row r="28989" ht="13.15" customHeight="1" x14ac:dyDescent="0.2"/>
    <row r="28990" ht="13.15" customHeight="1" x14ac:dyDescent="0.2"/>
    <row r="28991" ht="13.15" customHeight="1" x14ac:dyDescent="0.2"/>
    <row r="28992" ht="13.15" customHeight="1" x14ac:dyDescent="0.2"/>
    <row r="28993" ht="13.15" customHeight="1" x14ac:dyDescent="0.2"/>
    <row r="28994" ht="13.15" customHeight="1" x14ac:dyDescent="0.2"/>
    <row r="28995" ht="13.15" customHeight="1" x14ac:dyDescent="0.2"/>
    <row r="28996" ht="13.15" customHeight="1" x14ac:dyDescent="0.2"/>
    <row r="28997" ht="13.15" customHeight="1" x14ac:dyDescent="0.2"/>
    <row r="28998" ht="13.15" customHeight="1" x14ac:dyDescent="0.2"/>
    <row r="28999" ht="13.15" customHeight="1" x14ac:dyDescent="0.2"/>
    <row r="29000" ht="13.15" customHeight="1" x14ac:dyDescent="0.2"/>
    <row r="29001" ht="13.15" customHeight="1" x14ac:dyDescent="0.2"/>
    <row r="29002" ht="13.15" customHeight="1" x14ac:dyDescent="0.2"/>
    <row r="29003" ht="13.15" customHeight="1" x14ac:dyDescent="0.2"/>
    <row r="29004" ht="13.15" customHeight="1" x14ac:dyDescent="0.2"/>
    <row r="29005" ht="13.15" customHeight="1" x14ac:dyDescent="0.2"/>
    <row r="29006" ht="13.15" customHeight="1" x14ac:dyDescent="0.2"/>
    <row r="29007" ht="13.15" customHeight="1" x14ac:dyDescent="0.2"/>
    <row r="29008" ht="13.15" customHeight="1" x14ac:dyDescent="0.2"/>
    <row r="29009" ht="13.15" customHeight="1" x14ac:dyDescent="0.2"/>
    <row r="29010" ht="13.15" customHeight="1" x14ac:dyDescent="0.2"/>
    <row r="29011" ht="13.15" customHeight="1" x14ac:dyDescent="0.2"/>
    <row r="29012" ht="13.15" customHeight="1" x14ac:dyDescent="0.2"/>
    <row r="29013" ht="13.15" customHeight="1" x14ac:dyDescent="0.2"/>
    <row r="29014" ht="13.15" customHeight="1" x14ac:dyDescent="0.2"/>
    <row r="29015" ht="13.15" customHeight="1" x14ac:dyDescent="0.2"/>
    <row r="29016" ht="13.15" customHeight="1" x14ac:dyDescent="0.2"/>
    <row r="29017" ht="13.15" customHeight="1" x14ac:dyDescent="0.2"/>
    <row r="29018" ht="13.15" customHeight="1" x14ac:dyDescent="0.2"/>
    <row r="29019" ht="13.15" customHeight="1" x14ac:dyDescent="0.2"/>
    <row r="29020" ht="13.15" customHeight="1" x14ac:dyDescent="0.2"/>
    <row r="29021" ht="13.15" customHeight="1" x14ac:dyDescent="0.2"/>
    <row r="29022" ht="13.15" customHeight="1" x14ac:dyDescent="0.2"/>
    <row r="29023" ht="13.15" customHeight="1" x14ac:dyDescent="0.2"/>
    <row r="29024" ht="13.15" customHeight="1" x14ac:dyDescent="0.2"/>
    <row r="29025" ht="13.15" customHeight="1" x14ac:dyDescent="0.2"/>
    <row r="29026" ht="13.15" customHeight="1" x14ac:dyDescent="0.2"/>
    <row r="29027" ht="13.15" customHeight="1" x14ac:dyDescent="0.2"/>
    <row r="29028" ht="13.15" customHeight="1" x14ac:dyDescent="0.2"/>
    <row r="29029" ht="13.15" customHeight="1" x14ac:dyDescent="0.2"/>
    <row r="29030" ht="13.15" customHeight="1" x14ac:dyDescent="0.2"/>
    <row r="29031" ht="13.15" customHeight="1" x14ac:dyDescent="0.2"/>
    <row r="29032" ht="13.15" customHeight="1" x14ac:dyDescent="0.2"/>
    <row r="29033" ht="13.15" customHeight="1" x14ac:dyDescent="0.2"/>
    <row r="29034" ht="13.15" customHeight="1" x14ac:dyDescent="0.2"/>
    <row r="29035" ht="13.15" customHeight="1" x14ac:dyDescent="0.2"/>
    <row r="29036" ht="13.15" customHeight="1" x14ac:dyDescent="0.2"/>
    <row r="29037" ht="13.15" customHeight="1" x14ac:dyDescent="0.2"/>
    <row r="29038" ht="13.15" customHeight="1" x14ac:dyDescent="0.2"/>
    <row r="29039" ht="13.15" customHeight="1" x14ac:dyDescent="0.2"/>
    <row r="29040" ht="13.15" customHeight="1" x14ac:dyDescent="0.2"/>
    <row r="29041" ht="13.15" customHeight="1" x14ac:dyDescent="0.2"/>
    <row r="29042" ht="13.15" customHeight="1" x14ac:dyDescent="0.2"/>
    <row r="29043" ht="13.15" customHeight="1" x14ac:dyDescent="0.2"/>
    <row r="29044" ht="13.15" customHeight="1" x14ac:dyDescent="0.2"/>
    <row r="29045" ht="13.15" customHeight="1" x14ac:dyDescent="0.2"/>
    <row r="29046" ht="13.15" customHeight="1" x14ac:dyDescent="0.2"/>
    <row r="29047" ht="13.15" customHeight="1" x14ac:dyDescent="0.2"/>
    <row r="29048" ht="13.15" customHeight="1" x14ac:dyDescent="0.2"/>
    <row r="29049" ht="13.15" customHeight="1" x14ac:dyDescent="0.2"/>
    <row r="29050" ht="13.15" customHeight="1" x14ac:dyDescent="0.2"/>
    <row r="29051" ht="13.15" customHeight="1" x14ac:dyDescent="0.2"/>
    <row r="29052" ht="13.15" customHeight="1" x14ac:dyDescent="0.2"/>
    <row r="29053" ht="13.15" customHeight="1" x14ac:dyDescent="0.2"/>
    <row r="29054" ht="13.15" customHeight="1" x14ac:dyDescent="0.2"/>
    <row r="29055" ht="13.15" customHeight="1" x14ac:dyDescent="0.2"/>
    <row r="29056" ht="13.15" customHeight="1" x14ac:dyDescent="0.2"/>
    <row r="29057" ht="13.15" customHeight="1" x14ac:dyDescent="0.2"/>
    <row r="29058" ht="13.15" customHeight="1" x14ac:dyDescent="0.2"/>
    <row r="29059" ht="13.15" customHeight="1" x14ac:dyDescent="0.2"/>
    <row r="29060" ht="13.15" customHeight="1" x14ac:dyDescent="0.2"/>
    <row r="29061" ht="13.15" customHeight="1" x14ac:dyDescent="0.2"/>
    <row r="29062" ht="13.15" customHeight="1" x14ac:dyDescent="0.2"/>
    <row r="29063" ht="13.15" customHeight="1" x14ac:dyDescent="0.2"/>
    <row r="29064" ht="13.15" customHeight="1" x14ac:dyDescent="0.2"/>
    <row r="29065" ht="13.15" customHeight="1" x14ac:dyDescent="0.2"/>
    <row r="29066" ht="13.15" customHeight="1" x14ac:dyDescent="0.2"/>
    <row r="29067" ht="13.15" customHeight="1" x14ac:dyDescent="0.2"/>
    <row r="29068" ht="13.15" customHeight="1" x14ac:dyDescent="0.2"/>
    <row r="29069" ht="13.15" customHeight="1" x14ac:dyDescent="0.2"/>
    <row r="29070" ht="13.15" customHeight="1" x14ac:dyDescent="0.2"/>
    <row r="29071" ht="13.15" customHeight="1" x14ac:dyDescent="0.2"/>
    <row r="29072" ht="13.15" customHeight="1" x14ac:dyDescent="0.2"/>
    <row r="29073" ht="13.15" customHeight="1" x14ac:dyDescent="0.2"/>
    <row r="29074" ht="13.15" customHeight="1" x14ac:dyDescent="0.2"/>
    <row r="29075" ht="13.15" customHeight="1" x14ac:dyDescent="0.2"/>
    <row r="29076" ht="13.15" customHeight="1" x14ac:dyDescent="0.2"/>
    <row r="29077" ht="13.15" customHeight="1" x14ac:dyDescent="0.2"/>
    <row r="29078" ht="13.15" customHeight="1" x14ac:dyDescent="0.2"/>
    <row r="29079" ht="13.15" customHeight="1" x14ac:dyDescent="0.2"/>
    <row r="29080" ht="13.15" customHeight="1" x14ac:dyDescent="0.2"/>
    <row r="29081" ht="13.15" customHeight="1" x14ac:dyDescent="0.2"/>
    <row r="29082" ht="13.15" customHeight="1" x14ac:dyDescent="0.2"/>
    <row r="29083" ht="13.15" customHeight="1" x14ac:dyDescent="0.2"/>
    <row r="29084" ht="13.15" customHeight="1" x14ac:dyDescent="0.2"/>
    <row r="29085" ht="13.15" customHeight="1" x14ac:dyDescent="0.2"/>
    <row r="29086" ht="13.15" customHeight="1" x14ac:dyDescent="0.2"/>
    <row r="29087" ht="13.15" customHeight="1" x14ac:dyDescent="0.2"/>
    <row r="29088" ht="13.15" customHeight="1" x14ac:dyDescent="0.2"/>
    <row r="29089" ht="13.15" customHeight="1" x14ac:dyDescent="0.2"/>
    <row r="29090" ht="13.15" customHeight="1" x14ac:dyDescent="0.2"/>
    <row r="29091" ht="13.15" customHeight="1" x14ac:dyDescent="0.2"/>
    <row r="29092" ht="13.15" customHeight="1" x14ac:dyDescent="0.2"/>
    <row r="29093" ht="13.15" customHeight="1" x14ac:dyDescent="0.2"/>
    <row r="29094" ht="13.15" customHeight="1" x14ac:dyDescent="0.2"/>
    <row r="29095" ht="13.15" customHeight="1" x14ac:dyDescent="0.2"/>
    <row r="29096" ht="13.15" customHeight="1" x14ac:dyDescent="0.2"/>
    <row r="29097" ht="13.15" customHeight="1" x14ac:dyDescent="0.2"/>
    <row r="29098" ht="13.15" customHeight="1" x14ac:dyDescent="0.2"/>
    <row r="29099" ht="13.15" customHeight="1" x14ac:dyDescent="0.2"/>
    <row r="29100" ht="13.15" customHeight="1" x14ac:dyDescent="0.2"/>
    <row r="29101" ht="13.15" customHeight="1" x14ac:dyDescent="0.2"/>
    <row r="29102" ht="13.15" customHeight="1" x14ac:dyDescent="0.2"/>
    <row r="29103" ht="13.15" customHeight="1" x14ac:dyDescent="0.2"/>
    <row r="29104" ht="13.15" customHeight="1" x14ac:dyDescent="0.2"/>
    <row r="29105" ht="13.15" customHeight="1" x14ac:dyDescent="0.2"/>
    <row r="29106" ht="13.15" customHeight="1" x14ac:dyDescent="0.2"/>
    <row r="29107" ht="13.15" customHeight="1" x14ac:dyDescent="0.2"/>
    <row r="29108" ht="13.15" customHeight="1" x14ac:dyDescent="0.2"/>
    <row r="29109" ht="13.15" customHeight="1" x14ac:dyDescent="0.2"/>
    <row r="29110" ht="13.15" customHeight="1" x14ac:dyDescent="0.2"/>
    <row r="29111" ht="13.15" customHeight="1" x14ac:dyDescent="0.2"/>
    <row r="29112" ht="13.15" customHeight="1" x14ac:dyDescent="0.2"/>
    <row r="29113" ht="13.15" customHeight="1" x14ac:dyDescent="0.2"/>
    <row r="29114" ht="13.15" customHeight="1" x14ac:dyDescent="0.2"/>
    <row r="29115" ht="13.15" customHeight="1" x14ac:dyDescent="0.2"/>
    <row r="29116" ht="13.15" customHeight="1" x14ac:dyDescent="0.2"/>
    <row r="29117" ht="13.15" customHeight="1" x14ac:dyDescent="0.2"/>
    <row r="29118" ht="13.15" customHeight="1" x14ac:dyDescent="0.2"/>
    <row r="29119" ht="13.15" customHeight="1" x14ac:dyDescent="0.2"/>
    <row r="29120" ht="13.15" customHeight="1" x14ac:dyDescent="0.2"/>
    <row r="29121" ht="13.15" customHeight="1" x14ac:dyDescent="0.2"/>
    <row r="29122" ht="13.15" customHeight="1" x14ac:dyDescent="0.2"/>
    <row r="29123" ht="13.15" customHeight="1" x14ac:dyDescent="0.2"/>
    <row r="29124" ht="13.15" customHeight="1" x14ac:dyDescent="0.2"/>
    <row r="29125" ht="13.15" customHeight="1" x14ac:dyDescent="0.2"/>
    <row r="29126" ht="13.15" customHeight="1" x14ac:dyDescent="0.2"/>
    <row r="29127" ht="13.15" customHeight="1" x14ac:dyDescent="0.2"/>
    <row r="29128" ht="13.15" customHeight="1" x14ac:dyDescent="0.2"/>
    <row r="29129" ht="13.15" customHeight="1" x14ac:dyDescent="0.2"/>
    <row r="29130" ht="13.15" customHeight="1" x14ac:dyDescent="0.2"/>
    <row r="29131" ht="13.15" customHeight="1" x14ac:dyDescent="0.2"/>
    <row r="29132" ht="13.15" customHeight="1" x14ac:dyDescent="0.2"/>
    <row r="29133" ht="13.15" customHeight="1" x14ac:dyDescent="0.2"/>
    <row r="29134" ht="13.15" customHeight="1" x14ac:dyDescent="0.2"/>
    <row r="29135" ht="13.15" customHeight="1" x14ac:dyDescent="0.2"/>
    <row r="29136" ht="13.15" customHeight="1" x14ac:dyDescent="0.2"/>
    <row r="29137" ht="13.15" customHeight="1" x14ac:dyDescent="0.2"/>
    <row r="29138" ht="13.15" customHeight="1" x14ac:dyDescent="0.2"/>
    <row r="29139" ht="13.15" customHeight="1" x14ac:dyDescent="0.2"/>
    <row r="29140" ht="13.15" customHeight="1" x14ac:dyDescent="0.2"/>
    <row r="29141" ht="13.15" customHeight="1" x14ac:dyDescent="0.2"/>
    <row r="29142" ht="13.15" customHeight="1" x14ac:dyDescent="0.2"/>
    <row r="29143" ht="13.15" customHeight="1" x14ac:dyDescent="0.2"/>
    <row r="29144" ht="13.15" customHeight="1" x14ac:dyDescent="0.2"/>
    <row r="29145" ht="13.15" customHeight="1" x14ac:dyDescent="0.2"/>
    <row r="29146" ht="13.15" customHeight="1" x14ac:dyDescent="0.2"/>
    <row r="29147" ht="13.15" customHeight="1" x14ac:dyDescent="0.2"/>
    <row r="29148" ht="13.15" customHeight="1" x14ac:dyDescent="0.2"/>
    <row r="29149" ht="13.15" customHeight="1" x14ac:dyDescent="0.2"/>
    <row r="29150" ht="13.15" customHeight="1" x14ac:dyDescent="0.2"/>
    <row r="29151" ht="13.15" customHeight="1" x14ac:dyDescent="0.2"/>
    <row r="29152" ht="13.15" customHeight="1" x14ac:dyDescent="0.2"/>
    <row r="29153" ht="13.15" customHeight="1" x14ac:dyDescent="0.2"/>
    <row r="29154" ht="13.15" customHeight="1" x14ac:dyDescent="0.2"/>
    <row r="29155" ht="13.15" customHeight="1" x14ac:dyDescent="0.2"/>
    <row r="29156" ht="13.15" customHeight="1" x14ac:dyDescent="0.2"/>
    <row r="29157" ht="13.15" customHeight="1" x14ac:dyDescent="0.2"/>
    <row r="29158" ht="13.15" customHeight="1" x14ac:dyDescent="0.2"/>
    <row r="29159" ht="13.15" customHeight="1" x14ac:dyDescent="0.2"/>
    <row r="29160" ht="13.15" customHeight="1" x14ac:dyDescent="0.2"/>
    <row r="29161" ht="13.15" customHeight="1" x14ac:dyDescent="0.2"/>
    <row r="29162" ht="13.15" customHeight="1" x14ac:dyDescent="0.2"/>
    <row r="29163" ht="13.15" customHeight="1" x14ac:dyDescent="0.2"/>
    <row r="29164" ht="13.15" customHeight="1" x14ac:dyDescent="0.2"/>
    <row r="29165" ht="13.15" customHeight="1" x14ac:dyDescent="0.2"/>
    <row r="29166" ht="13.15" customHeight="1" x14ac:dyDescent="0.2"/>
    <row r="29167" ht="13.15" customHeight="1" x14ac:dyDescent="0.2"/>
    <row r="29168" ht="13.15" customHeight="1" x14ac:dyDescent="0.2"/>
    <row r="29169" ht="13.15" customHeight="1" x14ac:dyDescent="0.2"/>
    <row r="29170" ht="13.15" customHeight="1" x14ac:dyDescent="0.2"/>
    <row r="29171" ht="13.15" customHeight="1" x14ac:dyDescent="0.2"/>
    <row r="29172" ht="13.15" customHeight="1" x14ac:dyDescent="0.2"/>
    <row r="29173" ht="13.15" customHeight="1" x14ac:dyDescent="0.2"/>
    <row r="29174" ht="13.15" customHeight="1" x14ac:dyDescent="0.2"/>
    <row r="29175" ht="13.15" customHeight="1" x14ac:dyDescent="0.2"/>
    <row r="29176" ht="13.15" customHeight="1" x14ac:dyDescent="0.2"/>
    <row r="29177" ht="13.15" customHeight="1" x14ac:dyDescent="0.2"/>
    <row r="29178" ht="13.15" customHeight="1" x14ac:dyDescent="0.2"/>
    <row r="29179" ht="13.15" customHeight="1" x14ac:dyDescent="0.2"/>
    <row r="29180" ht="13.15" customHeight="1" x14ac:dyDescent="0.2"/>
    <row r="29181" ht="13.15" customHeight="1" x14ac:dyDescent="0.2"/>
    <row r="29182" ht="13.15" customHeight="1" x14ac:dyDescent="0.2"/>
    <row r="29183" ht="13.15" customHeight="1" x14ac:dyDescent="0.2"/>
    <row r="29184" ht="13.15" customHeight="1" x14ac:dyDescent="0.2"/>
    <row r="29185" ht="13.15" customHeight="1" x14ac:dyDescent="0.2"/>
    <row r="29186" ht="13.15" customHeight="1" x14ac:dyDescent="0.2"/>
    <row r="29187" ht="13.15" customHeight="1" x14ac:dyDescent="0.2"/>
    <row r="29188" ht="13.15" customHeight="1" x14ac:dyDescent="0.2"/>
    <row r="29189" ht="13.15" customHeight="1" x14ac:dyDescent="0.2"/>
    <row r="29190" ht="13.15" customHeight="1" x14ac:dyDescent="0.2"/>
    <row r="29191" ht="13.15" customHeight="1" x14ac:dyDescent="0.2"/>
    <row r="29192" ht="13.15" customHeight="1" x14ac:dyDescent="0.2"/>
    <row r="29193" ht="13.15" customHeight="1" x14ac:dyDescent="0.2"/>
    <row r="29194" ht="13.15" customHeight="1" x14ac:dyDescent="0.2"/>
    <row r="29195" ht="13.15" customHeight="1" x14ac:dyDescent="0.2"/>
    <row r="29196" ht="13.15" customHeight="1" x14ac:dyDescent="0.2"/>
    <row r="29197" ht="13.15" customHeight="1" x14ac:dyDescent="0.2"/>
    <row r="29198" ht="13.15" customHeight="1" x14ac:dyDescent="0.2"/>
    <row r="29199" ht="13.15" customHeight="1" x14ac:dyDescent="0.2"/>
    <row r="29200" ht="13.15" customHeight="1" x14ac:dyDescent="0.2"/>
    <row r="29201" ht="13.15" customHeight="1" x14ac:dyDescent="0.2"/>
    <row r="29202" ht="13.15" customHeight="1" x14ac:dyDescent="0.2"/>
    <row r="29203" ht="13.15" customHeight="1" x14ac:dyDescent="0.2"/>
    <row r="29204" ht="13.15" customHeight="1" x14ac:dyDescent="0.2"/>
    <row r="29205" ht="13.15" customHeight="1" x14ac:dyDescent="0.2"/>
    <row r="29206" ht="13.15" customHeight="1" x14ac:dyDescent="0.2"/>
    <row r="29207" ht="13.15" customHeight="1" x14ac:dyDescent="0.2"/>
    <row r="29208" ht="13.15" customHeight="1" x14ac:dyDescent="0.2"/>
    <row r="29209" ht="13.15" customHeight="1" x14ac:dyDescent="0.2"/>
    <row r="29210" ht="13.15" customHeight="1" x14ac:dyDescent="0.2"/>
    <row r="29211" ht="13.15" customHeight="1" x14ac:dyDescent="0.2"/>
    <row r="29212" ht="13.15" customHeight="1" x14ac:dyDescent="0.2"/>
    <row r="29213" ht="13.15" customHeight="1" x14ac:dyDescent="0.2"/>
    <row r="29214" ht="13.15" customHeight="1" x14ac:dyDescent="0.2"/>
    <row r="29215" ht="13.15" customHeight="1" x14ac:dyDescent="0.2"/>
    <row r="29216" ht="13.15" customHeight="1" x14ac:dyDescent="0.2"/>
    <row r="29217" ht="13.15" customHeight="1" x14ac:dyDescent="0.2"/>
    <row r="29218" ht="13.15" customHeight="1" x14ac:dyDescent="0.2"/>
    <row r="29219" ht="13.15" customHeight="1" x14ac:dyDescent="0.2"/>
    <row r="29220" ht="13.15" customHeight="1" x14ac:dyDescent="0.2"/>
    <row r="29221" ht="13.15" customHeight="1" x14ac:dyDescent="0.2"/>
    <row r="29222" ht="13.15" customHeight="1" x14ac:dyDescent="0.2"/>
    <row r="29223" ht="13.15" customHeight="1" x14ac:dyDescent="0.2"/>
    <row r="29224" ht="13.15" customHeight="1" x14ac:dyDescent="0.2"/>
    <row r="29225" ht="13.15" customHeight="1" x14ac:dyDescent="0.2"/>
    <row r="29226" ht="13.15" customHeight="1" x14ac:dyDescent="0.2"/>
    <row r="29227" ht="13.15" customHeight="1" x14ac:dyDescent="0.2"/>
    <row r="29228" ht="13.15" customHeight="1" x14ac:dyDescent="0.2"/>
    <row r="29229" ht="13.15" customHeight="1" x14ac:dyDescent="0.2"/>
    <row r="29230" ht="13.15" customHeight="1" x14ac:dyDescent="0.2"/>
    <row r="29231" ht="13.15" customHeight="1" x14ac:dyDescent="0.2"/>
    <row r="29232" ht="13.15" customHeight="1" x14ac:dyDescent="0.2"/>
    <row r="29233" ht="13.15" customHeight="1" x14ac:dyDescent="0.2"/>
    <row r="29234" ht="13.15" customHeight="1" x14ac:dyDescent="0.2"/>
    <row r="29235" ht="13.15" customHeight="1" x14ac:dyDescent="0.2"/>
    <row r="29236" ht="13.15" customHeight="1" x14ac:dyDescent="0.2"/>
    <row r="29237" ht="13.15" customHeight="1" x14ac:dyDescent="0.2"/>
    <row r="29238" ht="13.15" customHeight="1" x14ac:dyDescent="0.2"/>
    <row r="29239" ht="13.15" customHeight="1" x14ac:dyDescent="0.2"/>
    <row r="29240" ht="13.15" customHeight="1" x14ac:dyDescent="0.2"/>
    <row r="29241" ht="13.15" customHeight="1" x14ac:dyDescent="0.2"/>
    <row r="29242" ht="13.15" customHeight="1" x14ac:dyDescent="0.2"/>
    <row r="29243" ht="13.15" customHeight="1" x14ac:dyDescent="0.2"/>
    <row r="29244" ht="13.15" customHeight="1" x14ac:dyDescent="0.2"/>
    <row r="29245" ht="13.15" customHeight="1" x14ac:dyDescent="0.2"/>
    <row r="29246" ht="13.15" customHeight="1" x14ac:dyDescent="0.2"/>
    <row r="29247" ht="13.15" customHeight="1" x14ac:dyDescent="0.2"/>
    <row r="29248" ht="13.15" customHeight="1" x14ac:dyDescent="0.2"/>
    <row r="29249" ht="13.15" customHeight="1" x14ac:dyDescent="0.2"/>
    <row r="29250" ht="13.15" customHeight="1" x14ac:dyDescent="0.2"/>
    <row r="29251" ht="13.15" customHeight="1" x14ac:dyDescent="0.2"/>
    <row r="29252" ht="13.15" customHeight="1" x14ac:dyDescent="0.2"/>
    <row r="29253" ht="13.15" customHeight="1" x14ac:dyDescent="0.2"/>
    <row r="29254" ht="13.15" customHeight="1" x14ac:dyDescent="0.2"/>
    <row r="29255" ht="13.15" customHeight="1" x14ac:dyDescent="0.2"/>
    <row r="29256" ht="13.15" customHeight="1" x14ac:dyDescent="0.2"/>
    <row r="29257" ht="13.15" customHeight="1" x14ac:dyDescent="0.2"/>
    <row r="29258" ht="13.15" customHeight="1" x14ac:dyDescent="0.2"/>
    <row r="29259" ht="13.15" customHeight="1" x14ac:dyDescent="0.2"/>
    <row r="29260" ht="13.15" customHeight="1" x14ac:dyDescent="0.2"/>
    <row r="29261" ht="13.15" customHeight="1" x14ac:dyDescent="0.2"/>
    <row r="29262" ht="13.15" customHeight="1" x14ac:dyDescent="0.2"/>
    <row r="29263" ht="13.15" customHeight="1" x14ac:dyDescent="0.2"/>
    <row r="29264" ht="13.15" customHeight="1" x14ac:dyDescent="0.2"/>
    <row r="29265" ht="13.15" customHeight="1" x14ac:dyDescent="0.2"/>
    <row r="29266" ht="13.15" customHeight="1" x14ac:dyDescent="0.2"/>
    <row r="29267" ht="13.15" customHeight="1" x14ac:dyDescent="0.2"/>
    <row r="29268" ht="13.15" customHeight="1" x14ac:dyDescent="0.2"/>
    <row r="29269" ht="13.15" customHeight="1" x14ac:dyDescent="0.2"/>
    <row r="29270" ht="13.15" customHeight="1" x14ac:dyDescent="0.2"/>
    <row r="29271" ht="13.15" customHeight="1" x14ac:dyDescent="0.2"/>
    <row r="29272" ht="13.15" customHeight="1" x14ac:dyDescent="0.2"/>
    <row r="29273" ht="13.15" customHeight="1" x14ac:dyDescent="0.2"/>
    <row r="29274" ht="13.15" customHeight="1" x14ac:dyDescent="0.2"/>
    <row r="29275" ht="13.15" customHeight="1" x14ac:dyDescent="0.2"/>
    <row r="29276" ht="13.15" customHeight="1" x14ac:dyDescent="0.2"/>
    <row r="29277" ht="13.15" customHeight="1" x14ac:dyDescent="0.2"/>
    <row r="29278" ht="13.15" customHeight="1" x14ac:dyDescent="0.2"/>
    <row r="29279" ht="13.15" customHeight="1" x14ac:dyDescent="0.2"/>
    <row r="29280" ht="13.15" customHeight="1" x14ac:dyDescent="0.2"/>
    <row r="29281" ht="13.15" customHeight="1" x14ac:dyDescent="0.2"/>
    <row r="29282" ht="13.15" customHeight="1" x14ac:dyDescent="0.2"/>
    <row r="29283" ht="13.15" customHeight="1" x14ac:dyDescent="0.2"/>
    <row r="29284" ht="13.15" customHeight="1" x14ac:dyDescent="0.2"/>
    <row r="29285" ht="13.15" customHeight="1" x14ac:dyDescent="0.2"/>
    <row r="29286" ht="13.15" customHeight="1" x14ac:dyDescent="0.2"/>
    <row r="29287" ht="13.15" customHeight="1" x14ac:dyDescent="0.2"/>
    <row r="29288" ht="13.15" customHeight="1" x14ac:dyDescent="0.2"/>
    <row r="29289" ht="13.15" customHeight="1" x14ac:dyDescent="0.2"/>
    <row r="29290" ht="13.15" customHeight="1" x14ac:dyDescent="0.2"/>
    <row r="29291" ht="13.15" customHeight="1" x14ac:dyDescent="0.2"/>
    <row r="29292" ht="13.15" customHeight="1" x14ac:dyDescent="0.2"/>
    <row r="29293" ht="13.15" customHeight="1" x14ac:dyDescent="0.2"/>
    <row r="29294" ht="13.15" customHeight="1" x14ac:dyDescent="0.2"/>
    <row r="29295" ht="13.15" customHeight="1" x14ac:dyDescent="0.2"/>
    <row r="29296" ht="13.15" customHeight="1" x14ac:dyDescent="0.2"/>
    <row r="29297" ht="13.15" customHeight="1" x14ac:dyDescent="0.2"/>
    <row r="29298" ht="13.15" customHeight="1" x14ac:dyDescent="0.2"/>
    <row r="29299" ht="13.15" customHeight="1" x14ac:dyDescent="0.2"/>
    <row r="29300" ht="13.15" customHeight="1" x14ac:dyDescent="0.2"/>
    <row r="29301" ht="13.15" customHeight="1" x14ac:dyDescent="0.2"/>
    <row r="29302" ht="13.15" customHeight="1" x14ac:dyDescent="0.2"/>
    <row r="29303" ht="13.15" customHeight="1" x14ac:dyDescent="0.2"/>
    <row r="29304" ht="13.15" customHeight="1" x14ac:dyDescent="0.2"/>
    <row r="29305" ht="13.15" customHeight="1" x14ac:dyDescent="0.2"/>
    <row r="29306" ht="13.15" customHeight="1" x14ac:dyDescent="0.2"/>
    <row r="29307" ht="13.15" customHeight="1" x14ac:dyDescent="0.2"/>
    <row r="29308" ht="13.15" customHeight="1" x14ac:dyDescent="0.2"/>
    <row r="29309" ht="13.15" customHeight="1" x14ac:dyDescent="0.2"/>
    <row r="29310" ht="13.15" customHeight="1" x14ac:dyDescent="0.2"/>
    <row r="29311" ht="13.15" customHeight="1" x14ac:dyDescent="0.2"/>
    <row r="29312" ht="13.15" customHeight="1" x14ac:dyDescent="0.2"/>
    <row r="29313" ht="13.15" customHeight="1" x14ac:dyDescent="0.2"/>
    <row r="29314" ht="13.15" customHeight="1" x14ac:dyDescent="0.2"/>
    <row r="29315" ht="13.15" customHeight="1" x14ac:dyDescent="0.2"/>
    <row r="29316" ht="13.15" customHeight="1" x14ac:dyDescent="0.2"/>
    <row r="29317" ht="13.15" customHeight="1" x14ac:dyDescent="0.2"/>
    <row r="29318" ht="13.15" customHeight="1" x14ac:dyDescent="0.2"/>
    <row r="29319" ht="13.15" customHeight="1" x14ac:dyDescent="0.2"/>
    <row r="29320" ht="13.15" customHeight="1" x14ac:dyDescent="0.2"/>
    <row r="29321" ht="13.15" customHeight="1" x14ac:dyDescent="0.2"/>
    <row r="29322" ht="13.15" customHeight="1" x14ac:dyDescent="0.2"/>
    <row r="29323" ht="13.15" customHeight="1" x14ac:dyDescent="0.2"/>
    <row r="29324" ht="13.15" customHeight="1" x14ac:dyDescent="0.2"/>
    <row r="29325" ht="13.15" customHeight="1" x14ac:dyDescent="0.2"/>
    <row r="29326" ht="13.15" customHeight="1" x14ac:dyDescent="0.2"/>
    <row r="29327" ht="13.15" customHeight="1" x14ac:dyDescent="0.2"/>
    <row r="29328" ht="13.15" customHeight="1" x14ac:dyDescent="0.2"/>
    <row r="29329" ht="13.15" customHeight="1" x14ac:dyDescent="0.2"/>
    <row r="29330" ht="13.15" customHeight="1" x14ac:dyDescent="0.2"/>
    <row r="29331" ht="13.15" customHeight="1" x14ac:dyDescent="0.2"/>
    <row r="29332" ht="13.15" customHeight="1" x14ac:dyDescent="0.2"/>
    <row r="29333" ht="13.15" customHeight="1" x14ac:dyDescent="0.2"/>
    <row r="29334" ht="13.15" customHeight="1" x14ac:dyDescent="0.2"/>
    <row r="29335" ht="13.15" customHeight="1" x14ac:dyDescent="0.2"/>
    <row r="29336" ht="13.15" customHeight="1" x14ac:dyDescent="0.2"/>
    <row r="29337" ht="13.15" customHeight="1" x14ac:dyDescent="0.2"/>
    <row r="29338" ht="13.15" customHeight="1" x14ac:dyDescent="0.2"/>
    <row r="29339" ht="13.15" customHeight="1" x14ac:dyDescent="0.2"/>
    <row r="29340" ht="13.15" customHeight="1" x14ac:dyDescent="0.2"/>
    <row r="29341" ht="13.15" customHeight="1" x14ac:dyDescent="0.2"/>
    <row r="29342" ht="13.15" customHeight="1" x14ac:dyDescent="0.2"/>
    <row r="29343" ht="13.15" customHeight="1" x14ac:dyDescent="0.2"/>
    <row r="29344" ht="13.15" customHeight="1" x14ac:dyDescent="0.2"/>
    <row r="29345" ht="13.15" customHeight="1" x14ac:dyDescent="0.2"/>
    <row r="29346" ht="13.15" customHeight="1" x14ac:dyDescent="0.2"/>
    <row r="29347" ht="13.15" customHeight="1" x14ac:dyDescent="0.2"/>
    <row r="29348" ht="13.15" customHeight="1" x14ac:dyDescent="0.2"/>
    <row r="29349" ht="13.15" customHeight="1" x14ac:dyDescent="0.2"/>
    <row r="29350" ht="13.15" customHeight="1" x14ac:dyDescent="0.2"/>
    <row r="29351" ht="13.15" customHeight="1" x14ac:dyDescent="0.2"/>
    <row r="29352" ht="13.15" customHeight="1" x14ac:dyDescent="0.2"/>
    <row r="29353" ht="13.15" customHeight="1" x14ac:dyDescent="0.2"/>
    <row r="29354" ht="13.15" customHeight="1" x14ac:dyDescent="0.2"/>
    <row r="29355" ht="13.15" customHeight="1" x14ac:dyDescent="0.2"/>
    <row r="29356" ht="13.15" customHeight="1" x14ac:dyDescent="0.2"/>
    <row r="29357" ht="13.15" customHeight="1" x14ac:dyDescent="0.2"/>
    <row r="29358" ht="13.15" customHeight="1" x14ac:dyDescent="0.2"/>
    <row r="29359" ht="13.15" customHeight="1" x14ac:dyDescent="0.2"/>
    <row r="29360" ht="13.15" customHeight="1" x14ac:dyDescent="0.2"/>
    <row r="29361" ht="13.15" customHeight="1" x14ac:dyDescent="0.2"/>
    <row r="29362" ht="13.15" customHeight="1" x14ac:dyDescent="0.2"/>
    <row r="29363" ht="13.15" customHeight="1" x14ac:dyDescent="0.2"/>
    <row r="29364" ht="13.15" customHeight="1" x14ac:dyDescent="0.2"/>
    <row r="29365" ht="13.15" customHeight="1" x14ac:dyDescent="0.2"/>
    <row r="29366" ht="13.15" customHeight="1" x14ac:dyDescent="0.2"/>
    <row r="29367" ht="13.15" customHeight="1" x14ac:dyDescent="0.2"/>
    <row r="29368" ht="13.15" customHeight="1" x14ac:dyDescent="0.2"/>
    <row r="29369" ht="13.15" customHeight="1" x14ac:dyDescent="0.2"/>
    <row r="29370" ht="13.15" customHeight="1" x14ac:dyDescent="0.2"/>
    <row r="29371" ht="13.15" customHeight="1" x14ac:dyDescent="0.2"/>
    <row r="29372" ht="13.15" customHeight="1" x14ac:dyDescent="0.2"/>
    <row r="29373" ht="13.15" customHeight="1" x14ac:dyDescent="0.2"/>
    <row r="29374" ht="13.15" customHeight="1" x14ac:dyDescent="0.2"/>
    <row r="29375" ht="13.15" customHeight="1" x14ac:dyDescent="0.2"/>
    <row r="29376" ht="13.15" customHeight="1" x14ac:dyDescent="0.2"/>
    <row r="29377" ht="13.15" customHeight="1" x14ac:dyDescent="0.2"/>
    <row r="29378" ht="13.15" customHeight="1" x14ac:dyDescent="0.2"/>
    <row r="29379" ht="13.15" customHeight="1" x14ac:dyDescent="0.2"/>
    <row r="29380" ht="13.15" customHeight="1" x14ac:dyDescent="0.2"/>
    <row r="29381" ht="13.15" customHeight="1" x14ac:dyDescent="0.2"/>
    <row r="29382" ht="13.15" customHeight="1" x14ac:dyDescent="0.2"/>
    <row r="29383" ht="13.15" customHeight="1" x14ac:dyDescent="0.2"/>
    <row r="29384" ht="13.15" customHeight="1" x14ac:dyDescent="0.2"/>
    <row r="29385" ht="13.15" customHeight="1" x14ac:dyDescent="0.2"/>
    <row r="29386" ht="13.15" customHeight="1" x14ac:dyDescent="0.2"/>
    <row r="29387" ht="13.15" customHeight="1" x14ac:dyDescent="0.2"/>
    <row r="29388" ht="13.15" customHeight="1" x14ac:dyDescent="0.2"/>
    <row r="29389" ht="13.15" customHeight="1" x14ac:dyDescent="0.2"/>
    <row r="29390" ht="13.15" customHeight="1" x14ac:dyDescent="0.2"/>
    <row r="29391" ht="13.15" customHeight="1" x14ac:dyDescent="0.2"/>
    <row r="29392" ht="13.15" customHeight="1" x14ac:dyDescent="0.2"/>
    <row r="29393" ht="13.15" customHeight="1" x14ac:dyDescent="0.2"/>
    <row r="29394" ht="13.15" customHeight="1" x14ac:dyDescent="0.2"/>
    <row r="29395" ht="13.15" customHeight="1" x14ac:dyDescent="0.2"/>
    <row r="29396" ht="13.15" customHeight="1" x14ac:dyDescent="0.2"/>
    <row r="29397" ht="13.15" customHeight="1" x14ac:dyDescent="0.2"/>
    <row r="29398" ht="13.15" customHeight="1" x14ac:dyDescent="0.2"/>
    <row r="29399" ht="13.15" customHeight="1" x14ac:dyDescent="0.2"/>
    <row r="29400" ht="13.15" customHeight="1" x14ac:dyDescent="0.2"/>
    <row r="29401" ht="13.15" customHeight="1" x14ac:dyDescent="0.2"/>
    <row r="29402" ht="13.15" customHeight="1" x14ac:dyDescent="0.2"/>
    <row r="29403" ht="13.15" customHeight="1" x14ac:dyDescent="0.2"/>
    <row r="29404" ht="13.15" customHeight="1" x14ac:dyDescent="0.2"/>
    <row r="29405" ht="13.15" customHeight="1" x14ac:dyDescent="0.2"/>
    <row r="29406" ht="13.15" customHeight="1" x14ac:dyDescent="0.2"/>
    <row r="29407" ht="13.15" customHeight="1" x14ac:dyDescent="0.2"/>
    <row r="29408" ht="13.15" customHeight="1" x14ac:dyDescent="0.2"/>
    <row r="29409" ht="13.15" customHeight="1" x14ac:dyDescent="0.2"/>
    <row r="29410" ht="13.15" customHeight="1" x14ac:dyDescent="0.2"/>
    <row r="29411" ht="13.15" customHeight="1" x14ac:dyDescent="0.2"/>
    <row r="29412" ht="13.15" customHeight="1" x14ac:dyDescent="0.2"/>
    <row r="29413" ht="13.15" customHeight="1" x14ac:dyDescent="0.2"/>
    <row r="29414" ht="13.15" customHeight="1" x14ac:dyDescent="0.2"/>
    <row r="29415" ht="13.15" customHeight="1" x14ac:dyDescent="0.2"/>
    <row r="29416" ht="13.15" customHeight="1" x14ac:dyDescent="0.2"/>
    <row r="29417" ht="13.15" customHeight="1" x14ac:dyDescent="0.2"/>
    <row r="29418" ht="13.15" customHeight="1" x14ac:dyDescent="0.2"/>
    <row r="29419" ht="13.15" customHeight="1" x14ac:dyDescent="0.2"/>
    <row r="29420" ht="13.15" customHeight="1" x14ac:dyDescent="0.2"/>
    <row r="29421" ht="13.15" customHeight="1" x14ac:dyDescent="0.2"/>
    <row r="29422" ht="13.15" customHeight="1" x14ac:dyDescent="0.2"/>
    <row r="29423" ht="13.15" customHeight="1" x14ac:dyDescent="0.2"/>
    <row r="29424" ht="13.15" customHeight="1" x14ac:dyDescent="0.2"/>
    <row r="29425" ht="13.15" customHeight="1" x14ac:dyDescent="0.2"/>
    <row r="29426" ht="13.15" customHeight="1" x14ac:dyDescent="0.2"/>
    <row r="29427" ht="13.15" customHeight="1" x14ac:dyDescent="0.2"/>
    <row r="29428" ht="13.15" customHeight="1" x14ac:dyDescent="0.2"/>
    <row r="29429" ht="13.15" customHeight="1" x14ac:dyDescent="0.2"/>
    <row r="29430" ht="13.15" customHeight="1" x14ac:dyDescent="0.2"/>
    <row r="29431" ht="13.15" customHeight="1" x14ac:dyDescent="0.2"/>
    <row r="29432" ht="13.15" customHeight="1" x14ac:dyDescent="0.2"/>
    <row r="29433" ht="13.15" customHeight="1" x14ac:dyDescent="0.2"/>
    <row r="29434" ht="13.15" customHeight="1" x14ac:dyDescent="0.2"/>
    <row r="29435" ht="13.15" customHeight="1" x14ac:dyDescent="0.2"/>
    <row r="29436" ht="13.15" customHeight="1" x14ac:dyDescent="0.2"/>
    <row r="29437" ht="13.15" customHeight="1" x14ac:dyDescent="0.2"/>
    <row r="29438" ht="13.15" customHeight="1" x14ac:dyDescent="0.2"/>
    <row r="29439" ht="13.15" customHeight="1" x14ac:dyDescent="0.2"/>
    <row r="29440" ht="13.15" customHeight="1" x14ac:dyDescent="0.2"/>
    <row r="29441" ht="13.15" customHeight="1" x14ac:dyDescent="0.2"/>
    <row r="29442" ht="13.15" customHeight="1" x14ac:dyDescent="0.2"/>
    <row r="29443" ht="13.15" customHeight="1" x14ac:dyDescent="0.2"/>
    <row r="29444" ht="13.15" customHeight="1" x14ac:dyDescent="0.2"/>
    <row r="29445" ht="13.15" customHeight="1" x14ac:dyDescent="0.2"/>
    <row r="29446" ht="13.15" customHeight="1" x14ac:dyDescent="0.2"/>
    <row r="29447" ht="13.15" customHeight="1" x14ac:dyDescent="0.2"/>
    <row r="29448" ht="13.15" customHeight="1" x14ac:dyDescent="0.2"/>
    <row r="29449" ht="13.15" customHeight="1" x14ac:dyDescent="0.2"/>
    <row r="29450" ht="13.15" customHeight="1" x14ac:dyDescent="0.2"/>
    <row r="29451" ht="13.15" customHeight="1" x14ac:dyDescent="0.2"/>
    <row r="29452" ht="13.15" customHeight="1" x14ac:dyDescent="0.2"/>
    <row r="29453" ht="13.15" customHeight="1" x14ac:dyDescent="0.2"/>
    <row r="29454" ht="13.15" customHeight="1" x14ac:dyDescent="0.2"/>
    <row r="29455" ht="13.15" customHeight="1" x14ac:dyDescent="0.2"/>
    <row r="29456" ht="13.15" customHeight="1" x14ac:dyDescent="0.2"/>
    <row r="29457" ht="13.15" customHeight="1" x14ac:dyDescent="0.2"/>
    <row r="29458" ht="13.15" customHeight="1" x14ac:dyDescent="0.2"/>
    <row r="29459" ht="13.15" customHeight="1" x14ac:dyDescent="0.2"/>
    <row r="29460" ht="13.15" customHeight="1" x14ac:dyDescent="0.2"/>
    <row r="29461" ht="13.15" customHeight="1" x14ac:dyDescent="0.2"/>
    <row r="29462" ht="13.15" customHeight="1" x14ac:dyDescent="0.2"/>
    <row r="29463" ht="13.15" customHeight="1" x14ac:dyDescent="0.2"/>
    <row r="29464" ht="13.15" customHeight="1" x14ac:dyDescent="0.2"/>
    <row r="29465" ht="13.15" customHeight="1" x14ac:dyDescent="0.2"/>
    <row r="29466" ht="13.15" customHeight="1" x14ac:dyDescent="0.2"/>
    <row r="29467" ht="13.15" customHeight="1" x14ac:dyDescent="0.2"/>
    <row r="29468" ht="13.15" customHeight="1" x14ac:dyDescent="0.2"/>
    <row r="29469" ht="13.15" customHeight="1" x14ac:dyDescent="0.2"/>
    <row r="29470" ht="13.15" customHeight="1" x14ac:dyDescent="0.2"/>
    <row r="29471" ht="13.15" customHeight="1" x14ac:dyDescent="0.2"/>
    <row r="29472" ht="13.15" customHeight="1" x14ac:dyDescent="0.2"/>
    <row r="29473" ht="13.15" customHeight="1" x14ac:dyDescent="0.2"/>
    <row r="29474" ht="13.15" customHeight="1" x14ac:dyDescent="0.2"/>
    <row r="29475" ht="13.15" customHeight="1" x14ac:dyDescent="0.2"/>
    <row r="29476" ht="13.15" customHeight="1" x14ac:dyDescent="0.2"/>
    <row r="29477" ht="13.15" customHeight="1" x14ac:dyDescent="0.2"/>
    <row r="29478" ht="13.15" customHeight="1" x14ac:dyDescent="0.2"/>
    <row r="29479" ht="13.15" customHeight="1" x14ac:dyDescent="0.2"/>
    <row r="29480" ht="13.15" customHeight="1" x14ac:dyDescent="0.2"/>
    <row r="29481" ht="13.15" customHeight="1" x14ac:dyDescent="0.2"/>
    <row r="29482" ht="13.15" customHeight="1" x14ac:dyDescent="0.2"/>
    <row r="29483" ht="13.15" customHeight="1" x14ac:dyDescent="0.2"/>
    <row r="29484" ht="13.15" customHeight="1" x14ac:dyDescent="0.2"/>
    <row r="29485" ht="13.15" customHeight="1" x14ac:dyDescent="0.2"/>
    <row r="29486" ht="13.15" customHeight="1" x14ac:dyDescent="0.2"/>
    <row r="29487" ht="13.15" customHeight="1" x14ac:dyDescent="0.2"/>
    <row r="29488" ht="13.15" customHeight="1" x14ac:dyDescent="0.2"/>
    <row r="29489" ht="13.15" customHeight="1" x14ac:dyDescent="0.2"/>
    <row r="29490" ht="13.15" customHeight="1" x14ac:dyDescent="0.2"/>
    <row r="29491" ht="13.15" customHeight="1" x14ac:dyDescent="0.2"/>
    <row r="29492" ht="13.15" customHeight="1" x14ac:dyDescent="0.2"/>
    <row r="29493" ht="13.15" customHeight="1" x14ac:dyDescent="0.2"/>
    <row r="29494" ht="13.15" customHeight="1" x14ac:dyDescent="0.2"/>
    <row r="29495" ht="13.15" customHeight="1" x14ac:dyDescent="0.2"/>
    <row r="29496" ht="13.15" customHeight="1" x14ac:dyDescent="0.2"/>
    <row r="29497" ht="13.15" customHeight="1" x14ac:dyDescent="0.2"/>
    <row r="29498" ht="13.15" customHeight="1" x14ac:dyDescent="0.2"/>
    <row r="29499" ht="13.15" customHeight="1" x14ac:dyDescent="0.2"/>
    <row r="29500" ht="13.15" customHeight="1" x14ac:dyDescent="0.2"/>
    <row r="29501" ht="13.15" customHeight="1" x14ac:dyDescent="0.2"/>
    <row r="29502" ht="13.15" customHeight="1" x14ac:dyDescent="0.2"/>
    <row r="29503" ht="13.15" customHeight="1" x14ac:dyDescent="0.2"/>
    <row r="29504" ht="13.15" customHeight="1" x14ac:dyDescent="0.2"/>
    <row r="29505" ht="13.15" customHeight="1" x14ac:dyDescent="0.2"/>
    <row r="29506" ht="13.15" customHeight="1" x14ac:dyDescent="0.2"/>
    <row r="29507" ht="13.15" customHeight="1" x14ac:dyDescent="0.2"/>
    <row r="29508" ht="13.15" customHeight="1" x14ac:dyDescent="0.2"/>
    <row r="29509" ht="13.15" customHeight="1" x14ac:dyDescent="0.2"/>
    <row r="29510" ht="13.15" customHeight="1" x14ac:dyDescent="0.2"/>
    <row r="29511" ht="13.15" customHeight="1" x14ac:dyDescent="0.2"/>
    <row r="29512" ht="13.15" customHeight="1" x14ac:dyDescent="0.2"/>
    <row r="29513" ht="13.15" customHeight="1" x14ac:dyDescent="0.2"/>
    <row r="29514" ht="13.15" customHeight="1" x14ac:dyDescent="0.2"/>
    <row r="29515" ht="13.15" customHeight="1" x14ac:dyDescent="0.2"/>
    <row r="29516" ht="13.15" customHeight="1" x14ac:dyDescent="0.2"/>
    <row r="29517" ht="13.15" customHeight="1" x14ac:dyDescent="0.2"/>
    <row r="29518" ht="13.15" customHeight="1" x14ac:dyDescent="0.2"/>
    <row r="29519" ht="13.15" customHeight="1" x14ac:dyDescent="0.2"/>
    <row r="29520" ht="13.15" customHeight="1" x14ac:dyDescent="0.2"/>
    <row r="29521" ht="13.15" customHeight="1" x14ac:dyDescent="0.2"/>
    <row r="29522" ht="13.15" customHeight="1" x14ac:dyDescent="0.2"/>
    <row r="29523" ht="13.15" customHeight="1" x14ac:dyDescent="0.2"/>
    <row r="29524" ht="13.15" customHeight="1" x14ac:dyDescent="0.2"/>
    <row r="29525" ht="13.15" customHeight="1" x14ac:dyDescent="0.2"/>
    <row r="29526" ht="13.15" customHeight="1" x14ac:dyDescent="0.2"/>
    <row r="29527" ht="13.15" customHeight="1" x14ac:dyDescent="0.2"/>
    <row r="29528" ht="13.15" customHeight="1" x14ac:dyDescent="0.2"/>
    <row r="29529" ht="13.15" customHeight="1" x14ac:dyDescent="0.2"/>
    <row r="29530" ht="13.15" customHeight="1" x14ac:dyDescent="0.2"/>
    <row r="29531" ht="13.15" customHeight="1" x14ac:dyDescent="0.2"/>
    <row r="29532" ht="13.15" customHeight="1" x14ac:dyDescent="0.2"/>
    <row r="29533" ht="13.15" customHeight="1" x14ac:dyDescent="0.2"/>
    <row r="29534" ht="13.15" customHeight="1" x14ac:dyDescent="0.2"/>
    <row r="29535" ht="13.15" customHeight="1" x14ac:dyDescent="0.2"/>
    <row r="29536" ht="13.15" customHeight="1" x14ac:dyDescent="0.2"/>
    <row r="29537" ht="13.15" customHeight="1" x14ac:dyDescent="0.2"/>
    <row r="29538" ht="13.15" customHeight="1" x14ac:dyDescent="0.2"/>
    <row r="29539" ht="13.15" customHeight="1" x14ac:dyDescent="0.2"/>
    <row r="29540" ht="13.15" customHeight="1" x14ac:dyDescent="0.2"/>
    <row r="29541" ht="13.15" customHeight="1" x14ac:dyDescent="0.2"/>
    <row r="29542" ht="13.15" customHeight="1" x14ac:dyDescent="0.2"/>
    <row r="29543" ht="13.15" customHeight="1" x14ac:dyDescent="0.2"/>
    <row r="29544" ht="13.15" customHeight="1" x14ac:dyDescent="0.2"/>
    <row r="29545" ht="13.15" customHeight="1" x14ac:dyDescent="0.2"/>
    <row r="29546" ht="13.15" customHeight="1" x14ac:dyDescent="0.2"/>
    <row r="29547" ht="13.15" customHeight="1" x14ac:dyDescent="0.2"/>
    <row r="29548" ht="13.15" customHeight="1" x14ac:dyDescent="0.2"/>
    <row r="29549" ht="13.15" customHeight="1" x14ac:dyDescent="0.2"/>
    <row r="29550" ht="13.15" customHeight="1" x14ac:dyDescent="0.2"/>
    <row r="29551" ht="13.15" customHeight="1" x14ac:dyDescent="0.2"/>
    <row r="29552" ht="13.15" customHeight="1" x14ac:dyDescent="0.2"/>
    <row r="29553" ht="13.15" customHeight="1" x14ac:dyDescent="0.2"/>
    <row r="29554" ht="13.15" customHeight="1" x14ac:dyDescent="0.2"/>
    <row r="29555" ht="13.15" customHeight="1" x14ac:dyDescent="0.2"/>
    <row r="29556" ht="13.15" customHeight="1" x14ac:dyDescent="0.2"/>
    <row r="29557" ht="13.15" customHeight="1" x14ac:dyDescent="0.2"/>
    <row r="29558" ht="13.15" customHeight="1" x14ac:dyDescent="0.2"/>
    <row r="29559" ht="13.15" customHeight="1" x14ac:dyDescent="0.2"/>
    <row r="29560" ht="13.15" customHeight="1" x14ac:dyDescent="0.2"/>
    <row r="29561" ht="13.15" customHeight="1" x14ac:dyDescent="0.2"/>
    <row r="29562" ht="13.15" customHeight="1" x14ac:dyDescent="0.2"/>
    <row r="29563" ht="13.15" customHeight="1" x14ac:dyDescent="0.2"/>
    <row r="29564" ht="13.15" customHeight="1" x14ac:dyDescent="0.2"/>
    <row r="29565" ht="13.15" customHeight="1" x14ac:dyDescent="0.2"/>
    <row r="29566" ht="13.15" customHeight="1" x14ac:dyDescent="0.2"/>
    <row r="29567" ht="13.15" customHeight="1" x14ac:dyDescent="0.2"/>
    <row r="29568" ht="13.15" customHeight="1" x14ac:dyDescent="0.2"/>
    <row r="29569" ht="13.15" customHeight="1" x14ac:dyDescent="0.2"/>
    <row r="29570" ht="13.15" customHeight="1" x14ac:dyDescent="0.2"/>
    <row r="29571" ht="13.15" customHeight="1" x14ac:dyDescent="0.2"/>
    <row r="29572" ht="13.15" customHeight="1" x14ac:dyDescent="0.2"/>
    <row r="29573" ht="13.15" customHeight="1" x14ac:dyDescent="0.2"/>
    <row r="29574" ht="13.15" customHeight="1" x14ac:dyDescent="0.2"/>
    <row r="29575" ht="13.15" customHeight="1" x14ac:dyDescent="0.2"/>
    <row r="29576" ht="13.15" customHeight="1" x14ac:dyDescent="0.2"/>
    <row r="29577" ht="13.15" customHeight="1" x14ac:dyDescent="0.2"/>
    <row r="29578" ht="13.15" customHeight="1" x14ac:dyDescent="0.2"/>
    <row r="29579" ht="13.15" customHeight="1" x14ac:dyDescent="0.2"/>
    <row r="29580" ht="13.15" customHeight="1" x14ac:dyDescent="0.2"/>
    <row r="29581" ht="13.15" customHeight="1" x14ac:dyDescent="0.2"/>
    <row r="29582" ht="13.15" customHeight="1" x14ac:dyDescent="0.2"/>
    <row r="29583" ht="13.15" customHeight="1" x14ac:dyDescent="0.2"/>
    <row r="29584" ht="13.15" customHeight="1" x14ac:dyDescent="0.2"/>
    <row r="29585" ht="13.15" customHeight="1" x14ac:dyDescent="0.2"/>
    <row r="29586" ht="13.15" customHeight="1" x14ac:dyDescent="0.2"/>
    <row r="29587" ht="13.15" customHeight="1" x14ac:dyDescent="0.2"/>
    <row r="29588" ht="13.15" customHeight="1" x14ac:dyDescent="0.2"/>
    <row r="29589" ht="13.15" customHeight="1" x14ac:dyDescent="0.2"/>
    <row r="29590" ht="13.15" customHeight="1" x14ac:dyDescent="0.2"/>
    <row r="29591" ht="13.15" customHeight="1" x14ac:dyDescent="0.2"/>
    <row r="29592" ht="13.15" customHeight="1" x14ac:dyDescent="0.2"/>
    <row r="29593" ht="13.15" customHeight="1" x14ac:dyDescent="0.2"/>
    <row r="29594" ht="13.15" customHeight="1" x14ac:dyDescent="0.2"/>
    <row r="29595" ht="13.15" customHeight="1" x14ac:dyDescent="0.2"/>
    <row r="29596" ht="13.15" customHeight="1" x14ac:dyDescent="0.2"/>
    <row r="29597" ht="13.15" customHeight="1" x14ac:dyDescent="0.2"/>
    <row r="29598" ht="13.15" customHeight="1" x14ac:dyDescent="0.2"/>
    <row r="29599" ht="13.15" customHeight="1" x14ac:dyDescent="0.2"/>
    <row r="29600" ht="13.15" customHeight="1" x14ac:dyDescent="0.2"/>
    <row r="29601" ht="13.15" customHeight="1" x14ac:dyDescent="0.2"/>
    <row r="29602" ht="13.15" customHeight="1" x14ac:dyDescent="0.2"/>
    <row r="29603" ht="13.15" customHeight="1" x14ac:dyDescent="0.2"/>
    <row r="29604" ht="13.15" customHeight="1" x14ac:dyDescent="0.2"/>
    <row r="29605" ht="13.15" customHeight="1" x14ac:dyDescent="0.2"/>
    <row r="29606" ht="13.15" customHeight="1" x14ac:dyDescent="0.2"/>
    <row r="29607" ht="13.15" customHeight="1" x14ac:dyDescent="0.2"/>
    <row r="29608" ht="13.15" customHeight="1" x14ac:dyDescent="0.2"/>
    <row r="29609" ht="13.15" customHeight="1" x14ac:dyDescent="0.2"/>
    <row r="29610" ht="13.15" customHeight="1" x14ac:dyDescent="0.2"/>
    <row r="29611" ht="13.15" customHeight="1" x14ac:dyDescent="0.2"/>
    <row r="29612" ht="13.15" customHeight="1" x14ac:dyDescent="0.2"/>
    <row r="29613" ht="13.15" customHeight="1" x14ac:dyDescent="0.2"/>
    <row r="29614" ht="13.15" customHeight="1" x14ac:dyDescent="0.2"/>
    <row r="29615" ht="13.15" customHeight="1" x14ac:dyDescent="0.2"/>
    <row r="29616" ht="13.15" customHeight="1" x14ac:dyDescent="0.2"/>
    <row r="29617" ht="13.15" customHeight="1" x14ac:dyDescent="0.2"/>
    <row r="29618" ht="13.15" customHeight="1" x14ac:dyDescent="0.2"/>
    <row r="29619" ht="13.15" customHeight="1" x14ac:dyDescent="0.2"/>
    <row r="29620" ht="13.15" customHeight="1" x14ac:dyDescent="0.2"/>
    <row r="29621" ht="13.15" customHeight="1" x14ac:dyDescent="0.2"/>
    <row r="29622" ht="13.15" customHeight="1" x14ac:dyDescent="0.2"/>
    <row r="29623" ht="13.15" customHeight="1" x14ac:dyDescent="0.2"/>
    <row r="29624" ht="13.15" customHeight="1" x14ac:dyDescent="0.2"/>
    <row r="29625" ht="13.15" customHeight="1" x14ac:dyDescent="0.2"/>
    <row r="29626" ht="13.15" customHeight="1" x14ac:dyDescent="0.2"/>
    <row r="29627" ht="13.15" customHeight="1" x14ac:dyDescent="0.2"/>
    <row r="29628" ht="13.15" customHeight="1" x14ac:dyDescent="0.2"/>
    <row r="29629" ht="13.15" customHeight="1" x14ac:dyDescent="0.2"/>
    <row r="29630" ht="13.15" customHeight="1" x14ac:dyDescent="0.2"/>
    <row r="29631" ht="13.15" customHeight="1" x14ac:dyDescent="0.2"/>
    <row r="29632" ht="13.15" customHeight="1" x14ac:dyDescent="0.2"/>
    <row r="29633" ht="13.15" customHeight="1" x14ac:dyDescent="0.2"/>
    <row r="29634" ht="13.15" customHeight="1" x14ac:dyDescent="0.2"/>
    <row r="29635" ht="13.15" customHeight="1" x14ac:dyDescent="0.2"/>
    <row r="29636" ht="13.15" customHeight="1" x14ac:dyDescent="0.2"/>
    <row r="29637" ht="13.15" customHeight="1" x14ac:dyDescent="0.2"/>
    <row r="29638" ht="13.15" customHeight="1" x14ac:dyDescent="0.2"/>
    <row r="29639" ht="13.15" customHeight="1" x14ac:dyDescent="0.2"/>
    <row r="29640" ht="13.15" customHeight="1" x14ac:dyDescent="0.2"/>
    <row r="29641" ht="13.15" customHeight="1" x14ac:dyDescent="0.2"/>
    <row r="29642" ht="13.15" customHeight="1" x14ac:dyDescent="0.2"/>
    <row r="29643" ht="13.15" customHeight="1" x14ac:dyDescent="0.2"/>
    <row r="29644" ht="13.15" customHeight="1" x14ac:dyDescent="0.2"/>
    <row r="29645" ht="13.15" customHeight="1" x14ac:dyDescent="0.2"/>
    <row r="29646" ht="13.15" customHeight="1" x14ac:dyDescent="0.2"/>
    <row r="29647" ht="13.15" customHeight="1" x14ac:dyDescent="0.2"/>
    <row r="29648" ht="13.15" customHeight="1" x14ac:dyDescent="0.2"/>
    <row r="29649" ht="13.15" customHeight="1" x14ac:dyDescent="0.2"/>
    <row r="29650" ht="13.15" customHeight="1" x14ac:dyDescent="0.2"/>
    <row r="29651" ht="13.15" customHeight="1" x14ac:dyDescent="0.2"/>
    <row r="29652" ht="13.15" customHeight="1" x14ac:dyDescent="0.2"/>
    <row r="29653" ht="13.15" customHeight="1" x14ac:dyDescent="0.2"/>
    <row r="29654" ht="13.15" customHeight="1" x14ac:dyDescent="0.2"/>
    <row r="29655" ht="13.15" customHeight="1" x14ac:dyDescent="0.2"/>
    <row r="29656" ht="13.15" customHeight="1" x14ac:dyDescent="0.2"/>
    <row r="29657" ht="13.15" customHeight="1" x14ac:dyDescent="0.2"/>
    <row r="29658" ht="13.15" customHeight="1" x14ac:dyDescent="0.2"/>
    <row r="29659" ht="13.15" customHeight="1" x14ac:dyDescent="0.2"/>
    <row r="29660" ht="13.15" customHeight="1" x14ac:dyDescent="0.2"/>
    <row r="29661" ht="13.15" customHeight="1" x14ac:dyDescent="0.2"/>
    <row r="29662" ht="13.15" customHeight="1" x14ac:dyDescent="0.2"/>
    <row r="29663" ht="13.15" customHeight="1" x14ac:dyDescent="0.2"/>
    <row r="29664" ht="13.15" customHeight="1" x14ac:dyDescent="0.2"/>
    <row r="29665" ht="13.15" customHeight="1" x14ac:dyDescent="0.2"/>
    <row r="29666" ht="13.15" customHeight="1" x14ac:dyDescent="0.2"/>
    <row r="29667" ht="13.15" customHeight="1" x14ac:dyDescent="0.2"/>
    <row r="29668" ht="13.15" customHeight="1" x14ac:dyDescent="0.2"/>
    <row r="29669" ht="13.15" customHeight="1" x14ac:dyDescent="0.2"/>
    <row r="29670" ht="13.15" customHeight="1" x14ac:dyDescent="0.2"/>
    <row r="29671" ht="13.15" customHeight="1" x14ac:dyDescent="0.2"/>
    <row r="29672" ht="13.15" customHeight="1" x14ac:dyDescent="0.2"/>
    <row r="29673" ht="13.15" customHeight="1" x14ac:dyDescent="0.2"/>
    <row r="29674" ht="13.15" customHeight="1" x14ac:dyDescent="0.2"/>
    <row r="29675" ht="13.15" customHeight="1" x14ac:dyDescent="0.2"/>
    <row r="29676" ht="13.15" customHeight="1" x14ac:dyDescent="0.2"/>
    <row r="29677" ht="13.15" customHeight="1" x14ac:dyDescent="0.2"/>
    <row r="29678" ht="13.15" customHeight="1" x14ac:dyDescent="0.2"/>
    <row r="29679" ht="13.15" customHeight="1" x14ac:dyDescent="0.2"/>
    <row r="29680" ht="13.15" customHeight="1" x14ac:dyDescent="0.2"/>
    <row r="29681" ht="13.15" customHeight="1" x14ac:dyDescent="0.2"/>
    <row r="29682" ht="13.15" customHeight="1" x14ac:dyDescent="0.2"/>
    <row r="29683" ht="13.15" customHeight="1" x14ac:dyDescent="0.2"/>
    <row r="29684" ht="13.15" customHeight="1" x14ac:dyDescent="0.2"/>
    <row r="29685" ht="13.15" customHeight="1" x14ac:dyDescent="0.2"/>
    <row r="29686" ht="13.15" customHeight="1" x14ac:dyDescent="0.2"/>
    <row r="29687" ht="13.15" customHeight="1" x14ac:dyDescent="0.2"/>
    <row r="29688" ht="13.15" customHeight="1" x14ac:dyDescent="0.2"/>
    <row r="29689" ht="13.15" customHeight="1" x14ac:dyDescent="0.2"/>
    <row r="29690" ht="13.15" customHeight="1" x14ac:dyDescent="0.2"/>
    <row r="29691" ht="13.15" customHeight="1" x14ac:dyDescent="0.2"/>
    <row r="29692" ht="13.15" customHeight="1" x14ac:dyDescent="0.2"/>
    <row r="29693" ht="13.15" customHeight="1" x14ac:dyDescent="0.2"/>
    <row r="29694" ht="13.15" customHeight="1" x14ac:dyDescent="0.2"/>
    <row r="29695" ht="13.15" customHeight="1" x14ac:dyDescent="0.2"/>
    <row r="29696" ht="13.15" customHeight="1" x14ac:dyDescent="0.2"/>
    <row r="29697" ht="13.15" customHeight="1" x14ac:dyDescent="0.2"/>
    <row r="29698" ht="13.15" customHeight="1" x14ac:dyDescent="0.2"/>
    <row r="29699" ht="13.15" customHeight="1" x14ac:dyDescent="0.2"/>
    <row r="29700" ht="13.15" customHeight="1" x14ac:dyDescent="0.2"/>
    <row r="29701" ht="13.15" customHeight="1" x14ac:dyDescent="0.2"/>
    <row r="29702" ht="13.15" customHeight="1" x14ac:dyDescent="0.2"/>
    <row r="29703" ht="13.15" customHeight="1" x14ac:dyDescent="0.2"/>
    <row r="29704" ht="13.15" customHeight="1" x14ac:dyDescent="0.2"/>
    <row r="29705" ht="13.15" customHeight="1" x14ac:dyDescent="0.2"/>
    <row r="29706" ht="13.15" customHeight="1" x14ac:dyDescent="0.2"/>
    <row r="29707" ht="13.15" customHeight="1" x14ac:dyDescent="0.2"/>
    <row r="29708" ht="13.15" customHeight="1" x14ac:dyDescent="0.2"/>
    <row r="29709" ht="13.15" customHeight="1" x14ac:dyDescent="0.2"/>
    <row r="29710" ht="13.15" customHeight="1" x14ac:dyDescent="0.2"/>
    <row r="29711" ht="13.15" customHeight="1" x14ac:dyDescent="0.2"/>
    <row r="29712" ht="13.15" customHeight="1" x14ac:dyDescent="0.2"/>
    <row r="29713" ht="13.15" customHeight="1" x14ac:dyDescent="0.2"/>
    <row r="29714" ht="13.15" customHeight="1" x14ac:dyDescent="0.2"/>
    <row r="29715" ht="13.15" customHeight="1" x14ac:dyDescent="0.2"/>
    <row r="29716" ht="13.15" customHeight="1" x14ac:dyDescent="0.2"/>
    <row r="29717" ht="13.15" customHeight="1" x14ac:dyDescent="0.2"/>
    <row r="29718" ht="13.15" customHeight="1" x14ac:dyDescent="0.2"/>
    <row r="29719" ht="13.15" customHeight="1" x14ac:dyDescent="0.2"/>
    <row r="29720" ht="13.15" customHeight="1" x14ac:dyDescent="0.2"/>
    <row r="29721" ht="13.15" customHeight="1" x14ac:dyDescent="0.2"/>
    <row r="29722" ht="13.15" customHeight="1" x14ac:dyDescent="0.2"/>
    <row r="29723" ht="13.15" customHeight="1" x14ac:dyDescent="0.2"/>
    <row r="29724" ht="13.15" customHeight="1" x14ac:dyDescent="0.2"/>
    <row r="29725" ht="13.15" customHeight="1" x14ac:dyDescent="0.2"/>
    <row r="29726" ht="13.15" customHeight="1" x14ac:dyDescent="0.2"/>
    <row r="29727" ht="13.15" customHeight="1" x14ac:dyDescent="0.2"/>
    <row r="29728" ht="13.15" customHeight="1" x14ac:dyDescent="0.2"/>
    <row r="29729" ht="13.15" customHeight="1" x14ac:dyDescent="0.2"/>
    <row r="29730" ht="13.15" customHeight="1" x14ac:dyDescent="0.2"/>
    <row r="29731" ht="13.15" customHeight="1" x14ac:dyDescent="0.2"/>
    <row r="29732" ht="13.15" customHeight="1" x14ac:dyDescent="0.2"/>
    <row r="29733" ht="13.15" customHeight="1" x14ac:dyDescent="0.2"/>
    <row r="29734" ht="13.15" customHeight="1" x14ac:dyDescent="0.2"/>
    <row r="29735" ht="13.15" customHeight="1" x14ac:dyDescent="0.2"/>
    <row r="29736" ht="13.15" customHeight="1" x14ac:dyDescent="0.2"/>
    <row r="29737" ht="13.15" customHeight="1" x14ac:dyDescent="0.2"/>
    <row r="29738" ht="13.15" customHeight="1" x14ac:dyDescent="0.2"/>
    <row r="29739" ht="13.15" customHeight="1" x14ac:dyDescent="0.2"/>
    <row r="29740" ht="13.15" customHeight="1" x14ac:dyDescent="0.2"/>
    <row r="29741" ht="13.15" customHeight="1" x14ac:dyDescent="0.2"/>
    <row r="29742" ht="13.15" customHeight="1" x14ac:dyDescent="0.2"/>
    <row r="29743" ht="13.15" customHeight="1" x14ac:dyDescent="0.2"/>
    <row r="29744" ht="13.15" customHeight="1" x14ac:dyDescent="0.2"/>
    <row r="29745" ht="13.15" customHeight="1" x14ac:dyDescent="0.2"/>
    <row r="29746" ht="13.15" customHeight="1" x14ac:dyDescent="0.2"/>
    <row r="29747" ht="13.15" customHeight="1" x14ac:dyDescent="0.2"/>
    <row r="29748" ht="13.15" customHeight="1" x14ac:dyDescent="0.2"/>
    <row r="29749" ht="13.15" customHeight="1" x14ac:dyDescent="0.2"/>
    <row r="29750" ht="13.15" customHeight="1" x14ac:dyDescent="0.2"/>
    <row r="29751" ht="13.15" customHeight="1" x14ac:dyDescent="0.2"/>
    <row r="29752" ht="13.15" customHeight="1" x14ac:dyDescent="0.2"/>
    <row r="29753" ht="13.15" customHeight="1" x14ac:dyDescent="0.2"/>
    <row r="29754" ht="13.15" customHeight="1" x14ac:dyDescent="0.2"/>
    <row r="29755" ht="13.15" customHeight="1" x14ac:dyDescent="0.2"/>
    <row r="29756" ht="13.15" customHeight="1" x14ac:dyDescent="0.2"/>
    <row r="29757" ht="13.15" customHeight="1" x14ac:dyDescent="0.2"/>
    <row r="29758" ht="13.15" customHeight="1" x14ac:dyDescent="0.2"/>
    <row r="29759" ht="13.15" customHeight="1" x14ac:dyDescent="0.2"/>
    <row r="29760" ht="13.15" customHeight="1" x14ac:dyDescent="0.2"/>
    <row r="29761" ht="13.15" customHeight="1" x14ac:dyDescent="0.2"/>
    <row r="29762" ht="13.15" customHeight="1" x14ac:dyDescent="0.2"/>
    <row r="29763" ht="13.15" customHeight="1" x14ac:dyDescent="0.2"/>
    <row r="29764" ht="13.15" customHeight="1" x14ac:dyDescent="0.2"/>
    <row r="29765" ht="13.15" customHeight="1" x14ac:dyDescent="0.2"/>
    <row r="29766" ht="13.15" customHeight="1" x14ac:dyDescent="0.2"/>
    <row r="29767" ht="13.15" customHeight="1" x14ac:dyDescent="0.2"/>
    <row r="29768" ht="13.15" customHeight="1" x14ac:dyDescent="0.2"/>
    <row r="29769" ht="13.15" customHeight="1" x14ac:dyDescent="0.2"/>
    <row r="29770" ht="13.15" customHeight="1" x14ac:dyDescent="0.2"/>
    <row r="29771" ht="13.15" customHeight="1" x14ac:dyDescent="0.2"/>
    <row r="29772" ht="13.15" customHeight="1" x14ac:dyDescent="0.2"/>
    <row r="29773" ht="13.15" customHeight="1" x14ac:dyDescent="0.2"/>
    <row r="29774" ht="13.15" customHeight="1" x14ac:dyDescent="0.2"/>
    <row r="29775" ht="13.15" customHeight="1" x14ac:dyDescent="0.2"/>
    <row r="29776" ht="13.15" customHeight="1" x14ac:dyDescent="0.2"/>
    <row r="29777" ht="13.15" customHeight="1" x14ac:dyDescent="0.2"/>
    <row r="29778" ht="13.15" customHeight="1" x14ac:dyDescent="0.2"/>
    <row r="29779" ht="13.15" customHeight="1" x14ac:dyDescent="0.2"/>
    <row r="29780" ht="13.15" customHeight="1" x14ac:dyDescent="0.2"/>
    <row r="29781" ht="13.15" customHeight="1" x14ac:dyDescent="0.2"/>
    <row r="29782" ht="13.15" customHeight="1" x14ac:dyDescent="0.2"/>
    <row r="29783" ht="13.15" customHeight="1" x14ac:dyDescent="0.2"/>
    <row r="29784" ht="13.15" customHeight="1" x14ac:dyDescent="0.2"/>
    <row r="29785" ht="13.15" customHeight="1" x14ac:dyDescent="0.2"/>
    <row r="29786" ht="13.15" customHeight="1" x14ac:dyDescent="0.2"/>
    <row r="29787" ht="13.15" customHeight="1" x14ac:dyDescent="0.2"/>
    <row r="29788" ht="13.15" customHeight="1" x14ac:dyDescent="0.2"/>
    <row r="29789" ht="13.15" customHeight="1" x14ac:dyDescent="0.2"/>
    <row r="29790" ht="13.15" customHeight="1" x14ac:dyDescent="0.2"/>
    <row r="29791" ht="13.15" customHeight="1" x14ac:dyDescent="0.2"/>
    <row r="29792" ht="13.15" customHeight="1" x14ac:dyDescent="0.2"/>
    <row r="29793" ht="13.15" customHeight="1" x14ac:dyDescent="0.2"/>
    <row r="29794" ht="13.15" customHeight="1" x14ac:dyDescent="0.2"/>
    <row r="29795" ht="13.15" customHeight="1" x14ac:dyDescent="0.2"/>
    <row r="29796" ht="13.15" customHeight="1" x14ac:dyDescent="0.2"/>
    <row r="29797" ht="13.15" customHeight="1" x14ac:dyDescent="0.2"/>
    <row r="29798" ht="13.15" customHeight="1" x14ac:dyDescent="0.2"/>
    <row r="29799" ht="13.15" customHeight="1" x14ac:dyDescent="0.2"/>
    <row r="29800" ht="13.15" customHeight="1" x14ac:dyDescent="0.2"/>
    <row r="29801" ht="13.15" customHeight="1" x14ac:dyDescent="0.2"/>
    <row r="29802" ht="13.15" customHeight="1" x14ac:dyDescent="0.2"/>
    <row r="29803" ht="13.15" customHeight="1" x14ac:dyDescent="0.2"/>
    <row r="29804" ht="13.15" customHeight="1" x14ac:dyDescent="0.2"/>
    <row r="29805" ht="13.15" customHeight="1" x14ac:dyDescent="0.2"/>
    <row r="29806" ht="13.15" customHeight="1" x14ac:dyDescent="0.2"/>
    <row r="29807" ht="13.15" customHeight="1" x14ac:dyDescent="0.2"/>
    <row r="29808" ht="13.15" customHeight="1" x14ac:dyDescent="0.2"/>
    <row r="29809" ht="13.15" customHeight="1" x14ac:dyDescent="0.2"/>
    <row r="29810" ht="13.15" customHeight="1" x14ac:dyDescent="0.2"/>
    <row r="29811" ht="13.15" customHeight="1" x14ac:dyDescent="0.2"/>
    <row r="29812" ht="13.15" customHeight="1" x14ac:dyDescent="0.2"/>
    <row r="29813" ht="13.15" customHeight="1" x14ac:dyDescent="0.2"/>
    <row r="29814" ht="13.15" customHeight="1" x14ac:dyDescent="0.2"/>
    <row r="29815" ht="13.15" customHeight="1" x14ac:dyDescent="0.2"/>
    <row r="29816" ht="13.15" customHeight="1" x14ac:dyDescent="0.2"/>
    <row r="29817" ht="13.15" customHeight="1" x14ac:dyDescent="0.2"/>
    <row r="29818" ht="13.15" customHeight="1" x14ac:dyDescent="0.2"/>
    <row r="29819" ht="13.15" customHeight="1" x14ac:dyDescent="0.2"/>
    <row r="29820" ht="13.15" customHeight="1" x14ac:dyDescent="0.2"/>
    <row r="29821" ht="13.15" customHeight="1" x14ac:dyDescent="0.2"/>
    <row r="29822" ht="13.15" customHeight="1" x14ac:dyDescent="0.2"/>
    <row r="29823" ht="13.15" customHeight="1" x14ac:dyDescent="0.2"/>
    <row r="29824" ht="13.15" customHeight="1" x14ac:dyDescent="0.2"/>
    <row r="29825" ht="13.15" customHeight="1" x14ac:dyDescent="0.2"/>
    <row r="29826" ht="13.15" customHeight="1" x14ac:dyDescent="0.2"/>
    <row r="29827" ht="13.15" customHeight="1" x14ac:dyDescent="0.2"/>
    <row r="29828" ht="13.15" customHeight="1" x14ac:dyDescent="0.2"/>
    <row r="29829" ht="13.15" customHeight="1" x14ac:dyDescent="0.2"/>
    <row r="29830" ht="13.15" customHeight="1" x14ac:dyDescent="0.2"/>
    <row r="29831" ht="13.15" customHeight="1" x14ac:dyDescent="0.2"/>
    <row r="29832" ht="13.15" customHeight="1" x14ac:dyDescent="0.2"/>
    <row r="29833" ht="13.15" customHeight="1" x14ac:dyDescent="0.2"/>
    <row r="29834" ht="13.15" customHeight="1" x14ac:dyDescent="0.2"/>
    <row r="29835" ht="13.15" customHeight="1" x14ac:dyDescent="0.2"/>
    <row r="29836" ht="13.15" customHeight="1" x14ac:dyDescent="0.2"/>
    <row r="29837" ht="13.15" customHeight="1" x14ac:dyDescent="0.2"/>
    <row r="29838" ht="13.15" customHeight="1" x14ac:dyDescent="0.2"/>
    <row r="29839" ht="13.15" customHeight="1" x14ac:dyDescent="0.2"/>
    <row r="29840" ht="13.15" customHeight="1" x14ac:dyDescent="0.2"/>
    <row r="29841" ht="13.15" customHeight="1" x14ac:dyDescent="0.2"/>
    <row r="29842" ht="13.15" customHeight="1" x14ac:dyDescent="0.2"/>
    <row r="29843" ht="13.15" customHeight="1" x14ac:dyDescent="0.2"/>
    <row r="29844" ht="13.15" customHeight="1" x14ac:dyDescent="0.2"/>
    <row r="29845" ht="13.15" customHeight="1" x14ac:dyDescent="0.2"/>
    <row r="29846" ht="13.15" customHeight="1" x14ac:dyDescent="0.2"/>
    <row r="29847" ht="13.15" customHeight="1" x14ac:dyDescent="0.2"/>
    <row r="29848" ht="13.15" customHeight="1" x14ac:dyDescent="0.2"/>
    <row r="29849" ht="13.15" customHeight="1" x14ac:dyDescent="0.2"/>
    <row r="29850" ht="13.15" customHeight="1" x14ac:dyDescent="0.2"/>
    <row r="29851" ht="13.15" customHeight="1" x14ac:dyDescent="0.2"/>
    <row r="29852" ht="13.15" customHeight="1" x14ac:dyDescent="0.2"/>
    <row r="29853" ht="13.15" customHeight="1" x14ac:dyDescent="0.2"/>
    <row r="29854" ht="13.15" customHeight="1" x14ac:dyDescent="0.2"/>
    <row r="29855" ht="13.15" customHeight="1" x14ac:dyDescent="0.2"/>
    <row r="29856" ht="13.15" customHeight="1" x14ac:dyDescent="0.2"/>
    <row r="29857" ht="13.15" customHeight="1" x14ac:dyDescent="0.2"/>
    <row r="29858" ht="13.15" customHeight="1" x14ac:dyDescent="0.2"/>
    <row r="29859" ht="13.15" customHeight="1" x14ac:dyDescent="0.2"/>
    <row r="29860" ht="13.15" customHeight="1" x14ac:dyDescent="0.2"/>
    <row r="29861" ht="13.15" customHeight="1" x14ac:dyDescent="0.2"/>
    <row r="29862" ht="13.15" customHeight="1" x14ac:dyDescent="0.2"/>
    <row r="29863" ht="13.15" customHeight="1" x14ac:dyDescent="0.2"/>
    <row r="29864" ht="13.15" customHeight="1" x14ac:dyDescent="0.2"/>
    <row r="29865" ht="13.15" customHeight="1" x14ac:dyDescent="0.2"/>
    <row r="29866" ht="13.15" customHeight="1" x14ac:dyDescent="0.2"/>
    <row r="29867" ht="13.15" customHeight="1" x14ac:dyDescent="0.2"/>
    <row r="29868" ht="13.15" customHeight="1" x14ac:dyDescent="0.2"/>
    <row r="29869" ht="13.15" customHeight="1" x14ac:dyDescent="0.2"/>
    <row r="29870" ht="13.15" customHeight="1" x14ac:dyDescent="0.2"/>
    <row r="29871" ht="13.15" customHeight="1" x14ac:dyDescent="0.2"/>
    <row r="29872" ht="13.15" customHeight="1" x14ac:dyDescent="0.2"/>
    <row r="29873" ht="13.15" customHeight="1" x14ac:dyDescent="0.2"/>
    <row r="29874" ht="13.15" customHeight="1" x14ac:dyDescent="0.2"/>
    <row r="29875" ht="13.15" customHeight="1" x14ac:dyDescent="0.2"/>
    <row r="29876" ht="13.15" customHeight="1" x14ac:dyDescent="0.2"/>
    <row r="29877" ht="13.15" customHeight="1" x14ac:dyDescent="0.2"/>
    <row r="29878" ht="13.15" customHeight="1" x14ac:dyDescent="0.2"/>
    <row r="29879" ht="13.15" customHeight="1" x14ac:dyDescent="0.2"/>
    <row r="29880" ht="13.15" customHeight="1" x14ac:dyDescent="0.2"/>
    <row r="29881" ht="13.15" customHeight="1" x14ac:dyDescent="0.2"/>
    <row r="29882" ht="13.15" customHeight="1" x14ac:dyDescent="0.2"/>
    <row r="29883" ht="13.15" customHeight="1" x14ac:dyDescent="0.2"/>
    <row r="29884" ht="13.15" customHeight="1" x14ac:dyDescent="0.2"/>
    <row r="29885" ht="13.15" customHeight="1" x14ac:dyDescent="0.2"/>
    <row r="29886" ht="13.15" customHeight="1" x14ac:dyDescent="0.2"/>
    <row r="29887" ht="13.15" customHeight="1" x14ac:dyDescent="0.2"/>
    <row r="29888" ht="13.15" customHeight="1" x14ac:dyDescent="0.2"/>
    <row r="29889" ht="13.15" customHeight="1" x14ac:dyDescent="0.2"/>
    <row r="29890" ht="13.15" customHeight="1" x14ac:dyDescent="0.2"/>
    <row r="29891" ht="13.15" customHeight="1" x14ac:dyDescent="0.2"/>
    <row r="29892" ht="13.15" customHeight="1" x14ac:dyDescent="0.2"/>
    <row r="29893" ht="13.15" customHeight="1" x14ac:dyDescent="0.2"/>
    <row r="29894" ht="13.15" customHeight="1" x14ac:dyDescent="0.2"/>
    <row r="29895" ht="13.15" customHeight="1" x14ac:dyDescent="0.2"/>
    <row r="29896" ht="13.15" customHeight="1" x14ac:dyDescent="0.2"/>
    <row r="29897" ht="13.15" customHeight="1" x14ac:dyDescent="0.2"/>
    <row r="29898" ht="13.15" customHeight="1" x14ac:dyDescent="0.2"/>
    <row r="29899" ht="13.15" customHeight="1" x14ac:dyDescent="0.2"/>
    <row r="29900" ht="13.15" customHeight="1" x14ac:dyDescent="0.2"/>
    <row r="29901" ht="13.15" customHeight="1" x14ac:dyDescent="0.2"/>
    <row r="29902" ht="13.15" customHeight="1" x14ac:dyDescent="0.2"/>
    <row r="29903" ht="13.15" customHeight="1" x14ac:dyDescent="0.2"/>
    <row r="29904" ht="13.15" customHeight="1" x14ac:dyDescent="0.2"/>
    <row r="29905" ht="13.15" customHeight="1" x14ac:dyDescent="0.2"/>
    <row r="29906" ht="13.15" customHeight="1" x14ac:dyDescent="0.2"/>
    <row r="29907" ht="13.15" customHeight="1" x14ac:dyDescent="0.2"/>
    <row r="29908" ht="13.15" customHeight="1" x14ac:dyDescent="0.2"/>
    <row r="29909" ht="13.15" customHeight="1" x14ac:dyDescent="0.2"/>
    <row r="29910" ht="13.15" customHeight="1" x14ac:dyDescent="0.2"/>
    <row r="29911" ht="13.15" customHeight="1" x14ac:dyDescent="0.2"/>
    <row r="29912" ht="13.15" customHeight="1" x14ac:dyDescent="0.2"/>
    <row r="29913" ht="13.15" customHeight="1" x14ac:dyDescent="0.2"/>
    <row r="29914" ht="13.15" customHeight="1" x14ac:dyDescent="0.2"/>
    <row r="29915" ht="13.15" customHeight="1" x14ac:dyDescent="0.2"/>
    <row r="29916" ht="13.15" customHeight="1" x14ac:dyDescent="0.2"/>
    <row r="29917" ht="13.15" customHeight="1" x14ac:dyDescent="0.2"/>
    <row r="29918" ht="13.15" customHeight="1" x14ac:dyDescent="0.2"/>
    <row r="29919" ht="13.15" customHeight="1" x14ac:dyDescent="0.2"/>
    <row r="29920" ht="13.15" customHeight="1" x14ac:dyDescent="0.2"/>
    <row r="29921" ht="13.15" customHeight="1" x14ac:dyDescent="0.2"/>
    <row r="29922" ht="13.15" customHeight="1" x14ac:dyDescent="0.2"/>
    <row r="29923" ht="13.15" customHeight="1" x14ac:dyDescent="0.2"/>
    <row r="29924" ht="13.15" customHeight="1" x14ac:dyDescent="0.2"/>
    <row r="29925" ht="13.15" customHeight="1" x14ac:dyDescent="0.2"/>
    <row r="29926" ht="13.15" customHeight="1" x14ac:dyDescent="0.2"/>
    <row r="29927" ht="13.15" customHeight="1" x14ac:dyDescent="0.2"/>
    <row r="29928" ht="13.15" customHeight="1" x14ac:dyDescent="0.2"/>
    <row r="29929" ht="13.15" customHeight="1" x14ac:dyDescent="0.2"/>
    <row r="29930" ht="13.15" customHeight="1" x14ac:dyDescent="0.2"/>
    <row r="29931" ht="13.15" customHeight="1" x14ac:dyDescent="0.2"/>
    <row r="29932" ht="13.15" customHeight="1" x14ac:dyDescent="0.2"/>
    <row r="29933" ht="13.15" customHeight="1" x14ac:dyDescent="0.2"/>
    <row r="29934" ht="13.15" customHeight="1" x14ac:dyDescent="0.2"/>
    <row r="29935" ht="13.15" customHeight="1" x14ac:dyDescent="0.2"/>
    <row r="29936" ht="13.15" customHeight="1" x14ac:dyDescent="0.2"/>
    <row r="29937" ht="13.15" customHeight="1" x14ac:dyDescent="0.2"/>
    <row r="29938" ht="13.15" customHeight="1" x14ac:dyDescent="0.2"/>
    <row r="29939" ht="13.15" customHeight="1" x14ac:dyDescent="0.2"/>
    <row r="29940" ht="13.15" customHeight="1" x14ac:dyDescent="0.2"/>
    <row r="29941" ht="13.15" customHeight="1" x14ac:dyDescent="0.2"/>
    <row r="29942" ht="13.15" customHeight="1" x14ac:dyDescent="0.2"/>
    <row r="29943" ht="13.15" customHeight="1" x14ac:dyDescent="0.2"/>
    <row r="29944" ht="13.15" customHeight="1" x14ac:dyDescent="0.2"/>
    <row r="29945" ht="13.15" customHeight="1" x14ac:dyDescent="0.2"/>
    <row r="29946" ht="13.15" customHeight="1" x14ac:dyDescent="0.2"/>
    <row r="29947" ht="13.15" customHeight="1" x14ac:dyDescent="0.2"/>
    <row r="29948" ht="13.15" customHeight="1" x14ac:dyDescent="0.2"/>
    <row r="29949" ht="13.15" customHeight="1" x14ac:dyDescent="0.2"/>
    <row r="29950" ht="13.15" customHeight="1" x14ac:dyDescent="0.2"/>
    <row r="29951" ht="13.15" customHeight="1" x14ac:dyDescent="0.2"/>
    <row r="29952" ht="13.15" customHeight="1" x14ac:dyDescent="0.2"/>
    <row r="29953" ht="13.15" customHeight="1" x14ac:dyDescent="0.2"/>
    <row r="29954" ht="13.15" customHeight="1" x14ac:dyDescent="0.2"/>
    <row r="29955" ht="13.15" customHeight="1" x14ac:dyDescent="0.2"/>
    <row r="29956" ht="13.15" customHeight="1" x14ac:dyDescent="0.2"/>
    <row r="29957" ht="13.15" customHeight="1" x14ac:dyDescent="0.2"/>
    <row r="29958" ht="13.15" customHeight="1" x14ac:dyDescent="0.2"/>
    <row r="29959" ht="13.15" customHeight="1" x14ac:dyDescent="0.2"/>
    <row r="29960" ht="13.15" customHeight="1" x14ac:dyDescent="0.2"/>
    <row r="29961" ht="13.15" customHeight="1" x14ac:dyDescent="0.2"/>
    <row r="29962" ht="13.15" customHeight="1" x14ac:dyDescent="0.2"/>
    <row r="29963" ht="13.15" customHeight="1" x14ac:dyDescent="0.2"/>
    <row r="29964" ht="13.15" customHeight="1" x14ac:dyDescent="0.2"/>
    <row r="29965" ht="13.15" customHeight="1" x14ac:dyDescent="0.2"/>
    <row r="29966" ht="13.15" customHeight="1" x14ac:dyDescent="0.2"/>
    <row r="29967" ht="13.15" customHeight="1" x14ac:dyDescent="0.2"/>
    <row r="29968" ht="13.15" customHeight="1" x14ac:dyDescent="0.2"/>
    <row r="29969" ht="13.15" customHeight="1" x14ac:dyDescent="0.2"/>
    <row r="29970" ht="13.15" customHeight="1" x14ac:dyDescent="0.2"/>
    <row r="29971" ht="13.15" customHeight="1" x14ac:dyDescent="0.2"/>
    <row r="29972" ht="13.15" customHeight="1" x14ac:dyDescent="0.2"/>
    <row r="29973" ht="13.15" customHeight="1" x14ac:dyDescent="0.2"/>
    <row r="29974" ht="13.15" customHeight="1" x14ac:dyDescent="0.2"/>
    <row r="29975" ht="13.15" customHeight="1" x14ac:dyDescent="0.2"/>
    <row r="29976" ht="13.15" customHeight="1" x14ac:dyDescent="0.2"/>
    <row r="29977" ht="13.15" customHeight="1" x14ac:dyDescent="0.2"/>
    <row r="29978" ht="13.15" customHeight="1" x14ac:dyDescent="0.2"/>
    <row r="29979" ht="13.15" customHeight="1" x14ac:dyDescent="0.2"/>
    <row r="29980" ht="13.15" customHeight="1" x14ac:dyDescent="0.2"/>
    <row r="29981" ht="13.15" customHeight="1" x14ac:dyDescent="0.2"/>
    <row r="29982" ht="13.15" customHeight="1" x14ac:dyDescent="0.2"/>
    <row r="29983" ht="13.15" customHeight="1" x14ac:dyDescent="0.2"/>
    <row r="29984" ht="13.15" customHeight="1" x14ac:dyDescent="0.2"/>
    <row r="29985" ht="13.15" customHeight="1" x14ac:dyDescent="0.2"/>
    <row r="29986" ht="13.15" customHeight="1" x14ac:dyDescent="0.2"/>
    <row r="29987" ht="13.15" customHeight="1" x14ac:dyDescent="0.2"/>
    <row r="29988" ht="13.15" customHeight="1" x14ac:dyDescent="0.2"/>
    <row r="29989" ht="13.15" customHeight="1" x14ac:dyDescent="0.2"/>
    <row r="29990" ht="13.15" customHeight="1" x14ac:dyDescent="0.2"/>
    <row r="29991" ht="13.15" customHeight="1" x14ac:dyDescent="0.2"/>
    <row r="29992" ht="13.15" customHeight="1" x14ac:dyDescent="0.2"/>
    <row r="29993" ht="13.15" customHeight="1" x14ac:dyDescent="0.2"/>
    <row r="29994" ht="13.15" customHeight="1" x14ac:dyDescent="0.2"/>
    <row r="29995" ht="13.15" customHeight="1" x14ac:dyDescent="0.2"/>
    <row r="29996" ht="13.15" customHeight="1" x14ac:dyDescent="0.2"/>
    <row r="29997" ht="13.15" customHeight="1" x14ac:dyDescent="0.2"/>
    <row r="29998" ht="13.15" customHeight="1" x14ac:dyDescent="0.2"/>
    <row r="29999" ht="13.15" customHeight="1" x14ac:dyDescent="0.2"/>
    <row r="30000" ht="13.15" customHeight="1" x14ac:dyDescent="0.2"/>
    <row r="30001" ht="13.15" customHeight="1" x14ac:dyDescent="0.2"/>
    <row r="30002" ht="13.15" customHeight="1" x14ac:dyDescent="0.2"/>
    <row r="30003" ht="13.15" customHeight="1" x14ac:dyDescent="0.2"/>
    <row r="30004" ht="13.15" customHeight="1" x14ac:dyDescent="0.2"/>
    <row r="30005" ht="13.15" customHeight="1" x14ac:dyDescent="0.2"/>
    <row r="30006" ht="13.15" customHeight="1" x14ac:dyDescent="0.2"/>
    <row r="30007" ht="13.15" customHeight="1" x14ac:dyDescent="0.2"/>
    <row r="30008" ht="13.15" customHeight="1" x14ac:dyDescent="0.2"/>
    <row r="30009" ht="13.15" customHeight="1" x14ac:dyDescent="0.2"/>
    <row r="30010" ht="13.15" customHeight="1" x14ac:dyDescent="0.2"/>
    <row r="30011" ht="13.15" customHeight="1" x14ac:dyDescent="0.2"/>
    <row r="30012" ht="13.15" customHeight="1" x14ac:dyDescent="0.2"/>
    <row r="30013" ht="13.15" customHeight="1" x14ac:dyDescent="0.2"/>
    <row r="30014" ht="13.15" customHeight="1" x14ac:dyDescent="0.2"/>
    <row r="30015" ht="13.15" customHeight="1" x14ac:dyDescent="0.2"/>
    <row r="30016" ht="13.15" customHeight="1" x14ac:dyDescent="0.2"/>
    <row r="30017" ht="13.15" customHeight="1" x14ac:dyDescent="0.2"/>
    <row r="30018" ht="13.15" customHeight="1" x14ac:dyDescent="0.2"/>
    <row r="30019" ht="13.15" customHeight="1" x14ac:dyDescent="0.2"/>
    <row r="30020" ht="13.15" customHeight="1" x14ac:dyDescent="0.2"/>
    <row r="30021" ht="13.15" customHeight="1" x14ac:dyDescent="0.2"/>
    <row r="30022" ht="13.15" customHeight="1" x14ac:dyDescent="0.2"/>
    <row r="30023" ht="13.15" customHeight="1" x14ac:dyDescent="0.2"/>
    <row r="30024" ht="13.15" customHeight="1" x14ac:dyDescent="0.2"/>
    <row r="30025" ht="13.15" customHeight="1" x14ac:dyDescent="0.2"/>
    <row r="30026" ht="13.15" customHeight="1" x14ac:dyDescent="0.2"/>
    <row r="30027" ht="13.15" customHeight="1" x14ac:dyDescent="0.2"/>
    <row r="30028" ht="13.15" customHeight="1" x14ac:dyDescent="0.2"/>
    <row r="30029" ht="13.15" customHeight="1" x14ac:dyDescent="0.2"/>
    <row r="30030" ht="13.15" customHeight="1" x14ac:dyDescent="0.2"/>
    <row r="30031" ht="13.15" customHeight="1" x14ac:dyDescent="0.2"/>
    <row r="30032" ht="13.15" customHeight="1" x14ac:dyDescent="0.2"/>
    <row r="30033" ht="13.15" customHeight="1" x14ac:dyDescent="0.2"/>
    <row r="30034" ht="13.15" customHeight="1" x14ac:dyDescent="0.2"/>
    <row r="30035" ht="13.15" customHeight="1" x14ac:dyDescent="0.2"/>
    <row r="30036" ht="13.15" customHeight="1" x14ac:dyDescent="0.2"/>
    <row r="30037" ht="13.15" customHeight="1" x14ac:dyDescent="0.2"/>
    <row r="30038" ht="13.15" customHeight="1" x14ac:dyDescent="0.2"/>
    <row r="30039" ht="13.15" customHeight="1" x14ac:dyDescent="0.2"/>
    <row r="30040" ht="13.15" customHeight="1" x14ac:dyDescent="0.2"/>
    <row r="30041" ht="13.15" customHeight="1" x14ac:dyDescent="0.2"/>
    <row r="30042" ht="13.15" customHeight="1" x14ac:dyDescent="0.2"/>
    <row r="30043" ht="13.15" customHeight="1" x14ac:dyDescent="0.2"/>
    <row r="30044" ht="13.15" customHeight="1" x14ac:dyDescent="0.2"/>
    <row r="30045" ht="13.15" customHeight="1" x14ac:dyDescent="0.2"/>
    <row r="30046" ht="13.15" customHeight="1" x14ac:dyDescent="0.2"/>
    <row r="30047" ht="13.15" customHeight="1" x14ac:dyDescent="0.2"/>
    <row r="30048" ht="13.15" customHeight="1" x14ac:dyDescent="0.2"/>
    <row r="30049" ht="13.15" customHeight="1" x14ac:dyDescent="0.2"/>
    <row r="30050" ht="13.15" customHeight="1" x14ac:dyDescent="0.2"/>
    <row r="30051" ht="13.15" customHeight="1" x14ac:dyDescent="0.2"/>
    <row r="30052" ht="13.15" customHeight="1" x14ac:dyDescent="0.2"/>
    <row r="30053" ht="13.15" customHeight="1" x14ac:dyDescent="0.2"/>
    <row r="30054" ht="13.15" customHeight="1" x14ac:dyDescent="0.2"/>
    <row r="30055" ht="13.15" customHeight="1" x14ac:dyDescent="0.2"/>
    <row r="30056" ht="13.15" customHeight="1" x14ac:dyDescent="0.2"/>
    <row r="30057" ht="13.15" customHeight="1" x14ac:dyDescent="0.2"/>
    <row r="30058" ht="13.15" customHeight="1" x14ac:dyDescent="0.2"/>
    <row r="30059" ht="13.15" customHeight="1" x14ac:dyDescent="0.2"/>
    <row r="30060" ht="13.15" customHeight="1" x14ac:dyDescent="0.2"/>
    <row r="30061" ht="13.15" customHeight="1" x14ac:dyDescent="0.2"/>
    <row r="30062" ht="13.15" customHeight="1" x14ac:dyDescent="0.2"/>
    <row r="30063" ht="13.15" customHeight="1" x14ac:dyDescent="0.2"/>
    <row r="30064" ht="13.15" customHeight="1" x14ac:dyDescent="0.2"/>
    <row r="30065" ht="13.15" customHeight="1" x14ac:dyDescent="0.2"/>
    <row r="30066" ht="13.15" customHeight="1" x14ac:dyDescent="0.2"/>
    <row r="30067" ht="13.15" customHeight="1" x14ac:dyDescent="0.2"/>
    <row r="30068" ht="13.15" customHeight="1" x14ac:dyDescent="0.2"/>
    <row r="30069" ht="13.15" customHeight="1" x14ac:dyDescent="0.2"/>
    <row r="30070" ht="13.15" customHeight="1" x14ac:dyDescent="0.2"/>
    <row r="30071" ht="13.15" customHeight="1" x14ac:dyDescent="0.2"/>
    <row r="30072" ht="13.15" customHeight="1" x14ac:dyDescent="0.2"/>
    <row r="30073" ht="13.15" customHeight="1" x14ac:dyDescent="0.2"/>
    <row r="30074" ht="13.15" customHeight="1" x14ac:dyDescent="0.2"/>
    <row r="30075" ht="13.15" customHeight="1" x14ac:dyDescent="0.2"/>
    <row r="30076" ht="13.15" customHeight="1" x14ac:dyDescent="0.2"/>
    <row r="30077" ht="13.15" customHeight="1" x14ac:dyDescent="0.2"/>
    <row r="30078" ht="13.15" customHeight="1" x14ac:dyDescent="0.2"/>
    <row r="30079" ht="13.15" customHeight="1" x14ac:dyDescent="0.2"/>
    <row r="30080" ht="13.15" customHeight="1" x14ac:dyDescent="0.2"/>
    <row r="30081" ht="13.15" customHeight="1" x14ac:dyDescent="0.2"/>
    <row r="30082" ht="13.15" customHeight="1" x14ac:dyDescent="0.2"/>
    <row r="30083" ht="13.15" customHeight="1" x14ac:dyDescent="0.2"/>
    <row r="30084" ht="13.15" customHeight="1" x14ac:dyDescent="0.2"/>
    <row r="30085" ht="13.15" customHeight="1" x14ac:dyDescent="0.2"/>
    <row r="30086" ht="13.15" customHeight="1" x14ac:dyDescent="0.2"/>
    <row r="30087" ht="13.15" customHeight="1" x14ac:dyDescent="0.2"/>
    <row r="30088" ht="13.15" customHeight="1" x14ac:dyDescent="0.2"/>
    <row r="30089" ht="13.15" customHeight="1" x14ac:dyDescent="0.2"/>
    <row r="30090" ht="13.15" customHeight="1" x14ac:dyDescent="0.2"/>
    <row r="30091" ht="13.15" customHeight="1" x14ac:dyDescent="0.2"/>
    <row r="30092" ht="13.15" customHeight="1" x14ac:dyDescent="0.2"/>
    <row r="30093" ht="13.15" customHeight="1" x14ac:dyDescent="0.2"/>
    <row r="30094" ht="13.15" customHeight="1" x14ac:dyDescent="0.2"/>
    <row r="30095" ht="13.15" customHeight="1" x14ac:dyDescent="0.2"/>
    <row r="30096" ht="13.15" customHeight="1" x14ac:dyDescent="0.2"/>
    <row r="30097" ht="13.15" customHeight="1" x14ac:dyDescent="0.2"/>
    <row r="30098" ht="13.15" customHeight="1" x14ac:dyDescent="0.2"/>
    <row r="30099" ht="13.15" customHeight="1" x14ac:dyDescent="0.2"/>
    <row r="30100" ht="13.15" customHeight="1" x14ac:dyDescent="0.2"/>
    <row r="30101" ht="13.15" customHeight="1" x14ac:dyDescent="0.2"/>
    <row r="30102" ht="13.15" customHeight="1" x14ac:dyDescent="0.2"/>
    <row r="30103" ht="13.15" customHeight="1" x14ac:dyDescent="0.2"/>
    <row r="30104" ht="13.15" customHeight="1" x14ac:dyDescent="0.2"/>
    <row r="30105" ht="13.15" customHeight="1" x14ac:dyDescent="0.2"/>
    <row r="30106" ht="13.15" customHeight="1" x14ac:dyDescent="0.2"/>
    <row r="30107" ht="13.15" customHeight="1" x14ac:dyDescent="0.2"/>
    <row r="30108" ht="13.15" customHeight="1" x14ac:dyDescent="0.2"/>
    <row r="30109" ht="13.15" customHeight="1" x14ac:dyDescent="0.2"/>
    <row r="30110" ht="13.15" customHeight="1" x14ac:dyDescent="0.2"/>
    <row r="30111" ht="13.15" customHeight="1" x14ac:dyDescent="0.2"/>
    <row r="30112" ht="13.15" customHeight="1" x14ac:dyDescent="0.2"/>
    <row r="30113" ht="13.15" customHeight="1" x14ac:dyDescent="0.2"/>
    <row r="30114" ht="13.15" customHeight="1" x14ac:dyDescent="0.2"/>
    <row r="30115" ht="13.15" customHeight="1" x14ac:dyDescent="0.2"/>
    <row r="30116" ht="13.15" customHeight="1" x14ac:dyDescent="0.2"/>
    <row r="30117" ht="13.15" customHeight="1" x14ac:dyDescent="0.2"/>
    <row r="30118" ht="13.15" customHeight="1" x14ac:dyDescent="0.2"/>
    <row r="30119" ht="13.15" customHeight="1" x14ac:dyDescent="0.2"/>
    <row r="30120" ht="13.15" customHeight="1" x14ac:dyDescent="0.2"/>
    <row r="30121" ht="13.15" customHeight="1" x14ac:dyDescent="0.2"/>
    <row r="30122" ht="13.15" customHeight="1" x14ac:dyDescent="0.2"/>
    <row r="30123" ht="13.15" customHeight="1" x14ac:dyDescent="0.2"/>
    <row r="30124" ht="13.15" customHeight="1" x14ac:dyDescent="0.2"/>
    <row r="30125" ht="13.15" customHeight="1" x14ac:dyDescent="0.2"/>
    <row r="30126" ht="13.15" customHeight="1" x14ac:dyDescent="0.2"/>
    <row r="30127" ht="13.15" customHeight="1" x14ac:dyDescent="0.2"/>
    <row r="30128" ht="13.15" customHeight="1" x14ac:dyDescent="0.2"/>
    <row r="30129" ht="13.15" customHeight="1" x14ac:dyDescent="0.2"/>
    <row r="30130" ht="13.15" customHeight="1" x14ac:dyDescent="0.2"/>
    <row r="30131" ht="13.15" customHeight="1" x14ac:dyDescent="0.2"/>
    <row r="30132" ht="13.15" customHeight="1" x14ac:dyDescent="0.2"/>
    <row r="30133" ht="13.15" customHeight="1" x14ac:dyDescent="0.2"/>
    <row r="30134" ht="13.15" customHeight="1" x14ac:dyDescent="0.2"/>
    <row r="30135" ht="13.15" customHeight="1" x14ac:dyDescent="0.2"/>
    <row r="30136" ht="13.15" customHeight="1" x14ac:dyDescent="0.2"/>
    <row r="30137" ht="13.15" customHeight="1" x14ac:dyDescent="0.2"/>
    <row r="30138" ht="13.15" customHeight="1" x14ac:dyDescent="0.2"/>
    <row r="30139" ht="13.15" customHeight="1" x14ac:dyDescent="0.2"/>
    <row r="30140" ht="13.15" customHeight="1" x14ac:dyDescent="0.2"/>
    <row r="30141" ht="13.15" customHeight="1" x14ac:dyDescent="0.2"/>
    <row r="30142" ht="13.15" customHeight="1" x14ac:dyDescent="0.2"/>
    <row r="30143" ht="13.15" customHeight="1" x14ac:dyDescent="0.2"/>
    <row r="30144" ht="13.15" customHeight="1" x14ac:dyDescent="0.2"/>
    <row r="30145" ht="13.15" customHeight="1" x14ac:dyDescent="0.2"/>
    <row r="30146" ht="13.15" customHeight="1" x14ac:dyDescent="0.2"/>
    <row r="30147" ht="13.15" customHeight="1" x14ac:dyDescent="0.2"/>
    <row r="30148" ht="13.15" customHeight="1" x14ac:dyDescent="0.2"/>
    <row r="30149" ht="13.15" customHeight="1" x14ac:dyDescent="0.2"/>
    <row r="30150" ht="13.15" customHeight="1" x14ac:dyDescent="0.2"/>
    <row r="30151" ht="13.15" customHeight="1" x14ac:dyDescent="0.2"/>
    <row r="30152" ht="13.15" customHeight="1" x14ac:dyDescent="0.2"/>
    <row r="30153" ht="13.15" customHeight="1" x14ac:dyDescent="0.2"/>
    <row r="30154" ht="13.15" customHeight="1" x14ac:dyDescent="0.2"/>
    <row r="30155" ht="13.15" customHeight="1" x14ac:dyDescent="0.2"/>
    <row r="30156" ht="13.15" customHeight="1" x14ac:dyDescent="0.2"/>
    <row r="30157" ht="13.15" customHeight="1" x14ac:dyDescent="0.2"/>
    <row r="30158" ht="13.15" customHeight="1" x14ac:dyDescent="0.2"/>
    <row r="30159" ht="13.15" customHeight="1" x14ac:dyDescent="0.2"/>
    <row r="30160" ht="13.15" customHeight="1" x14ac:dyDescent="0.2"/>
    <row r="30161" ht="13.15" customHeight="1" x14ac:dyDescent="0.2"/>
    <row r="30162" ht="13.15" customHeight="1" x14ac:dyDescent="0.2"/>
    <row r="30163" ht="13.15" customHeight="1" x14ac:dyDescent="0.2"/>
    <row r="30164" ht="13.15" customHeight="1" x14ac:dyDescent="0.2"/>
    <row r="30165" ht="13.15" customHeight="1" x14ac:dyDescent="0.2"/>
    <row r="30166" ht="13.15" customHeight="1" x14ac:dyDescent="0.2"/>
    <row r="30167" ht="13.15" customHeight="1" x14ac:dyDescent="0.2"/>
    <row r="30168" ht="13.15" customHeight="1" x14ac:dyDescent="0.2"/>
    <row r="30169" ht="13.15" customHeight="1" x14ac:dyDescent="0.2"/>
    <row r="30170" ht="13.15" customHeight="1" x14ac:dyDescent="0.2"/>
    <row r="30171" ht="13.15" customHeight="1" x14ac:dyDescent="0.2"/>
    <row r="30172" ht="13.15" customHeight="1" x14ac:dyDescent="0.2"/>
    <row r="30173" ht="13.15" customHeight="1" x14ac:dyDescent="0.2"/>
    <row r="30174" ht="13.15" customHeight="1" x14ac:dyDescent="0.2"/>
    <row r="30175" ht="13.15" customHeight="1" x14ac:dyDescent="0.2"/>
    <row r="30176" ht="13.15" customHeight="1" x14ac:dyDescent="0.2"/>
    <row r="30177" ht="13.15" customHeight="1" x14ac:dyDescent="0.2"/>
    <row r="30178" ht="13.15" customHeight="1" x14ac:dyDescent="0.2"/>
    <row r="30179" ht="13.15" customHeight="1" x14ac:dyDescent="0.2"/>
    <row r="30180" ht="13.15" customHeight="1" x14ac:dyDescent="0.2"/>
    <row r="30181" ht="13.15" customHeight="1" x14ac:dyDescent="0.2"/>
    <row r="30182" ht="13.15" customHeight="1" x14ac:dyDescent="0.2"/>
    <row r="30183" ht="13.15" customHeight="1" x14ac:dyDescent="0.2"/>
    <row r="30184" ht="13.15" customHeight="1" x14ac:dyDescent="0.2"/>
    <row r="30185" ht="13.15" customHeight="1" x14ac:dyDescent="0.2"/>
    <row r="30186" ht="13.15" customHeight="1" x14ac:dyDescent="0.2"/>
    <row r="30187" ht="13.15" customHeight="1" x14ac:dyDescent="0.2"/>
    <row r="30188" ht="13.15" customHeight="1" x14ac:dyDescent="0.2"/>
    <row r="30189" ht="13.15" customHeight="1" x14ac:dyDescent="0.2"/>
    <row r="30190" ht="13.15" customHeight="1" x14ac:dyDescent="0.2"/>
    <row r="30191" ht="13.15" customHeight="1" x14ac:dyDescent="0.2"/>
    <row r="30192" ht="13.15" customHeight="1" x14ac:dyDescent="0.2"/>
    <row r="30193" ht="13.15" customHeight="1" x14ac:dyDescent="0.2"/>
    <row r="30194" ht="13.15" customHeight="1" x14ac:dyDescent="0.2"/>
    <row r="30195" ht="13.15" customHeight="1" x14ac:dyDescent="0.2"/>
    <row r="30196" ht="13.15" customHeight="1" x14ac:dyDescent="0.2"/>
    <row r="30197" ht="13.15" customHeight="1" x14ac:dyDescent="0.2"/>
    <row r="30198" ht="13.15" customHeight="1" x14ac:dyDescent="0.2"/>
    <row r="30199" ht="13.15" customHeight="1" x14ac:dyDescent="0.2"/>
    <row r="30200" ht="13.15" customHeight="1" x14ac:dyDescent="0.2"/>
    <row r="30201" ht="13.15" customHeight="1" x14ac:dyDescent="0.2"/>
    <row r="30202" ht="13.15" customHeight="1" x14ac:dyDescent="0.2"/>
    <row r="30203" ht="13.15" customHeight="1" x14ac:dyDescent="0.2"/>
    <row r="30204" ht="13.15" customHeight="1" x14ac:dyDescent="0.2"/>
    <row r="30205" ht="13.15" customHeight="1" x14ac:dyDescent="0.2"/>
    <row r="30206" ht="13.15" customHeight="1" x14ac:dyDescent="0.2"/>
    <row r="30207" ht="13.15" customHeight="1" x14ac:dyDescent="0.2"/>
    <row r="30208" ht="13.15" customHeight="1" x14ac:dyDescent="0.2"/>
    <row r="30209" ht="13.15" customHeight="1" x14ac:dyDescent="0.2"/>
    <row r="30210" ht="13.15" customHeight="1" x14ac:dyDescent="0.2"/>
    <row r="30211" ht="13.15" customHeight="1" x14ac:dyDescent="0.2"/>
    <row r="30212" ht="13.15" customHeight="1" x14ac:dyDescent="0.2"/>
    <row r="30213" ht="13.15" customHeight="1" x14ac:dyDescent="0.2"/>
    <row r="30214" ht="13.15" customHeight="1" x14ac:dyDescent="0.2"/>
    <row r="30215" ht="13.15" customHeight="1" x14ac:dyDescent="0.2"/>
    <row r="30216" ht="13.15" customHeight="1" x14ac:dyDescent="0.2"/>
    <row r="30217" ht="13.15" customHeight="1" x14ac:dyDescent="0.2"/>
    <row r="30218" ht="13.15" customHeight="1" x14ac:dyDescent="0.2"/>
    <row r="30219" ht="13.15" customHeight="1" x14ac:dyDescent="0.2"/>
    <row r="30220" ht="13.15" customHeight="1" x14ac:dyDescent="0.2"/>
    <row r="30221" ht="13.15" customHeight="1" x14ac:dyDescent="0.2"/>
    <row r="30222" ht="13.15" customHeight="1" x14ac:dyDescent="0.2"/>
    <row r="30223" ht="13.15" customHeight="1" x14ac:dyDescent="0.2"/>
    <row r="30224" ht="13.15" customHeight="1" x14ac:dyDescent="0.2"/>
    <row r="30225" ht="13.15" customHeight="1" x14ac:dyDescent="0.2"/>
    <row r="30226" ht="13.15" customHeight="1" x14ac:dyDescent="0.2"/>
    <row r="30227" ht="13.15" customHeight="1" x14ac:dyDescent="0.2"/>
    <row r="30228" ht="13.15" customHeight="1" x14ac:dyDescent="0.2"/>
    <row r="30229" ht="13.15" customHeight="1" x14ac:dyDescent="0.2"/>
    <row r="30230" ht="13.15" customHeight="1" x14ac:dyDescent="0.2"/>
    <row r="30231" ht="13.15" customHeight="1" x14ac:dyDescent="0.2"/>
    <row r="30232" ht="13.15" customHeight="1" x14ac:dyDescent="0.2"/>
    <row r="30233" ht="13.15" customHeight="1" x14ac:dyDescent="0.2"/>
    <row r="30234" ht="13.15" customHeight="1" x14ac:dyDescent="0.2"/>
    <row r="30235" ht="13.15" customHeight="1" x14ac:dyDescent="0.2"/>
    <row r="30236" ht="13.15" customHeight="1" x14ac:dyDescent="0.2"/>
    <row r="30237" ht="13.15" customHeight="1" x14ac:dyDescent="0.2"/>
    <row r="30238" ht="13.15" customHeight="1" x14ac:dyDescent="0.2"/>
    <row r="30239" ht="13.15" customHeight="1" x14ac:dyDescent="0.2"/>
    <row r="30240" ht="13.15" customHeight="1" x14ac:dyDescent="0.2"/>
    <row r="30241" ht="13.15" customHeight="1" x14ac:dyDescent="0.2"/>
    <row r="30242" ht="13.15" customHeight="1" x14ac:dyDescent="0.2"/>
    <row r="30243" ht="13.15" customHeight="1" x14ac:dyDescent="0.2"/>
    <row r="30244" ht="13.15" customHeight="1" x14ac:dyDescent="0.2"/>
    <row r="30245" ht="13.15" customHeight="1" x14ac:dyDescent="0.2"/>
    <row r="30246" ht="13.15" customHeight="1" x14ac:dyDescent="0.2"/>
    <row r="30247" ht="13.15" customHeight="1" x14ac:dyDescent="0.2"/>
    <row r="30248" ht="13.15" customHeight="1" x14ac:dyDescent="0.2"/>
    <row r="30249" ht="13.15" customHeight="1" x14ac:dyDescent="0.2"/>
    <row r="30250" ht="13.15" customHeight="1" x14ac:dyDescent="0.2"/>
    <row r="30251" ht="13.15" customHeight="1" x14ac:dyDescent="0.2"/>
    <row r="30252" ht="13.15" customHeight="1" x14ac:dyDescent="0.2"/>
    <row r="30253" ht="13.15" customHeight="1" x14ac:dyDescent="0.2"/>
    <row r="30254" ht="13.15" customHeight="1" x14ac:dyDescent="0.2"/>
    <row r="30255" ht="13.15" customHeight="1" x14ac:dyDescent="0.2"/>
    <row r="30256" ht="13.15" customHeight="1" x14ac:dyDescent="0.2"/>
    <row r="30257" ht="13.15" customHeight="1" x14ac:dyDescent="0.2"/>
    <row r="30258" ht="13.15" customHeight="1" x14ac:dyDescent="0.2"/>
    <row r="30259" ht="13.15" customHeight="1" x14ac:dyDescent="0.2"/>
    <row r="30260" ht="13.15" customHeight="1" x14ac:dyDescent="0.2"/>
    <row r="30261" ht="13.15" customHeight="1" x14ac:dyDescent="0.2"/>
    <row r="30262" ht="13.15" customHeight="1" x14ac:dyDescent="0.2"/>
    <row r="30263" ht="13.15" customHeight="1" x14ac:dyDescent="0.2"/>
    <row r="30264" ht="13.15" customHeight="1" x14ac:dyDescent="0.2"/>
    <row r="30265" ht="13.15" customHeight="1" x14ac:dyDescent="0.2"/>
    <row r="30266" ht="13.15" customHeight="1" x14ac:dyDescent="0.2"/>
    <row r="30267" ht="13.15" customHeight="1" x14ac:dyDescent="0.2"/>
    <row r="30268" ht="13.15" customHeight="1" x14ac:dyDescent="0.2"/>
    <row r="30269" ht="13.15" customHeight="1" x14ac:dyDescent="0.2"/>
    <row r="30270" ht="13.15" customHeight="1" x14ac:dyDescent="0.2"/>
    <row r="30271" ht="13.15" customHeight="1" x14ac:dyDescent="0.2"/>
    <row r="30272" ht="13.15" customHeight="1" x14ac:dyDescent="0.2"/>
    <row r="30273" ht="13.15" customHeight="1" x14ac:dyDescent="0.2"/>
    <row r="30274" ht="13.15" customHeight="1" x14ac:dyDescent="0.2"/>
    <row r="30275" ht="13.15" customHeight="1" x14ac:dyDescent="0.2"/>
    <row r="30276" ht="13.15" customHeight="1" x14ac:dyDescent="0.2"/>
    <row r="30277" ht="13.15" customHeight="1" x14ac:dyDescent="0.2"/>
    <row r="30278" ht="13.15" customHeight="1" x14ac:dyDescent="0.2"/>
    <row r="30279" ht="13.15" customHeight="1" x14ac:dyDescent="0.2"/>
    <row r="30280" ht="13.15" customHeight="1" x14ac:dyDescent="0.2"/>
    <row r="30281" ht="13.15" customHeight="1" x14ac:dyDescent="0.2"/>
    <row r="30282" ht="13.15" customHeight="1" x14ac:dyDescent="0.2"/>
    <row r="30283" ht="13.15" customHeight="1" x14ac:dyDescent="0.2"/>
    <row r="30284" ht="13.15" customHeight="1" x14ac:dyDescent="0.2"/>
    <row r="30285" ht="13.15" customHeight="1" x14ac:dyDescent="0.2"/>
    <row r="30286" ht="13.15" customHeight="1" x14ac:dyDescent="0.2"/>
    <row r="30287" ht="13.15" customHeight="1" x14ac:dyDescent="0.2"/>
    <row r="30288" ht="13.15" customHeight="1" x14ac:dyDescent="0.2"/>
    <row r="30289" ht="13.15" customHeight="1" x14ac:dyDescent="0.2"/>
    <row r="30290" ht="13.15" customHeight="1" x14ac:dyDescent="0.2"/>
    <row r="30291" ht="13.15" customHeight="1" x14ac:dyDescent="0.2"/>
    <row r="30292" ht="13.15" customHeight="1" x14ac:dyDescent="0.2"/>
    <row r="30293" ht="13.15" customHeight="1" x14ac:dyDescent="0.2"/>
    <row r="30294" ht="13.15" customHeight="1" x14ac:dyDescent="0.2"/>
    <row r="30295" ht="13.15" customHeight="1" x14ac:dyDescent="0.2"/>
    <row r="30296" ht="13.15" customHeight="1" x14ac:dyDescent="0.2"/>
    <row r="30297" ht="13.15" customHeight="1" x14ac:dyDescent="0.2"/>
    <row r="30298" ht="13.15" customHeight="1" x14ac:dyDescent="0.2"/>
    <row r="30299" ht="13.15" customHeight="1" x14ac:dyDescent="0.2"/>
    <row r="30300" ht="13.15" customHeight="1" x14ac:dyDescent="0.2"/>
    <row r="30301" ht="13.15" customHeight="1" x14ac:dyDescent="0.2"/>
    <row r="30302" ht="13.15" customHeight="1" x14ac:dyDescent="0.2"/>
    <row r="30303" ht="13.15" customHeight="1" x14ac:dyDescent="0.2"/>
    <row r="30304" ht="13.15" customHeight="1" x14ac:dyDescent="0.2"/>
    <row r="30305" ht="13.15" customHeight="1" x14ac:dyDescent="0.2"/>
    <row r="30306" ht="13.15" customHeight="1" x14ac:dyDescent="0.2"/>
    <row r="30307" ht="13.15" customHeight="1" x14ac:dyDescent="0.2"/>
    <row r="30308" ht="13.15" customHeight="1" x14ac:dyDescent="0.2"/>
    <row r="30309" ht="13.15" customHeight="1" x14ac:dyDescent="0.2"/>
    <row r="30310" ht="13.15" customHeight="1" x14ac:dyDescent="0.2"/>
    <row r="30311" ht="13.15" customHeight="1" x14ac:dyDescent="0.2"/>
    <row r="30312" ht="13.15" customHeight="1" x14ac:dyDescent="0.2"/>
    <row r="30313" ht="13.15" customHeight="1" x14ac:dyDescent="0.2"/>
    <row r="30314" ht="13.15" customHeight="1" x14ac:dyDescent="0.2"/>
    <row r="30315" ht="13.15" customHeight="1" x14ac:dyDescent="0.2"/>
    <row r="30316" ht="13.15" customHeight="1" x14ac:dyDescent="0.2"/>
    <row r="30317" ht="13.15" customHeight="1" x14ac:dyDescent="0.2"/>
    <row r="30318" ht="13.15" customHeight="1" x14ac:dyDescent="0.2"/>
    <row r="30319" ht="13.15" customHeight="1" x14ac:dyDescent="0.2"/>
    <row r="30320" ht="13.15" customHeight="1" x14ac:dyDescent="0.2"/>
    <row r="30321" ht="13.15" customHeight="1" x14ac:dyDescent="0.2"/>
    <row r="30322" ht="13.15" customHeight="1" x14ac:dyDescent="0.2"/>
    <row r="30323" ht="13.15" customHeight="1" x14ac:dyDescent="0.2"/>
    <row r="30324" ht="13.15" customHeight="1" x14ac:dyDescent="0.2"/>
    <row r="30325" ht="13.15" customHeight="1" x14ac:dyDescent="0.2"/>
    <row r="30326" ht="13.15" customHeight="1" x14ac:dyDescent="0.2"/>
    <row r="30327" ht="13.15" customHeight="1" x14ac:dyDescent="0.2"/>
    <row r="30328" ht="13.15" customHeight="1" x14ac:dyDescent="0.2"/>
    <row r="30329" ht="13.15" customHeight="1" x14ac:dyDescent="0.2"/>
    <row r="30330" ht="13.15" customHeight="1" x14ac:dyDescent="0.2"/>
    <row r="30331" ht="13.15" customHeight="1" x14ac:dyDescent="0.2"/>
    <row r="30332" ht="13.15" customHeight="1" x14ac:dyDescent="0.2"/>
    <row r="30333" ht="13.15" customHeight="1" x14ac:dyDescent="0.2"/>
    <row r="30334" ht="13.15" customHeight="1" x14ac:dyDescent="0.2"/>
    <row r="30335" ht="13.15" customHeight="1" x14ac:dyDescent="0.2"/>
    <row r="30336" ht="13.15" customHeight="1" x14ac:dyDescent="0.2"/>
    <row r="30337" ht="13.15" customHeight="1" x14ac:dyDescent="0.2"/>
    <row r="30338" ht="13.15" customHeight="1" x14ac:dyDescent="0.2"/>
    <row r="30339" ht="13.15" customHeight="1" x14ac:dyDescent="0.2"/>
    <row r="30340" ht="13.15" customHeight="1" x14ac:dyDescent="0.2"/>
    <row r="30341" ht="13.15" customHeight="1" x14ac:dyDescent="0.2"/>
    <row r="30342" ht="13.15" customHeight="1" x14ac:dyDescent="0.2"/>
    <row r="30343" ht="13.15" customHeight="1" x14ac:dyDescent="0.2"/>
    <row r="30344" ht="13.15" customHeight="1" x14ac:dyDescent="0.2"/>
    <row r="30345" ht="13.15" customHeight="1" x14ac:dyDescent="0.2"/>
    <row r="30346" ht="13.15" customHeight="1" x14ac:dyDescent="0.2"/>
    <row r="30347" ht="13.15" customHeight="1" x14ac:dyDescent="0.2"/>
    <row r="30348" ht="13.15" customHeight="1" x14ac:dyDescent="0.2"/>
    <row r="30349" ht="13.15" customHeight="1" x14ac:dyDescent="0.2"/>
    <row r="30350" ht="13.15" customHeight="1" x14ac:dyDescent="0.2"/>
    <row r="30351" ht="13.15" customHeight="1" x14ac:dyDescent="0.2"/>
    <row r="30352" ht="13.15" customHeight="1" x14ac:dyDescent="0.2"/>
    <row r="30353" ht="13.15" customHeight="1" x14ac:dyDescent="0.2"/>
    <row r="30354" ht="13.15" customHeight="1" x14ac:dyDescent="0.2"/>
    <row r="30355" ht="13.15" customHeight="1" x14ac:dyDescent="0.2"/>
    <row r="30356" ht="13.15" customHeight="1" x14ac:dyDescent="0.2"/>
    <row r="30357" ht="13.15" customHeight="1" x14ac:dyDescent="0.2"/>
    <row r="30358" ht="13.15" customHeight="1" x14ac:dyDescent="0.2"/>
    <row r="30359" ht="13.15" customHeight="1" x14ac:dyDescent="0.2"/>
    <row r="30360" ht="13.15" customHeight="1" x14ac:dyDescent="0.2"/>
    <row r="30361" ht="13.15" customHeight="1" x14ac:dyDescent="0.2"/>
    <row r="30362" ht="13.15" customHeight="1" x14ac:dyDescent="0.2"/>
    <row r="30363" ht="13.15" customHeight="1" x14ac:dyDescent="0.2"/>
    <row r="30364" ht="13.15" customHeight="1" x14ac:dyDescent="0.2"/>
    <row r="30365" ht="13.15" customHeight="1" x14ac:dyDescent="0.2"/>
    <row r="30366" ht="13.15" customHeight="1" x14ac:dyDescent="0.2"/>
    <row r="30367" ht="13.15" customHeight="1" x14ac:dyDescent="0.2"/>
    <row r="30368" ht="13.15" customHeight="1" x14ac:dyDescent="0.2"/>
    <row r="30369" ht="13.15" customHeight="1" x14ac:dyDescent="0.2"/>
    <row r="30370" ht="13.15" customHeight="1" x14ac:dyDescent="0.2"/>
    <row r="30371" ht="13.15" customHeight="1" x14ac:dyDescent="0.2"/>
    <row r="30372" ht="13.15" customHeight="1" x14ac:dyDescent="0.2"/>
    <row r="30373" ht="13.15" customHeight="1" x14ac:dyDescent="0.2"/>
    <row r="30374" ht="13.15" customHeight="1" x14ac:dyDescent="0.2"/>
    <row r="30375" ht="13.15" customHeight="1" x14ac:dyDescent="0.2"/>
    <row r="30376" ht="13.15" customHeight="1" x14ac:dyDescent="0.2"/>
    <row r="30377" ht="13.15" customHeight="1" x14ac:dyDescent="0.2"/>
    <row r="30378" ht="13.15" customHeight="1" x14ac:dyDescent="0.2"/>
    <row r="30379" ht="13.15" customHeight="1" x14ac:dyDescent="0.2"/>
    <row r="30380" ht="13.15" customHeight="1" x14ac:dyDescent="0.2"/>
    <row r="30381" ht="13.15" customHeight="1" x14ac:dyDescent="0.2"/>
    <row r="30382" ht="13.15" customHeight="1" x14ac:dyDescent="0.2"/>
    <row r="30383" ht="13.15" customHeight="1" x14ac:dyDescent="0.2"/>
    <row r="30384" ht="13.15" customHeight="1" x14ac:dyDescent="0.2"/>
    <row r="30385" ht="13.15" customHeight="1" x14ac:dyDescent="0.2"/>
    <row r="30386" ht="13.15" customHeight="1" x14ac:dyDescent="0.2"/>
    <row r="30387" ht="13.15" customHeight="1" x14ac:dyDescent="0.2"/>
    <row r="30388" ht="13.15" customHeight="1" x14ac:dyDescent="0.2"/>
    <row r="30389" ht="13.15" customHeight="1" x14ac:dyDescent="0.2"/>
    <row r="30390" ht="13.15" customHeight="1" x14ac:dyDescent="0.2"/>
    <row r="30391" ht="13.15" customHeight="1" x14ac:dyDescent="0.2"/>
    <row r="30392" ht="13.15" customHeight="1" x14ac:dyDescent="0.2"/>
    <row r="30393" ht="13.15" customHeight="1" x14ac:dyDescent="0.2"/>
    <row r="30394" ht="13.15" customHeight="1" x14ac:dyDescent="0.2"/>
    <row r="30395" ht="13.15" customHeight="1" x14ac:dyDescent="0.2"/>
    <row r="30396" ht="13.15" customHeight="1" x14ac:dyDescent="0.2"/>
    <row r="30397" ht="13.15" customHeight="1" x14ac:dyDescent="0.2"/>
    <row r="30398" ht="13.15" customHeight="1" x14ac:dyDescent="0.2"/>
    <row r="30399" ht="13.15" customHeight="1" x14ac:dyDescent="0.2"/>
    <row r="30400" ht="13.15" customHeight="1" x14ac:dyDescent="0.2"/>
    <row r="30401" ht="13.15" customHeight="1" x14ac:dyDescent="0.2"/>
    <row r="30402" ht="13.15" customHeight="1" x14ac:dyDescent="0.2"/>
    <row r="30403" ht="13.15" customHeight="1" x14ac:dyDescent="0.2"/>
    <row r="30404" ht="13.15" customHeight="1" x14ac:dyDescent="0.2"/>
    <row r="30405" ht="13.15" customHeight="1" x14ac:dyDescent="0.2"/>
    <row r="30406" ht="13.15" customHeight="1" x14ac:dyDescent="0.2"/>
    <row r="30407" ht="13.15" customHeight="1" x14ac:dyDescent="0.2"/>
    <row r="30408" ht="13.15" customHeight="1" x14ac:dyDescent="0.2"/>
    <row r="30409" ht="13.15" customHeight="1" x14ac:dyDescent="0.2"/>
    <row r="30410" ht="13.15" customHeight="1" x14ac:dyDescent="0.2"/>
    <row r="30411" ht="13.15" customHeight="1" x14ac:dyDescent="0.2"/>
    <row r="30412" ht="13.15" customHeight="1" x14ac:dyDescent="0.2"/>
    <row r="30413" ht="13.15" customHeight="1" x14ac:dyDescent="0.2"/>
    <row r="30414" ht="13.15" customHeight="1" x14ac:dyDescent="0.2"/>
    <row r="30415" ht="13.15" customHeight="1" x14ac:dyDescent="0.2"/>
    <row r="30416" ht="13.15" customHeight="1" x14ac:dyDescent="0.2"/>
    <row r="30417" ht="13.15" customHeight="1" x14ac:dyDescent="0.2"/>
    <row r="30418" ht="13.15" customHeight="1" x14ac:dyDescent="0.2"/>
    <row r="30419" ht="13.15" customHeight="1" x14ac:dyDescent="0.2"/>
    <row r="30420" ht="13.15" customHeight="1" x14ac:dyDescent="0.2"/>
    <row r="30421" ht="13.15" customHeight="1" x14ac:dyDescent="0.2"/>
    <row r="30422" ht="13.15" customHeight="1" x14ac:dyDescent="0.2"/>
    <row r="30423" ht="13.15" customHeight="1" x14ac:dyDescent="0.2"/>
    <row r="30424" ht="13.15" customHeight="1" x14ac:dyDescent="0.2"/>
    <row r="30425" ht="13.15" customHeight="1" x14ac:dyDescent="0.2"/>
    <row r="30426" ht="13.15" customHeight="1" x14ac:dyDescent="0.2"/>
    <row r="30427" ht="13.15" customHeight="1" x14ac:dyDescent="0.2"/>
    <row r="30428" ht="13.15" customHeight="1" x14ac:dyDescent="0.2"/>
    <row r="30429" ht="13.15" customHeight="1" x14ac:dyDescent="0.2"/>
    <row r="30430" ht="13.15" customHeight="1" x14ac:dyDescent="0.2"/>
    <row r="30431" ht="13.15" customHeight="1" x14ac:dyDescent="0.2"/>
    <row r="30432" ht="13.15" customHeight="1" x14ac:dyDescent="0.2"/>
    <row r="30433" ht="13.15" customHeight="1" x14ac:dyDescent="0.2"/>
    <row r="30434" ht="13.15" customHeight="1" x14ac:dyDescent="0.2"/>
    <row r="30435" ht="13.15" customHeight="1" x14ac:dyDescent="0.2"/>
    <row r="30436" ht="13.15" customHeight="1" x14ac:dyDescent="0.2"/>
    <row r="30437" ht="13.15" customHeight="1" x14ac:dyDescent="0.2"/>
    <row r="30438" ht="13.15" customHeight="1" x14ac:dyDescent="0.2"/>
    <row r="30439" ht="13.15" customHeight="1" x14ac:dyDescent="0.2"/>
    <row r="30440" ht="13.15" customHeight="1" x14ac:dyDescent="0.2"/>
    <row r="30441" ht="13.15" customHeight="1" x14ac:dyDescent="0.2"/>
    <row r="30442" ht="13.15" customHeight="1" x14ac:dyDescent="0.2"/>
    <row r="30443" ht="13.15" customHeight="1" x14ac:dyDescent="0.2"/>
    <row r="30444" ht="13.15" customHeight="1" x14ac:dyDescent="0.2"/>
    <row r="30445" ht="13.15" customHeight="1" x14ac:dyDescent="0.2"/>
    <row r="30446" ht="13.15" customHeight="1" x14ac:dyDescent="0.2"/>
    <row r="30447" ht="13.15" customHeight="1" x14ac:dyDescent="0.2"/>
    <row r="30448" ht="13.15" customHeight="1" x14ac:dyDescent="0.2"/>
    <row r="30449" ht="13.15" customHeight="1" x14ac:dyDescent="0.2"/>
    <row r="30450" ht="13.15" customHeight="1" x14ac:dyDescent="0.2"/>
    <row r="30451" ht="13.15" customHeight="1" x14ac:dyDescent="0.2"/>
    <row r="30452" ht="13.15" customHeight="1" x14ac:dyDescent="0.2"/>
    <row r="30453" ht="13.15" customHeight="1" x14ac:dyDescent="0.2"/>
    <row r="30454" ht="13.15" customHeight="1" x14ac:dyDescent="0.2"/>
    <row r="30455" ht="13.15" customHeight="1" x14ac:dyDescent="0.2"/>
    <row r="30456" ht="13.15" customHeight="1" x14ac:dyDescent="0.2"/>
    <row r="30457" ht="13.15" customHeight="1" x14ac:dyDescent="0.2"/>
    <row r="30458" ht="13.15" customHeight="1" x14ac:dyDescent="0.2"/>
    <row r="30459" ht="13.15" customHeight="1" x14ac:dyDescent="0.2"/>
    <row r="30460" ht="13.15" customHeight="1" x14ac:dyDescent="0.2"/>
    <row r="30461" ht="13.15" customHeight="1" x14ac:dyDescent="0.2"/>
    <row r="30462" ht="13.15" customHeight="1" x14ac:dyDescent="0.2"/>
    <row r="30463" ht="13.15" customHeight="1" x14ac:dyDescent="0.2"/>
    <row r="30464" ht="13.15" customHeight="1" x14ac:dyDescent="0.2"/>
    <row r="30465" ht="13.15" customHeight="1" x14ac:dyDescent="0.2"/>
    <row r="30466" ht="13.15" customHeight="1" x14ac:dyDescent="0.2"/>
    <row r="30467" ht="13.15" customHeight="1" x14ac:dyDescent="0.2"/>
    <row r="30468" ht="13.15" customHeight="1" x14ac:dyDescent="0.2"/>
    <row r="30469" ht="13.15" customHeight="1" x14ac:dyDescent="0.2"/>
    <row r="30470" ht="13.15" customHeight="1" x14ac:dyDescent="0.2"/>
    <row r="30471" ht="13.15" customHeight="1" x14ac:dyDescent="0.2"/>
    <row r="30472" ht="13.15" customHeight="1" x14ac:dyDescent="0.2"/>
    <row r="30473" ht="13.15" customHeight="1" x14ac:dyDescent="0.2"/>
    <row r="30474" ht="13.15" customHeight="1" x14ac:dyDescent="0.2"/>
    <row r="30475" ht="13.15" customHeight="1" x14ac:dyDescent="0.2"/>
    <row r="30476" ht="13.15" customHeight="1" x14ac:dyDescent="0.2"/>
    <row r="30477" ht="13.15" customHeight="1" x14ac:dyDescent="0.2"/>
    <row r="30478" ht="13.15" customHeight="1" x14ac:dyDescent="0.2"/>
    <row r="30479" ht="13.15" customHeight="1" x14ac:dyDescent="0.2"/>
    <row r="30480" ht="13.15" customHeight="1" x14ac:dyDescent="0.2"/>
    <row r="30481" ht="13.15" customHeight="1" x14ac:dyDescent="0.2"/>
    <row r="30482" ht="13.15" customHeight="1" x14ac:dyDescent="0.2"/>
    <row r="30483" ht="13.15" customHeight="1" x14ac:dyDescent="0.2"/>
    <row r="30484" ht="13.15" customHeight="1" x14ac:dyDescent="0.2"/>
    <row r="30485" ht="13.15" customHeight="1" x14ac:dyDescent="0.2"/>
    <row r="30486" ht="13.15" customHeight="1" x14ac:dyDescent="0.2"/>
    <row r="30487" ht="13.15" customHeight="1" x14ac:dyDescent="0.2"/>
    <row r="30488" ht="13.15" customHeight="1" x14ac:dyDescent="0.2"/>
    <row r="30489" ht="13.15" customHeight="1" x14ac:dyDescent="0.2"/>
    <row r="30490" ht="13.15" customHeight="1" x14ac:dyDescent="0.2"/>
    <row r="30491" ht="13.15" customHeight="1" x14ac:dyDescent="0.2"/>
    <row r="30492" ht="13.15" customHeight="1" x14ac:dyDescent="0.2"/>
    <row r="30493" ht="13.15" customHeight="1" x14ac:dyDescent="0.2"/>
    <row r="30494" ht="13.15" customHeight="1" x14ac:dyDescent="0.2"/>
    <row r="30495" ht="13.15" customHeight="1" x14ac:dyDescent="0.2"/>
    <row r="30496" ht="13.15" customHeight="1" x14ac:dyDescent="0.2"/>
    <row r="30497" ht="13.15" customHeight="1" x14ac:dyDescent="0.2"/>
    <row r="30498" ht="13.15" customHeight="1" x14ac:dyDescent="0.2"/>
    <row r="30499" ht="13.15" customHeight="1" x14ac:dyDescent="0.2"/>
    <row r="30500" ht="13.15" customHeight="1" x14ac:dyDescent="0.2"/>
    <row r="30501" ht="13.15" customHeight="1" x14ac:dyDescent="0.2"/>
    <row r="30502" ht="13.15" customHeight="1" x14ac:dyDescent="0.2"/>
    <row r="30503" ht="13.15" customHeight="1" x14ac:dyDescent="0.2"/>
    <row r="30504" ht="13.15" customHeight="1" x14ac:dyDescent="0.2"/>
    <row r="30505" ht="13.15" customHeight="1" x14ac:dyDescent="0.2"/>
    <row r="30506" ht="13.15" customHeight="1" x14ac:dyDescent="0.2"/>
    <row r="30507" ht="13.15" customHeight="1" x14ac:dyDescent="0.2"/>
    <row r="30508" ht="13.15" customHeight="1" x14ac:dyDescent="0.2"/>
    <row r="30509" ht="13.15" customHeight="1" x14ac:dyDescent="0.2"/>
    <row r="30510" ht="13.15" customHeight="1" x14ac:dyDescent="0.2"/>
    <row r="30511" ht="13.15" customHeight="1" x14ac:dyDescent="0.2"/>
    <row r="30512" ht="13.15" customHeight="1" x14ac:dyDescent="0.2"/>
    <row r="30513" ht="13.15" customHeight="1" x14ac:dyDescent="0.2"/>
    <row r="30514" ht="13.15" customHeight="1" x14ac:dyDescent="0.2"/>
    <row r="30515" ht="13.15" customHeight="1" x14ac:dyDescent="0.2"/>
    <row r="30516" ht="13.15" customHeight="1" x14ac:dyDescent="0.2"/>
    <row r="30517" ht="13.15" customHeight="1" x14ac:dyDescent="0.2"/>
    <row r="30518" ht="13.15" customHeight="1" x14ac:dyDescent="0.2"/>
    <row r="30519" ht="13.15" customHeight="1" x14ac:dyDescent="0.2"/>
    <row r="30520" ht="13.15" customHeight="1" x14ac:dyDescent="0.2"/>
    <row r="30521" ht="13.15" customHeight="1" x14ac:dyDescent="0.2"/>
    <row r="30522" ht="13.15" customHeight="1" x14ac:dyDescent="0.2"/>
    <row r="30523" ht="13.15" customHeight="1" x14ac:dyDescent="0.2"/>
    <row r="30524" ht="13.15" customHeight="1" x14ac:dyDescent="0.2"/>
    <row r="30525" ht="13.15" customHeight="1" x14ac:dyDescent="0.2"/>
    <row r="30526" ht="13.15" customHeight="1" x14ac:dyDescent="0.2"/>
    <row r="30527" ht="13.15" customHeight="1" x14ac:dyDescent="0.2"/>
    <row r="30528" ht="13.15" customHeight="1" x14ac:dyDescent="0.2"/>
    <row r="30529" ht="13.15" customHeight="1" x14ac:dyDescent="0.2"/>
    <row r="30530" ht="13.15" customHeight="1" x14ac:dyDescent="0.2"/>
    <row r="30531" ht="13.15" customHeight="1" x14ac:dyDescent="0.2"/>
    <row r="30532" ht="13.15" customHeight="1" x14ac:dyDescent="0.2"/>
    <row r="30533" ht="13.15" customHeight="1" x14ac:dyDescent="0.2"/>
    <row r="30534" ht="13.15" customHeight="1" x14ac:dyDescent="0.2"/>
    <row r="30535" ht="13.15" customHeight="1" x14ac:dyDescent="0.2"/>
    <row r="30536" ht="13.15" customHeight="1" x14ac:dyDescent="0.2"/>
    <row r="30537" ht="13.15" customHeight="1" x14ac:dyDescent="0.2"/>
    <row r="30538" ht="13.15" customHeight="1" x14ac:dyDescent="0.2"/>
    <row r="30539" ht="13.15" customHeight="1" x14ac:dyDescent="0.2"/>
    <row r="30540" ht="13.15" customHeight="1" x14ac:dyDescent="0.2"/>
    <row r="30541" ht="13.15" customHeight="1" x14ac:dyDescent="0.2"/>
    <row r="30542" ht="13.15" customHeight="1" x14ac:dyDescent="0.2"/>
    <row r="30543" ht="13.15" customHeight="1" x14ac:dyDescent="0.2"/>
    <row r="30544" ht="13.15" customHeight="1" x14ac:dyDescent="0.2"/>
    <row r="30545" ht="13.15" customHeight="1" x14ac:dyDescent="0.2"/>
    <row r="30546" ht="13.15" customHeight="1" x14ac:dyDescent="0.2"/>
    <row r="30547" ht="13.15" customHeight="1" x14ac:dyDescent="0.2"/>
    <row r="30548" ht="13.15" customHeight="1" x14ac:dyDescent="0.2"/>
    <row r="30549" ht="13.15" customHeight="1" x14ac:dyDescent="0.2"/>
    <row r="30550" ht="13.15" customHeight="1" x14ac:dyDescent="0.2"/>
    <row r="30551" ht="13.15" customHeight="1" x14ac:dyDescent="0.2"/>
    <row r="30552" ht="13.15" customHeight="1" x14ac:dyDescent="0.2"/>
    <row r="30553" ht="13.15" customHeight="1" x14ac:dyDescent="0.2"/>
    <row r="30554" ht="13.15" customHeight="1" x14ac:dyDescent="0.2"/>
    <row r="30555" ht="13.15" customHeight="1" x14ac:dyDescent="0.2"/>
    <row r="30556" ht="13.15" customHeight="1" x14ac:dyDescent="0.2"/>
    <row r="30557" ht="13.15" customHeight="1" x14ac:dyDescent="0.2"/>
    <row r="30558" ht="13.15" customHeight="1" x14ac:dyDescent="0.2"/>
    <row r="30559" ht="13.15" customHeight="1" x14ac:dyDescent="0.2"/>
    <row r="30560" ht="13.15" customHeight="1" x14ac:dyDescent="0.2"/>
    <row r="30561" ht="13.15" customHeight="1" x14ac:dyDescent="0.2"/>
    <row r="30562" ht="13.15" customHeight="1" x14ac:dyDescent="0.2"/>
    <row r="30563" ht="13.15" customHeight="1" x14ac:dyDescent="0.2"/>
    <row r="30564" ht="13.15" customHeight="1" x14ac:dyDescent="0.2"/>
    <row r="30565" ht="13.15" customHeight="1" x14ac:dyDescent="0.2"/>
    <row r="30566" ht="13.15" customHeight="1" x14ac:dyDescent="0.2"/>
    <row r="30567" ht="13.15" customHeight="1" x14ac:dyDescent="0.2"/>
    <row r="30568" ht="13.15" customHeight="1" x14ac:dyDescent="0.2"/>
    <row r="30569" ht="13.15" customHeight="1" x14ac:dyDescent="0.2"/>
    <row r="30570" ht="13.15" customHeight="1" x14ac:dyDescent="0.2"/>
    <row r="30571" ht="13.15" customHeight="1" x14ac:dyDescent="0.2"/>
    <row r="30572" ht="13.15" customHeight="1" x14ac:dyDescent="0.2"/>
    <row r="30573" ht="13.15" customHeight="1" x14ac:dyDescent="0.2"/>
    <row r="30574" ht="13.15" customHeight="1" x14ac:dyDescent="0.2"/>
    <row r="30575" ht="13.15" customHeight="1" x14ac:dyDescent="0.2"/>
    <row r="30576" ht="13.15" customHeight="1" x14ac:dyDescent="0.2"/>
    <row r="30577" ht="13.15" customHeight="1" x14ac:dyDescent="0.2"/>
    <row r="30578" ht="13.15" customHeight="1" x14ac:dyDescent="0.2"/>
    <row r="30579" ht="13.15" customHeight="1" x14ac:dyDescent="0.2"/>
    <row r="30580" ht="13.15" customHeight="1" x14ac:dyDescent="0.2"/>
    <row r="30581" ht="13.15" customHeight="1" x14ac:dyDescent="0.2"/>
    <row r="30582" ht="13.15" customHeight="1" x14ac:dyDescent="0.2"/>
    <row r="30583" ht="13.15" customHeight="1" x14ac:dyDescent="0.2"/>
    <row r="30584" ht="13.15" customHeight="1" x14ac:dyDescent="0.2"/>
    <row r="30585" ht="13.15" customHeight="1" x14ac:dyDescent="0.2"/>
    <row r="30586" ht="13.15" customHeight="1" x14ac:dyDescent="0.2"/>
    <row r="30587" ht="13.15" customHeight="1" x14ac:dyDescent="0.2"/>
    <row r="30588" ht="13.15" customHeight="1" x14ac:dyDescent="0.2"/>
    <row r="30589" ht="13.15" customHeight="1" x14ac:dyDescent="0.2"/>
    <row r="30590" ht="13.15" customHeight="1" x14ac:dyDescent="0.2"/>
    <row r="30591" ht="13.15" customHeight="1" x14ac:dyDescent="0.2"/>
    <row r="30592" ht="13.15" customHeight="1" x14ac:dyDescent="0.2"/>
    <row r="30593" ht="13.15" customHeight="1" x14ac:dyDescent="0.2"/>
    <row r="30594" ht="13.15" customHeight="1" x14ac:dyDescent="0.2"/>
    <row r="30595" ht="13.15" customHeight="1" x14ac:dyDescent="0.2"/>
    <row r="30596" ht="13.15" customHeight="1" x14ac:dyDescent="0.2"/>
    <row r="30597" ht="13.15" customHeight="1" x14ac:dyDescent="0.2"/>
    <row r="30598" ht="13.15" customHeight="1" x14ac:dyDescent="0.2"/>
    <row r="30599" ht="13.15" customHeight="1" x14ac:dyDescent="0.2"/>
    <row r="30600" ht="13.15" customHeight="1" x14ac:dyDescent="0.2"/>
    <row r="30601" ht="13.15" customHeight="1" x14ac:dyDescent="0.2"/>
    <row r="30602" ht="13.15" customHeight="1" x14ac:dyDescent="0.2"/>
    <row r="30603" ht="13.15" customHeight="1" x14ac:dyDescent="0.2"/>
    <row r="30604" ht="13.15" customHeight="1" x14ac:dyDescent="0.2"/>
    <row r="30605" ht="13.15" customHeight="1" x14ac:dyDescent="0.2"/>
    <row r="30606" ht="13.15" customHeight="1" x14ac:dyDescent="0.2"/>
    <row r="30607" ht="13.15" customHeight="1" x14ac:dyDescent="0.2"/>
    <row r="30608" ht="13.15" customHeight="1" x14ac:dyDescent="0.2"/>
    <row r="30609" ht="13.15" customHeight="1" x14ac:dyDescent="0.2"/>
    <row r="30610" ht="13.15" customHeight="1" x14ac:dyDescent="0.2"/>
    <row r="30611" ht="13.15" customHeight="1" x14ac:dyDescent="0.2"/>
    <row r="30612" ht="13.15" customHeight="1" x14ac:dyDescent="0.2"/>
    <row r="30613" ht="13.15" customHeight="1" x14ac:dyDescent="0.2"/>
    <row r="30614" ht="13.15" customHeight="1" x14ac:dyDescent="0.2"/>
    <row r="30615" ht="13.15" customHeight="1" x14ac:dyDescent="0.2"/>
    <row r="30616" ht="13.15" customHeight="1" x14ac:dyDescent="0.2"/>
    <row r="30617" ht="13.15" customHeight="1" x14ac:dyDescent="0.2"/>
    <row r="30618" ht="13.15" customHeight="1" x14ac:dyDescent="0.2"/>
    <row r="30619" ht="13.15" customHeight="1" x14ac:dyDescent="0.2"/>
    <row r="30620" ht="13.15" customHeight="1" x14ac:dyDescent="0.2"/>
    <row r="30621" ht="13.15" customHeight="1" x14ac:dyDescent="0.2"/>
    <row r="30622" ht="13.15" customHeight="1" x14ac:dyDescent="0.2"/>
    <row r="30623" ht="13.15" customHeight="1" x14ac:dyDescent="0.2"/>
    <row r="30624" ht="13.15" customHeight="1" x14ac:dyDescent="0.2"/>
    <row r="30625" ht="13.15" customHeight="1" x14ac:dyDescent="0.2"/>
    <row r="30626" ht="13.15" customHeight="1" x14ac:dyDescent="0.2"/>
    <row r="30627" ht="13.15" customHeight="1" x14ac:dyDescent="0.2"/>
    <row r="30628" ht="13.15" customHeight="1" x14ac:dyDescent="0.2"/>
    <row r="30629" ht="13.15" customHeight="1" x14ac:dyDescent="0.2"/>
    <row r="30630" ht="13.15" customHeight="1" x14ac:dyDescent="0.2"/>
    <row r="30631" ht="13.15" customHeight="1" x14ac:dyDescent="0.2"/>
    <row r="30632" ht="13.15" customHeight="1" x14ac:dyDescent="0.2"/>
    <row r="30633" ht="13.15" customHeight="1" x14ac:dyDescent="0.2"/>
    <row r="30634" ht="13.15" customHeight="1" x14ac:dyDescent="0.2"/>
    <row r="30635" ht="13.15" customHeight="1" x14ac:dyDescent="0.2"/>
    <row r="30636" ht="13.15" customHeight="1" x14ac:dyDescent="0.2"/>
    <row r="30637" ht="13.15" customHeight="1" x14ac:dyDescent="0.2"/>
    <row r="30638" ht="13.15" customHeight="1" x14ac:dyDescent="0.2"/>
    <row r="30639" ht="13.15" customHeight="1" x14ac:dyDescent="0.2"/>
    <row r="30640" ht="13.15" customHeight="1" x14ac:dyDescent="0.2"/>
    <row r="30641" ht="13.15" customHeight="1" x14ac:dyDescent="0.2"/>
    <row r="30642" ht="13.15" customHeight="1" x14ac:dyDescent="0.2"/>
    <row r="30643" ht="13.15" customHeight="1" x14ac:dyDescent="0.2"/>
    <row r="30644" ht="13.15" customHeight="1" x14ac:dyDescent="0.2"/>
    <row r="30645" ht="13.15" customHeight="1" x14ac:dyDescent="0.2"/>
    <row r="30646" ht="13.15" customHeight="1" x14ac:dyDescent="0.2"/>
    <row r="30647" ht="13.15" customHeight="1" x14ac:dyDescent="0.2"/>
    <row r="30648" ht="13.15" customHeight="1" x14ac:dyDescent="0.2"/>
    <row r="30649" ht="13.15" customHeight="1" x14ac:dyDescent="0.2"/>
    <row r="30650" ht="13.15" customHeight="1" x14ac:dyDescent="0.2"/>
    <row r="30651" ht="13.15" customHeight="1" x14ac:dyDescent="0.2"/>
    <row r="30652" ht="13.15" customHeight="1" x14ac:dyDescent="0.2"/>
    <row r="30653" ht="13.15" customHeight="1" x14ac:dyDescent="0.2"/>
    <row r="30654" ht="13.15" customHeight="1" x14ac:dyDescent="0.2"/>
    <row r="30655" ht="13.15" customHeight="1" x14ac:dyDescent="0.2"/>
    <row r="30656" ht="13.15" customHeight="1" x14ac:dyDescent="0.2"/>
    <row r="30657" ht="13.15" customHeight="1" x14ac:dyDescent="0.2"/>
    <row r="30658" ht="13.15" customHeight="1" x14ac:dyDescent="0.2"/>
    <row r="30659" ht="13.15" customHeight="1" x14ac:dyDescent="0.2"/>
    <row r="30660" ht="13.15" customHeight="1" x14ac:dyDescent="0.2"/>
    <row r="30661" ht="13.15" customHeight="1" x14ac:dyDescent="0.2"/>
    <row r="30662" ht="13.15" customHeight="1" x14ac:dyDescent="0.2"/>
    <row r="30663" ht="13.15" customHeight="1" x14ac:dyDescent="0.2"/>
    <row r="30664" ht="13.15" customHeight="1" x14ac:dyDescent="0.2"/>
    <row r="30665" ht="13.15" customHeight="1" x14ac:dyDescent="0.2"/>
    <row r="30666" ht="13.15" customHeight="1" x14ac:dyDescent="0.2"/>
    <row r="30667" ht="13.15" customHeight="1" x14ac:dyDescent="0.2"/>
    <row r="30668" ht="13.15" customHeight="1" x14ac:dyDescent="0.2"/>
    <row r="30669" ht="13.15" customHeight="1" x14ac:dyDescent="0.2"/>
    <row r="30670" ht="13.15" customHeight="1" x14ac:dyDescent="0.2"/>
    <row r="30671" ht="13.15" customHeight="1" x14ac:dyDescent="0.2"/>
    <row r="30672" ht="13.15" customHeight="1" x14ac:dyDescent="0.2"/>
    <row r="30673" ht="13.15" customHeight="1" x14ac:dyDescent="0.2"/>
    <row r="30674" ht="13.15" customHeight="1" x14ac:dyDescent="0.2"/>
    <row r="30675" ht="13.15" customHeight="1" x14ac:dyDescent="0.2"/>
    <row r="30676" ht="13.15" customHeight="1" x14ac:dyDescent="0.2"/>
    <row r="30677" ht="13.15" customHeight="1" x14ac:dyDescent="0.2"/>
    <row r="30678" ht="13.15" customHeight="1" x14ac:dyDescent="0.2"/>
    <row r="30679" ht="13.15" customHeight="1" x14ac:dyDescent="0.2"/>
    <row r="30680" ht="13.15" customHeight="1" x14ac:dyDescent="0.2"/>
    <row r="30681" ht="13.15" customHeight="1" x14ac:dyDescent="0.2"/>
    <row r="30682" ht="13.15" customHeight="1" x14ac:dyDescent="0.2"/>
    <row r="30683" ht="13.15" customHeight="1" x14ac:dyDescent="0.2"/>
    <row r="30684" ht="13.15" customHeight="1" x14ac:dyDescent="0.2"/>
    <row r="30685" ht="13.15" customHeight="1" x14ac:dyDescent="0.2"/>
    <row r="30686" ht="13.15" customHeight="1" x14ac:dyDescent="0.2"/>
    <row r="30687" ht="13.15" customHeight="1" x14ac:dyDescent="0.2"/>
    <row r="30688" ht="13.15" customHeight="1" x14ac:dyDescent="0.2"/>
    <row r="30689" ht="13.15" customHeight="1" x14ac:dyDescent="0.2"/>
    <row r="30690" ht="13.15" customHeight="1" x14ac:dyDescent="0.2"/>
    <row r="30691" ht="13.15" customHeight="1" x14ac:dyDescent="0.2"/>
    <row r="30692" ht="13.15" customHeight="1" x14ac:dyDescent="0.2"/>
    <row r="30693" ht="13.15" customHeight="1" x14ac:dyDescent="0.2"/>
    <row r="30694" ht="13.15" customHeight="1" x14ac:dyDescent="0.2"/>
    <row r="30695" ht="13.15" customHeight="1" x14ac:dyDescent="0.2"/>
    <row r="30696" ht="13.15" customHeight="1" x14ac:dyDescent="0.2"/>
    <row r="30697" ht="13.15" customHeight="1" x14ac:dyDescent="0.2"/>
    <row r="30698" ht="13.15" customHeight="1" x14ac:dyDescent="0.2"/>
    <row r="30699" ht="13.15" customHeight="1" x14ac:dyDescent="0.2"/>
    <row r="30700" ht="13.15" customHeight="1" x14ac:dyDescent="0.2"/>
    <row r="30701" ht="13.15" customHeight="1" x14ac:dyDescent="0.2"/>
    <row r="30702" ht="13.15" customHeight="1" x14ac:dyDescent="0.2"/>
    <row r="30703" ht="13.15" customHeight="1" x14ac:dyDescent="0.2"/>
    <row r="30704" ht="13.15" customHeight="1" x14ac:dyDescent="0.2"/>
    <row r="30705" ht="13.15" customHeight="1" x14ac:dyDescent="0.2"/>
    <row r="30706" ht="13.15" customHeight="1" x14ac:dyDescent="0.2"/>
    <row r="30707" ht="13.15" customHeight="1" x14ac:dyDescent="0.2"/>
    <row r="30708" ht="13.15" customHeight="1" x14ac:dyDescent="0.2"/>
    <row r="30709" ht="13.15" customHeight="1" x14ac:dyDescent="0.2"/>
    <row r="30710" ht="13.15" customHeight="1" x14ac:dyDescent="0.2"/>
    <row r="30711" ht="13.15" customHeight="1" x14ac:dyDescent="0.2"/>
    <row r="30712" ht="13.15" customHeight="1" x14ac:dyDescent="0.2"/>
    <row r="30713" ht="13.15" customHeight="1" x14ac:dyDescent="0.2"/>
    <row r="30714" ht="13.15" customHeight="1" x14ac:dyDescent="0.2"/>
    <row r="30715" ht="13.15" customHeight="1" x14ac:dyDescent="0.2"/>
    <row r="30716" ht="13.15" customHeight="1" x14ac:dyDescent="0.2"/>
    <row r="30717" ht="13.15" customHeight="1" x14ac:dyDescent="0.2"/>
    <row r="30718" ht="13.15" customHeight="1" x14ac:dyDescent="0.2"/>
    <row r="30719" ht="13.15" customHeight="1" x14ac:dyDescent="0.2"/>
    <row r="30720" ht="13.15" customHeight="1" x14ac:dyDescent="0.2"/>
    <row r="30721" ht="13.15" customHeight="1" x14ac:dyDescent="0.2"/>
    <row r="30722" ht="13.15" customHeight="1" x14ac:dyDescent="0.2"/>
    <row r="30723" ht="13.15" customHeight="1" x14ac:dyDescent="0.2"/>
    <row r="30724" ht="13.15" customHeight="1" x14ac:dyDescent="0.2"/>
    <row r="30725" ht="13.15" customHeight="1" x14ac:dyDescent="0.2"/>
    <row r="30726" ht="13.15" customHeight="1" x14ac:dyDescent="0.2"/>
    <row r="30727" ht="13.15" customHeight="1" x14ac:dyDescent="0.2"/>
    <row r="30728" ht="13.15" customHeight="1" x14ac:dyDescent="0.2"/>
    <row r="30729" ht="13.15" customHeight="1" x14ac:dyDescent="0.2"/>
    <row r="30730" ht="13.15" customHeight="1" x14ac:dyDescent="0.2"/>
    <row r="30731" ht="13.15" customHeight="1" x14ac:dyDescent="0.2"/>
    <row r="30732" ht="13.15" customHeight="1" x14ac:dyDescent="0.2"/>
    <row r="30733" ht="13.15" customHeight="1" x14ac:dyDescent="0.2"/>
    <row r="30734" ht="13.15" customHeight="1" x14ac:dyDescent="0.2"/>
    <row r="30735" ht="13.15" customHeight="1" x14ac:dyDescent="0.2"/>
    <row r="30736" ht="13.15" customHeight="1" x14ac:dyDescent="0.2"/>
    <row r="30737" ht="13.15" customHeight="1" x14ac:dyDescent="0.2"/>
    <row r="30738" ht="13.15" customHeight="1" x14ac:dyDescent="0.2"/>
    <row r="30739" ht="13.15" customHeight="1" x14ac:dyDescent="0.2"/>
    <row r="30740" ht="13.15" customHeight="1" x14ac:dyDescent="0.2"/>
    <row r="30741" ht="13.15" customHeight="1" x14ac:dyDescent="0.2"/>
    <row r="30742" ht="13.15" customHeight="1" x14ac:dyDescent="0.2"/>
    <row r="30743" ht="13.15" customHeight="1" x14ac:dyDescent="0.2"/>
    <row r="30744" ht="13.15" customHeight="1" x14ac:dyDescent="0.2"/>
    <row r="30745" ht="13.15" customHeight="1" x14ac:dyDescent="0.2"/>
    <row r="30746" ht="13.15" customHeight="1" x14ac:dyDescent="0.2"/>
    <row r="30747" ht="13.15" customHeight="1" x14ac:dyDescent="0.2"/>
    <row r="30748" ht="13.15" customHeight="1" x14ac:dyDescent="0.2"/>
    <row r="30749" ht="13.15" customHeight="1" x14ac:dyDescent="0.2"/>
    <row r="30750" ht="13.15" customHeight="1" x14ac:dyDescent="0.2"/>
    <row r="30751" ht="13.15" customHeight="1" x14ac:dyDescent="0.2"/>
    <row r="30752" ht="13.15" customHeight="1" x14ac:dyDescent="0.2"/>
    <row r="30753" ht="13.15" customHeight="1" x14ac:dyDescent="0.2"/>
    <row r="30754" ht="13.15" customHeight="1" x14ac:dyDescent="0.2"/>
    <row r="30755" ht="13.15" customHeight="1" x14ac:dyDescent="0.2"/>
    <row r="30756" ht="13.15" customHeight="1" x14ac:dyDescent="0.2"/>
    <row r="30757" ht="13.15" customHeight="1" x14ac:dyDescent="0.2"/>
    <row r="30758" ht="13.15" customHeight="1" x14ac:dyDescent="0.2"/>
    <row r="30759" ht="13.15" customHeight="1" x14ac:dyDescent="0.2"/>
    <row r="30760" ht="13.15" customHeight="1" x14ac:dyDescent="0.2"/>
    <row r="30761" ht="13.15" customHeight="1" x14ac:dyDescent="0.2"/>
    <row r="30762" ht="13.15" customHeight="1" x14ac:dyDescent="0.2"/>
    <row r="30763" ht="13.15" customHeight="1" x14ac:dyDescent="0.2"/>
    <row r="30764" ht="13.15" customHeight="1" x14ac:dyDescent="0.2"/>
    <row r="30765" ht="13.15" customHeight="1" x14ac:dyDescent="0.2"/>
    <row r="30766" ht="13.15" customHeight="1" x14ac:dyDescent="0.2"/>
    <row r="30767" ht="13.15" customHeight="1" x14ac:dyDescent="0.2"/>
    <row r="30768" ht="13.15" customHeight="1" x14ac:dyDescent="0.2"/>
    <row r="30769" ht="13.15" customHeight="1" x14ac:dyDescent="0.2"/>
    <row r="30770" ht="13.15" customHeight="1" x14ac:dyDescent="0.2"/>
    <row r="30771" ht="13.15" customHeight="1" x14ac:dyDescent="0.2"/>
    <row r="30772" ht="13.15" customHeight="1" x14ac:dyDescent="0.2"/>
    <row r="30773" ht="13.15" customHeight="1" x14ac:dyDescent="0.2"/>
    <row r="30774" ht="13.15" customHeight="1" x14ac:dyDescent="0.2"/>
    <row r="30775" ht="13.15" customHeight="1" x14ac:dyDescent="0.2"/>
    <row r="30776" ht="13.15" customHeight="1" x14ac:dyDescent="0.2"/>
    <row r="30777" ht="13.15" customHeight="1" x14ac:dyDescent="0.2"/>
    <row r="30778" ht="13.15" customHeight="1" x14ac:dyDescent="0.2"/>
    <row r="30779" ht="13.15" customHeight="1" x14ac:dyDescent="0.2"/>
    <row r="30780" ht="13.15" customHeight="1" x14ac:dyDescent="0.2"/>
    <row r="30781" ht="13.15" customHeight="1" x14ac:dyDescent="0.2"/>
    <row r="30782" ht="13.15" customHeight="1" x14ac:dyDescent="0.2"/>
    <row r="30783" ht="13.15" customHeight="1" x14ac:dyDescent="0.2"/>
    <row r="30784" ht="13.15" customHeight="1" x14ac:dyDescent="0.2"/>
    <row r="30785" ht="13.15" customHeight="1" x14ac:dyDescent="0.2"/>
    <row r="30786" ht="13.15" customHeight="1" x14ac:dyDescent="0.2"/>
    <row r="30787" ht="13.15" customHeight="1" x14ac:dyDescent="0.2"/>
    <row r="30788" ht="13.15" customHeight="1" x14ac:dyDescent="0.2"/>
    <row r="30789" ht="13.15" customHeight="1" x14ac:dyDescent="0.2"/>
    <row r="30790" ht="13.15" customHeight="1" x14ac:dyDescent="0.2"/>
    <row r="30791" ht="13.15" customHeight="1" x14ac:dyDescent="0.2"/>
    <row r="30792" ht="13.15" customHeight="1" x14ac:dyDescent="0.2"/>
    <row r="30793" ht="13.15" customHeight="1" x14ac:dyDescent="0.2"/>
    <row r="30794" ht="13.15" customHeight="1" x14ac:dyDescent="0.2"/>
    <row r="30795" ht="13.15" customHeight="1" x14ac:dyDescent="0.2"/>
    <row r="30796" ht="13.15" customHeight="1" x14ac:dyDescent="0.2"/>
    <row r="30797" ht="13.15" customHeight="1" x14ac:dyDescent="0.2"/>
    <row r="30798" ht="13.15" customHeight="1" x14ac:dyDescent="0.2"/>
    <row r="30799" ht="13.15" customHeight="1" x14ac:dyDescent="0.2"/>
    <row r="30800" ht="13.15" customHeight="1" x14ac:dyDescent="0.2"/>
    <row r="30801" ht="13.15" customHeight="1" x14ac:dyDescent="0.2"/>
    <row r="30802" ht="13.15" customHeight="1" x14ac:dyDescent="0.2"/>
    <row r="30803" ht="13.15" customHeight="1" x14ac:dyDescent="0.2"/>
    <row r="30804" ht="13.15" customHeight="1" x14ac:dyDescent="0.2"/>
    <row r="30805" ht="13.15" customHeight="1" x14ac:dyDescent="0.2"/>
    <row r="30806" ht="13.15" customHeight="1" x14ac:dyDescent="0.2"/>
    <row r="30807" ht="13.15" customHeight="1" x14ac:dyDescent="0.2"/>
    <row r="30808" ht="13.15" customHeight="1" x14ac:dyDescent="0.2"/>
    <row r="30809" ht="13.15" customHeight="1" x14ac:dyDescent="0.2"/>
    <row r="30810" ht="13.15" customHeight="1" x14ac:dyDescent="0.2"/>
    <row r="30811" ht="13.15" customHeight="1" x14ac:dyDescent="0.2"/>
    <row r="30812" ht="13.15" customHeight="1" x14ac:dyDescent="0.2"/>
    <row r="30813" ht="13.15" customHeight="1" x14ac:dyDescent="0.2"/>
    <row r="30814" ht="13.15" customHeight="1" x14ac:dyDescent="0.2"/>
    <row r="30815" ht="13.15" customHeight="1" x14ac:dyDescent="0.2"/>
    <row r="30816" ht="13.15" customHeight="1" x14ac:dyDescent="0.2"/>
    <row r="30817" ht="13.15" customHeight="1" x14ac:dyDescent="0.2"/>
    <row r="30818" ht="13.15" customHeight="1" x14ac:dyDescent="0.2"/>
    <row r="30819" ht="13.15" customHeight="1" x14ac:dyDescent="0.2"/>
    <row r="30820" ht="13.15" customHeight="1" x14ac:dyDescent="0.2"/>
    <row r="30821" ht="13.15" customHeight="1" x14ac:dyDescent="0.2"/>
    <row r="30822" ht="13.15" customHeight="1" x14ac:dyDescent="0.2"/>
    <row r="30823" ht="13.15" customHeight="1" x14ac:dyDescent="0.2"/>
    <row r="30824" ht="13.15" customHeight="1" x14ac:dyDescent="0.2"/>
    <row r="30825" ht="13.15" customHeight="1" x14ac:dyDescent="0.2"/>
    <row r="30826" ht="13.15" customHeight="1" x14ac:dyDescent="0.2"/>
    <row r="30827" ht="13.15" customHeight="1" x14ac:dyDescent="0.2"/>
    <row r="30828" ht="13.15" customHeight="1" x14ac:dyDescent="0.2"/>
    <row r="30829" ht="13.15" customHeight="1" x14ac:dyDescent="0.2"/>
    <row r="30830" ht="13.15" customHeight="1" x14ac:dyDescent="0.2"/>
    <row r="30831" ht="13.15" customHeight="1" x14ac:dyDescent="0.2"/>
    <row r="30832" ht="13.15" customHeight="1" x14ac:dyDescent="0.2"/>
    <row r="30833" ht="13.15" customHeight="1" x14ac:dyDescent="0.2"/>
    <row r="30834" ht="13.15" customHeight="1" x14ac:dyDescent="0.2"/>
    <row r="30835" ht="13.15" customHeight="1" x14ac:dyDescent="0.2"/>
    <row r="30836" ht="13.15" customHeight="1" x14ac:dyDescent="0.2"/>
    <row r="30837" ht="13.15" customHeight="1" x14ac:dyDescent="0.2"/>
    <row r="30838" ht="13.15" customHeight="1" x14ac:dyDescent="0.2"/>
    <row r="30839" ht="13.15" customHeight="1" x14ac:dyDescent="0.2"/>
    <row r="30840" ht="13.15" customHeight="1" x14ac:dyDescent="0.2"/>
    <row r="30841" ht="13.15" customHeight="1" x14ac:dyDescent="0.2"/>
    <row r="30842" ht="13.15" customHeight="1" x14ac:dyDescent="0.2"/>
    <row r="30843" ht="13.15" customHeight="1" x14ac:dyDescent="0.2"/>
    <row r="30844" ht="13.15" customHeight="1" x14ac:dyDescent="0.2"/>
    <row r="30845" ht="13.15" customHeight="1" x14ac:dyDescent="0.2"/>
    <row r="30846" ht="13.15" customHeight="1" x14ac:dyDescent="0.2"/>
    <row r="30847" ht="13.15" customHeight="1" x14ac:dyDescent="0.2"/>
    <row r="30848" ht="13.15" customHeight="1" x14ac:dyDescent="0.2"/>
    <row r="30849" ht="13.15" customHeight="1" x14ac:dyDescent="0.2"/>
    <row r="30850" ht="13.15" customHeight="1" x14ac:dyDescent="0.2"/>
    <row r="30851" ht="13.15" customHeight="1" x14ac:dyDescent="0.2"/>
    <row r="30852" ht="13.15" customHeight="1" x14ac:dyDescent="0.2"/>
    <row r="30853" ht="13.15" customHeight="1" x14ac:dyDescent="0.2"/>
    <row r="30854" ht="13.15" customHeight="1" x14ac:dyDescent="0.2"/>
    <row r="30855" ht="13.15" customHeight="1" x14ac:dyDescent="0.2"/>
    <row r="30856" ht="13.15" customHeight="1" x14ac:dyDescent="0.2"/>
    <row r="30857" ht="13.15" customHeight="1" x14ac:dyDescent="0.2"/>
    <row r="30858" ht="13.15" customHeight="1" x14ac:dyDescent="0.2"/>
    <row r="30859" ht="13.15" customHeight="1" x14ac:dyDescent="0.2"/>
    <row r="30860" ht="13.15" customHeight="1" x14ac:dyDescent="0.2"/>
    <row r="30861" ht="13.15" customHeight="1" x14ac:dyDescent="0.2"/>
    <row r="30862" ht="13.15" customHeight="1" x14ac:dyDescent="0.2"/>
    <row r="30863" ht="13.15" customHeight="1" x14ac:dyDescent="0.2"/>
    <row r="30864" ht="13.15" customHeight="1" x14ac:dyDescent="0.2"/>
    <row r="30865" ht="13.15" customHeight="1" x14ac:dyDescent="0.2"/>
    <row r="30866" ht="13.15" customHeight="1" x14ac:dyDescent="0.2"/>
    <row r="30867" ht="13.15" customHeight="1" x14ac:dyDescent="0.2"/>
    <row r="30868" ht="13.15" customHeight="1" x14ac:dyDescent="0.2"/>
    <row r="30869" ht="13.15" customHeight="1" x14ac:dyDescent="0.2"/>
    <row r="30870" ht="13.15" customHeight="1" x14ac:dyDescent="0.2"/>
    <row r="30871" ht="13.15" customHeight="1" x14ac:dyDescent="0.2"/>
    <row r="30872" ht="13.15" customHeight="1" x14ac:dyDescent="0.2"/>
    <row r="30873" ht="13.15" customHeight="1" x14ac:dyDescent="0.2"/>
    <row r="30874" ht="13.15" customHeight="1" x14ac:dyDescent="0.2"/>
    <row r="30875" ht="13.15" customHeight="1" x14ac:dyDescent="0.2"/>
    <row r="30876" ht="13.15" customHeight="1" x14ac:dyDescent="0.2"/>
    <row r="30877" ht="13.15" customHeight="1" x14ac:dyDescent="0.2"/>
    <row r="30878" ht="13.15" customHeight="1" x14ac:dyDescent="0.2"/>
    <row r="30879" ht="13.15" customHeight="1" x14ac:dyDescent="0.2"/>
    <row r="30880" ht="13.15" customHeight="1" x14ac:dyDescent="0.2"/>
    <row r="30881" ht="13.15" customHeight="1" x14ac:dyDescent="0.2"/>
    <row r="30882" ht="13.15" customHeight="1" x14ac:dyDescent="0.2"/>
    <row r="30883" ht="13.15" customHeight="1" x14ac:dyDescent="0.2"/>
    <row r="30884" ht="13.15" customHeight="1" x14ac:dyDescent="0.2"/>
    <row r="30885" ht="13.15" customHeight="1" x14ac:dyDescent="0.2"/>
    <row r="30886" ht="13.15" customHeight="1" x14ac:dyDescent="0.2"/>
    <row r="30887" ht="13.15" customHeight="1" x14ac:dyDescent="0.2"/>
    <row r="30888" ht="13.15" customHeight="1" x14ac:dyDescent="0.2"/>
    <row r="30889" ht="13.15" customHeight="1" x14ac:dyDescent="0.2"/>
    <row r="30890" ht="13.15" customHeight="1" x14ac:dyDescent="0.2"/>
    <row r="30891" ht="13.15" customHeight="1" x14ac:dyDescent="0.2"/>
    <row r="30892" ht="13.15" customHeight="1" x14ac:dyDescent="0.2"/>
    <row r="30893" ht="13.15" customHeight="1" x14ac:dyDescent="0.2"/>
    <row r="30894" ht="13.15" customHeight="1" x14ac:dyDescent="0.2"/>
    <row r="30895" ht="13.15" customHeight="1" x14ac:dyDescent="0.2"/>
    <row r="30896" ht="13.15" customHeight="1" x14ac:dyDescent="0.2"/>
    <row r="30897" ht="13.15" customHeight="1" x14ac:dyDescent="0.2"/>
    <row r="30898" ht="13.15" customHeight="1" x14ac:dyDescent="0.2"/>
    <row r="30899" ht="13.15" customHeight="1" x14ac:dyDescent="0.2"/>
    <row r="30900" ht="13.15" customHeight="1" x14ac:dyDescent="0.2"/>
    <row r="30901" ht="13.15" customHeight="1" x14ac:dyDescent="0.2"/>
    <row r="30902" ht="13.15" customHeight="1" x14ac:dyDescent="0.2"/>
    <row r="30903" ht="13.15" customHeight="1" x14ac:dyDescent="0.2"/>
    <row r="30904" ht="13.15" customHeight="1" x14ac:dyDescent="0.2"/>
    <row r="30905" ht="13.15" customHeight="1" x14ac:dyDescent="0.2"/>
    <row r="30906" ht="13.15" customHeight="1" x14ac:dyDescent="0.2"/>
    <row r="30907" ht="13.15" customHeight="1" x14ac:dyDescent="0.2"/>
    <row r="30908" ht="13.15" customHeight="1" x14ac:dyDescent="0.2"/>
    <row r="30909" ht="13.15" customHeight="1" x14ac:dyDescent="0.2"/>
    <row r="30910" ht="13.15" customHeight="1" x14ac:dyDescent="0.2"/>
    <row r="30911" ht="13.15" customHeight="1" x14ac:dyDescent="0.2"/>
    <row r="30912" ht="13.15" customHeight="1" x14ac:dyDescent="0.2"/>
    <row r="30913" ht="13.15" customHeight="1" x14ac:dyDescent="0.2"/>
    <row r="30914" ht="13.15" customHeight="1" x14ac:dyDescent="0.2"/>
    <row r="30915" ht="13.15" customHeight="1" x14ac:dyDescent="0.2"/>
    <row r="30916" ht="13.15" customHeight="1" x14ac:dyDescent="0.2"/>
    <row r="30917" ht="13.15" customHeight="1" x14ac:dyDescent="0.2"/>
    <row r="30918" ht="13.15" customHeight="1" x14ac:dyDescent="0.2"/>
    <row r="30919" ht="13.15" customHeight="1" x14ac:dyDescent="0.2"/>
    <row r="30920" ht="13.15" customHeight="1" x14ac:dyDescent="0.2"/>
    <row r="30921" ht="13.15" customHeight="1" x14ac:dyDescent="0.2"/>
    <row r="30922" ht="13.15" customHeight="1" x14ac:dyDescent="0.2"/>
    <row r="30923" ht="13.15" customHeight="1" x14ac:dyDescent="0.2"/>
    <row r="30924" ht="13.15" customHeight="1" x14ac:dyDescent="0.2"/>
    <row r="30925" ht="13.15" customHeight="1" x14ac:dyDescent="0.2"/>
    <row r="30926" ht="13.15" customHeight="1" x14ac:dyDescent="0.2"/>
    <row r="30927" ht="13.15" customHeight="1" x14ac:dyDescent="0.2"/>
    <row r="30928" ht="13.15" customHeight="1" x14ac:dyDescent="0.2"/>
    <row r="30929" ht="13.15" customHeight="1" x14ac:dyDescent="0.2"/>
    <row r="30930" ht="13.15" customHeight="1" x14ac:dyDescent="0.2"/>
    <row r="30931" ht="13.15" customHeight="1" x14ac:dyDescent="0.2"/>
    <row r="30932" ht="13.15" customHeight="1" x14ac:dyDescent="0.2"/>
    <row r="30933" ht="13.15" customHeight="1" x14ac:dyDescent="0.2"/>
    <row r="30934" ht="13.15" customHeight="1" x14ac:dyDescent="0.2"/>
    <row r="30935" ht="13.15" customHeight="1" x14ac:dyDescent="0.2"/>
    <row r="30936" ht="13.15" customHeight="1" x14ac:dyDescent="0.2"/>
    <row r="30937" ht="13.15" customHeight="1" x14ac:dyDescent="0.2"/>
    <row r="30938" ht="13.15" customHeight="1" x14ac:dyDescent="0.2"/>
    <row r="30939" ht="13.15" customHeight="1" x14ac:dyDescent="0.2"/>
    <row r="30940" ht="13.15" customHeight="1" x14ac:dyDescent="0.2"/>
    <row r="30941" ht="13.15" customHeight="1" x14ac:dyDescent="0.2"/>
    <row r="30942" ht="13.15" customHeight="1" x14ac:dyDescent="0.2"/>
    <row r="30943" ht="13.15" customHeight="1" x14ac:dyDescent="0.2"/>
    <row r="30944" ht="13.15" customHeight="1" x14ac:dyDescent="0.2"/>
    <row r="30945" ht="13.15" customHeight="1" x14ac:dyDescent="0.2"/>
    <row r="30946" ht="13.15" customHeight="1" x14ac:dyDescent="0.2"/>
    <row r="30947" ht="13.15" customHeight="1" x14ac:dyDescent="0.2"/>
    <row r="30948" ht="13.15" customHeight="1" x14ac:dyDescent="0.2"/>
    <row r="30949" ht="13.15" customHeight="1" x14ac:dyDescent="0.2"/>
    <row r="30950" ht="13.15" customHeight="1" x14ac:dyDescent="0.2"/>
    <row r="30951" ht="13.15" customHeight="1" x14ac:dyDescent="0.2"/>
    <row r="30952" ht="13.15" customHeight="1" x14ac:dyDescent="0.2"/>
    <row r="30953" ht="13.15" customHeight="1" x14ac:dyDescent="0.2"/>
    <row r="30954" ht="13.15" customHeight="1" x14ac:dyDescent="0.2"/>
    <row r="30955" ht="13.15" customHeight="1" x14ac:dyDescent="0.2"/>
    <row r="30956" ht="13.15" customHeight="1" x14ac:dyDescent="0.2"/>
    <row r="30957" ht="13.15" customHeight="1" x14ac:dyDescent="0.2"/>
    <row r="30958" ht="13.15" customHeight="1" x14ac:dyDescent="0.2"/>
    <row r="30959" ht="13.15" customHeight="1" x14ac:dyDescent="0.2"/>
    <row r="30960" ht="13.15" customHeight="1" x14ac:dyDescent="0.2"/>
    <row r="30961" ht="13.15" customHeight="1" x14ac:dyDescent="0.2"/>
    <row r="30962" ht="13.15" customHeight="1" x14ac:dyDescent="0.2"/>
    <row r="30963" ht="13.15" customHeight="1" x14ac:dyDescent="0.2"/>
    <row r="30964" ht="13.15" customHeight="1" x14ac:dyDescent="0.2"/>
    <row r="30965" ht="13.15" customHeight="1" x14ac:dyDescent="0.2"/>
    <row r="30966" ht="13.15" customHeight="1" x14ac:dyDescent="0.2"/>
    <row r="30967" ht="13.15" customHeight="1" x14ac:dyDescent="0.2"/>
    <row r="30968" ht="13.15" customHeight="1" x14ac:dyDescent="0.2"/>
    <row r="30969" ht="13.15" customHeight="1" x14ac:dyDescent="0.2"/>
    <row r="30970" ht="13.15" customHeight="1" x14ac:dyDescent="0.2"/>
    <row r="30971" ht="13.15" customHeight="1" x14ac:dyDescent="0.2"/>
    <row r="30972" ht="13.15" customHeight="1" x14ac:dyDescent="0.2"/>
    <row r="30973" ht="13.15" customHeight="1" x14ac:dyDescent="0.2"/>
    <row r="30974" ht="13.15" customHeight="1" x14ac:dyDescent="0.2"/>
    <row r="30975" ht="13.15" customHeight="1" x14ac:dyDescent="0.2"/>
    <row r="30976" ht="13.15" customHeight="1" x14ac:dyDescent="0.2"/>
    <row r="30977" ht="13.15" customHeight="1" x14ac:dyDescent="0.2"/>
    <row r="30978" ht="13.15" customHeight="1" x14ac:dyDescent="0.2"/>
    <row r="30979" ht="13.15" customHeight="1" x14ac:dyDescent="0.2"/>
    <row r="30980" ht="13.15" customHeight="1" x14ac:dyDescent="0.2"/>
    <row r="30981" ht="13.15" customHeight="1" x14ac:dyDescent="0.2"/>
    <row r="30982" ht="13.15" customHeight="1" x14ac:dyDescent="0.2"/>
    <row r="30983" ht="13.15" customHeight="1" x14ac:dyDescent="0.2"/>
    <row r="30984" ht="13.15" customHeight="1" x14ac:dyDescent="0.2"/>
    <row r="30985" ht="13.15" customHeight="1" x14ac:dyDescent="0.2"/>
    <row r="30986" ht="13.15" customHeight="1" x14ac:dyDescent="0.2"/>
    <row r="30987" ht="13.15" customHeight="1" x14ac:dyDescent="0.2"/>
    <row r="30988" ht="13.15" customHeight="1" x14ac:dyDescent="0.2"/>
    <row r="30989" ht="13.15" customHeight="1" x14ac:dyDescent="0.2"/>
    <row r="30990" ht="13.15" customHeight="1" x14ac:dyDescent="0.2"/>
    <row r="30991" ht="13.15" customHeight="1" x14ac:dyDescent="0.2"/>
    <row r="30992" ht="13.15" customHeight="1" x14ac:dyDescent="0.2"/>
    <row r="30993" ht="13.15" customHeight="1" x14ac:dyDescent="0.2"/>
    <row r="30994" ht="13.15" customHeight="1" x14ac:dyDescent="0.2"/>
    <row r="30995" ht="13.15" customHeight="1" x14ac:dyDescent="0.2"/>
    <row r="30996" ht="13.15" customHeight="1" x14ac:dyDescent="0.2"/>
    <row r="30997" ht="13.15" customHeight="1" x14ac:dyDescent="0.2"/>
    <row r="30998" ht="13.15" customHeight="1" x14ac:dyDescent="0.2"/>
    <row r="30999" ht="13.15" customHeight="1" x14ac:dyDescent="0.2"/>
    <row r="31000" ht="13.15" customHeight="1" x14ac:dyDescent="0.2"/>
    <row r="31001" ht="13.15" customHeight="1" x14ac:dyDescent="0.2"/>
    <row r="31002" ht="13.15" customHeight="1" x14ac:dyDescent="0.2"/>
    <row r="31003" ht="13.15" customHeight="1" x14ac:dyDescent="0.2"/>
    <row r="31004" ht="13.15" customHeight="1" x14ac:dyDescent="0.2"/>
    <row r="31005" ht="13.15" customHeight="1" x14ac:dyDescent="0.2"/>
    <row r="31006" ht="13.15" customHeight="1" x14ac:dyDescent="0.2"/>
    <row r="31007" ht="13.15" customHeight="1" x14ac:dyDescent="0.2"/>
    <row r="31008" ht="13.15" customHeight="1" x14ac:dyDescent="0.2"/>
    <row r="31009" ht="13.15" customHeight="1" x14ac:dyDescent="0.2"/>
    <row r="31010" ht="13.15" customHeight="1" x14ac:dyDescent="0.2"/>
    <row r="31011" ht="13.15" customHeight="1" x14ac:dyDescent="0.2"/>
    <row r="31012" ht="13.15" customHeight="1" x14ac:dyDescent="0.2"/>
    <row r="31013" ht="13.15" customHeight="1" x14ac:dyDescent="0.2"/>
    <row r="31014" ht="13.15" customHeight="1" x14ac:dyDescent="0.2"/>
    <row r="31015" ht="13.15" customHeight="1" x14ac:dyDescent="0.2"/>
    <row r="31016" ht="13.15" customHeight="1" x14ac:dyDescent="0.2"/>
    <row r="31017" ht="13.15" customHeight="1" x14ac:dyDescent="0.2"/>
    <row r="31018" ht="13.15" customHeight="1" x14ac:dyDescent="0.2"/>
    <row r="31019" ht="13.15" customHeight="1" x14ac:dyDescent="0.2"/>
    <row r="31020" ht="13.15" customHeight="1" x14ac:dyDescent="0.2"/>
    <row r="31021" ht="13.15" customHeight="1" x14ac:dyDescent="0.2"/>
    <row r="31022" ht="13.15" customHeight="1" x14ac:dyDescent="0.2"/>
    <row r="31023" ht="13.15" customHeight="1" x14ac:dyDescent="0.2"/>
    <row r="31024" ht="13.15" customHeight="1" x14ac:dyDescent="0.2"/>
    <row r="31025" ht="13.15" customHeight="1" x14ac:dyDescent="0.2"/>
    <row r="31026" ht="13.15" customHeight="1" x14ac:dyDescent="0.2"/>
    <row r="31027" ht="13.15" customHeight="1" x14ac:dyDescent="0.2"/>
    <row r="31028" ht="13.15" customHeight="1" x14ac:dyDescent="0.2"/>
    <row r="31029" ht="13.15" customHeight="1" x14ac:dyDescent="0.2"/>
    <row r="31030" ht="13.15" customHeight="1" x14ac:dyDescent="0.2"/>
    <row r="31031" ht="13.15" customHeight="1" x14ac:dyDescent="0.2"/>
    <row r="31032" ht="13.15" customHeight="1" x14ac:dyDescent="0.2"/>
    <row r="31033" ht="13.15" customHeight="1" x14ac:dyDescent="0.2"/>
    <row r="31034" ht="13.15" customHeight="1" x14ac:dyDescent="0.2"/>
    <row r="31035" ht="13.15" customHeight="1" x14ac:dyDescent="0.2"/>
    <row r="31036" ht="13.15" customHeight="1" x14ac:dyDescent="0.2"/>
    <row r="31037" ht="13.15" customHeight="1" x14ac:dyDescent="0.2"/>
    <row r="31038" ht="13.15" customHeight="1" x14ac:dyDescent="0.2"/>
    <row r="31039" ht="13.15" customHeight="1" x14ac:dyDescent="0.2"/>
    <row r="31040" ht="13.15" customHeight="1" x14ac:dyDescent="0.2"/>
    <row r="31041" ht="13.15" customHeight="1" x14ac:dyDescent="0.2"/>
    <row r="31042" ht="13.15" customHeight="1" x14ac:dyDescent="0.2"/>
    <row r="31043" ht="13.15" customHeight="1" x14ac:dyDescent="0.2"/>
    <row r="31044" ht="13.15" customHeight="1" x14ac:dyDescent="0.2"/>
    <row r="31045" ht="13.15" customHeight="1" x14ac:dyDescent="0.2"/>
    <row r="31046" ht="13.15" customHeight="1" x14ac:dyDescent="0.2"/>
    <row r="31047" ht="13.15" customHeight="1" x14ac:dyDescent="0.2"/>
    <row r="31048" ht="13.15" customHeight="1" x14ac:dyDescent="0.2"/>
    <row r="31049" ht="13.15" customHeight="1" x14ac:dyDescent="0.2"/>
    <row r="31050" ht="13.15" customHeight="1" x14ac:dyDescent="0.2"/>
    <row r="31051" ht="13.15" customHeight="1" x14ac:dyDescent="0.2"/>
    <row r="31052" ht="13.15" customHeight="1" x14ac:dyDescent="0.2"/>
    <row r="31053" ht="13.15" customHeight="1" x14ac:dyDescent="0.2"/>
    <row r="31054" ht="13.15" customHeight="1" x14ac:dyDescent="0.2"/>
    <row r="31055" ht="13.15" customHeight="1" x14ac:dyDescent="0.2"/>
    <row r="31056" ht="13.15" customHeight="1" x14ac:dyDescent="0.2"/>
    <row r="31057" ht="13.15" customHeight="1" x14ac:dyDescent="0.2"/>
    <row r="31058" ht="13.15" customHeight="1" x14ac:dyDescent="0.2"/>
    <row r="31059" ht="13.15" customHeight="1" x14ac:dyDescent="0.2"/>
    <row r="31060" ht="13.15" customHeight="1" x14ac:dyDescent="0.2"/>
    <row r="31061" ht="13.15" customHeight="1" x14ac:dyDescent="0.2"/>
    <row r="31062" ht="13.15" customHeight="1" x14ac:dyDescent="0.2"/>
    <row r="31063" ht="13.15" customHeight="1" x14ac:dyDescent="0.2"/>
    <row r="31064" ht="13.15" customHeight="1" x14ac:dyDescent="0.2"/>
    <row r="31065" ht="13.15" customHeight="1" x14ac:dyDescent="0.2"/>
    <row r="31066" ht="13.15" customHeight="1" x14ac:dyDescent="0.2"/>
    <row r="31067" ht="13.15" customHeight="1" x14ac:dyDescent="0.2"/>
    <row r="31068" ht="13.15" customHeight="1" x14ac:dyDescent="0.2"/>
    <row r="31069" ht="13.15" customHeight="1" x14ac:dyDescent="0.2"/>
    <row r="31070" ht="13.15" customHeight="1" x14ac:dyDescent="0.2"/>
    <row r="31071" ht="13.15" customHeight="1" x14ac:dyDescent="0.2"/>
    <row r="31072" ht="13.15" customHeight="1" x14ac:dyDescent="0.2"/>
    <row r="31073" ht="13.15" customHeight="1" x14ac:dyDescent="0.2"/>
    <row r="31074" ht="13.15" customHeight="1" x14ac:dyDescent="0.2"/>
    <row r="31075" ht="13.15" customHeight="1" x14ac:dyDescent="0.2"/>
    <row r="31076" ht="13.15" customHeight="1" x14ac:dyDescent="0.2"/>
    <row r="31077" ht="13.15" customHeight="1" x14ac:dyDescent="0.2"/>
    <row r="31078" ht="13.15" customHeight="1" x14ac:dyDescent="0.2"/>
    <row r="31079" ht="13.15" customHeight="1" x14ac:dyDescent="0.2"/>
    <row r="31080" ht="13.15" customHeight="1" x14ac:dyDescent="0.2"/>
    <row r="31081" ht="13.15" customHeight="1" x14ac:dyDescent="0.2"/>
    <row r="31082" ht="13.15" customHeight="1" x14ac:dyDescent="0.2"/>
    <row r="31083" ht="13.15" customHeight="1" x14ac:dyDescent="0.2"/>
    <row r="31084" ht="13.15" customHeight="1" x14ac:dyDescent="0.2"/>
    <row r="31085" ht="13.15" customHeight="1" x14ac:dyDescent="0.2"/>
    <row r="31086" ht="13.15" customHeight="1" x14ac:dyDescent="0.2"/>
    <row r="31087" ht="13.15" customHeight="1" x14ac:dyDescent="0.2"/>
    <row r="31088" ht="13.15" customHeight="1" x14ac:dyDescent="0.2"/>
    <row r="31089" ht="13.15" customHeight="1" x14ac:dyDescent="0.2"/>
    <row r="31090" ht="13.15" customHeight="1" x14ac:dyDescent="0.2"/>
    <row r="31091" ht="13.15" customHeight="1" x14ac:dyDescent="0.2"/>
    <row r="31092" ht="13.15" customHeight="1" x14ac:dyDescent="0.2"/>
    <row r="31093" ht="13.15" customHeight="1" x14ac:dyDescent="0.2"/>
    <row r="31094" ht="13.15" customHeight="1" x14ac:dyDescent="0.2"/>
    <row r="31095" ht="13.15" customHeight="1" x14ac:dyDescent="0.2"/>
    <row r="31096" ht="13.15" customHeight="1" x14ac:dyDescent="0.2"/>
    <row r="31097" ht="13.15" customHeight="1" x14ac:dyDescent="0.2"/>
    <row r="31098" ht="13.15" customHeight="1" x14ac:dyDescent="0.2"/>
    <row r="31099" ht="13.15" customHeight="1" x14ac:dyDescent="0.2"/>
    <row r="31100" ht="13.15" customHeight="1" x14ac:dyDescent="0.2"/>
    <row r="31101" ht="13.15" customHeight="1" x14ac:dyDescent="0.2"/>
    <row r="31102" ht="13.15" customHeight="1" x14ac:dyDescent="0.2"/>
    <row r="31103" ht="13.15" customHeight="1" x14ac:dyDescent="0.2"/>
    <row r="31104" ht="13.15" customHeight="1" x14ac:dyDescent="0.2"/>
    <row r="31105" ht="13.15" customHeight="1" x14ac:dyDescent="0.2"/>
    <row r="31106" ht="13.15" customHeight="1" x14ac:dyDescent="0.2"/>
    <row r="31107" ht="13.15" customHeight="1" x14ac:dyDescent="0.2"/>
    <row r="31108" ht="13.15" customHeight="1" x14ac:dyDescent="0.2"/>
    <row r="31109" ht="13.15" customHeight="1" x14ac:dyDescent="0.2"/>
    <row r="31110" ht="13.15" customHeight="1" x14ac:dyDescent="0.2"/>
    <row r="31111" ht="13.15" customHeight="1" x14ac:dyDescent="0.2"/>
    <row r="31112" ht="13.15" customHeight="1" x14ac:dyDescent="0.2"/>
    <row r="31113" ht="13.15" customHeight="1" x14ac:dyDescent="0.2"/>
    <row r="31114" ht="13.15" customHeight="1" x14ac:dyDescent="0.2"/>
    <row r="31115" ht="13.15" customHeight="1" x14ac:dyDescent="0.2"/>
    <row r="31116" ht="13.15" customHeight="1" x14ac:dyDescent="0.2"/>
    <row r="31117" ht="13.15" customHeight="1" x14ac:dyDescent="0.2"/>
    <row r="31118" ht="13.15" customHeight="1" x14ac:dyDescent="0.2"/>
    <row r="31119" ht="13.15" customHeight="1" x14ac:dyDescent="0.2"/>
    <row r="31120" ht="13.15" customHeight="1" x14ac:dyDescent="0.2"/>
    <row r="31121" ht="13.15" customHeight="1" x14ac:dyDescent="0.2"/>
    <row r="31122" ht="13.15" customHeight="1" x14ac:dyDescent="0.2"/>
    <row r="31123" ht="13.15" customHeight="1" x14ac:dyDescent="0.2"/>
    <row r="31124" ht="13.15" customHeight="1" x14ac:dyDescent="0.2"/>
    <row r="31125" ht="13.15" customHeight="1" x14ac:dyDescent="0.2"/>
    <row r="31126" ht="13.15" customHeight="1" x14ac:dyDescent="0.2"/>
    <row r="31127" ht="13.15" customHeight="1" x14ac:dyDescent="0.2"/>
    <row r="31128" ht="13.15" customHeight="1" x14ac:dyDescent="0.2"/>
    <row r="31129" ht="13.15" customHeight="1" x14ac:dyDescent="0.2"/>
    <row r="31130" ht="13.15" customHeight="1" x14ac:dyDescent="0.2"/>
    <row r="31131" ht="13.15" customHeight="1" x14ac:dyDescent="0.2"/>
    <row r="31132" ht="13.15" customHeight="1" x14ac:dyDescent="0.2"/>
    <row r="31133" ht="13.15" customHeight="1" x14ac:dyDescent="0.2"/>
    <row r="31134" ht="13.15" customHeight="1" x14ac:dyDescent="0.2"/>
    <row r="31135" ht="13.15" customHeight="1" x14ac:dyDescent="0.2"/>
    <row r="31136" ht="13.15" customHeight="1" x14ac:dyDescent="0.2"/>
    <row r="31137" ht="13.15" customHeight="1" x14ac:dyDescent="0.2"/>
    <row r="31138" ht="13.15" customHeight="1" x14ac:dyDescent="0.2"/>
    <row r="31139" ht="13.15" customHeight="1" x14ac:dyDescent="0.2"/>
    <row r="31140" ht="13.15" customHeight="1" x14ac:dyDescent="0.2"/>
    <row r="31141" ht="13.15" customHeight="1" x14ac:dyDescent="0.2"/>
    <row r="31142" ht="13.15" customHeight="1" x14ac:dyDescent="0.2"/>
    <row r="31143" ht="13.15" customHeight="1" x14ac:dyDescent="0.2"/>
    <row r="31144" ht="13.15" customHeight="1" x14ac:dyDescent="0.2"/>
    <row r="31145" ht="13.15" customHeight="1" x14ac:dyDescent="0.2"/>
    <row r="31146" ht="13.15" customHeight="1" x14ac:dyDescent="0.2"/>
    <row r="31147" ht="13.15" customHeight="1" x14ac:dyDescent="0.2"/>
    <row r="31148" ht="13.15" customHeight="1" x14ac:dyDescent="0.2"/>
    <row r="31149" ht="13.15" customHeight="1" x14ac:dyDescent="0.2"/>
    <row r="31150" ht="13.15" customHeight="1" x14ac:dyDescent="0.2"/>
    <row r="31151" ht="13.15" customHeight="1" x14ac:dyDescent="0.2"/>
    <row r="31152" ht="13.15" customHeight="1" x14ac:dyDescent="0.2"/>
    <row r="31153" ht="13.15" customHeight="1" x14ac:dyDescent="0.2"/>
    <row r="31154" ht="13.15" customHeight="1" x14ac:dyDescent="0.2"/>
    <row r="31155" ht="13.15" customHeight="1" x14ac:dyDescent="0.2"/>
    <row r="31156" ht="13.15" customHeight="1" x14ac:dyDescent="0.2"/>
    <row r="31157" ht="13.15" customHeight="1" x14ac:dyDescent="0.2"/>
    <row r="31158" ht="13.15" customHeight="1" x14ac:dyDescent="0.2"/>
    <row r="31159" ht="13.15" customHeight="1" x14ac:dyDescent="0.2"/>
    <row r="31160" ht="13.15" customHeight="1" x14ac:dyDescent="0.2"/>
    <row r="31161" ht="13.15" customHeight="1" x14ac:dyDescent="0.2"/>
    <row r="31162" ht="13.15" customHeight="1" x14ac:dyDescent="0.2"/>
    <row r="31163" ht="13.15" customHeight="1" x14ac:dyDescent="0.2"/>
    <row r="31164" ht="13.15" customHeight="1" x14ac:dyDescent="0.2"/>
    <row r="31165" ht="13.15" customHeight="1" x14ac:dyDescent="0.2"/>
    <row r="31166" ht="13.15" customHeight="1" x14ac:dyDescent="0.2"/>
    <row r="31167" ht="13.15" customHeight="1" x14ac:dyDescent="0.2"/>
    <row r="31168" ht="13.15" customHeight="1" x14ac:dyDescent="0.2"/>
    <row r="31169" ht="13.15" customHeight="1" x14ac:dyDescent="0.2"/>
    <row r="31170" ht="13.15" customHeight="1" x14ac:dyDescent="0.2"/>
    <row r="31171" ht="13.15" customHeight="1" x14ac:dyDescent="0.2"/>
    <row r="31172" ht="13.15" customHeight="1" x14ac:dyDescent="0.2"/>
    <row r="31173" ht="13.15" customHeight="1" x14ac:dyDescent="0.2"/>
    <row r="31174" ht="13.15" customHeight="1" x14ac:dyDescent="0.2"/>
    <row r="31175" ht="13.15" customHeight="1" x14ac:dyDescent="0.2"/>
    <row r="31176" ht="13.15" customHeight="1" x14ac:dyDescent="0.2"/>
    <row r="31177" ht="13.15" customHeight="1" x14ac:dyDescent="0.2"/>
    <row r="31178" ht="13.15" customHeight="1" x14ac:dyDescent="0.2"/>
    <row r="31179" ht="13.15" customHeight="1" x14ac:dyDescent="0.2"/>
    <row r="31180" ht="13.15" customHeight="1" x14ac:dyDescent="0.2"/>
    <row r="31181" ht="13.15" customHeight="1" x14ac:dyDescent="0.2"/>
    <row r="31182" ht="13.15" customHeight="1" x14ac:dyDescent="0.2"/>
    <row r="31183" ht="13.15" customHeight="1" x14ac:dyDescent="0.2"/>
    <row r="31184" ht="13.15" customHeight="1" x14ac:dyDescent="0.2"/>
    <row r="31185" ht="13.15" customHeight="1" x14ac:dyDescent="0.2"/>
    <row r="31186" ht="13.15" customHeight="1" x14ac:dyDescent="0.2"/>
    <row r="31187" ht="13.15" customHeight="1" x14ac:dyDescent="0.2"/>
    <row r="31188" ht="13.15" customHeight="1" x14ac:dyDescent="0.2"/>
    <row r="31189" ht="13.15" customHeight="1" x14ac:dyDescent="0.2"/>
    <row r="31190" ht="13.15" customHeight="1" x14ac:dyDescent="0.2"/>
    <row r="31191" ht="13.15" customHeight="1" x14ac:dyDescent="0.2"/>
    <row r="31192" ht="13.15" customHeight="1" x14ac:dyDescent="0.2"/>
    <row r="31193" ht="13.15" customHeight="1" x14ac:dyDescent="0.2"/>
    <row r="31194" ht="13.15" customHeight="1" x14ac:dyDescent="0.2"/>
    <row r="31195" ht="13.15" customHeight="1" x14ac:dyDescent="0.2"/>
    <row r="31196" ht="13.15" customHeight="1" x14ac:dyDescent="0.2"/>
    <row r="31197" ht="13.15" customHeight="1" x14ac:dyDescent="0.2"/>
    <row r="31198" ht="13.15" customHeight="1" x14ac:dyDescent="0.2"/>
    <row r="31199" ht="13.15" customHeight="1" x14ac:dyDescent="0.2"/>
    <row r="31200" ht="13.15" customHeight="1" x14ac:dyDescent="0.2"/>
    <row r="31201" ht="13.15" customHeight="1" x14ac:dyDescent="0.2"/>
    <row r="31202" ht="13.15" customHeight="1" x14ac:dyDescent="0.2"/>
    <row r="31203" ht="13.15" customHeight="1" x14ac:dyDescent="0.2"/>
    <row r="31204" ht="13.15" customHeight="1" x14ac:dyDescent="0.2"/>
    <row r="31205" ht="13.15" customHeight="1" x14ac:dyDescent="0.2"/>
    <row r="31206" ht="13.15" customHeight="1" x14ac:dyDescent="0.2"/>
    <row r="31207" ht="13.15" customHeight="1" x14ac:dyDescent="0.2"/>
    <row r="31208" ht="13.15" customHeight="1" x14ac:dyDescent="0.2"/>
    <row r="31209" ht="13.15" customHeight="1" x14ac:dyDescent="0.2"/>
    <row r="31210" ht="13.15" customHeight="1" x14ac:dyDescent="0.2"/>
    <row r="31211" ht="13.15" customHeight="1" x14ac:dyDescent="0.2"/>
    <row r="31212" ht="13.15" customHeight="1" x14ac:dyDescent="0.2"/>
    <row r="31213" ht="13.15" customHeight="1" x14ac:dyDescent="0.2"/>
    <row r="31214" ht="13.15" customHeight="1" x14ac:dyDescent="0.2"/>
    <row r="31215" ht="13.15" customHeight="1" x14ac:dyDescent="0.2"/>
    <row r="31216" ht="13.15" customHeight="1" x14ac:dyDescent="0.2"/>
    <row r="31217" ht="13.15" customHeight="1" x14ac:dyDescent="0.2"/>
    <row r="31218" ht="13.15" customHeight="1" x14ac:dyDescent="0.2"/>
    <row r="31219" ht="13.15" customHeight="1" x14ac:dyDescent="0.2"/>
    <row r="31220" ht="13.15" customHeight="1" x14ac:dyDescent="0.2"/>
    <row r="31221" ht="13.15" customHeight="1" x14ac:dyDescent="0.2"/>
    <row r="31222" ht="13.15" customHeight="1" x14ac:dyDescent="0.2"/>
    <row r="31223" ht="13.15" customHeight="1" x14ac:dyDescent="0.2"/>
    <row r="31224" ht="13.15" customHeight="1" x14ac:dyDescent="0.2"/>
    <row r="31225" ht="13.15" customHeight="1" x14ac:dyDescent="0.2"/>
    <row r="31226" ht="13.15" customHeight="1" x14ac:dyDescent="0.2"/>
    <row r="31227" ht="13.15" customHeight="1" x14ac:dyDescent="0.2"/>
    <row r="31228" ht="13.15" customHeight="1" x14ac:dyDescent="0.2"/>
    <row r="31229" ht="13.15" customHeight="1" x14ac:dyDescent="0.2"/>
    <row r="31230" ht="13.15" customHeight="1" x14ac:dyDescent="0.2"/>
    <row r="31231" ht="13.15" customHeight="1" x14ac:dyDescent="0.2"/>
    <row r="31232" ht="13.15" customHeight="1" x14ac:dyDescent="0.2"/>
    <row r="31233" ht="13.15" customHeight="1" x14ac:dyDescent="0.2"/>
    <row r="31234" ht="13.15" customHeight="1" x14ac:dyDescent="0.2"/>
    <row r="31235" ht="13.15" customHeight="1" x14ac:dyDescent="0.2"/>
    <row r="31236" ht="13.15" customHeight="1" x14ac:dyDescent="0.2"/>
    <row r="31237" ht="13.15" customHeight="1" x14ac:dyDescent="0.2"/>
    <row r="31238" ht="13.15" customHeight="1" x14ac:dyDescent="0.2"/>
    <row r="31239" ht="13.15" customHeight="1" x14ac:dyDescent="0.2"/>
    <row r="31240" ht="13.15" customHeight="1" x14ac:dyDescent="0.2"/>
    <row r="31241" ht="13.15" customHeight="1" x14ac:dyDescent="0.2"/>
    <row r="31242" ht="13.15" customHeight="1" x14ac:dyDescent="0.2"/>
    <row r="31243" ht="13.15" customHeight="1" x14ac:dyDescent="0.2"/>
    <row r="31244" ht="13.15" customHeight="1" x14ac:dyDescent="0.2"/>
    <row r="31245" ht="13.15" customHeight="1" x14ac:dyDescent="0.2"/>
    <row r="31246" ht="13.15" customHeight="1" x14ac:dyDescent="0.2"/>
    <row r="31247" ht="13.15" customHeight="1" x14ac:dyDescent="0.2"/>
    <row r="31248" ht="13.15" customHeight="1" x14ac:dyDescent="0.2"/>
    <row r="31249" ht="13.15" customHeight="1" x14ac:dyDescent="0.2"/>
    <row r="31250" ht="13.15" customHeight="1" x14ac:dyDescent="0.2"/>
    <row r="31251" ht="13.15" customHeight="1" x14ac:dyDescent="0.2"/>
    <row r="31252" ht="13.15" customHeight="1" x14ac:dyDescent="0.2"/>
    <row r="31253" ht="13.15" customHeight="1" x14ac:dyDescent="0.2"/>
    <row r="31254" ht="13.15" customHeight="1" x14ac:dyDescent="0.2"/>
    <row r="31255" ht="13.15" customHeight="1" x14ac:dyDescent="0.2"/>
    <row r="31256" ht="13.15" customHeight="1" x14ac:dyDescent="0.2"/>
    <row r="31257" ht="13.15" customHeight="1" x14ac:dyDescent="0.2"/>
    <row r="31258" ht="13.15" customHeight="1" x14ac:dyDescent="0.2"/>
    <row r="31259" ht="13.15" customHeight="1" x14ac:dyDescent="0.2"/>
    <row r="31260" ht="13.15" customHeight="1" x14ac:dyDescent="0.2"/>
    <row r="31261" ht="13.15" customHeight="1" x14ac:dyDescent="0.2"/>
    <row r="31262" ht="13.15" customHeight="1" x14ac:dyDescent="0.2"/>
    <row r="31263" ht="13.15" customHeight="1" x14ac:dyDescent="0.2"/>
    <row r="31264" ht="13.15" customHeight="1" x14ac:dyDescent="0.2"/>
    <row r="31265" ht="13.15" customHeight="1" x14ac:dyDescent="0.2"/>
    <row r="31266" ht="13.15" customHeight="1" x14ac:dyDescent="0.2"/>
    <row r="31267" ht="13.15" customHeight="1" x14ac:dyDescent="0.2"/>
    <row r="31268" ht="13.15" customHeight="1" x14ac:dyDescent="0.2"/>
    <row r="31269" ht="13.15" customHeight="1" x14ac:dyDescent="0.2"/>
    <row r="31270" ht="13.15" customHeight="1" x14ac:dyDescent="0.2"/>
    <row r="31271" ht="13.15" customHeight="1" x14ac:dyDescent="0.2"/>
    <row r="31272" ht="13.15" customHeight="1" x14ac:dyDescent="0.2"/>
    <row r="31273" ht="13.15" customHeight="1" x14ac:dyDescent="0.2"/>
    <row r="31274" ht="13.15" customHeight="1" x14ac:dyDescent="0.2"/>
    <row r="31275" ht="13.15" customHeight="1" x14ac:dyDescent="0.2"/>
    <row r="31276" ht="13.15" customHeight="1" x14ac:dyDescent="0.2"/>
    <row r="31277" ht="13.15" customHeight="1" x14ac:dyDescent="0.2"/>
    <row r="31278" ht="13.15" customHeight="1" x14ac:dyDescent="0.2"/>
    <row r="31279" ht="13.15" customHeight="1" x14ac:dyDescent="0.2"/>
    <row r="31280" ht="13.15" customHeight="1" x14ac:dyDescent="0.2"/>
    <row r="31281" ht="13.15" customHeight="1" x14ac:dyDescent="0.2"/>
    <row r="31282" ht="13.15" customHeight="1" x14ac:dyDescent="0.2"/>
    <row r="31283" ht="13.15" customHeight="1" x14ac:dyDescent="0.2"/>
    <row r="31284" ht="13.15" customHeight="1" x14ac:dyDescent="0.2"/>
    <row r="31285" ht="13.15" customHeight="1" x14ac:dyDescent="0.2"/>
    <row r="31286" ht="13.15" customHeight="1" x14ac:dyDescent="0.2"/>
    <row r="31287" ht="13.15" customHeight="1" x14ac:dyDescent="0.2"/>
    <row r="31288" ht="13.15" customHeight="1" x14ac:dyDescent="0.2"/>
    <row r="31289" ht="13.15" customHeight="1" x14ac:dyDescent="0.2"/>
    <row r="31290" ht="13.15" customHeight="1" x14ac:dyDescent="0.2"/>
    <row r="31291" ht="13.15" customHeight="1" x14ac:dyDescent="0.2"/>
    <row r="31292" ht="13.15" customHeight="1" x14ac:dyDescent="0.2"/>
    <row r="31293" ht="13.15" customHeight="1" x14ac:dyDescent="0.2"/>
    <row r="31294" ht="13.15" customHeight="1" x14ac:dyDescent="0.2"/>
    <row r="31295" ht="13.15" customHeight="1" x14ac:dyDescent="0.2"/>
    <row r="31296" ht="13.15" customHeight="1" x14ac:dyDescent="0.2"/>
    <row r="31297" ht="13.15" customHeight="1" x14ac:dyDescent="0.2"/>
    <row r="31298" ht="13.15" customHeight="1" x14ac:dyDescent="0.2"/>
    <row r="31299" ht="13.15" customHeight="1" x14ac:dyDescent="0.2"/>
    <row r="31300" ht="13.15" customHeight="1" x14ac:dyDescent="0.2"/>
    <row r="31301" ht="13.15" customHeight="1" x14ac:dyDescent="0.2"/>
    <row r="31302" ht="13.15" customHeight="1" x14ac:dyDescent="0.2"/>
    <row r="31303" ht="13.15" customHeight="1" x14ac:dyDescent="0.2"/>
    <row r="31304" ht="13.15" customHeight="1" x14ac:dyDescent="0.2"/>
    <row r="31305" ht="13.15" customHeight="1" x14ac:dyDescent="0.2"/>
    <row r="31306" ht="13.15" customHeight="1" x14ac:dyDescent="0.2"/>
    <row r="31307" ht="13.15" customHeight="1" x14ac:dyDescent="0.2"/>
    <row r="31308" ht="13.15" customHeight="1" x14ac:dyDescent="0.2"/>
    <row r="31309" ht="13.15" customHeight="1" x14ac:dyDescent="0.2"/>
    <row r="31310" ht="13.15" customHeight="1" x14ac:dyDescent="0.2"/>
    <row r="31311" ht="13.15" customHeight="1" x14ac:dyDescent="0.2"/>
    <row r="31312" ht="13.15" customHeight="1" x14ac:dyDescent="0.2"/>
    <row r="31313" ht="13.15" customHeight="1" x14ac:dyDescent="0.2"/>
    <row r="31314" ht="13.15" customHeight="1" x14ac:dyDescent="0.2"/>
    <row r="31315" ht="13.15" customHeight="1" x14ac:dyDescent="0.2"/>
    <row r="31316" ht="13.15" customHeight="1" x14ac:dyDescent="0.2"/>
    <row r="31317" ht="13.15" customHeight="1" x14ac:dyDescent="0.2"/>
    <row r="31318" ht="13.15" customHeight="1" x14ac:dyDescent="0.2"/>
    <row r="31319" ht="13.15" customHeight="1" x14ac:dyDescent="0.2"/>
    <row r="31320" ht="13.15" customHeight="1" x14ac:dyDescent="0.2"/>
    <row r="31321" ht="13.15" customHeight="1" x14ac:dyDescent="0.2"/>
    <row r="31322" ht="13.15" customHeight="1" x14ac:dyDescent="0.2"/>
    <row r="31323" ht="13.15" customHeight="1" x14ac:dyDescent="0.2"/>
    <row r="31324" ht="13.15" customHeight="1" x14ac:dyDescent="0.2"/>
    <row r="31325" ht="13.15" customHeight="1" x14ac:dyDescent="0.2"/>
    <row r="31326" ht="13.15" customHeight="1" x14ac:dyDescent="0.2"/>
    <row r="31327" ht="13.15" customHeight="1" x14ac:dyDescent="0.2"/>
    <row r="31328" ht="13.15" customHeight="1" x14ac:dyDescent="0.2"/>
    <row r="31329" ht="13.15" customHeight="1" x14ac:dyDescent="0.2"/>
    <row r="31330" ht="13.15" customHeight="1" x14ac:dyDescent="0.2"/>
    <row r="31331" ht="13.15" customHeight="1" x14ac:dyDescent="0.2"/>
    <row r="31332" ht="13.15" customHeight="1" x14ac:dyDescent="0.2"/>
    <row r="31333" ht="13.15" customHeight="1" x14ac:dyDescent="0.2"/>
    <row r="31334" ht="13.15" customHeight="1" x14ac:dyDescent="0.2"/>
    <row r="31335" ht="13.15" customHeight="1" x14ac:dyDescent="0.2"/>
    <row r="31336" ht="13.15" customHeight="1" x14ac:dyDescent="0.2"/>
    <row r="31337" ht="13.15" customHeight="1" x14ac:dyDescent="0.2"/>
    <row r="31338" ht="13.15" customHeight="1" x14ac:dyDescent="0.2"/>
    <row r="31339" ht="13.15" customHeight="1" x14ac:dyDescent="0.2"/>
    <row r="31340" ht="13.15" customHeight="1" x14ac:dyDescent="0.2"/>
    <row r="31341" ht="13.15" customHeight="1" x14ac:dyDescent="0.2"/>
    <row r="31342" ht="13.15" customHeight="1" x14ac:dyDescent="0.2"/>
    <row r="31343" ht="13.15" customHeight="1" x14ac:dyDescent="0.2"/>
    <row r="31344" ht="13.15" customHeight="1" x14ac:dyDescent="0.2"/>
    <row r="31345" ht="13.15" customHeight="1" x14ac:dyDescent="0.2"/>
    <row r="31346" ht="13.15" customHeight="1" x14ac:dyDescent="0.2"/>
    <row r="31347" ht="13.15" customHeight="1" x14ac:dyDescent="0.2"/>
    <row r="31348" ht="13.15" customHeight="1" x14ac:dyDescent="0.2"/>
    <row r="31349" ht="13.15" customHeight="1" x14ac:dyDescent="0.2"/>
    <row r="31350" ht="13.15" customHeight="1" x14ac:dyDescent="0.2"/>
    <row r="31351" ht="13.15" customHeight="1" x14ac:dyDescent="0.2"/>
    <row r="31352" ht="13.15" customHeight="1" x14ac:dyDescent="0.2"/>
    <row r="31353" ht="13.15" customHeight="1" x14ac:dyDescent="0.2"/>
    <row r="31354" ht="13.15" customHeight="1" x14ac:dyDescent="0.2"/>
    <row r="31355" ht="13.15" customHeight="1" x14ac:dyDescent="0.2"/>
    <row r="31356" ht="13.15" customHeight="1" x14ac:dyDescent="0.2"/>
    <row r="31357" ht="13.15" customHeight="1" x14ac:dyDescent="0.2"/>
    <row r="31358" ht="13.15" customHeight="1" x14ac:dyDescent="0.2"/>
    <row r="31359" ht="13.15" customHeight="1" x14ac:dyDescent="0.2"/>
    <row r="31360" ht="13.15" customHeight="1" x14ac:dyDescent="0.2"/>
    <row r="31361" ht="13.15" customHeight="1" x14ac:dyDescent="0.2"/>
    <row r="31362" ht="13.15" customHeight="1" x14ac:dyDescent="0.2"/>
    <row r="31363" ht="13.15" customHeight="1" x14ac:dyDescent="0.2"/>
    <row r="31364" ht="13.15" customHeight="1" x14ac:dyDescent="0.2"/>
    <row r="31365" ht="13.15" customHeight="1" x14ac:dyDescent="0.2"/>
    <row r="31366" ht="13.15" customHeight="1" x14ac:dyDescent="0.2"/>
    <row r="31367" ht="13.15" customHeight="1" x14ac:dyDescent="0.2"/>
    <row r="31368" ht="13.15" customHeight="1" x14ac:dyDescent="0.2"/>
    <row r="31369" ht="13.15" customHeight="1" x14ac:dyDescent="0.2"/>
    <row r="31370" ht="13.15" customHeight="1" x14ac:dyDescent="0.2"/>
    <row r="31371" ht="13.15" customHeight="1" x14ac:dyDescent="0.2"/>
    <row r="31372" ht="13.15" customHeight="1" x14ac:dyDescent="0.2"/>
    <row r="31373" ht="13.15" customHeight="1" x14ac:dyDescent="0.2"/>
    <row r="31374" ht="13.15" customHeight="1" x14ac:dyDescent="0.2"/>
    <row r="31375" ht="13.15" customHeight="1" x14ac:dyDescent="0.2"/>
    <row r="31376" ht="13.15" customHeight="1" x14ac:dyDescent="0.2"/>
    <row r="31377" ht="13.15" customHeight="1" x14ac:dyDescent="0.2"/>
    <row r="31378" ht="13.15" customHeight="1" x14ac:dyDescent="0.2"/>
    <row r="31379" ht="13.15" customHeight="1" x14ac:dyDescent="0.2"/>
    <row r="31380" ht="13.15" customHeight="1" x14ac:dyDescent="0.2"/>
    <row r="31381" ht="13.15" customHeight="1" x14ac:dyDescent="0.2"/>
    <row r="31382" ht="13.15" customHeight="1" x14ac:dyDescent="0.2"/>
    <row r="31383" ht="13.15" customHeight="1" x14ac:dyDescent="0.2"/>
    <row r="31384" ht="13.15" customHeight="1" x14ac:dyDescent="0.2"/>
    <row r="31385" ht="13.15" customHeight="1" x14ac:dyDescent="0.2"/>
    <row r="31386" ht="13.15" customHeight="1" x14ac:dyDescent="0.2"/>
    <row r="31387" ht="13.15" customHeight="1" x14ac:dyDescent="0.2"/>
    <row r="31388" ht="13.15" customHeight="1" x14ac:dyDescent="0.2"/>
    <row r="31389" ht="13.15" customHeight="1" x14ac:dyDescent="0.2"/>
    <row r="31390" ht="13.15" customHeight="1" x14ac:dyDescent="0.2"/>
    <row r="31391" ht="13.15" customHeight="1" x14ac:dyDescent="0.2"/>
    <row r="31392" ht="13.15" customHeight="1" x14ac:dyDescent="0.2"/>
    <row r="31393" ht="13.15" customHeight="1" x14ac:dyDescent="0.2"/>
    <row r="31394" ht="13.15" customHeight="1" x14ac:dyDescent="0.2"/>
    <row r="31395" ht="13.15" customHeight="1" x14ac:dyDescent="0.2"/>
    <row r="31396" ht="13.15" customHeight="1" x14ac:dyDescent="0.2"/>
    <row r="31397" ht="13.15" customHeight="1" x14ac:dyDescent="0.2"/>
    <row r="31398" ht="13.15" customHeight="1" x14ac:dyDescent="0.2"/>
    <row r="31399" ht="13.15" customHeight="1" x14ac:dyDescent="0.2"/>
    <row r="31400" ht="13.15" customHeight="1" x14ac:dyDescent="0.2"/>
    <row r="31401" ht="13.15" customHeight="1" x14ac:dyDescent="0.2"/>
    <row r="31402" ht="13.15" customHeight="1" x14ac:dyDescent="0.2"/>
    <row r="31403" ht="13.15" customHeight="1" x14ac:dyDescent="0.2"/>
    <row r="31404" ht="13.15" customHeight="1" x14ac:dyDescent="0.2"/>
    <row r="31405" ht="13.15" customHeight="1" x14ac:dyDescent="0.2"/>
    <row r="31406" ht="13.15" customHeight="1" x14ac:dyDescent="0.2"/>
    <row r="31407" ht="13.15" customHeight="1" x14ac:dyDescent="0.2"/>
    <row r="31408" ht="13.15" customHeight="1" x14ac:dyDescent="0.2"/>
    <row r="31409" ht="13.15" customHeight="1" x14ac:dyDescent="0.2"/>
    <row r="31410" ht="13.15" customHeight="1" x14ac:dyDescent="0.2"/>
    <row r="31411" ht="13.15" customHeight="1" x14ac:dyDescent="0.2"/>
    <row r="31412" ht="13.15" customHeight="1" x14ac:dyDescent="0.2"/>
    <row r="31413" ht="13.15" customHeight="1" x14ac:dyDescent="0.2"/>
    <row r="31414" ht="13.15" customHeight="1" x14ac:dyDescent="0.2"/>
    <row r="31415" ht="13.15" customHeight="1" x14ac:dyDescent="0.2"/>
    <row r="31416" ht="13.15" customHeight="1" x14ac:dyDescent="0.2"/>
    <row r="31417" ht="13.15" customHeight="1" x14ac:dyDescent="0.2"/>
    <row r="31418" ht="13.15" customHeight="1" x14ac:dyDescent="0.2"/>
    <row r="31419" ht="13.15" customHeight="1" x14ac:dyDescent="0.2"/>
    <row r="31420" ht="13.15" customHeight="1" x14ac:dyDescent="0.2"/>
    <row r="31421" ht="13.15" customHeight="1" x14ac:dyDescent="0.2"/>
    <row r="31422" ht="13.15" customHeight="1" x14ac:dyDescent="0.2"/>
    <row r="31423" ht="13.15" customHeight="1" x14ac:dyDescent="0.2"/>
    <row r="31424" ht="13.15" customHeight="1" x14ac:dyDescent="0.2"/>
    <row r="31425" ht="13.15" customHeight="1" x14ac:dyDescent="0.2"/>
    <row r="31426" ht="13.15" customHeight="1" x14ac:dyDescent="0.2"/>
    <row r="31427" ht="13.15" customHeight="1" x14ac:dyDescent="0.2"/>
    <row r="31428" ht="13.15" customHeight="1" x14ac:dyDescent="0.2"/>
    <row r="31429" ht="13.15" customHeight="1" x14ac:dyDescent="0.2"/>
    <row r="31430" ht="13.15" customHeight="1" x14ac:dyDescent="0.2"/>
    <row r="31431" ht="13.15" customHeight="1" x14ac:dyDescent="0.2"/>
    <row r="31432" ht="13.15" customHeight="1" x14ac:dyDescent="0.2"/>
    <row r="31433" ht="13.15" customHeight="1" x14ac:dyDescent="0.2"/>
    <row r="31434" ht="13.15" customHeight="1" x14ac:dyDescent="0.2"/>
    <row r="31435" ht="13.15" customHeight="1" x14ac:dyDescent="0.2"/>
    <row r="31436" ht="13.15" customHeight="1" x14ac:dyDescent="0.2"/>
    <row r="31437" ht="13.15" customHeight="1" x14ac:dyDescent="0.2"/>
    <row r="31438" ht="13.15" customHeight="1" x14ac:dyDescent="0.2"/>
    <row r="31439" ht="13.15" customHeight="1" x14ac:dyDescent="0.2"/>
    <row r="31440" ht="13.15" customHeight="1" x14ac:dyDescent="0.2"/>
    <row r="31441" ht="13.15" customHeight="1" x14ac:dyDescent="0.2"/>
    <row r="31442" ht="13.15" customHeight="1" x14ac:dyDescent="0.2"/>
    <row r="31443" ht="13.15" customHeight="1" x14ac:dyDescent="0.2"/>
    <row r="31444" ht="13.15" customHeight="1" x14ac:dyDescent="0.2"/>
    <row r="31445" ht="13.15" customHeight="1" x14ac:dyDescent="0.2"/>
    <row r="31446" ht="13.15" customHeight="1" x14ac:dyDescent="0.2"/>
    <row r="31447" ht="13.15" customHeight="1" x14ac:dyDescent="0.2"/>
    <row r="31448" ht="13.15" customHeight="1" x14ac:dyDescent="0.2"/>
    <row r="31449" ht="13.15" customHeight="1" x14ac:dyDescent="0.2"/>
    <row r="31450" ht="13.15" customHeight="1" x14ac:dyDescent="0.2"/>
    <row r="31451" ht="13.15" customHeight="1" x14ac:dyDescent="0.2"/>
    <row r="31452" ht="13.15" customHeight="1" x14ac:dyDescent="0.2"/>
    <row r="31453" ht="13.15" customHeight="1" x14ac:dyDescent="0.2"/>
    <row r="31454" ht="13.15" customHeight="1" x14ac:dyDescent="0.2"/>
    <row r="31455" ht="13.15" customHeight="1" x14ac:dyDescent="0.2"/>
    <row r="31456" ht="13.15" customHeight="1" x14ac:dyDescent="0.2"/>
    <row r="31457" ht="13.15" customHeight="1" x14ac:dyDescent="0.2"/>
    <row r="31458" ht="13.15" customHeight="1" x14ac:dyDescent="0.2"/>
    <row r="31459" ht="13.15" customHeight="1" x14ac:dyDescent="0.2"/>
    <row r="31460" ht="13.15" customHeight="1" x14ac:dyDescent="0.2"/>
    <row r="31461" ht="13.15" customHeight="1" x14ac:dyDescent="0.2"/>
    <row r="31462" ht="13.15" customHeight="1" x14ac:dyDescent="0.2"/>
    <row r="31463" ht="13.15" customHeight="1" x14ac:dyDescent="0.2"/>
    <row r="31464" ht="13.15" customHeight="1" x14ac:dyDescent="0.2"/>
    <row r="31465" ht="13.15" customHeight="1" x14ac:dyDescent="0.2"/>
    <row r="31466" ht="13.15" customHeight="1" x14ac:dyDescent="0.2"/>
    <row r="31467" ht="13.15" customHeight="1" x14ac:dyDescent="0.2"/>
    <row r="31468" ht="13.15" customHeight="1" x14ac:dyDescent="0.2"/>
    <row r="31469" ht="13.15" customHeight="1" x14ac:dyDescent="0.2"/>
    <row r="31470" ht="13.15" customHeight="1" x14ac:dyDescent="0.2"/>
    <row r="31471" ht="13.15" customHeight="1" x14ac:dyDescent="0.2"/>
    <row r="31472" ht="13.15" customHeight="1" x14ac:dyDescent="0.2"/>
    <row r="31473" ht="13.15" customHeight="1" x14ac:dyDescent="0.2"/>
    <row r="31474" ht="13.15" customHeight="1" x14ac:dyDescent="0.2"/>
    <row r="31475" ht="13.15" customHeight="1" x14ac:dyDescent="0.2"/>
    <row r="31476" ht="13.15" customHeight="1" x14ac:dyDescent="0.2"/>
    <row r="31477" ht="13.15" customHeight="1" x14ac:dyDescent="0.2"/>
    <row r="31478" ht="13.15" customHeight="1" x14ac:dyDescent="0.2"/>
    <row r="31479" ht="13.15" customHeight="1" x14ac:dyDescent="0.2"/>
    <row r="31480" ht="13.15" customHeight="1" x14ac:dyDescent="0.2"/>
    <row r="31481" ht="13.15" customHeight="1" x14ac:dyDescent="0.2"/>
    <row r="31482" ht="13.15" customHeight="1" x14ac:dyDescent="0.2"/>
    <row r="31483" ht="13.15" customHeight="1" x14ac:dyDescent="0.2"/>
    <row r="31484" ht="13.15" customHeight="1" x14ac:dyDescent="0.2"/>
    <row r="31485" ht="13.15" customHeight="1" x14ac:dyDescent="0.2"/>
    <row r="31486" ht="13.15" customHeight="1" x14ac:dyDescent="0.2"/>
    <row r="31487" ht="13.15" customHeight="1" x14ac:dyDescent="0.2"/>
    <row r="31488" ht="13.15" customHeight="1" x14ac:dyDescent="0.2"/>
    <row r="31489" ht="13.15" customHeight="1" x14ac:dyDescent="0.2"/>
    <row r="31490" ht="13.15" customHeight="1" x14ac:dyDescent="0.2"/>
    <row r="31491" ht="13.15" customHeight="1" x14ac:dyDescent="0.2"/>
    <row r="31492" ht="13.15" customHeight="1" x14ac:dyDescent="0.2"/>
    <row r="31493" ht="13.15" customHeight="1" x14ac:dyDescent="0.2"/>
    <row r="31494" ht="13.15" customHeight="1" x14ac:dyDescent="0.2"/>
    <row r="31495" ht="13.15" customHeight="1" x14ac:dyDescent="0.2"/>
    <row r="31496" ht="13.15" customHeight="1" x14ac:dyDescent="0.2"/>
    <row r="31497" ht="13.15" customHeight="1" x14ac:dyDescent="0.2"/>
    <row r="31498" ht="13.15" customHeight="1" x14ac:dyDescent="0.2"/>
    <row r="31499" ht="13.15" customHeight="1" x14ac:dyDescent="0.2"/>
    <row r="31500" ht="13.15" customHeight="1" x14ac:dyDescent="0.2"/>
    <row r="31501" ht="13.15" customHeight="1" x14ac:dyDescent="0.2"/>
    <row r="31502" ht="13.15" customHeight="1" x14ac:dyDescent="0.2"/>
    <row r="31503" ht="13.15" customHeight="1" x14ac:dyDescent="0.2"/>
    <row r="31504" ht="13.15" customHeight="1" x14ac:dyDescent="0.2"/>
    <row r="31505" ht="13.15" customHeight="1" x14ac:dyDescent="0.2"/>
    <row r="31506" ht="13.15" customHeight="1" x14ac:dyDescent="0.2"/>
    <row r="31507" ht="13.15" customHeight="1" x14ac:dyDescent="0.2"/>
    <row r="31508" ht="13.15" customHeight="1" x14ac:dyDescent="0.2"/>
    <row r="31509" ht="13.15" customHeight="1" x14ac:dyDescent="0.2"/>
    <row r="31510" ht="13.15" customHeight="1" x14ac:dyDescent="0.2"/>
    <row r="31511" ht="13.15" customHeight="1" x14ac:dyDescent="0.2"/>
    <row r="31512" ht="13.15" customHeight="1" x14ac:dyDescent="0.2"/>
    <row r="31513" ht="13.15" customHeight="1" x14ac:dyDescent="0.2"/>
    <row r="31514" ht="13.15" customHeight="1" x14ac:dyDescent="0.2"/>
    <row r="31515" ht="13.15" customHeight="1" x14ac:dyDescent="0.2"/>
    <row r="31516" ht="13.15" customHeight="1" x14ac:dyDescent="0.2"/>
    <row r="31517" ht="13.15" customHeight="1" x14ac:dyDescent="0.2"/>
    <row r="31518" ht="13.15" customHeight="1" x14ac:dyDescent="0.2"/>
    <row r="31519" ht="13.15" customHeight="1" x14ac:dyDescent="0.2"/>
    <row r="31520" ht="13.15" customHeight="1" x14ac:dyDescent="0.2"/>
    <row r="31521" ht="13.15" customHeight="1" x14ac:dyDescent="0.2"/>
    <row r="31522" ht="13.15" customHeight="1" x14ac:dyDescent="0.2"/>
    <row r="31523" ht="13.15" customHeight="1" x14ac:dyDescent="0.2"/>
    <row r="31524" ht="13.15" customHeight="1" x14ac:dyDescent="0.2"/>
    <row r="31525" ht="13.15" customHeight="1" x14ac:dyDescent="0.2"/>
    <row r="31526" ht="13.15" customHeight="1" x14ac:dyDescent="0.2"/>
    <row r="31527" ht="13.15" customHeight="1" x14ac:dyDescent="0.2"/>
    <row r="31528" ht="13.15" customHeight="1" x14ac:dyDescent="0.2"/>
    <row r="31529" ht="13.15" customHeight="1" x14ac:dyDescent="0.2"/>
    <row r="31530" ht="13.15" customHeight="1" x14ac:dyDescent="0.2"/>
    <row r="31531" ht="13.15" customHeight="1" x14ac:dyDescent="0.2"/>
    <row r="31532" ht="13.15" customHeight="1" x14ac:dyDescent="0.2"/>
    <row r="31533" ht="13.15" customHeight="1" x14ac:dyDescent="0.2"/>
    <row r="31534" ht="13.15" customHeight="1" x14ac:dyDescent="0.2"/>
    <row r="31535" ht="13.15" customHeight="1" x14ac:dyDescent="0.2"/>
    <row r="31536" ht="13.15" customHeight="1" x14ac:dyDescent="0.2"/>
    <row r="31537" ht="13.15" customHeight="1" x14ac:dyDescent="0.2"/>
    <row r="31538" ht="13.15" customHeight="1" x14ac:dyDescent="0.2"/>
    <row r="31539" ht="13.15" customHeight="1" x14ac:dyDescent="0.2"/>
    <row r="31540" ht="13.15" customHeight="1" x14ac:dyDescent="0.2"/>
    <row r="31541" ht="13.15" customHeight="1" x14ac:dyDescent="0.2"/>
    <row r="31542" ht="13.15" customHeight="1" x14ac:dyDescent="0.2"/>
    <row r="31543" ht="13.15" customHeight="1" x14ac:dyDescent="0.2"/>
    <row r="31544" ht="13.15" customHeight="1" x14ac:dyDescent="0.2"/>
    <row r="31545" ht="13.15" customHeight="1" x14ac:dyDescent="0.2"/>
    <row r="31546" ht="13.15" customHeight="1" x14ac:dyDescent="0.2"/>
    <row r="31547" ht="13.15" customHeight="1" x14ac:dyDescent="0.2"/>
    <row r="31548" ht="13.15" customHeight="1" x14ac:dyDescent="0.2"/>
    <row r="31549" ht="13.15" customHeight="1" x14ac:dyDescent="0.2"/>
    <row r="31550" ht="13.15" customHeight="1" x14ac:dyDescent="0.2"/>
    <row r="31551" ht="13.15" customHeight="1" x14ac:dyDescent="0.2"/>
    <row r="31552" ht="13.15" customHeight="1" x14ac:dyDescent="0.2"/>
    <row r="31553" ht="13.15" customHeight="1" x14ac:dyDescent="0.2"/>
    <row r="31554" ht="13.15" customHeight="1" x14ac:dyDescent="0.2"/>
    <row r="31555" ht="13.15" customHeight="1" x14ac:dyDescent="0.2"/>
    <row r="31556" ht="13.15" customHeight="1" x14ac:dyDescent="0.2"/>
    <row r="31557" ht="13.15" customHeight="1" x14ac:dyDescent="0.2"/>
    <row r="31558" ht="13.15" customHeight="1" x14ac:dyDescent="0.2"/>
    <row r="31559" ht="13.15" customHeight="1" x14ac:dyDescent="0.2"/>
    <row r="31560" ht="13.15" customHeight="1" x14ac:dyDescent="0.2"/>
    <row r="31561" ht="13.15" customHeight="1" x14ac:dyDescent="0.2"/>
    <row r="31562" ht="13.15" customHeight="1" x14ac:dyDescent="0.2"/>
    <row r="31563" ht="13.15" customHeight="1" x14ac:dyDescent="0.2"/>
    <row r="31564" ht="13.15" customHeight="1" x14ac:dyDescent="0.2"/>
    <row r="31565" ht="13.15" customHeight="1" x14ac:dyDescent="0.2"/>
    <row r="31566" ht="13.15" customHeight="1" x14ac:dyDescent="0.2"/>
    <row r="31567" ht="13.15" customHeight="1" x14ac:dyDescent="0.2"/>
    <row r="31568" ht="13.15" customHeight="1" x14ac:dyDescent="0.2"/>
    <row r="31569" ht="13.15" customHeight="1" x14ac:dyDescent="0.2"/>
    <row r="31570" ht="13.15" customHeight="1" x14ac:dyDescent="0.2"/>
    <row r="31571" ht="13.15" customHeight="1" x14ac:dyDescent="0.2"/>
    <row r="31572" ht="13.15" customHeight="1" x14ac:dyDescent="0.2"/>
    <row r="31573" ht="13.15" customHeight="1" x14ac:dyDescent="0.2"/>
    <row r="31574" ht="13.15" customHeight="1" x14ac:dyDescent="0.2"/>
    <row r="31575" ht="13.15" customHeight="1" x14ac:dyDescent="0.2"/>
    <row r="31576" ht="13.15" customHeight="1" x14ac:dyDescent="0.2"/>
    <row r="31577" ht="13.15" customHeight="1" x14ac:dyDescent="0.2"/>
    <row r="31578" ht="13.15" customHeight="1" x14ac:dyDescent="0.2"/>
    <row r="31579" ht="13.15" customHeight="1" x14ac:dyDescent="0.2"/>
    <row r="31580" ht="13.15" customHeight="1" x14ac:dyDescent="0.2"/>
    <row r="31581" ht="13.15" customHeight="1" x14ac:dyDescent="0.2"/>
    <row r="31582" ht="13.15" customHeight="1" x14ac:dyDescent="0.2"/>
    <row r="31583" ht="13.15" customHeight="1" x14ac:dyDescent="0.2"/>
    <row r="31584" ht="13.15" customHeight="1" x14ac:dyDescent="0.2"/>
    <row r="31585" ht="13.15" customHeight="1" x14ac:dyDescent="0.2"/>
    <row r="31586" ht="13.15" customHeight="1" x14ac:dyDescent="0.2"/>
    <row r="31587" ht="13.15" customHeight="1" x14ac:dyDescent="0.2"/>
    <row r="31588" ht="13.15" customHeight="1" x14ac:dyDescent="0.2"/>
    <row r="31589" ht="13.15" customHeight="1" x14ac:dyDescent="0.2"/>
    <row r="31590" ht="13.15" customHeight="1" x14ac:dyDescent="0.2"/>
    <row r="31591" ht="13.15" customHeight="1" x14ac:dyDescent="0.2"/>
    <row r="31592" ht="13.15" customHeight="1" x14ac:dyDescent="0.2"/>
    <row r="31593" ht="13.15" customHeight="1" x14ac:dyDescent="0.2"/>
    <row r="31594" ht="13.15" customHeight="1" x14ac:dyDescent="0.2"/>
    <row r="31595" ht="13.15" customHeight="1" x14ac:dyDescent="0.2"/>
    <row r="31596" ht="13.15" customHeight="1" x14ac:dyDescent="0.2"/>
    <row r="31597" ht="13.15" customHeight="1" x14ac:dyDescent="0.2"/>
    <row r="31598" ht="13.15" customHeight="1" x14ac:dyDescent="0.2"/>
    <row r="31599" ht="13.15" customHeight="1" x14ac:dyDescent="0.2"/>
    <row r="31600" ht="13.15" customHeight="1" x14ac:dyDescent="0.2"/>
    <row r="31601" ht="13.15" customHeight="1" x14ac:dyDescent="0.2"/>
    <row r="31602" ht="13.15" customHeight="1" x14ac:dyDescent="0.2"/>
    <row r="31603" ht="13.15" customHeight="1" x14ac:dyDescent="0.2"/>
    <row r="31604" ht="13.15" customHeight="1" x14ac:dyDescent="0.2"/>
    <row r="31605" ht="13.15" customHeight="1" x14ac:dyDescent="0.2"/>
    <row r="31606" ht="13.15" customHeight="1" x14ac:dyDescent="0.2"/>
    <row r="31607" ht="13.15" customHeight="1" x14ac:dyDescent="0.2"/>
    <row r="31608" ht="13.15" customHeight="1" x14ac:dyDescent="0.2"/>
    <row r="31609" ht="13.15" customHeight="1" x14ac:dyDescent="0.2"/>
    <row r="31610" ht="13.15" customHeight="1" x14ac:dyDescent="0.2"/>
    <row r="31611" ht="13.15" customHeight="1" x14ac:dyDescent="0.2"/>
    <row r="31612" ht="13.15" customHeight="1" x14ac:dyDescent="0.2"/>
    <row r="31613" ht="13.15" customHeight="1" x14ac:dyDescent="0.2"/>
    <row r="31614" ht="13.15" customHeight="1" x14ac:dyDescent="0.2"/>
    <row r="31615" ht="13.15" customHeight="1" x14ac:dyDescent="0.2"/>
    <row r="31616" ht="13.15" customHeight="1" x14ac:dyDescent="0.2"/>
    <row r="31617" ht="13.15" customHeight="1" x14ac:dyDescent="0.2"/>
    <row r="31618" ht="13.15" customHeight="1" x14ac:dyDescent="0.2"/>
    <row r="31619" ht="13.15" customHeight="1" x14ac:dyDescent="0.2"/>
    <row r="31620" ht="13.15" customHeight="1" x14ac:dyDescent="0.2"/>
    <row r="31621" ht="13.15" customHeight="1" x14ac:dyDescent="0.2"/>
    <row r="31622" ht="13.15" customHeight="1" x14ac:dyDescent="0.2"/>
    <row r="31623" ht="13.15" customHeight="1" x14ac:dyDescent="0.2"/>
    <row r="31624" ht="13.15" customHeight="1" x14ac:dyDescent="0.2"/>
    <row r="31625" ht="13.15" customHeight="1" x14ac:dyDescent="0.2"/>
    <row r="31626" ht="13.15" customHeight="1" x14ac:dyDescent="0.2"/>
    <row r="31627" ht="13.15" customHeight="1" x14ac:dyDescent="0.2"/>
    <row r="31628" ht="13.15" customHeight="1" x14ac:dyDescent="0.2"/>
    <row r="31629" ht="13.15" customHeight="1" x14ac:dyDescent="0.2"/>
    <row r="31630" ht="13.15" customHeight="1" x14ac:dyDescent="0.2"/>
    <row r="31631" ht="13.15" customHeight="1" x14ac:dyDescent="0.2"/>
    <row r="31632" ht="13.15" customHeight="1" x14ac:dyDescent="0.2"/>
    <row r="31633" ht="13.15" customHeight="1" x14ac:dyDescent="0.2"/>
    <row r="31634" ht="13.15" customHeight="1" x14ac:dyDescent="0.2"/>
    <row r="31635" ht="13.15" customHeight="1" x14ac:dyDescent="0.2"/>
    <row r="31636" ht="13.15" customHeight="1" x14ac:dyDescent="0.2"/>
    <row r="31637" ht="13.15" customHeight="1" x14ac:dyDescent="0.2"/>
    <row r="31638" ht="13.15" customHeight="1" x14ac:dyDescent="0.2"/>
    <row r="31639" ht="13.15" customHeight="1" x14ac:dyDescent="0.2"/>
    <row r="31640" ht="13.15" customHeight="1" x14ac:dyDescent="0.2"/>
    <row r="31641" ht="13.15" customHeight="1" x14ac:dyDescent="0.2"/>
    <row r="31642" ht="13.15" customHeight="1" x14ac:dyDescent="0.2"/>
    <row r="31643" ht="13.15" customHeight="1" x14ac:dyDescent="0.2"/>
    <row r="31644" ht="13.15" customHeight="1" x14ac:dyDescent="0.2"/>
    <row r="31645" ht="13.15" customHeight="1" x14ac:dyDescent="0.2"/>
    <row r="31646" ht="13.15" customHeight="1" x14ac:dyDescent="0.2"/>
    <row r="31647" ht="13.15" customHeight="1" x14ac:dyDescent="0.2"/>
    <row r="31648" ht="13.15" customHeight="1" x14ac:dyDescent="0.2"/>
    <row r="31649" ht="13.15" customHeight="1" x14ac:dyDescent="0.2"/>
    <row r="31650" ht="13.15" customHeight="1" x14ac:dyDescent="0.2"/>
    <row r="31651" ht="13.15" customHeight="1" x14ac:dyDescent="0.2"/>
    <row r="31652" ht="13.15" customHeight="1" x14ac:dyDescent="0.2"/>
    <row r="31653" ht="13.15" customHeight="1" x14ac:dyDescent="0.2"/>
    <row r="31654" ht="13.15" customHeight="1" x14ac:dyDescent="0.2"/>
    <row r="31655" ht="13.15" customHeight="1" x14ac:dyDescent="0.2"/>
    <row r="31656" ht="13.15" customHeight="1" x14ac:dyDescent="0.2"/>
    <row r="31657" ht="13.15" customHeight="1" x14ac:dyDescent="0.2"/>
    <row r="31658" ht="13.15" customHeight="1" x14ac:dyDescent="0.2"/>
    <row r="31659" ht="13.15" customHeight="1" x14ac:dyDescent="0.2"/>
    <row r="31660" ht="13.15" customHeight="1" x14ac:dyDescent="0.2"/>
    <row r="31661" ht="13.15" customHeight="1" x14ac:dyDescent="0.2"/>
    <row r="31662" ht="13.15" customHeight="1" x14ac:dyDescent="0.2"/>
    <row r="31663" ht="13.15" customHeight="1" x14ac:dyDescent="0.2"/>
    <row r="31664" ht="13.15" customHeight="1" x14ac:dyDescent="0.2"/>
    <row r="31665" ht="13.15" customHeight="1" x14ac:dyDescent="0.2"/>
    <row r="31666" ht="13.15" customHeight="1" x14ac:dyDescent="0.2"/>
    <row r="31667" ht="13.15" customHeight="1" x14ac:dyDescent="0.2"/>
    <row r="31668" ht="13.15" customHeight="1" x14ac:dyDescent="0.2"/>
    <row r="31669" ht="13.15" customHeight="1" x14ac:dyDescent="0.2"/>
    <row r="31670" ht="13.15" customHeight="1" x14ac:dyDescent="0.2"/>
    <row r="31671" ht="13.15" customHeight="1" x14ac:dyDescent="0.2"/>
    <row r="31672" ht="13.15" customHeight="1" x14ac:dyDescent="0.2"/>
    <row r="31673" ht="13.15" customHeight="1" x14ac:dyDescent="0.2"/>
    <row r="31674" ht="13.15" customHeight="1" x14ac:dyDescent="0.2"/>
    <row r="31675" ht="13.15" customHeight="1" x14ac:dyDescent="0.2"/>
    <row r="31676" ht="13.15" customHeight="1" x14ac:dyDescent="0.2"/>
    <row r="31677" ht="13.15" customHeight="1" x14ac:dyDescent="0.2"/>
    <row r="31678" ht="13.15" customHeight="1" x14ac:dyDescent="0.2"/>
    <row r="31679" ht="13.15" customHeight="1" x14ac:dyDescent="0.2"/>
    <row r="31680" ht="13.15" customHeight="1" x14ac:dyDescent="0.2"/>
    <row r="31681" ht="13.15" customHeight="1" x14ac:dyDescent="0.2"/>
    <row r="31682" ht="13.15" customHeight="1" x14ac:dyDescent="0.2"/>
    <row r="31683" ht="13.15" customHeight="1" x14ac:dyDescent="0.2"/>
    <row r="31684" ht="13.15" customHeight="1" x14ac:dyDescent="0.2"/>
    <row r="31685" ht="13.15" customHeight="1" x14ac:dyDescent="0.2"/>
    <row r="31686" ht="13.15" customHeight="1" x14ac:dyDescent="0.2"/>
    <row r="31687" ht="13.15" customHeight="1" x14ac:dyDescent="0.2"/>
    <row r="31688" ht="13.15" customHeight="1" x14ac:dyDescent="0.2"/>
    <row r="31689" ht="13.15" customHeight="1" x14ac:dyDescent="0.2"/>
    <row r="31690" ht="13.15" customHeight="1" x14ac:dyDescent="0.2"/>
    <row r="31691" ht="13.15" customHeight="1" x14ac:dyDescent="0.2"/>
    <row r="31692" ht="13.15" customHeight="1" x14ac:dyDescent="0.2"/>
    <row r="31693" ht="13.15" customHeight="1" x14ac:dyDescent="0.2"/>
    <row r="31694" ht="13.15" customHeight="1" x14ac:dyDescent="0.2"/>
    <row r="31695" ht="13.15" customHeight="1" x14ac:dyDescent="0.2"/>
    <row r="31696" ht="13.15" customHeight="1" x14ac:dyDescent="0.2"/>
    <row r="31697" ht="13.15" customHeight="1" x14ac:dyDescent="0.2"/>
    <row r="31698" ht="13.15" customHeight="1" x14ac:dyDescent="0.2"/>
    <row r="31699" ht="13.15" customHeight="1" x14ac:dyDescent="0.2"/>
    <row r="31700" ht="13.15" customHeight="1" x14ac:dyDescent="0.2"/>
    <row r="31701" ht="13.15" customHeight="1" x14ac:dyDescent="0.2"/>
    <row r="31702" ht="13.15" customHeight="1" x14ac:dyDescent="0.2"/>
    <row r="31703" ht="13.15" customHeight="1" x14ac:dyDescent="0.2"/>
    <row r="31704" ht="13.15" customHeight="1" x14ac:dyDescent="0.2"/>
    <row r="31705" ht="13.15" customHeight="1" x14ac:dyDescent="0.2"/>
    <row r="31706" ht="13.15" customHeight="1" x14ac:dyDescent="0.2"/>
    <row r="31707" ht="13.15" customHeight="1" x14ac:dyDescent="0.2"/>
    <row r="31708" ht="13.15" customHeight="1" x14ac:dyDescent="0.2"/>
    <row r="31709" ht="13.15" customHeight="1" x14ac:dyDescent="0.2"/>
    <row r="31710" ht="13.15" customHeight="1" x14ac:dyDescent="0.2"/>
    <row r="31711" ht="13.15" customHeight="1" x14ac:dyDescent="0.2"/>
    <row r="31712" ht="13.15" customHeight="1" x14ac:dyDescent="0.2"/>
    <row r="31713" ht="13.15" customHeight="1" x14ac:dyDescent="0.2"/>
    <row r="31714" ht="13.15" customHeight="1" x14ac:dyDescent="0.2"/>
    <row r="31715" ht="13.15" customHeight="1" x14ac:dyDescent="0.2"/>
    <row r="31716" ht="13.15" customHeight="1" x14ac:dyDescent="0.2"/>
    <row r="31717" ht="13.15" customHeight="1" x14ac:dyDescent="0.2"/>
    <row r="31718" ht="13.15" customHeight="1" x14ac:dyDescent="0.2"/>
    <row r="31719" ht="13.15" customHeight="1" x14ac:dyDescent="0.2"/>
    <row r="31720" ht="13.15" customHeight="1" x14ac:dyDescent="0.2"/>
    <row r="31721" ht="13.15" customHeight="1" x14ac:dyDescent="0.2"/>
    <row r="31722" ht="13.15" customHeight="1" x14ac:dyDescent="0.2"/>
    <row r="31723" ht="13.15" customHeight="1" x14ac:dyDescent="0.2"/>
    <row r="31724" ht="13.15" customHeight="1" x14ac:dyDescent="0.2"/>
    <row r="31725" ht="13.15" customHeight="1" x14ac:dyDescent="0.2"/>
    <row r="31726" ht="13.15" customHeight="1" x14ac:dyDescent="0.2"/>
    <row r="31727" ht="13.15" customHeight="1" x14ac:dyDescent="0.2"/>
    <row r="31728" ht="13.15" customHeight="1" x14ac:dyDescent="0.2"/>
    <row r="31729" ht="13.15" customHeight="1" x14ac:dyDescent="0.2"/>
    <row r="31730" ht="13.15" customHeight="1" x14ac:dyDescent="0.2"/>
    <row r="31731" ht="13.15" customHeight="1" x14ac:dyDescent="0.2"/>
    <row r="31732" ht="13.15" customHeight="1" x14ac:dyDescent="0.2"/>
    <row r="31733" ht="13.15" customHeight="1" x14ac:dyDescent="0.2"/>
    <row r="31734" ht="13.15" customHeight="1" x14ac:dyDescent="0.2"/>
    <row r="31735" ht="13.15" customHeight="1" x14ac:dyDescent="0.2"/>
    <row r="31736" ht="13.15" customHeight="1" x14ac:dyDescent="0.2"/>
    <row r="31737" ht="13.15" customHeight="1" x14ac:dyDescent="0.2"/>
    <row r="31738" ht="13.15" customHeight="1" x14ac:dyDescent="0.2"/>
    <row r="31739" ht="13.15" customHeight="1" x14ac:dyDescent="0.2"/>
    <row r="31740" ht="13.15" customHeight="1" x14ac:dyDescent="0.2"/>
    <row r="31741" ht="13.15" customHeight="1" x14ac:dyDescent="0.2"/>
    <row r="31742" ht="13.15" customHeight="1" x14ac:dyDescent="0.2"/>
    <row r="31743" ht="13.15" customHeight="1" x14ac:dyDescent="0.2"/>
    <row r="31744" ht="13.15" customHeight="1" x14ac:dyDescent="0.2"/>
    <row r="31745" ht="13.15" customHeight="1" x14ac:dyDescent="0.2"/>
    <row r="31746" ht="13.15" customHeight="1" x14ac:dyDescent="0.2"/>
    <row r="31747" ht="13.15" customHeight="1" x14ac:dyDescent="0.2"/>
    <row r="31748" ht="13.15" customHeight="1" x14ac:dyDescent="0.2"/>
    <row r="31749" ht="13.15" customHeight="1" x14ac:dyDescent="0.2"/>
    <row r="31750" ht="13.15" customHeight="1" x14ac:dyDescent="0.2"/>
    <row r="31751" ht="13.15" customHeight="1" x14ac:dyDescent="0.2"/>
    <row r="31752" ht="13.15" customHeight="1" x14ac:dyDescent="0.2"/>
    <row r="31753" ht="13.15" customHeight="1" x14ac:dyDescent="0.2"/>
    <row r="31754" ht="13.15" customHeight="1" x14ac:dyDescent="0.2"/>
    <row r="31755" ht="13.15" customHeight="1" x14ac:dyDescent="0.2"/>
    <row r="31756" ht="13.15" customHeight="1" x14ac:dyDescent="0.2"/>
    <row r="31757" ht="13.15" customHeight="1" x14ac:dyDescent="0.2"/>
    <row r="31758" ht="13.15" customHeight="1" x14ac:dyDescent="0.2"/>
    <row r="31759" ht="13.15" customHeight="1" x14ac:dyDescent="0.2"/>
    <row r="31760" ht="13.15" customHeight="1" x14ac:dyDescent="0.2"/>
    <row r="31761" ht="13.15" customHeight="1" x14ac:dyDescent="0.2"/>
    <row r="31762" ht="13.15" customHeight="1" x14ac:dyDescent="0.2"/>
    <row r="31763" ht="13.15" customHeight="1" x14ac:dyDescent="0.2"/>
    <row r="31764" ht="13.15" customHeight="1" x14ac:dyDescent="0.2"/>
    <row r="31765" ht="13.15" customHeight="1" x14ac:dyDescent="0.2"/>
    <row r="31766" ht="13.15" customHeight="1" x14ac:dyDescent="0.2"/>
    <row r="31767" ht="13.15" customHeight="1" x14ac:dyDescent="0.2"/>
    <row r="31768" ht="13.15" customHeight="1" x14ac:dyDescent="0.2"/>
    <row r="31769" ht="13.15" customHeight="1" x14ac:dyDescent="0.2"/>
    <row r="31770" ht="13.15" customHeight="1" x14ac:dyDescent="0.2"/>
    <row r="31771" ht="13.15" customHeight="1" x14ac:dyDescent="0.2"/>
    <row r="31772" ht="13.15" customHeight="1" x14ac:dyDescent="0.2"/>
    <row r="31773" ht="13.15" customHeight="1" x14ac:dyDescent="0.2"/>
    <row r="31774" ht="13.15" customHeight="1" x14ac:dyDescent="0.2"/>
    <row r="31775" ht="13.15" customHeight="1" x14ac:dyDescent="0.2"/>
    <row r="31776" ht="13.15" customHeight="1" x14ac:dyDescent="0.2"/>
    <row r="31777" ht="13.15" customHeight="1" x14ac:dyDescent="0.2"/>
    <row r="31778" ht="13.15" customHeight="1" x14ac:dyDescent="0.2"/>
    <row r="31779" ht="13.15" customHeight="1" x14ac:dyDescent="0.2"/>
    <row r="31780" ht="13.15" customHeight="1" x14ac:dyDescent="0.2"/>
    <row r="31781" ht="13.15" customHeight="1" x14ac:dyDescent="0.2"/>
    <row r="31782" ht="13.15" customHeight="1" x14ac:dyDescent="0.2"/>
    <row r="31783" ht="13.15" customHeight="1" x14ac:dyDescent="0.2"/>
    <row r="31784" ht="13.15" customHeight="1" x14ac:dyDescent="0.2"/>
    <row r="31785" ht="13.15" customHeight="1" x14ac:dyDescent="0.2"/>
    <row r="31786" ht="13.15" customHeight="1" x14ac:dyDescent="0.2"/>
    <row r="31787" ht="13.15" customHeight="1" x14ac:dyDescent="0.2"/>
    <row r="31788" ht="13.15" customHeight="1" x14ac:dyDescent="0.2"/>
    <row r="31789" ht="13.15" customHeight="1" x14ac:dyDescent="0.2"/>
    <row r="31790" ht="13.15" customHeight="1" x14ac:dyDescent="0.2"/>
    <row r="31791" ht="13.15" customHeight="1" x14ac:dyDescent="0.2"/>
    <row r="31792" ht="13.15" customHeight="1" x14ac:dyDescent="0.2"/>
    <row r="31793" ht="13.15" customHeight="1" x14ac:dyDescent="0.2"/>
    <row r="31794" ht="13.15" customHeight="1" x14ac:dyDescent="0.2"/>
    <row r="31795" ht="13.15" customHeight="1" x14ac:dyDescent="0.2"/>
    <row r="31796" ht="13.15" customHeight="1" x14ac:dyDescent="0.2"/>
    <row r="31797" ht="13.15" customHeight="1" x14ac:dyDescent="0.2"/>
    <row r="31798" ht="13.15" customHeight="1" x14ac:dyDescent="0.2"/>
    <row r="31799" ht="13.15" customHeight="1" x14ac:dyDescent="0.2"/>
    <row r="31800" ht="13.15" customHeight="1" x14ac:dyDescent="0.2"/>
    <row r="31801" ht="13.15" customHeight="1" x14ac:dyDescent="0.2"/>
    <row r="31802" ht="13.15" customHeight="1" x14ac:dyDescent="0.2"/>
    <row r="31803" ht="13.15" customHeight="1" x14ac:dyDescent="0.2"/>
    <row r="31804" ht="13.15" customHeight="1" x14ac:dyDescent="0.2"/>
    <row r="31805" ht="13.15" customHeight="1" x14ac:dyDescent="0.2"/>
    <row r="31806" ht="13.15" customHeight="1" x14ac:dyDescent="0.2"/>
    <row r="31807" ht="13.15" customHeight="1" x14ac:dyDescent="0.2"/>
    <row r="31808" ht="13.15" customHeight="1" x14ac:dyDescent="0.2"/>
    <row r="31809" ht="13.15" customHeight="1" x14ac:dyDescent="0.2"/>
    <row r="31810" ht="13.15" customHeight="1" x14ac:dyDescent="0.2"/>
    <row r="31811" ht="13.15" customHeight="1" x14ac:dyDescent="0.2"/>
    <row r="31812" ht="13.15" customHeight="1" x14ac:dyDescent="0.2"/>
    <row r="31813" ht="13.15" customHeight="1" x14ac:dyDescent="0.2"/>
    <row r="31814" ht="13.15" customHeight="1" x14ac:dyDescent="0.2"/>
    <row r="31815" ht="13.15" customHeight="1" x14ac:dyDescent="0.2"/>
    <row r="31816" ht="13.15" customHeight="1" x14ac:dyDescent="0.2"/>
    <row r="31817" ht="13.15" customHeight="1" x14ac:dyDescent="0.2"/>
    <row r="31818" ht="13.15" customHeight="1" x14ac:dyDescent="0.2"/>
    <row r="31819" ht="13.15" customHeight="1" x14ac:dyDescent="0.2"/>
    <row r="31820" ht="13.15" customHeight="1" x14ac:dyDescent="0.2"/>
    <row r="31821" ht="13.15" customHeight="1" x14ac:dyDescent="0.2"/>
    <row r="31822" ht="13.15" customHeight="1" x14ac:dyDescent="0.2"/>
    <row r="31823" ht="13.15" customHeight="1" x14ac:dyDescent="0.2"/>
    <row r="31824" ht="13.15" customHeight="1" x14ac:dyDescent="0.2"/>
    <row r="31825" ht="13.15" customHeight="1" x14ac:dyDescent="0.2"/>
    <row r="31826" ht="13.15" customHeight="1" x14ac:dyDescent="0.2"/>
    <row r="31827" ht="13.15" customHeight="1" x14ac:dyDescent="0.2"/>
    <row r="31828" ht="13.15" customHeight="1" x14ac:dyDescent="0.2"/>
    <row r="31829" ht="13.15" customHeight="1" x14ac:dyDescent="0.2"/>
    <row r="31830" ht="13.15" customHeight="1" x14ac:dyDescent="0.2"/>
    <row r="31831" ht="13.15" customHeight="1" x14ac:dyDescent="0.2"/>
    <row r="31832" ht="13.15" customHeight="1" x14ac:dyDescent="0.2"/>
    <row r="31833" ht="13.15" customHeight="1" x14ac:dyDescent="0.2"/>
    <row r="31834" ht="13.15" customHeight="1" x14ac:dyDescent="0.2"/>
    <row r="31835" ht="13.15" customHeight="1" x14ac:dyDescent="0.2"/>
    <row r="31836" ht="13.15" customHeight="1" x14ac:dyDescent="0.2"/>
    <row r="31837" ht="13.15" customHeight="1" x14ac:dyDescent="0.2"/>
    <row r="31838" ht="13.15" customHeight="1" x14ac:dyDescent="0.2"/>
    <row r="31839" ht="13.15" customHeight="1" x14ac:dyDescent="0.2"/>
    <row r="31840" ht="13.15" customHeight="1" x14ac:dyDescent="0.2"/>
    <row r="31841" ht="13.15" customHeight="1" x14ac:dyDescent="0.2"/>
    <row r="31842" ht="13.15" customHeight="1" x14ac:dyDescent="0.2"/>
    <row r="31843" ht="13.15" customHeight="1" x14ac:dyDescent="0.2"/>
    <row r="31844" ht="13.15" customHeight="1" x14ac:dyDescent="0.2"/>
    <row r="31845" ht="13.15" customHeight="1" x14ac:dyDescent="0.2"/>
    <row r="31846" ht="13.15" customHeight="1" x14ac:dyDescent="0.2"/>
    <row r="31847" ht="13.15" customHeight="1" x14ac:dyDescent="0.2"/>
    <row r="31848" ht="13.15" customHeight="1" x14ac:dyDescent="0.2"/>
    <row r="31849" ht="13.15" customHeight="1" x14ac:dyDescent="0.2"/>
    <row r="31850" ht="13.15" customHeight="1" x14ac:dyDescent="0.2"/>
    <row r="31851" ht="13.15" customHeight="1" x14ac:dyDescent="0.2"/>
    <row r="31852" ht="13.15" customHeight="1" x14ac:dyDescent="0.2"/>
    <row r="31853" ht="13.15" customHeight="1" x14ac:dyDescent="0.2"/>
    <row r="31854" ht="13.15" customHeight="1" x14ac:dyDescent="0.2"/>
    <row r="31855" ht="13.15" customHeight="1" x14ac:dyDescent="0.2"/>
    <row r="31856" ht="13.15" customHeight="1" x14ac:dyDescent="0.2"/>
    <row r="31857" ht="13.15" customHeight="1" x14ac:dyDescent="0.2"/>
    <row r="31858" ht="13.15" customHeight="1" x14ac:dyDescent="0.2"/>
    <row r="31859" ht="13.15" customHeight="1" x14ac:dyDescent="0.2"/>
    <row r="31860" ht="13.15" customHeight="1" x14ac:dyDescent="0.2"/>
    <row r="31861" ht="13.15" customHeight="1" x14ac:dyDescent="0.2"/>
    <row r="31862" ht="13.15" customHeight="1" x14ac:dyDescent="0.2"/>
    <row r="31863" ht="13.15" customHeight="1" x14ac:dyDescent="0.2"/>
    <row r="31864" ht="13.15" customHeight="1" x14ac:dyDescent="0.2"/>
    <row r="31865" ht="13.15" customHeight="1" x14ac:dyDescent="0.2"/>
    <row r="31866" ht="13.15" customHeight="1" x14ac:dyDescent="0.2"/>
    <row r="31867" ht="13.15" customHeight="1" x14ac:dyDescent="0.2"/>
    <row r="31868" ht="13.15" customHeight="1" x14ac:dyDescent="0.2"/>
    <row r="31869" ht="13.15" customHeight="1" x14ac:dyDescent="0.2"/>
    <row r="31870" ht="13.15" customHeight="1" x14ac:dyDescent="0.2"/>
    <row r="31871" ht="13.15" customHeight="1" x14ac:dyDescent="0.2"/>
    <row r="31872" ht="13.15" customHeight="1" x14ac:dyDescent="0.2"/>
    <row r="31873" ht="13.15" customHeight="1" x14ac:dyDescent="0.2"/>
    <row r="31874" ht="13.15" customHeight="1" x14ac:dyDescent="0.2"/>
    <row r="31875" ht="13.15" customHeight="1" x14ac:dyDescent="0.2"/>
    <row r="31876" ht="13.15" customHeight="1" x14ac:dyDescent="0.2"/>
    <row r="31877" ht="13.15" customHeight="1" x14ac:dyDescent="0.2"/>
    <row r="31878" ht="13.15" customHeight="1" x14ac:dyDescent="0.2"/>
    <row r="31879" ht="13.15" customHeight="1" x14ac:dyDescent="0.2"/>
    <row r="31880" ht="13.15" customHeight="1" x14ac:dyDescent="0.2"/>
    <row r="31881" ht="13.15" customHeight="1" x14ac:dyDescent="0.2"/>
    <row r="31882" ht="13.15" customHeight="1" x14ac:dyDescent="0.2"/>
    <row r="31883" ht="13.15" customHeight="1" x14ac:dyDescent="0.2"/>
    <row r="31884" ht="13.15" customHeight="1" x14ac:dyDescent="0.2"/>
    <row r="31885" ht="13.15" customHeight="1" x14ac:dyDescent="0.2"/>
    <row r="31886" ht="13.15" customHeight="1" x14ac:dyDescent="0.2"/>
    <row r="31887" ht="13.15" customHeight="1" x14ac:dyDescent="0.2"/>
    <row r="31888" ht="13.15" customHeight="1" x14ac:dyDescent="0.2"/>
    <row r="31889" ht="13.15" customHeight="1" x14ac:dyDescent="0.2"/>
    <row r="31890" ht="13.15" customHeight="1" x14ac:dyDescent="0.2"/>
    <row r="31891" ht="13.15" customHeight="1" x14ac:dyDescent="0.2"/>
    <row r="31892" ht="13.15" customHeight="1" x14ac:dyDescent="0.2"/>
    <row r="31893" ht="13.15" customHeight="1" x14ac:dyDescent="0.2"/>
    <row r="31894" ht="13.15" customHeight="1" x14ac:dyDescent="0.2"/>
    <row r="31895" ht="13.15" customHeight="1" x14ac:dyDescent="0.2"/>
    <row r="31896" ht="13.15" customHeight="1" x14ac:dyDescent="0.2"/>
    <row r="31897" ht="13.15" customHeight="1" x14ac:dyDescent="0.2"/>
    <row r="31898" ht="13.15" customHeight="1" x14ac:dyDescent="0.2"/>
    <row r="31899" ht="13.15" customHeight="1" x14ac:dyDescent="0.2"/>
    <row r="31900" ht="13.15" customHeight="1" x14ac:dyDescent="0.2"/>
    <row r="31901" ht="13.15" customHeight="1" x14ac:dyDescent="0.2"/>
    <row r="31902" ht="13.15" customHeight="1" x14ac:dyDescent="0.2"/>
    <row r="31903" ht="13.15" customHeight="1" x14ac:dyDescent="0.2"/>
    <row r="31904" ht="13.15" customHeight="1" x14ac:dyDescent="0.2"/>
    <row r="31905" ht="13.15" customHeight="1" x14ac:dyDescent="0.2"/>
    <row r="31906" ht="13.15" customHeight="1" x14ac:dyDescent="0.2"/>
    <row r="31907" ht="13.15" customHeight="1" x14ac:dyDescent="0.2"/>
    <row r="31908" ht="13.15" customHeight="1" x14ac:dyDescent="0.2"/>
    <row r="31909" ht="13.15" customHeight="1" x14ac:dyDescent="0.2"/>
    <row r="31910" ht="13.15" customHeight="1" x14ac:dyDescent="0.2"/>
    <row r="31911" ht="13.15" customHeight="1" x14ac:dyDescent="0.2"/>
    <row r="31912" ht="13.15" customHeight="1" x14ac:dyDescent="0.2"/>
    <row r="31913" ht="13.15" customHeight="1" x14ac:dyDescent="0.2"/>
    <row r="31914" ht="13.15" customHeight="1" x14ac:dyDescent="0.2"/>
    <row r="31915" ht="13.15" customHeight="1" x14ac:dyDescent="0.2"/>
    <row r="31916" ht="13.15" customHeight="1" x14ac:dyDescent="0.2"/>
    <row r="31917" ht="13.15" customHeight="1" x14ac:dyDescent="0.2"/>
    <row r="31918" ht="13.15" customHeight="1" x14ac:dyDescent="0.2"/>
    <row r="31919" ht="13.15" customHeight="1" x14ac:dyDescent="0.2"/>
    <row r="31920" ht="13.15" customHeight="1" x14ac:dyDescent="0.2"/>
    <row r="31921" ht="13.15" customHeight="1" x14ac:dyDescent="0.2"/>
    <row r="31922" ht="13.15" customHeight="1" x14ac:dyDescent="0.2"/>
    <row r="31923" ht="13.15" customHeight="1" x14ac:dyDescent="0.2"/>
    <row r="31924" ht="13.15" customHeight="1" x14ac:dyDescent="0.2"/>
    <row r="31925" ht="13.15" customHeight="1" x14ac:dyDescent="0.2"/>
    <row r="31926" ht="13.15" customHeight="1" x14ac:dyDescent="0.2"/>
    <row r="31927" ht="13.15" customHeight="1" x14ac:dyDescent="0.2"/>
    <row r="31928" ht="13.15" customHeight="1" x14ac:dyDescent="0.2"/>
    <row r="31929" ht="13.15" customHeight="1" x14ac:dyDescent="0.2"/>
    <row r="31930" ht="13.15" customHeight="1" x14ac:dyDescent="0.2"/>
    <row r="31931" ht="13.15" customHeight="1" x14ac:dyDescent="0.2"/>
    <row r="31932" ht="13.15" customHeight="1" x14ac:dyDescent="0.2"/>
    <row r="31933" ht="13.15" customHeight="1" x14ac:dyDescent="0.2"/>
    <row r="31934" ht="13.15" customHeight="1" x14ac:dyDescent="0.2"/>
    <row r="31935" ht="13.15" customHeight="1" x14ac:dyDescent="0.2"/>
    <row r="31936" ht="13.15" customHeight="1" x14ac:dyDescent="0.2"/>
    <row r="31937" ht="13.15" customHeight="1" x14ac:dyDescent="0.2"/>
    <row r="31938" ht="13.15" customHeight="1" x14ac:dyDescent="0.2"/>
    <row r="31939" ht="13.15" customHeight="1" x14ac:dyDescent="0.2"/>
    <row r="31940" ht="13.15" customHeight="1" x14ac:dyDescent="0.2"/>
    <row r="31941" ht="13.15" customHeight="1" x14ac:dyDescent="0.2"/>
    <row r="31942" ht="13.15" customHeight="1" x14ac:dyDescent="0.2"/>
    <row r="31943" ht="13.15" customHeight="1" x14ac:dyDescent="0.2"/>
    <row r="31944" ht="13.15" customHeight="1" x14ac:dyDescent="0.2"/>
    <row r="31945" ht="13.15" customHeight="1" x14ac:dyDescent="0.2"/>
    <row r="31946" ht="13.15" customHeight="1" x14ac:dyDescent="0.2"/>
    <row r="31947" ht="13.15" customHeight="1" x14ac:dyDescent="0.2"/>
    <row r="31948" ht="13.15" customHeight="1" x14ac:dyDescent="0.2"/>
    <row r="31949" ht="13.15" customHeight="1" x14ac:dyDescent="0.2"/>
    <row r="31950" ht="13.15" customHeight="1" x14ac:dyDescent="0.2"/>
    <row r="31951" ht="13.15" customHeight="1" x14ac:dyDescent="0.2"/>
    <row r="31952" ht="13.15" customHeight="1" x14ac:dyDescent="0.2"/>
    <row r="31953" ht="13.15" customHeight="1" x14ac:dyDescent="0.2"/>
    <row r="31954" ht="13.15" customHeight="1" x14ac:dyDescent="0.2"/>
    <row r="31955" ht="13.15" customHeight="1" x14ac:dyDescent="0.2"/>
    <row r="31956" ht="13.15" customHeight="1" x14ac:dyDescent="0.2"/>
    <row r="31957" ht="13.15" customHeight="1" x14ac:dyDescent="0.2"/>
    <row r="31958" ht="13.15" customHeight="1" x14ac:dyDescent="0.2"/>
    <row r="31959" ht="13.15" customHeight="1" x14ac:dyDescent="0.2"/>
    <row r="31960" ht="13.15" customHeight="1" x14ac:dyDescent="0.2"/>
    <row r="31961" ht="13.15" customHeight="1" x14ac:dyDescent="0.2"/>
    <row r="31962" ht="13.15" customHeight="1" x14ac:dyDescent="0.2"/>
    <row r="31963" ht="13.15" customHeight="1" x14ac:dyDescent="0.2"/>
    <row r="31964" ht="13.15" customHeight="1" x14ac:dyDescent="0.2"/>
    <row r="31965" ht="13.15" customHeight="1" x14ac:dyDescent="0.2"/>
    <row r="31966" ht="13.15" customHeight="1" x14ac:dyDescent="0.2"/>
    <row r="31967" ht="13.15" customHeight="1" x14ac:dyDescent="0.2"/>
    <row r="31968" ht="13.15" customHeight="1" x14ac:dyDescent="0.2"/>
    <row r="31969" ht="13.15" customHeight="1" x14ac:dyDescent="0.2"/>
    <row r="31970" ht="13.15" customHeight="1" x14ac:dyDescent="0.2"/>
    <row r="31971" ht="13.15" customHeight="1" x14ac:dyDescent="0.2"/>
    <row r="31972" ht="13.15" customHeight="1" x14ac:dyDescent="0.2"/>
    <row r="31973" ht="13.15" customHeight="1" x14ac:dyDescent="0.2"/>
    <row r="31974" ht="13.15" customHeight="1" x14ac:dyDescent="0.2"/>
    <row r="31975" ht="13.15" customHeight="1" x14ac:dyDescent="0.2"/>
    <row r="31976" ht="13.15" customHeight="1" x14ac:dyDescent="0.2"/>
    <row r="31977" ht="13.15" customHeight="1" x14ac:dyDescent="0.2"/>
    <row r="31978" ht="13.15" customHeight="1" x14ac:dyDescent="0.2"/>
    <row r="31979" ht="13.15" customHeight="1" x14ac:dyDescent="0.2"/>
    <row r="31980" ht="13.15" customHeight="1" x14ac:dyDescent="0.2"/>
    <row r="31981" ht="13.15" customHeight="1" x14ac:dyDescent="0.2"/>
    <row r="31982" ht="13.15" customHeight="1" x14ac:dyDescent="0.2"/>
    <row r="31983" ht="13.15" customHeight="1" x14ac:dyDescent="0.2"/>
    <row r="31984" ht="13.15" customHeight="1" x14ac:dyDescent="0.2"/>
    <row r="31985" ht="13.15" customHeight="1" x14ac:dyDescent="0.2"/>
    <row r="31986" ht="13.15" customHeight="1" x14ac:dyDescent="0.2"/>
    <row r="31987" ht="13.15" customHeight="1" x14ac:dyDescent="0.2"/>
    <row r="31988" ht="13.15" customHeight="1" x14ac:dyDescent="0.2"/>
    <row r="31989" ht="13.15" customHeight="1" x14ac:dyDescent="0.2"/>
    <row r="31990" ht="13.15" customHeight="1" x14ac:dyDescent="0.2"/>
    <row r="31991" ht="13.15" customHeight="1" x14ac:dyDescent="0.2"/>
    <row r="31992" ht="13.15" customHeight="1" x14ac:dyDescent="0.2"/>
    <row r="31993" ht="13.15" customHeight="1" x14ac:dyDescent="0.2"/>
    <row r="31994" ht="13.15" customHeight="1" x14ac:dyDescent="0.2"/>
    <row r="31995" ht="13.15" customHeight="1" x14ac:dyDescent="0.2"/>
    <row r="31996" ht="13.15" customHeight="1" x14ac:dyDescent="0.2"/>
    <row r="31997" ht="13.15" customHeight="1" x14ac:dyDescent="0.2"/>
    <row r="31998" ht="13.15" customHeight="1" x14ac:dyDescent="0.2"/>
    <row r="31999" ht="13.15" customHeight="1" x14ac:dyDescent="0.2"/>
    <row r="32000" ht="13.15" customHeight="1" x14ac:dyDescent="0.2"/>
    <row r="32001" ht="13.15" customHeight="1" x14ac:dyDescent="0.2"/>
    <row r="32002" ht="13.15" customHeight="1" x14ac:dyDescent="0.2"/>
    <row r="32003" ht="13.15" customHeight="1" x14ac:dyDescent="0.2"/>
    <row r="32004" ht="13.15" customHeight="1" x14ac:dyDescent="0.2"/>
    <row r="32005" ht="13.15" customHeight="1" x14ac:dyDescent="0.2"/>
    <row r="32006" ht="13.15" customHeight="1" x14ac:dyDescent="0.2"/>
    <row r="32007" ht="13.15" customHeight="1" x14ac:dyDescent="0.2"/>
    <row r="32008" ht="13.15" customHeight="1" x14ac:dyDescent="0.2"/>
    <row r="32009" ht="13.15" customHeight="1" x14ac:dyDescent="0.2"/>
    <row r="32010" ht="13.15" customHeight="1" x14ac:dyDescent="0.2"/>
    <row r="32011" ht="13.15" customHeight="1" x14ac:dyDescent="0.2"/>
    <row r="32012" ht="13.15" customHeight="1" x14ac:dyDescent="0.2"/>
    <row r="32013" ht="13.15" customHeight="1" x14ac:dyDescent="0.2"/>
    <row r="32014" ht="13.15" customHeight="1" x14ac:dyDescent="0.2"/>
    <row r="32015" ht="13.15" customHeight="1" x14ac:dyDescent="0.2"/>
    <row r="32016" ht="13.15" customHeight="1" x14ac:dyDescent="0.2"/>
    <row r="32017" ht="13.15" customHeight="1" x14ac:dyDescent="0.2"/>
    <row r="32018" ht="13.15" customHeight="1" x14ac:dyDescent="0.2"/>
    <row r="32019" ht="13.15" customHeight="1" x14ac:dyDescent="0.2"/>
    <row r="32020" ht="13.15" customHeight="1" x14ac:dyDescent="0.2"/>
    <row r="32021" ht="13.15" customHeight="1" x14ac:dyDescent="0.2"/>
    <row r="32022" ht="13.15" customHeight="1" x14ac:dyDescent="0.2"/>
    <row r="32023" ht="13.15" customHeight="1" x14ac:dyDescent="0.2"/>
    <row r="32024" ht="13.15" customHeight="1" x14ac:dyDescent="0.2"/>
    <row r="32025" ht="13.15" customHeight="1" x14ac:dyDescent="0.2"/>
    <row r="32026" ht="13.15" customHeight="1" x14ac:dyDescent="0.2"/>
    <row r="32027" ht="13.15" customHeight="1" x14ac:dyDescent="0.2"/>
    <row r="32028" ht="13.15" customHeight="1" x14ac:dyDescent="0.2"/>
    <row r="32029" ht="13.15" customHeight="1" x14ac:dyDescent="0.2"/>
    <row r="32030" ht="13.15" customHeight="1" x14ac:dyDescent="0.2"/>
    <row r="32031" ht="13.15" customHeight="1" x14ac:dyDescent="0.2"/>
    <row r="32032" ht="13.15" customHeight="1" x14ac:dyDescent="0.2"/>
    <row r="32033" ht="13.15" customHeight="1" x14ac:dyDescent="0.2"/>
    <row r="32034" ht="13.15" customHeight="1" x14ac:dyDescent="0.2"/>
    <row r="32035" ht="13.15" customHeight="1" x14ac:dyDescent="0.2"/>
    <row r="32036" ht="13.15" customHeight="1" x14ac:dyDescent="0.2"/>
    <row r="32037" ht="13.15" customHeight="1" x14ac:dyDescent="0.2"/>
    <row r="32038" ht="13.15" customHeight="1" x14ac:dyDescent="0.2"/>
    <row r="32039" ht="13.15" customHeight="1" x14ac:dyDescent="0.2"/>
    <row r="32040" ht="13.15" customHeight="1" x14ac:dyDescent="0.2"/>
    <row r="32041" ht="13.15" customHeight="1" x14ac:dyDescent="0.2"/>
    <row r="32042" ht="13.15" customHeight="1" x14ac:dyDescent="0.2"/>
    <row r="32043" ht="13.15" customHeight="1" x14ac:dyDescent="0.2"/>
    <row r="32044" ht="13.15" customHeight="1" x14ac:dyDescent="0.2"/>
    <row r="32045" ht="13.15" customHeight="1" x14ac:dyDescent="0.2"/>
    <row r="32046" ht="13.15" customHeight="1" x14ac:dyDescent="0.2"/>
    <row r="32047" ht="13.15" customHeight="1" x14ac:dyDescent="0.2"/>
    <row r="32048" ht="13.15" customHeight="1" x14ac:dyDescent="0.2"/>
    <row r="32049" ht="13.15" customHeight="1" x14ac:dyDescent="0.2"/>
    <row r="32050" ht="13.15" customHeight="1" x14ac:dyDescent="0.2"/>
    <row r="32051" ht="13.15" customHeight="1" x14ac:dyDescent="0.2"/>
    <row r="32052" ht="13.15" customHeight="1" x14ac:dyDescent="0.2"/>
    <row r="32053" ht="13.15" customHeight="1" x14ac:dyDescent="0.2"/>
    <row r="32054" ht="13.15" customHeight="1" x14ac:dyDescent="0.2"/>
    <row r="32055" ht="13.15" customHeight="1" x14ac:dyDescent="0.2"/>
    <row r="32056" ht="13.15" customHeight="1" x14ac:dyDescent="0.2"/>
    <row r="32057" ht="13.15" customHeight="1" x14ac:dyDescent="0.2"/>
    <row r="32058" ht="13.15" customHeight="1" x14ac:dyDescent="0.2"/>
    <row r="32059" ht="13.15" customHeight="1" x14ac:dyDescent="0.2"/>
    <row r="32060" ht="13.15" customHeight="1" x14ac:dyDescent="0.2"/>
    <row r="32061" ht="13.15" customHeight="1" x14ac:dyDescent="0.2"/>
    <row r="32062" ht="13.15" customHeight="1" x14ac:dyDescent="0.2"/>
    <row r="32063" ht="13.15" customHeight="1" x14ac:dyDescent="0.2"/>
    <row r="32064" ht="13.15" customHeight="1" x14ac:dyDescent="0.2"/>
    <row r="32065" ht="13.15" customHeight="1" x14ac:dyDescent="0.2"/>
    <row r="32066" ht="13.15" customHeight="1" x14ac:dyDescent="0.2"/>
    <row r="32067" ht="13.15" customHeight="1" x14ac:dyDescent="0.2"/>
    <row r="32068" ht="13.15" customHeight="1" x14ac:dyDescent="0.2"/>
    <row r="32069" ht="13.15" customHeight="1" x14ac:dyDescent="0.2"/>
    <row r="32070" ht="13.15" customHeight="1" x14ac:dyDescent="0.2"/>
    <row r="32071" ht="13.15" customHeight="1" x14ac:dyDescent="0.2"/>
    <row r="32072" ht="13.15" customHeight="1" x14ac:dyDescent="0.2"/>
    <row r="32073" ht="13.15" customHeight="1" x14ac:dyDescent="0.2"/>
    <row r="32074" ht="13.15" customHeight="1" x14ac:dyDescent="0.2"/>
    <row r="32075" ht="13.15" customHeight="1" x14ac:dyDescent="0.2"/>
    <row r="32076" ht="13.15" customHeight="1" x14ac:dyDescent="0.2"/>
    <row r="32077" ht="13.15" customHeight="1" x14ac:dyDescent="0.2"/>
    <row r="32078" ht="13.15" customHeight="1" x14ac:dyDescent="0.2"/>
    <row r="32079" ht="13.15" customHeight="1" x14ac:dyDescent="0.2"/>
    <row r="32080" ht="13.15" customHeight="1" x14ac:dyDescent="0.2"/>
    <row r="32081" ht="13.15" customHeight="1" x14ac:dyDescent="0.2"/>
    <row r="32082" ht="13.15" customHeight="1" x14ac:dyDescent="0.2"/>
    <row r="32083" ht="13.15" customHeight="1" x14ac:dyDescent="0.2"/>
    <row r="32084" ht="13.15" customHeight="1" x14ac:dyDescent="0.2"/>
    <row r="32085" ht="13.15" customHeight="1" x14ac:dyDescent="0.2"/>
    <row r="32086" ht="13.15" customHeight="1" x14ac:dyDescent="0.2"/>
    <row r="32087" ht="13.15" customHeight="1" x14ac:dyDescent="0.2"/>
    <row r="32088" ht="13.15" customHeight="1" x14ac:dyDescent="0.2"/>
    <row r="32089" ht="13.15" customHeight="1" x14ac:dyDescent="0.2"/>
    <row r="32090" ht="13.15" customHeight="1" x14ac:dyDescent="0.2"/>
    <row r="32091" ht="13.15" customHeight="1" x14ac:dyDescent="0.2"/>
    <row r="32092" ht="13.15" customHeight="1" x14ac:dyDescent="0.2"/>
    <row r="32093" ht="13.15" customHeight="1" x14ac:dyDescent="0.2"/>
    <row r="32094" ht="13.15" customHeight="1" x14ac:dyDescent="0.2"/>
    <row r="32095" ht="13.15" customHeight="1" x14ac:dyDescent="0.2"/>
    <row r="32096" ht="13.15" customHeight="1" x14ac:dyDescent="0.2"/>
    <row r="32097" ht="13.15" customHeight="1" x14ac:dyDescent="0.2"/>
    <row r="32098" ht="13.15" customHeight="1" x14ac:dyDescent="0.2"/>
    <row r="32099" ht="13.15" customHeight="1" x14ac:dyDescent="0.2"/>
    <row r="32100" ht="13.15" customHeight="1" x14ac:dyDescent="0.2"/>
    <row r="32101" ht="13.15" customHeight="1" x14ac:dyDescent="0.2"/>
    <row r="32102" ht="13.15" customHeight="1" x14ac:dyDescent="0.2"/>
    <row r="32103" ht="13.15" customHeight="1" x14ac:dyDescent="0.2"/>
    <row r="32104" ht="13.15" customHeight="1" x14ac:dyDescent="0.2"/>
    <row r="32105" ht="13.15" customHeight="1" x14ac:dyDescent="0.2"/>
    <row r="32106" ht="13.15" customHeight="1" x14ac:dyDescent="0.2"/>
    <row r="32107" ht="13.15" customHeight="1" x14ac:dyDescent="0.2"/>
    <row r="32108" ht="13.15" customHeight="1" x14ac:dyDescent="0.2"/>
    <row r="32109" ht="13.15" customHeight="1" x14ac:dyDescent="0.2"/>
    <row r="32110" ht="13.15" customHeight="1" x14ac:dyDescent="0.2"/>
    <row r="32111" ht="13.15" customHeight="1" x14ac:dyDescent="0.2"/>
    <row r="32112" ht="13.15" customHeight="1" x14ac:dyDescent="0.2"/>
    <row r="32113" ht="13.15" customHeight="1" x14ac:dyDescent="0.2"/>
    <row r="32114" ht="13.15" customHeight="1" x14ac:dyDescent="0.2"/>
    <row r="32115" ht="13.15" customHeight="1" x14ac:dyDescent="0.2"/>
    <row r="32116" ht="13.15" customHeight="1" x14ac:dyDescent="0.2"/>
    <row r="32117" ht="13.15" customHeight="1" x14ac:dyDescent="0.2"/>
    <row r="32118" ht="13.15" customHeight="1" x14ac:dyDescent="0.2"/>
    <row r="32119" ht="13.15" customHeight="1" x14ac:dyDescent="0.2"/>
    <row r="32120" ht="13.15" customHeight="1" x14ac:dyDescent="0.2"/>
    <row r="32121" ht="13.15" customHeight="1" x14ac:dyDescent="0.2"/>
    <row r="32122" ht="13.15" customHeight="1" x14ac:dyDescent="0.2"/>
    <row r="32123" ht="13.15" customHeight="1" x14ac:dyDescent="0.2"/>
    <row r="32124" ht="13.15" customHeight="1" x14ac:dyDescent="0.2"/>
    <row r="32125" ht="13.15" customHeight="1" x14ac:dyDescent="0.2"/>
    <row r="32126" ht="13.15" customHeight="1" x14ac:dyDescent="0.2"/>
    <row r="32127" ht="13.15" customHeight="1" x14ac:dyDescent="0.2"/>
    <row r="32128" ht="13.15" customHeight="1" x14ac:dyDescent="0.2"/>
    <row r="32129" ht="13.15" customHeight="1" x14ac:dyDescent="0.2"/>
    <row r="32130" ht="13.15" customHeight="1" x14ac:dyDescent="0.2"/>
    <row r="32131" ht="13.15" customHeight="1" x14ac:dyDescent="0.2"/>
    <row r="32132" ht="13.15" customHeight="1" x14ac:dyDescent="0.2"/>
    <row r="32133" ht="13.15" customHeight="1" x14ac:dyDescent="0.2"/>
    <row r="32134" ht="13.15" customHeight="1" x14ac:dyDescent="0.2"/>
    <row r="32135" ht="13.15" customHeight="1" x14ac:dyDescent="0.2"/>
    <row r="32136" ht="13.15" customHeight="1" x14ac:dyDescent="0.2"/>
    <row r="32137" ht="13.15" customHeight="1" x14ac:dyDescent="0.2"/>
    <row r="32138" ht="13.15" customHeight="1" x14ac:dyDescent="0.2"/>
    <row r="32139" ht="13.15" customHeight="1" x14ac:dyDescent="0.2"/>
    <row r="32140" ht="13.15" customHeight="1" x14ac:dyDescent="0.2"/>
    <row r="32141" ht="13.15" customHeight="1" x14ac:dyDescent="0.2"/>
    <row r="32142" ht="13.15" customHeight="1" x14ac:dyDescent="0.2"/>
    <row r="32143" ht="13.15" customHeight="1" x14ac:dyDescent="0.2"/>
    <row r="32144" ht="13.15" customHeight="1" x14ac:dyDescent="0.2"/>
    <row r="32145" ht="13.15" customHeight="1" x14ac:dyDescent="0.2"/>
    <row r="32146" ht="13.15" customHeight="1" x14ac:dyDescent="0.2"/>
    <row r="32147" ht="13.15" customHeight="1" x14ac:dyDescent="0.2"/>
    <row r="32148" ht="13.15" customHeight="1" x14ac:dyDescent="0.2"/>
    <row r="32149" ht="13.15" customHeight="1" x14ac:dyDescent="0.2"/>
    <row r="32150" ht="13.15" customHeight="1" x14ac:dyDescent="0.2"/>
    <row r="32151" ht="13.15" customHeight="1" x14ac:dyDescent="0.2"/>
    <row r="32152" ht="13.15" customHeight="1" x14ac:dyDescent="0.2"/>
    <row r="32153" ht="13.15" customHeight="1" x14ac:dyDescent="0.2"/>
    <row r="32154" ht="13.15" customHeight="1" x14ac:dyDescent="0.2"/>
    <row r="32155" ht="13.15" customHeight="1" x14ac:dyDescent="0.2"/>
    <row r="32156" ht="13.15" customHeight="1" x14ac:dyDescent="0.2"/>
    <row r="32157" ht="13.15" customHeight="1" x14ac:dyDescent="0.2"/>
    <row r="32158" ht="13.15" customHeight="1" x14ac:dyDescent="0.2"/>
    <row r="32159" ht="13.15" customHeight="1" x14ac:dyDescent="0.2"/>
    <row r="32160" ht="13.15" customHeight="1" x14ac:dyDescent="0.2"/>
    <row r="32161" ht="13.15" customHeight="1" x14ac:dyDescent="0.2"/>
    <row r="32162" ht="13.15" customHeight="1" x14ac:dyDescent="0.2"/>
    <row r="32163" ht="13.15" customHeight="1" x14ac:dyDescent="0.2"/>
    <row r="32164" ht="13.15" customHeight="1" x14ac:dyDescent="0.2"/>
    <row r="32165" ht="13.15" customHeight="1" x14ac:dyDescent="0.2"/>
    <row r="32166" ht="13.15" customHeight="1" x14ac:dyDescent="0.2"/>
    <row r="32167" ht="13.15" customHeight="1" x14ac:dyDescent="0.2"/>
    <row r="32168" ht="13.15" customHeight="1" x14ac:dyDescent="0.2"/>
    <row r="32169" ht="13.15" customHeight="1" x14ac:dyDescent="0.2"/>
    <row r="32170" ht="13.15" customHeight="1" x14ac:dyDescent="0.2"/>
    <row r="32171" ht="13.15" customHeight="1" x14ac:dyDescent="0.2"/>
    <row r="32172" ht="13.15" customHeight="1" x14ac:dyDescent="0.2"/>
    <row r="32173" ht="13.15" customHeight="1" x14ac:dyDescent="0.2"/>
    <row r="32174" ht="13.15" customHeight="1" x14ac:dyDescent="0.2"/>
    <row r="32175" ht="13.15" customHeight="1" x14ac:dyDescent="0.2"/>
    <row r="32176" ht="13.15" customHeight="1" x14ac:dyDescent="0.2"/>
    <row r="32177" ht="13.15" customHeight="1" x14ac:dyDescent="0.2"/>
    <row r="32178" ht="13.15" customHeight="1" x14ac:dyDescent="0.2"/>
    <row r="32179" ht="13.15" customHeight="1" x14ac:dyDescent="0.2"/>
    <row r="32180" ht="13.15" customHeight="1" x14ac:dyDescent="0.2"/>
    <row r="32181" ht="13.15" customHeight="1" x14ac:dyDescent="0.2"/>
    <row r="32182" ht="13.15" customHeight="1" x14ac:dyDescent="0.2"/>
    <row r="32183" ht="13.15" customHeight="1" x14ac:dyDescent="0.2"/>
    <row r="32184" ht="13.15" customHeight="1" x14ac:dyDescent="0.2"/>
    <row r="32185" ht="13.15" customHeight="1" x14ac:dyDescent="0.2"/>
    <row r="32186" ht="13.15" customHeight="1" x14ac:dyDescent="0.2"/>
    <row r="32187" ht="13.15" customHeight="1" x14ac:dyDescent="0.2"/>
    <row r="32188" ht="13.15" customHeight="1" x14ac:dyDescent="0.2"/>
    <row r="32189" ht="13.15" customHeight="1" x14ac:dyDescent="0.2"/>
    <row r="32190" ht="13.15" customHeight="1" x14ac:dyDescent="0.2"/>
    <row r="32191" ht="13.15" customHeight="1" x14ac:dyDescent="0.2"/>
    <row r="32192" ht="13.15" customHeight="1" x14ac:dyDescent="0.2"/>
    <row r="32193" ht="13.15" customHeight="1" x14ac:dyDescent="0.2"/>
    <row r="32194" ht="13.15" customHeight="1" x14ac:dyDescent="0.2"/>
    <row r="32195" ht="13.15" customHeight="1" x14ac:dyDescent="0.2"/>
    <row r="32196" ht="13.15" customHeight="1" x14ac:dyDescent="0.2"/>
    <row r="32197" ht="13.15" customHeight="1" x14ac:dyDescent="0.2"/>
    <row r="32198" ht="13.15" customHeight="1" x14ac:dyDescent="0.2"/>
    <row r="32199" ht="13.15" customHeight="1" x14ac:dyDescent="0.2"/>
    <row r="32200" ht="13.15" customHeight="1" x14ac:dyDescent="0.2"/>
    <row r="32201" ht="13.15" customHeight="1" x14ac:dyDescent="0.2"/>
    <row r="32202" ht="13.15" customHeight="1" x14ac:dyDescent="0.2"/>
    <row r="32203" ht="13.15" customHeight="1" x14ac:dyDescent="0.2"/>
    <row r="32204" ht="13.15" customHeight="1" x14ac:dyDescent="0.2"/>
    <row r="32205" ht="13.15" customHeight="1" x14ac:dyDescent="0.2"/>
    <row r="32206" ht="13.15" customHeight="1" x14ac:dyDescent="0.2"/>
    <row r="32207" ht="13.15" customHeight="1" x14ac:dyDescent="0.2"/>
    <row r="32208" ht="13.15" customHeight="1" x14ac:dyDescent="0.2"/>
    <row r="32209" ht="13.15" customHeight="1" x14ac:dyDescent="0.2"/>
    <row r="32210" ht="13.15" customHeight="1" x14ac:dyDescent="0.2"/>
    <row r="32211" ht="13.15" customHeight="1" x14ac:dyDescent="0.2"/>
    <row r="32212" ht="13.15" customHeight="1" x14ac:dyDescent="0.2"/>
    <row r="32213" ht="13.15" customHeight="1" x14ac:dyDescent="0.2"/>
    <row r="32214" ht="13.15" customHeight="1" x14ac:dyDescent="0.2"/>
    <row r="32215" ht="13.15" customHeight="1" x14ac:dyDescent="0.2"/>
    <row r="32216" ht="13.15" customHeight="1" x14ac:dyDescent="0.2"/>
    <row r="32217" ht="13.15" customHeight="1" x14ac:dyDescent="0.2"/>
    <row r="32218" ht="13.15" customHeight="1" x14ac:dyDescent="0.2"/>
    <row r="32219" ht="13.15" customHeight="1" x14ac:dyDescent="0.2"/>
    <row r="32220" ht="13.15" customHeight="1" x14ac:dyDescent="0.2"/>
    <row r="32221" ht="13.15" customHeight="1" x14ac:dyDescent="0.2"/>
    <row r="32222" ht="13.15" customHeight="1" x14ac:dyDescent="0.2"/>
    <row r="32223" ht="13.15" customHeight="1" x14ac:dyDescent="0.2"/>
    <row r="32224" ht="13.15" customHeight="1" x14ac:dyDescent="0.2"/>
    <row r="32225" ht="13.15" customHeight="1" x14ac:dyDescent="0.2"/>
    <row r="32226" ht="13.15" customHeight="1" x14ac:dyDescent="0.2"/>
    <row r="32227" ht="13.15" customHeight="1" x14ac:dyDescent="0.2"/>
    <row r="32228" ht="13.15" customHeight="1" x14ac:dyDescent="0.2"/>
    <row r="32229" ht="13.15" customHeight="1" x14ac:dyDescent="0.2"/>
    <row r="32230" ht="13.15" customHeight="1" x14ac:dyDescent="0.2"/>
    <row r="32231" ht="13.15" customHeight="1" x14ac:dyDescent="0.2"/>
    <row r="32232" ht="13.15" customHeight="1" x14ac:dyDescent="0.2"/>
    <row r="32233" ht="13.15" customHeight="1" x14ac:dyDescent="0.2"/>
    <row r="32234" ht="13.15" customHeight="1" x14ac:dyDescent="0.2"/>
    <row r="32235" ht="13.15" customHeight="1" x14ac:dyDescent="0.2"/>
    <row r="32236" ht="13.15" customHeight="1" x14ac:dyDescent="0.2"/>
    <row r="32237" ht="13.15" customHeight="1" x14ac:dyDescent="0.2"/>
    <row r="32238" ht="13.15" customHeight="1" x14ac:dyDescent="0.2"/>
    <row r="32239" ht="13.15" customHeight="1" x14ac:dyDescent="0.2"/>
    <row r="32240" ht="13.15" customHeight="1" x14ac:dyDescent="0.2"/>
    <row r="32241" ht="13.15" customHeight="1" x14ac:dyDescent="0.2"/>
    <row r="32242" ht="13.15" customHeight="1" x14ac:dyDescent="0.2"/>
    <row r="32243" ht="13.15" customHeight="1" x14ac:dyDescent="0.2"/>
    <row r="32244" ht="13.15" customHeight="1" x14ac:dyDescent="0.2"/>
    <row r="32245" ht="13.15" customHeight="1" x14ac:dyDescent="0.2"/>
    <row r="32246" ht="13.15" customHeight="1" x14ac:dyDescent="0.2"/>
    <row r="32247" ht="13.15" customHeight="1" x14ac:dyDescent="0.2"/>
    <row r="32248" ht="13.15" customHeight="1" x14ac:dyDescent="0.2"/>
    <row r="32249" ht="13.15" customHeight="1" x14ac:dyDescent="0.2"/>
    <row r="32250" ht="13.15" customHeight="1" x14ac:dyDescent="0.2"/>
    <row r="32251" ht="13.15" customHeight="1" x14ac:dyDescent="0.2"/>
    <row r="32252" ht="13.15" customHeight="1" x14ac:dyDescent="0.2"/>
    <row r="32253" ht="13.15" customHeight="1" x14ac:dyDescent="0.2"/>
    <row r="32254" ht="13.15" customHeight="1" x14ac:dyDescent="0.2"/>
    <row r="32255" ht="13.15" customHeight="1" x14ac:dyDescent="0.2"/>
    <row r="32256" ht="13.15" customHeight="1" x14ac:dyDescent="0.2"/>
    <row r="32257" ht="13.15" customHeight="1" x14ac:dyDescent="0.2"/>
    <row r="32258" ht="13.15" customHeight="1" x14ac:dyDescent="0.2"/>
    <row r="32259" ht="13.15" customHeight="1" x14ac:dyDescent="0.2"/>
    <row r="32260" ht="13.15" customHeight="1" x14ac:dyDescent="0.2"/>
    <row r="32261" ht="13.15" customHeight="1" x14ac:dyDescent="0.2"/>
    <row r="32262" ht="13.15" customHeight="1" x14ac:dyDescent="0.2"/>
    <row r="32263" ht="13.15" customHeight="1" x14ac:dyDescent="0.2"/>
    <row r="32264" ht="13.15" customHeight="1" x14ac:dyDescent="0.2"/>
    <row r="32265" ht="13.15" customHeight="1" x14ac:dyDescent="0.2"/>
    <row r="32266" ht="13.15" customHeight="1" x14ac:dyDescent="0.2"/>
    <row r="32267" ht="13.15" customHeight="1" x14ac:dyDescent="0.2"/>
    <row r="32268" ht="13.15" customHeight="1" x14ac:dyDescent="0.2"/>
    <row r="32269" ht="13.15" customHeight="1" x14ac:dyDescent="0.2"/>
    <row r="32270" ht="13.15" customHeight="1" x14ac:dyDescent="0.2"/>
    <row r="32271" ht="13.15" customHeight="1" x14ac:dyDescent="0.2"/>
    <row r="32272" ht="13.15" customHeight="1" x14ac:dyDescent="0.2"/>
    <row r="32273" ht="13.15" customHeight="1" x14ac:dyDescent="0.2"/>
    <row r="32274" ht="13.15" customHeight="1" x14ac:dyDescent="0.2"/>
    <row r="32275" ht="13.15" customHeight="1" x14ac:dyDescent="0.2"/>
    <row r="32276" ht="13.15" customHeight="1" x14ac:dyDescent="0.2"/>
    <row r="32277" ht="13.15" customHeight="1" x14ac:dyDescent="0.2"/>
    <row r="32278" ht="13.15" customHeight="1" x14ac:dyDescent="0.2"/>
    <row r="32279" ht="13.15" customHeight="1" x14ac:dyDescent="0.2"/>
    <row r="32280" ht="13.15" customHeight="1" x14ac:dyDescent="0.2"/>
    <row r="32281" ht="13.15" customHeight="1" x14ac:dyDescent="0.2"/>
    <row r="32282" ht="13.15" customHeight="1" x14ac:dyDescent="0.2"/>
    <row r="32283" ht="13.15" customHeight="1" x14ac:dyDescent="0.2"/>
    <row r="32284" ht="13.15" customHeight="1" x14ac:dyDescent="0.2"/>
    <row r="32285" ht="13.15" customHeight="1" x14ac:dyDescent="0.2"/>
    <row r="32286" ht="13.15" customHeight="1" x14ac:dyDescent="0.2"/>
    <row r="32287" ht="13.15" customHeight="1" x14ac:dyDescent="0.2"/>
    <row r="32288" ht="13.15" customHeight="1" x14ac:dyDescent="0.2"/>
    <row r="32289" ht="13.15" customHeight="1" x14ac:dyDescent="0.2"/>
    <row r="32290" ht="13.15" customHeight="1" x14ac:dyDescent="0.2"/>
    <row r="32291" ht="13.15" customHeight="1" x14ac:dyDescent="0.2"/>
    <row r="32292" ht="13.15" customHeight="1" x14ac:dyDescent="0.2"/>
    <row r="32293" ht="13.15" customHeight="1" x14ac:dyDescent="0.2"/>
    <row r="32294" ht="13.15" customHeight="1" x14ac:dyDescent="0.2"/>
    <row r="32295" ht="13.15" customHeight="1" x14ac:dyDescent="0.2"/>
    <row r="32296" ht="13.15" customHeight="1" x14ac:dyDescent="0.2"/>
    <row r="32297" ht="13.15" customHeight="1" x14ac:dyDescent="0.2"/>
    <row r="32298" ht="13.15" customHeight="1" x14ac:dyDescent="0.2"/>
    <row r="32299" ht="13.15" customHeight="1" x14ac:dyDescent="0.2"/>
    <row r="32300" ht="13.15" customHeight="1" x14ac:dyDescent="0.2"/>
    <row r="32301" ht="13.15" customHeight="1" x14ac:dyDescent="0.2"/>
    <row r="32302" ht="13.15" customHeight="1" x14ac:dyDescent="0.2"/>
    <row r="32303" ht="13.15" customHeight="1" x14ac:dyDescent="0.2"/>
    <row r="32304" ht="13.15" customHeight="1" x14ac:dyDescent="0.2"/>
    <row r="32305" ht="13.15" customHeight="1" x14ac:dyDescent="0.2"/>
    <row r="32306" ht="13.15" customHeight="1" x14ac:dyDescent="0.2"/>
    <row r="32307" ht="13.15" customHeight="1" x14ac:dyDescent="0.2"/>
    <row r="32308" ht="13.15" customHeight="1" x14ac:dyDescent="0.2"/>
    <row r="32309" ht="13.15" customHeight="1" x14ac:dyDescent="0.2"/>
    <row r="32310" ht="13.15" customHeight="1" x14ac:dyDescent="0.2"/>
    <row r="32311" ht="13.15" customHeight="1" x14ac:dyDescent="0.2"/>
    <row r="32312" ht="13.15" customHeight="1" x14ac:dyDescent="0.2"/>
    <row r="32313" ht="13.15" customHeight="1" x14ac:dyDescent="0.2"/>
    <row r="32314" ht="13.15" customHeight="1" x14ac:dyDescent="0.2"/>
    <row r="32315" ht="13.15" customHeight="1" x14ac:dyDescent="0.2"/>
    <row r="32316" ht="13.15" customHeight="1" x14ac:dyDescent="0.2"/>
    <row r="32317" ht="13.15" customHeight="1" x14ac:dyDescent="0.2"/>
    <row r="32318" ht="13.15" customHeight="1" x14ac:dyDescent="0.2"/>
    <row r="32319" ht="13.15" customHeight="1" x14ac:dyDescent="0.2"/>
    <row r="32320" ht="13.15" customHeight="1" x14ac:dyDescent="0.2"/>
    <row r="32321" ht="13.15" customHeight="1" x14ac:dyDescent="0.2"/>
    <row r="32322" ht="13.15" customHeight="1" x14ac:dyDescent="0.2"/>
    <row r="32323" ht="13.15" customHeight="1" x14ac:dyDescent="0.2"/>
    <row r="32324" ht="13.15" customHeight="1" x14ac:dyDescent="0.2"/>
    <row r="32325" ht="13.15" customHeight="1" x14ac:dyDescent="0.2"/>
    <row r="32326" ht="13.15" customHeight="1" x14ac:dyDescent="0.2"/>
    <row r="32327" ht="13.15" customHeight="1" x14ac:dyDescent="0.2"/>
    <row r="32328" ht="13.15" customHeight="1" x14ac:dyDescent="0.2"/>
    <row r="32329" ht="13.15" customHeight="1" x14ac:dyDescent="0.2"/>
    <row r="32330" ht="13.15" customHeight="1" x14ac:dyDescent="0.2"/>
    <row r="32331" ht="13.15" customHeight="1" x14ac:dyDescent="0.2"/>
    <row r="32332" ht="13.15" customHeight="1" x14ac:dyDescent="0.2"/>
    <row r="32333" ht="13.15" customHeight="1" x14ac:dyDescent="0.2"/>
    <row r="32334" ht="13.15" customHeight="1" x14ac:dyDescent="0.2"/>
    <row r="32335" ht="13.15" customHeight="1" x14ac:dyDescent="0.2"/>
    <row r="32336" ht="13.15" customHeight="1" x14ac:dyDescent="0.2"/>
    <row r="32337" ht="13.15" customHeight="1" x14ac:dyDescent="0.2"/>
    <row r="32338" ht="13.15" customHeight="1" x14ac:dyDescent="0.2"/>
    <row r="32339" ht="13.15" customHeight="1" x14ac:dyDescent="0.2"/>
    <row r="32340" ht="13.15" customHeight="1" x14ac:dyDescent="0.2"/>
    <row r="32341" ht="13.15" customHeight="1" x14ac:dyDescent="0.2"/>
    <row r="32342" ht="13.15" customHeight="1" x14ac:dyDescent="0.2"/>
    <row r="32343" ht="13.15" customHeight="1" x14ac:dyDescent="0.2"/>
    <row r="32344" ht="13.15" customHeight="1" x14ac:dyDescent="0.2"/>
    <row r="32345" ht="13.15" customHeight="1" x14ac:dyDescent="0.2"/>
    <row r="32346" ht="13.15" customHeight="1" x14ac:dyDescent="0.2"/>
    <row r="32347" ht="13.15" customHeight="1" x14ac:dyDescent="0.2"/>
    <row r="32348" ht="13.15" customHeight="1" x14ac:dyDescent="0.2"/>
    <row r="32349" ht="13.15" customHeight="1" x14ac:dyDescent="0.2"/>
    <row r="32350" ht="13.15" customHeight="1" x14ac:dyDescent="0.2"/>
    <row r="32351" ht="13.15" customHeight="1" x14ac:dyDescent="0.2"/>
    <row r="32352" ht="13.15" customHeight="1" x14ac:dyDescent="0.2"/>
    <row r="32353" ht="13.15" customHeight="1" x14ac:dyDescent="0.2"/>
    <row r="32354" ht="13.15" customHeight="1" x14ac:dyDescent="0.2"/>
    <row r="32355" ht="13.15" customHeight="1" x14ac:dyDescent="0.2"/>
    <row r="32356" ht="13.15" customHeight="1" x14ac:dyDescent="0.2"/>
    <row r="32357" ht="13.15" customHeight="1" x14ac:dyDescent="0.2"/>
    <row r="32358" ht="13.15" customHeight="1" x14ac:dyDescent="0.2"/>
    <row r="32359" ht="13.15" customHeight="1" x14ac:dyDescent="0.2"/>
    <row r="32360" ht="13.15" customHeight="1" x14ac:dyDescent="0.2"/>
    <row r="32361" ht="13.15" customHeight="1" x14ac:dyDescent="0.2"/>
    <row r="32362" ht="13.15" customHeight="1" x14ac:dyDescent="0.2"/>
    <row r="32363" ht="13.15" customHeight="1" x14ac:dyDescent="0.2"/>
    <row r="32364" ht="13.15" customHeight="1" x14ac:dyDescent="0.2"/>
    <row r="32365" ht="13.15" customHeight="1" x14ac:dyDescent="0.2"/>
    <row r="32366" ht="13.15" customHeight="1" x14ac:dyDescent="0.2"/>
    <row r="32367" ht="13.15" customHeight="1" x14ac:dyDescent="0.2"/>
    <row r="32368" ht="13.15" customHeight="1" x14ac:dyDescent="0.2"/>
    <row r="32369" ht="13.15" customHeight="1" x14ac:dyDescent="0.2"/>
    <row r="32370" ht="13.15" customHeight="1" x14ac:dyDescent="0.2"/>
    <row r="32371" ht="13.15" customHeight="1" x14ac:dyDescent="0.2"/>
    <row r="32372" ht="13.15" customHeight="1" x14ac:dyDescent="0.2"/>
    <row r="32373" ht="13.15" customHeight="1" x14ac:dyDescent="0.2"/>
    <row r="32374" ht="13.15" customHeight="1" x14ac:dyDescent="0.2"/>
    <row r="32375" ht="13.15" customHeight="1" x14ac:dyDescent="0.2"/>
    <row r="32376" ht="13.15" customHeight="1" x14ac:dyDescent="0.2"/>
    <row r="32377" ht="13.15" customHeight="1" x14ac:dyDescent="0.2"/>
    <row r="32378" ht="13.15" customHeight="1" x14ac:dyDescent="0.2"/>
    <row r="32379" ht="13.15" customHeight="1" x14ac:dyDescent="0.2"/>
    <row r="32380" ht="13.15" customHeight="1" x14ac:dyDescent="0.2"/>
    <row r="32381" ht="13.15" customHeight="1" x14ac:dyDescent="0.2"/>
    <row r="32382" ht="13.15" customHeight="1" x14ac:dyDescent="0.2"/>
    <row r="32383" ht="13.15" customHeight="1" x14ac:dyDescent="0.2"/>
    <row r="32384" ht="13.15" customHeight="1" x14ac:dyDescent="0.2"/>
    <row r="32385" ht="13.15" customHeight="1" x14ac:dyDescent="0.2"/>
    <row r="32386" ht="13.15" customHeight="1" x14ac:dyDescent="0.2"/>
    <row r="32387" ht="13.15" customHeight="1" x14ac:dyDescent="0.2"/>
    <row r="32388" ht="13.15" customHeight="1" x14ac:dyDescent="0.2"/>
    <row r="32389" ht="13.15" customHeight="1" x14ac:dyDescent="0.2"/>
    <row r="32390" ht="13.15" customHeight="1" x14ac:dyDescent="0.2"/>
    <row r="32391" ht="13.15" customHeight="1" x14ac:dyDescent="0.2"/>
    <row r="32392" ht="13.15" customHeight="1" x14ac:dyDescent="0.2"/>
    <row r="32393" ht="13.15" customHeight="1" x14ac:dyDescent="0.2"/>
    <row r="32394" ht="13.15" customHeight="1" x14ac:dyDescent="0.2"/>
    <row r="32395" ht="13.15" customHeight="1" x14ac:dyDescent="0.2"/>
    <row r="32396" ht="13.15" customHeight="1" x14ac:dyDescent="0.2"/>
    <row r="32397" ht="13.15" customHeight="1" x14ac:dyDescent="0.2"/>
    <row r="32398" ht="13.15" customHeight="1" x14ac:dyDescent="0.2"/>
    <row r="32399" ht="13.15" customHeight="1" x14ac:dyDescent="0.2"/>
    <row r="32400" ht="13.15" customHeight="1" x14ac:dyDescent="0.2"/>
    <row r="32401" ht="13.15" customHeight="1" x14ac:dyDescent="0.2"/>
    <row r="32402" ht="13.15" customHeight="1" x14ac:dyDescent="0.2"/>
    <row r="32403" ht="13.15" customHeight="1" x14ac:dyDescent="0.2"/>
    <row r="32404" ht="13.15" customHeight="1" x14ac:dyDescent="0.2"/>
    <row r="32405" ht="13.15" customHeight="1" x14ac:dyDescent="0.2"/>
    <row r="32406" ht="13.15" customHeight="1" x14ac:dyDescent="0.2"/>
    <row r="32407" ht="13.15" customHeight="1" x14ac:dyDescent="0.2"/>
    <row r="32408" ht="13.15" customHeight="1" x14ac:dyDescent="0.2"/>
    <row r="32409" ht="13.15" customHeight="1" x14ac:dyDescent="0.2"/>
    <row r="32410" ht="13.15" customHeight="1" x14ac:dyDescent="0.2"/>
    <row r="32411" ht="13.15" customHeight="1" x14ac:dyDescent="0.2"/>
    <row r="32412" ht="13.15" customHeight="1" x14ac:dyDescent="0.2"/>
    <row r="32413" ht="13.15" customHeight="1" x14ac:dyDescent="0.2"/>
    <row r="32414" ht="13.15" customHeight="1" x14ac:dyDescent="0.2"/>
    <row r="32415" ht="13.15" customHeight="1" x14ac:dyDescent="0.2"/>
    <row r="32416" ht="13.15" customHeight="1" x14ac:dyDescent="0.2"/>
    <row r="32417" ht="13.15" customHeight="1" x14ac:dyDescent="0.2"/>
    <row r="32418" ht="13.15" customHeight="1" x14ac:dyDescent="0.2"/>
    <row r="32419" ht="13.15" customHeight="1" x14ac:dyDescent="0.2"/>
    <row r="32420" ht="13.15" customHeight="1" x14ac:dyDescent="0.2"/>
    <row r="32421" ht="13.15" customHeight="1" x14ac:dyDescent="0.2"/>
    <row r="32422" ht="13.15" customHeight="1" x14ac:dyDescent="0.2"/>
    <row r="32423" ht="13.15" customHeight="1" x14ac:dyDescent="0.2"/>
    <row r="32424" ht="13.15" customHeight="1" x14ac:dyDescent="0.2"/>
    <row r="32425" ht="13.15" customHeight="1" x14ac:dyDescent="0.2"/>
    <row r="32426" ht="13.15" customHeight="1" x14ac:dyDescent="0.2"/>
    <row r="32427" ht="13.15" customHeight="1" x14ac:dyDescent="0.2"/>
    <row r="32428" ht="13.15" customHeight="1" x14ac:dyDescent="0.2"/>
    <row r="32429" ht="13.15" customHeight="1" x14ac:dyDescent="0.2"/>
    <row r="32430" ht="13.15" customHeight="1" x14ac:dyDescent="0.2"/>
    <row r="32431" ht="13.15" customHeight="1" x14ac:dyDescent="0.2"/>
    <row r="32432" ht="13.15" customHeight="1" x14ac:dyDescent="0.2"/>
    <row r="32433" ht="13.15" customHeight="1" x14ac:dyDescent="0.2"/>
    <row r="32434" ht="13.15" customHeight="1" x14ac:dyDescent="0.2"/>
    <row r="32435" ht="13.15" customHeight="1" x14ac:dyDescent="0.2"/>
    <row r="32436" ht="13.15" customHeight="1" x14ac:dyDescent="0.2"/>
    <row r="32437" ht="13.15" customHeight="1" x14ac:dyDescent="0.2"/>
    <row r="32438" ht="13.15" customHeight="1" x14ac:dyDescent="0.2"/>
    <row r="32439" ht="13.15" customHeight="1" x14ac:dyDescent="0.2"/>
    <row r="32440" ht="13.15" customHeight="1" x14ac:dyDescent="0.2"/>
    <row r="32441" ht="13.15" customHeight="1" x14ac:dyDescent="0.2"/>
    <row r="32442" ht="13.15" customHeight="1" x14ac:dyDescent="0.2"/>
    <row r="32443" ht="13.15" customHeight="1" x14ac:dyDescent="0.2"/>
    <row r="32444" ht="13.15" customHeight="1" x14ac:dyDescent="0.2"/>
    <row r="32445" ht="13.15" customHeight="1" x14ac:dyDescent="0.2"/>
    <row r="32446" ht="13.15" customHeight="1" x14ac:dyDescent="0.2"/>
    <row r="32447" ht="13.15" customHeight="1" x14ac:dyDescent="0.2"/>
    <row r="32448" ht="13.15" customHeight="1" x14ac:dyDescent="0.2"/>
    <row r="32449" ht="13.15" customHeight="1" x14ac:dyDescent="0.2"/>
    <row r="32450" ht="13.15" customHeight="1" x14ac:dyDescent="0.2"/>
    <row r="32451" ht="13.15" customHeight="1" x14ac:dyDescent="0.2"/>
    <row r="32452" ht="13.15" customHeight="1" x14ac:dyDescent="0.2"/>
    <row r="32453" ht="13.15" customHeight="1" x14ac:dyDescent="0.2"/>
    <row r="32454" ht="13.15" customHeight="1" x14ac:dyDescent="0.2"/>
    <row r="32455" ht="13.15" customHeight="1" x14ac:dyDescent="0.2"/>
    <row r="32456" ht="13.15" customHeight="1" x14ac:dyDescent="0.2"/>
    <row r="32457" ht="13.15" customHeight="1" x14ac:dyDescent="0.2"/>
    <row r="32458" ht="13.15" customHeight="1" x14ac:dyDescent="0.2"/>
    <row r="32459" ht="13.15" customHeight="1" x14ac:dyDescent="0.2"/>
    <row r="32460" ht="13.15" customHeight="1" x14ac:dyDescent="0.2"/>
    <row r="32461" ht="13.15" customHeight="1" x14ac:dyDescent="0.2"/>
    <row r="32462" ht="13.15" customHeight="1" x14ac:dyDescent="0.2"/>
    <row r="32463" ht="13.15" customHeight="1" x14ac:dyDescent="0.2"/>
    <row r="32464" ht="13.15" customHeight="1" x14ac:dyDescent="0.2"/>
    <row r="32465" ht="13.15" customHeight="1" x14ac:dyDescent="0.2"/>
    <row r="32466" ht="13.15" customHeight="1" x14ac:dyDescent="0.2"/>
    <row r="32467" ht="13.15" customHeight="1" x14ac:dyDescent="0.2"/>
    <row r="32468" ht="13.15" customHeight="1" x14ac:dyDescent="0.2"/>
    <row r="32469" ht="13.15" customHeight="1" x14ac:dyDescent="0.2"/>
    <row r="32470" ht="13.15" customHeight="1" x14ac:dyDescent="0.2"/>
    <row r="32471" ht="13.15" customHeight="1" x14ac:dyDescent="0.2"/>
    <row r="32472" ht="13.15" customHeight="1" x14ac:dyDescent="0.2"/>
    <row r="32473" ht="13.15" customHeight="1" x14ac:dyDescent="0.2"/>
    <row r="32474" ht="13.15" customHeight="1" x14ac:dyDescent="0.2"/>
    <row r="32475" ht="13.15" customHeight="1" x14ac:dyDescent="0.2"/>
    <row r="32476" ht="13.15" customHeight="1" x14ac:dyDescent="0.2"/>
    <row r="32477" ht="13.15" customHeight="1" x14ac:dyDescent="0.2"/>
    <row r="32478" ht="13.15" customHeight="1" x14ac:dyDescent="0.2"/>
    <row r="32479" ht="13.15" customHeight="1" x14ac:dyDescent="0.2"/>
    <row r="32480" ht="13.15" customHeight="1" x14ac:dyDescent="0.2"/>
    <row r="32481" ht="13.15" customHeight="1" x14ac:dyDescent="0.2"/>
    <row r="32482" ht="13.15" customHeight="1" x14ac:dyDescent="0.2"/>
    <row r="32483" ht="13.15" customHeight="1" x14ac:dyDescent="0.2"/>
    <row r="32484" ht="13.15" customHeight="1" x14ac:dyDescent="0.2"/>
    <row r="32485" ht="13.15" customHeight="1" x14ac:dyDescent="0.2"/>
    <row r="32486" ht="13.15" customHeight="1" x14ac:dyDescent="0.2"/>
    <row r="32487" ht="13.15" customHeight="1" x14ac:dyDescent="0.2"/>
    <row r="32488" ht="13.15" customHeight="1" x14ac:dyDescent="0.2"/>
    <row r="32489" ht="13.15" customHeight="1" x14ac:dyDescent="0.2"/>
    <row r="32490" ht="13.15" customHeight="1" x14ac:dyDescent="0.2"/>
    <row r="32491" ht="13.15" customHeight="1" x14ac:dyDescent="0.2"/>
    <row r="32492" ht="13.15" customHeight="1" x14ac:dyDescent="0.2"/>
    <row r="32493" ht="13.15" customHeight="1" x14ac:dyDescent="0.2"/>
    <row r="32494" ht="13.15" customHeight="1" x14ac:dyDescent="0.2"/>
    <row r="32495" ht="13.15" customHeight="1" x14ac:dyDescent="0.2"/>
    <row r="32496" ht="13.15" customHeight="1" x14ac:dyDescent="0.2"/>
    <row r="32497" ht="13.15" customHeight="1" x14ac:dyDescent="0.2"/>
    <row r="32498" ht="13.15" customHeight="1" x14ac:dyDescent="0.2"/>
    <row r="32499" ht="13.15" customHeight="1" x14ac:dyDescent="0.2"/>
    <row r="32500" ht="13.15" customHeight="1" x14ac:dyDescent="0.2"/>
    <row r="32501" ht="13.15" customHeight="1" x14ac:dyDescent="0.2"/>
    <row r="32502" ht="13.15" customHeight="1" x14ac:dyDescent="0.2"/>
    <row r="32503" ht="13.15" customHeight="1" x14ac:dyDescent="0.2"/>
    <row r="32504" ht="13.15" customHeight="1" x14ac:dyDescent="0.2"/>
    <row r="32505" ht="13.15" customHeight="1" x14ac:dyDescent="0.2"/>
    <row r="32506" ht="13.15" customHeight="1" x14ac:dyDescent="0.2"/>
    <row r="32507" ht="13.15" customHeight="1" x14ac:dyDescent="0.2"/>
    <row r="32508" ht="13.15" customHeight="1" x14ac:dyDescent="0.2"/>
    <row r="32509" ht="13.15" customHeight="1" x14ac:dyDescent="0.2"/>
    <row r="32510" ht="13.15" customHeight="1" x14ac:dyDescent="0.2"/>
    <row r="32511" ht="13.15" customHeight="1" x14ac:dyDescent="0.2"/>
    <row r="32512" ht="13.15" customHeight="1" x14ac:dyDescent="0.2"/>
    <row r="32513" ht="13.15" customHeight="1" x14ac:dyDescent="0.2"/>
    <row r="32514" ht="13.15" customHeight="1" x14ac:dyDescent="0.2"/>
    <row r="32515" ht="13.15" customHeight="1" x14ac:dyDescent="0.2"/>
    <row r="32516" ht="13.15" customHeight="1" x14ac:dyDescent="0.2"/>
    <row r="32517" ht="13.15" customHeight="1" x14ac:dyDescent="0.2"/>
    <row r="32518" ht="13.15" customHeight="1" x14ac:dyDescent="0.2"/>
    <row r="32519" ht="13.15" customHeight="1" x14ac:dyDescent="0.2"/>
    <row r="32520" ht="13.15" customHeight="1" x14ac:dyDescent="0.2"/>
    <row r="32521" ht="13.15" customHeight="1" x14ac:dyDescent="0.2"/>
    <row r="32522" ht="13.15" customHeight="1" x14ac:dyDescent="0.2"/>
    <row r="32523" ht="13.15" customHeight="1" x14ac:dyDescent="0.2"/>
    <row r="32524" ht="13.15" customHeight="1" x14ac:dyDescent="0.2"/>
    <row r="32525" ht="13.15" customHeight="1" x14ac:dyDescent="0.2"/>
    <row r="32526" ht="13.15" customHeight="1" x14ac:dyDescent="0.2"/>
    <row r="32527" ht="13.15" customHeight="1" x14ac:dyDescent="0.2"/>
    <row r="32528" ht="13.15" customHeight="1" x14ac:dyDescent="0.2"/>
    <row r="32529" ht="13.15" customHeight="1" x14ac:dyDescent="0.2"/>
    <row r="32530" ht="13.15" customHeight="1" x14ac:dyDescent="0.2"/>
    <row r="32531" ht="13.15" customHeight="1" x14ac:dyDescent="0.2"/>
    <row r="32532" ht="13.15" customHeight="1" x14ac:dyDescent="0.2"/>
    <row r="32533" ht="13.15" customHeight="1" x14ac:dyDescent="0.2"/>
    <row r="32534" ht="13.15" customHeight="1" x14ac:dyDescent="0.2"/>
    <row r="32535" ht="13.15" customHeight="1" x14ac:dyDescent="0.2"/>
    <row r="32536" ht="13.15" customHeight="1" x14ac:dyDescent="0.2"/>
    <row r="32537" ht="13.15" customHeight="1" x14ac:dyDescent="0.2"/>
    <row r="32538" ht="13.15" customHeight="1" x14ac:dyDescent="0.2"/>
    <row r="32539" ht="13.15" customHeight="1" x14ac:dyDescent="0.2"/>
    <row r="32540" ht="13.15" customHeight="1" x14ac:dyDescent="0.2"/>
    <row r="32541" ht="13.15" customHeight="1" x14ac:dyDescent="0.2"/>
    <row r="32542" ht="13.15" customHeight="1" x14ac:dyDescent="0.2"/>
    <row r="32543" ht="13.15" customHeight="1" x14ac:dyDescent="0.2"/>
    <row r="32544" ht="13.15" customHeight="1" x14ac:dyDescent="0.2"/>
    <row r="32545" ht="13.15" customHeight="1" x14ac:dyDescent="0.2"/>
    <row r="32546" ht="13.15" customHeight="1" x14ac:dyDescent="0.2"/>
    <row r="32547" ht="13.15" customHeight="1" x14ac:dyDescent="0.2"/>
    <row r="32548" ht="13.15" customHeight="1" x14ac:dyDescent="0.2"/>
    <row r="32549" ht="13.15" customHeight="1" x14ac:dyDescent="0.2"/>
    <row r="32550" ht="13.15" customHeight="1" x14ac:dyDescent="0.2"/>
    <row r="32551" ht="13.15" customHeight="1" x14ac:dyDescent="0.2"/>
    <row r="32552" ht="13.15" customHeight="1" x14ac:dyDescent="0.2"/>
    <row r="32553" ht="13.15" customHeight="1" x14ac:dyDescent="0.2"/>
    <row r="32554" ht="13.15" customHeight="1" x14ac:dyDescent="0.2"/>
    <row r="32555" ht="13.15" customHeight="1" x14ac:dyDescent="0.2"/>
    <row r="32556" ht="13.15" customHeight="1" x14ac:dyDescent="0.2"/>
    <row r="32557" ht="13.15" customHeight="1" x14ac:dyDescent="0.2"/>
    <row r="32558" ht="13.15" customHeight="1" x14ac:dyDescent="0.2"/>
    <row r="32559" ht="13.15" customHeight="1" x14ac:dyDescent="0.2"/>
    <row r="32560" ht="13.15" customHeight="1" x14ac:dyDescent="0.2"/>
    <row r="32561" ht="13.15" customHeight="1" x14ac:dyDescent="0.2"/>
    <row r="32562" ht="13.15" customHeight="1" x14ac:dyDescent="0.2"/>
    <row r="32563" ht="13.15" customHeight="1" x14ac:dyDescent="0.2"/>
    <row r="32564" ht="13.15" customHeight="1" x14ac:dyDescent="0.2"/>
    <row r="32565" ht="13.15" customHeight="1" x14ac:dyDescent="0.2"/>
    <row r="32566" ht="13.15" customHeight="1" x14ac:dyDescent="0.2"/>
    <row r="32567" ht="13.15" customHeight="1" x14ac:dyDescent="0.2"/>
    <row r="32568" ht="13.15" customHeight="1" x14ac:dyDescent="0.2"/>
    <row r="32569" ht="13.15" customHeight="1" x14ac:dyDescent="0.2"/>
    <row r="32570" ht="13.15" customHeight="1" x14ac:dyDescent="0.2"/>
    <row r="32571" ht="13.15" customHeight="1" x14ac:dyDescent="0.2"/>
    <row r="32572" ht="13.15" customHeight="1" x14ac:dyDescent="0.2"/>
    <row r="32573" ht="13.15" customHeight="1" x14ac:dyDescent="0.2"/>
    <row r="32574" ht="13.15" customHeight="1" x14ac:dyDescent="0.2"/>
    <row r="32575" ht="13.15" customHeight="1" x14ac:dyDescent="0.2"/>
    <row r="32576" ht="13.15" customHeight="1" x14ac:dyDescent="0.2"/>
    <row r="32577" ht="13.15" customHeight="1" x14ac:dyDescent="0.2"/>
    <row r="32578" ht="13.15" customHeight="1" x14ac:dyDescent="0.2"/>
    <row r="32579" ht="13.15" customHeight="1" x14ac:dyDescent="0.2"/>
    <row r="32580" ht="13.15" customHeight="1" x14ac:dyDescent="0.2"/>
    <row r="32581" ht="13.15" customHeight="1" x14ac:dyDescent="0.2"/>
    <row r="32582" ht="13.15" customHeight="1" x14ac:dyDescent="0.2"/>
    <row r="32583" ht="13.15" customHeight="1" x14ac:dyDescent="0.2"/>
    <row r="32584" ht="13.15" customHeight="1" x14ac:dyDescent="0.2"/>
    <row r="32585" ht="13.15" customHeight="1" x14ac:dyDescent="0.2"/>
    <row r="32586" ht="13.15" customHeight="1" x14ac:dyDescent="0.2"/>
    <row r="32587" ht="13.15" customHeight="1" x14ac:dyDescent="0.2"/>
    <row r="32588" ht="13.15" customHeight="1" x14ac:dyDescent="0.2"/>
    <row r="32589" ht="13.15" customHeight="1" x14ac:dyDescent="0.2"/>
    <row r="32590" ht="13.15" customHeight="1" x14ac:dyDescent="0.2"/>
    <row r="32591" ht="13.15" customHeight="1" x14ac:dyDescent="0.2"/>
    <row r="32592" ht="13.15" customHeight="1" x14ac:dyDescent="0.2"/>
    <row r="32593" ht="13.15" customHeight="1" x14ac:dyDescent="0.2"/>
    <row r="32594" ht="13.15" customHeight="1" x14ac:dyDescent="0.2"/>
    <row r="32595" ht="13.15" customHeight="1" x14ac:dyDescent="0.2"/>
    <row r="32596" ht="13.15" customHeight="1" x14ac:dyDescent="0.2"/>
    <row r="32597" ht="13.15" customHeight="1" x14ac:dyDescent="0.2"/>
    <row r="32598" ht="13.15" customHeight="1" x14ac:dyDescent="0.2"/>
    <row r="32599" ht="13.15" customHeight="1" x14ac:dyDescent="0.2"/>
    <row r="32600" ht="13.15" customHeight="1" x14ac:dyDescent="0.2"/>
    <row r="32601" ht="13.15" customHeight="1" x14ac:dyDescent="0.2"/>
    <row r="32602" ht="13.15" customHeight="1" x14ac:dyDescent="0.2"/>
    <row r="32603" ht="13.15" customHeight="1" x14ac:dyDescent="0.2"/>
    <row r="32604" ht="13.15" customHeight="1" x14ac:dyDescent="0.2"/>
    <row r="32605" ht="13.15" customHeight="1" x14ac:dyDescent="0.2"/>
    <row r="32606" ht="13.15" customHeight="1" x14ac:dyDescent="0.2"/>
    <row r="32607" ht="13.15" customHeight="1" x14ac:dyDescent="0.2"/>
    <row r="32608" ht="13.15" customHeight="1" x14ac:dyDescent="0.2"/>
    <row r="32609" ht="13.15" customHeight="1" x14ac:dyDescent="0.2"/>
    <row r="32610" ht="13.15" customHeight="1" x14ac:dyDescent="0.2"/>
    <row r="32611" ht="13.15" customHeight="1" x14ac:dyDescent="0.2"/>
    <row r="32612" ht="13.15" customHeight="1" x14ac:dyDescent="0.2"/>
    <row r="32613" ht="13.15" customHeight="1" x14ac:dyDescent="0.2"/>
    <row r="32614" ht="13.15" customHeight="1" x14ac:dyDescent="0.2"/>
    <row r="32615" ht="13.15" customHeight="1" x14ac:dyDescent="0.2"/>
    <row r="32616" ht="13.15" customHeight="1" x14ac:dyDescent="0.2"/>
    <row r="32617" ht="13.15" customHeight="1" x14ac:dyDescent="0.2"/>
    <row r="32618" ht="13.15" customHeight="1" x14ac:dyDescent="0.2"/>
    <row r="32619" ht="13.15" customHeight="1" x14ac:dyDescent="0.2"/>
    <row r="32620" ht="13.15" customHeight="1" x14ac:dyDescent="0.2"/>
    <row r="32621" ht="13.15" customHeight="1" x14ac:dyDescent="0.2"/>
    <row r="32622" ht="13.15" customHeight="1" x14ac:dyDescent="0.2"/>
    <row r="32623" ht="13.15" customHeight="1" x14ac:dyDescent="0.2"/>
    <row r="32624" ht="13.15" customHeight="1" x14ac:dyDescent="0.2"/>
    <row r="32625" ht="13.15" customHeight="1" x14ac:dyDescent="0.2"/>
    <row r="32626" ht="13.15" customHeight="1" x14ac:dyDescent="0.2"/>
    <row r="32627" ht="13.15" customHeight="1" x14ac:dyDescent="0.2"/>
    <row r="32628" ht="13.15" customHeight="1" x14ac:dyDescent="0.2"/>
    <row r="32629" ht="13.15" customHeight="1" x14ac:dyDescent="0.2"/>
    <row r="32630" ht="13.15" customHeight="1" x14ac:dyDescent="0.2"/>
    <row r="32631" ht="13.15" customHeight="1" x14ac:dyDescent="0.2"/>
    <row r="32632" ht="13.15" customHeight="1" x14ac:dyDescent="0.2"/>
    <row r="32633" ht="13.15" customHeight="1" x14ac:dyDescent="0.2"/>
    <row r="32634" ht="13.15" customHeight="1" x14ac:dyDescent="0.2"/>
    <row r="32635" ht="13.15" customHeight="1" x14ac:dyDescent="0.2"/>
    <row r="32636" ht="13.15" customHeight="1" x14ac:dyDescent="0.2"/>
    <row r="32637" ht="13.15" customHeight="1" x14ac:dyDescent="0.2"/>
    <row r="32638" ht="13.15" customHeight="1" x14ac:dyDescent="0.2"/>
    <row r="32639" ht="13.15" customHeight="1" x14ac:dyDescent="0.2"/>
    <row r="32640" ht="13.15" customHeight="1" x14ac:dyDescent="0.2"/>
    <row r="32641" ht="13.15" customHeight="1" x14ac:dyDescent="0.2"/>
    <row r="32642" ht="13.15" customHeight="1" x14ac:dyDescent="0.2"/>
    <row r="32643" ht="13.15" customHeight="1" x14ac:dyDescent="0.2"/>
    <row r="32644" ht="13.15" customHeight="1" x14ac:dyDescent="0.2"/>
    <row r="32645" ht="13.15" customHeight="1" x14ac:dyDescent="0.2"/>
    <row r="32646" ht="13.15" customHeight="1" x14ac:dyDescent="0.2"/>
    <row r="32647" ht="13.15" customHeight="1" x14ac:dyDescent="0.2"/>
    <row r="32648" ht="13.15" customHeight="1" x14ac:dyDescent="0.2"/>
    <row r="32649" ht="13.15" customHeight="1" x14ac:dyDescent="0.2"/>
    <row r="32650" ht="13.15" customHeight="1" x14ac:dyDescent="0.2"/>
    <row r="32651" ht="13.15" customHeight="1" x14ac:dyDescent="0.2"/>
    <row r="32652" ht="13.15" customHeight="1" x14ac:dyDescent="0.2"/>
    <row r="32653" ht="13.15" customHeight="1" x14ac:dyDescent="0.2"/>
    <row r="32654" ht="13.15" customHeight="1" x14ac:dyDescent="0.2"/>
    <row r="32655" ht="13.15" customHeight="1" x14ac:dyDescent="0.2"/>
    <row r="32656" ht="13.15" customHeight="1" x14ac:dyDescent="0.2"/>
    <row r="32657" ht="13.15" customHeight="1" x14ac:dyDescent="0.2"/>
    <row r="32658" ht="13.15" customHeight="1" x14ac:dyDescent="0.2"/>
    <row r="32659" ht="13.15" customHeight="1" x14ac:dyDescent="0.2"/>
    <row r="32660" ht="13.15" customHeight="1" x14ac:dyDescent="0.2"/>
    <row r="32661" ht="13.15" customHeight="1" x14ac:dyDescent="0.2"/>
    <row r="32662" ht="13.15" customHeight="1" x14ac:dyDescent="0.2"/>
    <row r="32663" ht="13.15" customHeight="1" x14ac:dyDescent="0.2"/>
    <row r="32664" ht="13.15" customHeight="1" x14ac:dyDescent="0.2"/>
    <row r="32665" ht="13.15" customHeight="1" x14ac:dyDescent="0.2"/>
    <row r="32666" ht="13.15" customHeight="1" x14ac:dyDescent="0.2"/>
    <row r="32667" ht="13.15" customHeight="1" x14ac:dyDescent="0.2"/>
    <row r="32668" ht="13.15" customHeight="1" x14ac:dyDescent="0.2"/>
    <row r="32669" ht="13.15" customHeight="1" x14ac:dyDescent="0.2"/>
    <row r="32670" ht="13.15" customHeight="1" x14ac:dyDescent="0.2"/>
    <row r="32671" ht="13.15" customHeight="1" x14ac:dyDescent="0.2"/>
    <row r="32672" ht="13.15" customHeight="1" x14ac:dyDescent="0.2"/>
    <row r="32673" ht="13.15" customHeight="1" x14ac:dyDescent="0.2"/>
    <row r="32674" ht="13.15" customHeight="1" x14ac:dyDescent="0.2"/>
    <row r="32675" ht="13.15" customHeight="1" x14ac:dyDescent="0.2"/>
    <row r="32676" ht="13.15" customHeight="1" x14ac:dyDescent="0.2"/>
    <row r="32677" ht="13.15" customHeight="1" x14ac:dyDescent="0.2"/>
    <row r="32678" ht="13.15" customHeight="1" x14ac:dyDescent="0.2"/>
    <row r="32679" ht="13.15" customHeight="1" x14ac:dyDescent="0.2"/>
    <row r="32680" ht="13.15" customHeight="1" x14ac:dyDescent="0.2"/>
    <row r="32681" ht="13.15" customHeight="1" x14ac:dyDescent="0.2"/>
    <row r="32682" ht="13.15" customHeight="1" x14ac:dyDescent="0.2"/>
    <row r="32683" ht="13.15" customHeight="1" x14ac:dyDescent="0.2"/>
    <row r="32684" ht="13.15" customHeight="1" x14ac:dyDescent="0.2"/>
    <row r="32685" ht="13.15" customHeight="1" x14ac:dyDescent="0.2"/>
    <row r="32686" ht="13.15" customHeight="1" x14ac:dyDescent="0.2"/>
    <row r="32687" ht="13.15" customHeight="1" x14ac:dyDescent="0.2"/>
    <row r="32688" ht="13.15" customHeight="1" x14ac:dyDescent="0.2"/>
    <row r="32689" ht="13.15" customHeight="1" x14ac:dyDescent="0.2"/>
    <row r="32690" ht="13.15" customHeight="1" x14ac:dyDescent="0.2"/>
    <row r="32691" ht="13.15" customHeight="1" x14ac:dyDescent="0.2"/>
    <row r="32692" ht="13.15" customHeight="1" x14ac:dyDescent="0.2"/>
    <row r="32693" ht="13.15" customHeight="1" x14ac:dyDescent="0.2"/>
    <row r="32694" ht="13.15" customHeight="1" x14ac:dyDescent="0.2"/>
    <row r="32695" ht="13.15" customHeight="1" x14ac:dyDescent="0.2"/>
    <row r="32696" ht="13.15" customHeight="1" x14ac:dyDescent="0.2"/>
    <row r="32697" ht="13.15" customHeight="1" x14ac:dyDescent="0.2"/>
    <row r="32698" ht="13.15" customHeight="1" x14ac:dyDescent="0.2"/>
    <row r="32699" ht="13.15" customHeight="1" x14ac:dyDescent="0.2"/>
    <row r="32700" ht="13.15" customHeight="1" x14ac:dyDescent="0.2"/>
    <row r="32701" ht="13.15" customHeight="1" x14ac:dyDescent="0.2"/>
    <row r="32702" ht="13.15" customHeight="1" x14ac:dyDescent="0.2"/>
    <row r="32703" ht="13.15" customHeight="1" x14ac:dyDescent="0.2"/>
    <row r="32704" ht="13.15" customHeight="1" x14ac:dyDescent="0.2"/>
    <row r="32705" ht="13.15" customHeight="1" x14ac:dyDescent="0.2"/>
    <row r="32706" ht="13.15" customHeight="1" x14ac:dyDescent="0.2"/>
    <row r="32707" ht="13.15" customHeight="1" x14ac:dyDescent="0.2"/>
    <row r="32708" ht="13.15" customHeight="1" x14ac:dyDescent="0.2"/>
    <row r="32709" ht="13.15" customHeight="1" x14ac:dyDescent="0.2"/>
    <row r="32710" ht="13.15" customHeight="1" x14ac:dyDescent="0.2"/>
    <row r="32711" ht="13.15" customHeight="1" x14ac:dyDescent="0.2"/>
    <row r="32712" ht="13.15" customHeight="1" x14ac:dyDescent="0.2"/>
    <row r="32713" ht="13.15" customHeight="1" x14ac:dyDescent="0.2"/>
    <row r="32714" ht="13.15" customHeight="1" x14ac:dyDescent="0.2"/>
    <row r="32715" ht="13.15" customHeight="1" x14ac:dyDescent="0.2"/>
    <row r="32716" ht="13.15" customHeight="1" x14ac:dyDescent="0.2"/>
    <row r="32717" ht="13.15" customHeight="1" x14ac:dyDescent="0.2"/>
    <row r="32718" ht="13.15" customHeight="1" x14ac:dyDescent="0.2"/>
    <row r="32719" ht="13.15" customHeight="1" x14ac:dyDescent="0.2"/>
    <row r="32720" ht="13.15" customHeight="1" x14ac:dyDescent="0.2"/>
    <row r="32721" ht="13.15" customHeight="1" x14ac:dyDescent="0.2"/>
    <row r="32722" ht="13.15" customHeight="1" x14ac:dyDescent="0.2"/>
    <row r="32723" ht="13.15" customHeight="1" x14ac:dyDescent="0.2"/>
    <row r="32724" ht="13.15" customHeight="1" x14ac:dyDescent="0.2"/>
    <row r="32725" ht="13.15" customHeight="1" x14ac:dyDescent="0.2"/>
    <row r="32726" ht="13.15" customHeight="1" x14ac:dyDescent="0.2"/>
    <row r="32727" ht="13.15" customHeight="1" x14ac:dyDescent="0.2"/>
    <row r="32728" ht="13.15" customHeight="1" x14ac:dyDescent="0.2"/>
    <row r="32729" ht="13.15" customHeight="1" x14ac:dyDescent="0.2"/>
    <row r="32730" ht="13.15" customHeight="1" x14ac:dyDescent="0.2"/>
    <row r="32731" ht="13.15" customHeight="1" x14ac:dyDescent="0.2"/>
    <row r="32732" ht="13.15" customHeight="1" x14ac:dyDescent="0.2"/>
    <row r="32733" ht="13.15" customHeight="1" x14ac:dyDescent="0.2"/>
    <row r="32734" ht="13.15" customHeight="1" x14ac:dyDescent="0.2"/>
    <row r="32735" ht="13.15" customHeight="1" x14ac:dyDescent="0.2"/>
    <row r="32736" ht="13.15" customHeight="1" x14ac:dyDescent="0.2"/>
    <row r="32737" ht="13.15" customHeight="1" x14ac:dyDescent="0.2"/>
    <row r="32738" ht="13.15" customHeight="1" x14ac:dyDescent="0.2"/>
    <row r="32739" ht="13.15" customHeight="1" x14ac:dyDescent="0.2"/>
    <row r="32740" ht="13.15" customHeight="1" x14ac:dyDescent="0.2"/>
    <row r="32741" ht="13.15" customHeight="1" x14ac:dyDescent="0.2"/>
    <row r="32742" ht="13.15" customHeight="1" x14ac:dyDescent="0.2"/>
    <row r="32743" ht="13.15" customHeight="1" x14ac:dyDescent="0.2"/>
    <row r="32744" ht="13.15" customHeight="1" x14ac:dyDescent="0.2"/>
    <row r="32745" ht="13.15" customHeight="1" x14ac:dyDescent="0.2"/>
    <row r="32746" ht="13.15" customHeight="1" x14ac:dyDescent="0.2"/>
    <row r="32747" ht="13.15" customHeight="1" x14ac:dyDescent="0.2"/>
    <row r="32748" ht="13.15" customHeight="1" x14ac:dyDescent="0.2"/>
    <row r="32749" ht="13.15" customHeight="1" x14ac:dyDescent="0.2"/>
    <row r="32750" ht="13.15" customHeight="1" x14ac:dyDescent="0.2"/>
    <row r="32751" ht="13.15" customHeight="1" x14ac:dyDescent="0.2"/>
    <row r="32752" ht="13.15" customHeight="1" x14ac:dyDescent="0.2"/>
    <row r="32753" ht="13.15" customHeight="1" x14ac:dyDescent="0.2"/>
    <row r="32754" ht="13.15" customHeight="1" x14ac:dyDescent="0.2"/>
    <row r="32755" ht="13.15" customHeight="1" x14ac:dyDescent="0.2"/>
    <row r="32756" ht="13.15" customHeight="1" x14ac:dyDescent="0.2"/>
    <row r="32757" ht="13.15" customHeight="1" x14ac:dyDescent="0.2"/>
    <row r="32758" ht="13.15" customHeight="1" x14ac:dyDescent="0.2"/>
    <row r="32759" ht="13.15" customHeight="1" x14ac:dyDescent="0.2"/>
    <row r="32760" ht="13.15" customHeight="1" x14ac:dyDescent="0.2"/>
    <row r="32761" ht="13.15" customHeight="1" x14ac:dyDescent="0.2"/>
    <row r="32762" ht="13.15" customHeight="1" x14ac:dyDescent="0.2"/>
    <row r="32763" ht="13.15" customHeight="1" x14ac:dyDescent="0.2"/>
    <row r="32764" ht="13.15" customHeight="1" x14ac:dyDescent="0.2"/>
    <row r="32765" ht="13.15" customHeight="1" x14ac:dyDescent="0.2"/>
    <row r="32766" ht="13.15" customHeight="1" x14ac:dyDescent="0.2"/>
    <row r="32767" ht="13.15" customHeight="1" x14ac:dyDescent="0.2"/>
    <row r="32768" ht="13.15" customHeight="1" x14ac:dyDescent="0.2"/>
    <row r="32769" ht="13.15" customHeight="1" x14ac:dyDescent="0.2"/>
    <row r="32770" ht="13.15" customHeight="1" x14ac:dyDescent="0.2"/>
    <row r="32771" ht="13.15" customHeight="1" x14ac:dyDescent="0.2"/>
    <row r="32772" ht="13.15" customHeight="1" x14ac:dyDescent="0.2"/>
    <row r="32773" ht="13.15" customHeight="1" x14ac:dyDescent="0.2"/>
    <row r="32774" ht="13.15" customHeight="1" x14ac:dyDescent="0.2"/>
    <row r="32775" ht="13.15" customHeight="1" x14ac:dyDescent="0.2"/>
    <row r="32776" ht="13.15" customHeight="1" x14ac:dyDescent="0.2"/>
    <row r="32777" ht="13.15" customHeight="1" x14ac:dyDescent="0.2"/>
    <row r="32778" ht="13.15" customHeight="1" x14ac:dyDescent="0.2"/>
    <row r="32779" ht="13.15" customHeight="1" x14ac:dyDescent="0.2"/>
    <row r="32780" ht="13.15" customHeight="1" x14ac:dyDescent="0.2"/>
    <row r="32781" ht="13.15" customHeight="1" x14ac:dyDescent="0.2"/>
    <row r="32782" ht="13.15" customHeight="1" x14ac:dyDescent="0.2"/>
    <row r="32783" ht="13.15" customHeight="1" x14ac:dyDescent="0.2"/>
    <row r="32784" ht="13.15" customHeight="1" x14ac:dyDescent="0.2"/>
    <row r="32785" ht="13.15" customHeight="1" x14ac:dyDescent="0.2"/>
    <row r="32786" ht="13.15" customHeight="1" x14ac:dyDescent="0.2"/>
    <row r="32787" ht="13.15" customHeight="1" x14ac:dyDescent="0.2"/>
    <row r="32788" ht="13.15" customHeight="1" x14ac:dyDescent="0.2"/>
    <row r="32789" ht="13.15" customHeight="1" x14ac:dyDescent="0.2"/>
    <row r="32790" ht="13.15" customHeight="1" x14ac:dyDescent="0.2"/>
    <row r="32791" ht="13.15" customHeight="1" x14ac:dyDescent="0.2"/>
    <row r="32792" ht="13.15" customHeight="1" x14ac:dyDescent="0.2"/>
    <row r="32793" ht="13.15" customHeight="1" x14ac:dyDescent="0.2"/>
    <row r="32794" ht="13.15" customHeight="1" x14ac:dyDescent="0.2"/>
    <row r="32795" ht="13.15" customHeight="1" x14ac:dyDescent="0.2"/>
    <row r="32796" ht="13.15" customHeight="1" x14ac:dyDescent="0.2"/>
    <row r="32797" ht="13.15" customHeight="1" x14ac:dyDescent="0.2"/>
    <row r="32798" ht="13.15" customHeight="1" x14ac:dyDescent="0.2"/>
    <row r="32799" ht="13.15" customHeight="1" x14ac:dyDescent="0.2"/>
    <row r="32800" ht="13.15" customHeight="1" x14ac:dyDescent="0.2"/>
    <row r="32801" ht="13.15" customHeight="1" x14ac:dyDescent="0.2"/>
    <row r="32802" ht="13.15" customHeight="1" x14ac:dyDescent="0.2"/>
    <row r="32803" ht="13.15" customHeight="1" x14ac:dyDescent="0.2"/>
    <row r="32804" ht="13.15" customHeight="1" x14ac:dyDescent="0.2"/>
    <row r="32805" ht="13.15" customHeight="1" x14ac:dyDescent="0.2"/>
    <row r="32806" ht="13.15" customHeight="1" x14ac:dyDescent="0.2"/>
    <row r="32807" ht="13.15" customHeight="1" x14ac:dyDescent="0.2"/>
    <row r="32808" ht="13.15" customHeight="1" x14ac:dyDescent="0.2"/>
    <row r="32809" ht="13.15" customHeight="1" x14ac:dyDescent="0.2"/>
    <row r="32810" ht="13.15" customHeight="1" x14ac:dyDescent="0.2"/>
    <row r="32811" ht="13.15" customHeight="1" x14ac:dyDescent="0.2"/>
    <row r="32812" ht="13.15" customHeight="1" x14ac:dyDescent="0.2"/>
    <row r="32813" ht="13.15" customHeight="1" x14ac:dyDescent="0.2"/>
    <row r="32814" ht="13.15" customHeight="1" x14ac:dyDescent="0.2"/>
    <row r="32815" ht="13.15" customHeight="1" x14ac:dyDescent="0.2"/>
    <row r="32816" ht="13.15" customHeight="1" x14ac:dyDescent="0.2"/>
    <row r="32817" ht="13.15" customHeight="1" x14ac:dyDescent="0.2"/>
    <row r="32818" ht="13.15" customHeight="1" x14ac:dyDescent="0.2"/>
    <row r="32819" ht="13.15" customHeight="1" x14ac:dyDescent="0.2"/>
    <row r="32820" ht="13.15" customHeight="1" x14ac:dyDescent="0.2"/>
    <row r="32821" ht="13.15" customHeight="1" x14ac:dyDescent="0.2"/>
    <row r="32822" ht="13.15" customHeight="1" x14ac:dyDescent="0.2"/>
    <row r="32823" ht="13.15" customHeight="1" x14ac:dyDescent="0.2"/>
    <row r="32824" ht="13.15" customHeight="1" x14ac:dyDescent="0.2"/>
    <row r="32825" ht="13.15" customHeight="1" x14ac:dyDescent="0.2"/>
    <row r="32826" ht="13.15" customHeight="1" x14ac:dyDescent="0.2"/>
    <row r="32827" ht="13.15" customHeight="1" x14ac:dyDescent="0.2"/>
    <row r="32828" ht="13.15" customHeight="1" x14ac:dyDescent="0.2"/>
    <row r="32829" ht="13.15" customHeight="1" x14ac:dyDescent="0.2"/>
    <row r="32830" ht="13.15" customHeight="1" x14ac:dyDescent="0.2"/>
    <row r="32831" ht="13.15" customHeight="1" x14ac:dyDescent="0.2"/>
    <row r="32832" ht="13.15" customHeight="1" x14ac:dyDescent="0.2"/>
    <row r="32833" ht="13.15" customHeight="1" x14ac:dyDescent="0.2"/>
    <row r="32834" ht="13.15" customHeight="1" x14ac:dyDescent="0.2"/>
    <row r="32835" ht="13.15" customHeight="1" x14ac:dyDescent="0.2"/>
    <row r="32836" ht="13.15" customHeight="1" x14ac:dyDescent="0.2"/>
    <row r="32837" ht="13.15" customHeight="1" x14ac:dyDescent="0.2"/>
    <row r="32838" ht="13.15" customHeight="1" x14ac:dyDescent="0.2"/>
    <row r="32839" ht="13.15" customHeight="1" x14ac:dyDescent="0.2"/>
    <row r="32840" ht="13.15" customHeight="1" x14ac:dyDescent="0.2"/>
    <row r="32841" ht="13.15" customHeight="1" x14ac:dyDescent="0.2"/>
    <row r="32842" ht="13.15" customHeight="1" x14ac:dyDescent="0.2"/>
    <row r="32843" ht="13.15" customHeight="1" x14ac:dyDescent="0.2"/>
    <row r="32844" ht="13.15" customHeight="1" x14ac:dyDescent="0.2"/>
    <row r="32845" ht="13.15" customHeight="1" x14ac:dyDescent="0.2"/>
    <row r="32846" ht="13.15" customHeight="1" x14ac:dyDescent="0.2"/>
    <row r="32847" ht="13.15" customHeight="1" x14ac:dyDescent="0.2"/>
    <row r="32848" ht="13.15" customHeight="1" x14ac:dyDescent="0.2"/>
    <row r="32849" ht="13.15" customHeight="1" x14ac:dyDescent="0.2"/>
    <row r="32850" ht="13.15" customHeight="1" x14ac:dyDescent="0.2"/>
    <row r="32851" ht="13.15" customHeight="1" x14ac:dyDescent="0.2"/>
    <row r="32852" ht="13.15" customHeight="1" x14ac:dyDescent="0.2"/>
    <row r="32853" ht="13.15" customHeight="1" x14ac:dyDescent="0.2"/>
    <row r="32854" ht="13.15" customHeight="1" x14ac:dyDescent="0.2"/>
    <row r="32855" ht="13.15" customHeight="1" x14ac:dyDescent="0.2"/>
    <row r="32856" ht="13.15" customHeight="1" x14ac:dyDescent="0.2"/>
    <row r="32857" ht="13.15" customHeight="1" x14ac:dyDescent="0.2"/>
    <row r="32858" ht="13.15" customHeight="1" x14ac:dyDescent="0.2"/>
    <row r="32859" ht="13.15" customHeight="1" x14ac:dyDescent="0.2"/>
    <row r="32860" ht="13.15" customHeight="1" x14ac:dyDescent="0.2"/>
    <row r="32861" ht="13.15" customHeight="1" x14ac:dyDescent="0.2"/>
    <row r="32862" ht="13.15" customHeight="1" x14ac:dyDescent="0.2"/>
    <row r="32863" ht="13.15" customHeight="1" x14ac:dyDescent="0.2"/>
    <row r="32864" ht="13.15" customHeight="1" x14ac:dyDescent="0.2"/>
    <row r="32865" ht="13.15" customHeight="1" x14ac:dyDescent="0.2"/>
    <row r="32866" ht="13.15" customHeight="1" x14ac:dyDescent="0.2"/>
    <row r="32867" ht="13.15" customHeight="1" x14ac:dyDescent="0.2"/>
    <row r="32868" ht="13.15" customHeight="1" x14ac:dyDescent="0.2"/>
    <row r="32869" ht="13.15" customHeight="1" x14ac:dyDescent="0.2"/>
    <row r="32870" ht="13.15" customHeight="1" x14ac:dyDescent="0.2"/>
    <row r="32871" ht="13.15" customHeight="1" x14ac:dyDescent="0.2"/>
    <row r="32872" ht="13.15" customHeight="1" x14ac:dyDescent="0.2"/>
    <row r="32873" ht="13.15" customHeight="1" x14ac:dyDescent="0.2"/>
    <row r="32874" ht="13.15" customHeight="1" x14ac:dyDescent="0.2"/>
    <row r="32875" ht="13.15" customHeight="1" x14ac:dyDescent="0.2"/>
    <row r="32876" ht="13.15" customHeight="1" x14ac:dyDescent="0.2"/>
    <row r="32877" ht="13.15" customHeight="1" x14ac:dyDescent="0.2"/>
    <row r="32878" ht="13.15" customHeight="1" x14ac:dyDescent="0.2"/>
    <row r="32879" ht="13.15" customHeight="1" x14ac:dyDescent="0.2"/>
    <row r="32880" ht="13.15" customHeight="1" x14ac:dyDescent="0.2"/>
    <row r="32881" ht="13.15" customHeight="1" x14ac:dyDescent="0.2"/>
    <row r="32882" ht="13.15" customHeight="1" x14ac:dyDescent="0.2"/>
    <row r="32883" ht="13.15" customHeight="1" x14ac:dyDescent="0.2"/>
    <row r="32884" ht="13.15" customHeight="1" x14ac:dyDescent="0.2"/>
    <row r="32885" ht="13.15" customHeight="1" x14ac:dyDescent="0.2"/>
    <row r="32886" ht="13.15" customHeight="1" x14ac:dyDescent="0.2"/>
    <row r="32887" ht="13.15" customHeight="1" x14ac:dyDescent="0.2"/>
    <row r="32888" ht="13.15" customHeight="1" x14ac:dyDescent="0.2"/>
    <row r="32889" ht="13.15" customHeight="1" x14ac:dyDescent="0.2"/>
    <row r="32890" ht="13.15" customHeight="1" x14ac:dyDescent="0.2"/>
    <row r="32891" ht="13.15" customHeight="1" x14ac:dyDescent="0.2"/>
    <row r="32892" ht="13.15" customHeight="1" x14ac:dyDescent="0.2"/>
    <row r="32893" ht="13.15" customHeight="1" x14ac:dyDescent="0.2"/>
    <row r="32894" ht="13.15" customHeight="1" x14ac:dyDescent="0.2"/>
    <row r="32895" ht="13.15" customHeight="1" x14ac:dyDescent="0.2"/>
    <row r="32896" ht="13.15" customHeight="1" x14ac:dyDescent="0.2"/>
    <row r="32897" ht="13.15" customHeight="1" x14ac:dyDescent="0.2"/>
    <row r="32898" ht="13.15" customHeight="1" x14ac:dyDescent="0.2"/>
    <row r="32899" ht="13.15" customHeight="1" x14ac:dyDescent="0.2"/>
    <row r="32900" ht="13.15" customHeight="1" x14ac:dyDescent="0.2"/>
    <row r="32901" ht="13.15" customHeight="1" x14ac:dyDescent="0.2"/>
    <row r="32902" ht="13.15" customHeight="1" x14ac:dyDescent="0.2"/>
    <row r="32903" ht="13.15" customHeight="1" x14ac:dyDescent="0.2"/>
    <row r="32904" ht="13.15" customHeight="1" x14ac:dyDescent="0.2"/>
    <row r="32905" ht="13.15" customHeight="1" x14ac:dyDescent="0.2"/>
    <row r="32906" ht="13.15" customHeight="1" x14ac:dyDescent="0.2"/>
    <row r="32907" ht="13.15" customHeight="1" x14ac:dyDescent="0.2"/>
    <row r="32908" ht="13.15" customHeight="1" x14ac:dyDescent="0.2"/>
    <row r="32909" ht="13.15" customHeight="1" x14ac:dyDescent="0.2"/>
    <row r="32910" ht="13.15" customHeight="1" x14ac:dyDescent="0.2"/>
    <row r="32911" ht="13.15" customHeight="1" x14ac:dyDescent="0.2"/>
    <row r="32912" ht="13.15" customHeight="1" x14ac:dyDescent="0.2"/>
    <row r="32913" ht="13.15" customHeight="1" x14ac:dyDescent="0.2"/>
    <row r="32914" ht="13.15" customHeight="1" x14ac:dyDescent="0.2"/>
    <row r="32915" ht="13.15" customHeight="1" x14ac:dyDescent="0.2"/>
    <row r="32916" ht="13.15" customHeight="1" x14ac:dyDescent="0.2"/>
    <row r="32917" ht="13.15" customHeight="1" x14ac:dyDescent="0.2"/>
    <row r="32918" ht="13.15" customHeight="1" x14ac:dyDescent="0.2"/>
    <row r="32919" ht="13.15" customHeight="1" x14ac:dyDescent="0.2"/>
    <row r="32920" ht="13.15" customHeight="1" x14ac:dyDescent="0.2"/>
    <row r="32921" ht="13.15" customHeight="1" x14ac:dyDescent="0.2"/>
    <row r="32922" ht="13.15" customHeight="1" x14ac:dyDescent="0.2"/>
    <row r="32923" ht="13.15" customHeight="1" x14ac:dyDescent="0.2"/>
    <row r="32924" ht="13.15" customHeight="1" x14ac:dyDescent="0.2"/>
    <row r="32925" ht="13.15" customHeight="1" x14ac:dyDescent="0.2"/>
    <row r="32926" ht="13.15" customHeight="1" x14ac:dyDescent="0.2"/>
    <row r="32927" ht="13.15" customHeight="1" x14ac:dyDescent="0.2"/>
    <row r="32928" ht="13.15" customHeight="1" x14ac:dyDescent="0.2"/>
    <row r="32929" ht="13.15" customHeight="1" x14ac:dyDescent="0.2"/>
    <row r="32930" ht="13.15" customHeight="1" x14ac:dyDescent="0.2"/>
    <row r="32931" ht="13.15" customHeight="1" x14ac:dyDescent="0.2"/>
    <row r="32932" ht="13.15" customHeight="1" x14ac:dyDescent="0.2"/>
    <row r="32933" ht="13.15" customHeight="1" x14ac:dyDescent="0.2"/>
    <row r="32934" ht="13.15" customHeight="1" x14ac:dyDescent="0.2"/>
    <row r="32935" ht="13.15" customHeight="1" x14ac:dyDescent="0.2"/>
    <row r="32936" ht="13.15" customHeight="1" x14ac:dyDescent="0.2"/>
    <row r="32937" ht="13.15" customHeight="1" x14ac:dyDescent="0.2"/>
    <row r="32938" ht="13.15" customHeight="1" x14ac:dyDescent="0.2"/>
    <row r="32939" ht="13.15" customHeight="1" x14ac:dyDescent="0.2"/>
    <row r="32940" ht="13.15" customHeight="1" x14ac:dyDescent="0.2"/>
    <row r="32941" ht="13.15" customHeight="1" x14ac:dyDescent="0.2"/>
    <row r="32942" ht="13.15" customHeight="1" x14ac:dyDescent="0.2"/>
    <row r="32943" ht="13.15" customHeight="1" x14ac:dyDescent="0.2"/>
    <row r="32944" ht="13.15" customHeight="1" x14ac:dyDescent="0.2"/>
    <row r="32945" ht="13.15" customHeight="1" x14ac:dyDescent="0.2"/>
    <row r="32946" ht="13.15" customHeight="1" x14ac:dyDescent="0.2"/>
    <row r="32947" ht="13.15" customHeight="1" x14ac:dyDescent="0.2"/>
    <row r="32948" ht="13.15" customHeight="1" x14ac:dyDescent="0.2"/>
    <row r="32949" ht="13.15" customHeight="1" x14ac:dyDescent="0.2"/>
    <row r="32950" ht="13.15" customHeight="1" x14ac:dyDescent="0.2"/>
    <row r="32951" ht="13.15" customHeight="1" x14ac:dyDescent="0.2"/>
    <row r="32952" ht="13.15" customHeight="1" x14ac:dyDescent="0.2"/>
    <row r="32953" ht="13.15" customHeight="1" x14ac:dyDescent="0.2"/>
    <row r="32954" ht="13.15" customHeight="1" x14ac:dyDescent="0.2"/>
    <row r="32955" ht="13.15" customHeight="1" x14ac:dyDescent="0.2"/>
    <row r="32956" ht="13.15" customHeight="1" x14ac:dyDescent="0.2"/>
    <row r="32957" ht="13.15" customHeight="1" x14ac:dyDescent="0.2"/>
    <row r="32958" ht="13.15" customHeight="1" x14ac:dyDescent="0.2"/>
    <row r="32959" ht="13.15" customHeight="1" x14ac:dyDescent="0.2"/>
    <row r="32960" ht="13.15" customHeight="1" x14ac:dyDescent="0.2"/>
    <row r="32961" ht="13.15" customHeight="1" x14ac:dyDescent="0.2"/>
    <row r="32962" ht="13.15" customHeight="1" x14ac:dyDescent="0.2"/>
    <row r="32963" ht="13.15" customHeight="1" x14ac:dyDescent="0.2"/>
    <row r="32964" ht="13.15" customHeight="1" x14ac:dyDescent="0.2"/>
    <row r="32965" ht="13.15" customHeight="1" x14ac:dyDescent="0.2"/>
    <row r="32966" ht="13.15" customHeight="1" x14ac:dyDescent="0.2"/>
    <row r="32967" ht="13.15" customHeight="1" x14ac:dyDescent="0.2"/>
    <row r="32968" ht="13.15" customHeight="1" x14ac:dyDescent="0.2"/>
    <row r="32969" ht="13.15" customHeight="1" x14ac:dyDescent="0.2"/>
    <row r="32970" ht="13.15" customHeight="1" x14ac:dyDescent="0.2"/>
    <row r="32971" ht="13.15" customHeight="1" x14ac:dyDescent="0.2"/>
    <row r="32972" ht="13.15" customHeight="1" x14ac:dyDescent="0.2"/>
    <row r="32973" ht="13.15" customHeight="1" x14ac:dyDescent="0.2"/>
    <row r="32974" ht="13.15" customHeight="1" x14ac:dyDescent="0.2"/>
    <row r="32975" ht="13.15" customHeight="1" x14ac:dyDescent="0.2"/>
    <row r="32976" ht="13.15" customHeight="1" x14ac:dyDescent="0.2"/>
    <row r="32977" ht="13.15" customHeight="1" x14ac:dyDescent="0.2"/>
    <row r="32978" ht="13.15" customHeight="1" x14ac:dyDescent="0.2"/>
    <row r="32979" ht="13.15" customHeight="1" x14ac:dyDescent="0.2"/>
    <row r="32980" ht="13.15" customHeight="1" x14ac:dyDescent="0.2"/>
    <row r="32981" ht="13.15" customHeight="1" x14ac:dyDescent="0.2"/>
    <row r="32982" ht="13.15" customHeight="1" x14ac:dyDescent="0.2"/>
    <row r="32983" ht="13.15" customHeight="1" x14ac:dyDescent="0.2"/>
    <row r="32984" ht="13.15" customHeight="1" x14ac:dyDescent="0.2"/>
    <row r="32985" ht="13.15" customHeight="1" x14ac:dyDescent="0.2"/>
    <row r="32986" ht="13.15" customHeight="1" x14ac:dyDescent="0.2"/>
    <row r="32987" ht="13.15" customHeight="1" x14ac:dyDescent="0.2"/>
    <row r="32988" ht="13.15" customHeight="1" x14ac:dyDescent="0.2"/>
    <row r="32989" ht="13.15" customHeight="1" x14ac:dyDescent="0.2"/>
    <row r="32990" ht="13.15" customHeight="1" x14ac:dyDescent="0.2"/>
    <row r="32991" ht="13.15" customHeight="1" x14ac:dyDescent="0.2"/>
    <row r="32992" ht="13.15" customHeight="1" x14ac:dyDescent="0.2"/>
    <row r="32993" ht="13.15" customHeight="1" x14ac:dyDescent="0.2"/>
    <row r="32994" ht="13.15" customHeight="1" x14ac:dyDescent="0.2"/>
    <row r="32995" ht="13.15" customHeight="1" x14ac:dyDescent="0.2"/>
    <row r="32996" ht="13.15" customHeight="1" x14ac:dyDescent="0.2"/>
    <row r="32997" ht="13.15" customHeight="1" x14ac:dyDescent="0.2"/>
    <row r="32998" ht="13.15" customHeight="1" x14ac:dyDescent="0.2"/>
    <row r="32999" ht="13.15" customHeight="1" x14ac:dyDescent="0.2"/>
    <row r="33000" ht="13.15" customHeight="1" x14ac:dyDescent="0.2"/>
    <row r="33001" ht="13.15" customHeight="1" x14ac:dyDescent="0.2"/>
    <row r="33002" ht="13.15" customHeight="1" x14ac:dyDescent="0.2"/>
    <row r="33003" ht="13.15" customHeight="1" x14ac:dyDescent="0.2"/>
    <row r="33004" ht="13.15" customHeight="1" x14ac:dyDescent="0.2"/>
    <row r="33005" ht="13.15" customHeight="1" x14ac:dyDescent="0.2"/>
    <row r="33006" ht="13.15" customHeight="1" x14ac:dyDescent="0.2"/>
    <row r="33007" ht="13.15" customHeight="1" x14ac:dyDescent="0.2"/>
    <row r="33008" ht="13.15" customHeight="1" x14ac:dyDescent="0.2"/>
    <row r="33009" ht="13.15" customHeight="1" x14ac:dyDescent="0.2"/>
    <row r="33010" ht="13.15" customHeight="1" x14ac:dyDescent="0.2"/>
    <row r="33011" ht="13.15" customHeight="1" x14ac:dyDescent="0.2"/>
    <row r="33012" ht="13.15" customHeight="1" x14ac:dyDescent="0.2"/>
    <row r="33013" ht="13.15" customHeight="1" x14ac:dyDescent="0.2"/>
    <row r="33014" ht="13.15" customHeight="1" x14ac:dyDescent="0.2"/>
    <row r="33015" ht="13.15" customHeight="1" x14ac:dyDescent="0.2"/>
    <row r="33016" ht="13.15" customHeight="1" x14ac:dyDescent="0.2"/>
    <row r="33017" ht="13.15" customHeight="1" x14ac:dyDescent="0.2"/>
    <row r="33018" ht="13.15" customHeight="1" x14ac:dyDescent="0.2"/>
    <row r="33019" ht="13.15" customHeight="1" x14ac:dyDescent="0.2"/>
    <row r="33020" ht="13.15" customHeight="1" x14ac:dyDescent="0.2"/>
    <row r="33021" ht="13.15" customHeight="1" x14ac:dyDescent="0.2"/>
    <row r="33022" ht="13.15" customHeight="1" x14ac:dyDescent="0.2"/>
    <row r="33023" ht="13.15" customHeight="1" x14ac:dyDescent="0.2"/>
    <row r="33024" ht="13.15" customHeight="1" x14ac:dyDescent="0.2"/>
    <row r="33025" ht="13.15" customHeight="1" x14ac:dyDescent="0.2"/>
    <row r="33026" ht="13.15" customHeight="1" x14ac:dyDescent="0.2"/>
    <row r="33027" ht="13.15" customHeight="1" x14ac:dyDescent="0.2"/>
    <row r="33028" ht="13.15" customHeight="1" x14ac:dyDescent="0.2"/>
    <row r="33029" ht="13.15" customHeight="1" x14ac:dyDescent="0.2"/>
    <row r="33030" ht="13.15" customHeight="1" x14ac:dyDescent="0.2"/>
    <row r="33031" ht="13.15" customHeight="1" x14ac:dyDescent="0.2"/>
    <row r="33032" ht="13.15" customHeight="1" x14ac:dyDescent="0.2"/>
    <row r="33033" ht="13.15" customHeight="1" x14ac:dyDescent="0.2"/>
    <row r="33034" ht="13.15" customHeight="1" x14ac:dyDescent="0.2"/>
    <row r="33035" ht="13.15" customHeight="1" x14ac:dyDescent="0.2"/>
    <row r="33036" ht="13.15" customHeight="1" x14ac:dyDescent="0.2"/>
    <row r="33037" ht="13.15" customHeight="1" x14ac:dyDescent="0.2"/>
    <row r="33038" ht="13.15" customHeight="1" x14ac:dyDescent="0.2"/>
    <row r="33039" ht="13.15" customHeight="1" x14ac:dyDescent="0.2"/>
    <row r="33040" ht="13.15" customHeight="1" x14ac:dyDescent="0.2"/>
    <row r="33041" ht="13.15" customHeight="1" x14ac:dyDescent="0.2"/>
    <row r="33042" ht="13.15" customHeight="1" x14ac:dyDescent="0.2"/>
    <row r="33043" ht="13.15" customHeight="1" x14ac:dyDescent="0.2"/>
    <row r="33044" ht="13.15" customHeight="1" x14ac:dyDescent="0.2"/>
    <row r="33045" ht="13.15" customHeight="1" x14ac:dyDescent="0.2"/>
    <row r="33046" ht="13.15" customHeight="1" x14ac:dyDescent="0.2"/>
    <row r="33047" ht="13.15" customHeight="1" x14ac:dyDescent="0.2"/>
    <row r="33048" ht="13.15" customHeight="1" x14ac:dyDescent="0.2"/>
    <row r="33049" ht="13.15" customHeight="1" x14ac:dyDescent="0.2"/>
    <row r="33050" ht="13.15" customHeight="1" x14ac:dyDescent="0.2"/>
    <row r="33051" ht="13.15" customHeight="1" x14ac:dyDescent="0.2"/>
    <row r="33052" ht="13.15" customHeight="1" x14ac:dyDescent="0.2"/>
    <row r="33053" ht="13.15" customHeight="1" x14ac:dyDescent="0.2"/>
    <row r="33054" ht="13.15" customHeight="1" x14ac:dyDescent="0.2"/>
    <row r="33055" ht="13.15" customHeight="1" x14ac:dyDescent="0.2"/>
    <row r="33056" ht="13.15" customHeight="1" x14ac:dyDescent="0.2"/>
    <row r="33057" ht="13.15" customHeight="1" x14ac:dyDescent="0.2"/>
    <row r="33058" ht="13.15" customHeight="1" x14ac:dyDescent="0.2"/>
    <row r="33059" ht="13.15" customHeight="1" x14ac:dyDescent="0.2"/>
    <row r="33060" ht="13.15" customHeight="1" x14ac:dyDescent="0.2"/>
    <row r="33061" ht="13.15" customHeight="1" x14ac:dyDescent="0.2"/>
    <row r="33062" ht="13.15" customHeight="1" x14ac:dyDescent="0.2"/>
    <row r="33063" ht="13.15" customHeight="1" x14ac:dyDescent="0.2"/>
    <row r="33064" ht="13.15" customHeight="1" x14ac:dyDescent="0.2"/>
    <row r="33065" ht="13.15" customHeight="1" x14ac:dyDescent="0.2"/>
    <row r="33066" ht="13.15" customHeight="1" x14ac:dyDescent="0.2"/>
    <row r="33067" ht="13.15" customHeight="1" x14ac:dyDescent="0.2"/>
    <row r="33068" ht="13.15" customHeight="1" x14ac:dyDescent="0.2"/>
    <row r="33069" ht="13.15" customHeight="1" x14ac:dyDescent="0.2"/>
    <row r="33070" ht="13.15" customHeight="1" x14ac:dyDescent="0.2"/>
    <row r="33071" ht="13.15" customHeight="1" x14ac:dyDescent="0.2"/>
    <row r="33072" ht="13.15" customHeight="1" x14ac:dyDescent="0.2"/>
    <row r="33073" ht="13.15" customHeight="1" x14ac:dyDescent="0.2"/>
    <row r="33074" ht="13.15" customHeight="1" x14ac:dyDescent="0.2"/>
    <row r="33075" ht="13.15" customHeight="1" x14ac:dyDescent="0.2"/>
    <row r="33076" ht="13.15" customHeight="1" x14ac:dyDescent="0.2"/>
    <row r="33077" ht="13.15" customHeight="1" x14ac:dyDescent="0.2"/>
    <row r="33078" ht="13.15" customHeight="1" x14ac:dyDescent="0.2"/>
    <row r="33079" ht="13.15" customHeight="1" x14ac:dyDescent="0.2"/>
    <row r="33080" ht="13.15" customHeight="1" x14ac:dyDescent="0.2"/>
    <row r="33081" ht="13.15" customHeight="1" x14ac:dyDescent="0.2"/>
    <row r="33082" ht="13.15" customHeight="1" x14ac:dyDescent="0.2"/>
    <row r="33083" ht="13.15" customHeight="1" x14ac:dyDescent="0.2"/>
    <row r="33084" ht="13.15" customHeight="1" x14ac:dyDescent="0.2"/>
    <row r="33085" ht="13.15" customHeight="1" x14ac:dyDescent="0.2"/>
    <row r="33086" ht="13.15" customHeight="1" x14ac:dyDescent="0.2"/>
    <row r="33087" ht="13.15" customHeight="1" x14ac:dyDescent="0.2"/>
    <row r="33088" ht="13.15" customHeight="1" x14ac:dyDescent="0.2"/>
    <row r="33089" ht="13.15" customHeight="1" x14ac:dyDescent="0.2"/>
    <row r="33090" ht="13.15" customHeight="1" x14ac:dyDescent="0.2"/>
    <row r="33091" ht="13.15" customHeight="1" x14ac:dyDescent="0.2"/>
    <row r="33092" ht="13.15" customHeight="1" x14ac:dyDescent="0.2"/>
    <row r="33093" ht="13.15" customHeight="1" x14ac:dyDescent="0.2"/>
    <row r="33094" ht="13.15" customHeight="1" x14ac:dyDescent="0.2"/>
    <row r="33095" ht="13.15" customHeight="1" x14ac:dyDescent="0.2"/>
    <row r="33096" ht="13.15" customHeight="1" x14ac:dyDescent="0.2"/>
    <row r="33097" ht="13.15" customHeight="1" x14ac:dyDescent="0.2"/>
    <row r="33098" ht="13.15" customHeight="1" x14ac:dyDescent="0.2"/>
    <row r="33099" ht="13.15" customHeight="1" x14ac:dyDescent="0.2"/>
    <row r="33100" ht="13.15" customHeight="1" x14ac:dyDescent="0.2"/>
    <row r="33101" ht="13.15" customHeight="1" x14ac:dyDescent="0.2"/>
    <row r="33102" ht="13.15" customHeight="1" x14ac:dyDescent="0.2"/>
    <row r="33103" ht="13.15" customHeight="1" x14ac:dyDescent="0.2"/>
    <row r="33104" ht="13.15" customHeight="1" x14ac:dyDescent="0.2"/>
    <row r="33105" ht="13.15" customHeight="1" x14ac:dyDescent="0.2"/>
    <row r="33106" ht="13.15" customHeight="1" x14ac:dyDescent="0.2"/>
    <row r="33107" ht="13.15" customHeight="1" x14ac:dyDescent="0.2"/>
    <row r="33108" ht="13.15" customHeight="1" x14ac:dyDescent="0.2"/>
    <row r="33109" ht="13.15" customHeight="1" x14ac:dyDescent="0.2"/>
    <row r="33110" ht="13.15" customHeight="1" x14ac:dyDescent="0.2"/>
    <row r="33111" ht="13.15" customHeight="1" x14ac:dyDescent="0.2"/>
    <row r="33112" ht="13.15" customHeight="1" x14ac:dyDescent="0.2"/>
    <row r="33113" ht="13.15" customHeight="1" x14ac:dyDescent="0.2"/>
    <row r="33114" ht="13.15" customHeight="1" x14ac:dyDescent="0.2"/>
    <row r="33115" ht="13.15" customHeight="1" x14ac:dyDescent="0.2"/>
    <row r="33116" ht="13.15" customHeight="1" x14ac:dyDescent="0.2"/>
    <row r="33117" ht="13.15" customHeight="1" x14ac:dyDescent="0.2"/>
    <row r="33118" ht="13.15" customHeight="1" x14ac:dyDescent="0.2"/>
    <row r="33119" ht="13.15" customHeight="1" x14ac:dyDescent="0.2"/>
    <row r="33120" ht="13.15" customHeight="1" x14ac:dyDescent="0.2"/>
    <row r="33121" ht="13.15" customHeight="1" x14ac:dyDescent="0.2"/>
    <row r="33122" ht="13.15" customHeight="1" x14ac:dyDescent="0.2"/>
    <row r="33123" ht="13.15" customHeight="1" x14ac:dyDescent="0.2"/>
    <row r="33124" ht="13.15" customHeight="1" x14ac:dyDescent="0.2"/>
    <row r="33125" ht="13.15" customHeight="1" x14ac:dyDescent="0.2"/>
    <row r="33126" ht="13.15" customHeight="1" x14ac:dyDescent="0.2"/>
    <row r="33127" ht="13.15" customHeight="1" x14ac:dyDescent="0.2"/>
    <row r="33128" ht="13.15" customHeight="1" x14ac:dyDescent="0.2"/>
    <row r="33129" ht="13.15" customHeight="1" x14ac:dyDescent="0.2"/>
    <row r="33130" ht="13.15" customHeight="1" x14ac:dyDescent="0.2"/>
    <row r="33131" ht="13.15" customHeight="1" x14ac:dyDescent="0.2"/>
    <row r="33132" ht="13.15" customHeight="1" x14ac:dyDescent="0.2"/>
    <row r="33133" ht="13.15" customHeight="1" x14ac:dyDescent="0.2"/>
    <row r="33134" ht="13.15" customHeight="1" x14ac:dyDescent="0.2"/>
    <row r="33135" ht="13.15" customHeight="1" x14ac:dyDescent="0.2"/>
    <row r="33136" ht="13.15" customHeight="1" x14ac:dyDescent="0.2"/>
    <row r="33137" ht="13.15" customHeight="1" x14ac:dyDescent="0.2"/>
    <row r="33138" ht="13.15" customHeight="1" x14ac:dyDescent="0.2"/>
    <row r="33139" ht="13.15" customHeight="1" x14ac:dyDescent="0.2"/>
    <row r="33140" ht="13.15" customHeight="1" x14ac:dyDescent="0.2"/>
    <row r="33141" ht="13.15" customHeight="1" x14ac:dyDescent="0.2"/>
    <row r="33142" ht="13.15" customHeight="1" x14ac:dyDescent="0.2"/>
    <row r="33143" ht="13.15" customHeight="1" x14ac:dyDescent="0.2"/>
    <row r="33144" ht="13.15" customHeight="1" x14ac:dyDescent="0.2"/>
    <row r="33145" ht="13.15" customHeight="1" x14ac:dyDescent="0.2"/>
    <row r="33146" ht="13.15" customHeight="1" x14ac:dyDescent="0.2"/>
    <row r="33147" ht="13.15" customHeight="1" x14ac:dyDescent="0.2"/>
    <row r="33148" ht="13.15" customHeight="1" x14ac:dyDescent="0.2"/>
    <row r="33149" ht="13.15" customHeight="1" x14ac:dyDescent="0.2"/>
    <row r="33150" ht="13.15" customHeight="1" x14ac:dyDescent="0.2"/>
    <row r="33151" ht="13.15" customHeight="1" x14ac:dyDescent="0.2"/>
    <row r="33152" ht="13.15" customHeight="1" x14ac:dyDescent="0.2"/>
    <row r="33153" ht="13.15" customHeight="1" x14ac:dyDescent="0.2"/>
    <row r="33154" ht="13.15" customHeight="1" x14ac:dyDescent="0.2"/>
    <row r="33155" ht="13.15" customHeight="1" x14ac:dyDescent="0.2"/>
    <row r="33156" ht="13.15" customHeight="1" x14ac:dyDescent="0.2"/>
    <row r="33157" ht="13.15" customHeight="1" x14ac:dyDescent="0.2"/>
    <row r="33158" ht="13.15" customHeight="1" x14ac:dyDescent="0.2"/>
    <row r="33159" ht="13.15" customHeight="1" x14ac:dyDescent="0.2"/>
    <row r="33160" ht="13.15" customHeight="1" x14ac:dyDescent="0.2"/>
    <row r="33161" ht="13.15" customHeight="1" x14ac:dyDescent="0.2"/>
    <row r="33162" ht="13.15" customHeight="1" x14ac:dyDescent="0.2"/>
    <row r="33163" ht="13.15" customHeight="1" x14ac:dyDescent="0.2"/>
    <row r="33164" ht="13.15" customHeight="1" x14ac:dyDescent="0.2"/>
    <row r="33165" ht="13.15" customHeight="1" x14ac:dyDescent="0.2"/>
    <row r="33166" ht="13.15" customHeight="1" x14ac:dyDescent="0.2"/>
    <row r="33167" ht="13.15" customHeight="1" x14ac:dyDescent="0.2"/>
    <row r="33168" ht="13.15" customHeight="1" x14ac:dyDescent="0.2"/>
    <row r="33169" ht="13.15" customHeight="1" x14ac:dyDescent="0.2"/>
    <row r="33170" ht="13.15" customHeight="1" x14ac:dyDescent="0.2"/>
    <row r="33171" ht="13.15" customHeight="1" x14ac:dyDescent="0.2"/>
    <row r="33172" ht="13.15" customHeight="1" x14ac:dyDescent="0.2"/>
    <row r="33173" ht="13.15" customHeight="1" x14ac:dyDescent="0.2"/>
    <row r="33174" ht="13.15" customHeight="1" x14ac:dyDescent="0.2"/>
    <row r="33175" ht="13.15" customHeight="1" x14ac:dyDescent="0.2"/>
    <row r="33176" ht="13.15" customHeight="1" x14ac:dyDescent="0.2"/>
    <row r="33177" ht="13.15" customHeight="1" x14ac:dyDescent="0.2"/>
    <row r="33178" ht="13.15" customHeight="1" x14ac:dyDescent="0.2"/>
    <row r="33179" ht="13.15" customHeight="1" x14ac:dyDescent="0.2"/>
    <row r="33180" ht="13.15" customHeight="1" x14ac:dyDescent="0.2"/>
    <row r="33181" ht="13.15" customHeight="1" x14ac:dyDescent="0.2"/>
    <row r="33182" ht="13.15" customHeight="1" x14ac:dyDescent="0.2"/>
    <row r="33183" ht="13.15" customHeight="1" x14ac:dyDescent="0.2"/>
    <row r="33184" ht="13.15" customHeight="1" x14ac:dyDescent="0.2"/>
    <row r="33185" ht="13.15" customHeight="1" x14ac:dyDescent="0.2"/>
    <row r="33186" ht="13.15" customHeight="1" x14ac:dyDescent="0.2"/>
    <row r="33187" ht="13.15" customHeight="1" x14ac:dyDescent="0.2"/>
    <row r="33188" ht="13.15" customHeight="1" x14ac:dyDescent="0.2"/>
    <row r="33189" ht="13.15" customHeight="1" x14ac:dyDescent="0.2"/>
    <row r="33190" ht="13.15" customHeight="1" x14ac:dyDescent="0.2"/>
    <row r="33191" ht="13.15" customHeight="1" x14ac:dyDescent="0.2"/>
    <row r="33192" ht="13.15" customHeight="1" x14ac:dyDescent="0.2"/>
    <row r="33193" ht="13.15" customHeight="1" x14ac:dyDescent="0.2"/>
    <row r="33194" ht="13.15" customHeight="1" x14ac:dyDescent="0.2"/>
    <row r="33195" ht="13.15" customHeight="1" x14ac:dyDescent="0.2"/>
    <row r="33196" ht="13.15" customHeight="1" x14ac:dyDescent="0.2"/>
    <row r="33197" ht="13.15" customHeight="1" x14ac:dyDescent="0.2"/>
    <row r="33198" ht="13.15" customHeight="1" x14ac:dyDescent="0.2"/>
    <row r="33199" ht="13.15" customHeight="1" x14ac:dyDescent="0.2"/>
    <row r="33200" ht="13.15" customHeight="1" x14ac:dyDescent="0.2"/>
    <row r="33201" ht="13.15" customHeight="1" x14ac:dyDescent="0.2"/>
    <row r="33202" ht="13.15" customHeight="1" x14ac:dyDescent="0.2"/>
    <row r="33203" ht="13.15" customHeight="1" x14ac:dyDescent="0.2"/>
    <row r="33204" ht="13.15" customHeight="1" x14ac:dyDescent="0.2"/>
    <row r="33205" ht="13.15" customHeight="1" x14ac:dyDescent="0.2"/>
    <row r="33206" ht="13.15" customHeight="1" x14ac:dyDescent="0.2"/>
    <row r="33207" ht="13.15" customHeight="1" x14ac:dyDescent="0.2"/>
    <row r="33208" ht="13.15" customHeight="1" x14ac:dyDescent="0.2"/>
    <row r="33209" ht="13.15" customHeight="1" x14ac:dyDescent="0.2"/>
    <row r="33210" ht="13.15" customHeight="1" x14ac:dyDescent="0.2"/>
    <row r="33211" ht="13.15" customHeight="1" x14ac:dyDescent="0.2"/>
    <row r="33212" ht="13.15" customHeight="1" x14ac:dyDescent="0.2"/>
    <row r="33213" ht="13.15" customHeight="1" x14ac:dyDescent="0.2"/>
    <row r="33214" ht="13.15" customHeight="1" x14ac:dyDescent="0.2"/>
    <row r="33215" ht="13.15" customHeight="1" x14ac:dyDescent="0.2"/>
    <row r="33216" ht="13.15" customHeight="1" x14ac:dyDescent="0.2"/>
    <row r="33217" ht="13.15" customHeight="1" x14ac:dyDescent="0.2"/>
    <row r="33218" ht="13.15" customHeight="1" x14ac:dyDescent="0.2"/>
    <row r="33219" ht="13.15" customHeight="1" x14ac:dyDescent="0.2"/>
    <row r="33220" ht="13.15" customHeight="1" x14ac:dyDescent="0.2"/>
    <row r="33221" ht="13.15" customHeight="1" x14ac:dyDescent="0.2"/>
    <row r="33222" ht="13.15" customHeight="1" x14ac:dyDescent="0.2"/>
    <row r="33223" ht="13.15" customHeight="1" x14ac:dyDescent="0.2"/>
    <row r="33224" ht="13.15" customHeight="1" x14ac:dyDescent="0.2"/>
    <row r="33225" ht="13.15" customHeight="1" x14ac:dyDescent="0.2"/>
    <row r="33226" ht="13.15" customHeight="1" x14ac:dyDescent="0.2"/>
    <row r="33227" ht="13.15" customHeight="1" x14ac:dyDescent="0.2"/>
    <row r="33228" ht="13.15" customHeight="1" x14ac:dyDescent="0.2"/>
    <row r="33229" ht="13.15" customHeight="1" x14ac:dyDescent="0.2"/>
    <row r="33230" ht="13.15" customHeight="1" x14ac:dyDescent="0.2"/>
    <row r="33231" ht="13.15" customHeight="1" x14ac:dyDescent="0.2"/>
    <row r="33232" ht="13.15" customHeight="1" x14ac:dyDescent="0.2"/>
    <row r="33233" ht="13.15" customHeight="1" x14ac:dyDescent="0.2"/>
    <row r="33234" ht="13.15" customHeight="1" x14ac:dyDescent="0.2"/>
    <row r="33235" ht="13.15" customHeight="1" x14ac:dyDescent="0.2"/>
    <row r="33236" ht="13.15" customHeight="1" x14ac:dyDescent="0.2"/>
    <row r="33237" ht="13.15" customHeight="1" x14ac:dyDescent="0.2"/>
    <row r="33238" ht="13.15" customHeight="1" x14ac:dyDescent="0.2"/>
    <row r="33239" ht="13.15" customHeight="1" x14ac:dyDescent="0.2"/>
    <row r="33240" ht="13.15" customHeight="1" x14ac:dyDescent="0.2"/>
    <row r="33241" ht="13.15" customHeight="1" x14ac:dyDescent="0.2"/>
    <row r="33242" ht="13.15" customHeight="1" x14ac:dyDescent="0.2"/>
    <row r="33243" ht="13.15" customHeight="1" x14ac:dyDescent="0.2"/>
    <row r="33244" ht="13.15" customHeight="1" x14ac:dyDescent="0.2"/>
    <row r="33245" ht="13.15" customHeight="1" x14ac:dyDescent="0.2"/>
    <row r="33246" ht="13.15" customHeight="1" x14ac:dyDescent="0.2"/>
    <row r="33247" ht="13.15" customHeight="1" x14ac:dyDescent="0.2"/>
    <row r="33248" ht="13.15" customHeight="1" x14ac:dyDescent="0.2"/>
    <row r="33249" ht="13.15" customHeight="1" x14ac:dyDescent="0.2"/>
    <row r="33250" ht="13.15" customHeight="1" x14ac:dyDescent="0.2"/>
    <row r="33251" ht="13.15" customHeight="1" x14ac:dyDescent="0.2"/>
    <row r="33252" ht="13.15" customHeight="1" x14ac:dyDescent="0.2"/>
    <row r="33253" ht="13.15" customHeight="1" x14ac:dyDescent="0.2"/>
    <row r="33254" ht="13.15" customHeight="1" x14ac:dyDescent="0.2"/>
    <row r="33255" ht="13.15" customHeight="1" x14ac:dyDescent="0.2"/>
    <row r="33256" ht="13.15" customHeight="1" x14ac:dyDescent="0.2"/>
    <row r="33257" ht="13.15" customHeight="1" x14ac:dyDescent="0.2"/>
    <row r="33258" ht="13.15" customHeight="1" x14ac:dyDescent="0.2"/>
    <row r="33259" ht="13.15" customHeight="1" x14ac:dyDescent="0.2"/>
    <row r="33260" ht="13.15" customHeight="1" x14ac:dyDescent="0.2"/>
    <row r="33261" ht="13.15" customHeight="1" x14ac:dyDescent="0.2"/>
    <row r="33262" ht="13.15" customHeight="1" x14ac:dyDescent="0.2"/>
    <row r="33263" ht="13.15" customHeight="1" x14ac:dyDescent="0.2"/>
    <row r="33264" ht="13.15" customHeight="1" x14ac:dyDescent="0.2"/>
    <row r="33265" ht="13.15" customHeight="1" x14ac:dyDescent="0.2"/>
    <row r="33266" ht="13.15" customHeight="1" x14ac:dyDescent="0.2"/>
    <row r="33267" ht="13.15" customHeight="1" x14ac:dyDescent="0.2"/>
    <row r="33268" ht="13.15" customHeight="1" x14ac:dyDescent="0.2"/>
    <row r="33269" ht="13.15" customHeight="1" x14ac:dyDescent="0.2"/>
    <row r="33270" ht="13.15" customHeight="1" x14ac:dyDescent="0.2"/>
    <row r="33271" ht="13.15" customHeight="1" x14ac:dyDescent="0.2"/>
    <row r="33272" ht="13.15" customHeight="1" x14ac:dyDescent="0.2"/>
    <row r="33273" ht="13.15" customHeight="1" x14ac:dyDescent="0.2"/>
    <row r="33274" ht="13.15" customHeight="1" x14ac:dyDescent="0.2"/>
    <row r="33275" ht="13.15" customHeight="1" x14ac:dyDescent="0.2"/>
    <row r="33276" ht="13.15" customHeight="1" x14ac:dyDescent="0.2"/>
    <row r="33277" ht="13.15" customHeight="1" x14ac:dyDescent="0.2"/>
    <row r="33278" ht="13.15" customHeight="1" x14ac:dyDescent="0.2"/>
    <row r="33279" ht="13.15" customHeight="1" x14ac:dyDescent="0.2"/>
    <row r="33280" ht="13.15" customHeight="1" x14ac:dyDescent="0.2"/>
    <row r="33281" ht="13.15" customHeight="1" x14ac:dyDescent="0.2"/>
    <row r="33282" ht="13.15" customHeight="1" x14ac:dyDescent="0.2"/>
    <row r="33283" ht="13.15" customHeight="1" x14ac:dyDescent="0.2"/>
    <row r="33284" ht="13.15" customHeight="1" x14ac:dyDescent="0.2"/>
    <row r="33285" ht="13.15" customHeight="1" x14ac:dyDescent="0.2"/>
    <row r="33286" ht="13.15" customHeight="1" x14ac:dyDescent="0.2"/>
    <row r="33287" ht="13.15" customHeight="1" x14ac:dyDescent="0.2"/>
    <row r="33288" ht="13.15" customHeight="1" x14ac:dyDescent="0.2"/>
    <row r="33289" ht="13.15" customHeight="1" x14ac:dyDescent="0.2"/>
    <row r="33290" ht="13.15" customHeight="1" x14ac:dyDescent="0.2"/>
    <row r="33291" ht="13.15" customHeight="1" x14ac:dyDescent="0.2"/>
    <row r="33292" ht="13.15" customHeight="1" x14ac:dyDescent="0.2"/>
    <row r="33293" ht="13.15" customHeight="1" x14ac:dyDescent="0.2"/>
    <row r="33294" ht="13.15" customHeight="1" x14ac:dyDescent="0.2"/>
    <row r="33295" ht="13.15" customHeight="1" x14ac:dyDescent="0.2"/>
    <row r="33296" ht="13.15" customHeight="1" x14ac:dyDescent="0.2"/>
    <row r="33297" ht="13.15" customHeight="1" x14ac:dyDescent="0.2"/>
    <row r="33298" ht="13.15" customHeight="1" x14ac:dyDescent="0.2"/>
    <row r="33299" ht="13.15" customHeight="1" x14ac:dyDescent="0.2"/>
    <row r="33300" ht="13.15" customHeight="1" x14ac:dyDescent="0.2"/>
    <row r="33301" ht="13.15" customHeight="1" x14ac:dyDescent="0.2"/>
    <row r="33302" ht="13.15" customHeight="1" x14ac:dyDescent="0.2"/>
    <row r="33303" ht="13.15" customHeight="1" x14ac:dyDescent="0.2"/>
    <row r="33304" ht="13.15" customHeight="1" x14ac:dyDescent="0.2"/>
    <row r="33305" ht="13.15" customHeight="1" x14ac:dyDescent="0.2"/>
    <row r="33306" ht="13.15" customHeight="1" x14ac:dyDescent="0.2"/>
    <row r="33307" ht="13.15" customHeight="1" x14ac:dyDescent="0.2"/>
    <row r="33308" ht="13.15" customHeight="1" x14ac:dyDescent="0.2"/>
    <row r="33309" ht="13.15" customHeight="1" x14ac:dyDescent="0.2"/>
    <row r="33310" ht="13.15" customHeight="1" x14ac:dyDescent="0.2"/>
    <row r="33311" ht="13.15" customHeight="1" x14ac:dyDescent="0.2"/>
    <row r="33312" ht="13.15" customHeight="1" x14ac:dyDescent="0.2"/>
    <row r="33313" ht="13.15" customHeight="1" x14ac:dyDescent="0.2"/>
    <row r="33314" ht="13.15" customHeight="1" x14ac:dyDescent="0.2"/>
    <row r="33315" ht="13.15" customHeight="1" x14ac:dyDescent="0.2"/>
    <row r="33316" ht="13.15" customHeight="1" x14ac:dyDescent="0.2"/>
    <row r="33317" ht="13.15" customHeight="1" x14ac:dyDescent="0.2"/>
    <row r="33318" ht="13.15" customHeight="1" x14ac:dyDescent="0.2"/>
    <row r="33319" ht="13.15" customHeight="1" x14ac:dyDescent="0.2"/>
    <row r="33320" ht="13.15" customHeight="1" x14ac:dyDescent="0.2"/>
    <row r="33321" ht="13.15" customHeight="1" x14ac:dyDescent="0.2"/>
    <row r="33322" ht="13.15" customHeight="1" x14ac:dyDescent="0.2"/>
    <row r="33323" ht="13.15" customHeight="1" x14ac:dyDescent="0.2"/>
    <row r="33324" ht="13.15" customHeight="1" x14ac:dyDescent="0.2"/>
    <row r="33325" ht="13.15" customHeight="1" x14ac:dyDescent="0.2"/>
    <row r="33326" ht="13.15" customHeight="1" x14ac:dyDescent="0.2"/>
    <row r="33327" ht="13.15" customHeight="1" x14ac:dyDescent="0.2"/>
    <row r="33328" ht="13.15" customHeight="1" x14ac:dyDescent="0.2"/>
    <row r="33329" ht="13.15" customHeight="1" x14ac:dyDescent="0.2"/>
    <row r="33330" ht="13.15" customHeight="1" x14ac:dyDescent="0.2"/>
    <row r="33331" ht="13.15" customHeight="1" x14ac:dyDescent="0.2"/>
    <row r="33332" ht="13.15" customHeight="1" x14ac:dyDescent="0.2"/>
    <row r="33333" ht="13.15" customHeight="1" x14ac:dyDescent="0.2"/>
    <row r="33334" ht="13.15" customHeight="1" x14ac:dyDescent="0.2"/>
    <row r="33335" ht="13.15" customHeight="1" x14ac:dyDescent="0.2"/>
    <row r="33336" ht="13.15" customHeight="1" x14ac:dyDescent="0.2"/>
    <row r="33337" ht="13.15" customHeight="1" x14ac:dyDescent="0.2"/>
    <row r="33338" ht="13.15" customHeight="1" x14ac:dyDescent="0.2"/>
    <row r="33339" ht="13.15" customHeight="1" x14ac:dyDescent="0.2"/>
    <row r="33340" ht="13.15" customHeight="1" x14ac:dyDescent="0.2"/>
    <row r="33341" ht="13.15" customHeight="1" x14ac:dyDescent="0.2"/>
    <row r="33342" ht="13.15" customHeight="1" x14ac:dyDescent="0.2"/>
    <row r="33343" ht="13.15" customHeight="1" x14ac:dyDescent="0.2"/>
    <row r="33344" ht="13.15" customHeight="1" x14ac:dyDescent="0.2"/>
    <row r="33345" ht="13.15" customHeight="1" x14ac:dyDescent="0.2"/>
    <row r="33346" ht="13.15" customHeight="1" x14ac:dyDescent="0.2"/>
    <row r="33347" ht="13.15" customHeight="1" x14ac:dyDescent="0.2"/>
    <row r="33348" ht="13.15" customHeight="1" x14ac:dyDescent="0.2"/>
    <row r="33349" ht="13.15" customHeight="1" x14ac:dyDescent="0.2"/>
    <row r="33350" ht="13.15" customHeight="1" x14ac:dyDescent="0.2"/>
    <row r="33351" ht="13.15" customHeight="1" x14ac:dyDescent="0.2"/>
    <row r="33352" ht="13.15" customHeight="1" x14ac:dyDescent="0.2"/>
    <row r="33353" ht="13.15" customHeight="1" x14ac:dyDescent="0.2"/>
    <row r="33354" ht="13.15" customHeight="1" x14ac:dyDescent="0.2"/>
    <row r="33355" ht="13.15" customHeight="1" x14ac:dyDescent="0.2"/>
    <row r="33356" ht="13.15" customHeight="1" x14ac:dyDescent="0.2"/>
    <row r="33357" ht="13.15" customHeight="1" x14ac:dyDescent="0.2"/>
    <row r="33358" ht="13.15" customHeight="1" x14ac:dyDescent="0.2"/>
    <row r="33359" ht="13.15" customHeight="1" x14ac:dyDescent="0.2"/>
    <row r="33360" ht="13.15" customHeight="1" x14ac:dyDescent="0.2"/>
    <row r="33361" ht="13.15" customHeight="1" x14ac:dyDescent="0.2"/>
    <row r="33362" ht="13.15" customHeight="1" x14ac:dyDescent="0.2"/>
    <row r="33363" ht="13.15" customHeight="1" x14ac:dyDescent="0.2"/>
    <row r="33364" ht="13.15" customHeight="1" x14ac:dyDescent="0.2"/>
    <row r="33365" ht="13.15" customHeight="1" x14ac:dyDescent="0.2"/>
    <row r="33366" ht="13.15" customHeight="1" x14ac:dyDescent="0.2"/>
    <row r="33367" ht="13.15" customHeight="1" x14ac:dyDescent="0.2"/>
    <row r="33368" ht="13.15" customHeight="1" x14ac:dyDescent="0.2"/>
    <row r="33369" ht="13.15" customHeight="1" x14ac:dyDescent="0.2"/>
    <row r="33370" ht="13.15" customHeight="1" x14ac:dyDescent="0.2"/>
    <row r="33371" ht="13.15" customHeight="1" x14ac:dyDescent="0.2"/>
    <row r="33372" ht="13.15" customHeight="1" x14ac:dyDescent="0.2"/>
    <row r="33373" ht="13.15" customHeight="1" x14ac:dyDescent="0.2"/>
    <row r="33374" ht="13.15" customHeight="1" x14ac:dyDescent="0.2"/>
    <row r="33375" ht="13.15" customHeight="1" x14ac:dyDescent="0.2"/>
    <row r="33376" ht="13.15" customHeight="1" x14ac:dyDescent="0.2"/>
    <row r="33377" ht="13.15" customHeight="1" x14ac:dyDescent="0.2"/>
    <row r="33378" ht="13.15" customHeight="1" x14ac:dyDescent="0.2"/>
    <row r="33379" ht="13.15" customHeight="1" x14ac:dyDescent="0.2"/>
    <row r="33380" ht="13.15" customHeight="1" x14ac:dyDescent="0.2"/>
    <row r="33381" ht="13.15" customHeight="1" x14ac:dyDescent="0.2"/>
    <row r="33382" ht="13.15" customHeight="1" x14ac:dyDescent="0.2"/>
    <row r="33383" ht="13.15" customHeight="1" x14ac:dyDescent="0.2"/>
    <row r="33384" ht="13.15" customHeight="1" x14ac:dyDescent="0.2"/>
    <row r="33385" ht="13.15" customHeight="1" x14ac:dyDescent="0.2"/>
    <row r="33386" ht="13.15" customHeight="1" x14ac:dyDescent="0.2"/>
    <row r="33387" ht="13.15" customHeight="1" x14ac:dyDescent="0.2"/>
    <row r="33388" ht="13.15" customHeight="1" x14ac:dyDescent="0.2"/>
    <row r="33389" ht="13.15" customHeight="1" x14ac:dyDescent="0.2"/>
    <row r="33390" ht="13.15" customHeight="1" x14ac:dyDescent="0.2"/>
    <row r="33391" ht="13.15" customHeight="1" x14ac:dyDescent="0.2"/>
    <row r="33392" ht="13.15" customHeight="1" x14ac:dyDescent="0.2"/>
    <row r="33393" ht="13.15" customHeight="1" x14ac:dyDescent="0.2"/>
    <row r="33394" ht="13.15" customHeight="1" x14ac:dyDescent="0.2"/>
    <row r="33395" ht="13.15" customHeight="1" x14ac:dyDescent="0.2"/>
    <row r="33396" ht="13.15" customHeight="1" x14ac:dyDescent="0.2"/>
    <row r="33397" ht="13.15" customHeight="1" x14ac:dyDescent="0.2"/>
    <row r="33398" ht="13.15" customHeight="1" x14ac:dyDescent="0.2"/>
    <row r="33399" ht="13.15" customHeight="1" x14ac:dyDescent="0.2"/>
    <row r="33400" ht="13.15" customHeight="1" x14ac:dyDescent="0.2"/>
    <row r="33401" ht="13.15" customHeight="1" x14ac:dyDescent="0.2"/>
    <row r="33402" ht="13.15" customHeight="1" x14ac:dyDescent="0.2"/>
    <row r="33403" ht="13.15" customHeight="1" x14ac:dyDescent="0.2"/>
    <row r="33404" ht="13.15" customHeight="1" x14ac:dyDescent="0.2"/>
    <row r="33405" ht="13.15" customHeight="1" x14ac:dyDescent="0.2"/>
    <row r="33406" ht="13.15" customHeight="1" x14ac:dyDescent="0.2"/>
    <row r="33407" ht="13.15" customHeight="1" x14ac:dyDescent="0.2"/>
    <row r="33408" ht="13.15" customHeight="1" x14ac:dyDescent="0.2"/>
    <row r="33409" ht="13.15" customHeight="1" x14ac:dyDescent="0.2"/>
    <row r="33410" ht="13.15" customHeight="1" x14ac:dyDescent="0.2"/>
    <row r="33411" ht="13.15" customHeight="1" x14ac:dyDescent="0.2"/>
    <row r="33412" ht="13.15" customHeight="1" x14ac:dyDescent="0.2"/>
    <row r="33413" ht="13.15" customHeight="1" x14ac:dyDescent="0.2"/>
    <row r="33414" ht="13.15" customHeight="1" x14ac:dyDescent="0.2"/>
    <row r="33415" ht="13.15" customHeight="1" x14ac:dyDescent="0.2"/>
    <row r="33416" ht="13.15" customHeight="1" x14ac:dyDescent="0.2"/>
    <row r="33417" ht="13.15" customHeight="1" x14ac:dyDescent="0.2"/>
    <row r="33418" ht="13.15" customHeight="1" x14ac:dyDescent="0.2"/>
    <row r="33419" ht="13.15" customHeight="1" x14ac:dyDescent="0.2"/>
    <row r="33420" ht="13.15" customHeight="1" x14ac:dyDescent="0.2"/>
    <row r="33421" ht="13.15" customHeight="1" x14ac:dyDescent="0.2"/>
    <row r="33422" ht="13.15" customHeight="1" x14ac:dyDescent="0.2"/>
    <row r="33423" ht="13.15" customHeight="1" x14ac:dyDescent="0.2"/>
    <row r="33424" ht="13.15" customHeight="1" x14ac:dyDescent="0.2"/>
    <row r="33425" ht="13.15" customHeight="1" x14ac:dyDescent="0.2"/>
    <row r="33426" ht="13.15" customHeight="1" x14ac:dyDescent="0.2"/>
    <row r="33427" ht="13.15" customHeight="1" x14ac:dyDescent="0.2"/>
    <row r="33428" ht="13.15" customHeight="1" x14ac:dyDescent="0.2"/>
    <row r="33429" ht="13.15" customHeight="1" x14ac:dyDescent="0.2"/>
    <row r="33430" ht="13.15" customHeight="1" x14ac:dyDescent="0.2"/>
    <row r="33431" ht="13.15" customHeight="1" x14ac:dyDescent="0.2"/>
    <row r="33432" ht="13.15" customHeight="1" x14ac:dyDescent="0.2"/>
    <row r="33433" ht="13.15" customHeight="1" x14ac:dyDescent="0.2"/>
    <row r="33434" ht="13.15" customHeight="1" x14ac:dyDescent="0.2"/>
    <row r="33435" ht="13.15" customHeight="1" x14ac:dyDescent="0.2"/>
    <row r="33436" ht="13.15" customHeight="1" x14ac:dyDescent="0.2"/>
    <row r="33437" ht="13.15" customHeight="1" x14ac:dyDescent="0.2"/>
    <row r="33438" ht="13.15" customHeight="1" x14ac:dyDescent="0.2"/>
    <row r="33439" ht="13.15" customHeight="1" x14ac:dyDescent="0.2"/>
    <row r="33440" ht="13.15" customHeight="1" x14ac:dyDescent="0.2"/>
    <row r="33441" ht="13.15" customHeight="1" x14ac:dyDescent="0.2"/>
    <row r="33442" ht="13.15" customHeight="1" x14ac:dyDescent="0.2"/>
    <row r="33443" ht="13.15" customHeight="1" x14ac:dyDescent="0.2"/>
    <row r="33444" ht="13.15" customHeight="1" x14ac:dyDescent="0.2"/>
    <row r="33445" ht="13.15" customHeight="1" x14ac:dyDescent="0.2"/>
    <row r="33446" ht="13.15" customHeight="1" x14ac:dyDescent="0.2"/>
    <row r="33447" ht="13.15" customHeight="1" x14ac:dyDescent="0.2"/>
    <row r="33448" ht="13.15" customHeight="1" x14ac:dyDescent="0.2"/>
    <row r="33449" ht="13.15" customHeight="1" x14ac:dyDescent="0.2"/>
    <row r="33450" ht="13.15" customHeight="1" x14ac:dyDescent="0.2"/>
    <row r="33451" ht="13.15" customHeight="1" x14ac:dyDescent="0.2"/>
    <row r="33452" ht="13.15" customHeight="1" x14ac:dyDescent="0.2"/>
    <row r="33453" ht="13.15" customHeight="1" x14ac:dyDescent="0.2"/>
    <row r="33454" ht="13.15" customHeight="1" x14ac:dyDescent="0.2"/>
    <row r="33455" ht="13.15" customHeight="1" x14ac:dyDescent="0.2"/>
    <row r="33456" ht="13.15" customHeight="1" x14ac:dyDescent="0.2"/>
    <row r="33457" ht="13.15" customHeight="1" x14ac:dyDescent="0.2"/>
    <row r="33458" ht="13.15" customHeight="1" x14ac:dyDescent="0.2"/>
    <row r="33459" ht="13.15" customHeight="1" x14ac:dyDescent="0.2"/>
    <row r="33460" ht="13.15" customHeight="1" x14ac:dyDescent="0.2"/>
    <row r="33461" ht="13.15" customHeight="1" x14ac:dyDescent="0.2"/>
    <row r="33462" ht="13.15" customHeight="1" x14ac:dyDescent="0.2"/>
    <row r="33463" ht="13.15" customHeight="1" x14ac:dyDescent="0.2"/>
    <row r="33464" ht="13.15" customHeight="1" x14ac:dyDescent="0.2"/>
    <row r="33465" ht="13.15" customHeight="1" x14ac:dyDescent="0.2"/>
    <row r="33466" ht="13.15" customHeight="1" x14ac:dyDescent="0.2"/>
    <row r="33467" ht="13.15" customHeight="1" x14ac:dyDescent="0.2"/>
    <row r="33468" ht="13.15" customHeight="1" x14ac:dyDescent="0.2"/>
    <row r="33469" ht="13.15" customHeight="1" x14ac:dyDescent="0.2"/>
    <row r="33470" ht="13.15" customHeight="1" x14ac:dyDescent="0.2"/>
    <row r="33471" ht="13.15" customHeight="1" x14ac:dyDescent="0.2"/>
    <row r="33472" ht="13.15" customHeight="1" x14ac:dyDescent="0.2"/>
    <row r="33473" ht="13.15" customHeight="1" x14ac:dyDescent="0.2"/>
    <row r="33474" ht="13.15" customHeight="1" x14ac:dyDescent="0.2"/>
    <row r="33475" ht="13.15" customHeight="1" x14ac:dyDescent="0.2"/>
    <row r="33476" ht="13.15" customHeight="1" x14ac:dyDescent="0.2"/>
    <row r="33477" ht="13.15" customHeight="1" x14ac:dyDescent="0.2"/>
    <row r="33478" ht="13.15" customHeight="1" x14ac:dyDescent="0.2"/>
    <row r="33479" ht="13.15" customHeight="1" x14ac:dyDescent="0.2"/>
    <row r="33480" ht="13.15" customHeight="1" x14ac:dyDescent="0.2"/>
    <row r="33481" ht="13.15" customHeight="1" x14ac:dyDescent="0.2"/>
    <row r="33482" ht="13.15" customHeight="1" x14ac:dyDescent="0.2"/>
    <row r="33483" ht="13.15" customHeight="1" x14ac:dyDescent="0.2"/>
    <row r="33484" ht="13.15" customHeight="1" x14ac:dyDescent="0.2"/>
    <row r="33485" ht="13.15" customHeight="1" x14ac:dyDescent="0.2"/>
    <row r="33486" ht="13.15" customHeight="1" x14ac:dyDescent="0.2"/>
    <row r="33487" ht="13.15" customHeight="1" x14ac:dyDescent="0.2"/>
    <row r="33488" ht="13.15" customHeight="1" x14ac:dyDescent="0.2"/>
    <row r="33489" ht="13.15" customHeight="1" x14ac:dyDescent="0.2"/>
    <row r="33490" ht="13.15" customHeight="1" x14ac:dyDescent="0.2"/>
    <row r="33491" ht="13.15" customHeight="1" x14ac:dyDescent="0.2"/>
    <row r="33492" ht="13.15" customHeight="1" x14ac:dyDescent="0.2"/>
    <row r="33493" ht="13.15" customHeight="1" x14ac:dyDescent="0.2"/>
    <row r="33494" ht="13.15" customHeight="1" x14ac:dyDescent="0.2"/>
    <row r="33495" ht="13.15" customHeight="1" x14ac:dyDescent="0.2"/>
    <row r="33496" ht="13.15" customHeight="1" x14ac:dyDescent="0.2"/>
    <row r="33497" ht="13.15" customHeight="1" x14ac:dyDescent="0.2"/>
    <row r="33498" ht="13.15" customHeight="1" x14ac:dyDescent="0.2"/>
    <row r="33499" ht="13.15" customHeight="1" x14ac:dyDescent="0.2"/>
    <row r="33500" ht="13.15" customHeight="1" x14ac:dyDescent="0.2"/>
    <row r="33501" ht="13.15" customHeight="1" x14ac:dyDescent="0.2"/>
    <row r="33502" ht="13.15" customHeight="1" x14ac:dyDescent="0.2"/>
    <row r="33503" ht="13.15" customHeight="1" x14ac:dyDescent="0.2"/>
    <row r="33504" ht="13.15" customHeight="1" x14ac:dyDescent="0.2"/>
    <row r="33505" ht="13.15" customHeight="1" x14ac:dyDescent="0.2"/>
    <row r="33506" ht="13.15" customHeight="1" x14ac:dyDescent="0.2"/>
    <row r="33507" ht="13.15" customHeight="1" x14ac:dyDescent="0.2"/>
    <row r="33508" ht="13.15" customHeight="1" x14ac:dyDescent="0.2"/>
    <row r="33509" ht="13.15" customHeight="1" x14ac:dyDescent="0.2"/>
    <row r="33510" ht="13.15" customHeight="1" x14ac:dyDescent="0.2"/>
    <row r="33511" ht="13.15" customHeight="1" x14ac:dyDescent="0.2"/>
    <row r="33512" ht="13.15" customHeight="1" x14ac:dyDescent="0.2"/>
    <row r="33513" ht="13.15" customHeight="1" x14ac:dyDescent="0.2"/>
    <row r="33514" ht="13.15" customHeight="1" x14ac:dyDescent="0.2"/>
    <row r="33515" ht="13.15" customHeight="1" x14ac:dyDescent="0.2"/>
    <row r="33516" ht="13.15" customHeight="1" x14ac:dyDescent="0.2"/>
    <row r="33517" ht="13.15" customHeight="1" x14ac:dyDescent="0.2"/>
    <row r="33518" ht="13.15" customHeight="1" x14ac:dyDescent="0.2"/>
    <row r="33519" ht="13.15" customHeight="1" x14ac:dyDescent="0.2"/>
    <row r="33520" ht="13.15" customHeight="1" x14ac:dyDescent="0.2"/>
    <row r="33521" ht="13.15" customHeight="1" x14ac:dyDescent="0.2"/>
    <row r="33522" ht="13.15" customHeight="1" x14ac:dyDescent="0.2"/>
    <row r="33523" ht="13.15" customHeight="1" x14ac:dyDescent="0.2"/>
    <row r="33524" ht="13.15" customHeight="1" x14ac:dyDescent="0.2"/>
    <row r="33525" ht="13.15" customHeight="1" x14ac:dyDescent="0.2"/>
    <row r="33526" ht="13.15" customHeight="1" x14ac:dyDescent="0.2"/>
    <row r="33527" ht="13.15" customHeight="1" x14ac:dyDescent="0.2"/>
    <row r="33528" ht="13.15" customHeight="1" x14ac:dyDescent="0.2"/>
    <row r="33529" ht="13.15" customHeight="1" x14ac:dyDescent="0.2"/>
    <row r="33530" ht="13.15" customHeight="1" x14ac:dyDescent="0.2"/>
    <row r="33531" ht="13.15" customHeight="1" x14ac:dyDescent="0.2"/>
    <row r="33532" ht="13.15" customHeight="1" x14ac:dyDescent="0.2"/>
    <row r="33533" ht="13.15" customHeight="1" x14ac:dyDescent="0.2"/>
    <row r="33534" ht="13.15" customHeight="1" x14ac:dyDescent="0.2"/>
    <row r="33535" ht="13.15" customHeight="1" x14ac:dyDescent="0.2"/>
    <row r="33536" ht="13.15" customHeight="1" x14ac:dyDescent="0.2"/>
    <row r="33537" ht="13.15" customHeight="1" x14ac:dyDescent="0.2"/>
    <row r="33538" ht="13.15" customHeight="1" x14ac:dyDescent="0.2"/>
    <row r="33539" ht="13.15" customHeight="1" x14ac:dyDescent="0.2"/>
    <row r="33540" ht="13.15" customHeight="1" x14ac:dyDescent="0.2"/>
    <row r="33541" ht="13.15" customHeight="1" x14ac:dyDescent="0.2"/>
    <row r="33542" ht="13.15" customHeight="1" x14ac:dyDescent="0.2"/>
    <row r="33543" ht="13.15" customHeight="1" x14ac:dyDescent="0.2"/>
    <row r="33544" ht="13.15" customHeight="1" x14ac:dyDescent="0.2"/>
    <row r="33545" ht="13.15" customHeight="1" x14ac:dyDescent="0.2"/>
    <row r="33546" ht="13.15" customHeight="1" x14ac:dyDescent="0.2"/>
    <row r="33547" ht="13.15" customHeight="1" x14ac:dyDescent="0.2"/>
    <row r="33548" ht="13.15" customHeight="1" x14ac:dyDescent="0.2"/>
    <row r="33549" ht="13.15" customHeight="1" x14ac:dyDescent="0.2"/>
    <row r="33550" ht="13.15" customHeight="1" x14ac:dyDescent="0.2"/>
    <row r="33551" ht="13.15" customHeight="1" x14ac:dyDescent="0.2"/>
    <row r="33552" ht="13.15" customHeight="1" x14ac:dyDescent="0.2"/>
    <row r="33553" ht="13.15" customHeight="1" x14ac:dyDescent="0.2"/>
    <row r="33554" ht="13.15" customHeight="1" x14ac:dyDescent="0.2"/>
    <row r="33555" ht="13.15" customHeight="1" x14ac:dyDescent="0.2"/>
    <row r="33556" ht="13.15" customHeight="1" x14ac:dyDescent="0.2"/>
    <row r="33557" ht="13.15" customHeight="1" x14ac:dyDescent="0.2"/>
    <row r="33558" ht="13.15" customHeight="1" x14ac:dyDescent="0.2"/>
    <row r="33559" ht="13.15" customHeight="1" x14ac:dyDescent="0.2"/>
    <row r="33560" ht="13.15" customHeight="1" x14ac:dyDescent="0.2"/>
    <row r="33561" ht="13.15" customHeight="1" x14ac:dyDescent="0.2"/>
    <row r="33562" ht="13.15" customHeight="1" x14ac:dyDescent="0.2"/>
    <row r="33563" ht="13.15" customHeight="1" x14ac:dyDescent="0.2"/>
    <row r="33564" ht="13.15" customHeight="1" x14ac:dyDescent="0.2"/>
    <row r="33565" ht="13.15" customHeight="1" x14ac:dyDescent="0.2"/>
    <row r="33566" ht="13.15" customHeight="1" x14ac:dyDescent="0.2"/>
    <row r="33567" ht="13.15" customHeight="1" x14ac:dyDescent="0.2"/>
    <row r="33568" ht="13.15" customHeight="1" x14ac:dyDescent="0.2"/>
    <row r="33569" ht="13.15" customHeight="1" x14ac:dyDescent="0.2"/>
    <row r="33570" ht="13.15" customHeight="1" x14ac:dyDescent="0.2"/>
    <row r="33571" ht="13.15" customHeight="1" x14ac:dyDescent="0.2"/>
    <row r="33572" ht="13.15" customHeight="1" x14ac:dyDescent="0.2"/>
    <row r="33573" ht="13.15" customHeight="1" x14ac:dyDescent="0.2"/>
    <row r="33574" ht="13.15" customHeight="1" x14ac:dyDescent="0.2"/>
    <row r="33575" ht="13.15" customHeight="1" x14ac:dyDescent="0.2"/>
    <row r="33576" ht="13.15" customHeight="1" x14ac:dyDescent="0.2"/>
    <row r="33577" ht="13.15" customHeight="1" x14ac:dyDescent="0.2"/>
    <row r="33578" ht="13.15" customHeight="1" x14ac:dyDescent="0.2"/>
    <row r="33579" ht="13.15" customHeight="1" x14ac:dyDescent="0.2"/>
    <row r="33580" ht="13.15" customHeight="1" x14ac:dyDescent="0.2"/>
    <row r="33581" ht="13.15" customHeight="1" x14ac:dyDescent="0.2"/>
    <row r="33582" ht="13.15" customHeight="1" x14ac:dyDescent="0.2"/>
    <row r="33583" ht="13.15" customHeight="1" x14ac:dyDescent="0.2"/>
    <row r="33584" ht="13.15" customHeight="1" x14ac:dyDescent="0.2"/>
    <row r="33585" ht="13.15" customHeight="1" x14ac:dyDescent="0.2"/>
    <row r="33586" ht="13.15" customHeight="1" x14ac:dyDescent="0.2"/>
    <row r="33587" ht="13.15" customHeight="1" x14ac:dyDescent="0.2"/>
    <row r="33588" ht="13.15" customHeight="1" x14ac:dyDescent="0.2"/>
    <row r="33589" ht="13.15" customHeight="1" x14ac:dyDescent="0.2"/>
    <row r="33590" ht="13.15" customHeight="1" x14ac:dyDescent="0.2"/>
    <row r="33591" ht="13.15" customHeight="1" x14ac:dyDescent="0.2"/>
    <row r="33592" ht="13.15" customHeight="1" x14ac:dyDescent="0.2"/>
    <row r="33593" ht="13.15" customHeight="1" x14ac:dyDescent="0.2"/>
    <row r="33594" ht="13.15" customHeight="1" x14ac:dyDescent="0.2"/>
    <row r="33595" ht="13.15" customHeight="1" x14ac:dyDescent="0.2"/>
    <row r="33596" ht="13.15" customHeight="1" x14ac:dyDescent="0.2"/>
    <row r="33597" ht="13.15" customHeight="1" x14ac:dyDescent="0.2"/>
    <row r="33598" ht="13.15" customHeight="1" x14ac:dyDescent="0.2"/>
    <row r="33599" ht="13.15" customHeight="1" x14ac:dyDescent="0.2"/>
    <row r="33600" ht="13.15" customHeight="1" x14ac:dyDescent="0.2"/>
    <row r="33601" ht="13.15" customHeight="1" x14ac:dyDescent="0.2"/>
    <row r="33602" ht="13.15" customHeight="1" x14ac:dyDescent="0.2"/>
    <row r="33603" ht="13.15" customHeight="1" x14ac:dyDescent="0.2"/>
    <row r="33604" ht="13.15" customHeight="1" x14ac:dyDescent="0.2"/>
    <row r="33605" ht="13.15" customHeight="1" x14ac:dyDescent="0.2"/>
    <row r="33606" ht="13.15" customHeight="1" x14ac:dyDescent="0.2"/>
    <row r="33607" ht="13.15" customHeight="1" x14ac:dyDescent="0.2"/>
    <row r="33608" ht="13.15" customHeight="1" x14ac:dyDescent="0.2"/>
    <row r="33609" ht="13.15" customHeight="1" x14ac:dyDescent="0.2"/>
    <row r="33610" ht="13.15" customHeight="1" x14ac:dyDescent="0.2"/>
    <row r="33611" ht="13.15" customHeight="1" x14ac:dyDescent="0.2"/>
    <row r="33612" ht="13.15" customHeight="1" x14ac:dyDescent="0.2"/>
    <row r="33613" ht="13.15" customHeight="1" x14ac:dyDescent="0.2"/>
    <row r="33614" ht="13.15" customHeight="1" x14ac:dyDescent="0.2"/>
    <row r="33615" ht="13.15" customHeight="1" x14ac:dyDescent="0.2"/>
    <row r="33616" ht="13.15" customHeight="1" x14ac:dyDescent="0.2"/>
    <row r="33617" ht="13.15" customHeight="1" x14ac:dyDescent="0.2"/>
    <row r="33618" ht="13.15" customHeight="1" x14ac:dyDescent="0.2"/>
    <row r="33619" ht="13.15" customHeight="1" x14ac:dyDescent="0.2"/>
    <row r="33620" ht="13.15" customHeight="1" x14ac:dyDescent="0.2"/>
    <row r="33621" ht="13.15" customHeight="1" x14ac:dyDescent="0.2"/>
    <row r="33622" ht="13.15" customHeight="1" x14ac:dyDescent="0.2"/>
    <row r="33623" ht="13.15" customHeight="1" x14ac:dyDescent="0.2"/>
    <row r="33624" ht="13.15" customHeight="1" x14ac:dyDescent="0.2"/>
    <row r="33625" ht="13.15" customHeight="1" x14ac:dyDescent="0.2"/>
    <row r="33626" ht="13.15" customHeight="1" x14ac:dyDescent="0.2"/>
    <row r="33627" ht="13.15" customHeight="1" x14ac:dyDescent="0.2"/>
    <row r="33628" ht="13.15" customHeight="1" x14ac:dyDescent="0.2"/>
    <row r="33629" ht="13.15" customHeight="1" x14ac:dyDescent="0.2"/>
    <row r="33630" ht="13.15" customHeight="1" x14ac:dyDescent="0.2"/>
    <row r="33631" ht="13.15" customHeight="1" x14ac:dyDescent="0.2"/>
    <row r="33632" ht="13.15" customHeight="1" x14ac:dyDescent="0.2"/>
    <row r="33633" ht="13.15" customHeight="1" x14ac:dyDescent="0.2"/>
    <row r="33634" ht="13.15" customHeight="1" x14ac:dyDescent="0.2"/>
    <row r="33635" ht="13.15" customHeight="1" x14ac:dyDescent="0.2"/>
    <row r="33636" ht="13.15" customHeight="1" x14ac:dyDescent="0.2"/>
    <row r="33637" ht="13.15" customHeight="1" x14ac:dyDescent="0.2"/>
    <row r="33638" ht="13.15" customHeight="1" x14ac:dyDescent="0.2"/>
    <row r="33639" ht="13.15" customHeight="1" x14ac:dyDescent="0.2"/>
    <row r="33640" ht="13.15" customHeight="1" x14ac:dyDescent="0.2"/>
    <row r="33641" ht="13.15" customHeight="1" x14ac:dyDescent="0.2"/>
    <row r="33642" ht="13.15" customHeight="1" x14ac:dyDescent="0.2"/>
    <row r="33643" ht="13.15" customHeight="1" x14ac:dyDescent="0.2"/>
    <row r="33644" ht="13.15" customHeight="1" x14ac:dyDescent="0.2"/>
    <row r="33645" ht="13.15" customHeight="1" x14ac:dyDescent="0.2"/>
    <row r="33646" ht="13.15" customHeight="1" x14ac:dyDescent="0.2"/>
    <row r="33647" ht="13.15" customHeight="1" x14ac:dyDescent="0.2"/>
    <row r="33648" ht="13.15" customHeight="1" x14ac:dyDescent="0.2"/>
    <row r="33649" ht="13.15" customHeight="1" x14ac:dyDescent="0.2"/>
    <row r="33650" ht="13.15" customHeight="1" x14ac:dyDescent="0.2"/>
    <row r="33651" ht="13.15" customHeight="1" x14ac:dyDescent="0.2"/>
    <row r="33652" ht="13.15" customHeight="1" x14ac:dyDescent="0.2"/>
    <row r="33653" ht="13.15" customHeight="1" x14ac:dyDescent="0.2"/>
    <row r="33654" ht="13.15" customHeight="1" x14ac:dyDescent="0.2"/>
    <row r="33655" ht="13.15" customHeight="1" x14ac:dyDescent="0.2"/>
    <row r="33656" ht="13.15" customHeight="1" x14ac:dyDescent="0.2"/>
    <row r="33657" ht="13.15" customHeight="1" x14ac:dyDescent="0.2"/>
    <row r="33658" ht="13.15" customHeight="1" x14ac:dyDescent="0.2"/>
    <row r="33659" ht="13.15" customHeight="1" x14ac:dyDescent="0.2"/>
    <row r="33660" ht="13.15" customHeight="1" x14ac:dyDescent="0.2"/>
    <row r="33661" ht="13.15" customHeight="1" x14ac:dyDescent="0.2"/>
    <row r="33662" ht="13.15" customHeight="1" x14ac:dyDescent="0.2"/>
    <row r="33663" ht="13.15" customHeight="1" x14ac:dyDescent="0.2"/>
    <row r="33664" ht="13.15" customHeight="1" x14ac:dyDescent="0.2"/>
    <row r="33665" ht="13.15" customHeight="1" x14ac:dyDescent="0.2"/>
    <row r="33666" ht="13.15" customHeight="1" x14ac:dyDescent="0.2"/>
    <row r="33667" ht="13.15" customHeight="1" x14ac:dyDescent="0.2"/>
    <row r="33668" ht="13.15" customHeight="1" x14ac:dyDescent="0.2"/>
    <row r="33669" ht="13.15" customHeight="1" x14ac:dyDescent="0.2"/>
    <row r="33670" ht="13.15" customHeight="1" x14ac:dyDescent="0.2"/>
    <row r="33671" ht="13.15" customHeight="1" x14ac:dyDescent="0.2"/>
    <row r="33672" ht="13.15" customHeight="1" x14ac:dyDescent="0.2"/>
    <row r="33673" ht="13.15" customHeight="1" x14ac:dyDescent="0.2"/>
    <row r="33674" ht="13.15" customHeight="1" x14ac:dyDescent="0.2"/>
    <row r="33675" ht="13.15" customHeight="1" x14ac:dyDescent="0.2"/>
    <row r="33676" ht="13.15" customHeight="1" x14ac:dyDescent="0.2"/>
    <row r="33677" ht="13.15" customHeight="1" x14ac:dyDescent="0.2"/>
    <row r="33678" ht="13.15" customHeight="1" x14ac:dyDescent="0.2"/>
    <row r="33679" ht="13.15" customHeight="1" x14ac:dyDescent="0.2"/>
    <row r="33680" ht="13.15" customHeight="1" x14ac:dyDescent="0.2"/>
    <row r="33681" ht="13.15" customHeight="1" x14ac:dyDescent="0.2"/>
    <row r="33682" ht="13.15" customHeight="1" x14ac:dyDescent="0.2"/>
    <row r="33683" ht="13.15" customHeight="1" x14ac:dyDescent="0.2"/>
    <row r="33684" ht="13.15" customHeight="1" x14ac:dyDescent="0.2"/>
    <row r="33685" ht="13.15" customHeight="1" x14ac:dyDescent="0.2"/>
    <row r="33686" ht="13.15" customHeight="1" x14ac:dyDescent="0.2"/>
    <row r="33687" ht="13.15" customHeight="1" x14ac:dyDescent="0.2"/>
    <row r="33688" ht="13.15" customHeight="1" x14ac:dyDescent="0.2"/>
    <row r="33689" ht="13.15" customHeight="1" x14ac:dyDescent="0.2"/>
    <row r="33690" ht="13.15" customHeight="1" x14ac:dyDescent="0.2"/>
    <row r="33691" ht="13.15" customHeight="1" x14ac:dyDescent="0.2"/>
    <row r="33692" ht="13.15" customHeight="1" x14ac:dyDescent="0.2"/>
    <row r="33693" ht="13.15" customHeight="1" x14ac:dyDescent="0.2"/>
    <row r="33694" ht="13.15" customHeight="1" x14ac:dyDescent="0.2"/>
    <row r="33695" ht="13.15" customHeight="1" x14ac:dyDescent="0.2"/>
    <row r="33696" ht="13.15" customHeight="1" x14ac:dyDescent="0.2"/>
    <row r="33697" ht="13.15" customHeight="1" x14ac:dyDescent="0.2"/>
    <row r="33698" ht="13.15" customHeight="1" x14ac:dyDescent="0.2"/>
    <row r="33699" ht="13.15" customHeight="1" x14ac:dyDescent="0.2"/>
    <row r="33700" ht="13.15" customHeight="1" x14ac:dyDescent="0.2"/>
    <row r="33701" ht="13.15" customHeight="1" x14ac:dyDescent="0.2"/>
    <row r="33702" ht="13.15" customHeight="1" x14ac:dyDescent="0.2"/>
    <row r="33703" ht="13.15" customHeight="1" x14ac:dyDescent="0.2"/>
    <row r="33704" ht="13.15" customHeight="1" x14ac:dyDescent="0.2"/>
    <row r="33705" ht="13.15" customHeight="1" x14ac:dyDescent="0.2"/>
    <row r="33706" ht="13.15" customHeight="1" x14ac:dyDescent="0.2"/>
    <row r="33707" ht="13.15" customHeight="1" x14ac:dyDescent="0.2"/>
    <row r="33708" ht="13.15" customHeight="1" x14ac:dyDescent="0.2"/>
    <row r="33709" ht="13.15" customHeight="1" x14ac:dyDescent="0.2"/>
    <row r="33710" ht="13.15" customHeight="1" x14ac:dyDescent="0.2"/>
    <row r="33711" ht="13.15" customHeight="1" x14ac:dyDescent="0.2"/>
    <row r="33712" ht="13.15" customHeight="1" x14ac:dyDescent="0.2"/>
    <row r="33713" ht="13.15" customHeight="1" x14ac:dyDescent="0.2"/>
    <row r="33714" ht="13.15" customHeight="1" x14ac:dyDescent="0.2"/>
    <row r="33715" ht="13.15" customHeight="1" x14ac:dyDescent="0.2"/>
    <row r="33716" ht="13.15" customHeight="1" x14ac:dyDescent="0.2"/>
    <row r="33717" ht="13.15" customHeight="1" x14ac:dyDescent="0.2"/>
    <row r="33718" ht="13.15" customHeight="1" x14ac:dyDescent="0.2"/>
    <row r="33719" ht="13.15" customHeight="1" x14ac:dyDescent="0.2"/>
    <row r="33720" ht="13.15" customHeight="1" x14ac:dyDescent="0.2"/>
    <row r="33721" ht="13.15" customHeight="1" x14ac:dyDescent="0.2"/>
    <row r="33722" ht="13.15" customHeight="1" x14ac:dyDescent="0.2"/>
    <row r="33723" ht="13.15" customHeight="1" x14ac:dyDescent="0.2"/>
    <row r="33724" ht="13.15" customHeight="1" x14ac:dyDescent="0.2"/>
    <row r="33725" ht="13.15" customHeight="1" x14ac:dyDescent="0.2"/>
    <row r="33726" ht="13.15" customHeight="1" x14ac:dyDescent="0.2"/>
    <row r="33727" ht="13.15" customHeight="1" x14ac:dyDescent="0.2"/>
    <row r="33728" ht="13.15" customHeight="1" x14ac:dyDescent="0.2"/>
    <row r="33729" ht="13.15" customHeight="1" x14ac:dyDescent="0.2"/>
    <row r="33730" ht="13.15" customHeight="1" x14ac:dyDescent="0.2"/>
    <row r="33731" ht="13.15" customHeight="1" x14ac:dyDescent="0.2"/>
    <row r="33732" ht="13.15" customHeight="1" x14ac:dyDescent="0.2"/>
    <row r="33733" ht="13.15" customHeight="1" x14ac:dyDescent="0.2"/>
    <row r="33734" ht="13.15" customHeight="1" x14ac:dyDescent="0.2"/>
    <row r="33735" ht="13.15" customHeight="1" x14ac:dyDescent="0.2"/>
    <row r="33736" ht="13.15" customHeight="1" x14ac:dyDescent="0.2"/>
    <row r="33737" ht="13.15" customHeight="1" x14ac:dyDescent="0.2"/>
    <row r="33738" ht="13.15" customHeight="1" x14ac:dyDescent="0.2"/>
    <row r="33739" ht="13.15" customHeight="1" x14ac:dyDescent="0.2"/>
    <row r="33740" ht="13.15" customHeight="1" x14ac:dyDescent="0.2"/>
    <row r="33741" ht="13.15" customHeight="1" x14ac:dyDescent="0.2"/>
    <row r="33742" ht="13.15" customHeight="1" x14ac:dyDescent="0.2"/>
    <row r="33743" ht="13.15" customHeight="1" x14ac:dyDescent="0.2"/>
    <row r="33744" ht="13.15" customHeight="1" x14ac:dyDescent="0.2"/>
    <row r="33745" ht="13.15" customHeight="1" x14ac:dyDescent="0.2"/>
    <row r="33746" ht="13.15" customHeight="1" x14ac:dyDescent="0.2"/>
    <row r="33747" ht="13.15" customHeight="1" x14ac:dyDescent="0.2"/>
    <row r="33748" ht="13.15" customHeight="1" x14ac:dyDescent="0.2"/>
    <row r="33749" ht="13.15" customHeight="1" x14ac:dyDescent="0.2"/>
    <row r="33750" ht="13.15" customHeight="1" x14ac:dyDescent="0.2"/>
    <row r="33751" ht="13.15" customHeight="1" x14ac:dyDescent="0.2"/>
    <row r="33752" ht="13.15" customHeight="1" x14ac:dyDescent="0.2"/>
    <row r="33753" ht="13.15" customHeight="1" x14ac:dyDescent="0.2"/>
    <row r="33754" ht="13.15" customHeight="1" x14ac:dyDescent="0.2"/>
    <row r="33755" ht="13.15" customHeight="1" x14ac:dyDescent="0.2"/>
    <row r="33756" ht="13.15" customHeight="1" x14ac:dyDescent="0.2"/>
    <row r="33757" ht="13.15" customHeight="1" x14ac:dyDescent="0.2"/>
    <row r="33758" ht="13.15" customHeight="1" x14ac:dyDescent="0.2"/>
    <row r="33759" ht="13.15" customHeight="1" x14ac:dyDescent="0.2"/>
    <row r="33760" ht="13.15" customHeight="1" x14ac:dyDescent="0.2"/>
    <row r="33761" ht="13.15" customHeight="1" x14ac:dyDescent="0.2"/>
    <row r="33762" ht="13.15" customHeight="1" x14ac:dyDescent="0.2"/>
    <row r="33763" ht="13.15" customHeight="1" x14ac:dyDescent="0.2"/>
    <row r="33764" ht="13.15" customHeight="1" x14ac:dyDescent="0.2"/>
    <row r="33765" ht="13.15" customHeight="1" x14ac:dyDescent="0.2"/>
    <row r="33766" ht="13.15" customHeight="1" x14ac:dyDescent="0.2"/>
    <row r="33767" ht="13.15" customHeight="1" x14ac:dyDescent="0.2"/>
    <row r="33768" ht="13.15" customHeight="1" x14ac:dyDescent="0.2"/>
    <row r="33769" ht="13.15" customHeight="1" x14ac:dyDescent="0.2"/>
    <row r="33770" ht="13.15" customHeight="1" x14ac:dyDescent="0.2"/>
    <row r="33771" ht="13.15" customHeight="1" x14ac:dyDescent="0.2"/>
    <row r="33772" ht="13.15" customHeight="1" x14ac:dyDescent="0.2"/>
    <row r="33773" ht="13.15" customHeight="1" x14ac:dyDescent="0.2"/>
    <row r="33774" ht="13.15" customHeight="1" x14ac:dyDescent="0.2"/>
    <row r="33775" ht="13.15" customHeight="1" x14ac:dyDescent="0.2"/>
    <row r="33776" ht="13.15" customHeight="1" x14ac:dyDescent="0.2"/>
    <row r="33777" ht="13.15" customHeight="1" x14ac:dyDescent="0.2"/>
    <row r="33778" ht="13.15" customHeight="1" x14ac:dyDescent="0.2"/>
    <row r="33779" ht="13.15" customHeight="1" x14ac:dyDescent="0.2"/>
    <row r="33780" ht="13.15" customHeight="1" x14ac:dyDescent="0.2"/>
    <row r="33781" ht="13.15" customHeight="1" x14ac:dyDescent="0.2"/>
    <row r="33782" ht="13.15" customHeight="1" x14ac:dyDescent="0.2"/>
    <row r="33783" ht="13.15" customHeight="1" x14ac:dyDescent="0.2"/>
    <row r="33784" ht="13.15" customHeight="1" x14ac:dyDescent="0.2"/>
    <row r="33785" ht="13.15" customHeight="1" x14ac:dyDescent="0.2"/>
    <row r="33786" ht="13.15" customHeight="1" x14ac:dyDescent="0.2"/>
    <row r="33787" ht="13.15" customHeight="1" x14ac:dyDescent="0.2"/>
    <row r="33788" ht="13.15" customHeight="1" x14ac:dyDescent="0.2"/>
    <row r="33789" ht="13.15" customHeight="1" x14ac:dyDescent="0.2"/>
    <row r="33790" ht="13.15" customHeight="1" x14ac:dyDescent="0.2"/>
    <row r="33791" ht="13.15" customHeight="1" x14ac:dyDescent="0.2"/>
    <row r="33792" ht="13.15" customHeight="1" x14ac:dyDescent="0.2"/>
    <row r="33793" ht="13.15" customHeight="1" x14ac:dyDescent="0.2"/>
    <row r="33794" ht="13.15" customHeight="1" x14ac:dyDescent="0.2"/>
    <row r="33795" ht="13.15" customHeight="1" x14ac:dyDescent="0.2"/>
    <row r="33796" ht="13.15" customHeight="1" x14ac:dyDescent="0.2"/>
    <row r="33797" ht="13.15" customHeight="1" x14ac:dyDescent="0.2"/>
    <row r="33798" ht="13.15" customHeight="1" x14ac:dyDescent="0.2"/>
    <row r="33799" ht="13.15" customHeight="1" x14ac:dyDescent="0.2"/>
    <row r="33800" ht="13.15" customHeight="1" x14ac:dyDescent="0.2"/>
    <row r="33801" ht="13.15" customHeight="1" x14ac:dyDescent="0.2"/>
    <row r="33802" ht="13.15" customHeight="1" x14ac:dyDescent="0.2"/>
    <row r="33803" ht="13.15" customHeight="1" x14ac:dyDescent="0.2"/>
    <row r="33804" ht="13.15" customHeight="1" x14ac:dyDescent="0.2"/>
    <row r="33805" ht="13.15" customHeight="1" x14ac:dyDescent="0.2"/>
    <row r="33806" ht="13.15" customHeight="1" x14ac:dyDescent="0.2"/>
    <row r="33807" ht="13.15" customHeight="1" x14ac:dyDescent="0.2"/>
    <row r="33808" ht="13.15" customHeight="1" x14ac:dyDescent="0.2"/>
    <row r="33809" ht="13.15" customHeight="1" x14ac:dyDescent="0.2"/>
    <row r="33810" ht="13.15" customHeight="1" x14ac:dyDescent="0.2"/>
    <row r="33811" ht="13.15" customHeight="1" x14ac:dyDescent="0.2"/>
    <row r="33812" ht="13.15" customHeight="1" x14ac:dyDescent="0.2"/>
    <row r="33813" ht="13.15" customHeight="1" x14ac:dyDescent="0.2"/>
    <row r="33814" ht="13.15" customHeight="1" x14ac:dyDescent="0.2"/>
    <row r="33815" ht="13.15" customHeight="1" x14ac:dyDescent="0.2"/>
    <row r="33816" ht="13.15" customHeight="1" x14ac:dyDescent="0.2"/>
    <row r="33817" ht="13.15" customHeight="1" x14ac:dyDescent="0.2"/>
    <row r="33818" ht="13.15" customHeight="1" x14ac:dyDescent="0.2"/>
    <row r="33819" ht="13.15" customHeight="1" x14ac:dyDescent="0.2"/>
    <row r="33820" ht="13.15" customHeight="1" x14ac:dyDescent="0.2"/>
    <row r="33821" ht="13.15" customHeight="1" x14ac:dyDescent="0.2"/>
    <row r="33822" ht="13.15" customHeight="1" x14ac:dyDescent="0.2"/>
    <row r="33823" ht="13.15" customHeight="1" x14ac:dyDescent="0.2"/>
    <row r="33824" ht="13.15" customHeight="1" x14ac:dyDescent="0.2"/>
    <row r="33825" ht="13.15" customHeight="1" x14ac:dyDescent="0.2"/>
    <row r="33826" ht="13.15" customHeight="1" x14ac:dyDescent="0.2"/>
    <row r="33827" ht="13.15" customHeight="1" x14ac:dyDescent="0.2"/>
    <row r="33828" ht="13.15" customHeight="1" x14ac:dyDescent="0.2"/>
    <row r="33829" ht="13.15" customHeight="1" x14ac:dyDescent="0.2"/>
    <row r="33830" ht="13.15" customHeight="1" x14ac:dyDescent="0.2"/>
    <row r="33831" ht="13.15" customHeight="1" x14ac:dyDescent="0.2"/>
    <row r="33832" ht="13.15" customHeight="1" x14ac:dyDescent="0.2"/>
    <row r="33833" ht="13.15" customHeight="1" x14ac:dyDescent="0.2"/>
    <row r="33834" ht="13.15" customHeight="1" x14ac:dyDescent="0.2"/>
    <row r="33835" ht="13.15" customHeight="1" x14ac:dyDescent="0.2"/>
    <row r="33836" ht="13.15" customHeight="1" x14ac:dyDescent="0.2"/>
    <row r="33837" ht="13.15" customHeight="1" x14ac:dyDescent="0.2"/>
    <row r="33838" ht="13.15" customHeight="1" x14ac:dyDescent="0.2"/>
    <row r="33839" ht="13.15" customHeight="1" x14ac:dyDescent="0.2"/>
    <row r="33840" ht="13.15" customHeight="1" x14ac:dyDescent="0.2"/>
    <row r="33841" ht="13.15" customHeight="1" x14ac:dyDescent="0.2"/>
    <row r="33842" ht="13.15" customHeight="1" x14ac:dyDescent="0.2"/>
    <row r="33843" ht="13.15" customHeight="1" x14ac:dyDescent="0.2"/>
    <row r="33844" ht="13.15" customHeight="1" x14ac:dyDescent="0.2"/>
    <row r="33845" ht="13.15" customHeight="1" x14ac:dyDescent="0.2"/>
    <row r="33846" ht="13.15" customHeight="1" x14ac:dyDescent="0.2"/>
    <row r="33847" ht="13.15" customHeight="1" x14ac:dyDescent="0.2"/>
    <row r="33848" ht="13.15" customHeight="1" x14ac:dyDescent="0.2"/>
    <row r="33849" ht="13.15" customHeight="1" x14ac:dyDescent="0.2"/>
    <row r="33850" ht="13.15" customHeight="1" x14ac:dyDescent="0.2"/>
    <row r="33851" ht="13.15" customHeight="1" x14ac:dyDescent="0.2"/>
    <row r="33852" ht="13.15" customHeight="1" x14ac:dyDescent="0.2"/>
    <row r="33853" ht="13.15" customHeight="1" x14ac:dyDescent="0.2"/>
    <row r="33854" ht="13.15" customHeight="1" x14ac:dyDescent="0.2"/>
    <row r="33855" ht="13.15" customHeight="1" x14ac:dyDescent="0.2"/>
    <row r="33856" ht="13.15" customHeight="1" x14ac:dyDescent="0.2"/>
    <row r="33857" ht="13.15" customHeight="1" x14ac:dyDescent="0.2"/>
    <row r="33858" ht="13.15" customHeight="1" x14ac:dyDescent="0.2"/>
    <row r="33859" ht="13.15" customHeight="1" x14ac:dyDescent="0.2"/>
    <row r="33860" ht="13.15" customHeight="1" x14ac:dyDescent="0.2"/>
    <row r="33861" ht="13.15" customHeight="1" x14ac:dyDescent="0.2"/>
    <row r="33862" ht="13.15" customHeight="1" x14ac:dyDescent="0.2"/>
    <row r="33863" ht="13.15" customHeight="1" x14ac:dyDescent="0.2"/>
    <row r="33864" ht="13.15" customHeight="1" x14ac:dyDescent="0.2"/>
    <row r="33865" ht="13.15" customHeight="1" x14ac:dyDescent="0.2"/>
    <row r="33866" ht="13.15" customHeight="1" x14ac:dyDescent="0.2"/>
    <row r="33867" ht="13.15" customHeight="1" x14ac:dyDescent="0.2"/>
    <row r="33868" ht="13.15" customHeight="1" x14ac:dyDescent="0.2"/>
    <row r="33869" ht="13.15" customHeight="1" x14ac:dyDescent="0.2"/>
    <row r="33870" ht="13.15" customHeight="1" x14ac:dyDescent="0.2"/>
    <row r="33871" ht="13.15" customHeight="1" x14ac:dyDescent="0.2"/>
    <row r="33872" ht="13.15" customHeight="1" x14ac:dyDescent="0.2"/>
    <row r="33873" ht="13.15" customHeight="1" x14ac:dyDescent="0.2"/>
    <row r="33874" ht="13.15" customHeight="1" x14ac:dyDescent="0.2"/>
    <row r="33875" ht="13.15" customHeight="1" x14ac:dyDescent="0.2"/>
    <row r="33876" ht="13.15" customHeight="1" x14ac:dyDescent="0.2"/>
    <row r="33877" ht="13.15" customHeight="1" x14ac:dyDescent="0.2"/>
    <row r="33878" ht="13.15" customHeight="1" x14ac:dyDescent="0.2"/>
    <row r="33879" ht="13.15" customHeight="1" x14ac:dyDescent="0.2"/>
    <row r="33880" ht="13.15" customHeight="1" x14ac:dyDescent="0.2"/>
    <row r="33881" ht="13.15" customHeight="1" x14ac:dyDescent="0.2"/>
    <row r="33882" ht="13.15" customHeight="1" x14ac:dyDescent="0.2"/>
    <row r="33883" ht="13.15" customHeight="1" x14ac:dyDescent="0.2"/>
    <row r="33884" ht="13.15" customHeight="1" x14ac:dyDescent="0.2"/>
    <row r="33885" ht="13.15" customHeight="1" x14ac:dyDescent="0.2"/>
    <row r="33886" ht="13.15" customHeight="1" x14ac:dyDescent="0.2"/>
    <row r="33887" ht="13.15" customHeight="1" x14ac:dyDescent="0.2"/>
    <row r="33888" ht="13.15" customHeight="1" x14ac:dyDescent="0.2"/>
    <row r="33889" ht="13.15" customHeight="1" x14ac:dyDescent="0.2"/>
    <row r="33890" ht="13.15" customHeight="1" x14ac:dyDescent="0.2"/>
    <row r="33891" ht="13.15" customHeight="1" x14ac:dyDescent="0.2"/>
    <row r="33892" ht="13.15" customHeight="1" x14ac:dyDescent="0.2"/>
    <row r="33893" ht="13.15" customHeight="1" x14ac:dyDescent="0.2"/>
    <row r="33894" ht="13.15" customHeight="1" x14ac:dyDescent="0.2"/>
    <row r="33895" ht="13.15" customHeight="1" x14ac:dyDescent="0.2"/>
    <row r="33896" ht="13.15" customHeight="1" x14ac:dyDescent="0.2"/>
    <row r="33897" ht="13.15" customHeight="1" x14ac:dyDescent="0.2"/>
    <row r="33898" ht="13.15" customHeight="1" x14ac:dyDescent="0.2"/>
    <row r="33899" ht="13.15" customHeight="1" x14ac:dyDescent="0.2"/>
    <row r="33900" ht="13.15" customHeight="1" x14ac:dyDescent="0.2"/>
    <row r="33901" ht="13.15" customHeight="1" x14ac:dyDescent="0.2"/>
    <row r="33902" ht="13.15" customHeight="1" x14ac:dyDescent="0.2"/>
    <row r="33903" ht="13.15" customHeight="1" x14ac:dyDescent="0.2"/>
    <row r="33904" ht="13.15" customHeight="1" x14ac:dyDescent="0.2"/>
    <row r="33905" ht="13.15" customHeight="1" x14ac:dyDescent="0.2"/>
    <row r="33906" ht="13.15" customHeight="1" x14ac:dyDescent="0.2"/>
    <row r="33907" ht="13.15" customHeight="1" x14ac:dyDescent="0.2"/>
    <row r="33908" ht="13.15" customHeight="1" x14ac:dyDescent="0.2"/>
    <row r="33909" ht="13.15" customHeight="1" x14ac:dyDescent="0.2"/>
    <row r="33910" ht="13.15" customHeight="1" x14ac:dyDescent="0.2"/>
    <row r="33911" ht="13.15" customHeight="1" x14ac:dyDescent="0.2"/>
    <row r="33912" ht="13.15" customHeight="1" x14ac:dyDescent="0.2"/>
    <row r="33913" ht="13.15" customHeight="1" x14ac:dyDescent="0.2"/>
    <row r="33914" ht="13.15" customHeight="1" x14ac:dyDescent="0.2"/>
    <row r="33915" ht="13.15" customHeight="1" x14ac:dyDescent="0.2"/>
    <row r="33916" ht="13.15" customHeight="1" x14ac:dyDescent="0.2"/>
    <row r="33917" ht="13.15" customHeight="1" x14ac:dyDescent="0.2"/>
    <row r="33918" ht="13.15" customHeight="1" x14ac:dyDescent="0.2"/>
    <row r="33919" ht="13.15" customHeight="1" x14ac:dyDescent="0.2"/>
    <row r="33920" ht="13.15" customHeight="1" x14ac:dyDescent="0.2"/>
    <row r="33921" ht="13.15" customHeight="1" x14ac:dyDescent="0.2"/>
    <row r="33922" ht="13.15" customHeight="1" x14ac:dyDescent="0.2"/>
    <row r="33923" ht="13.15" customHeight="1" x14ac:dyDescent="0.2"/>
    <row r="33924" ht="13.15" customHeight="1" x14ac:dyDescent="0.2"/>
    <row r="33925" ht="13.15" customHeight="1" x14ac:dyDescent="0.2"/>
    <row r="33926" ht="13.15" customHeight="1" x14ac:dyDescent="0.2"/>
    <row r="33927" ht="13.15" customHeight="1" x14ac:dyDescent="0.2"/>
    <row r="33928" ht="13.15" customHeight="1" x14ac:dyDescent="0.2"/>
    <row r="33929" ht="13.15" customHeight="1" x14ac:dyDescent="0.2"/>
    <row r="33930" ht="13.15" customHeight="1" x14ac:dyDescent="0.2"/>
    <row r="33931" ht="13.15" customHeight="1" x14ac:dyDescent="0.2"/>
    <row r="33932" ht="13.15" customHeight="1" x14ac:dyDescent="0.2"/>
    <row r="33933" ht="13.15" customHeight="1" x14ac:dyDescent="0.2"/>
    <row r="33934" ht="13.15" customHeight="1" x14ac:dyDescent="0.2"/>
    <row r="33935" ht="13.15" customHeight="1" x14ac:dyDescent="0.2"/>
    <row r="33936" ht="13.15" customHeight="1" x14ac:dyDescent="0.2"/>
    <row r="33937" ht="13.15" customHeight="1" x14ac:dyDescent="0.2"/>
    <row r="33938" ht="13.15" customHeight="1" x14ac:dyDescent="0.2"/>
    <row r="33939" ht="13.15" customHeight="1" x14ac:dyDescent="0.2"/>
    <row r="33940" ht="13.15" customHeight="1" x14ac:dyDescent="0.2"/>
    <row r="33941" ht="13.15" customHeight="1" x14ac:dyDescent="0.2"/>
    <row r="33942" ht="13.15" customHeight="1" x14ac:dyDescent="0.2"/>
    <row r="33943" ht="13.15" customHeight="1" x14ac:dyDescent="0.2"/>
    <row r="33944" ht="13.15" customHeight="1" x14ac:dyDescent="0.2"/>
    <row r="33945" ht="13.15" customHeight="1" x14ac:dyDescent="0.2"/>
    <row r="33946" ht="13.15" customHeight="1" x14ac:dyDescent="0.2"/>
    <row r="33947" ht="13.15" customHeight="1" x14ac:dyDescent="0.2"/>
    <row r="33948" ht="13.15" customHeight="1" x14ac:dyDescent="0.2"/>
    <row r="33949" ht="13.15" customHeight="1" x14ac:dyDescent="0.2"/>
    <row r="33950" ht="13.15" customHeight="1" x14ac:dyDescent="0.2"/>
    <row r="33951" ht="13.15" customHeight="1" x14ac:dyDescent="0.2"/>
    <row r="33952" ht="13.15" customHeight="1" x14ac:dyDescent="0.2"/>
    <row r="33953" ht="13.15" customHeight="1" x14ac:dyDescent="0.2"/>
    <row r="33954" ht="13.15" customHeight="1" x14ac:dyDescent="0.2"/>
    <row r="33955" ht="13.15" customHeight="1" x14ac:dyDescent="0.2"/>
    <row r="33956" ht="13.15" customHeight="1" x14ac:dyDescent="0.2"/>
    <row r="33957" ht="13.15" customHeight="1" x14ac:dyDescent="0.2"/>
    <row r="33958" ht="13.15" customHeight="1" x14ac:dyDescent="0.2"/>
    <row r="33959" ht="13.15" customHeight="1" x14ac:dyDescent="0.2"/>
    <row r="33960" ht="13.15" customHeight="1" x14ac:dyDescent="0.2"/>
    <row r="33961" ht="13.15" customHeight="1" x14ac:dyDescent="0.2"/>
    <row r="33962" ht="13.15" customHeight="1" x14ac:dyDescent="0.2"/>
    <row r="33963" ht="13.15" customHeight="1" x14ac:dyDescent="0.2"/>
    <row r="33964" ht="13.15" customHeight="1" x14ac:dyDescent="0.2"/>
    <row r="33965" ht="13.15" customHeight="1" x14ac:dyDescent="0.2"/>
    <row r="33966" ht="13.15" customHeight="1" x14ac:dyDescent="0.2"/>
    <row r="33967" ht="13.15" customHeight="1" x14ac:dyDescent="0.2"/>
    <row r="33968" ht="13.15" customHeight="1" x14ac:dyDescent="0.2"/>
    <row r="33969" ht="13.15" customHeight="1" x14ac:dyDescent="0.2"/>
    <row r="33970" ht="13.15" customHeight="1" x14ac:dyDescent="0.2"/>
    <row r="33971" ht="13.15" customHeight="1" x14ac:dyDescent="0.2"/>
    <row r="33972" ht="13.15" customHeight="1" x14ac:dyDescent="0.2"/>
    <row r="33973" ht="13.15" customHeight="1" x14ac:dyDescent="0.2"/>
    <row r="33974" ht="13.15" customHeight="1" x14ac:dyDescent="0.2"/>
    <row r="33975" ht="13.15" customHeight="1" x14ac:dyDescent="0.2"/>
    <row r="33976" ht="13.15" customHeight="1" x14ac:dyDescent="0.2"/>
    <row r="33977" ht="13.15" customHeight="1" x14ac:dyDescent="0.2"/>
    <row r="33978" ht="13.15" customHeight="1" x14ac:dyDescent="0.2"/>
    <row r="33979" ht="13.15" customHeight="1" x14ac:dyDescent="0.2"/>
    <row r="33980" ht="13.15" customHeight="1" x14ac:dyDescent="0.2"/>
    <row r="33981" ht="13.15" customHeight="1" x14ac:dyDescent="0.2"/>
    <row r="33982" ht="13.15" customHeight="1" x14ac:dyDescent="0.2"/>
    <row r="33983" ht="13.15" customHeight="1" x14ac:dyDescent="0.2"/>
    <row r="33984" ht="13.15" customHeight="1" x14ac:dyDescent="0.2"/>
    <row r="33985" ht="13.15" customHeight="1" x14ac:dyDescent="0.2"/>
    <row r="33986" ht="13.15" customHeight="1" x14ac:dyDescent="0.2"/>
    <row r="33987" ht="13.15" customHeight="1" x14ac:dyDescent="0.2"/>
    <row r="33988" ht="13.15" customHeight="1" x14ac:dyDescent="0.2"/>
    <row r="33989" ht="13.15" customHeight="1" x14ac:dyDescent="0.2"/>
    <row r="33990" ht="13.15" customHeight="1" x14ac:dyDescent="0.2"/>
    <row r="33991" ht="13.15" customHeight="1" x14ac:dyDescent="0.2"/>
    <row r="33992" ht="13.15" customHeight="1" x14ac:dyDescent="0.2"/>
    <row r="33993" ht="13.15" customHeight="1" x14ac:dyDescent="0.2"/>
    <row r="33994" ht="13.15" customHeight="1" x14ac:dyDescent="0.2"/>
    <row r="33995" ht="13.15" customHeight="1" x14ac:dyDescent="0.2"/>
    <row r="33996" ht="13.15" customHeight="1" x14ac:dyDescent="0.2"/>
    <row r="33997" ht="13.15" customHeight="1" x14ac:dyDescent="0.2"/>
    <row r="33998" ht="13.15" customHeight="1" x14ac:dyDescent="0.2"/>
    <row r="33999" ht="13.15" customHeight="1" x14ac:dyDescent="0.2"/>
    <row r="34000" ht="13.15" customHeight="1" x14ac:dyDescent="0.2"/>
    <row r="34001" ht="13.15" customHeight="1" x14ac:dyDescent="0.2"/>
    <row r="34002" ht="13.15" customHeight="1" x14ac:dyDescent="0.2"/>
    <row r="34003" ht="13.15" customHeight="1" x14ac:dyDescent="0.2"/>
    <row r="34004" ht="13.15" customHeight="1" x14ac:dyDescent="0.2"/>
    <row r="34005" ht="13.15" customHeight="1" x14ac:dyDescent="0.2"/>
    <row r="34006" ht="13.15" customHeight="1" x14ac:dyDescent="0.2"/>
    <row r="34007" ht="13.15" customHeight="1" x14ac:dyDescent="0.2"/>
    <row r="34008" ht="13.15" customHeight="1" x14ac:dyDescent="0.2"/>
    <row r="34009" ht="13.15" customHeight="1" x14ac:dyDescent="0.2"/>
    <row r="34010" ht="13.15" customHeight="1" x14ac:dyDescent="0.2"/>
    <row r="34011" ht="13.15" customHeight="1" x14ac:dyDescent="0.2"/>
    <row r="34012" ht="13.15" customHeight="1" x14ac:dyDescent="0.2"/>
    <row r="34013" ht="13.15" customHeight="1" x14ac:dyDescent="0.2"/>
    <row r="34014" ht="13.15" customHeight="1" x14ac:dyDescent="0.2"/>
    <row r="34015" ht="13.15" customHeight="1" x14ac:dyDescent="0.2"/>
    <row r="34016" ht="13.15" customHeight="1" x14ac:dyDescent="0.2"/>
    <row r="34017" ht="13.15" customHeight="1" x14ac:dyDescent="0.2"/>
    <row r="34018" ht="13.15" customHeight="1" x14ac:dyDescent="0.2"/>
    <row r="34019" ht="13.15" customHeight="1" x14ac:dyDescent="0.2"/>
    <row r="34020" ht="13.15" customHeight="1" x14ac:dyDescent="0.2"/>
    <row r="34021" ht="13.15" customHeight="1" x14ac:dyDescent="0.2"/>
    <row r="34022" ht="13.15" customHeight="1" x14ac:dyDescent="0.2"/>
    <row r="34023" ht="13.15" customHeight="1" x14ac:dyDescent="0.2"/>
    <row r="34024" ht="13.15" customHeight="1" x14ac:dyDescent="0.2"/>
    <row r="34025" ht="13.15" customHeight="1" x14ac:dyDescent="0.2"/>
    <row r="34026" ht="13.15" customHeight="1" x14ac:dyDescent="0.2"/>
    <row r="34027" ht="13.15" customHeight="1" x14ac:dyDescent="0.2"/>
    <row r="34028" ht="13.15" customHeight="1" x14ac:dyDescent="0.2"/>
    <row r="34029" ht="13.15" customHeight="1" x14ac:dyDescent="0.2"/>
    <row r="34030" ht="13.15" customHeight="1" x14ac:dyDescent="0.2"/>
    <row r="34031" ht="13.15" customHeight="1" x14ac:dyDescent="0.2"/>
    <row r="34032" ht="13.15" customHeight="1" x14ac:dyDescent="0.2"/>
    <row r="34033" ht="13.15" customHeight="1" x14ac:dyDescent="0.2"/>
    <row r="34034" ht="13.15" customHeight="1" x14ac:dyDescent="0.2"/>
    <row r="34035" ht="13.15" customHeight="1" x14ac:dyDescent="0.2"/>
    <row r="34036" ht="13.15" customHeight="1" x14ac:dyDescent="0.2"/>
    <row r="34037" ht="13.15" customHeight="1" x14ac:dyDescent="0.2"/>
    <row r="34038" ht="13.15" customHeight="1" x14ac:dyDescent="0.2"/>
    <row r="34039" ht="13.15" customHeight="1" x14ac:dyDescent="0.2"/>
    <row r="34040" ht="13.15" customHeight="1" x14ac:dyDescent="0.2"/>
    <row r="34041" ht="13.15" customHeight="1" x14ac:dyDescent="0.2"/>
    <row r="34042" ht="13.15" customHeight="1" x14ac:dyDescent="0.2"/>
    <row r="34043" ht="13.15" customHeight="1" x14ac:dyDescent="0.2"/>
    <row r="34044" ht="13.15" customHeight="1" x14ac:dyDescent="0.2"/>
    <row r="34045" ht="13.15" customHeight="1" x14ac:dyDescent="0.2"/>
    <row r="34046" ht="13.15" customHeight="1" x14ac:dyDescent="0.2"/>
    <row r="34047" ht="13.15" customHeight="1" x14ac:dyDescent="0.2"/>
    <row r="34048" ht="13.15" customHeight="1" x14ac:dyDescent="0.2"/>
    <row r="34049" ht="13.15" customHeight="1" x14ac:dyDescent="0.2"/>
    <row r="34050" ht="13.15" customHeight="1" x14ac:dyDescent="0.2"/>
    <row r="34051" ht="13.15" customHeight="1" x14ac:dyDescent="0.2"/>
    <row r="34052" ht="13.15" customHeight="1" x14ac:dyDescent="0.2"/>
    <row r="34053" ht="13.15" customHeight="1" x14ac:dyDescent="0.2"/>
    <row r="34054" ht="13.15" customHeight="1" x14ac:dyDescent="0.2"/>
    <row r="34055" ht="13.15" customHeight="1" x14ac:dyDescent="0.2"/>
    <row r="34056" ht="13.15" customHeight="1" x14ac:dyDescent="0.2"/>
    <row r="34057" ht="13.15" customHeight="1" x14ac:dyDescent="0.2"/>
    <row r="34058" ht="13.15" customHeight="1" x14ac:dyDescent="0.2"/>
    <row r="34059" ht="13.15" customHeight="1" x14ac:dyDescent="0.2"/>
    <row r="34060" ht="13.15" customHeight="1" x14ac:dyDescent="0.2"/>
    <row r="34061" ht="13.15" customHeight="1" x14ac:dyDescent="0.2"/>
    <row r="34062" ht="13.15" customHeight="1" x14ac:dyDescent="0.2"/>
    <row r="34063" ht="13.15" customHeight="1" x14ac:dyDescent="0.2"/>
    <row r="34064" ht="13.15" customHeight="1" x14ac:dyDescent="0.2"/>
    <row r="34065" ht="13.15" customHeight="1" x14ac:dyDescent="0.2"/>
    <row r="34066" ht="13.15" customHeight="1" x14ac:dyDescent="0.2"/>
    <row r="34067" ht="13.15" customHeight="1" x14ac:dyDescent="0.2"/>
    <row r="34068" ht="13.15" customHeight="1" x14ac:dyDescent="0.2"/>
    <row r="34069" ht="13.15" customHeight="1" x14ac:dyDescent="0.2"/>
    <row r="34070" ht="13.15" customHeight="1" x14ac:dyDescent="0.2"/>
    <row r="34071" ht="13.15" customHeight="1" x14ac:dyDescent="0.2"/>
    <row r="34072" ht="13.15" customHeight="1" x14ac:dyDescent="0.2"/>
    <row r="34073" ht="13.15" customHeight="1" x14ac:dyDescent="0.2"/>
    <row r="34074" ht="13.15" customHeight="1" x14ac:dyDescent="0.2"/>
    <row r="34075" ht="13.15" customHeight="1" x14ac:dyDescent="0.2"/>
    <row r="34076" ht="13.15" customHeight="1" x14ac:dyDescent="0.2"/>
    <row r="34077" ht="13.15" customHeight="1" x14ac:dyDescent="0.2"/>
    <row r="34078" ht="13.15" customHeight="1" x14ac:dyDescent="0.2"/>
    <row r="34079" ht="13.15" customHeight="1" x14ac:dyDescent="0.2"/>
    <row r="34080" ht="13.15" customHeight="1" x14ac:dyDescent="0.2"/>
    <row r="34081" ht="13.15" customHeight="1" x14ac:dyDescent="0.2"/>
    <row r="34082" ht="13.15" customHeight="1" x14ac:dyDescent="0.2"/>
    <row r="34083" ht="13.15" customHeight="1" x14ac:dyDescent="0.2"/>
    <row r="34084" ht="13.15" customHeight="1" x14ac:dyDescent="0.2"/>
    <row r="34085" ht="13.15" customHeight="1" x14ac:dyDescent="0.2"/>
    <row r="34086" ht="13.15" customHeight="1" x14ac:dyDescent="0.2"/>
    <row r="34087" ht="13.15" customHeight="1" x14ac:dyDescent="0.2"/>
    <row r="34088" ht="13.15" customHeight="1" x14ac:dyDescent="0.2"/>
    <row r="34089" ht="13.15" customHeight="1" x14ac:dyDescent="0.2"/>
    <row r="34090" ht="13.15" customHeight="1" x14ac:dyDescent="0.2"/>
    <row r="34091" ht="13.15" customHeight="1" x14ac:dyDescent="0.2"/>
    <row r="34092" ht="13.15" customHeight="1" x14ac:dyDescent="0.2"/>
    <row r="34093" ht="13.15" customHeight="1" x14ac:dyDescent="0.2"/>
    <row r="34094" ht="13.15" customHeight="1" x14ac:dyDescent="0.2"/>
    <row r="34095" ht="13.15" customHeight="1" x14ac:dyDescent="0.2"/>
    <row r="34096" ht="13.15" customHeight="1" x14ac:dyDescent="0.2"/>
    <row r="34097" ht="13.15" customHeight="1" x14ac:dyDescent="0.2"/>
    <row r="34098" ht="13.15" customHeight="1" x14ac:dyDescent="0.2"/>
    <row r="34099" ht="13.15" customHeight="1" x14ac:dyDescent="0.2"/>
    <row r="34100" ht="13.15" customHeight="1" x14ac:dyDescent="0.2"/>
    <row r="34101" ht="13.15" customHeight="1" x14ac:dyDescent="0.2"/>
    <row r="34102" ht="13.15" customHeight="1" x14ac:dyDescent="0.2"/>
    <row r="34103" ht="13.15" customHeight="1" x14ac:dyDescent="0.2"/>
    <row r="34104" ht="13.15" customHeight="1" x14ac:dyDescent="0.2"/>
    <row r="34105" ht="13.15" customHeight="1" x14ac:dyDescent="0.2"/>
    <row r="34106" ht="13.15" customHeight="1" x14ac:dyDescent="0.2"/>
    <row r="34107" ht="13.15" customHeight="1" x14ac:dyDescent="0.2"/>
    <row r="34108" ht="13.15" customHeight="1" x14ac:dyDescent="0.2"/>
    <row r="34109" ht="13.15" customHeight="1" x14ac:dyDescent="0.2"/>
    <row r="34110" ht="13.15" customHeight="1" x14ac:dyDescent="0.2"/>
    <row r="34111" ht="13.15" customHeight="1" x14ac:dyDescent="0.2"/>
    <row r="34112" ht="13.15" customHeight="1" x14ac:dyDescent="0.2"/>
    <row r="34113" ht="13.15" customHeight="1" x14ac:dyDescent="0.2"/>
    <row r="34114" ht="13.15" customHeight="1" x14ac:dyDescent="0.2"/>
    <row r="34115" ht="13.15" customHeight="1" x14ac:dyDescent="0.2"/>
    <row r="34116" ht="13.15" customHeight="1" x14ac:dyDescent="0.2"/>
    <row r="34117" ht="13.15" customHeight="1" x14ac:dyDescent="0.2"/>
    <row r="34118" ht="13.15" customHeight="1" x14ac:dyDescent="0.2"/>
    <row r="34119" ht="13.15" customHeight="1" x14ac:dyDescent="0.2"/>
    <row r="34120" ht="13.15" customHeight="1" x14ac:dyDescent="0.2"/>
    <row r="34121" ht="13.15" customHeight="1" x14ac:dyDescent="0.2"/>
    <row r="34122" ht="13.15" customHeight="1" x14ac:dyDescent="0.2"/>
    <row r="34123" ht="13.15" customHeight="1" x14ac:dyDescent="0.2"/>
    <row r="34124" ht="13.15" customHeight="1" x14ac:dyDescent="0.2"/>
    <row r="34125" ht="13.15" customHeight="1" x14ac:dyDescent="0.2"/>
    <row r="34126" ht="13.15" customHeight="1" x14ac:dyDescent="0.2"/>
    <row r="34127" ht="13.15" customHeight="1" x14ac:dyDescent="0.2"/>
    <row r="34128" ht="13.15" customHeight="1" x14ac:dyDescent="0.2"/>
    <row r="34129" ht="13.15" customHeight="1" x14ac:dyDescent="0.2"/>
    <row r="34130" ht="13.15" customHeight="1" x14ac:dyDescent="0.2"/>
    <row r="34131" ht="13.15" customHeight="1" x14ac:dyDescent="0.2"/>
    <row r="34132" ht="13.15" customHeight="1" x14ac:dyDescent="0.2"/>
    <row r="34133" ht="13.15" customHeight="1" x14ac:dyDescent="0.2"/>
    <row r="34134" ht="13.15" customHeight="1" x14ac:dyDescent="0.2"/>
    <row r="34135" ht="13.15" customHeight="1" x14ac:dyDescent="0.2"/>
    <row r="34136" ht="13.15" customHeight="1" x14ac:dyDescent="0.2"/>
    <row r="34137" ht="13.15" customHeight="1" x14ac:dyDescent="0.2"/>
    <row r="34138" ht="13.15" customHeight="1" x14ac:dyDescent="0.2"/>
    <row r="34139" ht="13.15" customHeight="1" x14ac:dyDescent="0.2"/>
    <row r="34140" ht="13.15" customHeight="1" x14ac:dyDescent="0.2"/>
    <row r="34141" ht="13.15" customHeight="1" x14ac:dyDescent="0.2"/>
    <row r="34142" ht="13.15" customHeight="1" x14ac:dyDescent="0.2"/>
    <row r="34143" ht="13.15" customHeight="1" x14ac:dyDescent="0.2"/>
    <row r="34144" ht="13.15" customHeight="1" x14ac:dyDescent="0.2"/>
    <row r="34145" ht="13.15" customHeight="1" x14ac:dyDescent="0.2"/>
    <row r="34146" ht="13.15" customHeight="1" x14ac:dyDescent="0.2"/>
    <row r="34147" ht="13.15" customHeight="1" x14ac:dyDescent="0.2"/>
    <row r="34148" ht="13.15" customHeight="1" x14ac:dyDescent="0.2"/>
    <row r="34149" ht="13.15" customHeight="1" x14ac:dyDescent="0.2"/>
    <row r="34150" ht="13.15" customHeight="1" x14ac:dyDescent="0.2"/>
    <row r="34151" ht="13.15" customHeight="1" x14ac:dyDescent="0.2"/>
    <row r="34152" ht="13.15" customHeight="1" x14ac:dyDescent="0.2"/>
    <row r="34153" ht="13.15" customHeight="1" x14ac:dyDescent="0.2"/>
    <row r="34154" ht="13.15" customHeight="1" x14ac:dyDescent="0.2"/>
    <row r="34155" ht="13.15" customHeight="1" x14ac:dyDescent="0.2"/>
    <row r="34156" ht="13.15" customHeight="1" x14ac:dyDescent="0.2"/>
    <row r="34157" ht="13.15" customHeight="1" x14ac:dyDescent="0.2"/>
    <row r="34158" ht="13.15" customHeight="1" x14ac:dyDescent="0.2"/>
    <row r="34159" ht="13.15" customHeight="1" x14ac:dyDescent="0.2"/>
    <row r="34160" ht="13.15" customHeight="1" x14ac:dyDescent="0.2"/>
    <row r="34161" ht="13.15" customHeight="1" x14ac:dyDescent="0.2"/>
    <row r="34162" ht="13.15" customHeight="1" x14ac:dyDescent="0.2"/>
    <row r="34163" ht="13.15" customHeight="1" x14ac:dyDescent="0.2"/>
    <row r="34164" ht="13.15" customHeight="1" x14ac:dyDescent="0.2"/>
    <row r="34165" ht="13.15" customHeight="1" x14ac:dyDescent="0.2"/>
    <row r="34166" ht="13.15" customHeight="1" x14ac:dyDescent="0.2"/>
    <row r="34167" ht="13.15" customHeight="1" x14ac:dyDescent="0.2"/>
    <row r="34168" ht="13.15" customHeight="1" x14ac:dyDescent="0.2"/>
    <row r="34169" ht="13.15" customHeight="1" x14ac:dyDescent="0.2"/>
    <row r="34170" ht="13.15" customHeight="1" x14ac:dyDescent="0.2"/>
    <row r="34171" ht="13.15" customHeight="1" x14ac:dyDescent="0.2"/>
    <row r="34172" ht="13.15" customHeight="1" x14ac:dyDescent="0.2"/>
    <row r="34173" ht="13.15" customHeight="1" x14ac:dyDescent="0.2"/>
    <row r="34174" ht="13.15" customHeight="1" x14ac:dyDescent="0.2"/>
    <row r="34175" ht="13.15" customHeight="1" x14ac:dyDescent="0.2"/>
    <row r="34176" ht="13.15" customHeight="1" x14ac:dyDescent="0.2"/>
    <row r="34177" ht="13.15" customHeight="1" x14ac:dyDescent="0.2"/>
    <row r="34178" ht="13.15" customHeight="1" x14ac:dyDescent="0.2"/>
    <row r="34179" ht="13.15" customHeight="1" x14ac:dyDescent="0.2"/>
    <row r="34180" ht="13.15" customHeight="1" x14ac:dyDescent="0.2"/>
    <row r="34181" ht="13.15" customHeight="1" x14ac:dyDescent="0.2"/>
    <row r="34182" ht="13.15" customHeight="1" x14ac:dyDescent="0.2"/>
    <row r="34183" ht="13.15" customHeight="1" x14ac:dyDescent="0.2"/>
    <row r="34184" ht="13.15" customHeight="1" x14ac:dyDescent="0.2"/>
    <row r="34185" ht="13.15" customHeight="1" x14ac:dyDescent="0.2"/>
    <row r="34186" ht="13.15" customHeight="1" x14ac:dyDescent="0.2"/>
    <row r="34187" ht="13.15" customHeight="1" x14ac:dyDescent="0.2"/>
    <row r="34188" ht="13.15" customHeight="1" x14ac:dyDescent="0.2"/>
    <row r="34189" ht="13.15" customHeight="1" x14ac:dyDescent="0.2"/>
    <row r="34190" ht="13.15" customHeight="1" x14ac:dyDescent="0.2"/>
    <row r="34191" ht="13.15" customHeight="1" x14ac:dyDescent="0.2"/>
    <row r="34192" ht="13.15" customHeight="1" x14ac:dyDescent="0.2"/>
    <row r="34193" ht="13.15" customHeight="1" x14ac:dyDescent="0.2"/>
    <row r="34194" ht="13.15" customHeight="1" x14ac:dyDescent="0.2"/>
    <row r="34195" ht="13.15" customHeight="1" x14ac:dyDescent="0.2"/>
    <row r="34196" ht="13.15" customHeight="1" x14ac:dyDescent="0.2"/>
    <row r="34197" ht="13.15" customHeight="1" x14ac:dyDescent="0.2"/>
    <row r="34198" ht="13.15" customHeight="1" x14ac:dyDescent="0.2"/>
    <row r="34199" ht="13.15" customHeight="1" x14ac:dyDescent="0.2"/>
    <row r="34200" ht="13.15" customHeight="1" x14ac:dyDescent="0.2"/>
    <row r="34201" ht="13.15" customHeight="1" x14ac:dyDescent="0.2"/>
    <row r="34202" ht="13.15" customHeight="1" x14ac:dyDescent="0.2"/>
    <row r="34203" ht="13.15" customHeight="1" x14ac:dyDescent="0.2"/>
    <row r="34204" ht="13.15" customHeight="1" x14ac:dyDescent="0.2"/>
    <row r="34205" ht="13.15" customHeight="1" x14ac:dyDescent="0.2"/>
    <row r="34206" ht="13.15" customHeight="1" x14ac:dyDescent="0.2"/>
    <row r="34207" ht="13.15" customHeight="1" x14ac:dyDescent="0.2"/>
    <row r="34208" ht="13.15" customHeight="1" x14ac:dyDescent="0.2"/>
    <row r="34209" ht="13.15" customHeight="1" x14ac:dyDescent="0.2"/>
    <row r="34210" ht="13.15" customHeight="1" x14ac:dyDescent="0.2"/>
    <row r="34211" ht="13.15" customHeight="1" x14ac:dyDescent="0.2"/>
    <row r="34212" ht="13.15" customHeight="1" x14ac:dyDescent="0.2"/>
    <row r="34213" ht="13.15" customHeight="1" x14ac:dyDescent="0.2"/>
    <row r="34214" ht="13.15" customHeight="1" x14ac:dyDescent="0.2"/>
    <row r="34215" ht="13.15" customHeight="1" x14ac:dyDescent="0.2"/>
    <row r="34216" ht="13.15" customHeight="1" x14ac:dyDescent="0.2"/>
    <row r="34217" ht="13.15" customHeight="1" x14ac:dyDescent="0.2"/>
    <row r="34218" ht="13.15" customHeight="1" x14ac:dyDescent="0.2"/>
    <row r="34219" ht="13.15" customHeight="1" x14ac:dyDescent="0.2"/>
    <row r="34220" ht="13.15" customHeight="1" x14ac:dyDescent="0.2"/>
    <row r="34221" ht="13.15" customHeight="1" x14ac:dyDescent="0.2"/>
    <row r="34222" ht="13.15" customHeight="1" x14ac:dyDescent="0.2"/>
    <row r="34223" ht="13.15" customHeight="1" x14ac:dyDescent="0.2"/>
    <row r="34224" ht="13.15" customHeight="1" x14ac:dyDescent="0.2"/>
    <row r="34225" ht="13.15" customHeight="1" x14ac:dyDescent="0.2"/>
    <row r="34226" ht="13.15" customHeight="1" x14ac:dyDescent="0.2"/>
    <row r="34227" ht="13.15" customHeight="1" x14ac:dyDescent="0.2"/>
    <row r="34228" ht="13.15" customHeight="1" x14ac:dyDescent="0.2"/>
    <row r="34229" ht="13.15" customHeight="1" x14ac:dyDescent="0.2"/>
    <row r="34230" ht="13.15" customHeight="1" x14ac:dyDescent="0.2"/>
    <row r="34231" ht="13.15" customHeight="1" x14ac:dyDescent="0.2"/>
    <row r="34232" ht="13.15" customHeight="1" x14ac:dyDescent="0.2"/>
    <row r="34233" ht="13.15" customHeight="1" x14ac:dyDescent="0.2"/>
    <row r="34234" ht="13.15" customHeight="1" x14ac:dyDescent="0.2"/>
    <row r="34235" ht="13.15" customHeight="1" x14ac:dyDescent="0.2"/>
    <row r="34236" ht="13.15" customHeight="1" x14ac:dyDescent="0.2"/>
    <row r="34237" ht="13.15" customHeight="1" x14ac:dyDescent="0.2"/>
    <row r="34238" ht="13.15" customHeight="1" x14ac:dyDescent="0.2"/>
    <row r="34239" ht="13.15" customHeight="1" x14ac:dyDescent="0.2"/>
    <row r="34240" ht="13.15" customHeight="1" x14ac:dyDescent="0.2"/>
    <row r="34241" ht="13.15" customHeight="1" x14ac:dyDescent="0.2"/>
    <row r="34242" ht="13.15" customHeight="1" x14ac:dyDescent="0.2"/>
    <row r="34243" ht="13.15" customHeight="1" x14ac:dyDescent="0.2"/>
    <row r="34244" ht="13.15" customHeight="1" x14ac:dyDescent="0.2"/>
    <row r="34245" ht="13.15" customHeight="1" x14ac:dyDescent="0.2"/>
    <row r="34246" ht="13.15" customHeight="1" x14ac:dyDescent="0.2"/>
    <row r="34247" ht="13.15" customHeight="1" x14ac:dyDescent="0.2"/>
    <row r="34248" ht="13.15" customHeight="1" x14ac:dyDescent="0.2"/>
    <row r="34249" ht="13.15" customHeight="1" x14ac:dyDescent="0.2"/>
    <row r="34250" ht="13.15" customHeight="1" x14ac:dyDescent="0.2"/>
    <row r="34251" ht="13.15" customHeight="1" x14ac:dyDescent="0.2"/>
    <row r="34252" ht="13.15" customHeight="1" x14ac:dyDescent="0.2"/>
    <row r="34253" ht="13.15" customHeight="1" x14ac:dyDescent="0.2"/>
    <row r="34254" ht="13.15" customHeight="1" x14ac:dyDescent="0.2"/>
    <row r="34255" ht="13.15" customHeight="1" x14ac:dyDescent="0.2"/>
    <row r="34256" ht="13.15" customHeight="1" x14ac:dyDescent="0.2"/>
    <row r="34257" ht="13.15" customHeight="1" x14ac:dyDescent="0.2"/>
    <row r="34258" ht="13.15" customHeight="1" x14ac:dyDescent="0.2"/>
    <row r="34259" ht="13.15" customHeight="1" x14ac:dyDescent="0.2"/>
    <row r="34260" ht="13.15" customHeight="1" x14ac:dyDescent="0.2"/>
    <row r="34261" ht="13.15" customHeight="1" x14ac:dyDescent="0.2"/>
    <row r="34262" ht="13.15" customHeight="1" x14ac:dyDescent="0.2"/>
    <row r="34263" ht="13.15" customHeight="1" x14ac:dyDescent="0.2"/>
    <row r="34264" ht="13.15" customHeight="1" x14ac:dyDescent="0.2"/>
    <row r="34265" ht="13.15" customHeight="1" x14ac:dyDescent="0.2"/>
    <row r="34266" ht="13.15" customHeight="1" x14ac:dyDescent="0.2"/>
    <row r="34267" ht="13.15" customHeight="1" x14ac:dyDescent="0.2"/>
    <row r="34268" ht="13.15" customHeight="1" x14ac:dyDescent="0.2"/>
    <row r="34269" ht="13.15" customHeight="1" x14ac:dyDescent="0.2"/>
    <row r="34270" ht="13.15" customHeight="1" x14ac:dyDescent="0.2"/>
    <row r="34271" ht="13.15" customHeight="1" x14ac:dyDescent="0.2"/>
    <row r="34272" ht="13.15" customHeight="1" x14ac:dyDescent="0.2"/>
    <row r="34273" ht="13.15" customHeight="1" x14ac:dyDescent="0.2"/>
    <row r="34274" ht="13.15" customHeight="1" x14ac:dyDescent="0.2"/>
    <row r="34275" ht="13.15" customHeight="1" x14ac:dyDescent="0.2"/>
    <row r="34276" ht="13.15" customHeight="1" x14ac:dyDescent="0.2"/>
    <row r="34277" ht="13.15" customHeight="1" x14ac:dyDescent="0.2"/>
    <row r="34278" ht="13.15" customHeight="1" x14ac:dyDescent="0.2"/>
    <row r="34279" ht="13.15" customHeight="1" x14ac:dyDescent="0.2"/>
    <row r="34280" ht="13.15" customHeight="1" x14ac:dyDescent="0.2"/>
    <row r="34281" ht="13.15" customHeight="1" x14ac:dyDescent="0.2"/>
    <row r="34282" ht="13.15" customHeight="1" x14ac:dyDescent="0.2"/>
    <row r="34283" ht="13.15" customHeight="1" x14ac:dyDescent="0.2"/>
    <row r="34284" ht="13.15" customHeight="1" x14ac:dyDescent="0.2"/>
    <row r="34285" ht="13.15" customHeight="1" x14ac:dyDescent="0.2"/>
    <row r="34286" ht="13.15" customHeight="1" x14ac:dyDescent="0.2"/>
    <row r="34287" ht="13.15" customHeight="1" x14ac:dyDescent="0.2"/>
    <row r="34288" ht="13.15" customHeight="1" x14ac:dyDescent="0.2"/>
    <row r="34289" ht="13.15" customHeight="1" x14ac:dyDescent="0.2"/>
    <row r="34290" ht="13.15" customHeight="1" x14ac:dyDescent="0.2"/>
    <row r="34291" ht="13.15" customHeight="1" x14ac:dyDescent="0.2"/>
    <row r="34292" ht="13.15" customHeight="1" x14ac:dyDescent="0.2"/>
    <row r="34293" ht="13.15" customHeight="1" x14ac:dyDescent="0.2"/>
    <row r="34294" ht="13.15" customHeight="1" x14ac:dyDescent="0.2"/>
    <row r="34295" ht="13.15" customHeight="1" x14ac:dyDescent="0.2"/>
    <row r="34296" ht="13.15" customHeight="1" x14ac:dyDescent="0.2"/>
    <row r="34297" ht="13.15" customHeight="1" x14ac:dyDescent="0.2"/>
    <row r="34298" ht="13.15" customHeight="1" x14ac:dyDescent="0.2"/>
    <row r="34299" ht="13.15" customHeight="1" x14ac:dyDescent="0.2"/>
    <row r="34300" ht="13.15" customHeight="1" x14ac:dyDescent="0.2"/>
    <row r="34301" ht="13.15" customHeight="1" x14ac:dyDescent="0.2"/>
    <row r="34302" ht="13.15" customHeight="1" x14ac:dyDescent="0.2"/>
    <row r="34303" ht="13.15" customHeight="1" x14ac:dyDescent="0.2"/>
    <row r="34304" ht="13.15" customHeight="1" x14ac:dyDescent="0.2"/>
    <row r="34305" ht="13.15" customHeight="1" x14ac:dyDescent="0.2"/>
    <row r="34306" ht="13.15" customHeight="1" x14ac:dyDescent="0.2"/>
    <row r="34307" ht="13.15" customHeight="1" x14ac:dyDescent="0.2"/>
    <row r="34308" ht="13.15" customHeight="1" x14ac:dyDescent="0.2"/>
    <row r="34309" ht="13.15" customHeight="1" x14ac:dyDescent="0.2"/>
    <row r="34310" ht="13.15" customHeight="1" x14ac:dyDescent="0.2"/>
    <row r="34311" ht="13.15" customHeight="1" x14ac:dyDescent="0.2"/>
    <row r="34312" ht="13.15" customHeight="1" x14ac:dyDescent="0.2"/>
    <row r="34313" ht="13.15" customHeight="1" x14ac:dyDescent="0.2"/>
    <row r="34314" ht="13.15" customHeight="1" x14ac:dyDescent="0.2"/>
    <row r="34315" ht="13.15" customHeight="1" x14ac:dyDescent="0.2"/>
    <row r="34316" ht="13.15" customHeight="1" x14ac:dyDescent="0.2"/>
    <row r="34317" ht="13.15" customHeight="1" x14ac:dyDescent="0.2"/>
    <row r="34318" ht="13.15" customHeight="1" x14ac:dyDescent="0.2"/>
    <row r="34319" ht="13.15" customHeight="1" x14ac:dyDescent="0.2"/>
    <row r="34320" ht="13.15" customHeight="1" x14ac:dyDescent="0.2"/>
    <row r="34321" ht="13.15" customHeight="1" x14ac:dyDescent="0.2"/>
    <row r="34322" ht="13.15" customHeight="1" x14ac:dyDescent="0.2"/>
    <row r="34323" ht="13.15" customHeight="1" x14ac:dyDescent="0.2"/>
    <row r="34324" ht="13.15" customHeight="1" x14ac:dyDescent="0.2"/>
    <row r="34325" ht="13.15" customHeight="1" x14ac:dyDescent="0.2"/>
    <row r="34326" ht="13.15" customHeight="1" x14ac:dyDescent="0.2"/>
    <row r="34327" ht="13.15" customHeight="1" x14ac:dyDescent="0.2"/>
    <row r="34328" ht="13.15" customHeight="1" x14ac:dyDescent="0.2"/>
    <row r="34329" ht="13.15" customHeight="1" x14ac:dyDescent="0.2"/>
    <row r="34330" ht="13.15" customHeight="1" x14ac:dyDescent="0.2"/>
    <row r="34331" ht="13.15" customHeight="1" x14ac:dyDescent="0.2"/>
    <row r="34332" ht="13.15" customHeight="1" x14ac:dyDescent="0.2"/>
    <row r="34333" ht="13.15" customHeight="1" x14ac:dyDescent="0.2"/>
    <row r="34334" ht="13.15" customHeight="1" x14ac:dyDescent="0.2"/>
    <row r="34335" ht="13.15" customHeight="1" x14ac:dyDescent="0.2"/>
    <row r="34336" ht="13.15" customHeight="1" x14ac:dyDescent="0.2"/>
    <row r="34337" ht="13.15" customHeight="1" x14ac:dyDescent="0.2"/>
    <row r="34338" ht="13.15" customHeight="1" x14ac:dyDescent="0.2"/>
    <row r="34339" ht="13.15" customHeight="1" x14ac:dyDescent="0.2"/>
    <row r="34340" ht="13.15" customHeight="1" x14ac:dyDescent="0.2"/>
    <row r="34341" ht="13.15" customHeight="1" x14ac:dyDescent="0.2"/>
    <row r="34342" ht="13.15" customHeight="1" x14ac:dyDescent="0.2"/>
    <row r="34343" ht="13.15" customHeight="1" x14ac:dyDescent="0.2"/>
    <row r="34344" ht="13.15" customHeight="1" x14ac:dyDescent="0.2"/>
    <row r="34345" ht="13.15" customHeight="1" x14ac:dyDescent="0.2"/>
    <row r="34346" ht="13.15" customHeight="1" x14ac:dyDescent="0.2"/>
    <row r="34347" ht="13.15" customHeight="1" x14ac:dyDescent="0.2"/>
    <row r="34348" ht="13.15" customHeight="1" x14ac:dyDescent="0.2"/>
    <row r="34349" ht="13.15" customHeight="1" x14ac:dyDescent="0.2"/>
    <row r="34350" ht="13.15" customHeight="1" x14ac:dyDescent="0.2"/>
    <row r="34351" ht="13.15" customHeight="1" x14ac:dyDescent="0.2"/>
    <row r="34352" ht="13.15" customHeight="1" x14ac:dyDescent="0.2"/>
    <row r="34353" ht="13.15" customHeight="1" x14ac:dyDescent="0.2"/>
    <row r="34354" ht="13.15" customHeight="1" x14ac:dyDescent="0.2"/>
    <row r="34355" ht="13.15" customHeight="1" x14ac:dyDescent="0.2"/>
    <row r="34356" ht="13.15" customHeight="1" x14ac:dyDescent="0.2"/>
    <row r="34357" ht="13.15" customHeight="1" x14ac:dyDescent="0.2"/>
    <row r="34358" ht="13.15" customHeight="1" x14ac:dyDescent="0.2"/>
    <row r="34359" ht="13.15" customHeight="1" x14ac:dyDescent="0.2"/>
    <row r="34360" ht="13.15" customHeight="1" x14ac:dyDescent="0.2"/>
    <row r="34361" ht="13.15" customHeight="1" x14ac:dyDescent="0.2"/>
    <row r="34362" ht="13.15" customHeight="1" x14ac:dyDescent="0.2"/>
    <row r="34363" ht="13.15" customHeight="1" x14ac:dyDescent="0.2"/>
    <row r="34364" ht="13.15" customHeight="1" x14ac:dyDescent="0.2"/>
    <row r="34365" ht="13.15" customHeight="1" x14ac:dyDescent="0.2"/>
    <row r="34366" ht="13.15" customHeight="1" x14ac:dyDescent="0.2"/>
    <row r="34367" ht="13.15" customHeight="1" x14ac:dyDescent="0.2"/>
    <row r="34368" ht="13.15" customHeight="1" x14ac:dyDescent="0.2"/>
    <row r="34369" ht="13.15" customHeight="1" x14ac:dyDescent="0.2"/>
    <row r="34370" ht="13.15" customHeight="1" x14ac:dyDescent="0.2"/>
    <row r="34371" ht="13.15" customHeight="1" x14ac:dyDescent="0.2"/>
    <row r="34372" ht="13.15" customHeight="1" x14ac:dyDescent="0.2"/>
    <row r="34373" ht="13.15" customHeight="1" x14ac:dyDescent="0.2"/>
    <row r="34374" ht="13.15" customHeight="1" x14ac:dyDescent="0.2"/>
    <row r="34375" ht="13.15" customHeight="1" x14ac:dyDescent="0.2"/>
    <row r="34376" ht="13.15" customHeight="1" x14ac:dyDescent="0.2"/>
    <row r="34377" ht="13.15" customHeight="1" x14ac:dyDescent="0.2"/>
    <row r="34378" ht="13.15" customHeight="1" x14ac:dyDescent="0.2"/>
    <row r="34379" ht="13.15" customHeight="1" x14ac:dyDescent="0.2"/>
    <row r="34380" ht="13.15" customHeight="1" x14ac:dyDescent="0.2"/>
    <row r="34381" ht="13.15" customHeight="1" x14ac:dyDescent="0.2"/>
    <row r="34382" ht="13.15" customHeight="1" x14ac:dyDescent="0.2"/>
    <row r="34383" ht="13.15" customHeight="1" x14ac:dyDescent="0.2"/>
    <row r="34384" ht="13.15" customHeight="1" x14ac:dyDescent="0.2"/>
    <row r="34385" ht="13.15" customHeight="1" x14ac:dyDescent="0.2"/>
    <row r="34386" ht="13.15" customHeight="1" x14ac:dyDescent="0.2"/>
    <row r="34387" ht="13.15" customHeight="1" x14ac:dyDescent="0.2"/>
    <row r="34388" ht="13.15" customHeight="1" x14ac:dyDescent="0.2"/>
    <row r="34389" ht="13.15" customHeight="1" x14ac:dyDescent="0.2"/>
    <row r="34390" ht="13.15" customHeight="1" x14ac:dyDescent="0.2"/>
    <row r="34391" ht="13.15" customHeight="1" x14ac:dyDescent="0.2"/>
    <row r="34392" ht="13.15" customHeight="1" x14ac:dyDescent="0.2"/>
    <row r="34393" ht="13.15" customHeight="1" x14ac:dyDescent="0.2"/>
    <row r="34394" ht="13.15" customHeight="1" x14ac:dyDescent="0.2"/>
    <row r="34395" ht="13.15" customHeight="1" x14ac:dyDescent="0.2"/>
    <row r="34396" ht="13.15" customHeight="1" x14ac:dyDescent="0.2"/>
    <row r="34397" ht="13.15" customHeight="1" x14ac:dyDescent="0.2"/>
    <row r="34398" ht="13.15" customHeight="1" x14ac:dyDescent="0.2"/>
    <row r="34399" ht="13.15" customHeight="1" x14ac:dyDescent="0.2"/>
    <row r="34400" ht="13.15" customHeight="1" x14ac:dyDescent="0.2"/>
    <row r="34401" ht="13.15" customHeight="1" x14ac:dyDescent="0.2"/>
    <row r="34402" ht="13.15" customHeight="1" x14ac:dyDescent="0.2"/>
    <row r="34403" ht="13.15" customHeight="1" x14ac:dyDescent="0.2"/>
    <row r="34404" ht="13.15" customHeight="1" x14ac:dyDescent="0.2"/>
    <row r="34405" ht="13.15" customHeight="1" x14ac:dyDescent="0.2"/>
    <row r="34406" ht="13.15" customHeight="1" x14ac:dyDescent="0.2"/>
    <row r="34407" ht="13.15" customHeight="1" x14ac:dyDescent="0.2"/>
    <row r="34408" ht="13.15" customHeight="1" x14ac:dyDescent="0.2"/>
    <row r="34409" ht="13.15" customHeight="1" x14ac:dyDescent="0.2"/>
    <row r="34410" ht="13.15" customHeight="1" x14ac:dyDescent="0.2"/>
    <row r="34411" ht="13.15" customHeight="1" x14ac:dyDescent="0.2"/>
    <row r="34412" ht="13.15" customHeight="1" x14ac:dyDescent="0.2"/>
    <row r="34413" ht="13.15" customHeight="1" x14ac:dyDescent="0.2"/>
    <row r="34414" ht="13.15" customHeight="1" x14ac:dyDescent="0.2"/>
    <row r="34415" ht="13.15" customHeight="1" x14ac:dyDescent="0.2"/>
    <row r="34416" ht="13.15" customHeight="1" x14ac:dyDescent="0.2"/>
    <row r="34417" ht="13.15" customHeight="1" x14ac:dyDescent="0.2"/>
    <row r="34418" ht="13.15" customHeight="1" x14ac:dyDescent="0.2"/>
    <row r="34419" ht="13.15" customHeight="1" x14ac:dyDescent="0.2"/>
    <row r="34420" ht="13.15" customHeight="1" x14ac:dyDescent="0.2"/>
    <row r="34421" ht="13.15" customHeight="1" x14ac:dyDescent="0.2"/>
    <row r="34422" ht="13.15" customHeight="1" x14ac:dyDescent="0.2"/>
    <row r="34423" ht="13.15" customHeight="1" x14ac:dyDescent="0.2"/>
    <row r="34424" ht="13.15" customHeight="1" x14ac:dyDescent="0.2"/>
    <row r="34425" ht="13.15" customHeight="1" x14ac:dyDescent="0.2"/>
    <row r="34426" ht="13.15" customHeight="1" x14ac:dyDescent="0.2"/>
    <row r="34427" ht="13.15" customHeight="1" x14ac:dyDescent="0.2"/>
    <row r="34428" ht="13.15" customHeight="1" x14ac:dyDescent="0.2"/>
    <row r="34429" ht="13.15" customHeight="1" x14ac:dyDescent="0.2"/>
    <row r="34430" ht="13.15" customHeight="1" x14ac:dyDescent="0.2"/>
    <row r="34431" ht="13.15" customHeight="1" x14ac:dyDescent="0.2"/>
    <row r="34432" ht="13.15" customHeight="1" x14ac:dyDescent="0.2"/>
    <row r="34433" ht="13.15" customHeight="1" x14ac:dyDescent="0.2"/>
    <row r="34434" ht="13.15" customHeight="1" x14ac:dyDescent="0.2"/>
    <row r="34435" ht="13.15" customHeight="1" x14ac:dyDescent="0.2"/>
    <row r="34436" ht="13.15" customHeight="1" x14ac:dyDescent="0.2"/>
    <row r="34437" ht="13.15" customHeight="1" x14ac:dyDescent="0.2"/>
    <row r="34438" ht="13.15" customHeight="1" x14ac:dyDescent="0.2"/>
    <row r="34439" ht="13.15" customHeight="1" x14ac:dyDescent="0.2"/>
    <row r="34440" ht="13.15" customHeight="1" x14ac:dyDescent="0.2"/>
    <row r="34441" ht="13.15" customHeight="1" x14ac:dyDescent="0.2"/>
    <row r="34442" ht="13.15" customHeight="1" x14ac:dyDescent="0.2"/>
    <row r="34443" ht="13.15" customHeight="1" x14ac:dyDescent="0.2"/>
    <row r="34444" ht="13.15" customHeight="1" x14ac:dyDescent="0.2"/>
    <row r="34445" ht="13.15" customHeight="1" x14ac:dyDescent="0.2"/>
    <row r="34446" ht="13.15" customHeight="1" x14ac:dyDescent="0.2"/>
    <row r="34447" ht="13.15" customHeight="1" x14ac:dyDescent="0.2"/>
    <row r="34448" ht="13.15" customHeight="1" x14ac:dyDescent="0.2"/>
    <row r="34449" ht="13.15" customHeight="1" x14ac:dyDescent="0.2"/>
    <row r="34450" ht="13.15" customHeight="1" x14ac:dyDescent="0.2"/>
    <row r="34451" ht="13.15" customHeight="1" x14ac:dyDescent="0.2"/>
    <row r="34452" ht="13.15" customHeight="1" x14ac:dyDescent="0.2"/>
    <row r="34453" ht="13.15" customHeight="1" x14ac:dyDescent="0.2"/>
    <row r="34454" ht="13.15" customHeight="1" x14ac:dyDescent="0.2"/>
    <row r="34455" ht="13.15" customHeight="1" x14ac:dyDescent="0.2"/>
    <row r="34456" ht="13.15" customHeight="1" x14ac:dyDescent="0.2"/>
    <row r="34457" ht="13.15" customHeight="1" x14ac:dyDescent="0.2"/>
    <row r="34458" ht="13.15" customHeight="1" x14ac:dyDescent="0.2"/>
    <row r="34459" ht="13.15" customHeight="1" x14ac:dyDescent="0.2"/>
    <row r="34460" ht="13.15" customHeight="1" x14ac:dyDescent="0.2"/>
    <row r="34461" ht="13.15" customHeight="1" x14ac:dyDescent="0.2"/>
    <row r="34462" ht="13.15" customHeight="1" x14ac:dyDescent="0.2"/>
    <row r="34463" ht="13.15" customHeight="1" x14ac:dyDescent="0.2"/>
    <row r="34464" ht="13.15" customHeight="1" x14ac:dyDescent="0.2"/>
    <row r="34465" ht="13.15" customHeight="1" x14ac:dyDescent="0.2"/>
    <row r="34466" ht="13.15" customHeight="1" x14ac:dyDescent="0.2"/>
    <row r="34467" ht="13.15" customHeight="1" x14ac:dyDescent="0.2"/>
    <row r="34468" ht="13.15" customHeight="1" x14ac:dyDescent="0.2"/>
    <row r="34469" ht="13.15" customHeight="1" x14ac:dyDescent="0.2"/>
    <row r="34470" ht="13.15" customHeight="1" x14ac:dyDescent="0.2"/>
    <row r="34471" ht="13.15" customHeight="1" x14ac:dyDescent="0.2"/>
    <row r="34472" ht="13.15" customHeight="1" x14ac:dyDescent="0.2"/>
    <row r="34473" ht="13.15" customHeight="1" x14ac:dyDescent="0.2"/>
    <row r="34474" ht="13.15" customHeight="1" x14ac:dyDescent="0.2"/>
    <row r="34475" ht="13.15" customHeight="1" x14ac:dyDescent="0.2"/>
    <row r="34476" ht="13.15" customHeight="1" x14ac:dyDescent="0.2"/>
    <row r="34477" ht="13.15" customHeight="1" x14ac:dyDescent="0.2"/>
    <row r="34478" ht="13.15" customHeight="1" x14ac:dyDescent="0.2"/>
    <row r="34479" ht="13.15" customHeight="1" x14ac:dyDescent="0.2"/>
    <row r="34480" ht="13.15" customHeight="1" x14ac:dyDescent="0.2"/>
    <row r="34481" ht="13.15" customHeight="1" x14ac:dyDescent="0.2"/>
    <row r="34482" ht="13.15" customHeight="1" x14ac:dyDescent="0.2"/>
    <row r="34483" ht="13.15" customHeight="1" x14ac:dyDescent="0.2"/>
    <row r="34484" ht="13.15" customHeight="1" x14ac:dyDescent="0.2"/>
    <row r="34485" ht="13.15" customHeight="1" x14ac:dyDescent="0.2"/>
    <row r="34486" ht="13.15" customHeight="1" x14ac:dyDescent="0.2"/>
    <row r="34487" ht="13.15" customHeight="1" x14ac:dyDescent="0.2"/>
    <row r="34488" ht="13.15" customHeight="1" x14ac:dyDescent="0.2"/>
    <row r="34489" ht="13.15" customHeight="1" x14ac:dyDescent="0.2"/>
    <row r="34490" ht="13.15" customHeight="1" x14ac:dyDescent="0.2"/>
    <row r="34491" ht="13.15" customHeight="1" x14ac:dyDescent="0.2"/>
    <row r="34492" ht="13.15" customHeight="1" x14ac:dyDescent="0.2"/>
    <row r="34493" ht="13.15" customHeight="1" x14ac:dyDescent="0.2"/>
    <row r="34494" ht="13.15" customHeight="1" x14ac:dyDescent="0.2"/>
    <row r="34495" ht="13.15" customHeight="1" x14ac:dyDescent="0.2"/>
    <row r="34496" ht="13.15" customHeight="1" x14ac:dyDescent="0.2"/>
    <row r="34497" ht="13.15" customHeight="1" x14ac:dyDescent="0.2"/>
    <row r="34498" ht="13.15" customHeight="1" x14ac:dyDescent="0.2"/>
    <row r="34499" ht="13.15" customHeight="1" x14ac:dyDescent="0.2"/>
    <row r="34500" ht="13.15" customHeight="1" x14ac:dyDescent="0.2"/>
    <row r="34501" ht="13.15" customHeight="1" x14ac:dyDescent="0.2"/>
    <row r="34502" ht="13.15" customHeight="1" x14ac:dyDescent="0.2"/>
    <row r="34503" ht="13.15" customHeight="1" x14ac:dyDescent="0.2"/>
    <row r="34504" ht="13.15" customHeight="1" x14ac:dyDescent="0.2"/>
    <row r="34505" ht="13.15" customHeight="1" x14ac:dyDescent="0.2"/>
    <row r="34506" ht="13.15" customHeight="1" x14ac:dyDescent="0.2"/>
    <row r="34507" ht="13.15" customHeight="1" x14ac:dyDescent="0.2"/>
    <row r="34508" ht="13.15" customHeight="1" x14ac:dyDescent="0.2"/>
    <row r="34509" ht="13.15" customHeight="1" x14ac:dyDescent="0.2"/>
    <row r="34510" ht="13.15" customHeight="1" x14ac:dyDescent="0.2"/>
    <row r="34511" ht="13.15" customHeight="1" x14ac:dyDescent="0.2"/>
    <row r="34512" ht="13.15" customHeight="1" x14ac:dyDescent="0.2"/>
    <row r="34513" ht="13.15" customHeight="1" x14ac:dyDescent="0.2"/>
    <row r="34514" ht="13.15" customHeight="1" x14ac:dyDescent="0.2"/>
    <row r="34515" ht="13.15" customHeight="1" x14ac:dyDescent="0.2"/>
    <row r="34516" ht="13.15" customHeight="1" x14ac:dyDescent="0.2"/>
    <row r="34517" ht="13.15" customHeight="1" x14ac:dyDescent="0.2"/>
    <row r="34518" ht="13.15" customHeight="1" x14ac:dyDescent="0.2"/>
    <row r="34519" ht="13.15" customHeight="1" x14ac:dyDescent="0.2"/>
    <row r="34520" ht="13.15" customHeight="1" x14ac:dyDescent="0.2"/>
    <row r="34521" ht="13.15" customHeight="1" x14ac:dyDescent="0.2"/>
    <row r="34522" ht="13.15" customHeight="1" x14ac:dyDescent="0.2"/>
    <row r="34523" ht="13.15" customHeight="1" x14ac:dyDescent="0.2"/>
    <row r="34524" ht="13.15" customHeight="1" x14ac:dyDescent="0.2"/>
    <row r="34525" ht="13.15" customHeight="1" x14ac:dyDescent="0.2"/>
    <row r="34526" ht="13.15" customHeight="1" x14ac:dyDescent="0.2"/>
    <row r="34527" ht="13.15" customHeight="1" x14ac:dyDescent="0.2"/>
    <row r="34528" ht="13.15" customHeight="1" x14ac:dyDescent="0.2"/>
    <row r="34529" ht="13.15" customHeight="1" x14ac:dyDescent="0.2"/>
    <row r="34530" ht="13.15" customHeight="1" x14ac:dyDescent="0.2"/>
    <row r="34531" ht="13.15" customHeight="1" x14ac:dyDescent="0.2"/>
    <row r="34532" ht="13.15" customHeight="1" x14ac:dyDescent="0.2"/>
    <row r="34533" ht="13.15" customHeight="1" x14ac:dyDescent="0.2"/>
    <row r="34534" ht="13.15" customHeight="1" x14ac:dyDescent="0.2"/>
    <row r="34535" ht="13.15" customHeight="1" x14ac:dyDescent="0.2"/>
    <row r="34536" ht="13.15" customHeight="1" x14ac:dyDescent="0.2"/>
    <row r="34537" ht="13.15" customHeight="1" x14ac:dyDescent="0.2"/>
    <row r="34538" ht="13.15" customHeight="1" x14ac:dyDescent="0.2"/>
    <row r="34539" ht="13.15" customHeight="1" x14ac:dyDescent="0.2"/>
    <row r="34540" ht="13.15" customHeight="1" x14ac:dyDescent="0.2"/>
    <row r="34541" ht="13.15" customHeight="1" x14ac:dyDescent="0.2"/>
    <row r="34542" ht="13.15" customHeight="1" x14ac:dyDescent="0.2"/>
    <row r="34543" ht="13.15" customHeight="1" x14ac:dyDescent="0.2"/>
    <row r="34544" ht="13.15" customHeight="1" x14ac:dyDescent="0.2"/>
    <row r="34545" ht="13.15" customHeight="1" x14ac:dyDescent="0.2"/>
    <row r="34546" ht="13.15" customHeight="1" x14ac:dyDescent="0.2"/>
    <row r="34547" ht="13.15" customHeight="1" x14ac:dyDescent="0.2"/>
    <row r="34548" ht="13.15" customHeight="1" x14ac:dyDescent="0.2"/>
    <row r="34549" ht="13.15" customHeight="1" x14ac:dyDescent="0.2"/>
    <row r="34550" ht="13.15" customHeight="1" x14ac:dyDescent="0.2"/>
    <row r="34551" ht="13.15" customHeight="1" x14ac:dyDescent="0.2"/>
    <row r="34552" ht="13.15" customHeight="1" x14ac:dyDescent="0.2"/>
    <row r="34553" ht="13.15" customHeight="1" x14ac:dyDescent="0.2"/>
    <row r="34554" ht="13.15" customHeight="1" x14ac:dyDescent="0.2"/>
    <row r="34555" ht="13.15" customHeight="1" x14ac:dyDescent="0.2"/>
    <row r="34556" ht="13.15" customHeight="1" x14ac:dyDescent="0.2"/>
    <row r="34557" ht="13.15" customHeight="1" x14ac:dyDescent="0.2"/>
    <row r="34558" ht="13.15" customHeight="1" x14ac:dyDescent="0.2"/>
    <row r="34559" ht="13.15" customHeight="1" x14ac:dyDescent="0.2"/>
    <row r="34560" ht="13.15" customHeight="1" x14ac:dyDescent="0.2"/>
    <row r="34561" ht="13.15" customHeight="1" x14ac:dyDescent="0.2"/>
    <row r="34562" ht="13.15" customHeight="1" x14ac:dyDescent="0.2"/>
    <row r="34563" ht="13.15" customHeight="1" x14ac:dyDescent="0.2"/>
    <row r="34564" ht="13.15" customHeight="1" x14ac:dyDescent="0.2"/>
    <row r="34565" ht="13.15" customHeight="1" x14ac:dyDescent="0.2"/>
    <row r="34566" ht="13.15" customHeight="1" x14ac:dyDescent="0.2"/>
    <row r="34567" ht="13.15" customHeight="1" x14ac:dyDescent="0.2"/>
    <row r="34568" ht="13.15" customHeight="1" x14ac:dyDescent="0.2"/>
    <row r="34569" ht="13.15" customHeight="1" x14ac:dyDescent="0.2"/>
    <row r="34570" ht="13.15" customHeight="1" x14ac:dyDescent="0.2"/>
    <row r="34571" ht="13.15" customHeight="1" x14ac:dyDescent="0.2"/>
    <row r="34572" ht="13.15" customHeight="1" x14ac:dyDescent="0.2"/>
    <row r="34573" ht="13.15" customHeight="1" x14ac:dyDescent="0.2"/>
    <row r="34574" ht="13.15" customHeight="1" x14ac:dyDescent="0.2"/>
    <row r="34575" ht="13.15" customHeight="1" x14ac:dyDescent="0.2"/>
    <row r="34576" ht="13.15" customHeight="1" x14ac:dyDescent="0.2"/>
    <row r="34577" ht="13.15" customHeight="1" x14ac:dyDescent="0.2"/>
    <row r="34578" ht="13.15" customHeight="1" x14ac:dyDescent="0.2"/>
    <row r="34579" ht="13.15" customHeight="1" x14ac:dyDescent="0.2"/>
    <row r="34580" ht="13.15" customHeight="1" x14ac:dyDescent="0.2"/>
    <row r="34581" ht="13.15" customHeight="1" x14ac:dyDescent="0.2"/>
    <row r="34582" ht="13.15" customHeight="1" x14ac:dyDescent="0.2"/>
    <row r="34583" ht="13.15" customHeight="1" x14ac:dyDescent="0.2"/>
    <row r="34584" ht="13.15" customHeight="1" x14ac:dyDescent="0.2"/>
    <row r="34585" ht="13.15" customHeight="1" x14ac:dyDescent="0.2"/>
    <row r="34586" ht="13.15" customHeight="1" x14ac:dyDescent="0.2"/>
    <row r="34587" ht="13.15" customHeight="1" x14ac:dyDescent="0.2"/>
    <row r="34588" ht="13.15" customHeight="1" x14ac:dyDescent="0.2"/>
    <row r="34589" ht="13.15" customHeight="1" x14ac:dyDescent="0.2"/>
    <row r="34590" ht="13.15" customHeight="1" x14ac:dyDescent="0.2"/>
    <row r="34591" ht="13.15" customHeight="1" x14ac:dyDescent="0.2"/>
    <row r="34592" ht="13.15" customHeight="1" x14ac:dyDescent="0.2"/>
    <row r="34593" ht="13.15" customHeight="1" x14ac:dyDescent="0.2"/>
    <row r="34594" ht="13.15" customHeight="1" x14ac:dyDescent="0.2"/>
    <row r="34595" ht="13.15" customHeight="1" x14ac:dyDescent="0.2"/>
    <row r="34596" ht="13.15" customHeight="1" x14ac:dyDescent="0.2"/>
    <row r="34597" ht="13.15" customHeight="1" x14ac:dyDescent="0.2"/>
    <row r="34598" ht="13.15" customHeight="1" x14ac:dyDescent="0.2"/>
    <row r="34599" ht="13.15" customHeight="1" x14ac:dyDescent="0.2"/>
    <row r="34600" ht="13.15" customHeight="1" x14ac:dyDescent="0.2"/>
    <row r="34601" ht="13.15" customHeight="1" x14ac:dyDescent="0.2"/>
    <row r="34602" ht="13.15" customHeight="1" x14ac:dyDescent="0.2"/>
    <row r="34603" ht="13.15" customHeight="1" x14ac:dyDescent="0.2"/>
    <row r="34604" ht="13.15" customHeight="1" x14ac:dyDescent="0.2"/>
    <row r="34605" ht="13.15" customHeight="1" x14ac:dyDescent="0.2"/>
    <row r="34606" ht="13.15" customHeight="1" x14ac:dyDescent="0.2"/>
    <row r="34607" ht="13.15" customHeight="1" x14ac:dyDescent="0.2"/>
    <row r="34608" ht="13.15" customHeight="1" x14ac:dyDescent="0.2"/>
    <row r="34609" ht="13.15" customHeight="1" x14ac:dyDescent="0.2"/>
    <row r="34610" ht="13.15" customHeight="1" x14ac:dyDescent="0.2"/>
    <row r="34611" ht="13.15" customHeight="1" x14ac:dyDescent="0.2"/>
    <row r="34612" ht="13.15" customHeight="1" x14ac:dyDescent="0.2"/>
    <row r="34613" ht="13.15" customHeight="1" x14ac:dyDescent="0.2"/>
    <row r="34614" ht="13.15" customHeight="1" x14ac:dyDescent="0.2"/>
    <row r="34615" ht="13.15" customHeight="1" x14ac:dyDescent="0.2"/>
    <row r="34616" ht="13.15" customHeight="1" x14ac:dyDescent="0.2"/>
    <row r="34617" ht="13.15" customHeight="1" x14ac:dyDescent="0.2"/>
    <row r="34618" ht="13.15" customHeight="1" x14ac:dyDescent="0.2"/>
    <row r="34619" ht="13.15" customHeight="1" x14ac:dyDescent="0.2"/>
    <row r="34620" ht="13.15" customHeight="1" x14ac:dyDescent="0.2"/>
    <row r="34621" ht="13.15" customHeight="1" x14ac:dyDescent="0.2"/>
    <row r="34622" ht="13.15" customHeight="1" x14ac:dyDescent="0.2"/>
    <row r="34623" ht="13.15" customHeight="1" x14ac:dyDescent="0.2"/>
    <row r="34624" ht="13.15" customHeight="1" x14ac:dyDescent="0.2"/>
    <row r="34625" ht="13.15" customHeight="1" x14ac:dyDescent="0.2"/>
    <row r="34626" ht="13.15" customHeight="1" x14ac:dyDescent="0.2"/>
    <row r="34627" ht="13.15" customHeight="1" x14ac:dyDescent="0.2"/>
    <row r="34628" ht="13.15" customHeight="1" x14ac:dyDescent="0.2"/>
    <row r="34629" ht="13.15" customHeight="1" x14ac:dyDescent="0.2"/>
    <row r="34630" ht="13.15" customHeight="1" x14ac:dyDescent="0.2"/>
    <row r="34631" ht="13.15" customHeight="1" x14ac:dyDescent="0.2"/>
    <row r="34632" ht="13.15" customHeight="1" x14ac:dyDescent="0.2"/>
    <row r="34633" ht="13.15" customHeight="1" x14ac:dyDescent="0.2"/>
    <row r="34634" ht="13.15" customHeight="1" x14ac:dyDescent="0.2"/>
    <row r="34635" ht="13.15" customHeight="1" x14ac:dyDescent="0.2"/>
    <row r="34636" ht="13.15" customHeight="1" x14ac:dyDescent="0.2"/>
    <row r="34637" ht="13.15" customHeight="1" x14ac:dyDescent="0.2"/>
    <row r="34638" ht="13.15" customHeight="1" x14ac:dyDescent="0.2"/>
    <row r="34639" ht="13.15" customHeight="1" x14ac:dyDescent="0.2"/>
    <row r="34640" ht="13.15" customHeight="1" x14ac:dyDescent="0.2"/>
    <row r="34641" ht="13.15" customHeight="1" x14ac:dyDescent="0.2"/>
    <row r="34642" ht="13.15" customHeight="1" x14ac:dyDescent="0.2"/>
    <row r="34643" ht="13.15" customHeight="1" x14ac:dyDescent="0.2"/>
    <row r="34644" ht="13.15" customHeight="1" x14ac:dyDescent="0.2"/>
    <row r="34645" ht="13.15" customHeight="1" x14ac:dyDescent="0.2"/>
    <row r="34646" ht="13.15" customHeight="1" x14ac:dyDescent="0.2"/>
    <row r="34647" ht="13.15" customHeight="1" x14ac:dyDescent="0.2"/>
    <row r="34648" ht="13.15" customHeight="1" x14ac:dyDescent="0.2"/>
    <row r="34649" ht="13.15" customHeight="1" x14ac:dyDescent="0.2"/>
    <row r="34650" ht="13.15" customHeight="1" x14ac:dyDescent="0.2"/>
    <row r="34651" ht="13.15" customHeight="1" x14ac:dyDescent="0.2"/>
    <row r="34652" ht="13.15" customHeight="1" x14ac:dyDescent="0.2"/>
    <row r="34653" ht="13.15" customHeight="1" x14ac:dyDescent="0.2"/>
    <row r="34654" ht="13.15" customHeight="1" x14ac:dyDescent="0.2"/>
    <row r="34655" ht="13.15" customHeight="1" x14ac:dyDescent="0.2"/>
    <row r="34656" ht="13.15" customHeight="1" x14ac:dyDescent="0.2"/>
    <row r="34657" ht="13.15" customHeight="1" x14ac:dyDescent="0.2"/>
    <row r="34658" ht="13.15" customHeight="1" x14ac:dyDescent="0.2"/>
    <row r="34659" ht="13.15" customHeight="1" x14ac:dyDescent="0.2"/>
    <row r="34660" ht="13.15" customHeight="1" x14ac:dyDescent="0.2"/>
    <row r="34661" ht="13.15" customHeight="1" x14ac:dyDescent="0.2"/>
    <row r="34662" ht="13.15" customHeight="1" x14ac:dyDescent="0.2"/>
    <row r="34663" ht="13.15" customHeight="1" x14ac:dyDescent="0.2"/>
    <row r="34664" ht="13.15" customHeight="1" x14ac:dyDescent="0.2"/>
    <row r="34665" ht="13.15" customHeight="1" x14ac:dyDescent="0.2"/>
    <row r="34666" ht="13.15" customHeight="1" x14ac:dyDescent="0.2"/>
    <row r="34667" ht="13.15" customHeight="1" x14ac:dyDescent="0.2"/>
    <row r="34668" ht="13.15" customHeight="1" x14ac:dyDescent="0.2"/>
    <row r="34669" ht="13.15" customHeight="1" x14ac:dyDescent="0.2"/>
    <row r="34670" ht="13.15" customHeight="1" x14ac:dyDescent="0.2"/>
    <row r="34671" ht="13.15" customHeight="1" x14ac:dyDescent="0.2"/>
    <row r="34672" ht="13.15" customHeight="1" x14ac:dyDescent="0.2"/>
    <row r="34673" ht="13.15" customHeight="1" x14ac:dyDescent="0.2"/>
    <row r="34674" ht="13.15" customHeight="1" x14ac:dyDescent="0.2"/>
    <row r="34675" ht="13.15" customHeight="1" x14ac:dyDescent="0.2"/>
    <row r="34676" ht="13.15" customHeight="1" x14ac:dyDescent="0.2"/>
    <row r="34677" ht="13.15" customHeight="1" x14ac:dyDescent="0.2"/>
    <row r="34678" ht="13.15" customHeight="1" x14ac:dyDescent="0.2"/>
    <row r="34679" ht="13.15" customHeight="1" x14ac:dyDescent="0.2"/>
    <row r="34680" ht="13.15" customHeight="1" x14ac:dyDescent="0.2"/>
    <row r="34681" ht="13.15" customHeight="1" x14ac:dyDescent="0.2"/>
    <row r="34682" ht="13.15" customHeight="1" x14ac:dyDescent="0.2"/>
    <row r="34683" ht="13.15" customHeight="1" x14ac:dyDescent="0.2"/>
    <row r="34684" ht="13.15" customHeight="1" x14ac:dyDescent="0.2"/>
    <row r="34685" ht="13.15" customHeight="1" x14ac:dyDescent="0.2"/>
    <row r="34686" ht="13.15" customHeight="1" x14ac:dyDescent="0.2"/>
    <row r="34687" ht="13.15" customHeight="1" x14ac:dyDescent="0.2"/>
    <row r="34688" ht="13.15" customHeight="1" x14ac:dyDescent="0.2"/>
    <row r="34689" ht="13.15" customHeight="1" x14ac:dyDescent="0.2"/>
    <row r="34690" ht="13.15" customHeight="1" x14ac:dyDescent="0.2"/>
    <row r="34691" ht="13.15" customHeight="1" x14ac:dyDescent="0.2"/>
    <row r="34692" ht="13.15" customHeight="1" x14ac:dyDescent="0.2"/>
    <row r="34693" ht="13.15" customHeight="1" x14ac:dyDescent="0.2"/>
    <row r="34694" ht="13.15" customHeight="1" x14ac:dyDescent="0.2"/>
    <row r="34695" ht="13.15" customHeight="1" x14ac:dyDescent="0.2"/>
    <row r="34696" ht="13.15" customHeight="1" x14ac:dyDescent="0.2"/>
    <row r="34697" ht="13.15" customHeight="1" x14ac:dyDescent="0.2"/>
    <row r="34698" ht="13.15" customHeight="1" x14ac:dyDescent="0.2"/>
    <row r="34699" ht="13.15" customHeight="1" x14ac:dyDescent="0.2"/>
    <row r="34700" ht="13.15" customHeight="1" x14ac:dyDescent="0.2"/>
    <row r="34701" ht="13.15" customHeight="1" x14ac:dyDescent="0.2"/>
    <row r="34702" ht="13.15" customHeight="1" x14ac:dyDescent="0.2"/>
    <row r="34703" ht="13.15" customHeight="1" x14ac:dyDescent="0.2"/>
    <row r="34704" ht="13.15" customHeight="1" x14ac:dyDescent="0.2"/>
    <row r="34705" ht="13.15" customHeight="1" x14ac:dyDescent="0.2"/>
    <row r="34706" ht="13.15" customHeight="1" x14ac:dyDescent="0.2"/>
    <row r="34707" ht="13.15" customHeight="1" x14ac:dyDescent="0.2"/>
    <row r="34708" ht="13.15" customHeight="1" x14ac:dyDescent="0.2"/>
    <row r="34709" ht="13.15" customHeight="1" x14ac:dyDescent="0.2"/>
    <row r="34710" ht="13.15" customHeight="1" x14ac:dyDescent="0.2"/>
    <row r="34711" ht="13.15" customHeight="1" x14ac:dyDescent="0.2"/>
    <row r="34712" ht="13.15" customHeight="1" x14ac:dyDescent="0.2"/>
    <row r="34713" ht="13.15" customHeight="1" x14ac:dyDescent="0.2"/>
    <row r="34714" ht="13.15" customHeight="1" x14ac:dyDescent="0.2"/>
    <row r="34715" ht="13.15" customHeight="1" x14ac:dyDescent="0.2"/>
    <row r="34716" ht="13.15" customHeight="1" x14ac:dyDescent="0.2"/>
    <row r="34717" ht="13.15" customHeight="1" x14ac:dyDescent="0.2"/>
    <row r="34718" ht="13.15" customHeight="1" x14ac:dyDescent="0.2"/>
    <row r="34719" ht="13.15" customHeight="1" x14ac:dyDescent="0.2"/>
    <row r="34720" ht="13.15" customHeight="1" x14ac:dyDescent="0.2"/>
    <row r="34721" ht="13.15" customHeight="1" x14ac:dyDescent="0.2"/>
    <row r="34722" ht="13.15" customHeight="1" x14ac:dyDescent="0.2"/>
    <row r="34723" ht="13.15" customHeight="1" x14ac:dyDescent="0.2"/>
    <row r="34724" ht="13.15" customHeight="1" x14ac:dyDescent="0.2"/>
    <row r="34725" ht="13.15" customHeight="1" x14ac:dyDescent="0.2"/>
    <row r="34726" ht="13.15" customHeight="1" x14ac:dyDescent="0.2"/>
    <row r="34727" ht="13.15" customHeight="1" x14ac:dyDescent="0.2"/>
    <row r="34728" ht="13.15" customHeight="1" x14ac:dyDescent="0.2"/>
    <row r="34729" ht="13.15" customHeight="1" x14ac:dyDescent="0.2"/>
    <row r="34730" ht="13.15" customHeight="1" x14ac:dyDescent="0.2"/>
    <row r="34731" ht="13.15" customHeight="1" x14ac:dyDescent="0.2"/>
    <row r="34732" ht="13.15" customHeight="1" x14ac:dyDescent="0.2"/>
    <row r="34733" ht="13.15" customHeight="1" x14ac:dyDescent="0.2"/>
    <row r="34734" ht="13.15" customHeight="1" x14ac:dyDescent="0.2"/>
    <row r="34735" ht="13.15" customHeight="1" x14ac:dyDescent="0.2"/>
    <row r="34736" ht="13.15" customHeight="1" x14ac:dyDescent="0.2"/>
    <row r="34737" ht="13.15" customHeight="1" x14ac:dyDescent="0.2"/>
    <row r="34738" ht="13.15" customHeight="1" x14ac:dyDescent="0.2"/>
    <row r="34739" ht="13.15" customHeight="1" x14ac:dyDescent="0.2"/>
    <row r="34740" ht="13.15" customHeight="1" x14ac:dyDescent="0.2"/>
    <row r="34741" ht="13.15" customHeight="1" x14ac:dyDescent="0.2"/>
    <row r="34742" ht="13.15" customHeight="1" x14ac:dyDescent="0.2"/>
    <row r="34743" ht="13.15" customHeight="1" x14ac:dyDescent="0.2"/>
    <row r="34744" ht="13.15" customHeight="1" x14ac:dyDescent="0.2"/>
    <row r="34745" ht="13.15" customHeight="1" x14ac:dyDescent="0.2"/>
    <row r="34746" ht="13.15" customHeight="1" x14ac:dyDescent="0.2"/>
    <row r="34747" ht="13.15" customHeight="1" x14ac:dyDescent="0.2"/>
    <row r="34748" ht="13.15" customHeight="1" x14ac:dyDescent="0.2"/>
    <row r="34749" ht="13.15" customHeight="1" x14ac:dyDescent="0.2"/>
    <row r="34750" ht="13.15" customHeight="1" x14ac:dyDescent="0.2"/>
    <row r="34751" ht="13.15" customHeight="1" x14ac:dyDescent="0.2"/>
    <row r="34752" ht="13.15" customHeight="1" x14ac:dyDescent="0.2"/>
    <row r="34753" ht="13.15" customHeight="1" x14ac:dyDescent="0.2"/>
    <row r="34754" ht="13.15" customHeight="1" x14ac:dyDescent="0.2"/>
    <row r="34755" ht="13.15" customHeight="1" x14ac:dyDescent="0.2"/>
    <row r="34756" ht="13.15" customHeight="1" x14ac:dyDescent="0.2"/>
    <row r="34757" ht="13.15" customHeight="1" x14ac:dyDescent="0.2"/>
    <row r="34758" ht="13.15" customHeight="1" x14ac:dyDescent="0.2"/>
    <row r="34759" ht="13.15" customHeight="1" x14ac:dyDescent="0.2"/>
    <row r="34760" ht="13.15" customHeight="1" x14ac:dyDescent="0.2"/>
    <row r="34761" ht="13.15" customHeight="1" x14ac:dyDescent="0.2"/>
    <row r="34762" ht="13.15" customHeight="1" x14ac:dyDescent="0.2"/>
    <row r="34763" ht="13.15" customHeight="1" x14ac:dyDescent="0.2"/>
    <row r="34764" ht="13.15" customHeight="1" x14ac:dyDescent="0.2"/>
    <row r="34765" ht="13.15" customHeight="1" x14ac:dyDescent="0.2"/>
    <row r="34766" ht="13.15" customHeight="1" x14ac:dyDescent="0.2"/>
    <row r="34767" ht="13.15" customHeight="1" x14ac:dyDescent="0.2"/>
    <row r="34768" ht="13.15" customHeight="1" x14ac:dyDescent="0.2"/>
    <row r="34769" ht="13.15" customHeight="1" x14ac:dyDescent="0.2"/>
    <row r="34770" ht="13.15" customHeight="1" x14ac:dyDescent="0.2"/>
    <row r="34771" ht="13.15" customHeight="1" x14ac:dyDescent="0.2"/>
    <row r="34772" ht="13.15" customHeight="1" x14ac:dyDescent="0.2"/>
    <row r="34773" ht="13.15" customHeight="1" x14ac:dyDescent="0.2"/>
    <row r="34774" ht="13.15" customHeight="1" x14ac:dyDescent="0.2"/>
    <row r="34775" ht="13.15" customHeight="1" x14ac:dyDescent="0.2"/>
    <row r="34776" ht="13.15" customHeight="1" x14ac:dyDescent="0.2"/>
    <row r="34777" ht="13.15" customHeight="1" x14ac:dyDescent="0.2"/>
    <row r="34778" ht="13.15" customHeight="1" x14ac:dyDescent="0.2"/>
    <row r="34779" ht="13.15" customHeight="1" x14ac:dyDescent="0.2"/>
    <row r="34780" ht="13.15" customHeight="1" x14ac:dyDescent="0.2"/>
    <row r="34781" ht="13.15" customHeight="1" x14ac:dyDescent="0.2"/>
    <row r="34782" ht="13.15" customHeight="1" x14ac:dyDescent="0.2"/>
    <row r="34783" ht="13.15" customHeight="1" x14ac:dyDescent="0.2"/>
    <row r="34784" ht="13.15" customHeight="1" x14ac:dyDescent="0.2"/>
    <row r="34785" ht="13.15" customHeight="1" x14ac:dyDescent="0.2"/>
    <row r="34786" ht="13.15" customHeight="1" x14ac:dyDescent="0.2"/>
    <row r="34787" ht="13.15" customHeight="1" x14ac:dyDescent="0.2"/>
    <row r="34788" ht="13.15" customHeight="1" x14ac:dyDescent="0.2"/>
    <row r="34789" ht="13.15" customHeight="1" x14ac:dyDescent="0.2"/>
    <row r="34790" ht="13.15" customHeight="1" x14ac:dyDescent="0.2"/>
    <row r="34791" ht="13.15" customHeight="1" x14ac:dyDescent="0.2"/>
    <row r="34792" ht="13.15" customHeight="1" x14ac:dyDescent="0.2"/>
    <row r="34793" ht="13.15" customHeight="1" x14ac:dyDescent="0.2"/>
    <row r="34794" ht="13.15" customHeight="1" x14ac:dyDescent="0.2"/>
    <row r="34795" ht="13.15" customHeight="1" x14ac:dyDescent="0.2"/>
    <row r="34796" ht="13.15" customHeight="1" x14ac:dyDescent="0.2"/>
    <row r="34797" ht="13.15" customHeight="1" x14ac:dyDescent="0.2"/>
    <row r="34798" ht="13.15" customHeight="1" x14ac:dyDescent="0.2"/>
    <row r="34799" ht="13.15" customHeight="1" x14ac:dyDescent="0.2"/>
    <row r="34800" ht="13.15" customHeight="1" x14ac:dyDescent="0.2"/>
    <row r="34801" ht="13.15" customHeight="1" x14ac:dyDescent="0.2"/>
    <row r="34802" ht="13.15" customHeight="1" x14ac:dyDescent="0.2"/>
    <row r="34803" ht="13.15" customHeight="1" x14ac:dyDescent="0.2"/>
    <row r="34804" ht="13.15" customHeight="1" x14ac:dyDescent="0.2"/>
    <row r="34805" ht="13.15" customHeight="1" x14ac:dyDescent="0.2"/>
    <row r="34806" ht="13.15" customHeight="1" x14ac:dyDescent="0.2"/>
    <row r="34807" ht="13.15" customHeight="1" x14ac:dyDescent="0.2"/>
    <row r="34808" ht="13.15" customHeight="1" x14ac:dyDescent="0.2"/>
    <row r="34809" ht="13.15" customHeight="1" x14ac:dyDescent="0.2"/>
    <row r="34810" ht="13.15" customHeight="1" x14ac:dyDescent="0.2"/>
    <row r="34811" ht="13.15" customHeight="1" x14ac:dyDescent="0.2"/>
    <row r="34812" ht="13.15" customHeight="1" x14ac:dyDescent="0.2"/>
    <row r="34813" ht="13.15" customHeight="1" x14ac:dyDescent="0.2"/>
    <row r="34814" ht="13.15" customHeight="1" x14ac:dyDescent="0.2"/>
    <row r="34815" ht="13.15" customHeight="1" x14ac:dyDescent="0.2"/>
    <row r="34816" ht="13.15" customHeight="1" x14ac:dyDescent="0.2"/>
    <row r="34817" ht="13.15" customHeight="1" x14ac:dyDescent="0.2"/>
    <row r="34818" ht="13.15" customHeight="1" x14ac:dyDescent="0.2"/>
    <row r="34819" ht="13.15" customHeight="1" x14ac:dyDescent="0.2"/>
    <row r="34820" ht="13.15" customHeight="1" x14ac:dyDescent="0.2"/>
    <row r="34821" ht="13.15" customHeight="1" x14ac:dyDescent="0.2"/>
    <row r="34822" ht="13.15" customHeight="1" x14ac:dyDescent="0.2"/>
    <row r="34823" ht="13.15" customHeight="1" x14ac:dyDescent="0.2"/>
    <row r="34824" ht="13.15" customHeight="1" x14ac:dyDescent="0.2"/>
    <row r="34825" ht="13.15" customHeight="1" x14ac:dyDescent="0.2"/>
    <row r="34826" ht="13.15" customHeight="1" x14ac:dyDescent="0.2"/>
    <row r="34827" ht="13.15" customHeight="1" x14ac:dyDescent="0.2"/>
    <row r="34828" ht="13.15" customHeight="1" x14ac:dyDescent="0.2"/>
    <row r="34829" ht="13.15" customHeight="1" x14ac:dyDescent="0.2"/>
    <row r="34830" ht="13.15" customHeight="1" x14ac:dyDescent="0.2"/>
    <row r="34831" ht="13.15" customHeight="1" x14ac:dyDescent="0.2"/>
    <row r="34832" ht="13.15" customHeight="1" x14ac:dyDescent="0.2"/>
    <row r="34833" ht="13.15" customHeight="1" x14ac:dyDescent="0.2"/>
    <row r="34834" ht="13.15" customHeight="1" x14ac:dyDescent="0.2"/>
    <row r="34835" ht="13.15" customHeight="1" x14ac:dyDescent="0.2"/>
    <row r="34836" ht="13.15" customHeight="1" x14ac:dyDescent="0.2"/>
    <row r="34837" ht="13.15" customHeight="1" x14ac:dyDescent="0.2"/>
    <row r="34838" ht="13.15" customHeight="1" x14ac:dyDescent="0.2"/>
    <row r="34839" ht="13.15" customHeight="1" x14ac:dyDescent="0.2"/>
    <row r="34840" ht="13.15" customHeight="1" x14ac:dyDescent="0.2"/>
    <row r="34841" ht="13.15" customHeight="1" x14ac:dyDescent="0.2"/>
    <row r="34842" ht="13.15" customHeight="1" x14ac:dyDescent="0.2"/>
    <row r="34843" ht="13.15" customHeight="1" x14ac:dyDescent="0.2"/>
    <row r="34844" ht="13.15" customHeight="1" x14ac:dyDescent="0.2"/>
    <row r="34845" ht="13.15" customHeight="1" x14ac:dyDescent="0.2"/>
    <row r="34846" ht="13.15" customHeight="1" x14ac:dyDescent="0.2"/>
    <row r="34847" ht="13.15" customHeight="1" x14ac:dyDescent="0.2"/>
    <row r="34848" ht="13.15" customHeight="1" x14ac:dyDescent="0.2"/>
    <row r="34849" ht="13.15" customHeight="1" x14ac:dyDescent="0.2"/>
    <row r="34850" ht="13.15" customHeight="1" x14ac:dyDescent="0.2"/>
    <row r="34851" ht="13.15" customHeight="1" x14ac:dyDescent="0.2"/>
    <row r="34852" ht="13.15" customHeight="1" x14ac:dyDescent="0.2"/>
    <row r="34853" ht="13.15" customHeight="1" x14ac:dyDescent="0.2"/>
    <row r="34854" ht="13.15" customHeight="1" x14ac:dyDescent="0.2"/>
    <row r="34855" ht="13.15" customHeight="1" x14ac:dyDescent="0.2"/>
    <row r="34856" ht="13.15" customHeight="1" x14ac:dyDescent="0.2"/>
    <row r="34857" ht="13.15" customHeight="1" x14ac:dyDescent="0.2"/>
    <row r="34858" ht="13.15" customHeight="1" x14ac:dyDescent="0.2"/>
    <row r="34859" ht="13.15" customHeight="1" x14ac:dyDescent="0.2"/>
    <row r="34860" ht="13.15" customHeight="1" x14ac:dyDescent="0.2"/>
    <row r="34861" ht="13.15" customHeight="1" x14ac:dyDescent="0.2"/>
    <row r="34862" ht="13.15" customHeight="1" x14ac:dyDescent="0.2"/>
    <row r="34863" ht="13.15" customHeight="1" x14ac:dyDescent="0.2"/>
    <row r="34864" ht="13.15" customHeight="1" x14ac:dyDescent="0.2"/>
    <row r="34865" ht="13.15" customHeight="1" x14ac:dyDescent="0.2"/>
    <row r="34866" ht="13.15" customHeight="1" x14ac:dyDescent="0.2"/>
    <row r="34867" ht="13.15" customHeight="1" x14ac:dyDescent="0.2"/>
    <row r="34868" ht="13.15" customHeight="1" x14ac:dyDescent="0.2"/>
    <row r="34869" ht="13.15" customHeight="1" x14ac:dyDescent="0.2"/>
    <row r="34870" ht="13.15" customHeight="1" x14ac:dyDescent="0.2"/>
    <row r="34871" ht="13.15" customHeight="1" x14ac:dyDescent="0.2"/>
    <row r="34872" ht="13.15" customHeight="1" x14ac:dyDescent="0.2"/>
    <row r="34873" ht="13.15" customHeight="1" x14ac:dyDescent="0.2"/>
    <row r="34874" ht="13.15" customHeight="1" x14ac:dyDescent="0.2"/>
    <row r="34875" ht="13.15" customHeight="1" x14ac:dyDescent="0.2"/>
    <row r="34876" ht="13.15" customHeight="1" x14ac:dyDescent="0.2"/>
    <row r="34877" ht="13.15" customHeight="1" x14ac:dyDescent="0.2"/>
    <row r="34878" ht="13.15" customHeight="1" x14ac:dyDescent="0.2"/>
    <row r="34879" ht="13.15" customHeight="1" x14ac:dyDescent="0.2"/>
    <row r="34880" ht="13.15" customHeight="1" x14ac:dyDescent="0.2"/>
    <row r="34881" ht="13.15" customHeight="1" x14ac:dyDescent="0.2"/>
    <row r="34882" ht="13.15" customHeight="1" x14ac:dyDescent="0.2"/>
    <row r="34883" ht="13.15" customHeight="1" x14ac:dyDescent="0.2"/>
    <row r="34884" ht="13.15" customHeight="1" x14ac:dyDescent="0.2"/>
    <row r="34885" ht="13.15" customHeight="1" x14ac:dyDescent="0.2"/>
    <row r="34886" ht="13.15" customHeight="1" x14ac:dyDescent="0.2"/>
    <row r="34887" ht="13.15" customHeight="1" x14ac:dyDescent="0.2"/>
    <row r="34888" ht="13.15" customHeight="1" x14ac:dyDescent="0.2"/>
    <row r="34889" ht="13.15" customHeight="1" x14ac:dyDescent="0.2"/>
    <row r="34890" ht="13.15" customHeight="1" x14ac:dyDescent="0.2"/>
    <row r="34891" ht="13.15" customHeight="1" x14ac:dyDescent="0.2"/>
    <row r="34892" ht="13.15" customHeight="1" x14ac:dyDescent="0.2"/>
    <row r="34893" ht="13.15" customHeight="1" x14ac:dyDescent="0.2"/>
    <row r="34894" ht="13.15" customHeight="1" x14ac:dyDescent="0.2"/>
    <row r="34895" ht="13.15" customHeight="1" x14ac:dyDescent="0.2"/>
    <row r="34896" ht="13.15" customHeight="1" x14ac:dyDescent="0.2"/>
    <row r="34897" ht="13.15" customHeight="1" x14ac:dyDescent="0.2"/>
    <row r="34898" ht="13.15" customHeight="1" x14ac:dyDescent="0.2"/>
    <row r="34899" ht="13.15" customHeight="1" x14ac:dyDescent="0.2"/>
    <row r="34900" ht="13.15" customHeight="1" x14ac:dyDescent="0.2"/>
    <row r="34901" ht="13.15" customHeight="1" x14ac:dyDescent="0.2"/>
    <row r="34902" ht="13.15" customHeight="1" x14ac:dyDescent="0.2"/>
    <row r="34903" ht="13.15" customHeight="1" x14ac:dyDescent="0.2"/>
    <row r="34904" ht="13.15" customHeight="1" x14ac:dyDescent="0.2"/>
    <row r="34905" ht="13.15" customHeight="1" x14ac:dyDescent="0.2"/>
    <row r="34906" ht="13.15" customHeight="1" x14ac:dyDescent="0.2"/>
    <row r="34907" ht="13.15" customHeight="1" x14ac:dyDescent="0.2"/>
    <row r="34908" ht="13.15" customHeight="1" x14ac:dyDescent="0.2"/>
    <row r="34909" ht="13.15" customHeight="1" x14ac:dyDescent="0.2"/>
    <row r="34910" ht="13.15" customHeight="1" x14ac:dyDescent="0.2"/>
    <row r="34911" ht="13.15" customHeight="1" x14ac:dyDescent="0.2"/>
    <row r="34912" ht="13.15" customHeight="1" x14ac:dyDescent="0.2"/>
    <row r="34913" ht="13.15" customHeight="1" x14ac:dyDescent="0.2"/>
    <row r="34914" ht="13.15" customHeight="1" x14ac:dyDescent="0.2"/>
    <row r="34915" ht="13.15" customHeight="1" x14ac:dyDescent="0.2"/>
    <row r="34916" ht="13.15" customHeight="1" x14ac:dyDescent="0.2"/>
    <row r="34917" ht="13.15" customHeight="1" x14ac:dyDescent="0.2"/>
    <row r="34918" ht="13.15" customHeight="1" x14ac:dyDescent="0.2"/>
    <row r="34919" ht="13.15" customHeight="1" x14ac:dyDescent="0.2"/>
    <row r="34920" ht="13.15" customHeight="1" x14ac:dyDescent="0.2"/>
    <row r="34921" ht="13.15" customHeight="1" x14ac:dyDescent="0.2"/>
    <row r="34922" ht="13.15" customHeight="1" x14ac:dyDescent="0.2"/>
    <row r="34923" ht="13.15" customHeight="1" x14ac:dyDescent="0.2"/>
    <row r="34924" ht="13.15" customHeight="1" x14ac:dyDescent="0.2"/>
    <row r="34925" ht="13.15" customHeight="1" x14ac:dyDescent="0.2"/>
    <row r="34926" ht="13.15" customHeight="1" x14ac:dyDescent="0.2"/>
    <row r="34927" ht="13.15" customHeight="1" x14ac:dyDescent="0.2"/>
    <row r="34928" ht="13.15" customHeight="1" x14ac:dyDescent="0.2"/>
    <row r="34929" ht="13.15" customHeight="1" x14ac:dyDescent="0.2"/>
    <row r="34930" ht="13.15" customHeight="1" x14ac:dyDescent="0.2"/>
    <row r="34931" ht="13.15" customHeight="1" x14ac:dyDescent="0.2"/>
    <row r="34932" ht="13.15" customHeight="1" x14ac:dyDescent="0.2"/>
    <row r="34933" ht="13.15" customHeight="1" x14ac:dyDescent="0.2"/>
    <row r="34934" ht="13.15" customHeight="1" x14ac:dyDescent="0.2"/>
    <row r="34935" ht="13.15" customHeight="1" x14ac:dyDescent="0.2"/>
    <row r="34936" ht="13.15" customHeight="1" x14ac:dyDescent="0.2"/>
    <row r="34937" ht="13.15" customHeight="1" x14ac:dyDescent="0.2"/>
    <row r="34938" ht="13.15" customHeight="1" x14ac:dyDescent="0.2"/>
    <row r="34939" ht="13.15" customHeight="1" x14ac:dyDescent="0.2"/>
    <row r="34940" ht="13.15" customHeight="1" x14ac:dyDescent="0.2"/>
    <row r="34941" ht="13.15" customHeight="1" x14ac:dyDescent="0.2"/>
    <row r="34942" ht="13.15" customHeight="1" x14ac:dyDescent="0.2"/>
    <row r="34943" ht="13.15" customHeight="1" x14ac:dyDescent="0.2"/>
    <row r="34944" ht="13.15" customHeight="1" x14ac:dyDescent="0.2"/>
    <row r="34945" ht="13.15" customHeight="1" x14ac:dyDescent="0.2"/>
    <row r="34946" ht="13.15" customHeight="1" x14ac:dyDescent="0.2"/>
    <row r="34947" ht="13.15" customHeight="1" x14ac:dyDescent="0.2"/>
    <row r="34948" ht="13.15" customHeight="1" x14ac:dyDescent="0.2"/>
    <row r="34949" ht="13.15" customHeight="1" x14ac:dyDescent="0.2"/>
    <row r="34950" ht="13.15" customHeight="1" x14ac:dyDescent="0.2"/>
    <row r="34951" ht="13.15" customHeight="1" x14ac:dyDescent="0.2"/>
    <row r="34952" ht="13.15" customHeight="1" x14ac:dyDescent="0.2"/>
    <row r="34953" ht="13.15" customHeight="1" x14ac:dyDescent="0.2"/>
    <row r="34954" ht="13.15" customHeight="1" x14ac:dyDescent="0.2"/>
    <row r="34955" ht="13.15" customHeight="1" x14ac:dyDescent="0.2"/>
    <row r="34956" ht="13.15" customHeight="1" x14ac:dyDescent="0.2"/>
    <row r="34957" ht="13.15" customHeight="1" x14ac:dyDescent="0.2"/>
    <row r="34958" ht="13.15" customHeight="1" x14ac:dyDescent="0.2"/>
    <row r="34959" ht="13.15" customHeight="1" x14ac:dyDescent="0.2"/>
    <row r="34960" ht="13.15" customHeight="1" x14ac:dyDescent="0.2"/>
    <row r="34961" ht="13.15" customHeight="1" x14ac:dyDescent="0.2"/>
    <row r="34962" ht="13.15" customHeight="1" x14ac:dyDescent="0.2"/>
    <row r="34963" ht="13.15" customHeight="1" x14ac:dyDescent="0.2"/>
    <row r="34964" ht="13.15" customHeight="1" x14ac:dyDescent="0.2"/>
    <row r="34965" ht="13.15" customHeight="1" x14ac:dyDescent="0.2"/>
    <row r="34966" ht="13.15" customHeight="1" x14ac:dyDescent="0.2"/>
    <row r="34967" ht="13.15" customHeight="1" x14ac:dyDescent="0.2"/>
    <row r="34968" ht="13.15" customHeight="1" x14ac:dyDescent="0.2"/>
    <row r="34969" ht="13.15" customHeight="1" x14ac:dyDescent="0.2"/>
    <row r="34970" ht="13.15" customHeight="1" x14ac:dyDescent="0.2"/>
    <row r="34971" ht="13.15" customHeight="1" x14ac:dyDescent="0.2"/>
    <row r="34972" ht="13.15" customHeight="1" x14ac:dyDescent="0.2"/>
    <row r="34973" ht="13.15" customHeight="1" x14ac:dyDescent="0.2"/>
    <row r="34974" ht="13.15" customHeight="1" x14ac:dyDescent="0.2"/>
    <row r="34975" ht="13.15" customHeight="1" x14ac:dyDescent="0.2"/>
    <row r="34976" ht="13.15" customHeight="1" x14ac:dyDescent="0.2"/>
    <row r="34977" ht="13.15" customHeight="1" x14ac:dyDescent="0.2"/>
    <row r="34978" ht="13.15" customHeight="1" x14ac:dyDescent="0.2"/>
    <row r="34979" ht="13.15" customHeight="1" x14ac:dyDescent="0.2"/>
    <row r="34980" ht="13.15" customHeight="1" x14ac:dyDescent="0.2"/>
    <row r="34981" ht="13.15" customHeight="1" x14ac:dyDescent="0.2"/>
    <row r="34982" ht="13.15" customHeight="1" x14ac:dyDescent="0.2"/>
    <row r="34983" ht="13.15" customHeight="1" x14ac:dyDescent="0.2"/>
    <row r="34984" ht="13.15" customHeight="1" x14ac:dyDescent="0.2"/>
    <row r="34985" ht="13.15" customHeight="1" x14ac:dyDescent="0.2"/>
    <row r="34986" ht="13.15" customHeight="1" x14ac:dyDescent="0.2"/>
    <row r="34987" ht="13.15" customHeight="1" x14ac:dyDescent="0.2"/>
    <row r="34988" ht="13.15" customHeight="1" x14ac:dyDescent="0.2"/>
    <row r="34989" ht="13.15" customHeight="1" x14ac:dyDescent="0.2"/>
    <row r="34990" ht="13.15" customHeight="1" x14ac:dyDescent="0.2"/>
    <row r="34991" ht="13.15" customHeight="1" x14ac:dyDescent="0.2"/>
    <row r="34992" ht="13.15" customHeight="1" x14ac:dyDescent="0.2"/>
    <row r="34993" ht="13.15" customHeight="1" x14ac:dyDescent="0.2"/>
    <row r="34994" ht="13.15" customHeight="1" x14ac:dyDescent="0.2"/>
    <row r="34995" ht="13.15" customHeight="1" x14ac:dyDescent="0.2"/>
    <row r="34996" ht="13.15" customHeight="1" x14ac:dyDescent="0.2"/>
    <row r="34997" ht="13.15" customHeight="1" x14ac:dyDescent="0.2"/>
    <row r="34998" ht="13.15" customHeight="1" x14ac:dyDescent="0.2"/>
    <row r="34999" ht="13.15" customHeight="1" x14ac:dyDescent="0.2"/>
    <row r="35000" ht="13.15" customHeight="1" x14ac:dyDescent="0.2"/>
    <row r="35001" ht="13.15" customHeight="1" x14ac:dyDescent="0.2"/>
    <row r="35002" ht="13.15" customHeight="1" x14ac:dyDescent="0.2"/>
    <row r="35003" ht="13.15" customHeight="1" x14ac:dyDescent="0.2"/>
    <row r="35004" ht="13.15" customHeight="1" x14ac:dyDescent="0.2"/>
    <row r="35005" ht="13.15" customHeight="1" x14ac:dyDescent="0.2"/>
    <row r="35006" ht="13.15" customHeight="1" x14ac:dyDescent="0.2"/>
    <row r="35007" ht="13.15" customHeight="1" x14ac:dyDescent="0.2"/>
    <row r="35008" ht="13.15" customHeight="1" x14ac:dyDescent="0.2"/>
    <row r="35009" ht="13.15" customHeight="1" x14ac:dyDescent="0.2"/>
    <row r="35010" ht="13.15" customHeight="1" x14ac:dyDescent="0.2"/>
    <row r="35011" ht="13.15" customHeight="1" x14ac:dyDescent="0.2"/>
    <row r="35012" ht="13.15" customHeight="1" x14ac:dyDescent="0.2"/>
    <row r="35013" ht="13.15" customHeight="1" x14ac:dyDescent="0.2"/>
    <row r="35014" ht="13.15" customHeight="1" x14ac:dyDescent="0.2"/>
    <row r="35015" ht="13.15" customHeight="1" x14ac:dyDescent="0.2"/>
    <row r="35016" ht="13.15" customHeight="1" x14ac:dyDescent="0.2"/>
    <row r="35017" ht="13.15" customHeight="1" x14ac:dyDescent="0.2"/>
    <row r="35018" ht="13.15" customHeight="1" x14ac:dyDescent="0.2"/>
    <row r="35019" ht="13.15" customHeight="1" x14ac:dyDescent="0.2"/>
    <row r="35020" ht="13.15" customHeight="1" x14ac:dyDescent="0.2"/>
    <row r="35021" ht="13.15" customHeight="1" x14ac:dyDescent="0.2"/>
    <row r="35022" ht="13.15" customHeight="1" x14ac:dyDescent="0.2"/>
    <row r="35023" ht="13.15" customHeight="1" x14ac:dyDescent="0.2"/>
    <row r="35024" ht="13.15" customHeight="1" x14ac:dyDescent="0.2"/>
    <row r="35025" ht="13.15" customHeight="1" x14ac:dyDescent="0.2"/>
    <row r="35026" ht="13.15" customHeight="1" x14ac:dyDescent="0.2"/>
    <row r="35027" ht="13.15" customHeight="1" x14ac:dyDescent="0.2"/>
    <row r="35028" ht="13.15" customHeight="1" x14ac:dyDescent="0.2"/>
    <row r="35029" ht="13.15" customHeight="1" x14ac:dyDescent="0.2"/>
    <row r="35030" ht="13.15" customHeight="1" x14ac:dyDescent="0.2"/>
    <row r="35031" ht="13.15" customHeight="1" x14ac:dyDescent="0.2"/>
    <row r="35032" ht="13.15" customHeight="1" x14ac:dyDescent="0.2"/>
    <row r="35033" ht="13.15" customHeight="1" x14ac:dyDescent="0.2"/>
    <row r="35034" ht="13.15" customHeight="1" x14ac:dyDescent="0.2"/>
    <row r="35035" ht="13.15" customHeight="1" x14ac:dyDescent="0.2"/>
    <row r="35036" ht="13.15" customHeight="1" x14ac:dyDescent="0.2"/>
    <row r="35037" ht="13.15" customHeight="1" x14ac:dyDescent="0.2"/>
    <row r="35038" ht="13.15" customHeight="1" x14ac:dyDescent="0.2"/>
    <row r="35039" ht="13.15" customHeight="1" x14ac:dyDescent="0.2"/>
    <row r="35040" ht="13.15" customHeight="1" x14ac:dyDescent="0.2"/>
    <row r="35041" ht="13.15" customHeight="1" x14ac:dyDescent="0.2"/>
    <row r="35042" ht="13.15" customHeight="1" x14ac:dyDescent="0.2"/>
    <row r="35043" ht="13.15" customHeight="1" x14ac:dyDescent="0.2"/>
    <row r="35044" ht="13.15" customHeight="1" x14ac:dyDescent="0.2"/>
    <row r="35045" ht="13.15" customHeight="1" x14ac:dyDescent="0.2"/>
    <row r="35046" ht="13.15" customHeight="1" x14ac:dyDescent="0.2"/>
    <row r="35047" ht="13.15" customHeight="1" x14ac:dyDescent="0.2"/>
    <row r="35048" ht="13.15" customHeight="1" x14ac:dyDescent="0.2"/>
    <row r="35049" ht="13.15" customHeight="1" x14ac:dyDescent="0.2"/>
    <row r="35050" ht="13.15" customHeight="1" x14ac:dyDescent="0.2"/>
    <row r="35051" ht="13.15" customHeight="1" x14ac:dyDescent="0.2"/>
    <row r="35052" ht="13.15" customHeight="1" x14ac:dyDescent="0.2"/>
    <row r="35053" ht="13.15" customHeight="1" x14ac:dyDescent="0.2"/>
    <row r="35054" ht="13.15" customHeight="1" x14ac:dyDescent="0.2"/>
    <row r="35055" ht="13.15" customHeight="1" x14ac:dyDescent="0.2"/>
    <row r="35056" ht="13.15" customHeight="1" x14ac:dyDescent="0.2"/>
    <row r="35057" ht="13.15" customHeight="1" x14ac:dyDescent="0.2"/>
    <row r="35058" ht="13.15" customHeight="1" x14ac:dyDescent="0.2"/>
    <row r="35059" ht="13.15" customHeight="1" x14ac:dyDescent="0.2"/>
    <row r="35060" ht="13.15" customHeight="1" x14ac:dyDescent="0.2"/>
    <row r="35061" ht="13.15" customHeight="1" x14ac:dyDescent="0.2"/>
    <row r="35062" ht="13.15" customHeight="1" x14ac:dyDescent="0.2"/>
    <row r="35063" ht="13.15" customHeight="1" x14ac:dyDescent="0.2"/>
    <row r="35064" ht="13.15" customHeight="1" x14ac:dyDescent="0.2"/>
    <row r="35065" ht="13.15" customHeight="1" x14ac:dyDescent="0.2"/>
    <row r="35066" ht="13.15" customHeight="1" x14ac:dyDescent="0.2"/>
    <row r="35067" ht="13.15" customHeight="1" x14ac:dyDescent="0.2"/>
    <row r="35068" ht="13.15" customHeight="1" x14ac:dyDescent="0.2"/>
    <row r="35069" ht="13.15" customHeight="1" x14ac:dyDescent="0.2"/>
    <row r="35070" ht="13.15" customHeight="1" x14ac:dyDescent="0.2"/>
    <row r="35071" ht="13.15" customHeight="1" x14ac:dyDescent="0.2"/>
    <row r="35072" ht="13.15" customHeight="1" x14ac:dyDescent="0.2"/>
    <row r="35073" ht="13.15" customHeight="1" x14ac:dyDescent="0.2"/>
    <row r="35074" ht="13.15" customHeight="1" x14ac:dyDescent="0.2"/>
    <row r="35075" ht="13.15" customHeight="1" x14ac:dyDescent="0.2"/>
    <row r="35076" ht="13.15" customHeight="1" x14ac:dyDescent="0.2"/>
    <row r="35077" ht="13.15" customHeight="1" x14ac:dyDescent="0.2"/>
    <row r="35078" ht="13.15" customHeight="1" x14ac:dyDescent="0.2"/>
    <row r="35079" ht="13.15" customHeight="1" x14ac:dyDescent="0.2"/>
    <row r="35080" ht="13.15" customHeight="1" x14ac:dyDescent="0.2"/>
    <row r="35081" ht="13.15" customHeight="1" x14ac:dyDescent="0.2"/>
    <row r="35082" ht="13.15" customHeight="1" x14ac:dyDescent="0.2"/>
    <row r="35083" ht="13.15" customHeight="1" x14ac:dyDescent="0.2"/>
    <row r="35084" ht="13.15" customHeight="1" x14ac:dyDescent="0.2"/>
    <row r="35085" ht="13.15" customHeight="1" x14ac:dyDescent="0.2"/>
    <row r="35086" ht="13.15" customHeight="1" x14ac:dyDescent="0.2"/>
    <row r="35087" ht="13.15" customHeight="1" x14ac:dyDescent="0.2"/>
    <row r="35088" ht="13.15" customHeight="1" x14ac:dyDescent="0.2"/>
    <row r="35089" ht="13.15" customHeight="1" x14ac:dyDescent="0.2"/>
    <row r="35090" ht="13.15" customHeight="1" x14ac:dyDescent="0.2"/>
    <row r="35091" ht="13.15" customHeight="1" x14ac:dyDescent="0.2"/>
    <row r="35092" ht="13.15" customHeight="1" x14ac:dyDescent="0.2"/>
    <row r="35093" ht="13.15" customHeight="1" x14ac:dyDescent="0.2"/>
    <row r="35094" ht="13.15" customHeight="1" x14ac:dyDescent="0.2"/>
    <row r="35095" ht="13.15" customHeight="1" x14ac:dyDescent="0.2"/>
    <row r="35096" ht="13.15" customHeight="1" x14ac:dyDescent="0.2"/>
    <row r="35097" ht="13.15" customHeight="1" x14ac:dyDescent="0.2"/>
    <row r="35098" ht="13.15" customHeight="1" x14ac:dyDescent="0.2"/>
    <row r="35099" ht="13.15" customHeight="1" x14ac:dyDescent="0.2"/>
    <row r="35100" ht="13.15" customHeight="1" x14ac:dyDescent="0.2"/>
    <row r="35101" ht="13.15" customHeight="1" x14ac:dyDescent="0.2"/>
    <row r="35102" ht="13.15" customHeight="1" x14ac:dyDescent="0.2"/>
    <row r="35103" ht="13.15" customHeight="1" x14ac:dyDescent="0.2"/>
    <row r="35104" ht="13.15" customHeight="1" x14ac:dyDescent="0.2"/>
    <row r="35105" ht="13.15" customHeight="1" x14ac:dyDescent="0.2"/>
    <row r="35106" ht="13.15" customHeight="1" x14ac:dyDescent="0.2"/>
    <row r="35107" ht="13.15" customHeight="1" x14ac:dyDescent="0.2"/>
    <row r="35108" ht="13.15" customHeight="1" x14ac:dyDescent="0.2"/>
    <row r="35109" ht="13.15" customHeight="1" x14ac:dyDescent="0.2"/>
    <row r="35110" ht="13.15" customHeight="1" x14ac:dyDescent="0.2"/>
    <row r="35111" ht="13.15" customHeight="1" x14ac:dyDescent="0.2"/>
    <row r="35112" ht="13.15" customHeight="1" x14ac:dyDescent="0.2"/>
    <row r="35113" ht="13.15" customHeight="1" x14ac:dyDescent="0.2"/>
    <row r="35114" ht="13.15" customHeight="1" x14ac:dyDescent="0.2"/>
    <row r="35115" ht="13.15" customHeight="1" x14ac:dyDescent="0.2"/>
    <row r="35116" ht="13.15" customHeight="1" x14ac:dyDescent="0.2"/>
    <row r="35117" ht="13.15" customHeight="1" x14ac:dyDescent="0.2"/>
    <row r="35118" ht="13.15" customHeight="1" x14ac:dyDescent="0.2"/>
    <row r="35119" ht="13.15" customHeight="1" x14ac:dyDescent="0.2"/>
    <row r="35120" ht="13.15" customHeight="1" x14ac:dyDescent="0.2"/>
    <row r="35121" ht="13.15" customHeight="1" x14ac:dyDescent="0.2"/>
    <row r="35122" ht="13.15" customHeight="1" x14ac:dyDescent="0.2"/>
    <row r="35123" ht="13.15" customHeight="1" x14ac:dyDescent="0.2"/>
    <row r="35124" ht="13.15" customHeight="1" x14ac:dyDescent="0.2"/>
    <row r="35125" ht="13.15" customHeight="1" x14ac:dyDescent="0.2"/>
    <row r="35126" ht="13.15" customHeight="1" x14ac:dyDescent="0.2"/>
    <row r="35127" ht="13.15" customHeight="1" x14ac:dyDescent="0.2"/>
    <row r="35128" ht="13.15" customHeight="1" x14ac:dyDescent="0.2"/>
    <row r="35129" ht="13.15" customHeight="1" x14ac:dyDescent="0.2"/>
    <row r="35130" ht="13.15" customHeight="1" x14ac:dyDescent="0.2"/>
    <row r="35131" ht="13.15" customHeight="1" x14ac:dyDescent="0.2"/>
    <row r="35132" ht="13.15" customHeight="1" x14ac:dyDescent="0.2"/>
    <row r="35133" ht="13.15" customHeight="1" x14ac:dyDescent="0.2"/>
    <row r="35134" ht="13.15" customHeight="1" x14ac:dyDescent="0.2"/>
    <row r="35135" ht="13.15" customHeight="1" x14ac:dyDescent="0.2"/>
    <row r="35136" ht="13.15" customHeight="1" x14ac:dyDescent="0.2"/>
    <row r="35137" ht="13.15" customHeight="1" x14ac:dyDescent="0.2"/>
    <row r="35138" ht="13.15" customHeight="1" x14ac:dyDescent="0.2"/>
    <row r="35139" ht="13.15" customHeight="1" x14ac:dyDescent="0.2"/>
    <row r="35140" ht="13.15" customHeight="1" x14ac:dyDescent="0.2"/>
    <row r="35141" ht="13.15" customHeight="1" x14ac:dyDescent="0.2"/>
    <row r="35142" ht="13.15" customHeight="1" x14ac:dyDescent="0.2"/>
    <row r="35143" ht="13.15" customHeight="1" x14ac:dyDescent="0.2"/>
    <row r="35144" ht="13.15" customHeight="1" x14ac:dyDescent="0.2"/>
    <row r="35145" ht="13.15" customHeight="1" x14ac:dyDescent="0.2"/>
    <row r="35146" ht="13.15" customHeight="1" x14ac:dyDescent="0.2"/>
    <row r="35147" ht="13.15" customHeight="1" x14ac:dyDescent="0.2"/>
    <row r="35148" ht="13.15" customHeight="1" x14ac:dyDescent="0.2"/>
    <row r="35149" ht="13.15" customHeight="1" x14ac:dyDescent="0.2"/>
    <row r="35150" ht="13.15" customHeight="1" x14ac:dyDescent="0.2"/>
    <row r="35151" ht="13.15" customHeight="1" x14ac:dyDescent="0.2"/>
    <row r="35152" ht="13.15" customHeight="1" x14ac:dyDescent="0.2"/>
    <row r="35153" ht="13.15" customHeight="1" x14ac:dyDescent="0.2"/>
    <row r="35154" ht="13.15" customHeight="1" x14ac:dyDescent="0.2"/>
    <row r="35155" ht="13.15" customHeight="1" x14ac:dyDescent="0.2"/>
    <row r="35156" ht="13.15" customHeight="1" x14ac:dyDescent="0.2"/>
    <row r="35157" ht="13.15" customHeight="1" x14ac:dyDescent="0.2"/>
    <row r="35158" ht="13.15" customHeight="1" x14ac:dyDescent="0.2"/>
    <row r="35159" ht="13.15" customHeight="1" x14ac:dyDescent="0.2"/>
    <row r="35160" ht="13.15" customHeight="1" x14ac:dyDescent="0.2"/>
    <row r="35161" ht="13.15" customHeight="1" x14ac:dyDescent="0.2"/>
    <row r="35162" ht="13.15" customHeight="1" x14ac:dyDescent="0.2"/>
    <row r="35163" ht="13.15" customHeight="1" x14ac:dyDescent="0.2"/>
    <row r="35164" ht="13.15" customHeight="1" x14ac:dyDescent="0.2"/>
    <row r="35165" ht="13.15" customHeight="1" x14ac:dyDescent="0.2"/>
    <row r="35166" ht="13.15" customHeight="1" x14ac:dyDescent="0.2"/>
    <row r="35167" ht="13.15" customHeight="1" x14ac:dyDescent="0.2"/>
    <row r="35168" ht="13.15" customHeight="1" x14ac:dyDescent="0.2"/>
    <row r="35169" ht="13.15" customHeight="1" x14ac:dyDescent="0.2"/>
    <row r="35170" ht="13.15" customHeight="1" x14ac:dyDescent="0.2"/>
    <row r="35171" ht="13.15" customHeight="1" x14ac:dyDescent="0.2"/>
    <row r="35172" ht="13.15" customHeight="1" x14ac:dyDescent="0.2"/>
    <row r="35173" ht="13.15" customHeight="1" x14ac:dyDescent="0.2"/>
    <row r="35174" ht="13.15" customHeight="1" x14ac:dyDescent="0.2"/>
    <row r="35175" ht="13.15" customHeight="1" x14ac:dyDescent="0.2"/>
    <row r="35176" ht="13.15" customHeight="1" x14ac:dyDescent="0.2"/>
    <row r="35177" ht="13.15" customHeight="1" x14ac:dyDescent="0.2"/>
    <row r="35178" ht="13.15" customHeight="1" x14ac:dyDescent="0.2"/>
    <row r="35179" ht="13.15" customHeight="1" x14ac:dyDescent="0.2"/>
    <row r="35180" ht="13.15" customHeight="1" x14ac:dyDescent="0.2"/>
    <row r="35181" ht="13.15" customHeight="1" x14ac:dyDescent="0.2"/>
    <row r="35182" ht="13.15" customHeight="1" x14ac:dyDescent="0.2"/>
    <row r="35183" ht="13.15" customHeight="1" x14ac:dyDescent="0.2"/>
    <row r="35184" ht="13.15" customHeight="1" x14ac:dyDescent="0.2"/>
    <row r="35185" ht="13.15" customHeight="1" x14ac:dyDescent="0.2"/>
    <row r="35186" ht="13.15" customHeight="1" x14ac:dyDescent="0.2"/>
    <row r="35187" ht="13.15" customHeight="1" x14ac:dyDescent="0.2"/>
    <row r="35188" ht="13.15" customHeight="1" x14ac:dyDescent="0.2"/>
    <row r="35189" ht="13.15" customHeight="1" x14ac:dyDescent="0.2"/>
    <row r="35190" ht="13.15" customHeight="1" x14ac:dyDescent="0.2"/>
    <row r="35191" ht="13.15" customHeight="1" x14ac:dyDescent="0.2"/>
    <row r="35192" ht="13.15" customHeight="1" x14ac:dyDescent="0.2"/>
    <row r="35193" ht="13.15" customHeight="1" x14ac:dyDescent="0.2"/>
    <row r="35194" ht="13.15" customHeight="1" x14ac:dyDescent="0.2"/>
    <row r="35195" ht="13.15" customHeight="1" x14ac:dyDescent="0.2"/>
    <row r="35196" ht="13.15" customHeight="1" x14ac:dyDescent="0.2"/>
    <row r="35197" ht="13.15" customHeight="1" x14ac:dyDescent="0.2"/>
    <row r="35198" ht="13.15" customHeight="1" x14ac:dyDescent="0.2"/>
    <row r="35199" ht="13.15" customHeight="1" x14ac:dyDescent="0.2"/>
    <row r="35200" ht="13.15" customHeight="1" x14ac:dyDescent="0.2"/>
    <row r="35201" ht="13.15" customHeight="1" x14ac:dyDescent="0.2"/>
    <row r="35202" ht="13.15" customHeight="1" x14ac:dyDescent="0.2"/>
    <row r="35203" ht="13.15" customHeight="1" x14ac:dyDescent="0.2"/>
    <row r="35204" ht="13.15" customHeight="1" x14ac:dyDescent="0.2"/>
    <row r="35205" ht="13.15" customHeight="1" x14ac:dyDescent="0.2"/>
    <row r="35206" ht="13.15" customHeight="1" x14ac:dyDescent="0.2"/>
    <row r="35207" ht="13.15" customHeight="1" x14ac:dyDescent="0.2"/>
    <row r="35208" ht="13.15" customHeight="1" x14ac:dyDescent="0.2"/>
    <row r="35209" ht="13.15" customHeight="1" x14ac:dyDescent="0.2"/>
    <row r="35210" ht="13.15" customHeight="1" x14ac:dyDescent="0.2"/>
    <row r="35211" ht="13.15" customHeight="1" x14ac:dyDescent="0.2"/>
    <row r="35212" ht="13.15" customHeight="1" x14ac:dyDescent="0.2"/>
    <row r="35213" ht="13.15" customHeight="1" x14ac:dyDescent="0.2"/>
    <row r="35214" ht="13.15" customHeight="1" x14ac:dyDescent="0.2"/>
    <row r="35215" ht="13.15" customHeight="1" x14ac:dyDescent="0.2"/>
    <row r="35216" ht="13.15" customHeight="1" x14ac:dyDescent="0.2"/>
    <row r="35217" ht="13.15" customHeight="1" x14ac:dyDescent="0.2"/>
    <row r="35218" ht="13.15" customHeight="1" x14ac:dyDescent="0.2"/>
    <row r="35219" ht="13.15" customHeight="1" x14ac:dyDescent="0.2"/>
    <row r="35220" ht="13.15" customHeight="1" x14ac:dyDescent="0.2"/>
    <row r="35221" ht="13.15" customHeight="1" x14ac:dyDescent="0.2"/>
    <row r="35222" ht="13.15" customHeight="1" x14ac:dyDescent="0.2"/>
    <row r="35223" ht="13.15" customHeight="1" x14ac:dyDescent="0.2"/>
    <row r="35224" ht="13.15" customHeight="1" x14ac:dyDescent="0.2"/>
    <row r="35225" ht="13.15" customHeight="1" x14ac:dyDescent="0.2"/>
    <row r="35226" ht="13.15" customHeight="1" x14ac:dyDescent="0.2"/>
    <row r="35227" ht="13.15" customHeight="1" x14ac:dyDescent="0.2"/>
    <row r="35228" ht="13.15" customHeight="1" x14ac:dyDescent="0.2"/>
    <row r="35229" ht="13.15" customHeight="1" x14ac:dyDescent="0.2"/>
    <row r="35230" ht="13.15" customHeight="1" x14ac:dyDescent="0.2"/>
    <row r="35231" ht="13.15" customHeight="1" x14ac:dyDescent="0.2"/>
    <row r="35232" ht="13.15" customHeight="1" x14ac:dyDescent="0.2"/>
    <row r="35233" ht="13.15" customHeight="1" x14ac:dyDescent="0.2"/>
    <row r="35234" ht="13.15" customHeight="1" x14ac:dyDescent="0.2"/>
    <row r="35235" ht="13.15" customHeight="1" x14ac:dyDescent="0.2"/>
    <row r="35236" ht="13.15" customHeight="1" x14ac:dyDescent="0.2"/>
    <row r="35237" ht="13.15" customHeight="1" x14ac:dyDescent="0.2"/>
    <row r="35238" ht="13.15" customHeight="1" x14ac:dyDescent="0.2"/>
    <row r="35239" ht="13.15" customHeight="1" x14ac:dyDescent="0.2"/>
    <row r="35240" ht="13.15" customHeight="1" x14ac:dyDescent="0.2"/>
    <row r="35241" ht="13.15" customHeight="1" x14ac:dyDescent="0.2"/>
    <row r="35242" ht="13.15" customHeight="1" x14ac:dyDescent="0.2"/>
    <row r="35243" ht="13.15" customHeight="1" x14ac:dyDescent="0.2"/>
    <row r="35244" ht="13.15" customHeight="1" x14ac:dyDescent="0.2"/>
    <row r="35245" ht="13.15" customHeight="1" x14ac:dyDescent="0.2"/>
    <row r="35246" ht="13.15" customHeight="1" x14ac:dyDescent="0.2"/>
    <row r="35247" ht="13.15" customHeight="1" x14ac:dyDescent="0.2"/>
    <row r="35248" ht="13.15" customHeight="1" x14ac:dyDescent="0.2"/>
    <row r="35249" ht="13.15" customHeight="1" x14ac:dyDescent="0.2"/>
    <row r="35250" ht="13.15" customHeight="1" x14ac:dyDescent="0.2"/>
    <row r="35251" ht="13.15" customHeight="1" x14ac:dyDescent="0.2"/>
    <row r="35252" ht="13.15" customHeight="1" x14ac:dyDescent="0.2"/>
    <row r="35253" ht="13.15" customHeight="1" x14ac:dyDescent="0.2"/>
    <row r="35254" ht="13.15" customHeight="1" x14ac:dyDescent="0.2"/>
    <row r="35255" ht="13.15" customHeight="1" x14ac:dyDescent="0.2"/>
    <row r="35256" ht="13.15" customHeight="1" x14ac:dyDescent="0.2"/>
    <row r="35257" ht="13.15" customHeight="1" x14ac:dyDescent="0.2"/>
    <row r="35258" ht="13.15" customHeight="1" x14ac:dyDescent="0.2"/>
    <row r="35259" ht="13.15" customHeight="1" x14ac:dyDescent="0.2"/>
    <row r="35260" ht="13.15" customHeight="1" x14ac:dyDescent="0.2"/>
    <row r="35261" ht="13.15" customHeight="1" x14ac:dyDescent="0.2"/>
    <row r="35262" ht="13.15" customHeight="1" x14ac:dyDescent="0.2"/>
    <row r="35263" ht="13.15" customHeight="1" x14ac:dyDescent="0.2"/>
    <row r="35264" ht="13.15" customHeight="1" x14ac:dyDescent="0.2"/>
    <row r="35265" ht="13.15" customHeight="1" x14ac:dyDescent="0.2"/>
    <row r="35266" ht="13.15" customHeight="1" x14ac:dyDescent="0.2"/>
    <row r="35267" ht="13.15" customHeight="1" x14ac:dyDescent="0.2"/>
    <row r="35268" ht="13.15" customHeight="1" x14ac:dyDescent="0.2"/>
    <row r="35269" ht="13.15" customHeight="1" x14ac:dyDescent="0.2"/>
    <row r="35270" ht="13.15" customHeight="1" x14ac:dyDescent="0.2"/>
    <row r="35271" ht="13.15" customHeight="1" x14ac:dyDescent="0.2"/>
    <row r="35272" ht="13.15" customHeight="1" x14ac:dyDescent="0.2"/>
    <row r="35273" ht="13.15" customHeight="1" x14ac:dyDescent="0.2"/>
    <row r="35274" ht="13.15" customHeight="1" x14ac:dyDescent="0.2"/>
    <row r="35275" ht="13.15" customHeight="1" x14ac:dyDescent="0.2"/>
    <row r="35276" ht="13.15" customHeight="1" x14ac:dyDescent="0.2"/>
    <row r="35277" ht="13.15" customHeight="1" x14ac:dyDescent="0.2"/>
    <row r="35278" ht="13.15" customHeight="1" x14ac:dyDescent="0.2"/>
    <row r="35279" ht="13.15" customHeight="1" x14ac:dyDescent="0.2"/>
    <row r="35280" ht="13.15" customHeight="1" x14ac:dyDescent="0.2"/>
    <row r="35281" ht="13.15" customHeight="1" x14ac:dyDescent="0.2"/>
    <row r="35282" ht="13.15" customHeight="1" x14ac:dyDescent="0.2"/>
    <row r="35283" ht="13.15" customHeight="1" x14ac:dyDescent="0.2"/>
    <row r="35284" ht="13.15" customHeight="1" x14ac:dyDescent="0.2"/>
    <row r="35285" ht="13.15" customHeight="1" x14ac:dyDescent="0.2"/>
    <row r="35286" ht="13.15" customHeight="1" x14ac:dyDescent="0.2"/>
    <row r="35287" ht="13.15" customHeight="1" x14ac:dyDescent="0.2"/>
    <row r="35288" ht="13.15" customHeight="1" x14ac:dyDescent="0.2"/>
    <row r="35289" ht="13.15" customHeight="1" x14ac:dyDescent="0.2"/>
    <row r="35290" ht="13.15" customHeight="1" x14ac:dyDescent="0.2"/>
    <row r="35291" ht="13.15" customHeight="1" x14ac:dyDescent="0.2"/>
    <row r="35292" ht="13.15" customHeight="1" x14ac:dyDescent="0.2"/>
    <row r="35293" ht="13.15" customHeight="1" x14ac:dyDescent="0.2"/>
    <row r="35294" ht="13.15" customHeight="1" x14ac:dyDescent="0.2"/>
    <row r="35295" ht="13.15" customHeight="1" x14ac:dyDescent="0.2"/>
    <row r="35296" ht="13.15" customHeight="1" x14ac:dyDescent="0.2"/>
    <row r="35297" ht="13.15" customHeight="1" x14ac:dyDescent="0.2"/>
    <row r="35298" ht="13.15" customHeight="1" x14ac:dyDescent="0.2"/>
    <row r="35299" ht="13.15" customHeight="1" x14ac:dyDescent="0.2"/>
    <row r="35300" ht="13.15" customHeight="1" x14ac:dyDescent="0.2"/>
    <row r="35301" ht="13.15" customHeight="1" x14ac:dyDescent="0.2"/>
    <row r="35302" ht="13.15" customHeight="1" x14ac:dyDescent="0.2"/>
    <row r="35303" ht="13.15" customHeight="1" x14ac:dyDescent="0.2"/>
    <row r="35304" ht="13.15" customHeight="1" x14ac:dyDescent="0.2"/>
    <row r="35305" ht="13.15" customHeight="1" x14ac:dyDescent="0.2"/>
    <row r="35306" ht="13.15" customHeight="1" x14ac:dyDescent="0.2"/>
    <row r="35307" ht="13.15" customHeight="1" x14ac:dyDescent="0.2"/>
    <row r="35308" ht="13.15" customHeight="1" x14ac:dyDescent="0.2"/>
    <row r="35309" ht="13.15" customHeight="1" x14ac:dyDescent="0.2"/>
    <row r="35310" ht="13.15" customHeight="1" x14ac:dyDescent="0.2"/>
    <row r="35311" ht="13.15" customHeight="1" x14ac:dyDescent="0.2"/>
    <row r="35312" ht="13.15" customHeight="1" x14ac:dyDescent="0.2"/>
    <row r="35313" ht="13.15" customHeight="1" x14ac:dyDescent="0.2"/>
    <row r="35314" ht="13.15" customHeight="1" x14ac:dyDescent="0.2"/>
    <row r="35315" ht="13.15" customHeight="1" x14ac:dyDescent="0.2"/>
    <row r="35316" ht="13.15" customHeight="1" x14ac:dyDescent="0.2"/>
    <row r="35317" ht="13.15" customHeight="1" x14ac:dyDescent="0.2"/>
    <row r="35318" ht="13.15" customHeight="1" x14ac:dyDescent="0.2"/>
    <row r="35319" ht="13.15" customHeight="1" x14ac:dyDescent="0.2"/>
    <row r="35320" ht="13.15" customHeight="1" x14ac:dyDescent="0.2"/>
    <row r="35321" ht="13.15" customHeight="1" x14ac:dyDescent="0.2"/>
    <row r="35322" ht="13.15" customHeight="1" x14ac:dyDescent="0.2"/>
    <row r="35323" ht="13.15" customHeight="1" x14ac:dyDescent="0.2"/>
    <row r="35324" ht="13.15" customHeight="1" x14ac:dyDescent="0.2"/>
    <row r="35325" ht="13.15" customHeight="1" x14ac:dyDescent="0.2"/>
    <row r="35326" ht="13.15" customHeight="1" x14ac:dyDescent="0.2"/>
    <row r="35327" ht="13.15" customHeight="1" x14ac:dyDescent="0.2"/>
    <row r="35328" ht="13.15" customHeight="1" x14ac:dyDescent="0.2"/>
    <row r="35329" ht="13.15" customHeight="1" x14ac:dyDescent="0.2"/>
    <row r="35330" ht="13.15" customHeight="1" x14ac:dyDescent="0.2"/>
    <row r="35331" ht="13.15" customHeight="1" x14ac:dyDescent="0.2"/>
    <row r="35332" ht="13.15" customHeight="1" x14ac:dyDescent="0.2"/>
    <row r="35333" ht="13.15" customHeight="1" x14ac:dyDescent="0.2"/>
    <row r="35334" ht="13.15" customHeight="1" x14ac:dyDescent="0.2"/>
    <row r="35335" ht="13.15" customHeight="1" x14ac:dyDescent="0.2"/>
    <row r="35336" ht="13.15" customHeight="1" x14ac:dyDescent="0.2"/>
    <row r="35337" ht="13.15" customHeight="1" x14ac:dyDescent="0.2"/>
    <row r="35338" ht="13.15" customHeight="1" x14ac:dyDescent="0.2"/>
    <row r="35339" ht="13.15" customHeight="1" x14ac:dyDescent="0.2"/>
    <row r="35340" ht="13.15" customHeight="1" x14ac:dyDescent="0.2"/>
    <row r="35341" ht="13.15" customHeight="1" x14ac:dyDescent="0.2"/>
    <row r="35342" ht="13.15" customHeight="1" x14ac:dyDescent="0.2"/>
    <row r="35343" ht="13.15" customHeight="1" x14ac:dyDescent="0.2"/>
    <row r="35344" ht="13.15" customHeight="1" x14ac:dyDescent="0.2"/>
    <row r="35345" ht="13.15" customHeight="1" x14ac:dyDescent="0.2"/>
    <row r="35346" ht="13.15" customHeight="1" x14ac:dyDescent="0.2"/>
    <row r="35347" ht="13.15" customHeight="1" x14ac:dyDescent="0.2"/>
    <row r="35348" ht="13.15" customHeight="1" x14ac:dyDescent="0.2"/>
    <row r="35349" ht="13.15" customHeight="1" x14ac:dyDescent="0.2"/>
    <row r="35350" ht="13.15" customHeight="1" x14ac:dyDescent="0.2"/>
    <row r="35351" ht="13.15" customHeight="1" x14ac:dyDescent="0.2"/>
    <row r="35352" ht="13.15" customHeight="1" x14ac:dyDescent="0.2"/>
    <row r="35353" ht="13.15" customHeight="1" x14ac:dyDescent="0.2"/>
    <row r="35354" ht="13.15" customHeight="1" x14ac:dyDescent="0.2"/>
    <row r="35355" ht="13.15" customHeight="1" x14ac:dyDescent="0.2"/>
    <row r="35356" ht="13.15" customHeight="1" x14ac:dyDescent="0.2"/>
    <row r="35357" ht="13.15" customHeight="1" x14ac:dyDescent="0.2"/>
    <row r="35358" ht="13.15" customHeight="1" x14ac:dyDescent="0.2"/>
    <row r="35359" ht="13.15" customHeight="1" x14ac:dyDescent="0.2"/>
    <row r="35360" ht="13.15" customHeight="1" x14ac:dyDescent="0.2"/>
    <row r="35361" ht="13.15" customHeight="1" x14ac:dyDescent="0.2"/>
    <row r="35362" ht="13.15" customHeight="1" x14ac:dyDescent="0.2"/>
    <row r="35363" ht="13.15" customHeight="1" x14ac:dyDescent="0.2"/>
    <row r="35364" ht="13.15" customHeight="1" x14ac:dyDescent="0.2"/>
    <row r="35365" ht="13.15" customHeight="1" x14ac:dyDescent="0.2"/>
    <row r="35366" ht="13.15" customHeight="1" x14ac:dyDescent="0.2"/>
    <row r="35367" ht="13.15" customHeight="1" x14ac:dyDescent="0.2"/>
    <row r="35368" ht="13.15" customHeight="1" x14ac:dyDescent="0.2"/>
    <row r="35369" ht="13.15" customHeight="1" x14ac:dyDescent="0.2"/>
    <row r="35370" ht="13.15" customHeight="1" x14ac:dyDescent="0.2"/>
    <row r="35371" ht="13.15" customHeight="1" x14ac:dyDescent="0.2"/>
    <row r="35372" ht="13.15" customHeight="1" x14ac:dyDescent="0.2"/>
    <row r="35373" ht="13.15" customHeight="1" x14ac:dyDescent="0.2"/>
    <row r="35374" ht="13.15" customHeight="1" x14ac:dyDescent="0.2"/>
    <row r="35375" ht="13.15" customHeight="1" x14ac:dyDescent="0.2"/>
    <row r="35376" ht="13.15" customHeight="1" x14ac:dyDescent="0.2"/>
    <row r="35377" ht="13.15" customHeight="1" x14ac:dyDescent="0.2"/>
    <row r="35378" ht="13.15" customHeight="1" x14ac:dyDescent="0.2"/>
    <row r="35379" ht="13.15" customHeight="1" x14ac:dyDescent="0.2"/>
    <row r="35380" ht="13.15" customHeight="1" x14ac:dyDescent="0.2"/>
    <row r="35381" ht="13.15" customHeight="1" x14ac:dyDescent="0.2"/>
    <row r="35382" ht="13.15" customHeight="1" x14ac:dyDescent="0.2"/>
    <row r="35383" ht="13.15" customHeight="1" x14ac:dyDescent="0.2"/>
    <row r="35384" ht="13.15" customHeight="1" x14ac:dyDescent="0.2"/>
    <row r="35385" ht="13.15" customHeight="1" x14ac:dyDescent="0.2"/>
    <row r="35386" ht="13.15" customHeight="1" x14ac:dyDescent="0.2"/>
    <row r="35387" ht="13.15" customHeight="1" x14ac:dyDescent="0.2"/>
    <row r="35388" ht="13.15" customHeight="1" x14ac:dyDescent="0.2"/>
    <row r="35389" ht="13.15" customHeight="1" x14ac:dyDescent="0.2"/>
    <row r="35390" ht="13.15" customHeight="1" x14ac:dyDescent="0.2"/>
    <row r="35391" ht="13.15" customHeight="1" x14ac:dyDescent="0.2"/>
    <row r="35392" ht="13.15" customHeight="1" x14ac:dyDescent="0.2"/>
    <row r="35393" ht="13.15" customHeight="1" x14ac:dyDescent="0.2"/>
    <row r="35394" ht="13.15" customHeight="1" x14ac:dyDescent="0.2"/>
    <row r="35395" ht="13.15" customHeight="1" x14ac:dyDescent="0.2"/>
    <row r="35396" ht="13.15" customHeight="1" x14ac:dyDescent="0.2"/>
    <row r="35397" ht="13.15" customHeight="1" x14ac:dyDescent="0.2"/>
    <row r="35398" ht="13.15" customHeight="1" x14ac:dyDescent="0.2"/>
    <row r="35399" ht="13.15" customHeight="1" x14ac:dyDescent="0.2"/>
    <row r="35400" ht="13.15" customHeight="1" x14ac:dyDescent="0.2"/>
    <row r="35401" ht="13.15" customHeight="1" x14ac:dyDescent="0.2"/>
    <row r="35402" ht="13.15" customHeight="1" x14ac:dyDescent="0.2"/>
    <row r="35403" ht="13.15" customHeight="1" x14ac:dyDescent="0.2"/>
    <row r="35404" ht="13.15" customHeight="1" x14ac:dyDescent="0.2"/>
    <row r="35405" ht="13.15" customHeight="1" x14ac:dyDescent="0.2"/>
    <row r="35406" ht="13.15" customHeight="1" x14ac:dyDescent="0.2"/>
    <row r="35407" ht="13.15" customHeight="1" x14ac:dyDescent="0.2"/>
    <row r="35408" ht="13.15" customHeight="1" x14ac:dyDescent="0.2"/>
    <row r="35409" ht="13.15" customHeight="1" x14ac:dyDescent="0.2"/>
    <row r="35410" ht="13.15" customHeight="1" x14ac:dyDescent="0.2"/>
    <row r="35411" ht="13.15" customHeight="1" x14ac:dyDescent="0.2"/>
    <row r="35412" ht="13.15" customHeight="1" x14ac:dyDescent="0.2"/>
    <row r="35413" ht="13.15" customHeight="1" x14ac:dyDescent="0.2"/>
    <row r="35414" ht="13.15" customHeight="1" x14ac:dyDescent="0.2"/>
    <row r="35415" ht="13.15" customHeight="1" x14ac:dyDescent="0.2"/>
    <row r="35416" ht="13.15" customHeight="1" x14ac:dyDescent="0.2"/>
    <row r="35417" ht="13.15" customHeight="1" x14ac:dyDescent="0.2"/>
    <row r="35418" ht="13.15" customHeight="1" x14ac:dyDescent="0.2"/>
    <row r="35419" ht="13.15" customHeight="1" x14ac:dyDescent="0.2"/>
    <row r="35420" ht="13.15" customHeight="1" x14ac:dyDescent="0.2"/>
    <row r="35421" ht="13.15" customHeight="1" x14ac:dyDescent="0.2"/>
    <row r="35422" ht="13.15" customHeight="1" x14ac:dyDescent="0.2"/>
    <row r="35423" ht="13.15" customHeight="1" x14ac:dyDescent="0.2"/>
    <row r="35424" ht="13.15" customHeight="1" x14ac:dyDescent="0.2"/>
    <row r="35425" ht="13.15" customHeight="1" x14ac:dyDescent="0.2"/>
    <row r="35426" ht="13.15" customHeight="1" x14ac:dyDescent="0.2"/>
    <row r="35427" ht="13.15" customHeight="1" x14ac:dyDescent="0.2"/>
    <row r="35428" ht="13.15" customHeight="1" x14ac:dyDescent="0.2"/>
    <row r="35429" ht="13.15" customHeight="1" x14ac:dyDescent="0.2"/>
    <row r="35430" ht="13.15" customHeight="1" x14ac:dyDescent="0.2"/>
    <row r="35431" ht="13.15" customHeight="1" x14ac:dyDescent="0.2"/>
    <row r="35432" ht="13.15" customHeight="1" x14ac:dyDescent="0.2"/>
    <row r="35433" ht="13.15" customHeight="1" x14ac:dyDescent="0.2"/>
    <row r="35434" ht="13.15" customHeight="1" x14ac:dyDescent="0.2"/>
    <row r="35435" ht="13.15" customHeight="1" x14ac:dyDescent="0.2"/>
    <row r="35436" ht="13.15" customHeight="1" x14ac:dyDescent="0.2"/>
    <row r="35437" ht="13.15" customHeight="1" x14ac:dyDescent="0.2"/>
    <row r="35438" ht="13.15" customHeight="1" x14ac:dyDescent="0.2"/>
    <row r="35439" ht="13.15" customHeight="1" x14ac:dyDescent="0.2"/>
    <row r="35440" ht="13.15" customHeight="1" x14ac:dyDescent="0.2"/>
    <row r="35441" ht="13.15" customHeight="1" x14ac:dyDescent="0.2"/>
    <row r="35442" ht="13.15" customHeight="1" x14ac:dyDescent="0.2"/>
    <row r="35443" ht="13.15" customHeight="1" x14ac:dyDescent="0.2"/>
    <row r="35444" ht="13.15" customHeight="1" x14ac:dyDescent="0.2"/>
    <row r="35445" ht="13.15" customHeight="1" x14ac:dyDescent="0.2"/>
    <row r="35446" ht="13.15" customHeight="1" x14ac:dyDescent="0.2"/>
    <row r="35447" ht="13.15" customHeight="1" x14ac:dyDescent="0.2"/>
    <row r="35448" ht="13.15" customHeight="1" x14ac:dyDescent="0.2"/>
    <row r="35449" ht="13.15" customHeight="1" x14ac:dyDescent="0.2"/>
    <row r="35450" ht="13.15" customHeight="1" x14ac:dyDescent="0.2"/>
    <row r="35451" ht="13.15" customHeight="1" x14ac:dyDescent="0.2"/>
    <row r="35452" ht="13.15" customHeight="1" x14ac:dyDescent="0.2"/>
    <row r="35453" ht="13.15" customHeight="1" x14ac:dyDescent="0.2"/>
    <row r="35454" ht="13.15" customHeight="1" x14ac:dyDescent="0.2"/>
    <row r="35455" ht="13.15" customHeight="1" x14ac:dyDescent="0.2"/>
    <row r="35456" ht="13.15" customHeight="1" x14ac:dyDescent="0.2"/>
    <row r="35457" ht="13.15" customHeight="1" x14ac:dyDescent="0.2"/>
    <row r="35458" ht="13.15" customHeight="1" x14ac:dyDescent="0.2"/>
    <row r="35459" ht="13.15" customHeight="1" x14ac:dyDescent="0.2"/>
    <row r="35460" ht="13.15" customHeight="1" x14ac:dyDescent="0.2"/>
    <row r="35461" ht="13.15" customHeight="1" x14ac:dyDescent="0.2"/>
    <row r="35462" ht="13.15" customHeight="1" x14ac:dyDescent="0.2"/>
    <row r="35463" ht="13.15" customHeight="1" x14ac:dyDescent="0.2"/>
    <row r="35464" ht="13.15" customHeight="1" x14ac:dyDescent="0.2"/>
    <row r="35465" ht="13.15" customHeight="1" x14ac:dyDescent="0.2"/>
    <row r="35466" ht="13.15" customHeight="1" x14ac:dyDescent="0.2"/>
    <row r="35467" ht="13.15" customHeight="1" x14ac:dyDescent="0.2"/>
    <row r="35468" ht="13.15" customHeight="1" x14ac:dyDescent="0.2"/>
    <row r="35469" ht="13.15" customHeight="1" x14ac:dyDescent="0.2"/>
    <row r="35470" ht="13.15" customHeight="1" x14ac:dyDescent="0.2"/>
    <row r="35471" ht="13.15" customHeight="1" x14ac:dyDescent="0.2"/>
    <row r="35472" ht="13.15" customHeight="1" x14ac:dyDescent="0.2"/>
    <row r="35473" ht="13.15" customHeight="1" x14ac:dyDescent="0.2"/>
    <row r="35474" ht="13.15" customHeight="1" x14ac:dyDescent="0.2"/>
    <row r="35475" ht="13.15" customHeight="1" x14ac:dyDescent="0.2"/>
    <row r="35476" ht="13.15" customHeight="1" x14ac:dyDescent="0.2"/>
    <row r="35477" ht="13.15" customHeight="1" x14ac:dyDescent="0.2"/>
    <row r="35478" ht="13.15" customHeight="1" x14ac:dyDescent="0.2"/>
    <row r="35479" ht="13.15" customHeight="1" x14ac:dyDescent="0.2"/>
    <row r="35480" ht="13.15" customHeight="1" x14ac:dyDescent="0.2"/>
    <row r="35481" ht="13.15" customHeight="1" x14ac:dyDescent="0.2"/>
    <row r="35482" ht="13.15" customHeight="1" x14ac:dyDescent="0.2"/>
    <row r="35483" ht="13.15" customHeight="1" x14ac:dyDescent="0.2"/>
    <row r="35484" ht="13.15" customHeight="1" x14ac:dyDescent="0.2"/>
    <row r="35485" ht="13.15" customHeight="1" x14ac:dyDescent="0.2"/>
    <row r="35486" ht="13.15" customHeight="1" x14ac:dyDescent="0.2"/>
    <row r="35487" ht="13.15" customHeight="1" x14ac:dyDescent="0.2"/>
    <row r="35488" ht="13.15" customHeight="1" x14ac:dyDescent="0.2"/>
    <row r="35489" ht="13.15" customHeight="1" x14ac:dyDescent="0.2"/>
    <row r="35490" ht="13.15" customHeight="1" x14ac:dyDescent="0.2"/>
    <row r="35491" ht="13.15" customHeight="1" x14ac:dyDescent="0.2"/>
    <row r="35492" ht="13.15" customHeight="1" x14ac:dyDescent="0.2"/>
    <row r="35493" ht="13.15" customHeight="1" x14ac:dyDescent="0.2"/>
    <row r="35494" ht="13.15" customHeight="1" x14ac:dyDescent="0.2"/>
    <row r="35495" ht="13.15" customHeight="1" x14ac:dyDescent="0.2"/>
    <row r="35496" ht="13.15" customHeight="1" x14ac:dyDescent="0.2"/>
    <row r="35497" ht="13.15" customHeight="1" x14ac:dyDescent="0.2"/>
    <row r="35498" ht="13.15" customHeight="1" x14ac:dyDescent="0.2"/>
    <row r="35499" ht="13.15" customHeight="1" x14ac:dyDescent="0.2"/>
    <row r="35500" ht="13.15" customHeight="1" x14ac:dyDescent="0.2"/>
    <row r="35501" ht="13.15" customHeight="1" x14ac:dyDescent="0.2"/>
    <row r="35502" ht="13.15" customHeight="1" x14ac:dyDescent="0.2"/>
    <row r="35503" ht="13.15" customHeight="1" x14ac:dyDescent="0.2"/>
    <row r="35504" ht="13.15" customHeight="1" x14ac:dyDescent="0.2"/>
    <row r="35505" ht="13.15" customHeight="1" x14ac:dyDescent="0.2"/>
    <row r="35506" ht="13.15" customHeight="1" x14ac:dyDescent="0.2"/>
    <row r="35507" ht="13.15" customHeight="1" x14ac:dyDescent="0.2"/>
    <row r="35508" ht="13.15" customHeight="1" x14ac:dyDescent="0.2"/>
    <row r="35509" ht="13.15" customHeight="1" x14ac:dyDescent="0.2"/>
    <row r="35510" ht="13.15" customHeight="1" x14ac:dyDescent="0.2"/>
    <row r="35511" ht="13.15" customHeight="1" x14ac:dyDescent="0.2"/>
    <row r="35512" ht="13.15" customHeight="1" x14ac:dyDescent="0.2"/>
    <row r="35513" ht="13.15" customHeight="1" x14ac:dyDescent="0.2"/>
    <row r="35514" ht="13.15" customHeight="1" x14ac:dyDescent="0.2"/>
    <row r="35515" ht="13.15" customHeight="1" x14ac:dyDescent="0.2"/>
    <row r="35516" ht="13.15" customHeight="1" x14ac:dyDescent="0.2"/>
    <row r="35517" ht="13.15" customHeight="1" x14ac:dyDescent="0.2"/>
    <row r="35518" ht="13.15" customHeight="1" x14ac:dyDescent="0.2"/>
    <row r="35519" ht="13.15" customHeight="1" x14ac:dyDescent="0.2"/>
    <row r="35520" ht="13.15" customHeight="1" x14ac:dyDescent="0.2"/>
    <row r="35521" ht="13.15" customHeight="1" x14ac:dyDescent="0.2"/>
    <row r="35522" ht="13.15" customHeight="1" x14ac:dyDescent="0.2"/>
    <row r="35523" ht="13.15" customHeight="1" x14ac:dyDescent="0.2"/>
    <row r="35524" ht="13.15" customHeight="1" x14ac:dyDescent="0.2"/>
    <row r="35525" ht="13.15" customHeight="1" x14ac:dyDescent="0.2"/>
    <row r="35526" ht="13.15" customHeight="1" x14ac:dyDescent="0.2"/>
    <row r="35527" ht="13.15" customHeight="1" x14ac:dyDescent="0.2"/>
    <row r="35528" ht="13.15" customHeight="1" x14ac:dyDescent="0.2"/>
    <row r="35529" ht="13.15" customHeight="1" x14ac:dyDescent="0.2"/>
    <row r="35530" ht="13.15" customHeight="1" x14ac:dyDescent="0.2"/>
    <row r="35531" ht="13.15" customHeight="1" x14ac:dyDescent="0.2"/>
    <row r="35532" ht="13.15" customHeight="1" x14ac:dyDescent="0.2"/>
    <row r="35533" ht="13.15" customHeight="1" x14ac:dyDescent="0.2"/>
    <row r="35534" ht="13.15" customHeight="1" x14ac:dyDescent="0.2"/>
    <row r="35535" ht="13.15" customHeight="1" x14ac:dyDescent="0.2"/>
    <row r="35536" ht="13.15" customHeight="1" x14ac:dyDescent="0.2"/>
    <row r="35537" ht="13.15" customHeight="1" x14ac:dyDescent="0.2"/>
    <row r="35538" ht="13.15" customHeight="1" x14ac:dyDescent="0.2"/>
    <row r="35539" ht="13.15" customHeight="1" x14ac:dyDescent="0.2"/>
    <row r="35540" ht="13.15" customHeight="1" x14ac:dyDescent="0.2"/>
    <row r="35541" ht="13.15" customHeight="1" x14ac:dyDescent="0.2"/>
    <row r="35542" ht="13.15" customHeight="1" x14ac:dyDescent="0.2"/>
    <row r="35543" ht="13.15" customHeight="1" x14ac:dyDescent="0.2"/>
    <row r="35544" ht="13.15" customHeight="1" x14ac:dyDescent="0.2"/>
    <row r="35545" ht="13.15" customHeight="1" x14ac:dyDescent="0.2"/>
    <row r="35546" ht="13.15" customHeight="1" x14ac:dyDescent="0.2"/>
    <row r="35547" ht="13.15" customHeight="1" x14ac:dyDescent="0.2"/>
    <row r="35548" ht="13.15" customHeight="1" x14ac:dyDescent="0.2"/>
    <row r="35549" ht="13.15" customHeight="1" x14ac:dyDescent="0.2"/>
    <row r="35550" ht="13.15" customHeight="1" x14ac:dyDescent="0.2"/>
    <row r="35551" ht="13.15" customHeight="1" x14ac:dyDescent="0.2"/>
    <row r="35552" ht="13.15" customHeight="1" x14ac:dyDescent="0.2"/>
    <row r="35553" ht="13.15" customHeight="1" x14ac:dyDescent="0.2"/>
    <row r="35554" ht="13.15" customHeight="1" x14ac:dyDescent="0.2"/>
    <row r="35555" ht="13.15" customHeight="1" x14ac:dyDescent="0.2"/>
    <row r="35556" ht="13.15" customHeight="1" x14ac:dyDescent="0.2"/>
    <row r="35557" ht="13.15" customHeight="1" x14ac:dyDescent="0.2"/>
    <row r="35558" ht="13.15" customHeight="1" x14ac:dyDescent="0.2"/>
    <row r="35559" ht="13.15" customHeight="1" x14ac:dyDescent="0.2"/>
    <row r="35560" ht="13.15" customHeight="1" x14ac:dyDescent="0.2"/>
    <row r="35561" ht="13.15" customHeight="1" x14ac:dyDescent="0.2"/>
    <row r="35562" ht="13.15" customHeight="1" x14ac:dyDescent="0.2"/>
    <row r="35563" ht="13.15" customHeight="1" x14ac:dyDescent="0.2"/>
    <row r="35564" ht="13.15" customHeight="1" x14ac:dyDescent="0.2"/>
    <row r="35565" ht="13.15" customHeight="1" x14ac:dyDescent="0.2"/>
    <row r="35566" ht="13.15" customHeight="1" x14ac:dyDescent="0.2"/>
    <row r="35567" ht="13.15" customHeight="1" x14ac:dyDescent="0.2"/>
    <row r="35568" ht="13.15" customHeight="1" x14ac:dyDescent="0.2"/>
    <row r="35569" ht="13.15" customHeight="1" x14ac:dyDescent="0.2"/>
    <row r="35570" ht="13.15" customHeight="1" x14ac:dyDescent="0.2"/>
    <row r="35571" ht="13.15" customHeight="1" x14ac:dyDescent="0.2"/>
    <row r="35572" ht="13.15" customHeight="1" x14ac:dyDescent="0.2"/>
    <row r="35573" ht="13.15" customHeight="1" x14ac:dyDescent="0.2"/>
    <row r="35574" ht="13.15" customHeight="1" x14ac:dyDescent="0.2"/>
    <row r="35575" ht="13.15" customHeight="1" x14ac:dyDescent="0.2"/>
    <row r="35576" ht="13.15" customHeight="1" x14ac:dyDescent="0.2"/>
    <row r="35577" ht="13.15" customHeight="1" x14ac:dyDescent="0.2"/>
    <row r="35578" ht="13.15" customHeight="1" x14ac:dyDescent="0.2"/>
    <row r="35579" ht="13.15" customHeight="1" x14ac:dyDescent="0.2"/>
    <row r="35580" ht="13.15" customHeight="1" x14ac:dyDescent="0.2"/>
    <row r="35581" ht="13.15" customHeight="1" x14ac:dyDescent="0.2"/>
    <row r="35582" ht="13.15" customHeight="1" x14ac:dyDescent="0.2"/>
    <row r="35583" ht="13.15" customHeight="1" x14ac:dyDescent="0.2"/>
    <row r="35584" ht="13.15" customHeight="1" x14ac:dyDescent="0.2"/>
    <row r="35585" ht="13.15" customHeight="1" x14ac:dyDescent="0.2"/>
    <row r="35586" ht="13.15" customHeight="1" x14ac:dyDescent="0.2"/>
    <row r="35587" ht="13.15" customHeight="1" x14ac:dyDescent="0.2"/>
    <row r="35588" ht="13.15" customHeight="1" x14ac:dyDescent="0.2"/>
    <row r="35589" ht="13.15" customHeight="1" x14ac:dyDescent="0.2"/>
    <row r="35590" ht="13.15" customHeight="1" x14ac:dyDescent="0.2"/>
    <row r="35591" ht="13.15" customHeight="1" x14ac:dyDescent="0.2"/>
    <row r="35592" ht="13.15" customHeight="1" x14ac:dyDescent="0.2"/>
    <row r="35593" ht="13.15" customHeight="1" x14ac:dyDescent="0.2"/>
    <row r="35594" ht="13.15" customHeight="1" x14ac:dyDescent="0.2"/>
    <row r="35595" ht="13.15" customHeight="1" x14ac:dyDescent="0.2"/>
    <row r="35596" ht="13.15" customHeight="1" x14ac:dyDescent="0.2"/>
    <row r="35597" ht="13.15" customHeight="1" x14ac:dyDescent="0.2"/>
    <row r="35598" ht="13.15" customHeight="1" x14ac:dyDescent="0.2"/>
    <row r="35599" ht="13.15" customHeight="1" x14ac:dyDescent="0.2"/>
    <row r="35600" ht="13.15" customHeight="1" x14ac:dyDescent="0.2"/>
    <row r="35601" ht="13.15" customHeight="1" x14ac:dyDescent="0.2"/>
    <row r="35602" ht="13.15" customHeight="1" x14ac:dyDescent="0.2"/>
    <row r="35603" ht="13.15" customHeight="1" x14ac:dyDescent="0.2"/>
    <row r="35604" ht="13.15" customHeight="1" x14ac:dyDescent="0.2"/>
    <row r="35605" ht="13.15" customHeight="1" x14ac:dyDescent="0.2"/>
    <row r="35606" ht="13.15" customHeight="1" x14ac:dyDescent="0.2"/>
    <row r="35607" ht="13.15" customHeight="1" x14ac:dyDescent="0.2"/>
    <row r="35608" ht="13.15" customHeight="1" x14ac:dyDescent="0.2"/>
    <row r="35609" ht="13.15" customHeight="1" x14ac:dyDescent="0.2"/>
    <row r="35610" ht="13.15" customHeight="1" x14ac:dyDescent="0.2"/>
    <row r="35611" ht="13.15" customHeight="1" x14ac:dyDescent="0.2"/>
    <row r="35612" ht="13.15" customHeight="1" x14ac:dyDescent="0.2"/>
    <row r="35613" ht="13.15" customHeight="1" x14ac:dyDescent="0.2"/>
    <row r="35614" ht="13.15" customHeight="1" x14ac:dyDescent="0.2"/>
    <row r="35615" ht="13.15" customHeight="1" x14ac:dyDescent="0.2"/>
    <row r="35616" ht="13.15" customHeight="1" x14ac:dyDescent="0.2"/>
    <row r="35617" ht="13.15" customHeight="1" x14ac:dyDescent="0.2"/>
    <row r="35618" ht="13.15" customHeight="1" x14ac:dyDescent="0.2"/>
    <row r="35619" ht="13.15" customHeight="1" x14ac:dyDescent="0.2"/>
    <row r="35620" ht="13.15" customHeight="1" x14ac:dyDescent="0.2"/>
    <row r="35621" ht="13.15" customHeight="1" x14ac:dyDescent="0.2"/>
    <row r="35622" ht="13.15" customHeight="1" x14ac:dyDescent="0.2"/>
    <row r="35623" ht="13.15" customHeight="1" x14ac:dyDescent="0.2"/>
    <row r="35624" ht="13.15" customHeight="1" x14ac:dyDescent="0.2"/>
    <row r="35625" ht="13.15" customHeight="1" x14ac:dyDescent="0.2"/>
    <row r="35626" ht="13.15" customHeight="1" x14ac:dyDescent="0.2"/>
    <row r="35627" ht="13.15" customHeight="1" x14ac:dyDescent="0.2"/>
    <row r="35628" ht="13.15" customHeight="1" x14ac:dyDescent="0.2"/>
    <row r="35629" ht="13.15" customHeight="1" x14ac:dyDescent="0.2"/>
    <row r="35630" ht="13.15" customHeight="1" x14ac:dyDescent="0.2"/>
    <row r="35631" ht="13.15" customHeight="1" x14ac:dyDescent="0.2"/>
    <row r="35632" ht="13.15" customHeight="1" x14ac:dyDescent="0.2"/>
    <row r="35633" ht="13.15" customHeight="1" x14ac:dyDescent="0.2"/>
    <row r="35634" ht="13.15" customHeight="1" x14ac:dyDescent="0.2"/>
    <row r="35635" ht="13.15" customHeight="1" x14ac:dyDescent="0.2"/>
    <row r="35636" ht="13.15" customHeight="1" x14ac:dyDescent="0.2"/>
    <row r="35637" ht="13.15" customHeight="1" x14ac:dyDescent="0.2"/>
    <row r="35638" ht="13.15" customHeight="1" x14ac:dyDescent="0.2"/>
    <row r="35639" ht="13.15" customHeight="1" x14ac:dyDescent="0.2"/>
    <row r="35640" ht="13.15" customHeight="1" x14ac:dyDescent="0.2"/>
    <row r="35641" ht="13.15" customHeight="1" x14ac:dyDescent="0.2"/>
    <row r="35642" ht="13.15" customHeight="1" x14ac:dyDescent="0.2"/>
    <row r="35643" ht="13.15" customHeight="1" x14ac:dyDescent="0.2"/>
    <row r="35644" ht="13.15" customHeight="1" x14ac:dyDescent="0.2"/>
    <row r="35645" ht="13.15" customHeight="1" x14ac:dyDescent="0.2"/>
    <row r="35646" ht="13.15" customHeight="1" x14ac:dyDescent="0.2"/>
    <row r="35647" ht="13.15" customHeight="1" x14ac:dyDescent="0.2"/>
    <row r="35648" ht="13.15" customHeight="1" x14ac:dyDescent="0.2"/>
    <row r="35649" ht="13.15" customHeight="1" x14ac:dyDescent="0.2"/>
    <row r="35650" ht="13.15" customHeight="1" x14ac:dyDescent="0.2"/>
    <row r="35651" ht="13.15" customHeight="1" x14ac:dyDescent="0.2"/>
    <row r="35652" ht="13.15" customHeight="1" x14ac:dyDescent="0.2"/>
    <row r="35653" ht="13.15" customHeight="1" x14ac:dyDescent="0.2"/>
    <row r="35654" ht="13.15" customHeight="1" x14ac:dyDescent="0.2"/>
    <row r="35655" ht="13.15" customHeight="1" x14ac:dyDescent="0.2"/>
    <row r="35656" ht="13.15" customHeight="1" x14ac:dyDescent="0.2"/>
    <row r="35657" ht="13.15" customHeight="1" x14ac:dyDescent="0.2"/>
    <row r="35658" ht="13.15" customHeight="1" x14ac:dyDescent="0.2"/>
    <row r="35659" ht="13.15" customHeight="1" x14ac:dyDescent="0.2"/>
    <row r="35660" ht="13.15" customHeight="1" x14ac:dyDescent="0.2"/>
    <row r="35661" ht="13.15" customHeight="1" x14ac:dyDescent="0.2"/>
    <row r="35662" ht="13.15" customHeight="1" x14ac:dyDescent="0.2"/>
    <row r="35663" ht="13.15" customHeight="1" x14ac:dyDescent="0.2"/>
    <row r="35664" ht="13.15" customHeight="1" x14ac:dyDescent="0.2"/>
    <row r="35665" ht="13.15" customHeight="1" x14ac:dyDescent="0.2"/>
    <row r="35666" ht="13.15" customHeight="1" x14ac:dyDescent="0.2"/>
    <row r="35667" ht="13.15" customHeight="1" x14ac:dyDescent="0.2"/>
    <row r="35668" ht="13.15" customHeight="1" x14ac:dyDescent="0.2"/>
    <row r="35669" ht="13.15" customHeight="1" x14ac:dyDescent="0.2"/>
    <row r="35670" ht="13.15" customHeight="1" x14ac:dyDescent="0.2"/>
    <row r="35671" ht="13.15" customHeight="1" x14ac:dyDescent="0.2"/>
    <row r="35672" ht="13.15" customHeight="1" x14ac:dyDescent="0.2"/>
    <row r="35673" ht="13.15" customHeight="1" x14ac:dyDescent="0.2"/>
    <row r="35674" ht="13.15" customHeight="1" x14ac:dyDescent="0.2"/>
    <row r="35675" ht="13.15" customHeight="1" x14ac:dyDescent="0.2"/>
    <row r="35676" ht="13.15" customHeight="1" x14ac:dyDescent="0.2"/>
    <row r="35677" ht="13.15" customHeight="1" x14ac:dyDescent="0.2"/>
    <row r="35678" ht="13.15" customHeight="1" x14ac:dyDescent="0.2"/>
    <row r="35679" ht="13.15" customHeight="1" x14ac:dyDescent="0.2"/>
    <row r="35680" ht="13.15" customHeight="1" x14ac:dyDescent="0.2"/>
    <row r="35681" ht="13.15" customHeight="1" x14ac:dyDescent="0.2"/>
    <row r="35682" ht="13.15" customHeight="1" x14ac:dyDescent="0.2"/>
    <row r="35683" ht="13.15" customHeight="1" x14ac:dyDescent="0.2"/>
    <row r="35684" ht="13.15" customHeight="1" x14ac:dyDescent="0.2"/>
    <row r="35685" ht="13.15" customHeight="1" x14ac:dyDescent="0.2"/>
    <row r="35686" ht="13.15" customHeight="1" x14ac:dyDescent="0.2"/>
    <row r="35687" ht="13.15" customHeight="1" x14ac:dyDescent="0.2"/>
    <row r="35688" ht="13.15" customHeight="1" x14ac:dyDescent="0.2"/>
    <row r="35689" ht="13.15" customHeight="1" x14ac:dyDescent="0.2"/>
    <row r="35690" ht="13.15" customHeight="1" x14ac:dyDescent="0.2"/>
    <row r="35691" ht="13.15" customHeight="1" x14ac:dyDescent="0.2"/>
    <row r="35692" ht="13.15" customHeight="1" x14ac:dyDescent="0.2"/>
    <row r="35693" ht="13.15" customHeight="1" x14ac:dyDescent="0.2"/>
    <row r="35694" ht="13.15" customHeight="1" x14ac:dyDescent="0.2"/>
    <row r="35695" ht="13.15" customHeight="1" x14ac:dyDescent="0.2"/>
    <row r="35696" ht="13.15" customHeight="1" x14ac:dyDescent="0.2"/>
    <row r="35697" ht="13.15" customHeight="1" x14ac:dyDescent="0.2"/>
    <row r="35698" ht="13.15" customHeight="1" x14ac:dyDescent="0.2"/>
    <row r="35699" ht="13.15" customHeight="1" x14ac:dyDescent="0.2"/>
    <row r="35700" ht="13.15" customHeight="1" x14ac:dyDescent="0.2"/>
    <row r="35701" ht="13.15" customHeight="1" x14ac:dyDescent="0.2"/>
    <row r="35702" ht="13.15" customHeight="1" x14ac:dyDescent="0.2"/>
    <row r="35703" ht="13.15" customHeight="1" x14ac:dyDescent="0.2"/>
    <row r="35704" ht="13.15" customHeight="1" x14ac:dyDescent="0.2"/>
    <row r="35705" ht="13.15" customHeight="1" x14ac:dyDescent="0.2"/>
    <row r="35706" ht="13.15" customHeight="1" x14ac:dyDescent="0.2"/>
    <row r="35707" ht="13.15" customHeight="1" x14ac:dyDescent="0.2"/>
    <row r="35708" ht="13.15" customHeight="1" x14ac:dyDescent="0.2"/>
    <row r="35709" ht="13.15" customHeight="1" x14ac:dyDescent="0.2"/>
    <row r="35710" ht="13.15" customHeight="1" x14ac:dyDescent="0.2"/>
    <row r="35711" ht="13.15" customHeight="1" x14ac:dyDescent="0.2"/>
    <row r="35712" ht="13.15" customHeight="1" x14ac:dyDescent="0.2"/>
    <row r="35713" ht="13.15" customHeight="1" x14ac:dyDescent="0.2"/>
    <row r="35714" ht="13.15" customHeight="1" x14ac:dyDescent="0.2"/>
    <row r="35715" ht="13.15" customHeight="1" x14ac:dyDescent="0.2"/>
    <row r="35716" ht="13.15" customHeight="1" x14ac:dyDescent="0.2"/>
    <row r="35717" ht="13.15" customHeight="1" x14ac:dyDescent="0.2"/>
    <row r="35718" ht="13.15" customHeight="1" x14ac:dyDescent="0.2"/>
    <row r="35719" ht="13.15" customHeight="1" x14ac:dyDescent="0.2"/>
    <row r="35720" ht="13.15" customHeight="1" x14ac:dyDescent="0.2"/>
    <row r="35721" ht="13.15" customHeight="1" x14ac:dyDescent="0.2"/>
    <row r="35722" ht="13.15" customHeight="1" x14ac:dyDescent="0.2"/>
    <row r="35723" ht="13.15" customHeight="1" x14ac:dyDescent="0.2"/>
    <row r="35724" ht="13.15" customHeight="1" x14ac:dyDescent="0.2"/>
    <row r="35725" ht="13.15" customHeight="1" x14ac:dyDescent="0.2"/>
    <row r="35726" ht="13.15" customHeight="1" x14ac:dyDescent="0.2"/>
    <row r="35727" ht="13.15" customHeight="1" x14ac:dyDescent="0.2"/>
    <row r="35728" ht="13.15" customHeight="1" x14ac:dyDescent="0.2"/>
    <row r="35729" ht="13.15" customHeight="1" x14ac:dyDescent="0.2"/>
    <row r="35730" ht="13.15" customHeight="1" x14ac:dyDescent="0.2"/>
    <row r="35731" ht="13.15" customHeight="1" x14ac:dyDescent="0.2"/>
    <row r="35732" ht="13.15" customHeight="1" x14ac:dyDescent="0.2"/>
    <row r="35733" ht="13.15" customHeight="1" x14ac:dyDescent="0.2"/>
    <row r="35734" ht="13.15" customHeight="1" x14ac:dyDescent="0.2"/>
    <row r="35735" ht="13.15" customHeight="1" x14ac:dyDescent="0.2"/>
    <row r="35736" ht="13.15" customHeight="1" x14ac:dyDescent="0.2"/>
    <row r="35737" ht="13.15" customHeight="1" x14ac:dyDescent="0.2"/>
    <row r="35738" ht="13.15" customHeight="1" x14ac:dyDescent="0.2"/>
    <row r="35739" ht="13.15" customHeight="1" x14ac:dyDescent="0.2"/>
    <row r="35740" ht="13.15" customHeight="1" x14ac:dyDescent="0.2"/>
    <row r="35741" ht="13.15" customHeight="1" x14ac:dyDescent="0.2"/>
    <row r="35742" ht="13.15" customHeight="1" x14ac:dyDescent="0.2"/>
    <row r="35743" ht="13.15" customHeight="1" x14ac:dyDescent="0.2"/>
    <row r="35744" ht="13.15" customHeight="1" x14ac:dyDescent="0.2"/>
    <row r="35745" ht="13.15" customHeight="1" x14ac:dyDescent="0.2"/>
    <row r="35746" ht="13.15" customHeight="1" x14ac:dyDescent="0.2"/>
    <row r="35747" ht="13.15" customHeight="1" x14ac:dyDescent="0.2"/>
    <row r="35748" ht="13.15" customHeight="1" x14ac:dyDescent="0.2"/>
    <row r="35749" ht="13.15" customHeight="1" x14ac:dyDescent="0.2"/>
    <row r="35750" ht="13.15" customHeight="1" x14ac:dyDescent="0.2"/>
    <row r="35751" ht="13.15" customHeight="1" x14ac:dyDescent="0.2"/>
    <row r="35752" ht="13.15" customHeight="1" x14ac:dyDescent="0.2"/>
    <row r="35753" ht="13.15" customHeight="1" x14ac:dyDescent="0.2"/>
    <row r="35754" ht="13.15" customHeight="1" x14ac:dyDescent="0.2"/>
    <row r="35755" ht="13.15" customHeight="1" x14ac:dyDescent="0.2"/>
    <row r="35756" ht="13.15" customHeight="1" x14ac:dyDescent="0.2"/>
    <row r="35757" ht="13.15" customHeight="1" x14ac:dyDescent="0.2"/>
    <row r="35758" ht="13.15" customHeight="1" x14ac:dyDescent="0.2"/>
    <row r="35759" ht="13.15" customHeight="1" x14ac:dyDescent="0.2"/>
    <row r="35760" ht="13.15" customHeight="1" x14ac:dyDescent="0.2"/>
    <row r="35761" ht="13.15" customHeight="1" x14ac:dyDescent="0.2"/>
    <row r="35762" ht="13.15" customHeight="1" x14ac:dyDescent="0.2"/>
    <row r="35763" ht="13.15" customHeight="1" x14ac:dyDescent="0.2"/>
    <row r="35764" ht="13.15" customHeight="1" x14ac:dyDescent="0.2"/>
    <row r="35765" ht="13.15" customHeight="1" x14ac:dyDescent="0.2"/>
    <row r="35766" ht="13.15" customHeight="1" x14ac:dyDescent="0.2"/>
    <row r="35767" ht="13.15" customHeight="1" x14ac:dyDescent="0.2"/>
    <row r="35768" ht="13.15" customHeight="1" x14ac:dyDescent="0.2"/>
    <row r="35769" ht="13.15" customHeight="1" x14ac:dyDescent="0.2"/>
    <row r="35770" ht="13.15" customHeight="1" x14ac:dyDescent="0.2"/>
    <row r="35771" ht="13.15" customHeight="1" x14ac:dyDescent="0.2"/>
    <row r="35772" ht="13.15" customHeight="1" x14ac:dyDescent="0.2"/>
    <row r="35773" ht="13.15" customHeight="1" x14ac:dyDescent="0.2"/>
    <row r="35774" ht="13.15" customHeight="1" x14ac:dyDescent="0.2"/>
    <row r="35775" ht="13.15" customHeight="1" x14ac:dyDescent="0.2"/>
    <row r="35776" ht="13.15" customHeight="1" x14ac:dyDescent="0.2"/>
    <row r="35777" ht="13.15" customHeight="1" x14ac:dyDescent="0.2"/>
    <row r="35778" ht="13.15" customHeight="1" x14ac:dyDescent="0.2"/>
    <row r="35779" ht="13.15" customHeight="1" x14ac:dyDescent="0.2"/>
    <row r="35780" ht="13.15" customHeight="1" x14ac:dyDescent="0.2"/>
    <row r="35781" ht="13.15" customHeight="1" x14ac:dyDescent="0.2"/>
    <row r="35782" ht="13.15" customHeight="1" x14ac:dyDescent="0.2"/>
    <row r="35783" ht="13.15" customHeight="1" x14ac:dyDescent="0.2"/>
    <row r="35784" ht="13.15" customHeight="1" x14ac:dyDescent="0.2"/>
    <row r="35785" ht="13.15" customHeight="1" x14ac:dyDescent="0.2"/>
    <row r="35786" ht="13.15" customHeight="1" x14ac:dyDescent="0.2"/>
    <row r="35787" ht="13.15" customHeight="1" x14ac:dyDescent="0.2"/>
    <row r="35788" ht="13.15" customHeight="1" x14ac:dyDescent="0.2"/>
    <row r="35789" ht="13.15" customHeight="1" x14ac:dyDescent="0.2"/>
    <row r="35790" ht="13.15" customHeight="1" x14ac:dyDescent="0.2"/>
    <row r="35791" ht="13.15" customHeight="1" x14ac:dyDescent="0.2"/>
    <row r="35792" ht="13.15" customHeight="1" x14ac:dyDescent="0.2"/>
    <row r="35793" ht="13.15" customHeight="1" x14ac:dyDescent="0.2"/>
    <row r="35794" ht="13.15" customHeight="1" x14ac:dyDescent="0.2"/>
    <row r="35795" ht="13.15" customHeight="1" x14ac:dyDescent="0.2"/>
    <row r="35796" ht="13.15" customHeight="1" x14ac:dyDescent="0.2"/>
    <row r="35797" ht="13.15" customHeight="1" x14ac:dyDescent="0.2"/>
    <row r="35798" ht="13.15" customHeight="1" x14ac:dyDescent="0.2"/>
    <row r="35799" ht="13.15" customHeight="1" x14ac:dyDescent="0.2"/>
    <row r="35800" ht="13.15" customHeight="1" x14ac:dyDescent="0.2"/>
    <row r="35801" ht="13.15" customHeight="1" x14ac:dyDescent="0.2"/>
    <row r="35802" ht="13.15" customHeight="1" x14ac:dyDescent="0.2"/>
    <row r="35803" ht="13.15" customHeight="1" x14ac:dyDescent="0.2"/>
    <row r="35804" ht="13.15" customHeight="1" x14ac:dyDescent="0.2"/>
    <row r="35805" ht="13.15" customHeight="1" x14ac:dyDescent="0.2"/>
    <row r="35806" ht="13.15" customHeight="1" x14ac:dyDescent="0.2"/>
    <row r="35807" ht="13.15" customHeight="1" x14ac:dyDescent="0.2"/>
    <row r="35808" ht="13.15" customHeight="1" x14ac:dyDescent="0.2"/>
    <row r="35809" ht="13.15" customHeight="1" x14ac:dyDescent="0.2"/>
    <row r="35810" ht="13.15" customHeight="1" x14ac:dyDescent="0.2"/>
    <row r="35811" ht="13.15" customHeight="1" x14ac:dyDescent="0.2"/>
    <row r="35812" ht="13.15" customHeight="1" x14ac:dyDescent="0.2"/>
    <row r="35813" ht="13.15" customHeight="1" x14ac:dyDescent="0.2"/>
    <row r="35814" ht="13.15" customHeight="1" x14ac:dyDescent="0.2"/>
    <row r="35815" ht="13.15" customHeight="1" x14ac:dyDescent="0.2"/>
    <row r="35816" ht="13.15" customHeight="1" x14ac:dyDescent="0.2"/>
    <row r="35817" ht="13.15" customHeight="1" x14ac:dyDescent="0.2"/>
    <row r="35818" ht="13.15" customHeight="1" x14ac:dyDescent="0.2"/>
    <row r="35819" ht="13.15" customHeight="1" x14ac:dyDescent="0.2"/>
    <row r="35820" ht="13.15" customHeight="1" x14ac:dyDescent="0.2"/>
    <row r="35821" ht="13.15" customHeight="1" x14ac:dyDescent="0.2"/>
    <row r="35822" ht="13.15" customHeight="1" x14ac:dyDescent="0.2"/>
    <row r="35823" ht="13.15" customHeight="1" x14ac:dyDescent="0.2"/>
    <row r="35824" ht="13.15" customHeight="1" x14ac:dyDescent="0.2"/>
    <row r="35825" ht="13.15" customHeight="1" x14ac:dyDescent="0.2"/>
    <row r="35826" ht="13.15" customHeight="1" x14ac:dyDescent="0.2"/>
    <row r="35827" ht="13.15" customHeight="1" x14ac:dyDescent="0.2"/>
    <row r="35828" ht="13.15" customHeight="1" x14ac:dyDescent="0.2"/>
    <row r="35829" ht="13.15" customHeight="1" x14ac:dyDescent="0.2"/>
    <row r="35830" ht="13.15" customHeight="1" x14ac:dyDescent="0.2"/>
    <row r="35831" ht="13.15" customHeight="1" x14ac:dyDescent="0.2"/>
    <row r="35832" ht="13.15" customHeight="1" x14ac:dyDescent="0.2"/>
    <row r="35833" ht="13.15" customHeight="1" x14ac:dyDescent="0.2"/>
    <row r="35834" ht="13.15" customHeight="1" x14ac:dyDescent="0.2"/>
    <row r="35835" ht="13.15" customHeight="1" x14ac:dyDescent="0.2"/>
    <row r="35836" ht="13.15" customHeight="1" x14ac:dyDescent="0.2"/>
    <row r="35837" ht="13.15" customHeight="1" x14ac:dyDescent="0.2"/>
    <row r="35838" ht="13.15" customHeight="1" x14ac:dyDescent="0.2"/>
    <row r="35839" ht="13.15" customHeight="1" x14ac:dyDescent="0.2"/>
    <row r="35840" ht="13.15" customHeight="1" x14ac:dyDescent="0.2"/>
    <row r="35841" ht="13.15" customHeight="1" x14ac:dyDescent="0.2"/>
    <row r="35842" ht="13.15" customHeight="1" x14ac:dyDescent="0.2"/>
    <row r="35843" ht="13.15" customHeight="1" x14ac:dyDescent="0.2"/>
    <row r="35844" ht="13.15" customHeight="1" x14ac:dyDescent="0.2"/>
    <row r="35845" ht="13.15" customHeight="1" x14ac:dyDescent="0.2"/>
    <row r="35846" ht="13.15" customHeight="1" x14ac:dyDescent="0.2"/>
    <row r="35847" ht="13.15" customHeight="1" x14ac:dyDescent="0.2"/>
    <row r="35848" ht="13.15" customHeight="1" x14ac:dyDescent="0.2"/>
    <row r="35849" ht="13.15" customHeight="1" x14ac:dyDescent="0.2"/>
    <row r="35850" ht="13.15" customHeight="1" x14ac:dyDescent="0.2"/>
    <row r="35851" ht="13.15" customHeight="1" x14ac:dyDescent="0.2"/>
    <row r="35852" ht="13.15" customHeight="1" x14ac:dyDescent="0.2"/>
    <row r="35853" ht="13.15" customHeight="1" x14ac:dyDescent="0.2"/>
    <row r="35854" ht="13.15" customHeight="1" x14ac:dyDescent="0.2"/>
    <row r="35855" ht="13.15" customHeight="1" x14ac:dyDescent="0.2"/>
    <row r="35856" ht="13.15" customHeight="1" x14ac:dyDescent="0.2"/>
    <row r="35857" ht="13.15" customHeight="1" x14ac:dyDescent="0.2"/>
    <row r="35858" ht="13.15" customHeight="1" x14ac:dyDescent="0.2"/>
    <row r="35859" ht="13.15" customHeight="1" x14ac:dyDescent="0.2"/>
    <row r="35860" ht="13.15" customHeight="1" x14ac:dyDescent="0.2"/>
    <row r="35861" ht="13.15" customHeight="1" x14ac:dyDescent="0.2"/>
    <row r="35862" ht="13.15" customHeight="1" x14ac:dyDescent="0.2"/>
    <row r="35863" ht="13.15" customHeight="1" x14ac:dyDescent="0.2"/>
    <row r="35864" ht="13.15" customHeight="1" x14ac:dyDescent="0.2"/>
    <row r="35865" ht="13.15" customHeight="1" x14ac:dyDescent="0.2"/>
    <row r="35866" ht="13.15" customHeight="1" x14ac:dyDescent="0.2"/>
    <row r="35867" ht="13.15" customHeight="1" x14ac:dyDescent="0.2"/>
    <row r="35868" ht="13.15" customHeight="1" x14ac:dyDescent="0.2"/>
    <row r="35869" ht="13.15" customHeight="1" x14ac:dyDescent="0.2"/>
    <row r="35870" ht="13.15" customHeight="1" x14ac:dyDescent="0.2"/>
    <row r="35871" ht="13.15" customHeight="1" x14ac:dyDescent="0.2"/>
    <row r="35872" ht="13.15" customHeight="1" x14ac:dyDescent="0.2"/>
    <row r="35873" ht="13.15" customHeight="1" x14ac:dyDescent="0.2"/>
    <row r="35874" ht="13.15" customHeight="1" x14ac:dyDescent="0.2"/>
    <row r="35875" ht="13.15" customHeight="1" x14ac:dyDescent="0.2"/>
    <row r="35876" ht="13.15" customHeight="1" x14ac:dyDescent="0.2"/>
    <row r="35877" ht="13.15" customHeight="1" x14ac:dyDescent="0.2"/>
    <row r="35878" ht="13.15" customHeight="1" x14ac:dyDescent="0.2"/>
    <row r="35879" ht="13.15" customHeight="1" x14ac:dyDescent="0.2"/>
    <row r="35880" ht="13.15" customHeight="1" x14ac:dyDescent="0.2"/>
    <row r="35881" ht="13.15" customHeight="1" x14ac:dyDescent="0.2"/>
    <row r="35882" ht="13.15" customHeight="1" x14ac:dyDescent="0.2"/>
    <row r="35883" ht="13.15" customHeight="1" x14ac:dyDescent="0.2"/>
    <row r="35884" ht="13.15" customHeight="1" x14ac:dyDescent="0.2"/>
    <row r="35885" ht="13.15" customHeight="1" x14ac:dyDescent="0.2"/>
    <row r="35886" ht="13.15" customHeight="1" x14ac:dyDescent="0.2"/>
    <row r="35887" ht="13.15" customHeight="1" x14ac:dyDescent="0.2"/>
    <row r="35888" ht="13.15" customHeight="1" x14ac:dyDescent="0.2"/>
    <row r="35889" ht="13.15" customHeight="1" x14ac:dyDescent="0.2"/>
    <row r="35890" ht="13.15" customHeight="1" x14ac:dyDescent="0.2"/>
    <row r="35891" ht="13.15" customHeight="1" x14ac:dyDescent="0.2"/>
    <row r="35892" ht="13.15" customHeight="1" x14ac:dyDescent="0.2"/>
    <row r="35893" ht="13.15" customHeight="1" x14ac:dyDescent="0.2"/>
    <row r="35894" ht="13.15" customHeight="1" x14ac:dyDescent="0.2"/>
    <row r="35895" ht="13.15" customHeight="1" x14ac:dyDescent="0.2"/>
    <row r="35896" ht="13.15" customHeight="1" x14ac:dyDescent="0.2"/>
    <row r="35897" ht="13.15" customHeight="1" x14ac:dyDescent="0.2"/>
    <row r="35898" ht="13.15" customHeight="1" x14ac:dyDescent="0.2"/>
    <row r="35899" ht="13.15" customHeight="1" x14ac:dyDescent="0.2"/>
    <row r="35900" ht="13.15" customHeight="1" x14ac:dyDescent="0.2"/>
    <row r="35901" ht="13.15" customHeight="1" x14ac:dyDescent="0.2"/>
    <row r="35902" ht="13.15" customHeight="1" x14ac:dyDescent="0.2"/>
    <row r="35903" ht="13.15" customHeight="1" x14ac:dyDescent="0.2"/>
    <row r="35904" ht="13.15" customHeight="1" x14ac:dyDescent="0.2"/>
    <row r="35905" ht="13.15" customHeight="1" x14ac:dyDescent="0.2"/>
    <row r="35906" ht="13.15" customHeight="1" x14ac:dyDescent="0.2"/>
    <row r="35907" ht="13.15" customHeight="1" x14ac:dyDescent="0.2"/>
    <row r="35908" ht="13.15" customHeight="1" x14ac:dyDescent="0.2"/>
    <row r="35909" ht="13.15" customHeight="1" x14ac:dyDescent="0.2"/>
    <row r="35910" ht="13.15" customHeight="1" x14ac:dyDescent="0.2"/>
    <row r="35911" ht="13.15" customHeight="1" x14ac:dyDescent="0.2"/>
    <row r="35912" ht="13.15" customHeight="1" x14ac:dyDescent="0.2"/>
    <row r="35913" ht="13.15" customHeight="1" x14ac:dyDescent="0.2"/>
    <row r="35914" ht="13.15" customHeight="1" x14ac:dyDescent="0.2"/>
    <row r="35915" ht="13.15" customHeight="1" x14ac:dyDescent="0.2"/>
    <row r="35916" ht="13.15" customHeight="1" x14ac:dyDescent="0.2"/>
    <row r="35917" ht="13.15" customHeight="1" x14ac:dyDescent="0.2"/>
    <row r="35918" ht="13.15" customHeight="1" x14ac:dyDescent="0.2"/>
    <row r="35919" ht="13.15" customHeight="1" x14ac:dyDescent="0.2"/>
    <row r="35920" ht="13.15" customHeight="1" x14ac:dyDescent="0.2"/>
    <row r="35921" ht="13.15" customHeight="1" x14ac:dyDescent="0.2"/>
    <row r="35922" ht="13.15" customHeight="1" x14ac:dyDescent="0.2"/>
    <row r="35923" ht="13.15" customHeight="1" x14ac:dyDescent="0.2"/>
    <row r="35924" ht="13.15" customHeight="1" x14ac:dyDescent="0.2"/>
    <row r="35925" ht="13.15" customHeight="1" x14ac:dyDescent="0.2"/>
    <row r="35926" ht="13.15" customHeight="1" x14ac:dyDescent="0.2"/>
    <row r="35927" ht="13.15" customHeight="1" x14ac:dyDescent="0.2"/>
    <row r="35928" ht="13.15" customHeight="1" x14ac:dyDescent="0.2"/>
    <row r="35929" ht="13.15" customHeight="1" x14ac:dyDescent="0.2"/>
    <row r="35930" ht="13.15" customHeight="1" x14ac:dyDescent="0.2"/>
    <row r="35931" ht="13.15" customHeight="1" x14ac:dyDescent="0.2"/>
    <row r="35932" ht="13.15" customHeight="1" x14ac:dyDescent="0.2"/>
    <row r="35933" ht="13.15" customHeight="1" x14ac:dyDescent="0.2"/>
    <row r="35934" ht="13.15" customHeight="1" x14ac:dyDescent="0.2"/>
    <row r="35935" ht="13.15" customHeight="1" x14ac:dyDescent="0.2"/>
    <row r="35936" ht="13.15" customHeight="1" x14ac:dyDescent="0.2"/>
    <row r="35937" ht="13.15" customHeight="1" x14ac:dyDescent="0.2"/>
    <row r="35938" ht="13.15" customHeight="1" x14ac:dyDescent="0.2"/>
    <row r="35939" ht="13.15" customHeight="1" x14ac:dyDescent="0.2"/>
    <row r="35940" ht="13.15" customHeight="1" x14ac:dyDescent="0.2"/>
    <row r="35941" ht="13.15" customHeight="1" x14ac:dyDescent="0.2"/>
    <row r="35942" ht="13.15" customHeight="1" x14ac:dyDescent="0.2"/>
    <row r="35943" ht="13.15" customHeight="1" x14ac:dyDescent="0.2"/>
    <row r="35944" ht="13.15" customHeight="1" x14ac:dyDescent="0.2"/>
    <row r="35945" ht="13.15" customHeight="1" x14ac:dyDescent="0.2"/>
    <row r="35946" ht="13.15" customHeight="1" x14ac:dyDescent="0.2"/>
    <row r="35947" ht="13.15" customHeight="1" x14ac:dyDescent="0.2"/>
    <row r="35948" ht="13.15" customHeight="1" x14ac:dyDescent="0.2"/>
    <row r="35949" ht="13.15" customHeight="1" x14ac:dyDescent="0.2"/>
    <row r="35950" ht="13.15" customHeight="1" x14ac:dyDescent="0.2"/>
    <row r="35951" ht="13.15" customHeight="1" x14ac:dyDescent="0.2"/>
    <row r="35952" ht="13.15" customHeight="1" x14ac:dyDescent="0.2"/>
    <row r="35953" ht="13.15" customHeight="1" x14ac:dyDescent="0.2"/>
    <row r="35954" ht="13.15" customHeight="1" x14ac:dyDescent="0.2"/>
    <row r="35955" ht="13.15" customHeight="1" x14ac:dyDescent="0.2"/>
    <row r="35956" ht="13.15" customHeight="1" x14ac:dyDescent="0.2"/>
    <row r="35957" ht="13.15" customHeight="1" x14ac:dyDescent="0.2"/>
    <row r="35958" ht="13.15" customHeight="1" x14ac:dyDescent="0.2"/>
    <row r="35959" ht="13.15" customHeight="1" x14ac:dyDescent="0.2"/>
    <row r="35960" ht="13.15" customHeight="1" x14ac:dyDescent="0.2"/>
    <row r="35961" ht="13.15" customHeight="1" x14ac:dyDescent="0.2"/>
    <row r="35962" ht="13.15" customHeight="1" x14ac:dyDescent="0.2"/>
    <row r="35963" ht="13.15" customHeight="1" x14ac:dyDescent="0.2"/>
    <row r="35964" ht="13.15" customHeight="1" x14ac:dyDescent="0.2"/>
    <row r="35965" ht="13.15" customHeight="1" x14ac:dyDescent="0.2"/>
    <row r="35966" ht="13.15" customHeight="1" x14ac:dyDescent="0.2"/>
    <row r="35967" ht="13.15" customHeight="1" x14ac:dyDescent="0.2"/>
    <row r="35968" ht="13.15" customHeight="1" x14ac:dyDescent="0.2"/>
    <row r="35969" ht="13.15" customHeight="1" x14ac:dyDescent="0.2"/>
    <row r="35970" ht="13.15" customHeight="1" x14ac:dyDescent="0.2"/>
    <row r="35971" ht="13.15" customHeight="1" x14ac:dyDescent="0.2"/>
    <row r="35972" ht="13.15" customHeight="1" x14ac:dyDescent="0.2"/>
    <row r="35973" ht="13.15" customHeight="1" x14ac:dyDescent="0.2"/>
    <row r="35974" ht="13.15" customHeight="1" x14ac:dyDescent="0.2"/>
    <row r="35975" ht="13.15" customHeight="1" x14ac:dyDescent="0.2"/>
    <row r="35976" ht="13.15" customHeight="1" x14ac:dyDescent="0.2"/>
    <row r="35977" ht="13.15" customHeight="1" x14ac:dyDescent="0.2"/>
    <row r="35978" ht="13.15" customHeight="1" x14ac:dyDescent="0.2"/>
    <row r="35979" ht="13.15" customHeight="1" x14ac:dyDescent="0.2"/>
    <row r="35980" ht="13.15" customHeight="1" x14ac:dyDescent="0.2"/>
    <row r="35981" ht="13.15" customHeight="1" x14ac:dyDescent="0.2"/>
    <row r="35982" ht="13.15" customHeight="1" x14ac:dyDescent="0.2"/>
    <row r="35983" ht="13.15" customHeight="1" x14ac:dyDescent="0.2"/>
    <row r="35984" ht="13.15" customHeight="1" x14ac:dyDescent="0.2"/>
    <row r="35985" ht="13.15" customHeight="1" x14ac:dyDescent="0.2"/>
    <row r="35986" ht="13.15" customHeight="1" x14ac:dyDescent="0.2"/>
    <row r="35987" ht="13.15" customHeight="1" x14ac:dyDescent="0.2"/>
    <row r="35988" ht="13.15" customHeight="1" x14ac:dyDescent="0.2"/>
    <row r="35989" ht="13.15" customHeight="1" x14ac:dyDescent="0.2"/>
    <row r="35990" ht="13.15" customHeight="1" x14ac:dyDescent="0.2"/>
    <row r="35991" ht="13.15" customHeight="1" x14ac:dyDescent="0.2"/>
    <row r="35992" ht="13.15" customHeight="1" x14ac:dyDescent="0.2"/>
    <row r="35993" ht="13.15" customHeight="1" x14ac:dyDescent="0.2"/>
    <row r="35994" ht="13.15" customHeight="1" x14ac:dyDescent="0.2"/>
    <row r="35995" ht="13.15" customHeight="1" x14ac:dyDescent="0.2"/>
    <row r="35996" ht="13.15" customHeight="1" x14ac:dyDescent="0.2"/>
    <row r="35997" ht="13.15" customHeight="1" x14ac:dyDescent="0.2"/>
    <row r="35998" ht="13.15" customHeight="1" x14ac:dyDescent="0.2"/>
    <row r="35999" ht="13.15" customHeight="1" x14ac:dyDescent="0.2"/>
    <row r="36000" ht="13.15" customHeight="1" x14ac:dyDescent="0.2"/>
    <row r="36001" ht="13.15" customHeight="1" x14ac:dyDescent="0.2"/>
    <row r="36002" ht="13.15" customHeight="1" x14ac:dyDescent="0.2"/>
    <row r="36003" ht="13.15" customHeight="1" x14ac:dyDescent="0.2"/>
    <row r="36004" ht="13.15" customHeight="1" x14ac:dyDescent="0.2"/>
    <row r="36005" ht="13.15" customHeight="1" x14ac:dyDescent="0.2"/>
    <row r="36006" ht="13.15" customHeight="1" x14ac:dyDescent="0.2"/>
    <row r="36007" ht="13.15" customHeight="1" x14ac:dyDescent="0.2"/>
    <row r="36008" ht="13.15" customHeight="1" x14ac:dyDescent="0.2"/>
    <row r="36009" ht="13.15" customHeight="1" x14ac:dyDescent="0.2"/>
    <row r="36010" ht="13.15" customHeight="1" x14ac:dyDescent="0.2"/>
    <row r="36011" ht="13.15" customHeight="1" x14ac:dyDescent="0.2"/>
    <row r="36012" ht="13.15" customHeight="1" x14ac:dyDescent="0.2"/>
    <row r="36013" ht="13.15" customHeight="1" x14ac:dyDescent="0.2"/>
    <row r="36014" ht="13.15" customHeight="1" x14ac:dyDescent="0.2"/>
    <row r="36015" ht="13.15" customHeight="1" x14ac:dyDescent="0.2"/>
    <row r="36016" ht="13.15" customHeight="1" x14ac:dyDescent="0.2"/>
    <row r="36017" ht="13.15" customHeight="1" x14ac:dyDescent="0.2"/>
    <row r="36018" ht="13.15" customHeight="1" x14ac:dyDescent="0.2"/>
    <row r="36019" ht="13.15" customHeight="1" x14ac:dyDescent="0.2"/>
    <row r="36020" ht="13.15" customHeight="1" x14ac:dyDescent="0.2"/>
    <row r="36021" ht="13.15" customHeight="1" x14ac:dyDescent="0.2"/>
    <row r="36022" ht="13.15" customHeight="1" x14ac:dyDescent="0.2"/>
    <row r="36023" ht="13.15" customHeight="1" x14ac:dyDescent="0.2"/>
    <row r="36024" ht="13.15" customHeight="1" x14ac:dyDescent="0.2"/>
    <row r="36025" ht="13.15" customHeight="1" x14ac:dyDescent="0.2"/>
    <row r="36026" ht="13.15" customHeight="1" x14ac:dyDescent="0.2"/>
    <row r="36027" ht="13.15" customHeight="1" x14ac:dyDescent="0.2"/>
    <row r="36028" ht="13.15" customHeight="1" x14ac:dyDescent="0.2"/>
    <row r="36029" ht="13.15" customHeight="1" x14ac:dyDescent="0.2"/>
    <row r="36030" ht="13.15" customHeight="1" x14ac:dyDescent="0.2"/>
    <row r="36031" ht="13.15" customHeight="1" x14ac:dyDescent="0.2"/>
    <row r="36032" ht="13.15" customHeight="1" x14ac:dyDescent="0.2"/>
    <row r="36033" ht="13.15" customHeight="1" x14ac:dyDescent="0.2"/>
    <row r="36034" ht="13.15" customHeight="1" x14ac:dyDescent="0.2"/>
    <row r="36035" ht="13.15" customHeight="1" x14ac:dyDescent="0.2"/>
    <row r="36036" ht="13.15" customHeight="1" x14ac:dyDescent="0.2"/>
    <row r="36037" ht="13.15" customHeight="1" x14ac:dyDescent="0.2"/>
    <row r="36038" ht="13.15" customHeight="1" x14ac:dyDescent="0.2"/>
    <row r="36039" ht="13.15" customHeight="1" x14ac:dyDescent="0.2"/>
    <row r="36040" ht="13.15" customHeight="1" x14ac:dyDescent="0.2"/>
    <row r="36041" ht="13.15" customHeight="1" x14ac:dyDescent="0.2"/>
    <row r="36042" ht="13.15" customHeight="1" x14ac:dyDescent="0.2"/>
    <row r="36043" ht="13.15" customHeight="1" x14ac:dyDescent="0.2"/>
    <row r="36044" ht="13.15" customHeight="1" x14ac:dyDescent="0.2"/>
    <row r="36045" ht="13.15" customHeight="1" x14ac:dyDescent="0.2"/>
    <row r="36046" ht="13.15" customHeight="1" x14ac:dyDescent="0.2"/>
    <row r="36047" ht="13.15" customHeight="1" x14ac:dyDescent="0.2"/>
    <row r="36048" ht="13.15" customHeight="1" x14ac:dyDescent="0.2"/>
    <row r="36049" ht="13.15" customHeight="1" x14ac:dyDescent="0.2"/>
    <row r="36050" ht="13.15" customHeight="1" x14ac:dyDescent="0.2"/>
    <row r="36051" ht="13.15" customHeight="1" x14ac:dyDescent="0.2"/>
    <row r="36052" ht="13.15" customHeight="1" x14ac:dyDescent="0.2"/>
    <row r="36053" ht="13.15" customHeight="1" x14ac:dyDescent="0.2"/>
    <row r="36054" ht="13.15" customHeight="1" x14ac:dyDescent="0.2"/>
    <row r="36055" ht="13.15" customHeight="1" x14ac:dyDescent="0.2"/>
    <row r="36056" ht="13.15" customHeight="1" x14ac:dyDescent="0.2"/>
    <row r="36057" ht="13.15" customHeight="1" x14ac:dyDescent="0.2"/>
    <row r="36058" ht="13.15" customHeight="1" x14ac:dyDescent="0.2"/>
    <row r="36059" ht="13.15" customHeight="1" x14ac:dyDescent="0.2"/>
    <row r="36060" ht="13.15" customHeight="1" x14ac:dyDescent="0.2"/>
    <row r="36061" ht="13.15" customHeight="1" x14ac:dyDescent="0.2"/>
    <row r="36062" ht="13.15" customHeight="1" x14ac:dyDescent="0.2"/>
    <row r="36063" ht="13.15" customHeight="1" x14ac:dyDescent="0.2"/>
    <row r="36064" ht="13.15" customHeight="1" x14ac:dyDescent="0.2"/>
    <row r="36065" ht="13.15" customHeight="1" x14ac:dyDescent="0.2"/>
    <row r="36066" ht="13.15" customHeight="1" x14ac:dyDescent="0.2"/>
    <row r="36067" ht="13.15" customHeight="1" x14ac:dyDescent="0.2"/>
    <row r="36068" ht="13.15" customHeight="1" x14ac:dyDescent="0.2"/>
    <row r="36069" ht="13.15" customHeight="1" x14ac:dyDescent="0.2"/>
    <row r="36070" ht="13.15" customHeight="1" x14ac:dyDescent="0.2"/>
    <row r="36071" ht="13.15" customHeight="1" x14ac:dyDescent="0.2"/>
    <row r="36072" ht="13.15" customHeight="1" x14ac:dyDescent="0.2"/>
    <row r="36073" ht="13.15" customHeight="1" x14ac:dyDescent="0.2"/>
    <row r="36074" ht="13.15" customHeight="1" x14ac:dyDescent="0.2"/>
    <row r="36075" ht="13.15" customHeight="1" x14ac:dyDescent="0.2"/>
    <row r="36076" ht="13.15" customHeight="1" x14ac:dyDescent="0.2"/>
    <row r="36077" ht="13.15" customHeight="1" x14ac:dyDescent="0.2"/>
    <row r="36078" ht="13.15" customHeight="1" x14ac:dyDescent="0.2"/>
    <row r="36079" ht="13.15" customHeight="1" x14ac:dyDescent="0.2"/>
    <row r="36080" ht="13.15" customHeight="1" x14ac:dyDescent="0.2"/>
    <row r="36081" ht="13.15" customHeight="1" x14ac:dyDescent="0.2"/>
    <row r="36082" ht="13.15" customHeight="1" x14ac:dyDescent="0.2"/>
    <row r="36083" ht="13.15" customHeight="1" x14ac:dyDescent="0.2"/>
    <row r="36084" ht="13.15" customHeight="1" x14ac:dyDescent="0.2"/>
    <row r="36085" ht="13.15" customHeight="1" x14ac:dyDescent="0.2"/>
    <row r="36086" ht="13.15" customHeight="1" x14ac:dyDescent="0.2"/>
    <row r="36087" ht="13.15" customHeight="1" x14ac:dyDescent="0.2"/>
    <row r="36088" ht="13.15" customHeight="1" x14ac:dyDescent="0.2"/>
    <row r="36089" ht="13.15" customHeight="1" x14ac:dyDescent="0.2"/>
    <row r="36090" ht="13.15" customHeight="1" x14ac:dyDescent="0.2"/>
    <row r="36091" ht="13.15" customHeight="1" x14ac:dyDescent="0.2"/>
    <row r="36092" ht="13.15" customHeight="1" x14ac:dyDescent="0.2"/>
    <row r="36093" ht="13.15" customHeight="1" x14ac:dyDescent="0.2"/>
    <row r="36094" ht="13.15" customHeight="1" x14ac:dyDescent="0.2"/>
    <row r="36095" ht="13.15" customHeight="1" x14ac:dyDescent="0.2"/>
    <row r="36096" ht="13.15" customHeight="1" x14ac:dyDescent="0.2"/>
    <row r="36097" ht="13.15" customHeight="1" x14ac:dyDescent="0.2"/>
    <row r="36098" ht="13.15" customHeight="1" x14ac:dyDescent="0.2"/>
    <row r="36099" ht="13.15" customHeight="1" x14ac:dyDescent="0.2"/>
    <row r="36100" ht="13.15" customHeight="1" x14ac:dyDescent="0.2"/>
    <row r="36101" ht="13.15" customHeight="1" x14ac:dyDescent="0.2"/>
    <row r="36102" ht="13.15" customHeight="1" x14ac:dyDescent="0.2"/>
    <row r="36103" ht="13.15" customHeight="1" x14ac:dyDescent="0.2"/>
    <row r="36104" ht="13.15" customHeight="1" x14ac:dyDescent="0.2"/>
    <row r="36105" ht="13.15" customHeight="1" x14ac:dyDescent="0.2"/>
    <row r="36106" ht="13.15" customHeight="1" x14ac:dyDescent="0.2"/>
    <row r="36107" ht="13.15" customHeight="1" x14ac:dyDescent="0.2"/>
    <row r="36108" ht="13.15" customHeight="1" x14ac:dyDescent="0.2"/>
    <row r="36109" ht="13.15" customHeight="1" x14ac:dyDescent="0.2"/>
    <row r="36110" ht="13.15" customHeight="1" x14ac:dyDescent="0.2"/>
    <row r="36111" ht="13.15" customHeight="1" x14ac:dyDescent="0.2"/>
    <row r="36112" ht="13.15" customHeight="1" x14ac:dyDescent="0.2"/>
    <row r="36113" ht="13.15" customHeight="1" x14ac:dyDescent="0.2"/>
    <row r="36114" ht="13.15" customHeight="1" x14ac:dyDescent="0.2"/>
    <row r="36115" ht="13.15" customHeight="1" x14ac:dyDescent="0.2"/>
    <row r="36116" ht="13.15" customHeight="1" x14ac:dyDescent="0.2"/>
    <row r="36117" ht="13.15" customHeight="1" x14ac:dyDescent="0.2"/>
    <row r="36118" ht="13.15" customHeight="1" x14ac:dyDescent="0.2"/>
    <row r="36119" ht="13.15" customHeight="1" x14ac:dyDescent="0.2"/>
    <row r="36120" ht="13.15" customHeight="1" x14ac:dyDescent="0.2"/>
    <row r="36121" ht="13.15" customHeight="1" x14ac:dyDescent="0.2"/>
    <row r="36122" ht="13.15" customHeight="1" x14ac:dyDescent="0.2"/>
    <row r="36123" ht="13.15" customHeight="1" x14ac:dyDescent="0.2"/>
    <row r="36124" ht="13.15" customHeight="1" x14ac:dyDescent="0.2"/>
    <row r="36125" ht="13.15" customHeight="1" x14ac:dyDescent="0.2"/>
    <row r="36126" ht="13.15" customHeight="1" x14ac:dyDescent="0.2"/>
    <row r="36127" ht="13.15" customHeight="1" x14ac:dyDescent="0.2"/>
    <row r="36128" ht="13.15" customHeight="1" x14ac:dyDescent="0.2"/>
    <row r="36129" ht="13.15" customHeight="1" x14ac:dyDescent="0.2"/>
    <row r="36130" ht="13.15" customHeight="1" x14ac:dyDescent="0.2"/>
    <row r="36131" ht="13.15" customHeight="1" x14ac:dyDescent="0.2"/>
    <row r="36132" ht="13.15" customHeight="1" x14ac:dyDescent="0.2"/>
    <row r="36133" ht="13.15" customHeight="1" x14ac:dyDescent="0.2"/>
    <row r="36134" ht="13.15" customHeight="1" x14ac:dyDescent="0.2"/>
    <row r="36135" ht="13.15" customHeight="1" x14ac:dyDescent="0.2"/>
    <row r="36136" ht="13.15" customHeight="1" x14ac:dyDescent="0.2"/>
    <row r="36137" ht="13.15" customHeight="1" x14ac:dyDescent="0.2"/>
    <row r="36138" ht="13.15" customHeight="1" x14ac:dyDescent="0.2"/>
    <row r="36139" ht="13.15" customHeight="1" x14ac:dyDescent="0.2"/>
    <row r="36140" ht="13.15" customHeight="1" x14ac:dyDescent="0.2"/>
    <row r="36141" ht="13.15" customHeight="1" x14ac:dyDescent="0.2"/>
    <row r="36142" ht="13.15" customHeight="1" x14ac:dyDescent="0.2"/>
    <row r="36143" ht="13.15" customHeight="1" x14ac:dyDescent="0.2"/>
    <row r="36144" ht="13.15" customHeight="1" x14ac:dyDescent="0.2"/>
    <row r="36145" ht="13.15" customHeight="1" x14ac:dyDescent="0.2"/>
    <row r="36146" ht="13.15" customHeight="1" x14ac:dyDescent="0.2"/>
    <row r="36147" ht="13.15" customHeight="1" x14ac:dyDescent="0.2"/>
    <row r="36148" ht="13.15" customHeight="1" x14ac:dyDescent="0.2"/>
    <row r="36149" ht="13.15" customHeight="1" x14ac:dyDescent="0.2"/>
    <row r="36150" ht="13.15" customHeight="1" x14ac:dyDescent="0.2"/>
    <row r="36151" ht="13.15" customHeight="1" x14ac:dyDescent="0.2"/>
    <row r="36152" ht="13.15" customHeight="1" x14ac:dyDescent="0.2"/>
    <row r="36153" ht="13.15" customHeight="1" x14ac:dyDescent="0.2"/>
    <row r="36154" ht="13.15" customHeight="1" x14ac:dyDescent="0.2"/>
    <row r="36155" ht="13.15" customHeight="1" x14ac:dyDescent="0.2"/>
    <row r="36156" ht="13.15" customHeight="1" x14ac:dyDescent="0.2"/>
    <row r="36157" ht="13.15" customHeight="1" x14ac:dyDescent="0.2"/>
    <row r="36158" ht="13.15" customHeight="1" x14ac:dyDescent="0.2"/>
    <row r="36159" ht="13.15" customHeight="1" x14ac:dyDescent="0.2"/>
    <row r="36160" ht="13.15" customHeight="1" x14ac:dyDescent="0.2"/>
    <row r="36161" ht="13.15" customHeight="1" x14ac:dyDescent="0.2"/>
    <row r="36162" ht="13.15" customHeight="1" x14ac:dyDescent="0.2"/>
    <row r="36163" ht="13.15" customHeight="1" x14ac:dyDescent="0.2"/>
    <row r="36164" ht="13.15" customHeight="1" x14ac:dyDescent="0.2"/>
    <row r="36165" ht="13.15" customHeight="1" x14ac:dyDescent="0.2"/>
    <row r="36166" ht="13.15" customHeight="1" x14ac:dyDescent="0.2"/>
    <row r="36167" ht="13.15" customHeight="1" x14ac:dyDescent="0.2"/>
    <row r="36168" ht="13.15" customHeight="1" x14ac:dyDescent="0.2"/>
    <row r="36169" ht="13.15" customHeight="1" x14ac:dyDescent="0.2"/>
    <row r="36170" ht="13.15" customHeight="1" x14ac:dyDescent="0.2"/>
    <row r="36171" ht="13.15" customHeight="1" x14ac:dyDescent="0.2"/>
    <row r="36172" ht="13.15" customHeight="1" x14ac:dyDescent="0.2"/>
    <row r="36173" ht="13.15" customHeight="1" x14ac:dyDescent="0.2"/>
    <row r="36174" ht="13.15" customHeight="1" x14ac:dyDescent="0.2"/>
    <row r="36175" ht="13.15" customHeight="1" x14ac:dyDescent="0.2"/>
    <row r="36176" ht="13.15" customHeight="1" x14ac:dyDescent="0.2"/>
    <row r="36177" ht="13.15" customHeight="1" x14ac:dyDescent="0.2"/>
    <row r="36178" ht="13.15" customHeight="1" x14ac:dyDescent="0.2"/>
    <row r="36179" ht="13.15" customHeight="1" x14ac:dyDescent="0.2"/>
    <row r="36180" ht="13.15" customHeight="1" x14ac:dyDescent="0.2"/>
    <row r="36181" ht="13.15" customHeight="1" x14ac:dyDescent="0.2"/>
    <row r="36182" ht="13.15" customHeight="1" x14ac:dyDescent="0.2"/>
    <row r="36183" ht="13.15" customHeight="1" x14ac:dyDescent="0.2"/>
    <row r="36184" ht="13.15" customHeight="1" x14ac:dyDescent="0.2"/>
    <row r="36185" ht="13.15" customHeight="1" x14ac:dyDescent="0.2"/>
    <row r="36186" ht="13.15" customHeight="1" x14ac:dyDescent="0.2"/>
    <row r="36187" ht="13.15" customHeight="1" x14ac:dyDescent="0.2"/>
    <row r="36188" ht="13.15" customHeight="1" x14ac:dyDescent="0.2"/>
    <row r="36189" ht="13.15" customHeight="1" x14ac:dyDescent="0.2"/>
    <row r="36190" ht="13.15" customHeight="1" x14ac:dyDescent="0.2"/>
    <row r="36191" ht="13.15" customHeight="1" x14ac:dyDescent="0.2"/>
    <row r="36192" ht="13.15" customHeight="1" x14ac:dyDescent="0.2"/>
    <row r="36193" ht="13.15" customHeight="1" x14ac:dyDescent="0.2"/>
    <row r="36194" ht="13.15" customHeight="1" x14ac:dyDescent="0.2"/>
    <row r="36195" ht="13.15" customHeight="1" x14ac:dyDescent="0.2"/>
    <row r="36196" ht="13.15" customHeight="1" x14ac:dyDescent="0.2"/>
    <row r="36197" ht="13.15" customHeight="1" x14ac:dyDescent="0.2"/>
    <row r="36198" ht="13.15" customHeight="1" x14ac:dyDescent="0.2"/>
    <row r="36199" ht="13.15" customHeight="1" x14ac:dyDescent="0.2"/>
    <row r="36200" ht="13.15" customHeight="1" x14ac:dyDescent="0.2"/>
    <row r="36201" ht="13.15" customHeight="1" x14ac:dyDescent="0.2"/>
    <row r="36202" ht="13.15" customHeight="1" x14ac:dyDescent="0.2"/>
    <row r="36203" ht="13.15" customHeight="1" x14ac:dyDescent="0.2"/>
    <row r="36204" ht="13.15" customHeight="1" x14ac:dyDescent="0.2"/>
    <row r="36205" ht="13.15" customHeight="1" x14ac:dyDescent="0.2"/>
    <row r="36206" ht="13.15" customHeight="1" x14ac:dyDescent="0.2"/>
    <row r="36207" ht="13.15" customHeight="1" x14ac:dyDescent="0.2"/>
    <row r="36208" ht="13.15" customHeight="1" x14ac:dyDescent="0.2"/>
    <row r="36209" ht="13.15" customHeight="1" x14ac:dyDescent="0.2"/>
    <row r="36210" ht="13.15" customHeight="1" x14ac:dyDescent="0.2"/>
    <row r="36211" ht="13.15" customHeight="1" x14ac:dyDescent="0.2"/>
    <row r="36212" ht="13.15" customHeight="1" x14ac:dyDescent="0.2"/>
    <row r="36213" ht="13.15" customHeight="1" x14ac:dyDescent="0.2"/>
    <row r="36214" ht="13.15" customHeight="1" x14ac:dyDescent="0.2"/>
    <row r="36215" ht="13.15" customHeight="1" x14ac:dyDescent="0.2"/>
    <row r="36216" ht="13.15" customHeight="1" x14ac:dyDescent="0.2"/>
    <row r="36217" ht="13.15" customHeight="1" x14ac:dyDescent="0.2"/>
    <row r="36218" ht="13.15" customHeight="1" x14ac:dyDescent="0.2"/>
    <row r="36219" ht="13.15" customHeight="1" x14ac:dyDescent="0.2"/>
    <row r="36220" ht="13.15" customHeight="1" x14ac:dyDescent="0.2"/>
    <row r="36221" ht="13.15" customHeight="1" x14ac:dyDescent="0.2"/>
    <row r="36222" ht="13.15" customHeight="1" x14ac:dyDescent="0.2"/>
    <row r="36223" ht="13.15" customHeight="1" x14ac:dyDescent="0.2"/>
    <row r="36224" ht="13.15" customHeight="1" x14ac:dyDescent="0.2"/>
    <row r="36225" ht="13.15" customHeight="1" x14ac:dyDescent="0.2"/>
    <row r="36226" ht="13.15" customHeight="1" x14ac:dyDescent="0.2"/>
    <row r="36227" ht="13.15" customHeight="1" x14ac:dyDescent="0.2"/>
    <row r="36228" ht="13.15" customHeight="1" x14ac:dyDescent="0.2"/>
    <row r="36229" ht="13.15" customHeight="1" x14ac:dyDescent="0.2"/>
    <row r="36230" ht="13.15" customHeight="1" x14ac:dyDescent="0.2"/>
    <row r="36231" ht="13.15" customHeight="1" x14ac:dyDescent="0.2"/>
    <row r="36232" ht="13.15" customHeight="1" x14ac:dyDescent="0.2"/>
    <row r="36233" ht="13.15" customHeight="1" x14ac:dyDescent="0.2"/>
    <row r="36234" ht="13.15" customHeight="1" x14ac:dyDescent="0.2"/>
    <row r="36235" ht="13.15" customHeight="1" x14ac:dyDescent="0.2"/>
    <row r="36236" ht="13.15" customHeight="1" x14ac:dyDescent="0.2"/>
    <row r="36237" ht="13.15" customHeight="1" x14ac:dyDescent="0.2"/>
    <row r="36238" ht="13.15" customHeight="1" x14ac:dyDescent="0.2"/>
    <row r="36239" ht="13.15" customHeight="1" x14ac:dyDescent="0.2"/>
    <row r="36240" ht="13.15" customHeight="1" x14ac:dyDescent="0.2"/>
    <row r="36241" ht="13.15" customHeight="1" x14ac:dyDescent="0.2"/>
    <row r="36242" ht="13.15" customHeight="1" x14ac:dyDescent="0.2"/>
    <row r="36243" ht="13.15" customHeight="1" x14ac:dyDescent="0.2"/>
    <row r="36244" ht="13.15" customHeight="1" x14ac:dyDescent="0.2"/>
    <row r="36245" ht="13.15" customHeight="1" x14ac:dyDescent="0.2"/>
    <row r="36246" ht="13.15" customHeight="1" x14ac:dyDescent="0.2"/>
    <row r="36247" ht="13.15" customHeight="1" x14ac:dyDescent="0.2"/>
    <row r="36248" ht="13.15" customHeight="1" x14ac:dyDescent="0.2"/>
    <row r="36249" ht="13.15" customHeight="1" x14ac:dyDescent="0.2"/>
    <row r="36250" ht="13.15" customHeight="1" x14ac:dyDescent="0.2"/>
    <row r="36251" ht="13.15" customHeight="1" x14ac:dyDescent="0.2"/>
    <row r="36252" ht="13.15" customHeight="1" x14ac:dyDescent="0.2"/>
    <row r="36253" ht="13.15" customHeight="1" x14ac:dyDescent="0.2"/>
    <row r="36254" ht="13.15" customHeight="1" x14ac:dyDescent="0.2"/>
    <row r="36255" ht="13.15" customHeight="1" x14ac:dyDescent="0.2"/>
    <row r="36256" ht="13.15" customHeight="1" x14ac:dyDescent="0.2"/>
    <row r="36257" ht="13.15" customHeight="1" x14ac:dyDescent="0.2"/>
    <row r="36258" ht="13.15" customHeight="1" x14ac:dyDescent="0.2"/>
    <row r="36259" ht="13.15" customHeight="1" x14ac:dyDescent="0.2"/>
    <row r="36260" ht="13.15" customHeight="1" x14ac:dyDescent="0.2"/>
    <row r="36261" ht="13.15" customHeight="1" x14ac:dyDescent="0.2"/>
    <row r="36262" ht="13.15" customHeight="1" x14ac:dyDescent="0.2"/>
    <row r="36263" ht="13.15" customHeight="1" x14ac:dyDescent="0.2"/>
    <row r="36264" ht="13.15" customHeight="1" x14ac:dyDescent="0.2"/>
    <row r="36265" ht="13.15" customHeight="1" x14ac:dyDescent="0.2"/>
    <row r="36266" ht="13.15" customHeight="1" x14ac:dyDescent="0.2"/>
    <row r="36267" ht="13.15" customHeight="1" x14ac:dyDescent="0.2"/>
    <row r="36268" ht="13.15" customHeight="1" x14ac:dyDescent="0.2"/>
    <row r="36269" ht="13.15" customHeight="1" x14ac:dyDescent="0.2"/>
    <row r="36270" ht="13.15" customHeight="1" x14ac:dyDescent="0.2"/>
    <row r="36271" ht="13.15" customHeight="1" x14ac:dyDescent="0.2"/>
    <row r="36272" ht="13.15" customHeight="1" x14ac:dyDescent="0.2"/>
    <row r="36273" ht="13.15" customHeight="1" x14ac:dyDescent="0.2"/>
    <row r="36274" ht="13.15" customHeight="1" x14ac:dyDescent="0.2"/>
    <row r="36275" ht="13.15" customHeight="1" x14ac:dyDescent="0.2"/>
    <row r="36276" ht="13.15" customHeight="1" x14ac:dyDescent="0.2"/>
    <row r="36277" ht="13.15" customHeight="1" x14ac:dyDescent="0.2"/>
    <row r="36278" ht="13.15" customHeight="1" x14ac:dyDescent="0.2"/>
    <row r="36279" ht="13.15" customHeight="1" x14ac:dyDescent="0.2"/>
    <row r="36280" ht="13.15" customHeight="1" x14ac:dyDescent="0.2"/>
    <row r="36281" ht="13.15" customHeight="1" x14ac:dyDescent="0.2"/>
    <row r="36282" ht="13.15" customHeight="1" x14ac:dyDescent="0.2"/>
    <row r="36283" ht="13.15" customHeight="1" x14ac:dyDescent="0.2"/>
    <row r="36284" ht="13.15" customHeight="1" x14ac:dyDescent="0.2"/>
    <row r="36285" ht="13.15" customHeight="1" x14ac:dyDescent="0.2"/>
    <row r="36286" ht="13.15" customHeight="1" x14ac:dyDescent="0.2"/>
    <row r="36287" ht="13.15" customHeight="1" x14ac:dyDescent="0.2"/>
    <row r="36288" ht="13.15" customHeight="1" x14ac:dyDescent="0.2"/>
    <row r="36289" ht="13.15" customHeight="1" x14ac:dyDescent="0.2"/>
    <row r="36290" ht="13.15" customHeight="1" x14ac:dyDescent="0.2"/>
    <row r="36291" ht="13.15" customHeight="1" x14ac:dyDescent="0.2"/>
    <row r="36292" ht="13.15" customHeight="1" x14ac:dyDescent="0.2"/>
    <row r="36293" ht="13.15" customHeight="1" x14ac:dyDescent="0.2"/>
    <row r="36294" ht="13.15" customHeight="1" x14ac:dyDescent="0.2"/>
    <row r="36295" ht="13.15" customHeight="1" x14ac:dyDescent="0.2"/>
    <row r="36296" ht="13.15" customHeight="1" x14ac:dyDescent="0.2"/>
    <row r="36297" ht="13.15" customHeight="1" x14ac:dyDescent="0.2"/>
    <row r="36298" ht="13.15" customHeight="1" x14ac:dyDescent="0.2"/>
    <row r="36299" ht="13.15" customHeight="1" x14ac:dyDescent="0.2"/>
    <row r="36300" ht="13.15" customHeight="1" x14ac:dyDescent="0.2"/>
    <row r="36301" ht="13.15" customHeight="1" x14ac:dyDescent="0.2"/>
    <row r="36302" ht="13.15" customHeight="1" x14ac:dyDescent="0.2"/>
    <row r="36303" ht="13.15" customHeight="1" x14ac:dyDescent="0.2"/>
    <row r="36304" ht="13.15" customHeight="1" x14ac:dyDescent="0.2"/>
    <row r="36305" ht="13.15" customHeight="1" x14ac:dyDescent="0.2"/>
    <row r="36306" ht="13.15" customHeight="1" x14ac:dyDescent="0.2"/>
    <row r="36307" ht="13.15" customHeight="1" x14ac:dyDescent="0.2"/>
    <row r="36308" ht="13.15" customHeight="1" x14ac:dyDescent="0.2"/>
    <row r="36309" ht="13.15" customHeight="1" x14ac:dyDescent="0.2"/>
    <row r="36310" ht="13.15" customHeight="1" x14ac:dyDescent="0.2"/>
    <row r="36311" ht="13.15" customHeight="1" x14ac:dyDescent="0.2"/>
    <row r="36312" ht="13.15" customHeight="1" x14ac:dyDescent="0.2"/>
    <row r="36313" ht="13.15" customHeight="1" x14ac:dyDescent="0.2"/>
    <row r="36314" ht="13.15" customHeight="1" x14ac:dyDescent="0.2"/>
    <row r="36315" ht="13.15" customHeight="1" x14ac:dyDescent="0.2"/>
    <row r="36316" ht="13.15" customHeight="1" x14ac:dyDescent="0.2"/>
    <row r="36317" ht="13.15" customHeight="1" x14ac:dyDescent="0.2"/>
    <row r="36318" ht="13.15" customHeight="1" x14ac:dyDescent="0.2"/>
    <row r="36319" ht="13.15" customHeight="1" x14ac:dyDescent="0.2"/>
    <row r="36320" ht="13.15" customHeight="1" x14ac:dyDescent="0.2"/>
    <row r="36321" ht="13.15" customHeight="1" x14ac:dyDescent="0.2"/>
    <row r="36322" ht="13.15" customHeight="1" x14ac:dyDescent="0.2"/>
    <row r="36323" ht="13.15" customHeight="1" x14ac:dyDescent="0.2"/>
    <row r="36324" ht="13.15" customHeight="1" x14ac:dyDescent="0.2"/>
    <row r="36325" ht="13.15" customHeight="1" x14ac:dyDescent="0.2"/>
    <row r="36326" ht="13.15" customHeight="1" x14ac:dyDescent="0.2"/>
    <row r="36327" ht="13.15" customHeight="1" x14ac:dyDescent="0.2"/>
    <row r="36328" ht="13.15" customHeight="1" x14ac:dyDescent="0.2"/>
    <row r="36329" ht="13.15" customHeight="1" x14ac:dyDescent="0.2"/>
    <row r="36330" ht="13.15" customHeight="1" x14ac:dyDescent="0.2"/>
    <row r="36331" ht="13.15" customHeight="1" x14ac:dyDescent="0.2"/>
    <row r="36332" ht="13.15" customHeight="1" x14ac:dyDescent="0.2"/>
    <row r="36333" ht="13.15" customHeight="1" x14ac:dyDescent="0.2"/>
    <row r="36334" ht="13.15" customHeight="1" x14ac:dyDescent="0.2"/>
    <row r="36335" ht="13.15" customHeight="1" x14ac:dyDescent="0.2"/>
    <row r="36336" ht="13.15" customHeight="1" x14ac:dyDescent="0.2"/>
    <row r="36337" ht="13.15" customHeight="1" x14ac:dyDescent="0.2"/>
    <row r="36338" ht="13.15" customHeight="1" x14ac:dyDescent="0.2"/>
    <row r="36339" ht="13.15" customHeight="1" x14ac:dyDescent="0.2"/>
    <row r="36340" ht="13.15" customHeight="1" x14ac:dyDescent="0.2"/>
    <row r="36341" ht="13.15" customHeight="1" x14ac:dyDescent="0.2"/>
    <row r="36342" ht="13.15" customHeight="1" x14ac:dyDescent="0.2"/>
    <row r="36343" ht="13.15" customHeight="1" x14ac:dyDescent="0.2"/>
    <row r="36344" ht="13.15" customHeight="1" x14ac:dyDescent="0.2"/>
    <row r="36345" ht="13.15" customHeight="1" x14ac:dyDescent="0.2"/>
    <row r="36346" ht="13.15" customHeight="1" x14ac:dyDescent="0.2"/>
    <row r="36347" ht="13.15" customHeight="1" x14ac:dyDescent="0.2"/>
    <row r="36348" ht="13.15" customHeight="1" x14ac:dyDescent="0.2"/>
    <row r="36349" ht="13.15" customHeight="1" x14ac:dyDescent="0.2"/>
    <row r="36350" ht="13.15" customHeight="1" x14ac:dyDescent="0.2"/>
    <row r="36351" ht="13.15" customHeight="1" x14ac:dyDescent="0.2"/>
    <row r="36352" ht="13.15" customHeight="1" x14ac:dyDescent="0.2"/>
    <row r="36353" ht="13.15" customHeight="1" x14ac:dyDescent="0.2"/>
    <row r="36354" ht="13.15" customHeight="1" x14ac:dyDescent="0.2"/>
    <row r="36355" ht="13.15" customHeight="1" x14ac:dyDescent="0.2"/>
    <row r="36356" ht="13.15" customHeight="1" x14ac:dyDescent="0.2"/>
    <row r="36357" ht="13.15" customHeight="1" x14ac:dyDescent="0.2"/>
    <row r="36358" ht="13.15" customHeight="1" x14ac:dyDescent="0.2"/>
    <row r="36359" ht="13.15" customHeight="1" x14ac:dyDescent="0.2"/>
    <row r="36360" ht="13.15" customHeight="1" x14ac:dyDescent="0.2"/>
    <row r="36361" ht="13.15" customHeight="1" x14ac:dyDescent="0.2"/>
    <row r="36362" ht="13.15" customHeight="1" x14ac:dyDescent="0.2"/>
    <row r="36363" ht="13.15" customHeight="1" x14ac:dyDescent="0.2"/>
    <row r="36364" ht="13.15" customHeight="1" x14ac:dyDescent="0.2"/>
    <row r="36365" ht="13.15" customHeight="1" x14ac:dyDescent="0.2"/>
    <row r="36366" ht="13.15" customHeight="1" x14ac:dyDescent="0.2"/>
    <row r="36367" ht="13.15" customHeight="1" x14ac:dyDescent="0.2"/>
    <row r="36368" ht="13.15" customHeight="1" x14ac:dyDescent="0.2"/>
    <row r="36369" ht="13.15" customHeight="1" x14ac:dyDescent="0.2"/>
    <row r="36370" ht="13.15" customHeight="1" x14ac:dyDescent="0.2"/>
    <row r="36371" ht="13.15" customHeight="1" x14ac:dyDescent="0.2"/>
    <row r="36372" ht="13.15" customHeight="1" x14ac:dyDescent="0.2"/>
    <row r="36373" ht="13.15" customHeight="1" x14ac:dyDescent="0.2"/>
    <row r="36374" ht="13.15" customHeight="1" x14ac:dyDescent="0.2"/>
    <row r="36375" ht="13.15" customHeight="1" x14ac:dyDescent="0.2"/>
    <row r="36376" ht="13.15" customHeight="1" x14ac:dyDescent="0.2"/>
    <row r="36377" ht="13.15" customHeight="1" x14ac:dyDescent="0.2"/>
    <row r="36378" ht="13.15" customHeight="1" x14ac:dyDescent="0.2"/>
    <row r="36379" ht="13.15" customHeight="1" x14ac:dyDescent="0.2"/>
    <row r="36380" ht="13.15" customHeight="1" x14ac:dyDescent="0.2"/>
    <row r="36381" ht="13.15" customHeight="1" x14ac:dyDescent="0.2"/>
    <row r="36382" ht="13.15" customHeight="1" x14ac:dyDescent="0.2"/>
    <row r="36383" ht="13.15" customHeight="1" x14ac:dyDescent="0.2"/>
    <row r="36384" ht="13.15" customHeight="1" x14ac:dyDescent="0.2"/>
    <row r="36385" ht="13.15" customHeight="1" x14ac:dyDescent="0.2"/>
    <row r="36386" ht="13.15" customHeight="1" x14ac:dyDescent="0.2"/>
    <row r="36387" ht="13.15" customHeight="1" x14ac:dyDescent="0.2"/>
    <row r="36388" ht="13.15" customHeight="1" x14ac:dyDescent="0.2"/>
    <row r="36389" ht="13.15" customHeight="1" x14ac:dyDescent="0.2"/>
    <row r="36390" ht="13.15" customHeight="1" x14ac:dyDescent="0.2"/>
    <row r="36391" ht="13.15" customHeight="1" x14ac:dyDescent="0.2"/>
    <row r="36392" ht="13.15" customHeight="1" x14ac:dyDescent="0.2"/>
    <row r="36393" ht="13.15" customHeight="1" x14ac:dyDescent="0.2"/>
    <row r="36394" ht="13.15" customHeight="1" x14ac:dyDescent="0.2"/>
    <row r="36395" ht="13.15" customHeight="1" x14ac:dyDescent="0.2"/>
    <row r="36396" ht="13.15" customHeight="1" x14ac:dyDescent="0.2"/>
    <row r="36397" ht="13.15" customHeight="1" x14ac:dyDescent="0.2"/>
    <row r="36398" ht="13.15" customHeight="1" x14ac:dyDescent="0.2"/>
    <row r="36399" ht="13.15" customHeight="1" x14ac:dyDescent="0.2"/>
    <row r="36400" ht="13.15" customHeight="1" x14ac:dyDescent="0.2"/>
    <row r="36401" ht="13.15" customHeight="1" x14ac:dyDescent="0.2"/>
    <row r="36402" ht="13.15" customHeight="1" x14ac:dyDescent="0.2"/>
    <row r="36403" ht="13.15" customHeight="1" x14ac:dyDescent="0.2"/>
    <row r="36404" ht="13.15" customHeight="1" x14ac:dyDescent="0.2"/>
    <row r="36405" ht="13.15" customHeight="1" x14ac:dyDescent="0.2"/>
    <row r="36406" ht="13.15" customHeight="1" x14ac:dyDescent="0.2"/>
    <row r="36407" ht="13.15" customHeight="1" x14ac:dyDescent="0.2"/>
    <row r="36408" ht="13.15" customHeight="1" x14ac:dyDescent="0.2"/>
    <row r="36409" ht="13.15" customHeight="1" x14ac:dyDescent="0.2"/>
    <row r="36410" ht="13.15" customHeight="1" x14ac:dyDescent="0.2"/>
    <row r="36411" ht="13.15" customHeight="1" x14ac:dyDescent="0.2"/>
    <row r="36412" ht="13.15" customHeight="1" x14ac:dyDescent="0.2"/>
    <row r="36413" ht="13.15" customHeight="1" x14ac:dyDescent="0.2"/>
    <row r="36414" ht="13.15" customHeight="1" x14ac:dyDescent="0.2"/>
    <row r="36415" ht="13.15" customHeight="1" x14ac:dyDescent="0.2"/>
    <row r="36416" ht="13.15" customHeight="1" x14ac:dyDescent="0.2"/>
    <row r="36417" ht="13.15" customHeight="1" x14ac:dyDescent="0.2"/>
    <row r="36418" ht="13.15" customHeight="1" x14ac:dyDescent="0.2"/>
    <row r="36419" ht="13.15" customHeight="1" x14ac:dyDescent="0.2"/>
    <row r="36420" ht="13.15" customHeight="1" x14ac:dyDescent="0.2"/>
    <row r="36421" ht="13.15" customHeight="1" x14ac:dyDescent="0.2"/>
    <row r="36422" ht="13.15" customHeight="1" x14ac:dyDescent="0.2"/>
    <row r="36423" ht="13.15" customHeight="1" x14ac:dyDescent="0.2"/>
    <row r="36424" ht="13.15" customHeight="1" x14ac:dyDescent="0.2"/>
    <row r="36425" ht="13.15" customHeight="1" x14ac:dyDescent="0.2"/>
    <row r="36426" ht="13.15" customHeight="1" x14ac:dyDescent="0.2"/>
    <row r="36427" ht="13.15" customHeight="1" x14ac:dyDescent="0.2"/>
    <row r="36428" ht="13.15" customHeight="1" x14ac:dyDescent="0.2"/>
    <row r="36429" ht="13.15" customHeight="1" x14ac:dyDescent="0.2"/>
    <row r="36430" ht="13.15" customHeight="1" x14ac:dyDescent="0.2"/>
    <row r="36431" ht="13.15" customHeight="1" x14ac:dyDescent="0.2"/>
    <row r="36432" ht="13.15" customHeight="1" x14ac:dyDescent="0.2"/>
    <row r="36433" ht="13.15" customHeight="1" x14ac:dyDescent="0.2"/>
    <row r="36434" ht="13.15" customHeight="1" x14ac:dyDescent="0.2"/>
    <row r="36435" ht="13.15" customHeight="1" x14ac:dyDescent="0.2"/>
    <row r="36436" ht="13.15" customHeight="1" x14ac:dyDescent="0.2"/>
    <row r="36437" ht="13.15" customHeight="1" x14ac:dyDescent="0.2"/>
    <row r="36438" ht="13.15" customHeight="1" x14ac:dyDescent="0.2"/>
    <row r="36439" ht="13.15" customHeight="1" x14ac:dyDescent="0.2"/>
    <row r="36440" ht="13.15" customHeight="1" x14ac:dyDescent="0.2"/>
    <row r="36441" ht="13.15" customHeight="1" x14ac:dyDescent="0.2"/>
    <row r="36442" ht="13.15" customHeight="1" x14ac:dyDescent="0.2"/>
    <row r="36443" ht="13.15" customHeight="1" x14ac:dyDescent="0.2"/>
    <row r="36444" ht="13.15" customHeight="1" x14ac:dyDescent="0.2"/>
    <row r="36445" ht="13.15" customHeight="1" x14ac:dyDescent="0.2"/>
    <row r="36446" ht="13.15" customHeight="1" x14ac:dyDescent="0.2"/>
    <row r="36447" ht="13.15" customHeight="1" x14ac:dyDescent="0.2"/>
    <row r="36448" ht="13.15" customHeight="1" x14ac:dyDescent="0.2"/>
    <row r="36449" ht="13.15" customHeight="1" x14ac:dyDescent="0.2"/>
    <row r="36450" ht="13.15" customHeight="1" x14ac:dyDescent="0.2"/>
    <row r="36451" ht="13.15" customHeight="1" x14ac:dyDescent="0.2"/>
    <row r="36452" ht="13.15" customHeight="1" x14ac:dyDescent="0.2"/>
    <row r="36453" ht="13.15" customHeight="1" x14ac:dyDescent="0.2"/>
    <row r="36454" ht="13.15" customHeight="1" x14ac:dyDescent="0.2"/>
    <row r="36455" ht="13.15" customHeight="1" x14ac:dyDescent="0.2"/>
    <row r="36456" ht="13.15" customHeight="1" x14ac:dyDescent="0.2"/>
    <row r="36457" ht="13.15" customHeight="1" x14ac:dyDescent="0.2"/>
    <row r="36458" ht="13.15" customHeight="1" x14ac:dyDescent="0.2"/>
    <row r="36459" ht="13.15" customHeight="1" x14ac:dyDescent="0.2"/>
    <row r="36460" ht="13.15" customHeight="1" x14ac:dyDescent="0.2"/>
    <row r="36461" ht="13.15" customHeight="1" x14ac:dyDescent="0.2"/>
    <row r="36462" ht="13.15" customHeight="1" x14ac:dyDescent="0.2"/>
    <row r="36463" ht="13.15" customHeight="1" x14ac:dyDescent="0.2"/>
    <row r="36464" ht="13.15" customHeight="1" x14ac:dyDescent="0.2"/>
    <row r="36465" ht="13.15" customHeight="1" x14ac:dyDescent="0.2"/>
    <row r="36466" ht="13.15" customHeight="1" x14ac:dyDescent="0.2"/>
    <row r="36467" ht="13.15" customHeight="1" x14ac:dyDescent="0.2"/>
    <row r="36468" ht="13.15" customHeight="1" x14ac:dyDescent="0.2"/>
    <row r="36469" ht="13.15" customHeight="1" x14ac:dyDescent="0.2"/>
    <row r="36470" ht="13.15" customHeight="1" x14ac:dyDescent="0.2"/>
    <row r="36471" ht="13.15" customHeight="1" x14ac:dyDescent="0.2"/>
    <row r="36472" ht="13.15" customHeight="1" x14ac:dyDescent="0.2"/>
    <row r="36473" ht="13.15" customHeight="1" x14ac:dyDescent="0.2"/>
    <row r="36474" ht="13.15" customHeight="1" x14ac:dyDescent="0.2"/>
    <row r="36475" ht="13.15" customHeight="1" x14ac:dyDescent="0.2"/>
    <row r="36476" ht="13.15" customHeight="1" x14ac:dyDescent="0.2"/>
    <row r="36477" ht="13.15" customHeight="1" x14ac:dyDescent="0.2"/>
    <row r="36478" ht="13.15" customHeight="1" x14ac:dyDescent="0.2"/>
    <row r="36479" ht="13.15" customHeight="1" x14ac:dyDescent="0.2"/>
    <row r="36480" ht="13.15" customHeight="1" x14ac:dyDescent="0.2"/>
    <row r="36481" ht="13.15" customHeight="1" x14ac:dyDescent="0.2"/>
    <row r="36482" ht="13.15" customHeight="1" x14ac:dyDescent="0.2"/>
    <row r="36483" ht="13.15" customHeight="1" x14ac:dyDescent="0.2"/>
    <row r="36484" ht="13.15" customHeight="1" x14ac:dyDescent="0.2"/>
    <row r="36485" ht="13.15" customHeight="1" x14ac:dyDescent="0.2"/>
    <row r="36486" ht="13.15" customHeight="1" x14ac:dyDescent="0.2"/>
    <row r="36487" ht="13.15" customHeight="1" x14ac:dyDescent="0.2"/>
    <row r="36488" ht="13.15" customHeight="1" x14ac:dyDescent="0.2"/>
    <row r="36489" ht="13.15" customHeight="1" x14ac:dyDescent="0.2"/>
    <row r="36490" ht="13.15" customHeight="1" x14ac:dyDescent="0.2"/>
    <row r="36491" ht="13.15" customHeight="1" x14ac:dyDescent="0.2"/>
    <row r="36492" ht="13.15" customHeight="1" x14ac:dyDescent="0.2"/>
    <row r="36493" ht="13.15" customHeight="1" x14ac:dyDescent="0.2"/>
    <row r="36494" ht="13.15" customHeight="1" x14ac:dyDescent="0.2"/>
    <row r="36495" ht="13.15" customHeight="1" x14ac:dyDescent="0.2"/>
    <row r="36496" ht="13.15" customHeight="1" x14ac:dyDescent="0.2"/>
    <row r="36497" ht="13.15" customHeight="1" x14ac:dyDescent="0.2"/>
    <row r="36498" ht="13.15" customHeight="1" x14ac:dyDescent="0.2"/>
    <row r="36499" ht="13.15" customHeight="1" x14ac:dyDescent="0.2"/>
    <row r="36500" ht="13.15" customHeight="1" x14ac:dyDescent="0.2"/>
    <row r="36501" ht="13.15" customHeight="1" x14ac:dyDescent="0.2"/>
    <row r="36502" ht="13.15" customHeight="1" x14ac:dyDescent="0.2"/>
    <row r="36503" ht="13.15" customHeight="1" x14ac:dyDescent="0.2"/>
    <row r="36504" ht="13.15" customHeight="1" x14ac:dyDescent="0.2"/>
    <row r="36505" ht="13.15" customHeight="1" x14ac:dyDescent="0.2"/>
    <row r="36506" ht="13.15" customHeight="1" x14ac:dyDescent="0.2"/>
    <row r="36507" ht="13.15" customHeight="1" x14ac:dyDescent="0.2"/>
    <row r="36508" ht="13.15" customHeight="1" x14ac:dyDescent="0.2"/>
    <row r="36509" ht="13.15" customHeight="1" x14ac:dyDescent="0.2"/>
    <row r="36510" ht="13.15" customHeight="1" x14ac:dyDescent="0.2"/>
    <row r="36511" ht="13.15" customHeight="1" x14ac:dyDescent="0.2"/>
    <row r="36512" ht="13.15" customHeight="1" x14ac:dyDescent="0.2"/>
    <row r="36513" ht="13.15" customHeight="1" x14ac:dyDescent="0.2"/>
    <row r="36514" ht="13.15" customHeight="1" x14ac:dyDescent="0.2"/>
    <row r="36515" ht="13.15" customHeight="1" x14ac:dyDescent="0.2"/>
    <row r="36516" ht="13.15" customHeight="1" x14ac:dyDescent="0.2"/>
    <row r="36517" ht="13.15" customHeight="1" x14ac:dyDescent="0.2"/>
    <row r="36518" ht="13.15" customHeight="1" x14ac:dyDescent="0.2"/>
    <row r="36519" ht="13.15" customHeight="1" x14ac:dyDescent="0.2"/>
    <row r="36520" ht="13.15" customHeight="1" x14ac:dyDescent="0.2"/>
    <row r="36521" ht="13.15" customHeight="1" x14ac:dyDescent="0.2"/>
    <row r="36522" ht="13.15" customHeight="1" x14ac:dyDescent="0.2"/>
    <row r="36523" ht="13.15" customHeight="1" x14ac:dyDescent="0.2"/>
    <row r="36524" ht="13.15" customHeight="1" x14ac:dyDescent="0.2"/>
    <row r="36525" ht="13.15" customHeight="1" x14ac:dyDescent="0.2"/>
    <row r="36526" ht="13.15" customHeight="1" x14ac:dyDescent="0.2"/>
    <row r="36527" ht="13.15" customHeight="1" x14ac:dyDescent="0.2"/>
    <row r="36528" ht="13.15" customHeight="1" x14ac:dyDescent="0.2"/>
    <row r="36529" ht="13.15" customHeight="1" x14ac:dyDescent="0.2"/>
    <row r="36530" ht="13.15" customHeight="1" x14ac:dyDescent="0.2"/>
    <row r="36531" ht="13.15" customHeight="1" x14ac:dyDescent="0.2"/>
    <row r="36532" ht="13.15" customHeight="1" x14ac:dyDescent="0.2"/>
    <row r="36533" ht="13.15" customHeight="1" x14ac:dyDescent="0.2"/>
    <row r="36534" ht="13.15" customHeight="1" x14ac:dyDescent="0.2"/>
    <row r="36535" ht="13.15" customHeight="1" x14ac:dyDescent="0.2"/>
    <row r="36536" ht="13.15" customHeight="1" x14ac:dyDescent="0.2"/>
    <row r="36537" ht="13.15" customHeight="1" x14ac:dyDescent="0.2"/>
    <row r="36538" ht="13.15" customHeight="1" x14ac:dyDescent="0.2"/>
    <row r="36539" ht="13.15" customHeight="1" x14ac:dyDescent="0.2"/>
    <row r="36540" ht="13.15" customHeight="1" x14ac:dyDescent="0.2"/>
    <row r="36541" ht="13.15" customHeight="1" x14ac:dyDescent="0.2"/>
    <row r="36542" ht="13.15" customHeight="1" x14ac:dyDescent="0.2"/>
    <row r="36543" ht="13.15" customHeight="1" x14ac:dyDescent="0.2"/>
    <row r="36544" ht="13.15" customHeight="1" x14ac:dyDescent="0.2"/>
    <row r="36545" ht="13.15" customHeight="1" x14ac:dyDescent="0.2"/>
    <row r="36546" ht="13.15" customHeight="1" x14ac:dyDescent="0.2"/>
    <row r="36547" ht="13.15" customHeight="1" x14ac:dyDescent="0.2"/>
    <row r="36548" ht="13.15" customHeight="1" x14ac:dyDescent="0.2"/>
    <row r="36549" ht="13.15" customHeight="1" x14ac:dyDescent="0.2"/>
    <row r="36550" ht="13.15" customHeight="1" x14ac:dyDescent="0.2"/>
    <row r="36551" ht="13.15" customHeight="1" x14ac:dyDescent="0.2"/>
    <row r="36552" ht="13.15" customHeight="1" x14ac:dyDescent="0.2"/>
    <row r="36553" ht="13.15" customHeight="1" x14ac:dyDescent="0.2"/>
    <row r="36554" ht="13.15" customHeight="1" x14ac:dyDescent="0.2"/>
    <row r="36555" ht="13.15" customHeight="1" x14ac:dyDescent="0.2"/>
    <row r="36556" ht="13.15" customHeight="1" x14ac:dyDescent="0.2"/>
    <row r="36557" ht="13.15" customHeight="1" x14ac:dyDescent="0.2"/>
    <row r="36558" ht="13.15" customHeight="1" x14ac:dyDescent="0.2"/>
    <row r="36559" ht="13.15" customHeight="1" x14ac:dyDescent="0.2"/>
    <row r="36560" ht="13.15" customHeight="1" x14ac:dyDescent="0.2"/>
    <row r="36561" ht="13.15" customHeight="1" x14ac:dyDescent="0.2"/>
    <row r="36562" ht="13.15" customHeight="1" x14ac:dyDescent="0.2"/>
    <row r="36563" ht="13.15" customHeight="1" x14ac:dyDescent="0.2"/>
    <row r="36564" ht="13.15" customHeight="1" x14ac:dyDescent="0.2"/>
    <row r="36565" ht="13.15" customHeight="1" x14ac:dyDescent="0.2"/>
    <row r="36566" ht="13.15" customHeight="1" x14ac:dyDescent="0.2"/>
    <row r="36567" ht="13.15" customHeight="1" x14ac:dyDescent="0.2"/>
    <row r="36568" ht="13.15" customHeight="1" x14ac:dyDescent="0.2"/>
    <row r="36569" ht="13.15" customHeight="1" x14ac:dyDescent="0.2"/>
    <row r="36570" ht="13.15" customHeight="1" x14ac:dyDescent="0.2"/>
    <row r="36571" ht="13.15" customHeight="1" x14ac:dyDescent="0.2"/>
    <row r="36572" ht="13.15" customHeight="1" x14ac:dyDescent="0.2"/>
    <row r="36573" ht="13.15" customHeight="1" x14ac:dyDescent="0.2"/>
    <row r="36574" ht="13.15" customHeight="1" x14ac:dyDescent="0.2"/>
    <row r="36575" ht="13.15" customHeight="1" x14ac:dyDescent="0.2"/>
    <row r="36576" ht="13.15" customHeight="1" x14ac:dyDescent="0.2"/>
    <row r="36577" ht="13.15" customHeight="1" x14ac:dyDescent="0.2"/>
    <row r="36578" ht="13.15" customHeight="1" x14ac:dyDescent="0.2"/>
    <row r="36579" ht="13.15" customHeight="1" x14ac:dyDescent="0.2"/>
    <row r="36580" ht="13.15" customHeight="1" x14ac:dyDescent="0.2"/>
    <row r="36581" ht="13.15" customHeight="1" x14ac:dyDescent="0.2"/>
    <row r="36582" ht="13.15" customHeight="1" x14ac:dyDescent="0.2"/>
    <row r="36583" ht="13.15" customHeight="1" x14ac:dyDescent="0.2"/>
    <row r="36584" ht="13.15" customHeight="1" x14ac:dyDescent="0.2"/>
    <row r="36585" ht="13.15" customHeight="1" x14ac:dyDescent="0.2"/>
    <row r="36586" ht="13.15" customHeight="1" x14ac:dyDescent="0.2"/>
    <row r="36587" ht="13.15" customHeight="1" x14ac:dyDescent="0.2"/>
    <row r="36588" ht="13.15" customHeight="1" x14ac:dyDescent="0.2"/>
    <row r="36589" ht="13.15" customHeight="1" x14ac:dyDescent="0.2"/>
    <row r="36590" ht="13.15" customHeight="1" x14ac:dyDescent="0.2"/>
    <row r="36591" ht="13.15" customHeight="1" x14ac:dyDescent="0.2"/>
    <row r="36592" ht="13.15" customHeight="1" x14ac:dyDescent="0.2"/>
    <row r="36593" ht="13.15" customHeight="1" x14ac:dyDescent="0.2"/>
    <row r="36594" ht="13.15" customHeight="1" x14ac:dyDescent="0.2"/>
    <row r="36595" ht="13.15" customHeight="1" x14ac:dyDescent="0.2"/>
    <row r="36596" ht="13.15" customHeight="1" x14ac:dyDescent="0.2"/>
    <row r="36597" ht="13.15" customHeight="1" x14ac:dyDescent="0.2"/>
    <row r="36598" ht="13.15" customHeight="1" x14ac:dyDescent="0.2"/>
    <row r="36599" ht="13.15" customHeight="1" x14ac:dyDescent="0.2"/>
    <row r="36600" ht="13.15" customHeight="1" x14ac:dyDescent="0.2"/>
    <row r="36601" ht="13.15" customHeight="1" x14ac:dyDescent="0.2"/>
    <row r="36602" ht="13.15" customHeight="1" x14ac:dyDescent="0.2"/>
    <row r="36603" ht="13.15" customHeight="1" x14ac:dyDescent="0.2"/>
    <row r="36604" ht="13.15" customHeight="1" x14ac:dyDescent="0.2"/>
    <row r="36605" ht="13.15" customHeight="1" x14ac:dyDescent="0.2"/>
    <row r="36606" ht="13.15" customHeight="1" x14ac:dyDescent="0.2"/>
    <row r="36607" ht="13.15" customHeight="1" x14ac:dyDescent="0.2"/>
    <row r="36608" ht="13.15" customHeight="1" x14ac:dyDescent="0.2"/>
    <row r="36609" ht="13.15" customHeight="1" x14ac:dyDescent="0.2"/>
    <row r="36610" ht="13.15" customHeight="1" x14ac:dyDescent="0.2"/>
    <row r="36611" ht="13.15" customHeight="1" x14ac:dyDescent="0.2"/>
    <row r="36612" ht="13.15" customHeight="1" x14ac:dyDescent="0.2"/>
    <row r="36613" ht="13.15" customHeight="1" x14ac:dyDescent="0.2"/>
    <row r="36614" ht="13.15" customHeight="1" x14ac:dyDescent="0.2"/>
    <row r="36615" ht="13.15" customHeight="1" x14ac:dyDescent="0.2"/>
    <row r="36616" ht="13.15" customHeight="1" x14ac:dyDescent="0.2"/>
    <row r="36617" ht="13.15" customHeight="1" x14ac:dyDescent="0.2"/>
    <row r="36618" ht="13.15" customHeight="1" x14ac:dyDescent="0.2"/>
    <row r="36619" ht="13.15" customHeight="1" x14ac:dyDescent="0.2"/>
    <row r="36620" ht="13.15" customHeight="1" x14ac:dyDescent="0.2"/>
    <row r="36621" ht="13.15" customHeight="1" x14ac:dyDescent="0.2"/>
    <row r="36622" ht="13.15" customHeight="1" x14ac:dyDescent="0.2"/>
    <row r="36623" ht="13.15" customHeight="1" x14ac:dyDescent="0.2"/>
    <row r="36624" ht="13.15" customHeight="1" x14ac:dyDescent="0.2"/>
    <row r="36625" ht="13.15" customHeight="1" x14ac:dyDescent="0.2"/>
    <row r="36626" ht="13.15" customHeight="1" x14ac:dyDescent="0.2"/>
    <row r="36627" ht="13.15" customHeight="1" x14ac:dyDescent="0.2"/>
    <row r="36628" ht="13.15" customHeight="1" x14ac:dyDescent="0.2"/>
    <row r="36629" ht="13.15" customHeight="1" x14ac:dyDescent="0.2"/>
    <row r="36630" ht="13.15" customHeight="1" x14ac:dyDescent="0.2"/>
    <row r="36631" ht="13.15" customHeight="1" x14ac:dyDescent="0.2"/>
    <row r="36632" ht="13.15" customHeight="1" x14ac:dyDescent="0.2"/>
    <row r="36633" ht="13.15" customHeight="1" x14ac:dyDescent="0.2"/>
    <row r="36634" ht="13.15" customHeight="1" x14ac:dyDescent="0.2"/>
    <row r="36635" ht="13.15" customHeight="1" x14ac:dyDescent="0.2"/>
    <row r="36636" ht="13.15" customHeight="1" x14ac:dyDescent="0.2"/>
    <row r="36637" ht="13.15" customHeight="1" x14ac:dyDescent="0.2"/>
    <row r="36638" ht="13.15" customHeight="1" x14ac:dyDescent="0.2"/>
    <row r="36639" ht="13.15" customHeight="1" x14ac:dyDescent="0.2"/>
    <row r="36640" ht="13.15" customHeight="1" x14ac:dyDescent="0.2"/>
    <row r="36641" ht="13.15" customHeight="1" x14ac:dyDescent="0.2"/>
    <row r="36642" ht="13.15" customHeight="1" x14ac:dyDescent="0.2"/>
    <row r="36643" ht="13.15" customHeight="1" x14ac:dyDescent="0.2"/>
    <row r="36644" ht="13.15" customHeight="1" x14ac:dyDescent="0.2"/>
    <row r="36645" ht="13.15" customHeight="1" x14ac:dyDescent="0.2"/>
    <row r="36646" ht="13.15" customHeight="1" x14ac:dyDescent="0.2"/>
    <row r="36647" ht="13.15" customHeight="1" x14ac:dyDescent="0.2"/>
    <row r="36648" ht="13.15" customHeight="1" x14ac:dyDescent="0.2"/>
    <row r="36649" ht="13.15" customHeight="1" x14ac:dyDescent="0.2"/>
    <row r="36650" ht="13.15" customHeight="1" x14ac:dyDescent="0.2"/>
    <row r="36651" ht="13.15" customHeight="1" x14ac:dyDescent="0.2"/>
    <row r="36652" ht="13.15" customHeight="1" x14ac:dyDescent="0.2"/>
    <row r="36653" ht="13.15" customHeight="1" x14ac:dyDescent="0.2"/>
    <row r="36654" ht="13.15" customHeight="1" x14ac:dyDescent="0.2"/>
    <row r="36655" ht="13.15" customHeight="1" x14ac:dyDescent="0.2"/>
    <row r="36656" ht="13.15" customHeight="1" x14ac:dyDescent="0.2"/>
    <row r="36657" ht="13.15" customHeight="1" x14ac:dyDescent="0.2"/>
    <row r="36658" ht="13.15" customHeight="1" x14ac:dyDescent="0.2"/>
    <row r="36659" ht="13.15" customHeight="1" x14ac:dyDescent="0.2"/>
    <row r="36660" ht="13.15" customHeight="1" x14ac:dyDescent="0.2"/>
    <row r="36661" ht="13.15" customHeight="1" x14ac:dyDescent="0.2"/>
    <row r="36662" ht="13.15" customHeight="1" x14ac:dyDescent="0.2"/>
    <row r="36663" ht="13.15" customHeight="1" x14ac:dyDescent="0.2"/>
    <row r="36664" ht="13.15" customHeight="1" x14ac:dyDescent="0.2"/>
    <row r="36665" ht="13.15" customHeight="1" x14ac:dyDescent="0.2"/>
    <row r="36666" ht="13.15" customHeight="1" x14ac:dyDescent="0.2"/>
    <row r="36667" ht="13.15" customHeight="1" x14ac:dyDescent="0.2"/>
    <row r="36668" ht="13.15" customHeight="1" x14ac:dyDescent="0.2"/>
    <row r="36669" ht="13.15" customHeight="1" x14ac:dyDescent="0.2"/>
    <row r="36670" ht="13.15" customHeight="1" x14ac:dyDescent="0.2"/>
    <row r="36671" ht="13.15" customHeight="1" x14ac:dyDescent="0.2"/>
    <row r="36672" ht="13.15" customHeight="1" x14ac:dyDescent="0.2"/>
    <row r="36673" ht="13.15" customHeight="1" x14ac:dyDescent="0.2"/>
    <row r="36674" ht="13.15" customHeight="1" x14ac:dyDescent="0.2"/>
    <row r="36675" ht="13.15" customHeight="1" x14ac:dyDescent="0.2"/>
    <row r="36676" ht="13.15" customHeight="1" x14ac:dyDescent="0.2"/>
    <row r="36677" ht="13.15" customHeight="1" x14ac:dyDescent="0.2"/>
    <row r="36678" ht="13.15" customHeight="1" x14ac:dyDescent="0.2"/>
    <row r="36679" ht="13.15" customHeight="1" x14ac:dyDescent="0.2"/>
    <row r="36680" ht="13.15" customHeight="1" x14ac:dyDescent="0.2"/>
    <row r="36681" ht="13.15" customHeight="1" x14ac:dyDescent="0.2"/>
    <row r="36682" ht="13.15" customHeight="1" x14ac:dyDescent="0.2"/>
    <row r="36683" ht="13.15" customHeight="1" x14ac:dyDescent="0.2"/>
    <row r="36684" ht="13.15" customHeight="1" x14ac:dyDescent="0.2"/>
    <row r="36685" ht="13.15" customHeight="1" x14ac:dyDescent="0.2"/>
    <row r="36686" ht="13.15" customHeight="1" x14ac:dyDescent="0.2"/>
    <row r="36687" ht="13.15" customHeight="1" x14ac:dyDescent="0.2"/>
    <row r="36688" ht="13.15" customHeight="1" x14ac:dyDescent="0.2"/>
    <row r="36689" ht="13.15" customHeight="1" x14ac:dyDescent="0.2"/>
    <row r="36690" ht="13.15" customHeight="1" x14ac:dyDescent="0.2"/>
    <row r="36691" ht="13.15" customHeight="1" x14ac:dyDescent="0.2"/>
    <row r="36692" ht="13.15" customHeight="1" x14ac:dyDescent="0.2"/>
    <row r="36693" ht="13.15" customHeight="1" x14ac:dyDescent="0.2"/>
    <row r="36694" ht="13.15" customHeight="1" x14ac:dyDescent="0.2"/>
    <row r="36695" ht="13.15" customHeight="1" x14ac:dyDescent="0.2"/>
    <row r="36696" ht="13.15" customHeight="1" x14ac:dyDescent="0.2"/>
    <row r="36697" ht="13.15" customHeight="1" x14ac:dyDescent="0.2"/>
    <row r="36698" ht="13.15" customHeight="1" x14ac:dyDescent="0.2"/>
    <row r="36699" ht="13.15" customHeight="1" x14ac:dyDescent="0.2"/>
    <row r="36700" ht="13.15" customHeight="1" x14ac:dyDescent="0.2"/>
    <row r="36701" ht="13.15" customHeight="1" x14ac:dyDescent="0.2"/>
    <row r="36702" ht="13.15" customHeight="1" x14ac:dyDescent="0.2"/>
    <row r="36703" ht="13.15" customHeight="1" x14ac:dyDescent="0.2"/>
    <row r="36704" ht="13.15" customHeight="1" x14ac:dyDescent="0.2"/>
    <row r="36705" ht="13.15" customHeight="1" x14ac:dyDescent="0.2"/>
    <row r="36706" ht="13.15" customHeight="1" x14ac:dyDescent="0.2"/>
    <row r="36707" ht="13.15" customHeight="1" x14ac:dyDescent="0.2"/>
    <row r="36708" ht="13.15" customHeight="1" x14ac:dyDescent="0.2"/>
    <row r="36709" ht="13.15" customHeight="1" x14ac:dyDescent="0.2"/>
    <row r="36710" ht="13.15" customHeight="1" x14ac:dyDescent="0.2"/>
    <row r="36711" ht="13.15" customHeight="1" x14ac:dyDescent="0.2"/>
    <row r="36712" ht="13.15" customHeight="1" x14ac:dyDescent="0.2"/>
    <row r="36713" ht="13.15" customHeight="1" x14ac:dyDescent="0.2"/>
    <row r="36714" ht="13.15" customHeight="1" x14ac:dyDescent="0.2"/>
    <row r="36715" ht="13.15" customHeight="1" x14ac:dyDescent="0.2"/>
    <row r="36716" ht="13.15" customHeight="1" x14ac:dyDescent="0.2"/>
    <row r="36717" ht="13.15" customHeight="1" x14ac:dyDescent="0.2"/>
    <row r="36718" ht="13.15" customHeight="1" x14ac:dyDescent="0.2"/>
    <row r="36719" ht="13.15" customHeight="1" x14ac:dyDescent="0.2"/>
    <row r="36720" ht="13.15" customHeight="1" x14ac:dyDescent="0.2"/>
    <row r="36721" ht="13.15" customHeight="1" x14ac:dyDescent="0.2"/>
    <row r="36722" ht="13.15" customHeight="1" x14ac:dyDescent="0.2"/>
    <row r="36723" ht="13.15" customHeight="1" x14ac:dyDescent="0.2"/>
    <row r="36724" ht="13.15" customHeight="1" x14ac:dyDescent="0.2"/>
    <row r="36725" ht="13.15" customHeight="1" x14ac:dyDescent="0.2"/>
    <row r="36726" ht="13.15" customHeight="1" x14ac:dyDescent="0.2"/>
    <row r="36727" ht="13.15" customHeight="1" x14ac:dyDescent="0.2"/>
    <row r="36728" ht="13.15" customHeight="1" x14ac:dyDescent="0.2"/>
    <row r="36729" ht="13.15" customHeight="1" x14ac:dyDescent="0.2"/>
    <row r="36730" ht="13.15" customHeight="1" x14ac:dyDescent="0.2"/>
    <row r="36731" ht="13.15" customHeight="1" x14ac:dyDescent="0.2"/>
    <row r="36732" ht="13.15" customHeight="1" x14ac:dyDescent="0.2"/>
    <row r="36733" ht="13.15" customHeight="1" x14ac:dyDescent="0.2"/>
    <row r="36734" ht="13.15" customHeight="1" x14ac:dyDescent="0.2"/>
    <row r="36735" ht="13.15" customHeight="1" x14ac:dyDescent="0.2"/>
    <row r="36736" ht="13.15" customHeight="1" x14ac:dyDescent="0.2"/>
    <row r="36737" ht="13.15" customHeight="1" x14ac:dyDescent="0.2"/>
    <row r="36738" ht="13.15" customHeight="1" x14ac:dyDescent="0.2"/>
    <row r="36739" ht="13.15" customHeight="1" x14ac:dyDescent="0.2"/>
    <row r="36740" ht="13.15" customHeight="1" x14ac:dyDescent="0.2"/>
    <row r="36741" ht="13.15" customHeight="1" x14ac:dyDescent="0.2"/>
    <row r="36742" ht="13.15" customHeight="1" x14ac:dyDescent="0.2"/>
    <row r="36743" ht="13.15" customHeight="1" x14ac:dyDescent="0.2"/>
    <row r="36744" ht="13.15" customHeight="1" x14ac:dyDescent="0.2"/>
    <row r="36745" ht="13.15" customHeight="1" x14ac:dyDescent="0.2"/>
    <row r="36746" ht="13.15" customHeight="1" x14ac:dyDescent="0.2"/>
    <row r="36747" ht="13.15" customHeight="1" x14ac:dyDescent="0.2"/>
    <row r="36748" ht="13.15" customHeight="1" x14ac:dyDescent="0.2"/>
    <row r="36749" ht="13.15" customHeight="1" x14ac:dyDescent="0.2"/>
    <row r="36750" ht="13.15" customHeight="1" x14ac:dyDescent="0.2"/>
    <row r="36751" ht="13.15" customHeight="1" x14ac:dyDescent="0.2"/>
    <row r="36752" ht="13.15" customHeight="1" x14ac:dyDescent="0.2"/>
    <row r="36753" ht="13.15" customHeight="1" x14ac:dyDescent="0.2"/>
    <row r="36754" ht="13.15" customHeight="1" x14ac:dyDescent="0.2"/>
    <row r="36755" ht="13.15" customHeight="1" x14ac:dyDescent="0.2"/>
    <row r="36756" ht="13.15" customHeight="1" x14ac:dyDescent="0.2"/>
    <row r="36757" ht="13.15" customHeight="1" x14ac:dyDescent="0.2"/>
    <row r="36758" ht="13.15" customHeight="1" x14ac:dyDescent="0.2"/>
    <row r="36759" ht="13.15" customHeight="1" x14ac:dyDescent="0.2"/>
    <row r="36760" ht="13.15" customHeight="1" x14ac:dyDescent="0.2"/>
    <row r="36761" ht="13.15" customHeight="1" x14ac:dyDescent="0.2"/>
    <row r="36762" ht="13.15" customHeight="1" x14ac:dyDescent="0.2"/>
    <row r="36763" ht="13.15" customHeight="1" x14ac:dyDescent="0.2"/>
    <row r="36764" ht="13.15" customHeight="1" x14ac:dyDescent="0.2"/>
    <row r="36765" ht="13.15" customHeight="1" x14ac:dyDescent="0.2"/>
    <row r="36766" ht="13.15" customHeight="1" x14ac:dyDescent="0.2"/>
    <row r="36767" ht="13.15" customHeight="1" x14ac:dyDescent="0.2"/>
    <row r="36768" ht="13.15" customHeight="1" x14ac:dyDescent="0.2"/>
    <row r="36769" ht="13.15" customHeight="1" x14ac:dyDescent="0.2"/>
    <row r="36770" ht="13.15" customHeight="1" x14ac:dyDescent="0.2"/>
    <row r="36771" ht="13.15" customHeight="1" x14ac:dyDescent="0.2"/>
    <row r="36772" ht="13.15" customHeight="1" x14ac:dyDescent="0.2"/>
    <row r="36773" ht="13.15" customHeight="1" x14ac:dyDescent="0.2"/>
    <row r="36774" ht="13.15" customHeight="1" x14ac:dyDescent="0.2"/>
    <row r="36775" ht="13.15" customHeight="1" x14ac:dyDescent="0.2"/>
    <row r="36776" ht="13.15" customHeight="1" x14ac:dyDescent="0.2"/>
    <row r="36777" ht="13.15" customHeight="1" x14ac:dyDescent="0.2"/>
    <row r="36778" ht="13.15" customHeight="1" x14ac:dyDescent="0.2"/>
    <row r="36779" ht="13.15" customHeight="1" x14ac:dyDescent="0.2"/>
    <row r="36780" ht="13.15" customHeight="1" x14ac:dyDescent="0.2"/>
    <row r="36781" ht="13.15" customHeight="1" x14ac:dyDescent="0.2"/>
    <row r="36782" ht="13.15" customHeight="1" x14ac:dyDescent="0.2"/>
    <row r="36783" ht="13.15" customHeight="1" x14ac:dyDescent="0.2"/>
    <row r="36784" ht="13.15" customHeight="1" x14ac:dyDescent="0.2"/>
    <row r="36785" ht="13.15" customHeight="1" x14ac:dyDescent="0.2"/>
    <row r="36786" ht="13.15" customHeight="1" x14ac:dyDescent="0.2"/>
    <row r="36787" ht="13.15" customHeight="1" x14ac:dyDescent="0.2"/>
    <row r="36788" ht="13.15" customHeight="1" x14ac:dyDescent="0.2"/>
    <row r="36789" ht="13.15" customHeight="1" x14ac:dyDescent="0.2"/>
    <row r="36790" ht="13.15" customHeight="1" x14ac:dyDescent="0.2"/>
    <row r="36791" ht="13.15" customHeight="1" x14ac:dyDescent="0.2"/>
    <row r="36792" ht="13.15" customHeight="1" x14ac:dyDescent="0.2"/>
    <row r="36793" ht="13.15" customHeight="1" x14ac:dyDescent="0.2"/>
    <row r="36794" ht="13.15" customHeight="1" x14ac:dyDescent="0.2"/>
    <row r="36795" ht="13.15" customHeight="1" x14ac:dyDescent="0.2"/>
    <row r="36796" ht="13.15" customHeight="1" x14ac:dyDescent="0.2"/>
    <row r="36797" ht="13.15" customHeight="1" x14ac:dyDescent="0.2"/>
    <row r="36798" ht="13.15" customHeight="1" x14ac:dyDescent="0.2"/>
    <row r="36799" ht="13.15" customHeight="1" x14ac:dyDescent="0.2"/>
    <row r="36800" ht="13.15" customHeight="1" x14ac:dyDescent="0.2"/>
    <row r="36801" ht="13.15" customHeight="1" x14ac:dyDescent="0.2"/>
    <row r="36802" ht="13.15" customHeight="1" x14ac:dyDescent="0.2"/>
    <row r="36803" ht="13.15" customHeight="1" x14ac:dyDescent="0.2"/>
    <row r="36804" ht="13.15" customHeight="1" x14ac:dyDescent="0.2"/>
    <row r="36805" ht="13.15" customHeight="1" x14ac:dyDescent="0.2"/>
    <row r="36806" ht="13.15" customHeight="1" x14ac:dyDescent="0.2"/>
    <row r="36807" ht="13.15" customHeight="1" x14ac:dyDescent="0.2"/>
    <row r="36808" ht="13.15" customHeight="1" x14ac:dyDescent="0.2"/>
    <row r="36809" ht="13.15" customHeight="1" x14ac:dyDescent="0.2"/>
    <row r="36810" ht="13.15" customHeight="1" x14ac:dyDescent="0.2"/>
    <row r="36811" ht="13.15" customHeight="1" x14ac:dyDescent="0.2"/>
    <row r="36812" ht="13.15" customHeight="1" x14ac:dyDescent="0.2"/>
    <row r="36813" ht="13.15" customHeight="1" x14ac:dyDescent="0.2"/>
    <row r="36814" ht="13.15" customHeight="1" x14ac:dyDescent="0.2"/>
    <row r="36815" ht="13.15" customHeight="1" x14ac:dyDescent="0.2"/>
    <row r="36816" ht="13.15" customHeight="1" x14ac:dyDescent="0.2"/>
    <row r="36817" ht="13.15" customHeight="1" x14ac:dyDescent="0.2"/>
    <row r="36818" ht="13.15" customHeight="1" x14ac:dyDescent="0.2"/>
    <row r="36819" ht="13.15" customHeight="1" x14ac:dyDescent="0.2"/>
    <row r="36820" ht="13.15" customHeight="1" x14ac:dyDescent="0.2"/>
    <row r="36821" ht="13.15" customHeight="1" x14ac:dyDescent="0.2"/>
    <row r="36822" ht="13.15" customHeight="1" x14ac:dyDescent="0.2"/>
    <row r="36823" ht="13.15" customHeight="1" x14ac:dyDescent="0.2"/>
    <row r="36824" ht="13.15" customHeight="1" x14ac:dyDescent="0.2"/>
    <row r="36825" ht="13.15" customHeight="1" x14ac:dyDescent="0.2"/>
    <row r="36826" ht="13.15" customHeight="1" x14ac:dyDescent="0.2"/>
    <row r="36827" ht="13.15" customHeight="1" x14ac:dyDescent="0.2"/>
    <row r="36828" ht="13.15" customHeight="1" x14ac:dyDescent="0.2"/>
    <row r="36829" ht="13.15" customHeight="1" x14ac:dyDescent="0.2"/>
    <row r="36830" ht="13.15" customHeight="1" x14ac:dyDescent="0.2"/>
    <row r="36831" ht="13.15" customHeight="1" x14ac:dyDescent="0.2"/>
    <row r="36832" ht="13.15" customHeight="1" x14ac:dyDescent="0.2"/>
    <row r="36833" ht="13.15" customHeight="1" x14ac:dyDescent="0.2"/>
    <row r="36834" ht="13.15" customHeight="1" x14ac:dyDescent="0.2"/>
    <row r="36835" ht="13.15" customHeight="1" x14ac:dyDescent="0.2"/>
    <row r="36836" ht="13.15" customHeight="1" x14ac:dyDescent="0.2"/>
    <row r="36837" ht="13.15" customHeight="1" x14ac:dyDescent="0.2"/>
    <row r="36838" ht="13.15" customHeight="1" x14ac:dyDescent="0.2"/>
    <row r="36839" ht="13.15" customHeight="1" x14ac:dyDescent="0.2"/>
    <row r="36840" ht="13.15" customHeight="1" x14ac:dyDescent="0.2"/>
    <row r="36841" ht="13.15" customHeight="1" x14ac:dyDescent="0.2"/>
    <row r="36842" ht="13.15" customHeight="1" x14ac:dyDescent="0.2"/>
    <row r="36843" ht="13.15" customHeight="1" x14ac:dyDescent="0.2"/>
    <row r="36844" ht="13.15" customHeight="1" x14ac:dyDescent="0.2"/>
    <row r="36845" ht="13.15" customHeight="1" x14ac:dyDescent="0.2"/>
    <row r="36846" ht="13.15" customHeight="1" x14ac:dyDescent="0.2"/>
    <row r="36847" ht="13.15" customHeight="1" x14ac:dyDescent="0.2"/>
    <row r="36848" ht="13.15" customHeight="1" x14ac:dyDescent="0.2"/>
    <row r="36849" ht="13.15" customHeight="1" x14ac:dyDescent="0.2"/>
    <row r="36850" ht="13.15" customHeight="1" x14ac:dyDescent="0.2"/>
    <row r="36851" ht="13.15" customHeight="1" x14ac:dyDescent="0.2"/>
    <row r="36852" ht="13.15" customHeight="1" x14ac:dyDescent="0.2"/>
    <row r="36853" ht="13.15" customHeight="1" x14ac:dyDescent="0.2"/>
    <row r="36854" ht="13.15" customHeight="1" x14ac:dyDescent="0.2"/>
    <row r="36855" ht="13.15" customHeight="1" x14ac:dyDescent="0.2"/>
    <row r="36856" ht="13.15" customHeight="1" x14ac:dyDescent="0.2"/>
    <row r="36857" ht="13.15" customHeight="1" x14ac:dyDescent="0.2"/>
    <row r="36858" ht="13.15" customHeight="1" x14ac:dyDescent="0.2"/>
    <row r="36859" ht="13.15" customHeight="1" x14ac:dyDescent="0.2"/>
    <row r="36860" ht="13.15" customHeight="1" x14ac:dyDescent="0.2"/>
    <row r="36861" ht="13.15" customHeight="1" x14ac:dyDescent="0.2"/>
    <row r="36862" ht="13.15" customHeight="1" x14ac:dyDescent="0.2"/>
    <row r="36863" ht="13.15" customHeight="1" x14ac:dyDescent="0.2"/>
    <row r="36864" ht="13.15" customHeight="1" x14ac:dyDescent="0.2"/>
    <row r="36865" ht="13.15" customHeight="1" x14ac:dyDescent="0.2"/>
    <row r="36866" ht="13.15" customHeight="1" x14ac:dyDescent="0.2"/>
    <row r="36867" ht="13.15" customHeight="1" x14ac:dyDescent="0.2"/>
    <row r="36868" ht="13.15" customHeight="1" x14ac:dyDescent="0.2"/>
    <row r="36869" ht="13.15" customHeight="1" x14ac:dyDescent="0.2"/>
    <row r="36870" ht="13.15" customHeight="1" x14ac:dyDescent="0.2"/>
    <row r="36871" ht="13.15" customHeight="1" x14ac:dyDescent="0.2"/>
    <row r="36872" ht="13.15" customHeight="1" x14ac:dyDescent="0.2"/>
    <row r="36873" ht="13.15" customHeight="1" x14ac:dyDescent="0.2"/>
    <row r="36874" ht="13.15" customHeight="1" x14ac:dyDescent="0.2"/>
    <row r="36875" ht="13.15" customHeight="1" x14ac:dyDescent="0.2"/>
    <row r="36876" ht="13.15" customHeight="1" x14ac:dyDescent="0.2"/>
    <row r="36877" ht="13.15" customHeight="1" x14ac:dyDescent="0.2"/>
    <row r="36878" ht="13.15" customHeight="1" x14ac:dyDescent="0.2"/>
    <row r="36879" ht="13.15" customHeight="1" x14ac:dyDescent="0.2"/>
    <row r="36880" ht="13.15" customHeight="1" x14ac:dyDescent="0.2"/>
    <row r="36881" ht="13.15" customHeight="1" x14ac:dyDescent="0.2"/>
    <row r="36882" ht="13.15" customHeight="1" x14ac:dyDescent="0.2"/>
    <row r="36883" ht="13.15" customHeight="1" x14ac:dyDescent="0.2"/>
    <row r="36884" ht="13.15" customHeight="1" x14ac:dyDescent="0.2"/>
    <row r="36885" ht="13.15" customHeight="1" x14ac:dyDescent="0.2"/>
    <row r="36886" ht="13.15" customHeight="1" x14ac:dyDescent="0.2"/>
    <row r="36887" ht="13.15" customHeight="1" x14ac:dyDescent="0.2"/>
    <row r="36888" ht="13.15" customHeight="1" x14ac:dyDescent="0.2"/>
    <row r="36889" ht="13.15" customHeight="1" x14ac:dyDescent="0.2"/>
    <row r="36890" ht="13.15" customHeight="1" x14ac:dyDescent="0.2"/>
    <row r="36891" ht="13.15" customHeight="1" x14ac:dyDescent="0.2"/>
    <row r="36892" ht="13.15" customHeight="1" x14ac:dyDescent="0.2"/>
    <row r="36893" ht="13.15" customHeight="1" x14ac:dyDescent="0.2"/>
    <row r="36894" ht="13.15" customHeight="1" x14ac:dyDescent="0.2"/>
    <row r="36895" ht="13.15" customHeight="1" x14ac:dyDescent="0.2"/>
    <row r="36896" ht="13.15" customHeight="1" x14ac:dyDescent="0.2"/>
    <row r="36897" ht="13.15" customHeight="1" x14ac:dyDescent="0.2"/>
    <row r="36898" ht="13.15" customHeight="1" x14ac:dyDescent="0.2"/>
    <row r="36899" ht="13.15" customHeight="1" x14ac:dyDescent="0.2"/>
    <row r="36900" ht="13.15" customHeight="1" x14ac:dyDescent="0.2"/>
    <row r="36901" ht="13.15" customHeight="1" x14ac:dyDescent="0.2"/>
    <row r="36902" ht="13.15" customHeight="1" x14ac:dyDescent="0.2"/>
    <row r="36903" ht="13.15" customHeight="1" x14ac:dyDescent="0.2"/>
    <row r="36904" ht="13.15" customHeight="1" x14ac:dyDescent="0.2"/>
    <row r="36905" ht="13.15" customHeight="1" x14ac:dyDescent="0.2"/>
    <row r="36906" ht="13.15" customHeight="1" x14ac:dyDescent="0.2"/>
    <row r="36907" ht="13.15" customHeight="1" x14ac:dyDescent="0.2"/>
    <row r="36908" ht="13.15" customHeight="1" x14ac:dyDescent="0.2"/>
    <row r="36909" ht="13.15" customHeight="1" x14ac:dyDescent="0.2"/>
    <row r="36910" ht="13.15" customHeight="1" x14ac:dyDescent="0.2"/>
    <row r="36911" ht="13.15" customHeight="1" x14ac:dyDescent="0.2"/>
    <row r="36912" ht="13.15" customHeight="1" x14ac:dyDescent="0.2"/>
    <row r="36913" ht="13.15" customHeight="1" x14ac:dyDescent="0.2"/>
    <row r="36914" ht="13.15" customHeight="1" x14ac:dyDescent="0.2"/>
    <row r="36915" ht="13.15" customHeight="1" x14ac:dyDescent="0.2"/>
    <row r="36916" ht="13.15" customHeight="1" x14ac:dyDescent="0.2"/>
    <row r="36917" ht="13.15" customHeight="1" x14ac:dyDescent="0.2"/>
    <row r="36918" ht="13.15" customHeight="1" x14ac:dyDescent="0.2"/>
    <row r="36919" ht="13.15" customHeight="1" x14ac:dyDescent="0.2"/>
    <row r="36920" ht="13.15" customHeight="1" x14ac:dyDescent="0.2"/>
    <row r="36921" ht="13.15" customHeight="1" x14ac:dyDescent="0.2"/>
    <row r="36922" ht="13.15" customHeight="1" x14ac:dyDescent="0.2"/>
    <row r="36923" ht="13.15" customHeight="1" x14ac:dyDescent="0.2"/>
    <row r="36924" ht="13.15" customHeight="1" x14ac:dyDescent="0.2"/>
    <row r="36925" ht="13.15" customHeight="1" x14ac:dyDescent="0.2"/>
    <row r="36926" ht="13.15" customHeight="1" x14ac:dyDescent="0.2"/>
    <row r="36927" ht="13.15" customHeight="1" x14ac:dyDescent="0.2"/>
    <row r="36928" ht="13.15" customHeight="1" x14ac:dyDescent="0.2"/>
    <row r="36929" ht="13.15" customHeight="1" x14ac:dyDescent="0.2"/>
    <row r="36930" ht="13.15" customHeight="1" x14ac:dyDescent="0.2"/>
    <row r="36931" ht="13.15" customHeight="1" x14ac:dyDescent="0.2"/>
    <row r="36932" ht="13.15" customHeight="1" x14ac:dyDescent="0.2"/>
    <row r="36933" ht="13.15" customHeight="1" x14ac:dyDescent="0.2"/>
    <row r="36934" ht="13.15" customHeight="1" x14ac:dyDescent="0.2"/>
    <row r="36935" ht="13.15" customHeight="1" x14ac:dyDescent="0.2"/>
    <row r="36936" ht="13.15" customHeight="1" x14ac:dyDescent="0.2"/>
    <row r="36937" ht="13.15" customHeight="1" x14ac:dyDescent="0.2"/>
    <row r="36938" ht="13.15" customHeight="1" x14ac:dyDescent="0.2"/>
    <row r="36939" ht="13.15" customHeight="1" x14ac:dyDescent="0.2"/>
    <row r="36940" ht="13.15" customHeight="1" x14ac:dyDescent="0.2"/>
    <row r="36941" ht="13.15" customHeight="1" x14ac:dyDescent="0.2"/>
    <row r="36942" ht="13.15" customHeight="1" x14ac:dyDescent="0.2"/>
    <row r="36943" ht="13.15" customHeight="1" x14ac:dyDescent="0.2"/>
    <row r="36944" ht="13.15" customHeight="1" x14ac:dyDescent="0.2"/>
    <row r="36945" ht="13.15" customHeight="1" x14ac:dyDescent="0.2"/>
    <row r="36946" ht="13.15" customHeight="1" x14ac:dyDescent="0.2"/>
    <row r="36947" ht="13.15" customHeight="1" x14ac:dyDescent="0.2"/>
    <row r="36948" ht="13.15" customHeight="1" x14ac:dyDescent="0.2"/>
    <row r="36949" ht="13.15" customHeight="1" x14ac:dyDescent="0.2"/>
    <row r="36950" ht="13.15" customHeight="1" x14ac:dyDescent="0.2"/>
    <row r="36951" ht="13.15" customHeight="1" x14ac:dyDescent="0.2"/>
    <row r="36952" ht="13.15" customHeight="1" x14ac:dyDescent="0.2"/>
    <row r="36953" ht="13.15" customHeight="1" x14ac:dyDescent="0.2"/>
    <row r="36954" ht="13.15" customHeight="1" x14ac:dyDescent="0.2"/>
    <row r="36955" ht="13.15" customHeight="1" x14ac:dyDescent="0.2"/>
    <row r="36956" ht="13.15" customHeight="1" x14ac:dyDescent="0.2"/>
    <row r="36957" ht="13.15" customHeight="1" x14ac:dyDescent="0.2"/>
    <row r="36958" ht="13.15" customHeight="1" x14ac:dyDescent="0.2"/>
    <row r="36959" ht="13.15" customHeight="1" x14ac:dyDescent="0.2"/>
    <row r="36960" ht="13.15" customHeight="1" x14ac:dyDescent="0.2"/>
    <row r="36961" ht="13.15" customHeight="1" x14ac:dyDescent="0.2"/>
    <row r="36962" ht="13.15" customHeight="1" x14ac:dyDescent="0.2"/>
    <row r="36963" ht="13.15" customHeight="1" x14ac:dyDescent="0.2"/>
    <row r="36964" ht="13.15" customHeight="1" x14ac:dyDescent="0.2"/>
    <row r="36965" ht="13.15" customHeight="1" x14ac:dyDescent="0.2"/>
    <row r="36966" ht="13.15" customHeight="1" x14ac:dyDescent="0.2"/>
    <row r="36967" ht="13.15" customHeight="1" x14ac:dyDescent="0.2"/>
    <row r="36968" ht="13.15" customHeight="1" x14ac:dyDescent="0.2"/>
    <row r="36969" ht="13.15" customHeight="1" x14ac:dyDescent="0.2"/>
    <row r="36970" ht="13.15" customHeight="1" x14ac:dyDescent="0.2"/>
    <row r="36971" ht="13.15" customHeight="1" x14ac:dyDescent="0.2"/>
    <row r="36972" ht="13.15" customHeight="1" x14ac:dyDescent="0.2"/>
    <row r="36973" ht="13.15" customHeight="1" x14ac:dyDescent="0.2"/>
    <row r="36974" ht="13.15" customHeight="1" x14ac:dyDescent="0.2"/>
    <row r="36975" ht="13.15" customHeight="1" x14ac:dyDescent="0.2"/>
    <row r="36976" ht="13.15" customHeight="1" x14ac:dyDescent="0.2"/>
    <row r="36977" ht="13.15" customHeight="1" x14ac:dyDescent="0.2"/>
    <row r="36978" ht="13.15" customHeight="1" x14ac:dyDescent="0.2"/>
    <row r="36979" ht="13.15" customHeight="1" x14ac:dyDescent="0.2"/>
    <row r="36980" ht="13.15" customHeight="1" x14ac:dyDescent="0.2"/>
    <row r="36981" ht="13.15" customHeight="1" x14ac:dyDescent="0.2"/>
    <row r="36982" ht="13.15" customHeight="1" x14ac:dyDescent="0.2"/>
    <row r="36983" ht="13.15" customHeight="1" x14ac:dyDescent="0.2"/>
    <row r="36984" ht="13.15" customHeight="1" x14ac:dyDescent="0.2"/>
    <row r="36985" ht="13.15" customHeight="1" x14ac:dyDescent="0.2"/>
    <row r="36986" ht="13.15" customHeight="1" x14ac:dyDescent="0.2"/>
    <row r="36987" ht="13.15" customHeight="1" x14ac:dyDescent="0.2"/>
    <row r="36988" ht="13.15" customHeight="1" x14ac:dyDescent="0.2"/>
    <row r="36989" ht="13.15" customHeight="1" x14ac:dyDescent="0.2"/>
    <row r="36990" ht="13.15" customHeight="1" x14ac:dyDescent="0.2"/>
    <row r="36991" ht="13.15" customHeight="1" x14ac:dyDescent="0.2"/>
    <row r="36992" ht="13.15" customHeight="1" x14ac:dyDescent="0.2"/>
    <row r="36993" ht="13.15" customHeight="1" x14ac:dyDescent="0.2"/>
    <row r="36994" ht="13.15" customHeight="1" x14ac:dyDescent="0.2"/>
    <row r="36995" ht="13.15" customHeight="1" x14ac:dyDescent="0.2"/>
    <row r="36996" ht="13.15" customHeight="1" x14ac:dyDescent="0.2"/>
    <row r="36997" ht="13.15" customHeight="1" x14ac:dyDescent="0.2"/>
    <row r="36998" ht="13.15" customHeight="1" x14ac:dyDescent="0.2"/>
    <row r="36999" ht="13.15" customHeight="1" x14ac:dyDescent="0.2"/>
    <row r="37000" ht="13.15" customHeight="1" x14ac:dyDescent="0.2"/>
    <row r="37001" ht="13.15" customHeight="1" x14ac:dyDescent="0.2"/>
    <row r="37002" ht="13.15" customHeight="1" x14ac:dyDescent="0.2"/>
    <row r="37003" ht="13.15" customHeight="1" x14ac:dyDescent="0.2"/>
    <row r="37004" ht="13.15" customHeight="1" x14ac:dyDescent="0.2"/>
    <row r="37005" ht="13.15" customHeight="1" x14ac:dyDescent="0.2"/>
    <row r="37006" ht="13.15" customHeight="1" x14ac:dyDescent="0.2"/>
    <row r="37007" ht="13.15" customHeight="1" x14ac:dyDescent="0.2"/>
    <row r="37008" ht="13.15" customHeight="1" x14ac:dyDescent="0.2"/>
    <row r="37009" ht="13.15" customHeight="1" x14ac:dyDescent="0.2"/>
    <row r="37010" ht="13.15" customHeight="1" x14ac:dyDescent="0.2"/>
    <row r="37011" ht="13.15" customHeight="1" x14ac:dyDescent="0.2"/>
    <row r="37012" ht="13.15" customHeight="1" x14ac:dyDescent="0.2"/>
    <row r="37013" ht="13.15" customHeight="1" x14ac:dyDescent="0.2"/>
    <row r="37014" ht="13.15" customHeight="1" x14ac:dyDescent="0.2"/>
    <row r="37015" ht="13.15" customHeight="1" x14ac:dyDescent="0.2"/>
    <row r="37016" ht="13.15" customHeight="1" x14ac:dyDescent="0.2"/>
    <row r="37017" ht="13.15" customHeight="1" x14ac:dyDescent="0.2"/>
    <row r="37018" ht="13.15" customHeight="1" x14ac:dyDescent="0.2"/>
    <row r="37019" ht="13.15" customHeight="1" x14ac:dyDescent="0.2"/>
    <row r="37020" ht="13.15" customHeight="1" x14ac:dyDescent="0.2"/>
    <row r="37021" ht="13.15" customHeight="1" x14ac:dyDescent="0.2"/>
    <row r="37022" ht="13.15" customHeight="1" x14ac:dyDescent="0.2"/>
    <row r="37023" ht="13.15" customHeight="1" x14ac:dyDescent="0.2"/>
    <row r="37024" ht="13.15" customHeight="1" x14ac:dyDescent="0.2"/>
    <row r="37025" ht="13.15" customHeight="1" x14ac:dyDescent="0.2"/>
    <row r="37026" ht="13.15" customHeight="1" x14ac:dyDescent="0.2"/>
    <row r="37027" ht="13.15" customHeight="1" x14ac:dyDescent="0.2"/>
    <row r="37028" ht="13.15" customHeight="1" x14ac:dyDescent="0.2"/>
    <row r="37029" ht="13.15" customHeight="1" x14ac:dyDescent="0.2"/>
    <row r="37030" ht="13.15" customHeight="1" x14ac:dyDescent="0.2"/>
    <row r="37031" ht="13.15" customHeight="1" x14ac:dyDescent="0.2"/>
    <row r="37032" ht="13.15" customHeight="1" x14ac:dyDescent="0.2"/>
    <row r="37033" ht="13.15" customHeight="1" x14ac:dyDescent="0.2"/>
    <row r="37034" ht="13.15" customHeight="1" x14ac:dyDescent="0.2"/>
    <row r="37035" ht="13.15" customHeight="1" x14ac:dyDescent="0.2"/>
    <row r="37036" ht="13.15" customHeight="1" x14ac:dyDescent="0.2"/>
    <row r="37037" ht="13.15" customHeight="1" x14ac:dyDescent="0.2"/>
    <row r="37038" ht="13.15" customHeight="1" x14ac:dyDescent="0.2"/>
    <row r="37039" ht="13.15" customHeight="1" x14ac:dyDescent="0.2"/>
    <row r="37040" ht="13.15" customHeight="1" x14ac:dyDescent="0.2"/>
    <row r="37041" ht="13.15" customHeight="1" x14ac:dyDescent="0.2"/>
    <row r="37042" ht="13.15" customHeight="1" x14ac:dyDescent="0.2"/>
    <row r="37043" ht="13.15" customHeight="1" x14ac:dyDescent="0.2"/>
    <row r="37044" ht="13.15" customHeight="1" x14ac:dyDescent="0.2"/>
    <row r="37045" ht="13.15" customHeight="1" x14ac:dyDescent="0.2"/>
    <row r="37046" ht="13.15" customHeight="1" x14ac:dyDescent="0.2"/>
    <row r="37047" ht="13.15" customHeight="1" x14ac:dyDescent="0.2"/>
    <row r="37048" ht="13.15" customHeight="1" x14ac:dyDescent="0.2"/>
    <row r="37049" ht="13.15" customHeight="1" x14ac:dyDescent="0.2"/>
    <row r="37050" ht="13.15" customHeight="1" x14ac:dyDescent="0.2"/>
    <row r="37051" ht="13.15" customHeight="1" x14ac:dyDescent="0.2"/>
    <row r="37052" ht="13.15" customHeight="1" x14ac:dyDescent="0.2"/>
    <row r="37053" ht="13.15" customHeight="1" x14ac:dyDescent="0.2"/>
    <row r="37054" ht="13.15" customHeight="1" x14ac:dyDescent="0.2"/>
    <row r="37055" ht="13.15" customHeight="1" x14ac:dyDescent="0.2"/>
    <row r="37056" ht="13.15" customHeight="1" x14ac:dyDescent="0.2"/>
    <row r="37057" ht="13.15" customHeight="1" x14ac:dyDescent="0.2"/>
    <row r="37058" ht="13.15" customHeight="1" x14ac:dyDescent="0.2"/>
    <row r="37059" ht="13.15" customHeight="1" x14ac:dyDescent="0.2"/>
    <row r="37060" ht="13.15" customHeight="1" x14ac:dyDescent="0.2"/>
    <row r="37061" ht="13.15" customHeight="1" x14ac:dyDescent="0.2"/>
    <row r="37062" ht="13.15" customHeight="1" x14ac:dyDescent="0.2"/>
    <row r="37063" ht="13.15" customHeight="1" x14ac:dyDescent="0.2"/>
    <row r="37064" ht="13.15" customHeight="1" x14ac:dyDescent="0.2"/>
    <row r="37065" ht="13.15" customHeight="1" x14ac:dyDescent="0.2"/>
    <row r="37066" ht="13.15" customHeight="1" x14ac:dyDescent="0.2"/>
    <row r="37067" ht="13.15" customHeight="1" x14ac:dyDescent="0.2"/>
    <row r="37068" ht="13.15" customHeight="1" x14ac:dyDescent="0.2"/>
    <row r="37069" ht="13.15" customHeight="1" x14ac:dyDescent="0.2"/>
    <row r="37070" ht="13.15" customHeight="1" x14ac:dyDescent="0.2"/>
    <row r="37071" ht="13.15" customHeight="1" x14ac:dyDescent="0.2"/>
    <row r="37072" ht="13.15" customHeight="1" x14ac:dyDescent="0.2"/>
    <row r="37073" ht="13.15" customHeight="1" x14ac:dyDescent="0.2"/>
    <row r="37074" ht="13.15" customHeight="1" x14ac:dyDescent="0.2"/>
    <row r="37075" ht="13.15" customHeight="1" x14ac:dyDescent="0.2"/>
    <row r="37076" ht="13.15" customHeight="1" x14ac:dyDescent="0.2"/>
    <row r="37077" ht="13.15" customHeight="1" x14ac:dyDescent="0.2"/>
    <row r="37078" ht="13.15" customHeight="1" x14ac:dyDescent="0.2"/>
    <row r="37079" ht="13.15" customHeight="1" x14ac:dyDescent="0.2"/>
    <row r="37080" ht="13.15" customHeight="1" x14ac:dyDescent="0.2"/>
    <row r="37081" ht="13.15" customHeight="1" x14ac:dyDescent="0.2"/>
    <row r="37082" ht="13.15" customHeight="1" x14ac:dyDescent="0.2"/>
    <row r="37083" ht="13.15" customHeight="1" x14ac:dyDescent="0.2"/>
    <row r="37084" ht="13.15" customHeight="1" x14ac:dyDescent="0.2"/>
    <row r="37085" ht="13.15" customHeight="1" x14ac:dyDescent="0.2"/>
    <row r="37086" ht="13.15" customHeight="1" x14ac:dyDescent="0.2"/>
    <row r="37087" ht="13.15" customHeight="1" x14ac:dyDescent="0.2"/>
    <row r="37088" ht="13.15" customHeight="1" x14ac:dyDescent="0.2"/>
    <row r="37089" ht="13.15" customHeight="1" x14ac:dyDescent="0.2"/>
    <row r="37090" ht="13.15" customHeight="1" x14ac:dyDescent="0.2"/>
    <row r="37091" ht="13.15" customHeight="1" x14ac:dyDescent="0.2"/>
    <row r="37092" ht="13.15" customHeight="1" x14ac:dyDescent="0.2"/>
    <row r="37093" ht="13.15" customHeight="1" x14ac:dyDescent="0.2"/>
    <row r="37094" ht="13.15" customHeight="1" x14ac:dyDescent="0.2"/>
    <row r="37095" ht="13.15" customHeight="1" x14ac:dyDescent="0.2"/>
    <row r="37096" ht="13.15" customHeight="1" x14ac:dyDescent="0.2"/>
    <row r="37097" ht="13.15" customHeight="1" x14ac:dyDescent="0.2"/>
    <row r="37098" ht="13.15" customHeight="1" x14ac:dyDescent="0.2"/>
    <row r="37099" ht="13.15" customHeight="1" x14ac:dyDescent="0.2"/>
    <row r="37100" ht="13.15" customHeight="1" x14ac:dyDescent="0.2"/>
    <row r="37101" ht="13.15" customHeight="1" x14ac:dyDescent="0.2"/>
    <row r="37102" ht="13.15" customHeight="1" x14ac:dyDescent="0.2"/>
    <row r="37103" ht="13.15" customHeight="1" x14ac:dyDescent="0.2"/>
    <row r="37104" ht="13.15" customHeight="1" x14ac:dyDescent="0.2"/>
    <row r="37105" ht="13.15" customHeight="1" x14ac:dyDescent="0.2"/>
    <row r="37106" ht="13.15" customHeight="1" x14ac:dyDescent="0.2"/>
    <row r="37107" ht="13.15" customHeight="1" x14ac:dyDescent="0.2"/>
    <row r="37108" ht="13.15" customHeight="1" x14ac:dyDescent="0.2"/>
    <row r="37109" ht="13.15" customHeight="1" x14ac:dyDescent="0.2"/>
    <row r="37110" ht="13.15" customHeight="1" x14ac:dyDescent="0.2"/>
    <row r="37111" ht="13.15" customHeight="1" x14ac:dyDescent="0.2"/>
    <row r="37112" ht="13.15" customHeight="1" x14ac:dyDescent="0.2"/>
    <row r="37113" ht="13.15" customHeight="1" x14ac:dyDescent="0.2"/>
    <row r="37114" ht="13.15" customHeight="1" x14ac:dyDescent="0.2"/>
    <row r="37115" ht="13.15" customHeight="1" x14ac:dyDescent="0.2"/>
    <row r="37116" ht="13.15" customHeight="1" x14ac:dyDescent="0.2"/>
    <row r="37117" ht="13.15" customHeight="1" x14ac:dyDescent="0.2"/>
    <row r="37118" ht="13.15" customHeight="1" x14ac:dyDescent="0.2"/>
    <row r="37119" ht="13.15" customHeight="1" x14ac:dyDescent="0.2"/>
    <row r="37120" ht="13.15" customHeight="1" x14ac:dyDescent="0.2"/>
    <row r="37121" ht="13.15" customHeight="1" x14ac:dyDescent="0.2"/>
    <row r="37122" ht="13.15" customHeight="1" x14ac:dyDescent="0.2"/>
    <row r="37123" ht="13.15" customHeight="1" x14ac:dyDescent="0.2"/>
    <row r="37124" ht="13.15" customHeight="1" x14ac:dyDescent="0.2"/>
    <row r="37125" ht="13.15" customHeight="1" x14ac:dyDescent="0.2"/>
    <row r="37126" ht="13.15" customHeight="1" x14ac:dyDescent="0.2"/>
    <row r="37127" ht="13.15" customHeight="1" x14ac:dyDescent="0.2"/>
    <row r="37128" ht="13.15" customHeight="1" x14ac:dyDescent="0.2"/>
    <row r="37129" ht="13.15" customHeight="1" x14ac:dyDescent="0.2"/>
    <row r="37130" ht="13.15" customHeight="1" x14ac:dyDescent="0.2"/>
    <row r="37131" ht="13.15" customHeight="1" x14ac:dyDescent="0.2"/>
    <row r="37132" ht="13.15" customHeight="1" x14ac:dyDescent="0.2"/>
    <row r="37133" ht="13.15" customHeight="1" x14ac:dyDescent="0.2"/>
    <row r="37134" ht="13.15" customHeight="1" x14ac:dyDescent="0.2"/>
    <row r="37135" ht="13.15" customHeight="1" x14ac:dyDescent="0.2"/>
    <row r="37136" ht="13.15" customHeight="1" x14ac:dyDescent="0.2"/>
    <row r="37137" ht="13.15" customHeight="1" x14ac:dyDescent="0.2"/>
    <row r="37138" ht="13.15" customHeight="1" x14ac:dyDescent="0.2"/>
    <row r="37139" ht="13.15" customHeight="1" x14ac:dyDescent="0.2"/>
    <row r="37140" ht="13.15" customHeight="1" x14ac:dyDescent="0.2"/>
    <row r="37141" ht="13.15" customHeight="1" x14ac:dyDescent="0.2"/>
    <row r="37142" ht="13.15" customHeight="1" x14ac:dyDescent="0.2"/>
    <row r="37143" ht="13.15" customHeight="1" x14ac:dyDescent="0.2"/>
    <row r="37144" ht="13.15" customHeight="1" x14ac:dyDescent="0.2"/>
    <row r="37145" ht="13.15" customHeight="1" x14ac:dyDescent="0.2"/>
    <row r="37146" ht="13.15" customHeight="1" x14ac:dyDescent="0.2"/>
    <row r="37147" ht="13.15" customHeight="1" x14ac:dyDescent="0.2"/>
    <row r="37148" ht="13.15" customHeight="1" x14ac:dyDescent="0.2"/>
    <row r="37149" ht="13.15" customHeight="1" x14ac:dyDescent="0.2"/>
    <row r="37150" ht="13.15" customHeight="1" x14ac:dyDescent="0.2"/>
    <row r="37151" ht="13.15" customHeight="1" x14ac:dyDescent="0.2"/>
    <row r="37152" ht="13.15" customHeight="1" x14ac:dyDescent="0.2"/>
    <row r="37153" ht="13.15" customHeight="1" x14ac:dyDescent="0.2"/>
    <row r="37154" ht="13.15" customHeight="1" x14ac:dyDescent="0.2"/>
    <row r="37155" ht="13.15" customHeight="1" x14ac:dyDescent="0.2"/>
    <row r="37156" ht="13.15" customHeight="1" x14ac:dyDescent="0.2"/>
    <row r="37157" ht="13.15" customHeight="1" x14ac:dyDescent="0.2"/>
    <row r="37158" ht="13.15" customHeight="1" x14ac:dyDescent="0.2"/>
    <row r="37159" ht="13.15" customHeight="1" x14ac:dyDescent="0.2"/>
    <row r="37160" ht="13.15" customHeight="1" x14ac:dyDescent="0.2"/>
    <row r="37161" ht="13.15" customHeight="1" x14ac:dyDescent="0.2"/>
    <row r="37162" ht="13.15" customHeight="1" x14ac:dyDescent="0.2"/>
    <row r="37163" ht="13.15" customHeight="1" x14ac:dyDescent="0.2"/>
    <row r="37164" ht="13.15" customHeight="1" x14ac:dyDescent="0.2"/>
    <row r="37165" ht="13.15" customHeight="1" x14ac:dyDescent="0.2"/>
    <row r="37166" ht="13.15" customHeight="1" x14ac:dyDescent="0.2"/>
    <row r="37167" ht="13.15" customHeight="1" x14ac:dyDescent="0.2"/>
    <row r="37168" ht="13.15" customHeight="1" x14ac:dyDescent="0.2"/>
    <row r="37169" ht="13.15" customHeight="1" x14ac:dyDescent="0.2"/>
    <row r="37170" ht="13.15" customHeight="1" x14ac:dyDescent="0.2"/>
    <row r="37171" ht="13.15" customHeight="1" x14ac:dyDescent="0.2"/>
    <row r="37172" ht="13.15" customHeight="1" x14ac:dyDescent="0.2"/>
    <row r="37173" ht="13.15" customHeight="1" x14ac:dyDescent="0.2"/>
    <row r="37174" ht="13.15" customHeight="1" x14ac:dyDescent="0.2"/>
    <row r="37175" ht="13.15" customHeight="1" x14ac:dyDescent="0.2"/>
    <row r="37176" ht="13.15" customHeight="1" x14ac:dyDescent="0.2"/>
    <row r="37177" ht="13.15" customHeight="1" x14ac:dyDescent="0.2"/>
    <row r="37178" ht="13.15" customHeight="1" x14ac:dyDescent="0.2"/>
    <row r="37179" ht="13.15" customHeight="1" x14ac:dyDescent="0.2"/>
    <row r="37180" ht="13.15" customHeight="1" x14ac:dyDescent="0.2"/>
    <row r="37181" ht="13.15" customHeight="1" x14ac:dyDescent="0.2"/>
    <row r="37182" ht="13.15" customHeight="1" x14ac:dyDescent="0.2"/>
    <row r="37183" ht="13.15" customHeight="1" x14ac:dyDescent="0.2"/>
    <row r="37184" ht="13.15" customHeight="1" x14ac:dyDescent="0.2"/>
    <row r="37185" ht="13.15" customHeight="1" x14ac:dyDescent="0.2"/>
    <row r="37186" ht="13.15" customHeight="1" x14ac:dyDescent="0.2"/>
    <row r="37187" ht="13.15" customHeight="1" x14ac:dyDescent="0.2"/>
    <row r="37188" ht="13.15" customHeight="1" x14ac:dyDescent="0.2"/>
    <row r="37189" ht="13.15" customHeight="1" x14ac:dyDescent="0.2"/>
    <row r="37190" ht="13.15" customHeight="1" x14ac:dyDescent="0.2"/>
    <row r="37191" ht="13.15" customHeight="1" x14ac:dyDescent="0.2"/>
    <row r="37192" ht="13.15" customHeight="1" x14ac:dyDescent="0.2"/>
    <row r="37193" ht="13.15" customHeight="1" x14ac:dyDescent="0.2"/>
    <row r="37194" ht="13.15" customHeight="1" x14ac:dyDescent="0.2"/>
    <row r="37195" ht="13.15" customHeight="1" x14ac:dyDescent="0.2"/>
    <row r="37196" ht="13.15" customHeight="1" x14ac:dyDescent="0.2"/>
    <row r="37197" ht="13.15" customHeight="1" x14ac:dyDescent="0.2"/>
    <row r="37198" ht="13.15" customHeight="1" x14ac:dyDescent="0.2"/>
    <row r="37199" ht="13.15" customHeight="1" x14ac:dyDescent="0.2"/>
    <row r="37200" ht="13.15" customHeight="1" x14ac:dyDescent="0.2"/>
    <row r="37201" ht="13.15" customHeight="1" x14ac:dyDescent="0.2"/>
    <row r="37202" ht="13.15" customHeight="1" x14ac:dyDescent="0.2"/>
    <row r="37203" ht="13.15" customHeight="1" x14ac:dyDescent="0.2"/>
    <row r="37204" ht="13.15" customHeight="1" x14ac:dyDescent="0.2"/>
    <row r="37205" ht="13.15" customHeight="1" x14ac:dyDescent="0.2"/>
    <row r="37206" ht="13.15" customHeight="1" x14ac:dyDescent="0.2"/>
    <row r="37207" ht="13.15" customHeight="1" x14ac:dyDescent="0.2"/>
    <row r="37208" ht="13.15" customHeight="1" x14ac:dyDescent="0.2"/>
    <row r="37209" ht="13.15" customHeight="1" x14ac:dyDescent="0.2"/>
    <row r="37210" ht="13.15" customHeight="1" x14ac:dyDescent="0.2"/>
    <row r="37211" ht="13.15" customHeight="1" x14ac:dyDescent="0.2"/>
    <row r="37212" ht="13.15" customHeight="1" x14ac:dyDescent="0.2"/>
    <row r="37213" ht="13.15" customHeight="1" x14ac:dyDescent="0.2"/>
    <row r="37214" ht="13.15" customHeight="1" x14ac:dyDescent="0.2"/>
    <row r="37215" ht="13.15" customHeight="1" x14ac:dyDescent="0.2"/>
    <row r="37216" ht="13.15" customHeight="1" x14ac:dyDescent="0.2"/>
    <row r="37217" ht="13.15" customHeight="1" x14ac:dyDescent="0.2"/>
    <row r="37218" ht="13.15" customHeight="1" x14ac:dyDescent="0.2"/>
    <row r="37219" ht="13.15" customHeight="1" x14ac:dyDescent="0.2"/>
    <row r="37220" ht="13.15" customHeight="1" x14ac:dyDescent="0.2"/>
    <row r="37221" ht="13.15" customHeight="1" x14ac:dyDescent="0.2"/>
    <row r="37222" ht="13.15" customHeight="1" x14ac:dyDescent="0.2"/>
    <row r="37223" ht="13.15" customHeight="1" x14ac:dyDescent="0.2"/>
    <row r="37224" ht="13.15" customHeight="1" x14ac:dyDescent="0.2"/>
    <row r="37225" ht="13.15" customHeight="1" x14ac:dyDescent="0.2"/>
    <row r="37226" ht="13.15" customHeight="1" x14ac:dyDescent="0.2"/>
    <row r="37227" ht="13.15" customHeight="1" x14ac:dyDescent="0.2"/>
    <row r="37228" ht="13.15" customHeight="1" x14ac:dyDescent="0.2"/>
    <row r="37229" ht="13.15" customHeight="1" x14ac:dyDescent="0.2"/>
    <row r="37230" ht="13.15" customHeight="1" x14ac:dyDescent="0.2"/>
    <row r="37231" ht="13.15" customHeight="1" x14ac:dyDescent="0.2"/>
    <row r="37232" ht="13.15" customHeight="1" x14ac:dyDescent="0.2"/>
    <row r="37233" ht="13.15" customHeight="1" x14ac:dyDescent="0.2"/>
    <row r="37234" ht="13.15" customHeight="1" x14ac:dyDescent="0.2"/>
    <row r="37235" ht="13.15" customHeight="1" x14ac:dyDescent="0.2"/>
    <row r="37236" ht="13.15" customHeight="1" x14ac:dyDescent="0.2"/>
    <row r="37237" ht="13.15" customHeight="1" x14ac:dyDescent="0.2"/>
    <row r="37238" ht="13.15" customHeight="1" x14ac:dyDescent="0.2"/>
    <row r="37239" ht="13.15" customHeight="1" x14ac:dyDescent="0.2"/>
    <row r="37240" ht="13.15" customHeight="1" x14ac:dyDescent="0.2"/>
    <row r="37241" ht="13.15" customHeight="1" x14ac:dyDescent="0.2"/>
    <row r="37242" ht="13.15" customHeight="1" x14ac:dyDescent="0.2"/>
    <row r="37243" ht="13.15" customHeight="1" x14ac:dyDescent="0.2"/>
    <row r="37244" ht="13.15" customHeight="1" x14ac:dyDescent="0.2"/>
    <row r="37245" ht="13.15" customHeight="1" x14ac:dyDescent="0.2"/>
    <row r="37246" ht="13.15" customHeight="1" x14ac:dyDescent="0.2"/>
    <row r="37247" ht="13.15" customHeight="1" x14ac:dyDescent="0.2"/>
    <row r="37248" ht="13.15" customHeight="1" x14ac:dyDescent="0.2"/>
    <row r="37249" ht="13.15" customHeight="1" x14ac:dyDescent="0.2"/>
    <row r="37250" ht="13.15" customHeight="1" x14ac:dyDescent="0.2"/>
    <row r="37251" ht="13.15" customHeight="1" x14ac:dyDescent="0.2"/>
    <row r="37252" ht="13.15" customHeight="1" x14ac:dyDescent="0.2"/>
    <row r="37253" ht="13.15" customHeight="1" x14ac:dyDescent="0.2"/>
    <row r="37254" ht="13.15" customHeight="1" x14ac:dyDescent="0.2"/>
    <row r="37255" ht="13.15" customHeight="1" x14ac:dyDescent="0.2"/>
    <row r="37256" ht="13.15" customHeight="1" x14ac:dyDescent="0.2"/>
    <row r="37257" ht="13.15" customHeight="1" x14ac:dyDescent="0.2"/>
    <row r="37258" ht="13.15" customHeight="1" x14ac:dyDescent="0.2"/>
    <row r="37259" ht="13.15" customHeight="1" x14ac:dyDescent="0.2"/>
    <row r="37260" ht="13.15" customHeight="1" x14ac:dyDescent="0.2"/>
    <row r="37261" ht="13.15" customHeight="1" x14ac:dyDescent="0.2"/>
    <row r="37262" ht="13.15" customHeight="1" x14ac:dyDescent="0.2"/>
    <row r="37263" ht="13.15" customHeight="1" x14ac:dyDescent="0.2"/>
    <row r="37264" ht="13.15" customHeight="1" x14ac:dyDescent="0.2"/>
    <row r="37265" ht="13.15" customHeight="1" x14ac:dyDescent="0.2"/>
    <row r="37266" ht="13.15" customHeight="1" x14ac:dyDescent="0.2"/>
    <row r="37267" ht="13.15" customHeight="1" x14ac:dyDescent="0.2"/>
    <row r="37268" ht="13.15" customHeight="1" x14ac:dyDescent="0.2"/>
    <row r="37269" ht="13.15" customHeight="1" x14ac:dyDescent="0.2"/>
    <row r="37270" ht="13.15" customHeight="1" x14ac:dyDescent="0.2"/>
    <row r="37271" ht="13.15" customHeight="1" x14ac:dyDescent="0.2"/>
    <row r="37272" ht="13.15" customHeight="1" x14ac:dyDescent="0.2"/>
    <row r="37273" ht="13.15" customHeight="1" x14ac:dyDescent="0.2"/>
    <row r="37274" ht="13.15" customHeight="1" x14ac:dyDescent="0.2"/>
    <row r="37275" ht="13.15" customHeight="1" x14ac:dyDescent="0.2"/>
    <row r="37276" ht="13.15" customHeight="1" x14ac:dyDescent="0.2"/>
    <row r="37277" ht="13.15" customHeight="1" x14ac:dyDescent="0.2"/>
    <row r="37278" ht="13.15" customHeight="1" x14ac:dyDescent="0.2"/>
    <row r="37279" ht="13.15" customHeight="1" x14ac:dyDescent="0.2"/>
    <row r="37280" ht="13.15" customHeight="1" x14ac:dyDescent="0.2"/>
    <row r="37281" ht="13.15" customHeight="1" x14ac:dyDescent="0.2"/>
    <row r="37282" ht="13.15" customHeight="1" x14ac:dyDescent="0.2"/>
    <row r="37283" ht="13.15" customHeight="1" x14ac:dyDescent="0.2"/>
    <row r="37284" ht="13.15" customHeight="1" x14ac:dyDescent="0.2"/>
    <row r="37285" ht="13.15" customHeight="1" x14ac:dyDescent="0.2"/>
    <row r="37286" ht="13.15" customHeight="1" x14ac:dyDescent="0.2"/>
    <row r="37287" ht="13.15" customHeight="1" x14ac:dyDescent="0.2"/>
    <row r="37288" ht="13.15" customHeight="1" x14ac:dyDescent="0.2"/>
    <row r="37289" ht="13.15" customHeight="1" x14ac:dyDescent="0.2"/>
    <row r="37290" ht="13.15" customHeight="1" x14ac:dyDescent="0.2"/>
    <row r="37291" ht="13.15" customHeight="1" x14ac:dyDescent="0.2"/>
    <row r="37292" ht="13.15" customHeight="1" x14ac:dyDescent="0.2"/>
    <row r="37293" ht="13.15" customHeight="1" x14ac:dyDescent="0.2"/>
    <row r="37294" ht="13.15" customHeight="1" x14ac:dyDescent="0.2"/>
    <row r="37295" ht="13.15" customHeight="1" x14ac:dyDescent="0.2"/>
    <row r="37296" ht="13.15" customHeight="1" x14ac:dyDescent="0.2"/>
    <row r="37297" ht="13.15" customHeight="1" x14ac:dyDescent="0.2"/>
    <row r="37298" ht="13.15" customHeight="1" x14ac:dyDescent="0.2"/>
    <row r="37299" ht="13.15" customHeight="1" x14ac:dyDescent="0.2"/>
    <row r="37300" ht="13.15" customHeight="1" x14ac:dyDescent="0.2"/>
    <row r="37301" ht="13.15" customHeight="1" x14ac:dyDescent="0.2"/>
    <row r="37302" ht="13.15" customHeight="1" x14ac:dyDescent="0.2"/>
    <row r="37303" ht="13.15" customHeight="1" x14ac:dyDescent="0.2"/>
    <row r="37304" ht="13.15" customHeight="1" x14ac:dyDescent="0.2"/>
    <row r="37305" ht="13.15" customHeight="1" x14ac:dyDescent="0.2"/>
    <row r="37306" ht="13.15" customHeight="1" x14ac:dyDescent="0.2"/>
    <row r="37307" ht="13.15" customHeight="1" x14ac:dyDescent="0.2"/>
    <row r="37308" ht="13.15" customHeight="1" x14ac:dyDescent="0.2"/>
    <row r="37309" ht="13.15" customHeight="1" x14ac:dyDescent="0.2"/>
    <row r="37310" ht="13.15" customHeight="1" x14ac:dyDescent="0.2"/>
    <row r="37311" ht="13.15" customHeight="1" x14ac:dyDescent="0.2"/>
    <row r="37312" ht="13.15" customHeight="1" x14ac:dyDescent="0.2"/>
    <row r="37313" ht="13.15" customHeight="1" x14ac:dyDescent="0.2"/>
    <row r="37314" ht="13.15" customHeight="1" x14ac:dyDescent="0.2"/>
    <row r="37315" ht="13.15" customHeight="1" x14ac:dyDescent="0.2"/>
    <row r="37316" ht="13.15" customHeight="1" x14ac:dyDescent="0.2"/>
    <row r="37317" ht="13.15" customHeight="1" x14ac:dyDescent="0.2"/>
    <row r="37318" ht="13.15" customHeight="1" x14ac:dyDescent="0.2"/>
    <row r="37319" ht="13.15" customHeight="1" x14ac:dyDescent="0.2"/>
    <row r="37320" ht="13.15" customHeight="1" x14ac:dyDescent="0.2"/>
    <row r="37321" ht="13.15" customHeight="1" x14ac:dyDescent="0.2"/>
    <row r="37322" ht="13.15" customHeight="1" x14ac:dyDescent="0.2"/>
    <row r="37323" ht="13.15" customHeight="1" x14ac:dyDescent="0.2"/>
    <row r="37324" ht="13.15" customHeight="1" x14ac:dyDescent="0.2"/>
    <row r="37325" ht="13.15" customHeight="1" x14ac:dyDescent="0.2"/>
    <row r="37326" ht="13.15" customHeight="1" x14ac:dyDescent="0.2"/>
    <row r="37327" ht="13.15" customHeight="1" x14ac:dyDescent="0.2"/>
    <row r="37328" ht="13.15" customHeight="1" x14ac:dyDescent="0.2"/>
    <row r="37329" ht="13.15" customHeight="1" x14ac:dyDescent="0.2"/>
    <row r="37330" ht="13.15" customHeight="1" x14ac:dyDescent="0.2"/>
    <row r="37331" ht="13.15" customHeight="1" x14ac:dyDescent="0.2"/>
    <row r="37332" ht="13.15" customHeight="1" x14ac:dyDescent="0.2"/>
    <row r="37333" ht="13.15" customHeight="1" x14ac:dyDescent="0.2"/>
    <row r="37334" ht="13.15" customHeight="1" x14ac:dyDescent="0.2"/>
    <row r="37335" ht="13.15" customHeight="1" x14ac:dyDescent="0.2"/>
    <row r="37336" ht="13.15" customHeight="1" x14ac:dyDescent="0.2"/>
    <row r="37337" ht="13.15" customHeight="1" x14ac:dyDescent="0.2"/>
    <row r="37338" ht="13.15" customHeight="1" x14ac:dyDescent="0.2"/>
    <row r="37339" ht="13.15" customHeight="1" x14ac:dyDescent="0.2"/>
    <row r="37340" ht="13.15" customHeight="1" x14ac:dyDescent="0.2"/>
    <row r="37341" ht="13.15" customHeight="1" x14ac:dyDescent="0.2"/>
    <row r="37342" ht="13.15" customHeight="1" x14ac:dyDescent="0.2"/>
    <row r="37343" ht="13.15" customHeight="1" x14ac:dyDescent="0.2"/>
    <row r="37344" ht="13.15" customHeight="1" x14ac:dyDescent="0.2"/>
    <row r="37345" ht="13.15" customHeight="1" x14ac:dyDescent="0.2"/>
    <row r="37346" ht="13.15" customHeight="1" x14ac:dyDescent="0.2"/>
    <row r="37347" ht="13.15" customHeight="1" x14ac:dyDescent="0.2"/>
    <row r="37348" ht="13.15" customHeight="1" x14ac:dyDescent="0.2"/>
    <row r="37349" ht="13.15" customHeight="1" x14ac:dyDescent="0.2"/>
    <row r="37350" ht="13.15" customHeight="1" x14ac:dyDescent="0.2"/>
    <row r="37351" ht="13.15" customHeight="1" x14ac:dyDescent="0.2"/>
    <row r="37352" ht="13.15" customHeight="1" x14ac:dyDescent="0.2"/>
    <row r="37353" ht="13.15" customHeight="1" x14ac:dyDescent="0.2"/>
    <row r="37354" ht="13.15" customHeight="1" x14ac:dyDescent="0.2"/>
    <row r="37355" ht="13.15" customHeight="1" x14ac:dyDescent="0.2"/>
    <row r="37356" ht="13.15" customHeight="1" x14ac:dyDescent="0.2"/>
    <row r="37357" ht="13.15" customHeight="1" x14ac:dyDescent="0.2"/>
    <row r="37358" ht="13.15" customHeight="1" x14ac:dyDescent="0.2"/>
    <row r="37359" ht="13.15" customHeight="1" x14ac:dyDescent="0.2"/>
    <row r="37360" ht="13.15" customHeight="1" x14ac:dyDescent="0.2"/>
    <row r="37361" ht="13.15" customHeight="1" x14ac:dyDescent="0.2"/>
    <row r="37362" ht="13.15" customHeight="1" x14ac:dyDescent="0.2"/>
    <row r="37363" ht="13.15" customHeight="1" x14ac:dyDescent="0.2"/>
    <row r="37364" ht="13.15" customHeight="1" x14ac:dyDescent="0.2"/>
    <row r="37365" ht="13.15" customHeight="1" x14ac:dyDescent="0.2"/>
    <row r="37366" ht="13.15" customHeight="1" x14ac:dyDescent="0.2"/>
    <row r="37367" ht="13.15" customHeight="1" x14ac:dyDescent="0.2"/>
    <row r="37368" ht="13.15" customHeight="1" x14ac:dyDescent="0.2"/>
    <row r="37369" ht="13.15" customHeight="1" x14ac:dyDescent="0.2"/>
    <row r="37370" ht="13.15" customHeight="1" x14ac:dyDescent="0.2"/>
    <row r="37371" ht="13.15" customHeight="1" x14ac:dyDescent="0.2"/>
    <row r="37372" ht="13.15" customHeight="1" x14ac:dyDescent="0.2"/>
    <row r="37373" ht="13.15" customHeight="1" x14ac:dyDescent="0.2"/>
    <row r="37374" ht="13.15" customHeight="1" x14ac:dyDescent="0.2"/>
    <row r="37375" ht="13.15" customHeight="1" x14ac:dyDescent="0.2"/>
    <row r="37376" ht="13.15" customHeight="1" x14ac:dyDescent="0.2"/>
    <row r="37377" ht="13.15" customHeight="1" x14ac:dyDescent="0.2"/>
    <row r="37378" ht="13.15" customHeight="1" x14ac:dyDescent="0.2"/>
    <row r="37379" ht="13.15" customHeight="1" x14ac:dyDescent="0.2"/>
    <row r="37380" ht="13.15" customHeight="1" x14ac:dyDescent="0.2"/>
    <row r="37381" ht="13.15" customHeight="1" x14ac:dyDescent="0.2"/>
    <row r="37382" ht="13.15" customHeight="1" x14ac:dyDescent="0.2"/>
    <row r="37383" ht="13.15" customHeight="1" x14ac:dyDescent="0.2"/>
    <row r="37384" ht="13.15" customHeight="1" x14ac:dyDescent="0.2"/>
    <row r="37385" ht="13.15" customHeight="1" x14ac:dyDescent="0.2"/>
    <row r="37386" ht="13.15" customHeight="1" x14ac:dyDescent="0.2"/>
    <row r="37387" ht="13.15" customHeight="1" x14ac:dyDescent="0.2"/>
    <row r="37388" ht="13.15" customHeight="1" x14ac:dyDescent="0.2"/>
    <row r="37389" ht="13.15" customHeight="1" x14ac:dyDescent="0.2"/>
    <row r="37390" ht="13.15" customHeight="1" x14ac:dyDescent="0.2"/>
    <row r="37391" ht="13.15" customHeight="1" x14ac:dyDescent="0.2"/>
    <row r="37392" ht="13.15" customHeight="1" x14ac:dyDescent="0.2"/>
    <row r="37393" ht="13.15" customHeight="1" x14ac:dyDescent="0.2"/>
    <row r="37394" ht="13.15" customHeight="1" x14ac:dyDescent="0.2"/>
    <row r="37395" ht="13.15" customHeight="1" x14ac:dyDescent="0.2"/>
    <row r="37396" ht="13.15" customHeight="1" x14ac:dyDescent="0.2"/>
    <row r="37397" ht="13.15" customHeight="1" x14ac:dyDescent="0.2"/>
    <row r="37398" ht="13.15" customHeight="1" x14ac:dyDescent="0.2"/>
    <row r="37399" ht="13.15" customHeight="1" x14ac:dyDescent="0.2"/>
    <row r="37400" ht="13.15" customHeight="1" x14ac:dyDescent="0.2"/>
    <row r="37401" ht="13.15" customHeight="1" x14ac:dyDescent="0.2"/>
    <row r="37402" ht="13.15" customHeight="1" x14ac:dyDescent="0.2"/>
    <row r="37403" ht="13.15" customHeight="1" x14ac:dyDescent="0.2"/>
    <row r="37404" ht="13.15" customHeight="1" x14ac:dyDescent="0.2"/>
    <row r="37405" ht="13.15" customHeight="1" x14ac:dyDescent="0.2"/>
    <row r="37406" ht="13.15" customHeight="1" x14ac:dyDescent="0.2"/>
    <row r="37407" ht="13.15" customHeight="1" x14ac:dyDescent="0.2"/>
    <row r="37408" ht="13.15" customHeight="1" x14ac:dyDescent="0.2"/>
    <row r="37409" ht="13.15" customHeight="1" x14ac:dyDescent="0.2"/>
    <row r="37410" ht="13.15" customHeight="1" x14ac:dyDescent="0.2"/>
    <row r="37411" ht="13.15" customHeight="1" x14ac:dyDescent="0.2"/>
    <row r="37412" ht="13.15" customHeight="1" x14ac:dyDescent="0.2"/>
    <row r="37413" ht="13.15" customHeight="1" x14ac:dyDescent="0.2"/>
    <row r="37414" ht="13.15" customHeight="1" x14ac:dyDescent="0.2"/>
    <row r="37415" ht="13.15" customHeight="1" x14ac:dyDescent="0.2"/>
    <row r="37416" ht="13.15" customHeight="1" x14ac:dyDescent="0.2"/>
    <row r="37417" ht="13.15" customHeight="1" x14ac:dyDescent="0.2"/>
    <row r="37418" ht="13.15" customHeight="1" x14ac:dyDescent="0.2"/>
    <row r="37419" ht="13.15" customHeight="1" x14ac:dyDescent="0.2"/>
    <row r="37420" ht="13.15" customHeight="1" x14ac:dyDescent="0.2"/>
    <row r="37421" ht="13.15" customHeight="1" x14ac:dyDescent="0.2"/>
    <row r="37422" ht="13.15" customHeight="1" x14ac:dyDescent="0.2"/>
    <row r="37423" ht="13.15" customHeight="1" x14ac:dyDescent="0.2"/>
    <row r="37424" ht="13.15" customHeight="1" x14ac:dyDescent="0.2"/>
    <row r="37425" ht="13.15" customHeight="1" x14ac:dyDescent="0.2"/>
    <row r="37426" ht="13.15" customHeight="1" x14ac:dyDescent="0.2"/>
    <row r="37427" ht="13.15" customHeight="1" x14ac:dyDescent="0.2"/>
    <row r="37428" ht="13.15" customHeight="1" x14ac:dyDescent="0.2"/>
    <row r="37429" ht="13.15" customHeight="1" x14ac:dyDescent="0.2"/>
    <row r="37430" ht="13.15" customHeight="1" x14ac:dyDescent="0.2"/>
    <row r="37431" ht="13.15" customHeight="1" x14ac:dyDescent="0.2"/>
    <row r="37432" ht="13.15" customHeight="1" x14ac:dyDescent="0.2"/>
    <row r="37433" ht="13.15" customHeight="1" x14ac:dyDescent="0.2"/>
    <row r="37434" ht="13.15" customHeight="1" x14ac:dyDescent="0.2"/>
    <row r="37435" ht="13.15" customHeight="1" x14ac:dyDescent="0.2"/>
    <row r="37436" ht="13.15" customHeight="1" x14ac:dyDescent="0.2"/>
    <row r="37437" ht="13.15" customHeight="1" x14ac:dyDescent="0.2"/>
    <row r="37438" ht="13.15" customHeight="1" x14ac:dyDescent="0.2"/>
    <row r="37439" ht="13.15" customHeight="1" x14ac:dyDescent="0.2"/>
    <row r="37440" ht="13.15" customHeight="1" x14ac:dyDescent="0.2"/>
    <row r="37441" ht="13.15" customHeight="1" x14ac:dyDescent="0.2"/>
    <row r="37442" ht="13.15" customHeight="1" x14ac:dyDescent="0.2"/>
    <row r="37443" ht="13.15" customHeight="1" x14ac:dyDescent="0.2"/>
    <row r="37444" ht="13.15" customHeight="1" x14ac:dyDescent="0.2"/>
    <row r="37445" ht="13.15" customHeight="1" x14ac:dyDescent="0.2"/>
    <row r="37446" ht="13.15" customHeight="1" x14ac:dyDescent="0.2"/>
    <row r="37447" ht="13.15" customHeight="1" x14ac:dyDescent="0.2"/>
    <row r="37448" ht="13.15" customHeight="1" x14ac:dyDescent="0.2"/>
    <row r="37449" ht="13.15" customHeight="1" x14ac:dyDescent="0.2"/>
    <row r="37450" ht="13.15" customHeight="1" x14ac:dyDescent="0.2"/>
    <row r="37451" ht="13.15" customHeight="1" x14ac:dyDescent="0.2"/>
    <row r="37452" ht="13.15" customHeight="1" x14ac:dyDescent="0.2"/>
    <row r="37453" ht="13.15" customHeight="1" x14ac:dyDescent="0.2"/>
    <row r="37454" ht="13.15" customHeight="1" x14ac:dyDescent="0.2"/>
    <row r="37455" ht="13.15" customHeight="1" x14ac:dyDescent="0.2"/>
    <row r="37456" ht="13.15" customHeight="1" x14ac:dyDescent="0.2"/>
    <row r="37457" ht="13.15" customHeight="1" x14ac:dyDescent="0.2"/>
    <row r="37458" ht="13.15" customHeight="1" x14ac:dyDescent="0.2"/>
    <row r="37459" ht="13.15" customHeight="1" x14ac:dyDescent="0.2"/>
    <row r="37460" ht="13.15" customHeight="1" x14ac:dyDescent="0.2"/>
    <row r="37461" ht="13.15" customHeight="1" x14ac:dyDescent="0.2"/>
    <row r="37462" ht="13.15" customHeight="1" x14ac:dyDescent="0.2"/>
    <row r="37463" ht="13.15" customHeight="1" x14ac:dyDescent="0.2"/>
    <row r="37464" ht="13.15" customHeight="1" x14ac:dyDescent="0.2"/>
    <row r="37465" ht="13.15" customHeight="1" x14ac:dyDescent="0.2"/>
    <row r="37466" ht="13.15" customHeight="1" x14ac:dyDescent="0.2"/>
    <row r="37467" ht="13.15" customHeight="1" x14ac:dyDescent="0.2"/>
    <row r="37468" ht="13.15" customHeight="1" x14ac:dyDescent="0.2"/>
    <row r="37469" ht="13.15" customHeight="1" x14ac:dyDescent="0.2"/>
    <row r="37470" ht="13.15" customHeight="1" x14ac:dyDescent="0.2"/>
    <row r="37471" ht="13.15" customHeight="1" x14ac:dyDescent="0.2"/>
    <row r="37472" ht="13.15" customHeight="1" x14ac:dyDescent="0.2"/>
    <row r="37473" ht="13.15" customHeight="1" x14ac:dyDescent="0.2"/>
    <row r="37474" ht="13.15" customHeight="1" x14ac:dyDescent="0.2"/>
    <row r="37475" ht="13.15" customHeight="1" x14ac:dyDescent="0.2"/>
    <row r="37476" ht="13.15" customHeight="1" x14ac:dyDescent="0.2"/>
    <row r="37477" ht="13.15" customHeight="1" x14ac:dyDescent="0.2"/>
    <row r="37478" ht="13.15" customHeight="1" x14ac:dyDescent="0.2"/>
    <row r="37479" ht="13.15" customHeight="1" x14ac:dyDescent="0.2"/>
    <row r="37480" ht="13.15" customHeight="1" x14ac:dyDescent="0.2"/>
    <row r="37481" ht="13.15" customHeight="1" x14ac:dyDescent="0.2"/>
    <row r="37482" ht="13.15" customHeight="1" x14ac:dyDescent="0.2"/>
    <row r="37483" ht="13.15" customHeight="1" x14ac:dyDescent="0.2"/>
    <row r="37484" ht="13.15" customHeight="1" x14ac:dyDescent="0.2"/>
    <row r="37485" ht="13.15" customHeight="1" x14ac:dyDescent="0.2"/>
    <row r="37486" ht="13.15" customHeight="1" x14ac:dyDescent="0.2"/>
    <row r="37487" ht="13.15" customHeight="1" x14ac:dyDescent="0.2"/>
    <row r="37488" ht="13.15" customHeight="1" x14ac:dyDescent="0.2"/>
    <row r="37489" ht="13.15" customHeight="1" x14ac:dyDescent="0.2"/>
    <row r="37490" ht="13.15" customHeight="1" x14ac:dyDescent="0.2"/>
    <row r="37491" ht="13.15" customHeight="1" x14ac:dyDescent="0.2"/>
    <row r="37492" ht="13.15" customHeight="1" x14ac:dyDescent="0.2"/>
    <row r="37493" ht="13.15" customHeight="1" x14ac:dyDescent="0.2"/>
    <row r="37494" ht="13.15" customHeight="1" x14ac:dyDescent="0.2"/>
    <row r="37495" ht="13.15" customHeight="1" x14ac:dyDescent="0.2"/>
    <row r="37496" ht="13.15" customHeight="1" x14ac:dyDescent="0.2"/>
    <row r="37497" ht="13.15" customHeight="1" x14ac:dyDescent="0.2"/>
    <row r="37498" ht="13.15" customHeight="1" x14ac:dyDescent="0.2"/>
    <row r="37499" ht="13.15" customHeight="1" x14ac:dyDescent="0.2"/>
    <row r="37500" ht="13.15" customHeight="1" x14ac:dyDescent="0.2"/>
    <row r="37501" ht="13.15" customHeight="1" x14ac:dyDescent="0.2"/>
    <row r="37502" ht="13.15" customHeight="1" x14ac:dyDescent="0.2"/>
    <row r="37503" ht="13.15" customHeight="1" x14ac:dyDescent="0.2"/>
    <row r="37504" ht="13.15" customHeight="1" x14ac:dyDescent="0.2"/>
    <row r="37505" ht="13.15" customHeight="1" x14ac:dyDescent="0.2"/>
    <row r="37506" ht="13.15" customHeight="1" x14ac:dyDescent="0.2"/>
    <row r="37507" ht="13.15" customHeight="1" x14ac:dyDescent="0.2"/>
    <row r="37508" ht="13.15" customHeight="1" x14ac:dyDescent="0.2"/>
    <row r="37509" ht="13.15" customHeight="1" x14ac:dyDescent="0.2"/>
    <row r="37510" ht="13.15" customHeight="1" x14ac:dyDescent="0.2"/>
    <row r="37511" ht="13.15" customHeight="1" x14ac:dyDescent="0.2"/>
    <row r="37512" ht="13.15" customHeight="1" x14ac:dyDescent="0.2"/>
    <row r="37513" ht="13.15" customHeight="1" x14ac:dyDescent="0.2"/>
    <row r="37514" ht="13.15" customHeight="1" x14ac:dyDescent="0.2"/>
    <row r="37515" ht="13.15" customHeight="1" x14ac:dyDescent="0.2"/>
    <row r="37516" ht="13.15" customHeight="1" x14ac:dyDescent="0.2"/>
    <row r="37517" ht="13.15" customHeight="1" x14ac:dyDescent="0.2"/>
    <row r="37518" ht="13.15" customHeight="1" x14ac:dyDescent="0.2"/>
    <row r="37519" ht="13.15" customHeight="1" x14ac:dyDescent="0.2"/>
    <row r="37520" ht="13.15" customHeight="1" x14ac:dyDescent="0.2"/>
    <row r="37521" ht="13.15" customHeight="1" x14ac:dyDescent="0.2"/>
    <row r="37522" ht="13.15" customHeight="1" x14ac:dyDescent="0.2"/>
    <row r="37523" ht="13.15" customHeight="1" x14ac:dyDescent="0.2"/>
    <row r="37524" ht="13.15" customHeight="1" x14ac:dyDescent="0.2"/>
    <row r="37525" ht="13.15" customHeight="1" x14ac:dyDescent="0.2"/>
    <row r="37526" ht="13.15" customHeight="1" x14ac:dyDescent="0.2"/>
    <row r="37527" ht="13.15" customHeight="1" x14ac:dyDescent="0.2"/>
    <row r="37528" ht="13.15" customHeight="1" x14ac:dyDescent="0.2"/>
    <row r="37529" ht="13.15" customHeight="1" x14ac:dyDescent="0.2"/>
    <row r="37530" ht="13.15" customHeight="1" x14ac:dyDescent="0.2"/>
    <row r="37531" ht="13.15" customHeight="1" x14ac:dyDescent="0.2"/>
    <row r="37532" ht="13.15" customHeight="1" x14ac:dyDescent="0.2"/>
    <row r="37533" ht="13.15" customHeight="1" x14ac:dyDescent="0.2"/>
    <row r="37534" ht="13.15" customHeight="1" x14ac:dyDescent="0.2"/>
    <row r="37535" ht="13.15" customHeight="1" x14ac:dyDescent="0.2"/>
    <row r="37536" ht="13.15" customHeight="1" x14ac:dyDescent="0.2"/>
    <row r="37537" ht="13.15" customHeight="1" x14ac:dyDescent="0.2"/>
    <row r="37538" ht="13.15" customHeight="1" x14ac:dyDescent="0.2"/>
    <row r="37539" ht="13.15" customHeight="1" x14ac:dyDescent="0.2"/>
    <row r="37540" ht="13.15" customHeight="1" x14ac:dyDescent="0.2"/>
    <row r="37541" ht="13.15" customHeight="1" x14ac:dyDescent="0.2"/>
    <row r="37542" ht="13.15" customHeight="1" x14ac:dyDescent="0.2"/>
    <row r="37543" ht="13.15" customHeight="1" x14ac:dyDescent="0.2"/>
    <row r="37544" ht="13.15" customHeight="1" x14ac:dyDescent="0.2"/>
    <row r="37545" ht="13.15" customHeight="1" x14ac:dyDescent="0.2"/>
    <row r="37546" ht="13.15" customHeight="1" x14ac:dyDescent="0.2"/>
    <row r="37547" ht="13.15" customHeight="1" x14ac:dyDescent="0.2"/>
    <row r="37548" ht="13.15" customHeight="1" x14ac:dyDescent="0.2"/>
    <row r="37549" ht="13.15" customHeight="1" x14ac:dyDescent="0.2"/>
    <row r="37550" ht="13.15" customHeight="1" x14ac:dyDescent="0.2"/>
    <row r="37551" ht="13.15" customHeight="1" x14ac:dyDescent="0.2"/>
    <row r="37552" ht="13.15" customHeight="1" x14ac:dyDescent="0.2"/>
    <row r="37553" ht="13.15" customHeight="1" x14ac:dyDescent="0.2"/>
    <row r="37554" ht="13.15" customHeight="1" x14ac:dyDescent="0.2"/>
    <row r="37555" ht="13.15" customHeight="1" x14ac:dyDescent="0.2"/>
    <row r="37556" ht="13.15" customHeight="1" x14ac:dyDescent="0.2"/>
    <row r="37557" ht="13.15" customHeight="1" x14ac:dyDescent="0.2"/>
    <row r="37558" ht="13.15" customHeight="1" x14ac:dyDescent="0.2"/>
    <row r="37559" ht="13.15" customHeight="1" x14ac:dyDescent="0.2"/>
    <row r="37560" ht="13.15" customHeight="1" x14ac:dyDescent="0.2"/>
    <row r="37561" ht="13.15" customHeight="1" x14ac:dyDescent="0.2"/>
    <row r="37562" ht="13.15" customHeight="1" x14ac:dyDescent="0.2"/>
    <row r="37563" ht="13.15" customHeight="1" x14ac:dyDescent="0.2"/>
    <row r="37564" ht="13.15" customHeight="1" x14ac:dyDescent="0.2"/>
    <row r="37565" ht="13.15" customHeight="1" x14ac:dyDescent="0.2"/>
    <row r="37566" ht="13.15" customHeight="1" x14ac:dyDescent="0.2"/>
    <row r="37567" ht="13.15" customHeight="1" x14ac:dyDescent="0.2"/>
    <row r="37568" ht="13.15" customHeight="1" x14ac:dyDescent="0.2"/>
    <row r="37569" ht="13.15" customHeight="1" x14ac:dyDescent="0.2"/>
    <row r="37570" ht="13.15" customHeight="1" x14ac:dyDescent="0.2"/>
    <row r="37571" ht="13.15" customHeight="1" x14ac:dyDescent="0.2"/>
    <row r="37572" ht="13.15" customHeight="1" x14ac:dyDescent="0.2"/>
    <row r="37573" ht="13.15" customHeight="1" x14ac:dyDescent="0.2"/>
    <row r="37574" ht="13.15" customHeight="1" x14ac:dyDescent="0.2"/>
    <row r="37575" ht="13.15" customHeight="1" x14ac:dyDescent="0.2"/>
    <row r="37576" ht="13.15" customHeight="1" x14ac:dyDescent="0.2"/>
    <row r="37577" ht="13.15" customHeight="1" x14ac:dyDescent="0.2"/>
    <row r="37578" ht="13.15" customHeight="1" x14ac:dyDescent="0.2"/>
    <row r="37579" ht="13.15" customHeight="1" x14ac:dyDescent="0.2"/>
    <row r="37580" ht="13.15" customHeight="1" x14ac:dyDescent="0.2"/>
    <row r="37581" ht="13.15" customHeight="1" x14ac:dyDescent="0.2"/>
    <row r="37582" ht="13.15" customHeight="1" x14ac:dyDescent="0.2"/>
    <row r="37583" ht="13.15" customHeight="1" x14ac:dyDescent="0.2"/>
    <row r="37584" ht="13.15" customHeight="1" x14ac:dyDescent="0.2"/>
    <row r="37585" ht="13.15" customHeight="1" x14ac:dyDescent="0.2"/>
    <row r="37586" ht="13.15" customHeight="1" x14ac:dyDescent="0.2"/>
    <row r="37587" ht="13.15" customHeight="1" x14ac:dyDescent="0.2"/>
    <row r="37588" ht="13.15" customHeight="1" x14ac:dyDescent="0.2"/>
    <row r="37589" ht="13.15" customHeight="1" x14ac:dyDescent="0.2"/>
    <row r="37590" ht="13.15" customHeight="1" x14ac:dyDescent="0.2"/>
    <row r="37591" ht="13.15" customHeight="1" x14ac:dyDescent="0.2"/>
    <row r="37592" ht="13.15" customHeight="1" x14ac:dyDescent="0.2"/>
    <row r="37593" ht="13.15" customHeight="1" x14ac:dyDescent="0.2"/>
    <row r="37594" ht="13.15" customHeight="1" x14ac:dyDescent="0.2"/>
    <row r="37595" ht="13.15" customHeight="1" x14ac:dyDescent="0.2"/>
    <row r="37596" ht="13.15" customHeight="1" x14ac:dyDescent="0.2"/>
    <row r="37597" ht="13.15" customHeight="1" x14ac:dyDescent="0.2"/>
    <row r="37598" ht="13.15" customHeight="1" x14ac:dyDescent="0.2"/>
    <row r="37599" ht="13.15" customHeight="1" x14ac:dyDescent="0.2"/>
    <row r="37600" ht="13.15" customHeight="1" x14ac:dyDescent="0.2"/>
    <row r="37601" ht="13.15" customHeight="1" x14ac:dyDescent="0.2"/>
    <row r="37602" ht="13.15" customHeight="1" x14ac:dyDescent="0.2"/>
    <row r="37603" ht="13.15" customHeight="1" x14ac:dyDescent="0.2"/>
    <row r="37604" ht="13.15" customHeight="1" x14ac:dyDescent="0.2"/>
    <row r="37605" ht="13.15" customHeight="1" x14ac:dyDescent="0.2"/>
    <row r="37606" ht="13.15" customHeight="1" x14ac:dyDescent="0.2"/>
    <row r="37607" ht="13.15" customHeight="1" x14ac:dyDescent="0.2"/>
    <row r="37608" ht="13.15" customHeight="1" x14ac:dyDescent="0.2"/>
    <row r="37609" ht="13.15" customHeight="1" x14ac:dyDescent="0.2"/>
    <row r="37610" ht="13.15" customHeight="1" x14ac:dyDescent="0.2"/>
    <row r="37611" ht="13.15" customHeight="1" x14ac:dyDescent="0.2"/>
    <row r="37612" ht="13.15" customHeight="1" x14ac:dyDescent="0.2"/>
    <row r="37613" ht="13.15" customHeight="1" x14ac:dyDescent="0.2"/>
    <row r="37614" ht="13.15" customHeight="1" x14ac:dyDescent="0.2"/>
    <row r="37615" ht="13.15" customHeight="1" x14ac:dyDescent="0.2"/>
    <row r="37616" ht="13.15" customHeight="1" x14ac:dyDescent="0.2"/>
    <row r="37617" ht="13.15" customHeight="1" x14ac:dyDescent="0.2"/>
    <row r="37618" ht="13.15" customHeight="1" x14ac:dyDescent="0.2"/>
    <row r="37619" ht="13.15" customHeight="1" x14ac:dyDescent="0.2"/>
    <row r="37620" ht="13.15" customHeight="1" x14ac:dyDescent="0.2"/>
    <row r="37621" ht="13.15" customHeight="1" x14ac:dyDescent="0.2"/>
    <row r="37622" ht="13.15" customHeight="1" x14ac:dyDescent="0.2"/>
    <row r="37623" ht="13.15" customHeight="1" x14ac:dyDescent="0.2"/>
    <row r="37624" ht="13.15" customHeight="1" x14ac:dyDescent="0.2"/>
    <row r="37625" ht="13.15" customHeight="1" x14ac:dyDescent="0.2"/>
    <row r="37626" ht="13.15" customHeight="1" x14ac:dyDescent="0.2"/>
    <row r="37627" ht="13.15" customHeight="1" x14ac:dyDescent="0.2"/>
    <row r="37628" ht="13.15" customHeight="1" x14ac:dyDescent="0.2"/>
    <row r="37629" ht="13.15" customHeight="1" x14ac:dyDescent="0.2"/>
    <row r="37630" ht="13.15" customHeight="1" x14ac:dyDescent="0.2"/>
    <row r="37631" ht="13.15" customHeight="1" x14ac:dyDescent="0.2"/>
    <row r="37632" ht="13.15" customHeight="1" x14ac:dyDescent="0.2"/>
    <row r="37633" ht="13.15" customHeight="1" x14ac:dyDescent="0.2"/>
    <row r="37634" ht="13.15" customHeight="1" x14ac:dyDescent="0.2"/>
    <row r="37635" ht="13.15" customHeight="1" x14ac:dyDescent="0.2"/>
    <row r="37636" ht="13.15" customHeight="1" x14ac:dyDescent="0.2"/>
    <row r="37637" ht="13.15" customHeight="1" x14ac:dyDescent="0.2"/>
    <row r="37638" ht="13.15" customHeight="1" x14ac:dyDescent="0.2"/>
    <row r="37639" ht="13.15" customHeight="1" x14ac:dyDescent="0.2"/>
    <row r="37640" ht="13.15" customHeight="1" x14ac:dyDescent="0.2"/>
    <row r="37641" ht="13.15" customHeight="1" x14ac:dyDescent="0.2"/>
    <row r="37642" ht="13.15" customHeight="1" x14ac:dyDescent="0.2"/>
    <row r="37643" ht="13.15" customHeight="1" x14ac:dyDescent="0.2"/>
    <row r="37644" ht="13.15" customHeight="1" x14ac:dyDescent="0.2"/>
    <row r="37645" ht="13.15" customHeight="1" x14ac:dyDescent="0.2"/>
    <row r="37646" ht="13.15" customHeight="1" x14ac:dyDescent="0.2"/>
    <row r="37647" ht="13.15" customHeight="1" x14ac:dyDescent="0.2"/>
    <row r="37648" ht="13.15" customHeight="1" x14ac:dyDescent="0.2"/>
    <row r="37649" ht="13.15" customHeight="1" x14ac:dyDescent="0.2"/>
    <row r="37650" ht="13.15" customHeight="1" x14ac:dyDescent="0.2"/>
    <row r="37651" ht="13.15" customHeight="1" x14ac:dyDescent="0.2"/>
    <row r="37652" ht="13.15" customHeight="1" x14ac:dyDescent="0.2"/>
    <row r="37653" ht="13.15" customHeight="1" x14ac:dyDescent="0.2"/>
    <row r="37654" ht="13.15" customHeight="1" x14ac:dyDescent="0.2"/>
    <row r="37655" ht="13.15" customHeight="1" x14ac:dyDescent="0.2"/>
    <row r="37656" ht="13.15" customHeight="1" x14ac:dyDescent="0.2"/>
    <row r="37657" ht="13.15" customHeight="1" x14ac:dyDescent="0.2"/>
    <row r="37658" ht="13.15" customHeight="1" x14ac:dyDescent="0.2"/>
    <row r="37659" ht="13.15" customHeight="1" x14ac:dyDescent="0.2"/>
    <row r="37660" ht="13.15" customHeight="1" x14ac:dyDescent="0.2"/>
    <row r="37661" ht="13.15" customHeight="1" x14ac:dyDescent="0.2"/>
    <row r="37662" ht="13.15" customHeight="1" x14ac:dyDescent="0.2"/>
    <row r="37663" ht="13.15" customHeight="1" x14ac:dyDescent="0.2"/>
    <row r="37664" ht="13.15" customHeight="1" x14ac:dyDescent="0.2"/>
    <row r="37665" ht="13.15" customHeight="1" x14ac:dyDescent="0.2"/>
    <row r="37666" ht="13.15" customHeight="1" x14ac:dyDescent="0.2"/>
    <row r="37667" ht="13.15" customHeight="1" x14ac:dyDescent="0.2"/>
    <row r="37668" ht="13.15" customHeight="1" x14ac:dyDescent="0.2"/>
    <row r="37669" ht="13.15" customHeight="1" x14ac:dyDescent="0.2"/>
    <row r="37670" ht="13.15" customHeight="1" x14ac:dyDescent="0.2"/>
    <row r="37671" ht="13.15" customHeight="1" x14ac:dyDescent="0.2"/>
    <row r="37672" ht="13.15" customHeight="1" x14ac:dyDescent="0.2"/>
    <row r="37673" ht="13.15" customHeight="1" x14ac:dyDescent="0.2"/>
    <row r="37674" ht="13.15" customHeight="1" x14ac:dyDescent="0.2"/>
    <row r="37675" ht="13.15" customHeight="1" x14ac:dyDescent="0.2"/>
    <row r="37676" ht="13.15" customHeight="1" x14ac:dyDescent="0.2"/>
    <row r="37677" ht="13.15" customHeight="1" x14ac:dyDescent="0.2"/>
    <row r="37678" ht="13.15" customHeight="1" x14ac:dyDescent="0.2"/>
    <row r="37679" ht="13.15" customHeight="1" x14ac:dyDescent="0.2"/>
    <row r="37680" ht="13.15" customHeight="1" x14ac:dyDescent="0.2"/>
    <row r="37681" ht="13.15" customHeight="1" x14ac:dyDescent="0.2"/>
    <row r="37682" ht="13.15" customHeight="1" x14ac:dyDescent="0.2"/>
    <row r="37683" ht="13.15" customHeight="1" x14ac:dyDescent="0.2"/>
    <row r="37684" ht="13.15" customHeight="1" x14ac:dyDescent="0.2"/>
    <row r="37685" ht="13.15" customHeight="1" x14ac:dyDescent="0.2"/>
    <row r="37686" ht="13.15" customHeight="1" x14ac:dyDescent="0.2"/>
    <row r="37687" ht="13.15" customHeight="1" x14ac:dyDescent="0.2"/>
    <row r="37688" ht="13.15" customHeight="1" x14ac:dyDescent="0.2"/>
    <row r="37689" ht="13.15" customHeight="1" x14ac:dyDescent="0.2"/>
    <row r="37690" ht="13.15" customHeight="1" x14ac:dyDescent="0.2"/>
    <row r="37691" ht="13.15" customHeight="1" x14ac:dyDescent="0.2"/>
    <row r="37692" ht="13.15" customHeight="1" x14ac:dyDescent="0.2"/>
    <row r="37693" ht="13.15" customHeight="1" x14ac:dyDescent="0.2"/>
    <row r="37694" ht="13.15" customHeight="1" x14ac:dyDescent="0.2"/>
    <row r="37695" ht="13.15" customHeight="1" x14ac:dyDescent="0.2"/>
    <row r="37696" ht="13.15" customHeight="1" x14ac:dyDescent="0.2"/>
    <row r="37697" ht="13.15" customHeight="1" x14ac:dyDescent="0.2"/>
    <row r="37698" ht="13.15" customHeight="1" x14ac:dyDescent="0.2"/>
    <row r="37699" ht="13.15" customHeight="1" x14ac:dyDescent="0.2"/>
    <row r="37700" ht="13.15" customHeight="1" x14ac:dyDescent="0.2"/>
    <row r="37701" ht="13.15" customHeight="1" x14ac:dyDescent="0.2"/>
    <row r="37702" ht="13.15" customHeight="1" x14ac:dyDescent="0.2"/>
    <row r="37703" ht="13.15" customHeight="1" x14ac:dyDescent="0.2"/>
    <row r="37704" ht="13.15" customHeight="1" x14ac:dyDescent="0.2"/>
    <row r="37705" ht="13.15" customHeight="1" x14ac:dyDescent="0.2"/>
    <row r="37706" ht="13.15" customHeight="1" x14ac:dyDescent="0.2"/>
    <row r="37707" ht="13.15" customHeight="1" x14ac:dyDescent="0.2"/>
    <row r="37708" ht="13.15" customHeight="1" x14ac:dyDescent="0.2"/>
    <row r="37709" ht="13.15" customHeight="1" x14ac:dyDescent="0.2"/>
    <row r="37710" ht="13.15" customHeight="1" x14ac:dyDescent="0.2"/>
    <row r="37711" ht="13.15" customHeight="1" x14ac:dyDescent="0.2"/>
    <row r="37712" ht="13.15" customHeight="1" x14ac:dyDescent="0.2"/>
    <row r="37713" ht="13.15" customHeight="1" x14ac:dyDescent="0.2"/>
    <row r="37714" ht="13.15" customHeight="1" x14ac:dyDescent="0.2"/>
    <row r="37715" ht="13.15" customHeight="1" x14ac:dyDescent="0.2"/>
    <row r="37716" ht="13.15" customHeight="1" x14ac:dyDescent="0.2"/>
    <row r="37717" ht="13.15" customHeight="1" x14ac:dyDescent="0.2"/>
    <row r="37718" ht="13.15" customHeight="1" x14ac:dyDescent="0.2"/>
    <row r="37719" ht="13.15" customHeight="1" x14ac:dyDescent="0.2"/>
    <row r="37720" ht="13.15" customHeight="1" x14ac:dyDescent="0.2"/>
    <row r="37721" ht="13.15" customHeight="1" x14ac:dyDescent="0.2"/>
    <row r="37722" ht="13.15" customHeight="1" x14ac:dyDescent="0.2"/>
    <row r="37723" ht="13.15" customHeight="1" x14ac:dyDescent="0.2"/>
    <row r="37724" ht="13.15" customHeight="1" x14ac:dyDescent="0.2"/>
    <row r="37725" ht="13.15" customHeight="1" x14ac:dyDescent="0.2"/>
    <row r="37726" ht="13.15" customHeight="1" x14ac:dyDescent="0.2"/>
    <row r="37727" ht="13.15" customHeight="1" x14ac:dyDescent="0.2"/>
    <row r="37728" ht="13.15" customHeight="1" x14ac:dyDescent="0.2"/>
    <row r="37729" ht="13.15" customHeight="1" x14ac:dyDescent="0.2"/>
    <row r="37730" ht="13.15" customHeight="1" x14ac:dyDescent="0.2"/>
    <row r="37731" ht="13.15" customHeight="1" x14ac:dyDescent="0.2"/>
    <row r="37732" ht="13.15" customHeight="1" x14ac:dyDescent="0.2"/>
    <row r="37733" ht="13.15" customHeight="1" x14ac:dyDescent="0.2"/>
    <row r="37734" ht="13.15" customHeight="1" x14ac:dyDescent="0.2"/>
    <row r="37735" ht="13.15" customHeight="1" x14ac:dyDescent="0.2"/>
    <row r="37736" ht="13.15" customHeight="1" x14ac:dyDescent="0.2"/>
    <row r="37737" ht="13.15" customHeight="1" x14ac:dyDescent="0.2"/>
    <row r="37738" ht="13.15" customHeight="1" x14ac:dyDescent="0.2"/>
    <row r="37739" ht="13.15" customHeight="1" x14ac:dyDescent="0.2"/>
    <row r="37740" ht="13.15" customHeight="1" x14ac:dyDescent="0.2"/>
    <row r="37741" ht="13.15" customHeight="1" x14ac:dyDescent="0.2"/>
    <row r="37742" ht="13.15" customHeight="1" x14ac:dyDescent="0.2"/>
    <row r="37743" ht="13.15" customHeight="1" x14ac:dyDescent="0.2"/>
    <row r="37744" ht="13.15" customHeight="1" x14ac:dyDescent="0.2"/>
    <row r="37745" ht="13.15" customHeight="1" x14ac:dyDescent="0.2"/>
    <row r="37746" ht="13.15" customHeight="1" x14ac:dyDescent="0.2"/>
    <row r="37747" ht="13.15" customHeight="1" x14ac:dyDescent="0.2"/>
    <row r="37748" ht="13.15" customHeight="1" x14ac:dyDescent="0.2"/>
    <row r="37749" ht="13.15" customHeight="1" x14ac:dyDescent="0.2"/>
    <row r="37750" ht="13.15" customHeight="1" x14ac:dyDescent="0.2"/>
    <row r="37751" ht="13.15" customHeight="1" x14ac:dyDescent="0.2"/>
    <row r="37752" ht="13.15" customHeight="1" x14ac:dyDescent="0.2"/>
    <row r="37753" ht="13.15" customHeight="1" x14ac:dyDescent="0.2"/>
    <row r="37754" ht="13.15" customHeight="1" x14ac:dyDescent="0.2"/>
    <row r="37755" ht="13.15" customHeight="1" x14ac:dyDescent="0.2"/>
    <row r="37756" ht="13.15" customHeight="1" x14ac:dyDescent="0.2"/>
    <row r="37757" ht="13.15" customHeight="1" x14ac:dyDescent="0.2"/>
    <row r="37758" ht="13.15" customHeight="1" x14ac:dyDescent="0.2"/>
    <row r="37759" ht="13.15" customHeight="1" x14ac:dyDescent="0.2"/>
    <row r="37760" ht="13.15" customHeight="1" x14ac:dyDescent="0.2"/>
    <row r="37761" ht="13.15" customHeight="1" x14ac:dyDescent="0.2"/>
    <row r="37762" ht="13.15" customHeight="1" x14ac:dyDescent="0.2"/>
    <row r="37763" ht="13.15" customHeight="1" x14ac:dyDescent="0.2"/>
    <row r="37764" ht="13.15" customHeight="1" x14ac:dyDescent="0.2"/>
    <row r="37765" ht="13.15" customHeight="1" x14ac:dyDescent="0.2"/>
    <row r="37766" ht="13.15" customHeight="1" x14ac:dyDescent="0.2"/>
    <row r="37767" ht="13.15" customHeight="1" x14ac:dyDescent="0.2"/>
    <row r="37768" ht="13.15" customHeight="1" x14ac:dyDescent="0.2"/>
    <row r="37769" ht="13.15" customHeight="1" x14ac:dyDescent="0.2"/>
    <row r="37770" ht="13.15" customHeight="1" x14ac:dyDescent="0.2"/>
    <row r="37771" ht="13.15" customHeight="1" x14ac:dyDescent="0.2"/>
    <row r="37772" ht="13.15" customHeight="1" x14ac:dyDescent="0.2"/>
    <row r="37773" ht="13.15" customHeight="1" x14ac:dyDescent="0.2"/>
    <row r="37774" ht="13.15" customHeight="1" x14ac:dyDescent="0.2"/>
    <row r="37775" ht="13.15" customHeight="1" x14ac:dyDescent="0.2"/>
    <row r="37776" ht="13.15" customHeight="1" x14ac:dyDescent="0.2"/>
    <row r="37777" ht="13.15" customHeight="1" x14ac:dyDescent="0.2"/>
    <row r="37778" ht="13.15" customHeight="1" x14ac:dyDescent="0.2"/>
    <row r="37779" ht="13.15" customHeight="1" x14ac:dyDescent="0.2"/>
    <row r="37780" ht="13.15" customHeight="1" x14ac:dyDescent="0.2"/>
    <row r="37781" ht="13.15" customHeight="1" x14ac:dyDescent="0.2"/>
    <row r="37782" ht="13.15" customHeight="1" x14ac:dyDescent="0.2"/>
    <row r="37783" ht="13.15" customHeight="1" x14ac:dyDescent="0.2"/>
    <row r="37784" ht="13.15" customHeight="1" x14ac:dyDescent="0.2"/>
    <row r="37785" ht="13.15" customHeight="1" x14ac:dyDescent="0.2"/>
    <row r="37786" ht="13.15" customHeight="1" x14ac:dyDescent="0.2"/>
    <row r="37787" ht="13.15" customHeight="1" x14ac:dyDescent="0.2"/>
    <row r="37788" ht="13.15" customHeight="1" x14ac:dyDescent="0.2"/>
    <row r="37789" ht="13.15" customHeight="1" x14ac:dyDescent="0.2"/>
    <row r="37790" ht="13.15" customHeight="1" x14ac:dyDescent="0.2"/>
    <row r="37791" ht="13.15" customHeight="1" x14ac:dyDescent="0.2"/>
    <row r="37792" ht="13.15" customHeight="1" x14ac:dyDescent="0.2"/>
    <row r="37793" ht="13.15" customHeight="1" x14ac:dyDescent="0.2"/>
    <row r="37794" ht="13.15" customHeight="1" x14ac:dyDescent="0.2"/>
    <row r="37795" ht="13.15" customHeight="1" x14ac:dyDescent="0.2"/>
    <row r="37796" ht="13.15" customHeight="1" x14ac:dyDescent="0.2"/>
    <row r="37797" ht="13.15" customHeight="1" x14ac:dyDescent="0.2"/>
    <row r="37798" ht="13.15" customHeight="1" x14ac:dyDescent="0.2"/>
    <row r="37799" ht="13.15" customHeight="1" x14ac:dyDescent="0.2"/>
    <row r="37800" ht="13.15" customHeight="1" x14ac:dyDescent="0.2"/>
    <row r="37801" ht="13.15" customHeight="1" x14ac:dyDescent="0.2"/>
    <row r="37802" ht="13.15" customHeight="1" x14ac:dyDescent="0.2"/>
    <row r="37803" ht="13.15" customHeight="1" x14ac:dyDescent="0.2"/>
    <row r="37804" ht="13.15" customHeight="1" x14ac:dyDescent="0.2"/>
    <row r="37805" ht="13.15" customHeight="1" x14ac:dyDescent="0.2"/>
    <row r="37806" ht="13.15" customHeight="1" x14ac:dyDescent="0.2"/>
    <row r="37807" ht="13.15" customHeight="1" x14ac:dyDescent="0.2"/>
    <row r="37808" ht="13.15" customHeight="1" x14ac:dyDescent="0.2"/>
    <row r="37809" ht="13.15" customHeight="1" x14ac:dyDescent="0.2"/>
    <row r="37810" ht="13.15" customHeight="1" x14ac:dyDescent="0.2"/>
    <row r="37811" ht="13.15" customHeight="1" x14ac:dyDescent="0.2"/>
    <row r="37812" ht="13.15" customHeight="1" x14ac:dyDescent="0.2"/>
    <row r="37813" ht="13.15" customHeight="1" x14ac:dyDescent="0.2"/>
    <row r="37814" ht="13.15" customHeight="1" x14ac:dyDescent="0.2"/>
    <row r="37815" ht="13.15" customHeight="1" x14ac:dyDescent="0.2"/>
    <row r="37816" ht="13.15" customHeight="1" x14ac:dyDescent="0.2"/>
    <row r="37817" ht="13.15" customHeight="1" x14ac:dyDescent="0.2"/>
    <row r="37818" ht="13.15" customHeight="1" x14ac:dyDescent="0.2"/>
    <row r="37819" ht="13.15" customHeight="1" x14ac:dyDescent="0.2"/>
    <row r="37820" ht="13.15" customHeight="1" x14ac:dyDescent="0.2"/>
    <row r="37821" ht="13.15" customHeight="1" x14ac:dyDescent="0.2"/>
    <row r="37822" ht="13.15" customHeight="1" x14ac:dyDescent="0.2"/>
    <row r="37823" ht="13.15" customHeight="1" x14ac:dyDescent="0.2"/>
    <row r="37824" ht="13.15" customHeight="1" x14ac:dyDescent="0.2"/>
    <row r="37825" ht="13.15" customHeight="1" x14ac:dyDescent="0.2"/>
    <row r="37826" ht="13.15" customHeight="1" x14ac:dyDescent="0.2"/>
    <row r="37827" ht="13.15" customHeight="1" x14ac:dyDescent="0.2"/>
    <row r="37828" ht="13.15" customHeight="1" x14ac:dyDescent="0.2"/>
    <row r="37829" ht="13.15" customHeight="1" x14ac:dyDescent="0.2"/>
    <row r="37830" ht="13.15" customHeight="1" x14ac:dyDescent="0.2"/>
    <row r="37831" ht="13.15" customHeight="1" x14ac:dyDescent="0.2"/>
    <row r="37832" ht="13.15" customHeight="1" x14ac:dyDescent="0.2"/>
    <row r="37833" ht="13.15" customHeight="1" x14ac:dyDescent="0.2"/>
    <row r="37834" ht="13.15" customHeight="1" x14ac:dyDescent="0.2"/>
    <row r="37835" ht="13.15" customHeight="1" x14ac:dyDescent="0.2"/>
    <row r="37836" ht="13.15" customHeight="1" x14ac:dyDescent="0.2"/>
    <row r="37837" ht="13.15" customHeight="1" x14ac:dyDescent="0.2"/>
    <row r="37838" ht="13.15" customHeight="1" x14ac:dyDescent="0.2"/>
    <row r="37839" ht="13.15" customHeight="1" x14ac:dyDescent="0.2"/>
    <row r="37840" ht="13.15" customHeight="1" x14ac:dyDescent="0.2"/>
    <row r="37841" ht="13.15" customHeight="1" x14ac:dyDescent="0.2"/>
    <row r="37842" ht="13.15" customHeight="1" x14ac:dyDescent="0.2"/>
    <row r="37843" ht="13.15" customHeight="1" x14ac:dyDescent="0.2"/>
    <row r="37844" ht="13.15" customHeight="1" x14ac:dyDescent="0.2"/>
    <row r="37845" ht="13.15" customHeight="1" x14ac:dyDescent="0.2"/>
    <row r="37846" ht="13.15" customHeight="1" x14ac:dyDescent="0.2"/>
    <row r="37847" ht="13.15" customHeight="1" x14ac:dyDescent="0.2"/>
    <row r="37848" ht="13.15" customHeight="1" x14ac:dyDescent="0.2"/>
    <row r="37849" ht="13.15" customHeight="1" x14ac:dyDescent="0.2"/>
    <row r="37850" ht="13.15" customHeight="1" x14ac:dyDescent="0.2"/>
    <row r="37851" ht="13.15" customHeight="1" x14ac:dyDescent="0.2"/>
    <row r="37852" ht="13.15" customHeight="1" x14ac:dyDescent="0.2"/>
    <row r="37853" ht="13.15" customHeight="1" x14ac:dyDescent="0.2"/>
    <row r="37854" ht="13.15" customHeight="1" x14ac:dyDescent="0.2"/>
    <row r="37855" ht="13.15" customHeight="1" x14ac:dyDescent="0.2"/>
    <row r="37856" ht="13.15" customHeight="1" x14ac:dyDescent="0.2"/>
    <row r="37857" ht="13.15" customHeight="1" x14ac:dyDescent="0.2"/>
    <row r="37858" ht="13.15" customHeight="1" x14ac:dyDescent="0.2"/>
    <row r="37859" ht="13.15" customHeight="1" x14ac:dyDescent="0.2"/>
    <row r="37860" ht="13.15" customHeight="1" x14ac:dyDescent="0.2"/>
    <row r="37861" ht="13.15" customHeight="1" x14ac:dyDescent="0.2"/>
    <row r="37862" ht="13.15" customHeight="1" x14ac:dyDescent="0.2"/>
    <row r="37863" ht="13.15" customHeight="1" x14ac:dyDescent="0.2"/>
    <row r="37864" ht="13.15" customHeight="1" x14ac:dyDescent="0.2"/>
    <row r="37865" ht="13.15" customHeight="1" x14ac:dyDescent="0.2"/>
    <row r="37866" ht="13.15" customHeight="1" x14ac:dyDescent="0.2"/>
    <row r="37867" ht="13.15" customHeight="1" x14ac:dyDescent="0.2"/>
    <row r="37868" ht="13.15" customHeight="1" x14ac:dyDescent="0.2"/>
    <row r="37869" ht="13.15" customHeight="1" x14ac:dyDescent="0.2"/>
    <row r="37870" ht="13.15" customHeight="1" x14ac:dyDescent="0.2"/>
    <row r="37871" ht="13.15" customHeight="1" x14ac:dyDescent="0.2"/>
    <row r="37872" ht="13.15" customHeight="1" x14ac:dyDescent="0.2"/>
    <row r="37873" ht="13.15" customHeight="1" x14ac:dyDescent="0.2"/>
    <row r="37874" ht="13.15" customHeight="1" x14ac:dyDescent="0.2"/>
    <row r="37875" ht="13.15" customHeight="1" x14ac:dyDescent="0.2"/>
    <row r="37876" ht="13.15" customHeight="1" x14ac:dyDescent="0.2"/>
    <row r="37877" ht="13.15" customHeight="1" x14ac:dyDescent="0.2"/>
    <row r="37878" ht="13.15" customHeight="1" x14ac:dyDescent="0.2"/>
    <row r="37879" ht="13.15" customHeight="1" x14ac:dyDescent="0.2"/>
    <row r="37880" ht="13.15" customHeight="1" x14ac:dyDescent="0.2"/>
    <row r="37881" ht="13.15" customHeight="1" x14ac:dyDescent="0.2"/>
    <row r="37882" ht="13.15" customHeight="1" x14ac:dyDescent="0.2"/>
    <row r="37883" ht="13.15" customHeight="1" x14ac:dyDescent="0.2"/>
    <row r="37884" ht="13.15" customHeight="1" x14ac:dyDescent="0.2"/>
    <row r="37885" ht="13.15" customHeight="1" x14ac:dyDescent="0.2"/>
    <row r="37886" ht="13.15" customHeight="1" x14ac:dyDescent="0.2"/>
    <row r="37887" ht="13.15" customHeight="1" x14ac:dyDescent="0.2"/>
    <row r="37888" ht="13.15" customHeight="1" x14ac:dyDescent="0.2"/>
    <row r="37889" ht="13.15" customHeight="1" x14ac:dyDescent="0.2"/>
    <row r="37890" ht="13.15" customHeight="1" x14ac:dyDescent="0.2"/>
    <row r="37891" ht="13.15" customHeight="1" x14ac:dyDescent="0.2"/>
    <row r="37892" ht="13.15" customHeight="1" x14ac:dyDescent="0.2"/>
    <row r="37893" ht="13.15" customHeight="1" x14ac:dyDescent="0.2"/>
    <row r="37894" ht="13.15" customHeight="1" x14ac:dyDescent="0.2"/>
    <row r="37895" ht="13.15" customHeight="1" x14ac:dyDescent="0.2"/>
    <row r="37896" ht="13.15" customHeight="1" x14ac:dyDescent="0.2"/>
    <row r="37897" ht="13.15" customHeight="1" x14ac:dyDescent="0.2"/>
    <row r="37898" ht="13.15" customHeight="1" x14ac:dyDescent="0.2"/>
    <row r="37899" ht="13.15" customHeight="1" x14ac:dyDescent="0.2"/>
    <row r="37900" ht="13.15" customHeight="1" x14ac:dyDescent="0.2"/>
    <row r="37901" ht="13.15" customHeight="1" x14ac:dyDescent="0.2"/>
    <row r="37902" ht="13.15" customHeight="1" x14ac:dyDescent="0.2"/>
    <row r="37903" ht="13.15" customHeight="1" x14ac:dyDescent="0.2"/>
    <row r="37904" ht="13.15" customHeight="1" x14ac:dyDescent="0.2"/>
    <row r="37905" ht="13.15" customHeight="1" x14ac:dyDescent="0.2"/>
    <row r="37906" ht="13.15" customHeight="1" x14ac:dyDescent="0.2"/>
    <row r="37907" ht="13.15" customHeight="1" x14ac:dyDescent="0.2"/>
    <row r="37908" ht="13.15" customHeight="1" x14ac:dyDescent="0.2"/>
    <row r="37909" ht="13.15" customHeight="1" x14ac:dyDescent="0.2"/>
    <row r="37910" ht="13.15" customHeight="1" x14ac:dyDescent="0.2"/>
    <row r="37911" ht="13.15" customHeight="1" x14ac:dyDescent="0.2"/>
    <row r="37912" ht="13.15" customHeight="1" x14ac:dyDescent="0.2"/>
    <row r="37913" ht="13.15" customHeight="1" x14ac:dyDescent="0.2"/>
    <row r="37914" ht="13.15" customHeight="1" x14ac:dyDescent="0.2"/>
    <row r="37915" ht="13.15" customHeight="1" x14ac:dyDescent="0.2"/>
    <row r="37916" ht="13.15" customHeight="1" x14ac:dyDescent="0.2"/>
    <row r="37917" ht="13.15" customHeight="1" x14ac:dyDescent="0.2"/>
    <row r="37918" ht="13.15" customHeight="1" x14ac:dyDescent="0.2"/>
    <row r="37919" ht="13.15" customHeight="1" x14ac:dyDescent="0.2"/>
    <row r="37920" ht="13.15" customHeight="1" x14ac:dyDescent="0.2"/>
    <row r="37921" ht="13.15" customHeight="1" x14ac:dyDescent="0.2"/>
    <row r="37922" ht="13.15" customHeight="1" x14ac:dyDescent="0.2"/>
    <row r="37923" ht="13.15" customHeight="1" x14ac:dyDescent="0.2"/>
    <row r="37924" ht="13.15" customHeight="1" x14ac:dyDescent="0.2"/>
    <row r="37925" ht="13.15" customHeight="1" x14ac:dyDescent="0.2"/>
    <row r="37926" ht="13.15" customHeight="1" x14ac:dyDescent="0.2"/>
    <row r="37927" ht="13.15" customHeight="1" x14ac:dyDescent="0.2"/>
    <row r="37928" ht="13.15" customHeight="1" x14ac:dyDescent="0.2"/>
    <row r="37929" ht="13.15" customHeight="1" x14ac:dyDescent="0.2"/>
    <row r="37930" ht="13.15" customHeight="1" x14ac:dyDescent="0.2"/>
    <row r="37931" ht="13.15" customHeight="1" x14ac:dyDescent="0.2"/>
    <row r="37932" ht="13.15" customHeight="1" x14ac:dyDescent="0.2"/>
    <row r="37933" ht="13.15" customHeight="1" x14ac:dyDescent="0.2"/>
    <row r="37934" ht="13.15" customHeight="1" x14ac:dyDescent="0.2"/>
    <row r="37935" ht="13.15" customHeight="1" x14ac:dyDescent="0.2"/>
    <row r="37936" ht="13.15" customHeight="1" x14ac:dyDescent="0.2"/>
    <row r="37937" ht="13.15" customHeight="1" x14ac:dyDescent="0.2"/>
    <row r="37938" ht="13.15" customHeight="1" x14ac:dyDescent="0.2"/>
    <row r="37939" ht="13.15" customHeight="1" x14ac:dyDescent="0.2"/>
    <row r="37940" ht="13.15" customHeight="1" x14ac:dyDescent="0.2"/>
    <row r="37941" ht="13.15" customHeight="1" x14ac:dyDescent="0.2"/>
    <row r="37942" ht="13.15" customHeight="1" x14ac:dyDescent="0.2"/>
    <row r="37943" ht="13.15" customHeight="1" x14ac:dyDescent="0.2"/>
    <row r="37944" ht="13.15" customHeight="1" x14ac:dyDescent="0.2"/>
    <row r="37945" ht="13.15" customHeight="1" x14ac:dyDescent="0.2"/>
    <row r="37946" ht="13.15" customHeight="1" x14ac:dyDescent="0.2"/>
    <row r="37947" ht="13.15" customHeight="1" x14ac:dyDescent="0.2"/>
    <row r="37948" ht="13.15" customHeight="1" x14ac:dyDescent="0.2"/>
    <row r="37949" ht="13.15" customHeight="1" x14ac:dyDescent="0.2"/>
    <row r="37950" ht="13.15" customHeight="1" x14ac:dyDescent="0.2"/>
    <row r="37951" ht="13.15" customHeight="1" x14ac:dyDescent="0.2"/>
    <row r="37952" ht="13.15" customHeight="1" x14ac:dyDescent="0.2"/>
    <row r="37953" ht="13.15" customHeight="1" x14ac:dyDescent="0.2"/>
    <row r="37954" ht="13.15" customHeight="1" x14ac:dyDescent="0.2"/>
    <row r="37955" ht="13.15" customHeight="1" x14ac:dyDescent="0.2"/>
    <row r="37956" ht="13.15" customHeight="1" x14ac:dyDescent="0.2"/>
    <row r="37957" ht="13.15" customHeight="1" x14ac:dyDescent="0.2"/>
    <row r="37958" ht="13.15" customHeight="1" x14ac:dyDescent="0.2"/>
    <row r="37959" ht="13.15" customHeight="1" x14ac:dyDescent="0.2"/>
    <row r="37960" ht="13.15" customHeight="1" x14ac:dyDescent="0.2"/>
    <row r="37961" ht="13.15" customHeight="1" x14ac:dyDescent="0.2"/>
    <row r="37962" ht="13.15" customHeight="1" x14ac:dyDescent="0.2"/>
    <row r="37963" ht="13.15" customHeight="1" x14ac:dyDescent="0.2"/>
    <row r="37964" ht="13.15" customHeight="1" x14ac:dyDescent="0.2"/>
    <row r="37965" ht="13.15" customHeight="1" x14ac:dyDescent="0.2"/>
    <row r="37966" ht="13.15" customHeight="1" x14ac:dyDescent="0.2"/>
    <row r="37967" ht="13.15" customHeight="1" x14ac:dyDescent="0.2"/>
    <row r="37968" ht="13.15" customHeight="1" x14ac:dyDescent="0.2"/>
    <row r="37969" ht="13.15" customHeight="1" x14ac:dyDescent="0.2"/>
    <row r="37970" ht="13.15" customHeight="1" x14ac:dyDescent="0.2"/>
    <row r="37971" ht="13.15" customHeight="1" x14ac:dyDescent="0.2"/>
    <row r="37972" ht="13.15" customHeight="1" x14ac:dyDescent="0.2"/>
    <row r="37973" ht="13.15" customHeight="1" x14ac:dyDescent="0.2"/>
    <row r="37974" ht="13.15" customHeight="1" x14ac:dyDescent="0.2"/>
    <row r="37975" ht="13.15" customHeight="1" x14ac:dyDescent="0.2"/>
    <row r="37976" ht="13.15" customHeight="1" x14ac:dyDescent="0.2"/>
    <row r="37977" ht="13.15" customHeight="1" x14ac:dyDescent="0.2"/>
    <row r="37978" ht="13.15" customHeight="1" x14ac:dyDescent="0.2"/>
    <row r="37979" ht="13.15" customHeight="1" x14ac:dyDescent="0.2"/>
    <row r="37980" ht="13.15" customHeight="1" x14ac:dyDescent="0.2"/>
    <row r="37981" ht="13.15" customHeight="1" x14ac:dyDescent="0.2"/>
    <row r="37982" ht="13.15" customHeight="1" x14ac:dyDescent="0.2"/>
    <row r="37983" ht="13.15" customHeight="1" x14ac:dyDescent="0.2"/>
    <row r="37984" ht="13.15" customHeight="1" x14ac:dyDescent="0.2"/>
    <row r="37985" ht="13.15" customHeight="1" x14ac:dyDescent="0.2"/>
    <row r="37986" ht="13.15" customHeight="1" x14ac:dyDescent="0.2"/>
    <row r="37987" ht="13.15" customHeight="1" x14ac:dyDescent="0.2"/>
    <row r="37988" ht="13.15" customHeight="1" x14ac:dyDescent="0.2"/>
    <row r="37989" ht="13.15" customHeight="1" x14ac:dyDescent="0.2"/>
    <row r="37990" ht="13.15" customHeight="1" x14ac:dyDescent="0.2"/>
    <row r="37991" ht="13.15" customHeight="1" x14ac:dyDescent="0.2"/>
    <row r="37992" ht="13.15" customHeight="1" x14ac:dyDescent="0.2"/>
    <row r="37993" ht="13.15" customHeight="1" x14ac:dyDescent="0.2"/>
    <row r="37994" ht="13.15" customHeight="1" x14ac:dyDescent="0.2"/>
    <row r="37995" ht="13.15" customHeight="1" x14ac:dyDescent="0.2"/>
    <row r="37996" ht="13.15" customHeight="1" x14ac:dyDescent="0.2"/>
    <row r="37997" ht="13.15" customHeight="1" x14ac:dyDescent="0.2"/>
    <row r="37998" ht="13.15" customHeight="1" x14ac:dyDescent="0.2"/>
    <row r="37999" ht="13.15" customHeight="1" x14ac:dyDescent="0.2"/>
    <row r="38000" ht="13.15" customHeight="1" x14ac:dyDescent="0.2"/>
    <row r="38001" ht="13.15" customHeight="1" x14ac:dyDescent="0.2"/>
    <row r="38002" ht="13.15" customHeight="1" x14ac:dyDescent="0.2"/>
    <row r="38003" ht="13.15" customHeight="1" x14ac:dyDescent="0.2"/>
    <row r="38004" ht="13.15" customHeight="1" x14ac:dyDescent="0.2"/>
    <row r="38005" ht="13.15" customHeight="1" x14ac:dyDescent="0.2"/>
    <row r="38006" ht="13.15" customHeight="1" x14ac:dyDescent="0.2"/>
    <row r="38007" ht="13.15" customHeight="1" x14ac:dyDescent="0.2"/>
    <row r="38008" ht="13.15" customHeight="1" x14ac:dyDescent="0.2"/>
    <row r="38009" ht="13.15" customHeight="1" x14ac:dyDescent="0.2"/>
    <row r="38010" ht="13.15" customHeight="1" x14ac:dyDescent="0.2"/>
    <row r="38011" ht="13.15" customHeight="1" x14ac:dyDescent="0.2"/>
    <row r="38012" ht="13.15" customHeight="1" x14ac:dyDescent="0.2"/>
    <row r="38013" ht="13.15" customHeight="1" x14ac:dyDescent="0.2"/>
    <row r="38014" ht="13.15" customHeight="1" x14ac:dyDescent="0.2"/>
    <row r="38015" ht="13.15" customHeight="1" x14ac:dyDescent="0.2"/>
    <row r="38016" ht="13.15" customHeight="1" x14ac:dyDescent="0.2"/>
    <row r="38017" ht="13.15" customHeight="1" x14ac:dyDescent="0.2"/>
    <row r="38018" ht="13.15" customHeight="1" x14ac:dyDescent="0.2"/>
    <row r="38019" ht="13.15" customHeight="1" x14ac:dyDescent="0.2"/>
    <row r="38020" ht="13.15" customHeight="1" x14ac:dyDescent="0.2"/>
    <row r="38021" ht="13.15" customHeight="1" x14ac:dyDescent="0.2"/>
    <row r="38022" ht="13.15" customHeight="1" x14ac:dyDescent="0.2"/>
    <row r="38023" ht="13.15" customHeight="1" x14ac:dyDescent="0.2"/>
    <row r="38024" ht="13.15" customHeight="1" x14ac:dyDescent="0.2"/>
    <row r="38025" ht="13.15" customHeight="1" x14ac:dyDescent="0.2"/>
    <row r="38026" ht="13.15" customHeight="1" x14ac:dyDescent="0.2"/>
    <row r="38027" ht="13.15" customHeight="1" x14ac:dyDescent="0.2"/>
    <row r="38028" ht="13.15" customHeight="1" x14ac:dyDescent="0.2"/>
    <row r="38029" ht="13.15" customHeight="1" x14ac:dyDescent="0.2"/>
    <row r="38030" ht="13.15" customHeight="1" x14ac:dyDescent="0.2"/>
    <row r="38031" ht="13.15" customHeight="1" x14ac:dyDescent="0.2"/>
    <row r="38032" ht="13.15" customHeight="1" x14ac:dyDescent="0.2"/>
    <row r="38033" ht="13.15" customHeight="1" x14ac:dyDescent="0.2"/>
    <row r="38034" ht="13.15" customHeight="1" x14ac:dyDescent="0.2"/>
    <row r="38035" ht="13.15" customHeight="1" x14ac:dyDescent="0.2"/>
    <row r="38036" ht="13.15" customHeight="1" x14ac:dyDescent="0.2"/>
    <row r="38037" ht="13.15" customHeight="1" x14ac:dyDescent="0.2"/>
    <row r="38038" ht="13.15" customHeight="1" x14ac:dyDescent="0.2"/>
    <row r="38039" ht="13.15" customHeight="1" x14ac:dyDescent="0.2"/>
    <row r="38040" ht="13.15" customHeight="1" x14ac:dyDescent="0.2"/>
    <row r="38041" ht="13.15" customHeight="1" x14ac:dyDescent="0.2"/>
    <row r="38042" ht="13.15" customHeight="1" x14ac:dyDescent="0.2"/>
    <row r="38043" ht="13.15" customHeight="1" x14ac:dyDescent="0.2"/>
    <row r="38044" ht="13.15" customHeight="1" x14ac:dyDescent="0.2"/>
    <row r="38045" ht="13.15" customHeight="1" x14ac:dyDescent="0.2"/>
    <row r="38046" ht="13.15" customHeight="1" x14ac:dyDescent="0.2"/>
    <row r="38047" ht="13.15" customHeight="1" x14ac:dyDescent="0.2"/>
    <row r="38048" ht="13.15" customHeight="1" x14ac:dyDescent="0.2"/>
    <row r="38049" ht="13.15" customHeight="1" x14ac:dyDescent="0.2"/>
    <row r="38050" ht="13.15" customHeight="1" x14ac:dyDescent="0.2"/>
    <row r="38051" ht="13.15" customHeight="1" x14ac:dyDescent="0.2"/>
    <row r="38052" ht="13.15" customHeight="1" x14ac:dyDescent="0.2"/>
    <row r="38053" ht="13.15" customHeight="1" x14ac:dyDescent="0.2"/>
    <row r="38054" ht="13.15" customHeight="1" x14ac:dyDescent="0.2"/>
    <row r="38055" ht="13.15" customHeight="1" x14ac:dyDescent="0.2"/>
    <row r="38056" ht="13.15" customHeight="1" x14ac:dyDescent="0.2"/>
    <row r="38057" ht="13.15" customHeight="1" x14ac:dyDescent="0.2"/>
    <row r="38058" ht="13.15" customHeight="1" x14ac:dyDescent="0.2"/>
    <row r="38059" ht="13.15" customHeight="1" x14ac:dyDescent="0.2"/>
    <row r="38060" ht="13.15" customHeight="1" x14ac:dyDescent="0.2"/>
    <row r="38061" ht="13.15" customHeight="1" x14ac:dyDescent="0.2"/>
    <row r="38062" ht="13.15" customHeight="1" x14ac:dyDescent="0.2"/>
    <row r="38063" ht="13.15" customHeight="1" x14ac:dyDescent="0.2"/>
    <row r="38064" ht="13.15" customHeight="1" x14ac:dyDescent="0.2"/>
    <row r="38065" ht="13.15" customHeight="1" x14ac:dyDescent="0.2"/>
    <row r="38066" ht="13.15" customHeight="1" x14ac:dyDescent="0.2"/>
    <row r="38067" ht="13.15" customHeight="1" x14ac:dyDescent="0.2"/>
    <row r="38068" ht="13.15" customHeight="1" x14ac:dyDescent="0.2"/>
    <row r="38069" ht="13.15" customHeight="1" x14ac:dyDescent="0.2"/>
    <row r="38070" ht="13.15" customHeight="1" x14ac:dyDescent="0.2"/>
    <row r="38071" ht="13.15" customHeight="1" x14ac:dyDescent="0.2"/>
    <row r="38072" ht="13.15" customHeight="1" x14ac:dyDescent="0.2"/>
    <row r="38073" ht="13.15" customHeight="1" x14ac:dyDescent="0.2"/>
    <row r="38074" ht="13.15" customHeight="1" x14ac:dyDescent="0.2"/>
    <row r="38075" ht="13.15" customHeight="1" x14ac:dyDescent="0.2"/>
    <row r="38076" ht="13.15" customHeight="1" x14ac:dyDescent="0.2"/>
    <row r="38077" ht="13.15" customHeight="1" x14ac:dyDescent="0.2"/>
    <row r="38078" ht="13.15" customHeight="1" x14ac:dyDescent="0.2"/>
    <row r="38079" ht="13.15" customHeight="1" x14ac:dyDescent="0.2"/>
    <row r="38080" ht="13.15" customHeight="1" x14ac:dyDescent="0.2"/>
    <row r="38081" ht="13.15" customHeight="1" x14ac:dyDescent="0.2"/>
    <row r="38082" ht="13.15" customHeight="1" x14ac:dyDescent="0.2"/>
    <row r="38083" ht="13.15" customHeight="1" x14ac:dyDescent="0.2"/>
    <row r="38084" ht="13.15" customHeight="1" x14ac:dyDescent="0.2"/>
    <row r="38085" ht="13.15" customHeight="1" x14ac:dyDescent="0.2"/>
    <row r="38086" ht="13.15" customHeight="1" x14ac:dyDescent="0.2"/>
    <row r="38087" ht="13.15" customHeight="1" x14ac:dyDescent="0.2"/>
    <row r="38088" ht="13.15" customHeight="1" x14ac:dyDescent="0.2"/>
    <row r="38089" ht="13.15" customHeight="1" x14ac:dyDescent="0.2"/>
    <row r="38090" ht="13.15" customHeight="1" x14ac:dyDescent="0.2"/>
    <row r="38091" ht="13.15" customHeight="1" x14ac:dyDescent="0.2"/>
    <row r="38092" ht="13.15" customHeight="1" x14ac:dyDescent="0.2"/>
    <row r="38093" ht="13.15" customHeight="1" x14ac:dyDescent="0.2"/>
    <row r="38094" ht="13.15" customHeight="1" x14ac:dyDescent="0.2"/>
    <row r="38095" ht="13.15" customHeight="1" x14ac:dyDescent="0.2"/>
    <row r="38096" ht="13.15" customHeight="1" x14ac:dyDescent="0.2"/>
    <row r="38097" ht="13.15" customHeight="1" x14ac:dyDescent="0.2"/>
    <row r="38098" ht="13.15" customHeight="1" x14ac:dyDescent="0.2"/>
    <row r="38099" ht="13.15" customHeight="1" x14ac:dyDescent="0.2"/>
    <row r="38100" ht="13.15" customHeight="1" x14ac:dyDescent="0.2"/>
    <row r="38101" ht="13.15" customHeight="1" x14ac:dyDescent="0.2"/>
    <row r="38102" ht="13.15" customHeight="1" x14ac:dyDescent="0.2"/>
    <row r="38103" ht="13.15" customHeight="1" x14ac:dyDescent="0.2"/>
    <row r="38104" ht="13.15" customHeight="1" x14ac:dyDescent="0.2"/>
    <row r="38105" ht="13.15" customHeight="1" x14ac:dyDescent="0.2"/>
    <row r="38106" ht="13.15" customHeight="1" x14ac:dyDescent="0.2"/>
    <row r="38107" ht="13.15" customHeight="1" x14ac:dyDescent="0.2"/>
    <row r="38108" ht="13.15" customHeight="1" x14ac:dyDescent="0.2"/>
    <row r="38109" ht="13.15" customHeight="1" x14ac:dyDescent="0.2"/>
    <row r="38110" ht="13.15" customHeight="1" x14ac:dyDescent="0.2"/>
    <row r="38111" ht="13.15" customHeight="1" x14ac:dyDescent="0.2"/>
    <row r="38112" ht="13.15" customHeight="1" x14ac:dyDescent="0.2"/>
    <row r="38113" ht="13.15" customHeight="1" x14ac:dyDescent="0.2"/>
    <row r="38114" ht="13.15" customHeight="1" x14ac:dyDescent="0.2"/>
    <row r="38115" ht="13.15" customHeight="1" x14ac:dyDescent="0.2"/>
    <row r="38116" ht="13.15" customHeight="1" x14ac:dyDescent="0.2"/>
    <row r="38117" ht="13.15" customHeight="1" x14ac:dyDescent="0.2"/>
    <row r="38118" ht="13.15" customHeight="1" x14ac:dyDescent="0.2"/>
    <row r="38119" ht="13.15" customHeight="1" x14ac:dyDescent="0.2"/>
    <row r="38120" ht="13.15" customHeight="1" x14ac:dyDescent="0.2"/>
    <row r="38121" ht="13.15" customHeight="1" x14ac:dyDescent="0.2"/>
    <row r="38122" ht="13.15" customHeight="1" x14ac:dyDescent="0.2"/>
    <row r="38123" ht="13.15" customHeight="1" x14ac:dyDescent="0.2"/>
    <row r="38124" ht="13.15" customHeight="1" x14ac:dyDescent="0.2"/>
    <row r="38125" ht="13.15" customHeight="1" x14ac:dyDescent="0.2"/>
    <row r="38126" ht="13.15" customHeight="1" x14ac:dyDescent="0.2"/>
    <row r="38127" ht="13.15" customHeight="1" x14ac:dyDescent="0.2"/>
    <row r="38128" ht="13.15" customHeight="1" x14ac:dyDescent="0.2"/>
    <row r="38129" ht="13.15" customHeight="1" x14ac:dyDescent="0.2"/>
    <row r="38130" ht="13.15" customHeight="1" x14ac:dyDescent="0.2"/>
    <row r="38131" ht="13.15" customHeight="1" x14ac:dyDescent="0.2"/>
    <row r="38132" ht="13.15" customHeight="1" x14ac:dyDescent="0.2"/>
    <row r="38133" ht="13.15" customHeight="1" x14ac:dyDescent="0.2"/>
    <row r="38134" ht="13.15" customHeight="1" x14ac:dyDescent="0.2"/>
    <row r="38135" ht="13.15" customHeight="1" x14ac:dyDescent="0.2"/>
    <row r="38136" ht="13.15" customHeight="1" x14ac:dyDescent="0.2"/>
    <row r="38137" ht="13.15" customHeight="1" x14ac:dyDescent="0.2"/>
    <row r="38138" ht="13.15" customHeight="1" x14ac:dyDescent="0.2"/>
    <row r="38139" ht="13.15" customHeight="1" x14ac:dyDescent="0.2"/>
    <row r="38140" ht="13.15" customHeight="1" x14ac:dyDescent="0.2"/>
    <row r="38141" ht="13.15" customHeight="1" x14ac:dyDescent="0.2"/>
    <row r="38142" ht="13.15" customHeight="1" x14ac:dyDescent="0.2"/>
    <row r="38143" ht="13.15" customHeight="1" x14ac:dyDescent="0.2"/>
    <row r="38144" ht="13.15" customHeight="1" x14ac:dyDescent="0.2"/>
    <row r="38145" ht="13.15" customHeight="1" x14ac:dyDescent="0.2"/>
    <row r="38146" ht="13.15" customHeight="1" x14ac:dyDescent="0.2"/>
    <row r="38147" ht="13.15" customHeight="1" x14ac:dyDescent="0.2"/>
    <row r="38148" ht="13.15" customHeight="1" x14ac:dyDescent="0.2"/>
    <row r="38149" ht="13.15" customHeight="1" x14ac:dyDescent="0.2"/>
    <row r="38150" ht="13.15" customHeight="1" x14ac:dyDescent="0.2"/>
    <row r="38151" ht="13.15" customHeight="1" x14ac:dyDescent="0.2"/>
    <row r="38152" ht="13.15" customHeight="1" x14ac:dyDescent="0.2"/>
    <row r="38153" ht="13.15" customHeight="1" x14ac:dyDescent="0.2"/>
    <row r="38154" ht="13.15" customHeight="1" x14ac:dyDescent="0.2"/>
    <row r="38155" ht="13.15" customHeight="1" x14ac:dyDescent="0.2"/>
    <row r="38156" ht="13.15" customHeight="1" x14ac:dyDescent="0.2"/>
    <row r="38157" ht="13.15" customHeight="1" x14ac:dyDescent="0.2"/>
    <row r="38158" ht="13.15" customHeight="1" x14ac:dyDescent="0.2"/>
    <row r="38159" ht="13.15" customHeight="1" x14ac:dyDescent="0.2"/>
    <row r="38160" ht="13.15" customHeight="1" x14ac:dyDescent="0.2"/>
    <row r="38161" ht="13.15" customHeight="1" x14ac:dyDescent="0.2"/>
    <row r="38162" ht="13.15" customHeight="1" x14ac:dyDescent="0.2"/>
    <row r="38163" ht="13.15" customHeight="1" x14ac:dyDescent="0.2"/>
    <row r="38164" ht="13.15" customHeight="1" x14ac:dyDescent="0.2"/>
    <row r="38165" ht="13.15" customHeight="1" x14ac:dyDescent="0.2"/>
    <row r="38166" ht="13.15" customHeight="1" x14ac:dyDescent="0.2"/>
    <row r="38167" ht="13.15" customHeight="1" x14ac:dyDescent="0.2"/>
    <row r="38168" ht="13.15" customHeight="1" x14ac:dyDescent="0.2"/>
    <row r="38169" ht="13.15" customHeight="1" x14ac:dyDescent="0.2"/>
    <row r="38170" ht="13.15" customHeight="1" x14ac:dyDescent="0.2"/>
    <row r="38171" ht="13.15" customHeight="1" x14ac:dyDescent="0.2"/>
    <row r="38172" ht="13.15" customHeight="1" x14ac:dyDescent="0.2"/>
    <row r="38173" ht="13.15" customHeight="1" x14ac:dyDescent="0.2"/>
    <row r="38174" ht="13.15" customHeight="1" x14ac:dyDescent="0.2"/>
    <row r="38175" ht="13.15" customHeight="1" x14ac:dyDescent="0.2"/>
    <row r="38176" ht="13.15" customHeight="1" x14ac:dyDescent="0.2"/>
    <row r="38177" ht="13.15" customHeight="1" x14ac:dyDescent="0.2"/>
    <row r="38178" ht="13.15" customHeight="1" x14ac:dyDescent="0.2"/>
    <row r="38179" ht="13.15" customHeight="1" x14ac:dyDescent="0.2"/>
    <row r="38180" ht="13.15" customHeight="1" x14ac:dyDescent="0.2"/>
    <row r="38181" ht="13.15" customHeight="1" x14ac:dyDescent="0.2"/>
    <row r="38182" ht="13.15" customHeight="1" x14ac:dyDescent="0.2"/>
    <row r="38183" ht="13.15" customHeight="1" x14ac:dyDescent="0.2"/>
    <row r="38184" ht="13.15" customHeight="1" x14ac:dyDescent="0.2"/>
    <row r="38185" ht="13.15" customHeight="1" x14ac:dyDescent="0.2"/>
    <row r="38186" ht="13.15" customHeight="1" x14ac:dyDescent="0.2"/>
    <row r="38187" ht="13.15" customHeight="1" x14ac:dyDescent="0.2"/>
    <row r="38188" ht="13.15" customHeight="1" x14ac:dyDescent="0.2"/>
    <row r="38189" ht="13.15" customHeight="1" x14ac:dyDescent="0.2"/>
    <row r="38190" ht="13.15" customHeight="1" x14ac:dyDescent="0.2"/>
    <row r="38191" ht="13.15" customHeight="1" x14ac:dyDescent="0.2"/>
    <row r="38192" ht="13.15" customHeight="1" x14ac:dyDescent="0.2"/>
    <row r="38193" ht="13.15" customHeight="1" x14ac:dyDescent="0.2"/>
    <row r="38194" ht="13.15" customHeight="1" x14ac:dyDescent="0.2"/>
    <row r="38195" ht="13.15" customHeight="1" x14ac:dyDescent="0.2"/>
    <row r="38196" ht="13.15" customHeight="1" x14ac:dyDescent="0.2"/>
    <row r="38197" ht="13.15" customHeight="1" x14ac:dyDescent="0.2"/>
    <row r="38198" ht="13.15" customHeight="1" x14ac:dyDescent="0.2"/>
    <row r="38199" ht="13.15" customHeight="1" x14ac:dyDescent="0.2"/>
    <row r="38200" ht="13.15" customHeight="1" x14ac:dyDescent="0.2"/>
    <row r="38201" ht="13.15" customHeight="1" x14ac:dyDescent="0.2"/>
    <row r="38202" ht="13.15" customHeight="1" x14ac:dyDescent="0.2"/>
    <row r="38203" ht="13.15" customHeight="1" x14ac:dyDescent="0.2"/>
    <row r="38204" ht="13.15" customHeight="1" x14ac:dyDescent="0.2"/>
    <row r="38205" ht="13.15" customHeight="1" x14ac:dyDescent="0.2"/>
    <row r="38206" ht="13.15" customHeight="1" x14ac:dyDescent="0.2"/>
    <row r="38207" ht="13.15" customHeight="1" x14ac:dyDescent="0.2"/>
    <row r="38208" ht="13.15" customHeight="1" x14ac:dyDescent="0.2"/>
    <row r="38209" ht="13.15" customHeight="1" x14ac:dyDescent="0.2"/>
    <row r="38210" ht="13.15" customHeight="1" x14ac:dyDescent="0.2"/>
    <row r="38211" ht="13.15" customHeight="1" x14ac:dyDescent="0.2"/>
    <row r="38212" ht="13.15" customHeight="1" x14ac:dyDescent="0.2"/>
    <row r="38213" ht="13.15" customHeight="1" x14ac:dyDescent="0.2"/>
    <row r="38214" ht="13.15" customHeight="1" x14ac:dyDescent="0.2"/>
    <row r="38215" ht="13.15" customHeight="1" x14ac:dyDescent="0.2"/>
    <row r="38216" ht="13.15" customHeight="1" x14ac:dyDescent="0.2"/>
    <row r="38217" ht="13.15" customHeight="1" x14ac:dyDescent="0.2"/>
    <row r="38218" ht="13.15" customHeight="1" x14ac:dyDescent="0.2"/>
    <row r="38219" ht="13.15" customHeight="1" x14ac:dyDescent="0.2"/>
    <row r="38220" ht="13.15" customHeight="1" x14ac:dyDescent="0.2"/>
    <row r="38221" ht="13.15" customHeight="1" x14ac:dyDescent="0.2"/>
    <row r="38222" ht="13.15" customHeight="1" x14ac:dyDescent="0.2"/>
    <row r="38223" ht="13.15" customHeight="1" x14ac:dyDescent="0.2"/>
    <row r="38224" ht="13.15" customHeight="1" x14ac:dyDescent="0.2"/>
    <row r="38225" ht="13.15" customHeight="1" x14ac:dyDescent="0.2"/>
    <row r="38226" ht="13.15" customHeight="1" x14ac:dyDescent="0.2"/>
    <row r="38227" ht="13.15" customHeight="1" x14ac:dyDescent="0.2"/>
    <row r="38228" ht="13.15" customHeight="1" x14ac:dyDescent="0.2"/>
    <row r="38229" ht="13.15" customHeight="1" x14ac:dyDescent="0.2"/>
    <row r="38230" ht="13.15" customHeight="1" x14ac:dyDescent="0.2"/>
    <row r="38231" ht="13.15" customHeight="1" x14ac:dyDescent="0.2"/>
    <row r="38232" ht="13.15" customHeight="1" x14ac:dyDescent="0.2"/>
    <row r="38233" ht="13.15" customHeight="1" x14ac:dyDescent="0.2"/>
    <row r="38234" ht="13.15" customHeight="1" x14ac:dyDescent="0.2"/>
    <row r="38235" ht="13.15" customHeight="1" x14ac:dyDescent="0.2"/>
    <row r="38236" ht="13.15" customHeight="1" x14ac:dyDescent="0.2"/>
    <row r="38237" ht="13.15" customHeight="1" x14ac:dyDescent="0.2"/>
    <row r="38238" ht="13.15" customHeight="1" x14ac:dyDescent="0.2"/>
    <row r="38239" ht="13.15" customHeight="1" x14ac:dyDescent="0.2"/>
    <row r="38240" ht="13.15" customHeight="1" x14ac:dyDescent="0.2"/>
    <row r="38241" ht="13.15" customHeight="1" x14ac:dyDescent="0.2"/>
    <row r="38242" ht="13.15" customHeight="1" x14ac:dyDescent="0.2"/>
    <row r="38243" ht="13.15" customHeight="1" x14ac:dyDescent="0.2"/>
    <row r="38244" ht="13.15" customHeight="1" x14ac:dyDescent="0.2"/>
    <row r="38245" ht="13.15" customHeight="1" x14ac:dyDescent="0.2"/>
    <row r="38246" ht="13.15" customHeight="1" x14ac:dyDescent="0.2"/>
    <row r="38247" ht="13.15" customHeight="1" x14ac:dyDescent="0.2"/>
    <row r="38248" ht="13.15" customHeight="1" x14ac:dyDescent="0.2"/>
    <row r="38249" ht="13.15" customHeight="1" x14ac:dyDescent="0.2"/>
    <row r="38250" ht="13.15" customHeight="1" x14ac:dyDescent="0.2"/>
    <row r="38251" ht="13.15" customHeight="1" x14ac:dyDescent="0.2"/>
    <row r="38252" ht="13.15" customHeight="1" x14ac:dyDescent="0.2"/>
    <row r="38253" ht="13.15" customHeight="1" x14ac:dyDescent="0.2"/>
    <row r="38254" ht="13.15" customHeight="1" x14ac:dyDescent="0.2"/>
    <row r="38255" ht="13.15" customHeight="1" x14ac:dyDescent="0.2"/>
    <row r="38256" ht="13.15" customHeight="1" x14ac:dyDescent="0.2"/>
    <row r="38257" ht="13.15" customHeight="1" x14ac:dyDescent="0.2"/>
    <row r="38258" ht="13.15" customHeight="1" x14ac:dyDescent="0.2"/>
    <row r="38259" ht="13.15" customHeight="1" x14ac:dyDescent="0.2"/>
    <row r="38260" ht="13.15" customHeight="1" x14ac:dyDescent="0.2"/>
    <row r="38261" ht="13.15" customHeight="1" x14ac:dyDescent="0.2"/>
    <row r="38262" ht="13.15" customHeight="1" x14ac:dyDescent="0.2"/>
    <row r="38263" ht="13.15" customHeight="1" x14ac:dyDescent="0.2"/>
    <row r="38264" ht="13.15" customHeight="1" x14ac:dyDescent="0.2"/>
    <row r="38265" ht="13.15" customHeight="1" x14ac:dyDescent="0.2"/>
    <row r="38266" ht="13.15" customHeight="1" x14ac:dyDescent="0.2"/>
    <row r="38267" ht="13.15" customHeight="1" x14ac:dyDescent="0.2"/>
    <row r="38268" ht="13.15" customHeight="1" x14ac:dyDescent="0.2"/>
    <row r="38269" ht="13.15" customHeight="1" x14ac:dyDescent="0.2"/>
    <row r="38270" ht="13.15" customHeight="1" x14ac:dyDescent="0.2"/>
    <row r="38271" ht="13.15" customHeight="1" x14ac:dyDescent="0.2"/>
    <row r="38272" ht="13.15" customHeight="1" x14ac:dyDescent="0.2"/>
    <row r="38273" ht="13.15" customHeight="1" x14ac:dyDescent="0.2"/>
    <row r="38274" ht="13.15" customHeight="1" x14ac:dyDescent="0.2"/>
    <row r="38275" ht="13.15" customHeight="1" x14ac:dyDescent="0.2"/>
    <row r="38276" ht="13.15" customHeight="1" x14ac:dyDescent="0.2"/>
    <row r="38277" ht="13.15" customHeight="1" x14ac:dyDescent="0.2"/>
    <row r="38278" ht="13.15" customHeight="1" x14ac:dyDescent="0.2"/>
    <row r="38279" ht="13.15" customHeight="1" x14ac:dyDescent="0.2"/>
    <row r="38280" ht="13.15" customHeight="1" x14ac:dyDescent="0.2"/>
    <row r="38281" ht="13.15" customHeight="1" x14ac:dyDescent="0.2"/>
    <row r="38282" ht="13.15" customHeight="1" x14ac:dyDescent="0.2"/>
    <row r="38283" ht="13.15" customHeight="1" x14ac:dyDescent="0.2"/>
    <row r="38284" ht="13.15" customHeight="1" x14ac:dyDescent="0.2"/>
    <row r="38285" ht="13.15" customHeight="1" x14ac:dyDescent="0.2"/>
    <row r="38286" ht="13.15" customHeight="1" x14ac:dyDescent="0.2"/>
    <row r="38287" ht="13.15" customHeight="1" x14ac:dyDescent="0.2"/>
    <row r="38288" ht="13.15" customHeight="1" x14ac:dyDescent="0.2"/>
    <row r="38289" ht="13.15" customHeight="1" x14ac:dyDescent="0.2"/>
    <row r="38290" ht="13.15" customHeight="1" x14ac:dyDescent="0.2"/>
    <row r="38291" ht="13.15" customHeight="1" x14ac:dyDescent="0.2"/>
    <row r="38292" ht="13.15" customHeight="1" x14ac:dyDescent="0.2"/>
    <row r="38293" ht="13.15" customHeight="1" x14ac:dyDescent="0.2"/>
    <row r="38294" ht="13.15" customHeight="1" x14ac:dyDescent="0.2"/>
    <row r="38295" ht="13.15" customHeight="1" x14ac:dyDescent="0.2"/>
    <row r="38296" ht="13.15" customHeight="1" x14ac:dyDescent="0.2"/>
    <row r="38297" ht="13.15" customHeight="1" x14ac:dyDescent="0.2"/>
    <row r="38298" ht="13.15" customHeight="1" x14ac:dyDescent="0.2"/>
    <row r="38299" ht="13.15" customHeight="1" x14ac:dyDescent="0.2"/>
    <row r="38300" ht="13.15" customHeight="1" x14ac:dyDescent="0.2"/>
    <row r="38301" ht="13.15" customHeight="1" x14ac:dyDescent="0.2"/>
    <row r="38302" ht="13.15" customHeight="1" x14ac:dyDescent="0.2"/>
    <row r="38303" ht="13.15" customHeight="1" x14ac:dyDescent="0.2"/>
    <row r="38304" ht="13.15" customHeight="1" x14ac:dyDescent="0.2"/>
    <row r="38305" ht="13.15" customHeight="1" x14ac:dyDescent="0.2"/>
    <row r="38306" ht="13.15" customHeight="1" x14ac:dyDescent="0.2"/>
    <row r="38307" ht="13.15" customHeight="1" x14ac:dyDescent="0.2"/>
    <row r="38308" ht="13.15" customHeight="1" x14ac:dyDescent="0.2"/>
    <row r="38309" ht="13.15" customHeight="1" x14ac:dyDescent="0.2"/>
    <row r="38310" ht="13.15" customHeight="1" x14ac:dyDescent="0.2"/>
    <row r="38311" ht="13.15" customHeight="1" x14ac:dyDescent="0.2"/>
    <row r="38312" ht="13.15" customHeight="1" x14ac:dyDescent="0.2"/>
    <row r="38313" ht="13.15" customHeight="1" x14ac:dyDescent="0.2"/>
    <row r="38314" ht="13.15" customHeight="1" x14ac:dyDescent="0.2"/>
    <row r="38315" ht="13.15" customHeight="1" x14ac:dyDescent="0.2"/>
    <row r="38316" ht="13.15" customHeight="1" x14ac:dyDescent="0.2"/>
    <row r="38317" ht="13.15" customHeight="1" x14ac:dyDescent="0.2"/>
    <row r="38318" ht="13.15" customHeight="1" x14ac:dyDescent="0.2"/>
    <row r="38319" ht="13.15" customHeight="1" x14ac:dyDescent="0.2"/>
    <row r="38320" ht="13.15" customHeight="1" x14ac:dyDescent="0.2"/>
    <row r="38321" ht="13.15" customHeight="1" x14ac:dyDescent="0.2"/>
    <row r="38322" ht="13.15" customHeight="1" x14ac:dyDescent="0.2"/>
    <row r="38323" ht="13.15" customHeight="1" x14ac:dyDescent="0.2"/>
    <row r="38324" ht="13.15" customHeight="1" x14ac:dyDescent="0.2"/>
    <row r="38325" ht="13.15" customHeight="1" x14ac:dyDescent="0.2"/>
    <row r="38326" ht="13.15" customHeight="1" x14ac:dyDescent="0.2"/>
    <row r="38327" ht="13.15" customHeight="1" x14ac:dyDescent="0.2"/>
    <row r="38328" ht="13.15" customHeight="1" x14ac:dyDescent="0.2"/>
    <row r="38329" ht="13.15" customHeight="1" x14ac:dyDescent="0.2"/>
    <row r="38330" ht="13.15" customHeight="1" x14ac:dyDescent="0.2"/>
    <row r="38331" ht="13.15" customHeight="1" x14ac:dyDescent="0.2"/>
    <row r="38332" ht="13.15" customHeight="1" x14ac:dyDescent="0.2"/>
    <row r="38333" ht="13.15" customHeight="1" x14ac:dyDescent="0.2"/>
    <row r="38334" ht="13.15" customHeight="1" x14ac:dyDescent="0.2"/>
    <row r="38335" ht="13.15" customHeight="1" x14ac:dyDescent="0.2"/>
    <row r="38336" ht="13.15" customHeight="1" x14ac:dyDescent="0.2"/>
    <row r="38337" ht="13.15" customHeight="1" x14ac:dyDescent="0.2"/>
    <row r="38338" ht="13.15" customHeight="1" x14ac:dyDescent="0.2"/>
    <row r="38339" ht="13.15" customHeight="1" x14ac:dyDescent="0.2"/>
    <row r="38340" ht="13.15" customHeight="1" x14ac:dyDescent="0.2"/>
    <row r="38341" ht="13.15" customHeight="1" x14ac:dyDescent="0.2"/>
    <row r="38342" ht="13.15" customHeight="1" x14ac:dyDescent="0.2"/>
    <row r="38343" ht="13.15" customHeight="1" x14ac:dyDescent="0.2"/>
    <row r="38344" ht="13.15" customHeight="1" x14ac:dyDescent="0.2"/>
    <row r="38345" ht="13.15" customHeight="1" x14ac:dyDescent="0.2"/>
    <row r="38346" ht="13.15" customHeight="1" x14ac:dyDescent="0.2"/>
    <row r="38347" ht="13.15" customHeight="1" x14ac:dyDescent="0.2"/>
    <row r="38348" ht="13.15" customHeight="1" x14ac:dyDescent="0.2"/>
    <row r="38349" ht="13.15" customHeight="1" x14ac:dyDescent="0.2"/>
    <row r="38350" ht="13.15" customHeight="1" x14ac:dyDescent="0.2"/>
    <row r="38351" ht="13.15" customHeight="1" x14ac:dyDescent="0.2"/>
    <row r="38352" ht="13.15" customHeight="1" x14ac:dyDescent="0.2"/>
    <row r="38353" ht="13.15" customHeight="1" x14ac:dyDescent="0.2"/>
    <row r="38354" ht="13.15" customHeight="1" x14ac:dyDescent="0.2"/>
    <row r="38355" ht="13.15" customHeight="1" x14ac:dyDescent="0.2"/>
    <row r="38356" ht="13.15" customHeight="1" x14ac:dyDescent="0.2"/>
    <row r="38357" ht="13.15" customHeight="1" x14ac:dyDescent="0.2"/>
    <row r="38358" ht="13.15" customHeight="1" x14ac:dyDescent="0.2"/>
    <row r="38359" ht="13.15" customHeight="1" x14ac:dyDescent="0.2"/>
    <row r="38360" ht="13.15" customHeight="1" x14ac:dyDescent="0.2"/>
    <row r="38361" ht="13.15" customHeight="1" x14ac:dyDescent="0.2"/>
    <row r="38362" ht="13.15" customHeight="1" x14ac:dyDescent="0.2"/>
    <row r="38363" ht="13.15" customHeight="1" x14ac:dyDescent="0.2"/>
    <row r="38364" ht="13.15" customHeight="1" x14ac:dyDescent="0.2"/>
    <row r="38365" ht="13.15" customHeight="1" x14ac:dyDescent="0.2"/>
    <row r="38366" ht="13.15" customHeight="1" x14ac:dyDescent="0.2"/>
    <row r="38367" ht="13.15" customHeight="1" x14ac:dyDescent="0.2"/>
    <row r="38368" ht="13.15" customHeight="1" x14ac:dyDescent="0.2"/>
    <row r="38369" ht="13.15" customHeight="1" x14ac:dyDescent="0.2"/>
    <row r="38370" ht="13.15" customHeight="1" x14ac:dyDescent="0.2"/>
    <row r="38371" ht="13.15" customHeight="1" x14ac:dyDescent="0.2"/>
    <row r="38372" ht="13.15" customHeight="1" x14ac:dyDescent="0.2"/>
    <row r="38373" ht="13.15" customHeight="1" x14ac:dyDescent="0.2"/>
    <row r="38374" ht="13.15" customHeight="1" x14ac:dyDescent="0.2"/>
    <row r="38375" ht="13.15" customHeight="1" x14ac:dyDescent="0.2"/>
    <row r="38376" ht="13.15" customHeight="1" x14ac:dyDescent="0.2"/>
    <row r="38377" ht="13.15" customHeight="1" x14ac:dyDescent="0.2"/>
    <row r="38378" ht="13.15" customHeight="1" x14ac:dyDescent="0.2"/>
    <row r="38379" ht="13.15" customHeight="1" x14ac:dyDescent="0.2"/>
    <row r="38380" ht="13.15" customHeight="1" x14ac:dyDescent="0.2"/>
    <row r="38381" ht="13.15" customHeight="1" x14ac:dyDescent="0.2"/>
    <row r="38382" ht="13.15" customHeight="1" x14ac:dyDescent="0.2"/>
    <row r="38383" ht="13.15" customHeight="1" x14ac:dyDescent="0.2"/>
    <row r="38384" ht="13.15" customHeight="1" x14ac:dyDescent="0.2"/>
    <row r="38385" ht="13.15" customHeight="1" x14ac:dyDescent="0.2"/>
    <row r="38386" ht="13.15" customHeight="1" x14ac:dyDescent="0.2"/>
    <row r="38387" ht="13.15" customHeight="1" x14ac:dyDescent="0.2"/>
    <row r="38388" ht="13.15" customHeight="1" x14ac:dyDescent="0.2"/>
    <row r="38389" ht="13.15" customHeight="1" x14ac:dyDescent="0.2"/>
    <row r="38390" ht="13.15" customHeight="1" x14ac:dyDescent="0.2"/>
    <row r="38391" ht="13.15" customHeight="1" x14ac:dyDescent="0.2"/>
    <row r="38392" ht="13.15" customHeight="1" x14ac:dyDescent="0.2"/>
    <row r="38393" ht="13.15" customHeight="1" x14ac:dyDescent="0.2"/>
    <row r="38394" ht="13.15" customHeight="1" x14ac:dyDescent="0.2"/>
    <row r="38395" ht="13.15" customHeight="1" x14ac:dyDescent="0.2"/>
    <row r="38396" ht="13.15" customHeight="1" x14ac:dyDescent="0.2"/>
    <row r="38397" ht="13.15" customHeight="1" x14ac:dyDescent="0.2"/>
    <row r="38398" ht="13.15" customHeight="1" x14ac:dyDescent="0.2"/>
    <row r="38399" ht="13.15" customHeight="1" x14ac:dyDescent="0.2"/>
    <row r="38400" ht="13.15" customHeight="1" x14ac:dyDescent="0.2"/>
    <row r="38401" ht="13.15" customHeight="1" x14ac:dyDescent="0.2"/>
    <row r="38402" ht="13.15" customHeight="1" x14ac:dyDescent="0.2"/>
    <row r="38403" ht="13.15" customHeight="1" x14ac:dyDescent="0.2"/>
    <row r="38404" ht="13.15" customHeight="1" x14ac:dyDescent="0.2"/>
    <row r="38405" ht="13.15" customHeight="1" x14ac:dyDescent="0.2"/>
    <row r="38406" ht="13.15" customHeight="1" x14ac:dyDescent="0.2"/>
    <row r="38407" ht="13.15" customHeight="1" x14ac:dyDescent="0.2"/>
    <row r="38408" ht="13.15" customHeight="1" x14ac:dyDescent="0.2"/>
    <row r="38409" ht="13.15" customHeight="1" x14ac:dyDescent="0.2"/>
    <row r="38410" ht="13.15" customHeight="1" x14ac:dyDescent="0.2"/>
    <row r="38411" ht="13.15" customHeight="1" x14ac:dyDescent="0.2"/>
    <row r="38412" ht="13.15" customHeight="1" x14ac:dyDescent="0.2"/>
    <row r="38413" ht="13.15" customHeight="1" x14ac:dyDescent="0.2"/>
    <row r="38414" ht="13.15" customHeight="1" x14ac:dyDescent="0.2"/>
    <row r="38415" ht="13.15" customHeight="1" x14ac:dyDescent="0.2"/>
    <row r="38416" ht="13.15" customHeight="1" x14ac:dyDescent="0.2"/>
    <row r="38417" ht="13.15" customHeight="1" x14ac:dyDescent="0.2"/>
    <row r="38418" ht="13.15" customHeight="1" x14ac:dyDescent="0.2"/>
    <row r="38419" ht="13.15" customHeight="1" x14ac:dyDescent="0.2"/>
    <row r="38420" ht="13.15" customHeight="1" x14ac:dyDescent="0.2"/>
    <row r="38421" ht="13.15" customHeight="1" x14ac:dyDescent="0.2"/>
    <row r="38422" ht="13.15" customHeight="1" x14ac:dyDescent="0.2"/>
    <row r="38423" ht="13.15" customHeight="1" x14ac:dyDescent="0.2"/>
    <row r="38424" ht="13.15" customHeight="1" x14ac:dyDescent="0.2"/>
    <row r="38425" ht="13.15" customHeight="1" x14ac:dyDescent="0.2"/>
    <row r="38426" ht="13.15" customHeight="1" x14ac:dyDescent="0.2"/>
    <row r="38427" ht="13.15" customHeight="1" x14ac:dyDescent="0.2"/>
    <row r="38428" ht="13.15" customHeight="1" x14ac:dyDescent="0.2"/>
    <row r="38429" ht="13.15" customHeight="1" x14ac:dyDescent="0.2"/>
    <row r="38430" ht="13.15" customHeight="1" x14ac:dyDescent="0.2"/>
    <row r="38431" ht="13.15" customHeight="1" x14ac:dyDescent="0.2"/>
    <row r="38432" ht="13.15" customHeight="1" x14ac:dyDescent="0.2"/>
    <row r="38433" ht="13.15" customHeight="1" x14ac:dyDescent="0.2"/>
    <row r="38434" ht="13.15" customHeight="1" x14ac:dyDescent="0.2"/>
    <row r="38435" ht="13.15" customHeight="1" x14ac:dyDescent="0.2"/>
    <row r="38436" ht="13.15" customHeight="1" x14ac:dyDescent="0.2"/>
    <row r="38437" ht="13.15" customHeight="1" x14ac:dyDescent="0.2"/>
    <row r="38438" ht="13.15" customHeight="1" x14ac:dyDescent="0.2"/>
    <row r="38439" ht="13.15" customHeight="1" x14ac:dyDescent="0.2"/>
    <row r="38440" ht="13.15" customHeight="1" x14ac:dyDescent="0.2"/>
    <row r="38441" ht="13.15" customHeight="1" x14ac:dyDescent="0.2"/>
    <row r="38442" ht="13.15" customHeight="1" x14ac:dyDescent="0.2"/>
    <row r="38443" ht="13.15" customHeight="1" x14ac:dyDescent="0.2"/>
    <row r="38444" ht="13.15" customHeight="1" x14ac:dyDescent="0.2"/>
    <row r="38445" ht="13.15" customHeight="1" x14ac:dyDescent="0.2"/>
    <row r="38446" ht="13.15" customHeight="1" x14ac:dyDescent="0.2"/>
    <row r="38447" ht="13.15" customHeight="1" x14ac:dyDescent="0.2"/>
    <row r="38448" ht="13.15" customHeight="1" x14ac:dyDescent="0.2"/>
    <row r="38449" ht="13.15" customHeight="1" x14ac:dyDescent="0.2"/>
    <row r="38450" ht="13.15" customHeight="1" x14ac:dyDescent="0.2"/>
    <row r="38451" ht="13.15" customHeight="1" x14ac:dyDescent="0.2"/>
    <row r="38452" ht="13.15" customHeight="1" x14ac:dyDescent="0.2"/>
    <row r="38453" ht="13.15" customHeight="1" x14ac:dyDescent="0.2"/>
    <row r="38454" ht="13.15" customHeight="1" x14ac:dyDescent="0.2"/>
    <row r="38455" ht="13.15" customHeight="1" x14ac:dyDescent="0.2"/>
    <row r="38456" ht="13.15" customHeight="1" x14ac:dyDescent="0.2"/>
    <row r="38457" ht="13.15" customHeight="1" x14ac:dyDescent="0.2"/>
    <row r="38458" ht="13.15" customHeight="1" x14ac:dyDescent="0.2"/>
    <row r="38459" ht="13.15" customHeight="1" x14ac:dyDescent="0.2"/>
    <row r="38460" ht="13.15" customHeight="1" x14ac:dyDescent="0.2"/>
    <row r="38461" ht="13.15" customHeight="1" x14ac:dyDescent="0.2"/>
    <row r="38462" ht="13.15" customHeight="1" x14ac:dyDescent="0.2"/>
    <row r="38463" ht="13.15" customHeight="1" x14ac:dyDescent="0.2"/>
    <row r="38464" ht="13.15" customHeight="1" x14ac:dyDescent="0.2"/>
    <row r="38465" ht="13.15" customHeight="1" x14ac:dyDescent="0.2"/>
    <row r="38466" ht="13.15" customHeight="1" x14ac:dyDescent="0.2"/>
    <row r="38467" ht="13.15" customHeight="1" x14ac:dyDescent="0.2"/>
    <row r="38468" ht="13.15" customHeight="1" x14ac:dyDescent="0.2"/>
    <row r="38469" ht="13.15" customHeight="1" x14ac:dyDescent="0.2"/>
    <row r="38470" ht="13.15" customHeight="1" x14ac:dyDescent="0.2"/>
    <row r="38471" ht="13.15" customHeight="1" x14ac:dyDescent="0.2"/>
    <row r="38472" ht="13.15" customHeight="1" x14ac:dyDescent="0.2"/>
    <row r="38473" ht="13.15" customHeight="1" x14ac:dyDescent="0.2"/>
    <row r="38474" ht="13.15" customHeight="1" x14ac:dyDescent="0.2"/>
    <row r="38475" ht="13.15" customHeight="1" x14ac:dyDescent="0.2"/>
    <row r="38476" ht="13.15" customHeight="1" x14ac:dyDescent="0.2"/>
    <row r="38477" ht="13.15" customHeight="1" x14ac:dyDescent="0.2"/>
    <row r="38478" ht="13.15" customHeight="1" x14ac:dyDescent="0.2"/>
    <row r="38479" ht="13.15" customHeight="1" x14ac:dyDescent="0.2"/>
    <row r="38480" ht="13.15" customHeight="1" x14ac:dyDescent="0.2"/>
    <row r="38481" ht="13.15" customHeight="1" x14ac:dyDescent="0.2"/>
    <row r="38482" ht="13.15" customHeight="1" x14ac:dyDescent="0.2"/>
    <row r="38483" ht="13.15" customHeight="1" x14ac:dyDescent="0.2"/>
    <row r="38484" ht="13.15" customHeight="1" x14ac:dyDescent="0.2"/>
    <row r="38485" ht="13.15" customHeight="1" x14ac:dyDescent="0.2"/>
    <row r="38486" ht="13.15" customHeight="1" x14ac:dyDescent="0.2"/>
    <row r="38487" ht="13.15" customHeight="1" x14ac:dyDescent="0.2"/>
    <row r="38488" ht="13.15" customHeight="1" x14ac:dyDescent="0.2"/>
    <row r="38489" ht="13.15" customHeight="1" x14ac:dyDescent="0.2"/>
    <row r="38490" ht="13.15" customHeight="1" x14ac:dyDescent="0.2"/>
    <row r="38491" ht="13.15" customHeight="1" x14ac:dyDescent="0.2"/>
    <row r="38492" ht="13.15" customHeight="1" x14ac:dyDescent="0.2"/>
    <row r="38493" ht="13.15" customHeight="1" x14ac:dyDescent="0.2"/>
    <row r="38494" ht="13.15" customHeight="1" x14ac:dyDescent="0.2"/>
    <row r="38495" ht="13.15" customHeight="1" x14ac:dyDescent="0.2"/>
    <row r="38496" ht="13.15" customHeight="1" x14ac:dyDescent="0.2"/>
    <row r="38497" ht="13.15" customHeight="1" x14ac:dyDescent="0.2"/>
    <row r="38498" ht="13.15" customHeight="1" x14ac:dyDescent="0.2"/>
    <row r="38499" ht="13.15" customHeight="1" x14ac:dyDescent="0.2"/>
    <row r="38500" ht="13.15" customHeight="1" x14ac:dyDescent="0.2"/>
    <row r="38501" ht="13.15" customHeight="1" x14ac:dyDescent="0.2"/>
    <row r="38502" ht="13.15" customHeight="1" x14ac:dyDescent="0.2"/>
    <row r="38503" ht="13.15" customHeight="1" x14ac:dyDescent="0.2"/>
    <row r="38504" ht="13.15" customHeight="1" x14ac:dyDescent="0.2"/>
    <row r="38505" ht="13.15" customHeight="1" x14ac:dyDescent="0.2"/>
    <row r="38506" ht="13.15" customHeight="1" x14ac:dyDescent="0.2"/>
    <row r="38507" ht="13.15" customHeight="1" x14ac:dyDescent="0.2"/>
    <row r="38508" ht="13.15" customHeight="1" x14ac:dyDescent="0.2"/>
    <row r="38509" ht="13.15" customHeight="1" x14ac:dyDescent="0.2"/>
    <row r="38510" ht="13.15" customHeight="1" x14ac:dyDescent="0.2"/>
    <row r="38511" ht="13.15" customHeight="1" x14ac:dyDescent="0.2"/>
    <row r="38512" ht="13.15" customHeight="1" x14ac:dyDescent="0.2"/>
    <row r="38513" ht="13.15" customHeight="1" x14ac:dyDescent="0.2"/>
    <row r="38514" ht="13.15" customHeight="1" x14ac:dyDescent="0.2"/>
    <row r="38515" ht="13.15" customHeight="1" x14ac:dyDescent="0.2"/>
    <row r="38516" ht="13.15" customHeight="1" x14ac:dyDescent="0.2"/>
    <row r="38517" ht="13.15" customHeight="1" x14ac:dyDescent="0.2"/>
    <row r="38518" ht="13.15" customHeight="1" x14ac:dyDescent="0.2"/>
    <row r="38519" ht="13.15" customHeight="1" x14ac:dyDescent="0.2"/>
    <row r="38520" ht="13.15" customHeight="1" x14ac:dyDescent="0.2"/>
    <row r="38521" ht="13.15" customHeight="1" x14ac:dyDescent="0.2"/>
    <row r="38522" ht="13.15" customHeight="1" x14ac:dyDescent="0.2"/>
    <row r="38523" ht="13.15" customHeight="1" x14ac:dyDescent="0.2"/>
    <row r="38524" ht="13.15" customHeight="1" x14ac:dyDescent="0.2"/>
    <row r="38525" ht="13.15" customHeight="1" x14ac:dyDescent="0.2"/>
    <row r="38526" ht="13.15" customHeight="1" x14ac:dyDescent="0.2"/>
    <row r="38527" ht="13.15" customHeight="1" x14ac:dyDescent="0.2"/>
    <row r="38528" ht="13.15" customHeight="1" x14ac:dyDescent="0.2"/>
    <row r="38529" ht="13.15" customHeight="1" x14ac:dyDescent="0.2"/>
    <row r="38530" ht="13.15" customHeight="1" x14ac:dyDescent="0.2"/>
    <row r="38531" ht="13.15" customHeight="1" x14ac:dyDescent="0.2"/>
    <row r="38532" ht="13.15" customHeight="1" x14ac:dyDescent="0.2"/>
    <row r="38533" ht="13.15" customHeight="1" x14ac:dyDescent="0.2"/>
    <row r="38534" ht="13.15" customHeight="1" x14ac:dyDescent="0.2"/>
    <row r="38535" ht="13.15" customHeight="1" x14ac:dyDescent="0.2"/>
    <row r="38536" ht="13.15" customHeight="1" x14ac:dyDescent="0.2"/>
    <row r="38537" ht="13.15" customHeight="1" x14ac:dyDescent="0.2"/>
    <row r="38538" ht="13.15" customHeight="1" x14ac:dyDescent="0.2"/>
    <row r="38539" ht="13.15" customHeight="1" x14ac:dyDescent="0.2"/>
    <row r="38540" ht="13.15" customHeight="1" x14ac:dyDescent="0.2"/>
    <row r="38541" ht="13.15" customHeight="1" x14ac:dyDescent="0.2"/>
    <row r="38542" ht="13.15" customHeight="1" x14ac:dyDescent="0.2"/>
    <row r="38543" ht="13.15" customHeight="1" x14ac:dyDescent="0.2"/>
    <row r="38544" ht="13.15" customHeight="1" x14ac:dyDescent="0.2"/>
    <row r="38545" ht="13.15" customHeight="1" x14ac:dyDescent="0.2"/>
    <row r="38546" ht="13.15" customHeight="1" x14ac:dyDescent="0.2"/>
    <row r="38547" ht="13.15" customHeight="1" x14ac:dyDescent="0.2"/>
    <row r="38548" ht="13.15" customHeight="1" x14ac:dyDescent="0.2"/>
    <row r="38549" ht="13.15" customHeight="1" x14ac:dyDescent="0.2"/>
    <row r="38550" ht="13.15" customHeight="1" x14ac:dyDescent="0.2"/>
    <row r="38551" ht="13.15" customHeight="1" x14ac:dyDescent="0.2"/>
    <row r="38552" ht="13.15" customHeight="1" x14ac:dyDescent="0.2"/>
    <row r="38553" ht="13.15" customHeight="1" x14ac:dyDescent="0.2"/>
    <row r="38554" ht="13.15" customHeight="1" x14ac:dyDescent="0.2"/>
    <row r="38555" ht="13.15" customHeight="1" x14ac:dyDescent="0.2"/>
    <row r="38556" ht="13.15" customHeight="1" x14ac:dyDescent="0.2"/>
    <row r="38557" ht="13.15" customHeight="1" x14ac:dyDescent="0.2"/>
    <row r="38558" ht="13.15" customHeight="1" x14ac:dyDescent="0.2"/>
    <row r="38559" ht="13.15" customHeight="1" x14ac:dyDescent="0.2"/>
    <row r="38560" ht="13.15" customHeight="1" x14ac:dyDescent="0.2"/>
    <row r="38561" ht="13.15" customHeight="1" x14ac:dyDescent="0.2"/>
    <row r="38562" ht="13.15" customHeight="1" x14ac:dyDescent="0.2"/>
    <row r="38563" ht="13.15" customHeight="1" x14ac:dyDescent="0.2"/>
    <row r="38564" ht="13.15" customHeight="1" x14ac:dyDescent="0.2"/>
    <row r="38565" ht="13.15" customHeight="1" x14ac:dyDescent="0.2"/>
    <row r="38566" ht="13.15" customHeight="1" x14ac:dyDescent="0.2"/>
    <row r="38567" ht="13.15" customHeight="1" x14ac:dyDescent="0.2"/>
    <row r="38568" ht="13.15" customHeight="1" x14ac:dyDescent="0.2"/>
    <row r="38569" ht="13.15" customHeight="1" x14ac:dyDescent="0.2"/>
    <row r="38570" ht="13.15" customHeight="1" x14ac:dyDescent="0.2"/>
    <row r="38571" ht="13.15" customHeight="1" x14ac:dyDescent="0.2"/>
    <row r="38572" ht="13.15" customHeight="1" x14ac:dyDescent="0.2"/>
    <row r="38573" ht="13.15" customHeight="1" x14ac:dyDescent="0.2"/>
    <row r="38574" ht="13.15" customHeight="1" x14ac:dyDescent="0.2"/>
    <row r="38575" ht="13.15" customHeight="1" x14ac:dyDescent="0.2"/>
    <row r="38576" ht="13.15" customHeight="1" x14ac:dyDescent="0.2"/>
    <row r="38577" ht="13.15" customHeight="1" x14ac:dyDescent="0.2"/>
    <row r="38578" ht="13.15" customHeight="1" x14ac:dyDescent="0.2"/>
    <row r="38579" ht="13.15" customHeight="1" x14ac:dyDescent="0.2"/>
    <row r="38580" ht="13.15" customHeight="1" x14ac:dyDescent="0.2"/>
    <row r="38581" ht="13.15" customHeight="1" x14ac:dyDescent="0.2"/>
    <row r="38582" ht="13.15" customHeight="1" x14ac:dyDescent="0.2"/>
    <row r="38583" ht="13.15" customHeight="1" x14ac:dyDescent="0.2"/>
    <row r="38584" ht="13.15" customHeight="1" x14ac:dyDescent="0.2"/>
    <row r="38585" ht="13.15" customHeight="1" x14ac:dyDescent="0.2"/>
    <row r="38586" ht="13.15" customHeight="1" x14ac:dyDescent="0.2"/>
    <row r="38587" ht="13.15" customHeight="1" x14ac:dyDescent="0.2"/>
    <row r="38588" ht="13.15" customHeight="1" x14ac:dyDescent="0.2"/>
    <row r="38589" ht="13.15" customHeight="1" x14ac:dyDescent="0.2"/>
    <row r="38590" ht="13.15" customHeight="1" x14ac:dyDescent="0.2"/>
    <row r="38591" ht="13.15" customHeight="1" x14ac:dyDescent="0.2"/>
    <row r="38592" ht="13.15" customHeight="1" x14ac:dyDescent="0.2"/>
    <row r="38593" ht="13.15" customHeight="1" x14ac:dyDescent="0.2"/>
    <row r="38594" ht="13.15" customHeight="1" x14ac:dyDescent="0.2"/>
    <row r="38595" ht="13.15" customHeight="1" x14ac:dyDescent="0.2"/>
    <row r="38596" ht="13.15" customHeight="1" x14ac:dyDescent="0.2"/>
    <row r="38597" ht="13.15" customHeight="1" x14ac:dyDescent="0.2"/>
    <row r="38598" ht="13.15" customHeight="1" x14ac:dyDescent="0.2"/>
    <row r="38599" ht="13.15" customHeight="1" x14ac:dyDescent="0.2"/>
    <row r="38600" ht="13.15" customHeight="1" x14ac:dyDescent="0.2"/>
    <row r="38601" ht="13.15" customHeight="1" x14ac:dyDescent="0.2"/>
    <row r="38602" ht="13.15" customHeight="1" x14ac:dyDescent="0.2"/>
    <row r="38603" ht="13.15" customHeight="1" x14ac:dyDescent="0.2"/>
    <row r="38604" ht="13.15" customHeight="1" x14ac:dyDescent="0.2"/>
    <row r="38605" ht="13.15" customHeight="1" x14ac:dyDescent="0.2"/>
    <row r="38606" ht="13.15" customHeight="1" x14ac:dyDescent="0.2"/>
    <row r="38607" ht="13.15" customHeight="1" x14ac:dyDescent="0.2"/>
    <row r="38608" ht="13.15" customHeight="1" x14ac:dyDescent="0.2"/>
    <row r="38609" ht="13.15" customHeight="1" x14ac:dyDescent="0.2"/>
    <row r="38610" ht="13.15" customHeight="1" x14ac:dyDescent="0.2"/>
    <row r="38611" ht="13.15" customHeight="1" x14ac:dyDescent="0.2"/>
    <row r="38612" ht="13.15" customHeight="1" x14ac:dyDescent="0.2"/>
    <row r="38613" ht="13.15" customHeight="1" x14ac:dyDescent="0.2"/>
    <row r="38614" ht="13.15" customHeight="1" x14ac:dyDescent="0.2"/>
    <row r="38615" ht="13.15" customHeight="1" x14ac:dyDescent="0.2"/>
    <row r="38616" ht="13.15" customHeight="1" x14ac:dyDescent="0.2"/>
    <row r="38617" ht="13.15" customHeight="1" x14ac:dyDescent="0.2"/>
    <row r="38618" ht="13.15" customHeight="1" x14ac:dyDescent="0.2"/>
    <row r="38619" ht="13.15" customHeight="1" x14ac:dyDescent="0.2"/>
    <row r="38620" ht="13.15" customHeight="1" x14ac:dyDescent="0.2"/>
    <row r="38621" ht="13.15" customHeight="1" x14ac:dyDescent="0.2"/>
    <row r="38622" ht="13.15" customHeight="1" x14ac:dyDescent="0.2"/>
    <row r="38623" ht="13.15" customHeight="1" x14ac:dyDescent="0.2"/>
    <row r="38624" ht="13.15" customHeight="1" x14ac:dyDescent="0.2"/>
    <row r="38625" ht="13.15" customHeight="1" x14ac:dyDescent="0.2"/>
    <row r="38626" ht="13.15" customHeight="1" x14ac:dyDescent="0.2"/>
    <row r="38627" ht="13.15" customHeight="1" x14ac:dyDescent="0.2"/>
    <row r="38628" ht="13.15" customHeight="1" x14ac:dyDescent="0.2"/>
    <row r="38629" ht="13.15" customHeight="1" x14ac:dyDescent="0.2"/>
    <row r="38630" ht="13.15" customHeight="1" x14ac:dyDescent="0.2"/>
    <row r="38631" ht="13.15" customHeight="1" x14ac:dyDescent="0.2"/>
    <row r="38632" ht="13.15" customHeight="1" x14ac:dyDescent="0.2"/>
    <row r="38633" ht="13.15" customHeight="1" x14ac:dyDescent="0.2"/>
    <row r="38634" ht="13.15" customHeight="1" x14ac:dyDescent="0.2"/>
    <row r="38635" ht="13.15" customHeight="1" x14ac:dyDescent="0.2"/>
    <row r="38636" ht="13.15" customHeight="1" x14ac:dyDescent="0.2"/>
    <row r="38637" ht="13.15" customHeight="1" x14ac:dyDescent="0.2"/>
    <row r="38638" ht="13.15" customHeight="1" x14ac:dyDescent="0.2"/>
    <row r="38639" ht="13.15" customHeight="1" x14ac:dyDescent="0.2"/>
    <row r="38640" ht="13.15" customHeight="1" x14ac:dyDescent="0.2"/>
    <row r="38641" ht="13.15" customHeight="1" x14ac:dyDescent="0.2"/>
    <row r="38642" ht="13.15" customHeight="1" x14ac:dyDescent="0.2"/>
    <row r="38643" ht="13.15" customHeight="1" x14ac:dyDescent="0.2"/>
    <row r="38644" ht="13.15" customHeight="1" x14ac:dyDescent="0.2"/>
    <row r="38645" ht="13.15" customHeight="1" x14ac:dyDescent="0.2"/>
    <row r="38646" ht="13.15" customHeight="1" x14ac:dyDescent="0.2"/>
    <row r="38647" ht="13.15" customHeight="1" x14ac:dyDescent="0.2"/>
    <row r="38648" ht="13.15" customHeight="1" x14ac:dyDescent="0.2"/>
    <row r="38649" ht="13.15" customHeight="1" x14ac:dyDescent="0.2"/>
    <row r="38650" ht="13.15" customHeight="1" x14ac:dyDescent="0.2"/>
    <row r="38651" ht="13.15" customHeight="1" x14ac:dyDescent="0.2"/>
    <row r="38652" ht="13.15" customHeight="1" x14ac:dyDescent="0.2"/>
    <row r="38653" ht="13.15" customHeight="1" x14ac:dyDescent="0.2"/>
    <row r="38654" ht="13.15" customHeight="1" x14ac:dyDescent="0.2"/>
    <row r="38655" ht="13.15" customHeight="1" x14ac:dyDescent="0.2"/>
    <row r="38656" ht="13.15" customHeight="1" x14ac:dyDescent="0.2"/>
    <row r="38657" ht="13.15" customHeight="1" x14ac:dyDescent="0.2"/>
    <row r="38658" ht="13.15" customHeight="1" x14ac:dyDescent="0.2"/>
    <row r="38659" ht="13.15" customHeight="1" x14ac:dyDescent="0.2"/>
    <row r="38660" ht="13.15" customHeight="1" x14ac:dyDescent="0.2"/>
    <row r="38661" ht="13.15" customHeight="1" x14ac:dyDescent="0.2"/>
    <row r="38662" ht="13.15" customHeight="1" x14ac:dyDescent="0.2"/>
    <row r="38663" ht="13.15" customHeight="1" x14ac:dyDescent="0.2"/>
    <row r="38664" ht="13.15" customHeight="1" x14ac:dyDescent="0.2"/>
    <row r="38665" ht="13.15" customHeight="1" x14ac:dyDescent="0.2"/>
    <row r="38666" ht="13.15" customHeight="1" x14ac:dyDescent="0.2"/>
    <row r="38667" ht="13.15" customHeight="1" x14ac:dyDescent="0.2"/>
    <row r="38668" ht="13.15" customHeight="1" x14ac:dyDescent="0.2"/>
    <row r="38669" ht="13.15" customHeight="1" x14ac:dyDescent="0.2"/>
    <row r="38670" ht="13.15" customHeight="1" x14ac:dyDescent="0.2"/>
    <row r="38671" ht="13.15" customHeight="1" x14ac:dyDescent="0.2"/>
    <row r="38672" ht="13.15" customHeight="1" x14ac:dyDescent="0.2"/>
    <row r="38673" ht="13.15" customHeight="1" x14ac:dyDescent="0.2"/>
    <row r="38674" ht="13.15" customHeight="1" x14ac:dyDescent="0.2"/>
    <row r="38675" ht="13.15" customHeight="1" x14ac:dyDescent="0.2"/>
    <row r="38676" ht="13.15" customHeight="1" x14ac:dyDescent="0.2"/>
    <row r="38677" ht="13.15" customHeight="1" x14ac:dyDescent="0.2"/>
    <row r="38678" ht="13.15" customHeight="1" x14ac:dyDescent="0.2"/>
    <row r="38679" ht="13.15" customHeight="1" x14ac:dyDescent="0.2"/>
    <row r="38680" ht="13.15" customHeight="1" x14ac:dyDescent="0.2"/>
    <row r="38681" ht="13.15" customHeight="1" x14ac:dyDescent="0.2"/>
    <row r="38682" ht="13.15" customHeight="1" x14ac:dyDescent="0.2"/>
    <row r="38683" ht="13.15" customHeight="1" x14ac:dyDescent="0.2"/>
    <row r="38684" ht="13.15" customHeight="1" x14ac:dyDescent="0.2"/>
    <row r="38685" ht="13.15" customHeight="1" x14ac:dyDescent="0.2"/>
    <row r="38686" ht="13.15" customHeight="1" x14ac:dyDescent="0.2"/>
    <row r="38687" ht="13.15" customHeight="1" x14ac:dyDescent="0.2"/>
    <row r="38688" ht="13.15" customHeight="1" x14ac:dyDescent="0.2"/>
    <row r="38689" ht="13.15" customHeight="1" x14ac:dyDescent="0.2"/>
    <row r="38690" ht="13.15" customHeight="1" x14ac:dyDescent="0.2"/>
    <row r="38691" ht="13.15" customHeight="1" x14ac:dyDescent="0.2"/>
    <row r="38692" ht="13.15" customHeight="1" x14ac:dyDescent="0.2"/>
    <row r="38693" ht="13.15" customHeight="1" x14ac:dyDescent="0.2"/>
    <row r="38694" ht="13.15" customHeight="1" x14ac:dyDescent="0.2"/>
    <row r="38695" ht="13.15" customHeight="1" x14ac:dyDescent="0.2"/>
    <row r="38696" ht="13.15" customHeight="1" x14ac:dyDescent="0.2"/>
    <row r="38697" ht="13.15" customHeight="1" x14ac:dyDescent="0.2"/>
    <row r="38698" ht="13.15" customHeight="1" x14ac:dyDescent="0.2"/>
    <row r="38699" ht="13.15" customHeight="1" x14ac:dyDescent="0.2"/>
    <row r="38700" ht="13.15" customHeight="1" x14ac:dyDescent="0.2"/>
    <row r="38701" ht="13.15" customHeight="1" x14ac:dyDescent="0.2"/>
    <row r="38702" ht="13.15" customHeight="1" x14ac:dyDescent="0.2"/>
    <row r="38703" ht="13.15" customHeight="1" x14ac:dyDescent="0.2"/>
    <row r="38704" ht="13.15" customHeight="1" x14ac:dyDescent="0.2"/>
    <row r="38705" ht="13.15" customHeight="1" x14ac:dyDescent="0.2"/>
    <row r="38706" ht="13.15" customHeight="1" x14ac:dyDescent="0.2"/>
    <row r="38707" ht="13.15" customHeight="1" x14ac:dyDescent="0.2"/>
    <row r="38708" ht="13.15" customHeight="1" x14ac:dyDescent="0.2"/>
    <row r="38709" ht="13.15" customHeight="1" x14ac:dyDescent="0.2"/>
    <row r="38710" ht="13.15" customHeight="1" x14ac:dyDescent="0.2"/>
    <row r="38711" ht="13.15" customHeight="1" x14ac:dyDescent="0.2"/>
    <row r="38712" ht="13.15" customHeight="1" x14ac:dyDescent="0.2"/>
    <row r="38713" ht="13.15" customHeight="1" x14ac:dyDescent="0.2"/>
    <row r="38714" ht="13.15" customHeight="1" x14ac:dyDescent="0.2"/>
    <row r="38715" ht="13.15" customHeight="1" x14ac:dyDescent="0.2"/>
    <row r="38716" ht="13.15" customHeight="1" x14ac:dyDescent="0.2"/>
    <row r="38717" ht="13.15" customHeight="1" x14ac:dyDescent="0.2"/>
    <row r="38718" ht="13.15" customHeight="1" x14ac:dyDescent="0.2"/>
    <row r="38719" ht="13.15" customHeight="1" x14ac:dyDescent="0.2"/>
    <row r="38720" ht="13.15" customHeight="1" x14ac:dyDescent="0.2"/>
    <row r="38721" ht="13.15" customHeight="1" x14ac:dyDescent="0.2"/>
    <row r="38722" ht="13.15" customHeight="1" x14ac:dyDescent="0.2"/>
    <row r="38723" ht="13.15" customHeight="1" x14ac:dyDescent="0.2"/>
    <row r="38724" ht="13.15" customHeight="1" x14ac:dyDescent="0.2"/>
    <row r="38725" ht="13.15" customHeight="1" x14ac:dyDescent="0.2"/>
    <row r="38726" ht="13.15" customHeight="1" x14ac:dyDescent="0.2"/>
    <row r="38727" ht="13.15" customHeight="1" x14ac:dyDescent="0.2"/>
    <row r="38728" ht="13.15" customHeight="1" x14ac:dyDescent="0.2"/>
    <row r="38729" ht="13.15" customHeight="1" x14ac:dyDescent="0.2"/>
    <row r="38730" ht="13.15" customHeight="1" x14ac:dyDescent="0.2"/>
    <row r="38731" ht="13.15" customHeight="1" x14ac:dyDescent="0.2"/>
    <row r="38732" ht="13.15" customHeight="1" x14ac:dyDescent="0.2"/>
    <row r="38733" ht="13.15" customHeight="1" x14ac:dyDescent="0.2"/>
    <row r="38734" ht="13.15" customHeight="1" x14ac:dyDescent="0.2"/>
    <row r="38735" ht="13.15" customHeight="1" x14ac:dyDescent="0.2"/>
    <row r="38736" ht="13.15" customHeight="1" x14ac:dyDescent="0.2"/>
    <row r="38737" ht="13.15" customHeight="1" x14ac:dyDescent="0.2"/>
    <row r="38738" ht="13.15" customHeight="1" x14ac:dyDescent="0.2"/>
    <row r="38739" ht="13.15" customHeight="1" x14ac:dyDescent="0.2"/>
    <row r="38740" ht="13.15" customHeight="1" x14ac:dyDescent="0.2"/>
    <row r="38741" ht="13.15" customHeight="1" x14ac:dyDescent="0.2"/>
    <row r="38742" ht="13.15" customHeight="1" x14ac:dyDescent="0.2"/>
    <row r="38743" ht="13.15" customHeight="1" x14ac:dyDescent="0.2"/>
    <row r="38744" ht="13.15" customHeight="1" x14ac:dyDescent="0.2"/>
    <row r="38745" ht="13.15" customHeight="1" x14ac:dyDescent="0.2"/>
    <row r="38746" ht="13.15" customHeight="1" x14ac:dyDescent="0.2"/>
    <row r="38747" ht="13.15" customHeight="1" x14ac:dyDescent="0.2"/>
    <row r="38748" ht="13.15" customHeight="1" x14ac:dyDescent="0.2"/>
    <row r="38749" ht="13.15" customHeight="1" x14ac:dyDescent="0.2"/>
    <row r="38750" ht="13.15" customHeight="1" x14ac:dyDescent="0.2"/>
    <row r="38751" ht="13.15" customHeight="1" x14ac:dyDescent="0.2"/>
    <row r="38752" ht="13.15" customHeight="1" x14ac:dyDescent="0.2"/>
    <row r="38753" ht="13.15" customHeight="1" x14ac:dyDescent="0.2"/>
    <row r="38754" ht="13.15" customHeight="1" x14ac:dyDescent="0.2"/>
    <row r="38755" ht="13.15" customHeight="1" x14ac:dyDescent="0.2"/>
    <row r="38756" ht="13.15" customHeight="1" x14ac:dyDescent="0.2"/>
    <row r="38757" ht="13.15" customHeight="1" x14ac:dyDescent="0.2"/>
    <row r="38758" ht="13.15" customHeight="1" x14ac:dyDescent="0.2"/>
    <row r="38759" ht="13.15" customHeight="1" x14ac:dyDescent="0.2"/>
    <row r="38760" ht="13.15" customHeight="1" x14ac:dyDescent="0.2"/>
    <row r="38761" ht="13.15" customHeight="1" x14ac:dyDescent="0.2"/>
    <row r="38762" ht="13.15" customHeight="1" x14ac:dyDescent="0.2"/>
    <row r="38763" ht="13.15" customHeight="1" x14ac:dyDescent="0.2"/>
    <row r="38764" ht="13.15" customHeight="1" x14ac:dyDescent="0.2"/>
    <row r="38765" ht="13.15" customHeight="1" x14ac:dyDescent="0.2"/>
    <row r="38766" ht="13.15" customHeight="1" x14ac:dyDescent="0.2"/>
    <row r="38767" ht="13.15" customHeight="1" x14ac:dyDescent="0.2"/>
    <row r="38768" ht="13.15" customHeight="1" x14ac:dyDescent="0.2"/>
    <row r="38769" ht="13.15" customHeight="1" x14ac:dyDescent="0.2"/>
    <row r="38770" ht="13.15" customHeight="1" x14ac:dyDescent="0.2"/>
    <row r="38771" ht="13.15" customHeight="1" x14ac:dyDescent="0.2"/>
    <row r="38772" ht="13.15" customHeight="1" x14ac:dyDescent="0.2"/>
    <row r="38773" ht="13.15" customHeight="1" x14ac:dyDescent="0.2"/>
    <row r="38774" ht="13.15" customHeight="1" x14ac:dyDescent="0.2"/>
    <row r="38775" ht="13.15" customHeight="1" x14ac:dyDescent="0.2"/>
    <row r="38776" ht="13.15" customHeight="1" x14ac:dyDescent="0.2"/>
    <row r="38777" ht="13.15" customHeight="1" x14ac:dyDescent="0.2"/>
    <row r="38778" ht="13.15" customHeight="1" x14ac:dyDescent="0.2"/>
    <row r="38779" ht="13.15" customHeight="1" x14ac:dyDescent="0.2"/>
    <row r="38780" ht="13.15" customHeight="1" x14ac:dyDescent="0.2"/>
    <row r="38781" ht="13.15" customHeight="1" x14ac:dyDescent="0.2"/>
    <row r="38782" ht="13.15" customHeight="1" x14ac:dyDescent="0.2"/>
    <row r="38783" ht="13.15" customHeight="1" x14ac:dyDescent="0.2"/>
    <row r="38784" ht="13.15" customHeight="1" x14ac:dyDescent="0.2"/>
    <row r="38785" ht="13.15" customHeight="1" x14ac:dyDescent="0.2"/>
    <row r="38786" ht="13.15" customHeight="1" x14ac:dyDescent="0.2"/>
    <row r="38787" ht="13.15" customHeight="1" x14ac:dyDescent="0.2"/>
    <row r="38788" ht="13.15" customHeight="1" x14ac:dyDescent="0.2"/>
    <row r="38789" ht="13.15" customHeight="1" x14ac:dyDescent="0.2"/>
    <row r="38790" ht="13.15" customHeight="1" x14ac:dyDescent="0.2"/>
    <row r="38791" ht="13.15" customHeight="1" x14ac:dyDescent="0.2"/>
    <row r="38792" ht="13.15" customHeight="1" x14ac:dyDescent="0.2"/>
    <row r="38793" ht="13.15" customHeight="1" x14ac:dyDescent="0.2"/>
    <row r="38794" ht="13.15" customHeight="1" x14ac:dyDescent="0.2"/>
    <row r="38795" ht="13.15" customHeight="1" x14ac:dyDescent="0.2"/>
    <row r="38796" ht="13.15" customHeight="1" x14ac:dyDescent="0.2"/>
    <row r="38797" ht="13.15" customHeight="1" x14ac:dyDescent="0.2"/>
    <row r="38798" ht="13.15" customHeight="1" x14ac:dyDescent="0.2"/>
    <row r="38799" ht="13.15" customHeight="1" x14ac:dyDescent="0.2"/>
    <row r="38800" ht="13.15" customHeight="1" x14ac:dyDescent="0.2"/>
    <row r="38801" ht="13.15" customHeight="1" x14ac:dyDescent="0.2"/>
    <row r="38802" ht="13.15" customHeight="1" x14ac:dyDescent="0.2"/>
    <row r="38803" ht="13.15" customHeight="1" x14ac:dyDescent="0.2"/>
    <row r="38804" ht="13.15" customHeight="1" x14ac:dyDescent="0.2"/>
    <row r="38805" ht="13.15" customHeight="1" x14ac:dyDescent="0.2"/>
    <row r="38806" ht="13.15" customHeight="1" x14ac:dyDescent="0.2"/>
    <row r="38807" ht="13.15" customHeight="1" x14ac:dyDescent="0.2"/>
    <row r="38808" ht="13.15" customHeight="1" x14ac:dyDescent="0.2"/>
    <row r="38809" ht="13.15" customHeight="1" x14ac:dyDescent="0.2"/>
    <row r="38810" ht="13.15" customHeight="1" x14ac:dyDescent="0.2"/>
    <row r="38811" ht="13.15" customHeight="1" x14ac:dyDescent="0.2"/>
    <row r="38812" ht="13.15" customHeight="1" x14ac:dyDescent="0.2"/>
    <row r="38813" ht="13.15" customHeight="1" x14ac:dyDescent="0.2"/>
    <row r="38814" ht="13.15" customHeight="1" x14ac:dyDescent="0.2"/>
    <row r="38815" ht="13.15" customHeight="1" x14ac:dyDescent="0.2"/>
    <row r="38816" ht="13.15" customHeight="1" x14ac:dyDescent="0.2"/>
    <row r="38817" ht="13.15" customHeight="1" x14ac:dyDescent="0.2"/>
    <row r="38818" ht="13.15" customHeight="1" x14ac:dyDescent="0.2"/>
    <row r="38819" ht="13.15" customHeight="1" x14ac:dyDescent="0.2"/>
    <row r="38820" ht="13.15" customHeight="1" x14ac:dyDescent="0.2"/>
    <row r="38821" ht="13.15" customHeight="1" x14ac:dyDescent="0.2"/>
    <row r="38822" ht="13.15" customHeight="1" x14ac:dyDescent="0.2"/>
    <row r="38823" ht="13.15" customHeight="1" x14ac:dyDescent="0.2"/>
    <row r="38824" ht="13.15" customHeight="1" x14ac:dyDescent="0.2"/>
    <row r="38825" ht="13.15" customHeight="1" x14ac:dyDescent="0.2"/>
    <row r="38826" ht="13.15" customHeight="1" x14ac:dyDescent="0.2"/>
    <row r="38827" ht="13.15" customHeight="1" x14ac:dyDescent="0.2"/>
    <row r="38828" ht="13.15" customHeight="1" x14ac:dyDescent="0.2"/>
    <row r="38829" ht="13.15" customHeight="1" x14ac:dyDescent="0.2"/>
    <row r="38830" ht="13.15" customHeight="1" x14ac:dyDescent="0.2"/>
    <row r="38831" ht="13.15" customHeight="1" x14ac:dyDescent="0.2"/>
    <row r="38832" ht="13.15" customHeight="1" x14ac:dyDescent="0.2"/>
    <row r="38833" ht="13.15" customHeight="1" x14ac:dyDescent="0.2"/>
    <row r="38834" ht="13.15" customHeight="1" x14ac:dyDescent="0.2"/>
    <row r="38835" ht="13.15" customHeight="1" x14ac:dyDescent="0.2"/>
    <row r="38836" ht="13.15" customHeight="1" x14ac:dyDescent="0.2"/>
    <row r="38837" ht="13.15" customHeight="1" x14ac:dyDescent="0.2"/>
    <row r="38838" ht="13.15" customHeight="1" x14ac:dyDescent="0.2"/>
    <row r="38839" ht="13.15" customHeight="1" x14ac:dyDescent="0.2"/>
    <row r="38840" ht="13.15" customHeight="1" x14ac:dyDescent="0.2"/>
    <row r="38841" ht="13.15" customHeight="1" x14ac:dyDescent="0.2"/>
    <row r="38842" ht="13.15" customHeight="1" x14ac:dyDescent="0.2"/>
    <row r="38843" ht="13.15" customHeight="1" x14ac:dyDescent="0.2"/>
    <row r="38844" ht="13.15" customHeight="1" x14ac:dyDescent="0.2"/>
    <row r="38845" ht="13.15" customHeight="1" x14ac:dyDescent="0.2"/>
    <row r="38846" ht="13.15" customHeight="1" x14ac:dyDescent="0.2"/>
    <row r="38847" ht="13.15" customHeight="1" x14ac:dyDescent="0.2"/>
    <row r="38848" ht="13.15" customHeight="1" x14ac:dyDescent="0.2"/>
    <row r="38849" ht="13.15" customHeight="1" x14ac:dyDescent="0.2"/>
    <row r="38850" ht="13.15" customHeight="1" x14ac:dyDescent="0.2"/>
    <row r="38851" ht="13.15" customHeight="1" x14ac:dyDescent="0.2"/>
    <row r="38852" ht="13.15" customHeight="1" x14ac:dyDescent="0.2"/>
    <row r="38853" ht="13.15" customHeight="1" x14ac:dyDescent="0.2"/>
    <row r="38854" ht="13.15" customHeight="1" x14ac:dyDescent="0.2"/>
    <row r="38855" ht="13.15" customHeight="1" x14ac:dyDescent="0.2"/>
    <row r="38856" ht="13.15" customHeight="1" x14ac:dyDescent="0.2"/>
    <row r="38857" ht="13.15" customHeight="1" x14ac:dyDescent="0.2"/>
    <row r="38858" ht="13.15" customHeight="1" x14ac:dyDescent="0.2"/>
    <row r="38859" ht="13.15" customHeight="1" x14ac:dyDescent="0.2"/>
    <row r="38860" ht="13.15" customHeight="1" x14ac:dyDescent="0.2"/>
    <row r="38861" ht="13.15" customHeight="1" x14ac:dyDescent="0.2"/>
    <row r="38862" ht="13.15" customHeight="1" x14ac:dyDescent="0.2"/>
    <row r="38863" ht="13.15" customHeight="1" x14ac:dyDescent="0.2"/>
    <row r="38864" ht="13.15" customHeight="1" x14ac:dyDescent="0.2"/>
    <row r="38865" ht="13.15" customHeight="1" x14ac:dyDescent="0.2"/>
    <row r="38866" ht="13.15" customHeight="1" x14ac:dyDescent="0.2"/>
    <row r="38867" ht="13.15" customHeight="1" x14ac:dyDescent="0.2"/>
    <row r="38868" ht="13.15" customHeight="1" x14ac:dyDescent="0.2"/>
    <row r="38869" ht="13.15" customHeight="1" x14ac:dyDescent="0.2"/>
    <row r="38870" ht="13.15" customHeight="1" x14ac:dyDescent="0.2"/>
    <row r="38871" ht="13.15" customHeight="1" x14ac:dyDescent="0.2"/>
    <row r="38872" ht="13.15" customHeight="1" x14ac:dyDescent="0.2"/>
    <row r="38873" ht="13.15" customHeight="1" x14ac:dyDescent="0.2"/>
    <row r="38874" ht="13.15" customHeight="1" x14ac:dyDescent="0.2"/>
    <row r="38875" ht="13.15" customHeight="1" x14ac:dyDescent="0.2"/>
    <row r="38876" ht="13.15" customHeight="1" x14ac:dyDescent="0.2"/>
    <row r="38877" ht="13.15" customHeight="1" x14ac:dyDescent="0.2"/>
    <row r="38878" ht="13.15" customHeight="1" x14ac:dyDescent="0.2"/>
    <row r="38879" ht="13.15" customHeight="1" x14ac:dyDescent="0.2"/>
    <row r="38880" ht="13.15" customHeight="1" x14ac:dyDescent="0.2"/>
    <row r="38881" ht="13.15" customHeight="1" x14ac:dyDescent="0.2"/>
    <row r="38882" ht="13.15" customHeight="1" x14ac:dyDescent="0.2"/>
    <row r="38883" ht="13.15" customHeight="1" x14ac:dyDescent="0.2"/>
    <row r="38884" ht="13.15" customHeight="1" x14ac:dyDescent="0.2"/>
    <row r="38885" ht="13.15" customHeight="1" x14ac:dyDescent="0.2"/>
    <row r="38886" ht="13.15" customHeight="1" x14ac:dyDescent="0.2"/>
    <row r="38887" ht="13.15" customHeight="1" x14ac:dyDescent="0.2"/>
    <row r="38888" ht="13.15" customHeight="1" x14ac:dyDescent="0.2"/>
    <row r="38889" ht="13.15" customHeight="1" x14ac:dyDescent="0.2"/>
    <row r="38890" ht="13.15" customHeight="1" x14ac:dyDescent="0.2"/>
    <row r="38891" ht="13.15" customHeight="1" x14ac:dyDescent="0.2"/>
    <row r="38892" ht="13.15" customHeight="1" x14ac:dyDescent="0.2"/>
    <row r="38893" ht="13.15" customHeight="1" x14ac:dyDescent="0.2"/>
    <row r="38894" ht="13.15" customHeight="1" x14ac:dyDescent="0.2"/>
    <row r="38895" ht="13.15" customHeight="1" x14ac:dyDescent="0.2"/>
    <row r="38896" ht="13.15" customHeight="1" x14ac:dyDescent="0.2"/>
    <row r="38897" ht="13.15" customHeight="1" x14ac:dyDescent="0.2"/>
    <row r="38898" ht="13.15" customHeight="1" x14ac:dyDescent="0.2"/>
    <row r="38899" ht="13.15" customHeight="1" x14ac:dyDescent="0.2"/>
    <row r="38900" ht="13.15" customHeight="1" x14ac:dyDescent="0.2"/>
    <row r="38901" ht="13.15" customHeight="1" x14ac:dyDescent="0.2"/>
    <row r="38902" ht="13.15" customHeight="1" x14ac:dyDescent="0.2"/>
    <row r="38903" ht="13.15" customHeight="1" x14ac:dyDescent="0.2"/>
    <row r="38904" ht="13.15" customHeight="1" x14ac:dyDescent="0.2"/>
    <row r="38905" ht="13.15" customHeight="1" x14ac:dyDescent="0.2"/>
    <row r="38906" ht="13.15" customHeight="1" x14ac:dyDescent="0.2"/>
    <row r="38907" ht="13.15" customHeight="1" x14ac:dyDescent="0.2"/>
    <row r="38908" ht="13.15" customHeight="1" x14ac:dyDescent="0.2"/>
    <row r="38909" ht="13.15" customHeight="1" x14ac:dyDescent="0.2"/>
    <row r="38910" ht="13.15" customHeight="1" x14ac:dyDescent="0.2"/>
    <row r="38911" ht="13.15" customHeight="1" x14ac:dyDescent="0.2"/>
    <row r="38912" ht="13.15" customHeight="1" x14ac:dyDescent="0.2"/>
    <row r="38913" ht="13.15" customHeight="1" x14ac:dyDescent="0.2"/>
    <row r="38914" ht="13.15" customHeight="1" x14ac:dyDescent="0.2"/>
    <row r="38915" ht="13.15" customHeight="1" x14ac:dyDescent="0.2"/>
    <row r="38916" ht="13.15" customHeight="1" x14ac:dyDescent="0.2"/>
    <row r="38917" ht="13.15" customHeight="1" x14ac:dyDescent="0.2"/>
    <row r="38918" ht="13.15" customHeight="1" x14ac:dyDescent="0.2"/>
    <row r="38919" ht="13.15" customHeight="1" x14ac:dyDescent="0.2"/>
    <row r="38920" ht="13.15" customHeight="1" x14ac:dyDescent="0.2"/>
    <row r="38921" ht="13.15" customHeight="1" x14ac:dyDescent="0.2"/>
    <row r="38922" ht="13.15" customHeight="1" x14ac:dyDescent="0.2"/>
    <row r="38923" ht="13.15" customHeight="1" x14ac:dyDescent="0.2"/>
    <row r="38924" ht="13.15" customHeight="1" x14ac:dyDescent="0.2"/>
    <row r="38925" ht="13.15" customHeight="1" x14ac:dyDescent="0.2"/>
    <row r="38926" ht="13.15" customHeight="1" x14ac:dyDescent="0.2"/>
    <row r="38927" ht="13.15" customHeight="1" x14ac:dyDescent="0.2"/>
    <row r="38928" ht="13.15" customHeight="1" x14ac:dyDescent="0.2"/>
    <row r="38929" ht="13.15" customHeight="1" x14ac:dyDescent="0.2"/>
    <row r="38930" ht="13.15" customHeight="1" x14ac:dyDescent="0.2"/>
    <row r="38931" ht="13.15" customHeight="1" x14ac:dyDescent="0.2"/>
    <row r="38932" ht="13.15" customHeight="1" x14ac:dyDescent="0.2"/>
    <row r="38933" ht="13.15" customHeight="1" x14ac:dyDescent="0.2"/>
    <row r="38934" ht="13.15" customHeight="1" x14ac:dyDescent="0.2"/>
    <row r="38935" ht="13.15" customHeight="1" x14ac:dyDescent="0.2"/>
    <row r="38936" ht="13.15" customHeight="1" x14ac:dyDescent="0.2"/>
    <row r="38937" ht="13.15" customHeight="1" x14ac:dyDescent="0.2"/>
    <row r="38938" ht="13.15" customHeight="1" x14ac:dyDescent="0.2"/>
    <row r="38939" ht="13.15" customHeight="1" x14ac:dyDescent="0.2"/>
    <row r="38940" ht="13.15" customHeight="1" x14ac:dyDescent="0.2"/>
    <row r="38941" ht="13.15" customHeight="1" x14ac:dyDescent="0.2"/>
    <row r="38942" ht="13.15" customHeight="1" x14ac:dyDescent="0.2"/>
    <row r="38943" ht="13.15" customHeight="1" x14ac:dyDescent="0.2"/>
    <row r="38944" ht="13.15" customHeight="1" x14ac:dyDescent="0.2"/>
    <row r="38945" ht="13.15" customHeight="1" x14ac:dyDescent="0.2"/>
    <row r="38946" ht="13.15" customHeight="1" x14ac:dyDescent="0.2"/>
    <row r="38947" ht="13.15" customHeight="1" x14ac:dyDescent="0.2"/>
    <row r="38948" ht="13.15" customHeight="1" x14ac:dyDescent="0.2"/>
    <row r="38949" ht="13.15" customHeight="1" x14ac:dyDescent="0.2"/>
    <row r="38950" ht="13.15" customHeight="1" x14ac:dyDescent="0.2"/>
    <row r="38951" ht="13.15" customHeight="1" x14ac:dyDescent="0.2"/>
    <row r="38952" ht="13.15" customHeight="1" x14ac:dyDescent="0.2"/>
    <row r="38953" ht="13.15" customHeight="1" x14ac:dyDescent="0.2"/>
    <row r="38954" ht="13.15" customHeight="1" x14ac:dyDescent="0.2"/>
    <row r="38955" ht="13.15" customHeight="1" x14ac:dyDescent="0.2"/>
    <row r="38956" ht="13.15" customHeight="1" x14ac:dyDescent="0.2"/>
    <row r="38957" ht="13.15" customHeight="1" x14ac:dyDescent="0.2"/>
    <row r="38958" ht="13.15" customHeight="1" x14ac:dyDescent="0.2"/>
    <row r="38959" ht="13.15" customHeight="1" x14ac:dyDescent="0.2"/>
    <row r="38960" ht="13.15" customHeight="1" x14ac:dyDescent="0.2"/>
    <row r="38961" ht="13.15" customHeight="1" x14ac:dyDescent="0.2"/>
    <row r="38962" ht="13.15" customHeight="1" x14ac:dyDescent="0.2"/>
    <row r="38963" ht="13.15" customHeight="1" x14ac:dyDescent="0.2"/>
    <row r="38964" ht="13.15" customHeight="1" x14ac:dyDescent="0.2"/>
    <row r="38965" ht="13.15" customHeight="1" x14ac:dyDescent="0.2"/>
    <row r="38966" ht="13.15" customHeight="1" x14ac:dyDescent="0.2"/>
    <row r="38967" ht="13.15" customHeight="1" x14ac:dyDescent="0.2"/>
    <row r="38968" ht="13.15" customHeight="1" x14ac:dyDescent="0.2"/>
    <row r="38969" ht="13.15" customHeight="1" x14ac:dyDescent="0.2"/>
    <row r="38970" ht="13.15" customHeight="1" x14ac:dyDescent="0.2"/>
    <row r="38971" ht="13.15" customHeight="1" x14ac:dyDescent="0.2"/>
    <row r="38972" ht="13.15" customHeight="1" x14ac:dyDescent="0.2"/>
    <row r="38973" ht="13.15" customHeight="1" x14ac:dyDescent="0.2"/>
    <row r="38974" ht="13.15" customHeight="1" x14ac:dyDescent="0.2"/>
    <row r="38975" ht="13.15" customHeight="1" x14ac:dyDescent="0.2"/>
    <row r="38976" ht="13.15" customHeight="1" x14ac:dyDescent="0.2"/>
    <row r="38977" ht="13.15" customHeight="1" x14ac:dyDescent="0.2"/>
    <row r="38978" ht="13.15" customHeight="1" x14ac:dyDescent="0.2"/>
    <row r="38979" ht="13.15" customHeight="1" x14ac:dyDescent="0.2"/>
    <row r="38980" ht="13.15" customHeight="1" x14ac:dyDescent="0.2"/>
    <row r="38981" ht="13.15" customHeight="1" x14ac:dyDescent="0.2"/>
    <row r="38982" ht="13.15" customHeight="1" x14ac:dyDescent="0.2"/>
    <row r="38983" ht="13.15" customHeight="1" x14ac:dyDescent="0.2"/>
    <row r="38984" ht="13.15" customHeight="1" x14ac:dyDescent="0.2"/>
    <row r="38985" ht="13.15" customHeight="1" x14ac:dyDescent="0.2"/>
    <row r="38986" ht="13.15" customHeight="1" x14ac:dyDescent="0.2"/>
    <row r="38987" ht="13.15" customHeight="1" x14ac:dyDescent="0.2"/>
    <row r="38988" ht="13.15" customHeight="1" x14ac:dyDescent="0.2"/>
    <row r="38989" ht="13.15" customHeight="1" x14ac:dyDescent="0.2"/>
    <row r="38990" ht="13.15" customHeight="1" x14ac:dyDescent="0.2"/>
    <row r="38991" ht="13.15" customHeight="1" x14ac:dyDescent="0.2"/>
    <row r="38992" ht="13.15" customHeight="1" x14ac:dyDescent="0.2"/>
    <row r="38993" ht="13.15" customHeight="1" x14ac:dyDescent="0.2"/>
    <row r="38994" ht="13.15" customHeight="1" x14ac:dyDescent="0.2"/>
    <row r="38995" ht="13.15" customHeight="1" x14ac:dyDescent="0.2"/>
    <row r="38996" ht="13.15" customHeight="1" x14ac:dyDescent="0.2"/>
    <row r="38997" ht="13.15" customHeight="1" x14ac:dyDescent="0.2"/>
    <row r="38998" ht="13.15" customHeight="1" x14ac:dyDescent="0.2"/>
    <row r="38999" ht="13.15" customHeight="1" x14ac:dyDescent="0.2"/>
    <row r="39000" ht="13.15" customHeight="1" x14ac:dyDescent="0.2"/>
    <row r="39001" ht="13.15" customHeight="1" x14ac:dyDescent="0.2"/>
    <row r="39002" ht="13.15" customHeight="1" x14ac:dyDescent="0.2"/>
    <row r="39003" ht="13.15" customHeight="1" x14ac:dyDescent="0.2"/>
    <row r="39004" ht="13.15" customHeight="1" x14ac:dyDescent="0.2"/>
    <row r="39005" ht="13.15" customHeight="1" x14ac:dyDescent="0.2"/>
    <row r="39006" ht="13.15" customHeight="1" x14ac:dyDescent="0.2"/>
    <row r="39007" ht="13.15" customHeight="1" x14ac:dyDescent="0.2"/>
    <row r="39008" ht="13.15" customHeight="1" x14ac:dyDescent="0.2"/>
    <row r="39009" ht="13.15" customHeight="1" x14ac:dyDescent="0.2"/>
    <row r="39010" ht="13.15" customHeight="1" x14ac:dyDescent="0.2"/>
    <row r="39011" ht="13.15" customHeight="1" x14ac:dyDescent="0.2"/>
    <row r="39012" ht="13.15" customHeight="1" x14ac:dyDescent="0.2"/>
    <row r="39013" ht="13.15" customHeight="1" x14ac:dyDescent="0.2"/>
    <row r="39014" ht="13.15" customHeight="1" x14ac:dyDescent="0.2"/>
    <row r="39015" ht="13.15" customHeight="1" x14ac:dyDescent="0.2"/>
    <row r="39016" ht="13.15" customHeight="1" x14ac:dyDescent="0.2"/>
    <row r="39017" ht="13.15" customHeight="1" x14ac:dyDescent="0.2"/>
    <row r="39018" ht="13.15" customHeight="1" x14ac:dyDescent="0.2"/>
    <row r="39019" ht="13.15" customHeight="1" x14ac:dyDescent="0.2"/>
    <row r="39020" ht="13.15" customHeight="1" x14ac:dyDescent="0.2"/>
    <row r="39021" ht="13.15" customHeight="1" x14ac:dyDescent="0.2"/>
    <row r="39022" ht="13.15" customHeight="1" x14ac:dyDescent="0.2"/>
    <row r="39023" ht="13.15" customHeight="1" x14ac:dyDescent="0.2"/>
    <row r="39024" ht="13.15" customHeight="1" x14ac:dyDescent="0.2"/>
    <row r="39025" ht="13.15" customHeight="1" x14ac:dyDescent="0.2"/>
    <row r="39026" ht="13.15" customHeight="1" x14ac:dyDescent="0.2"/>
    <row r="39027" ht="13.15" customHeight="1" x14ac:dyDescent="0.2"/>
    <row r="39028" ht="13.15" customHeight="1" x14ac:dyDescent="0.2"/>
    <row r="39029" ht="13.15" customHeight="1" x14ac:dyDescent="0.2"/>
    <row r="39030" ht="13.15" customHeight="1" x14ac:dyDescent="0.2"/>
    <row r="39031" ht="13.15" customHeight="1" x14ac:dyDescent="0.2"/>
    <row r="39032" ht="13.15" customHeight="1" x14ac:dyDescent="0.2"/>
    <row r="39033" ht="13.15" customHeight="1" x14ac:dyDescent="0.2"/>
    <row r="39034" ht="13.15" customHeight="1" x14ac:dyDescent="0.2"/>
    <row r="39035" ht="13.15" customHeight="1" x14ac:dyDescent="0.2"/>
    <row r="39036" ht="13.15" customHeight="1" x14ac:dyDescent="0.2"/>
    <row r="39037" ht="13.15" customHeight="1" x14ac:dyDescent="0.2"/>
    <row r="39038" ht="13.15" customHeight="1" x14ac:dyDescent="0.2"/>
    <row r="39039" ht="13.15" customHeight="1" x14ac:dyDescent="0.2"/>
    <row r="39040" ht="13.15" customHeight="1" x14ac:dyDescent="0.2"/>
    <row r="39041" ht="13.15" customHeight="1" x14ac:dyDescent="0.2"/>
    <row r="39042" ht="13.15" customHeight="1" x14ac:dyDescent="0.2"/>
    <row r="39043" ht="13.15" customHeight="1" x14ac:dyDescent="0.2"/>
    <row r="39044" ht="13.15" customHeight="1" x14ac:dyDescent="0.2"/>
    <row r="39045" ht="13.15" customHeight="1" x14ac:dyDescent="0.2"/>
    <row r="39046" ht="13.15" customHeight="1" x14ac:dyDescent="0.2"/>
    <row r="39047" ht="13.15" customHeight="1" x14ac:dyDescent="0.2"/>
    <row r="39048" ht="13.15" customHeight="1" x14ac:dyDescent="0.2"/>
    <row r="39049" ht="13.15" customHeight="1" x14ac:dyDescent="0.2"/>
    <row r="39050" ht="13.15" customHeight="1" x14ac:dyDescent="0.2"/>
    <row r="39051" ht="13.15" customHeight="1" x14ac:dyDescent="0.2"/>
    <row r="39052" ht="13.15" customHeight="1" x14ac:dyDescent="0.2"/>
    <row r="39053" ht="13.15" customHeight="1" x14ac:dyDescent="0.2"/>
    <row r="39054" ht="13.15" customHeight="1" x14ac:dyDescent="0.2"/>
    <row r="39055" ht="13.15" customHeight="1" x14ac:dyDescent="0.2"/>
    <row r="39056" ht="13.15" customHeight="1" x14ac:dyDescent="0.2"/>
    <row r="39057" ht="13.15" customHeight="1" x14ac:dyDescent="0.2"/>
    <row r="39058" ht="13.15" customHeight="1" x14ac:dyDescent="0.2"/>
    <row r="39059" ht="13.15" customHeight="1" x14ac:dyDescent="0.2"/>
    <row r="39060" ht="13.15" customHeight="1" x14ac:dyDescent="0.2"/>
    <row r="39061" ht="13.15" customHeight="1" x14ac:dyDescent="0.2"/>
    <row r="39062" ht="13.15" customHeight="1" x14ac:dyDescent="0.2"/>
    <row r="39063" ht="13.15" customHeight="1" x14ac:dyDescent="0.2"/>
    <row r="39064" ht="13.15" customHeight="1" x14ac:dyDescent="0.2"/>
    <row r="39065" ht="13.15" customHeight="1" x14ac:dyDescent="0.2"/>
    <row r="39066" ht="13.15" customHeight="1" x14ac:dyDescent="0.2"/>
    <row r="39067" ht="13.15" customHeight="1" x14ac:dyDescent="0.2"/>
    <row r="39068" ht="13.15" customHeight="1" x14ac:dyDescent="0.2"/>
    <row r="39069" ht="13.15" customHeight="1" x14ac:dyDescent="0.2"/>
    <row r="39070" ht="13.15" customHeight="1" x14ac:dyDescent="0.2"/>
    <row r="39071" ht="13.15" customHeight="1" x14ac:dyDescent="0.2"/>
    <row r="39072" ht="13.15" customHeight="1" x14ac:dyDescent="0.2"/>
    <row r="39073" ht="13.15" customHeight="1" x14ac:dyDescent="0.2"/>
    <row r="39074" ht="13.15" customHeight="1" x14ac:dyDescent="0.2"/>
    <row r="39075" ht="13.15" customHeight="1" x14ac:dyDescent="0.2"/>
    <row r="39076" ht="13.15" customHeight="1" x14ac:dyDescent="0.2"/>
    <row r="39077" ht="13.15" customHeight="1" x14ac:dyDescent="0.2"/>
    <row r="39078" ht="13.15" customHeight="1" x14ac:dyDescent="0.2"/>
    <row r="39079" ht="13.15" customHeight="1" x14ac:dyDescent="0.2"/>
    <row r="39080" ht="13.15" customHeight="1" x14ac:dyDescent="0.2"/>
    <row r="39081" ht="13.15" customHeight="1" x14ac:dyDescent="0.2"/>
    <row r="39082" ht="13.15" customHeight="1" x14ac:dyDescent="0.2"/>
    <row r="39083" ht="13.15" customHeight="1" x14ac:dyDescent="0.2"/>
    <row r="39084" ht="13.15" customHeight="1" x14ac:dyDescent="0.2"/>
    <row r="39085" ht="13.15" customHeight="1" x14ac:dyDescent="0.2"/>
    <row r="39086" ht="13.15" customHeight="1" x14ac:dyDescent="0.2"/>
    <row r="39087" ht="13.15" customHeight="1" x14ac:dyDescent="0.2"/>
    <row r="39088" ht="13.15" customHeight="1" x14ac:dyDescent="0.2"/>
    <row r="39089" ht="13.15" customHeight="1" x14ac:dyDescent="0.2"/>
    <row r="39090" ht="13.15" customHeight="1" x14ac:dyDescent="0.2"/>
    <row r="39091" ht="13.15" customHeight="1" x14ac:dyDescent="0.2"/>
    <row r="39092" ht="13.15" customHeight="1" x14ac:dyDescent="0.2"/>
    <row r="39093" ht="13.15" customHeight="1" x14ac:dyDescent="0.2"/>
    <row r="39094" ht="13.15" customHeight="1" x14ac:dyDescent="0.2"/>
    <row r="39095" ht="13.15" customHeight="1" x14ac:dyDescent="0.2"/>
    <row r="39096" ht="13.15" customHeight="1" x14ac:dyDescent="0.2"/>
    <row r="39097" ht="13.15" customHeight="1" x14ac:dyDescent="0.2"/>
    <row r="39098" ht="13.15" customHeight="1" x14ac:dyDescent="0.2"/>
    <row r="39099" ht="13.15" customHeight="1" x14ac:dyDescent="0.2"/>
    <row r="39100" ht="13.15" customHeight="1" x14ac:dyDescent="0.2"/>
    <row r="39101" ht="13.15" customHeight="1" x14ac:dyDescent="0.2"/>
    <row r="39102" ht="13.15" customHeight="1" x14ac:dyDescent="0.2"/>
    <row r="39103" ht="13.15" customHeight="1" x14ac:dyDescent="0.2"/>
    <row r="39104" ht="13.15" customHeight="1" x14ac:dyDescent="0.2"/>
    <row r="39105" ht="13.15" customHeight="1" x14ac:dyDescent="0.2"/>
    <row r="39106" ht="13.15" customHeight="1" x14ac:dyDescent="0.2"/>
    <row r="39107" ht="13.15" customHeight="1" x14ac:dyDescent="0.2"/>
    <row r="39108" ht="13.15" customHeight="1" x14ac:dyDescent="0.2"/>
    <row r="39109" ht="13.15" customHeight="1" x14ac:dyDescent="0.2"/>
    <row r="39110" ht="13.15" customHeight="1" x14ac:dyDescent="0.2"/>
    <row r="39111" ht="13.15" customHeight="1" x14ac:dyDescent="0.2"/>
    <row r="39112" ht="13.15" customHeight="1" x14ac:dyDescent="0.2"/>
    <row r="39113" ht="13.15" customHeight="1" x14ac:dyDescent="0.2"/>
    <row r="39114" ht="13.15" customHeight="1" x14ac:dyDescent="0.2"/>
    <row r="39115" ht="13.15" customHeight="1" x14ac:dyDescent="0.2"/>
    <row r="39116" ht="13.15" customHeight="1" x14ac:dyDescent="0.2"/>
    <row r="39117" ht="13.15" customHeight="1" x14ac:dyDescent="0.2"/>
    <row r="39118" ht="13.15" customHeight="1" x14ac:dyDescent="0.2"/>
    <row r="39119" ht="13.15" customHeight="1" x14ac:dyDescent="0.2"/>
    <row r="39120" ht="13.15" customHeight="1" x14ac:dyDescent="0.2"/>
    <row r="39121" ht="13.15" customHeight="1" x14ac:dyDescent="0.2"/>
    <row r="39122" ht="13.15" customHeight="1" x14ac:dyDescent="0.2"/>
    <row r="39123" ht="13.15" customHeight="1" x14ac:dyDescent="0.2"/>
    <row r="39124" ht="13.15" customHeight="1" x14ac:dyDescent="0.2"/>
    <row r="39125" ht="13.15" customHeight="1" x14ac:dyDescent="0.2"/>
    <row r="39126" ht="13.15" customHeight="1" x14ac:dyDescent="0.2"/>
    <row r="39127" ht="13.15" customHeight="1" x14ac:dyDescent="0.2"/>
    <row r="39128" ht="13.15" customHeight="1" x14ac:dyDescent="0.2"/>
    <row r="39129" ht="13.15" customHeight="1" x14ac:dyDescent="0.2"/>
    <row r="39130" ht="13.15" customHeight="1" x14ac:dyDescent="0.2"/>
    <row r="39131" ht="13.15" customHeight="1" x14ac:dyDescent="0.2"/>
    <row r="39132" ht="13.15" customHeight="1" x14ac:dyDescent="0.2"/>
    <row r="39133" ht="13.15" customHeight="1" x14ac:dyDescent="0.2"/>
    <row r="39134" ht="13.15" customHeight="1" x14ac:dyDescent="0.2"/>
    <row r="39135" ht="13.15" customHeight="1" x14ac:dyDescent="0.2"/>
    <row r="39136" ht="13.15" customHeight="1" x14ac:dyDescent="0.2"/>
    <row r="39137" ht="13.15" customHeight="1" x14ac:dyDescent="0.2"/>
    <row r="39138" ht="13.15" customHeight="1" x14ac:dyDescent="0.2"/>
    <row r="39139" ht="13.15" customHeight="1" x14ac:dyDescent="0.2"/>
    <row r="39140" ht="13.15" customHeight="1" x14ac:dyDescent="0.2"/>
    <row r="39141" ht="13.15" customHeight="1" x14ac:dyDescent="0.2"/>
    <row r="39142" ht="13.15" customHeight="1" x14ac:dyDescent="0.2"/>
    <row r="39143" ht="13.15" customHeight="1" x14ac:dyDescent="0.2"/>
    <row r="39144" ht="13.15" customHeight="1" x14ac:dyDescent="0.2"/>
    <row r="39145" ht="13.15" customHeight="1" x14ac:dyDescent="0.2"/>
    <row r="39146" ht="13.15" customHeight="1" x14ac:dyDescent="0.2"/>
    <row r="39147" ht="13.15" customHeight="1" x14ac:dyDescent="0.2"/>
    <row r="39148" ht="13.15" customHeight="1" x14ac:dyDescent="0.2"/>
    <row r="39149" ht="13.15" customHeight="1" x14ac:dyDescent="0.2"/>
    <row r="39150" ht="13.15" customHeight="1" x14ac:dyDescent="0.2"/>
    <row r="39151" ht="13.15" customHeight="1" x14ac:dyDescent="0.2"/>
    <row r="39152" ht="13.15" customHeight="1" x14ac:dyDescent="0.2"/>
    <row r="39153" ht="13.15" customHeight="1" x14ac:dyDescent="0.2"/>
    <row r="39154" ht="13.15" customHeight="1" x14ac:dyDescent="0.2"/>
    <row r="39155" ht="13.15" customHeight="1" x14ac:dyDescent="0.2"/>
    <row r="39156" ht="13.15" customHeight="1" x14ac:dyDescent="0.2"/>
    <row r="39157" ht="13.15" customHeight="1" x14ac:dyDescent="0.2"/>
    <row r="39158" ht="13.15" customHeight="1" x14ac:dyDescent="0.2"/>
    <row r="39159" ht="13.15" customHeight="1" x14ac:dyDescent="0.2"/>
    <row r="39160" ht="13.15" customHeight="1" x14ac:dyDescent="0.2"/>
    <row r="39161" ht="13.15" customHeight="1" x14ac:dyDescent="0.2"/>
    <row r="39162" ht="13.15" customHeight="1" x14ac:dyDescent="0.2"/>
    <row r="39163" ht="13.15" customHeight="1" x14ac:dyDescent="0.2"/>
    <row r="39164" ht="13.15" customHeight="1" x14ac:dyDescent="0.2"/>
    <row r="39165" ht="13.15" customHeight="1" x14ac:dyDescent="0.2"/>
    <row r="39166" ht="13.15" customHeight="1" x14ac:dyDescent="0.2"/>
    <row r="39167" ht="13.15" customHeight="1" x14ac:dyDescent="0.2"/>
    <row r="39168" ht="13.15" customHeight="1" x14ac:dyDescent="0.2"/>
    <row r="39169" ht="13.15" customHeight="1" x14ac:dyDescent="0.2"/>
    <row r="39170" ht="13.15" customHeight="1" x14ac:dyDescent="0.2"/>
    <row r="39171" ht="13.15" customHeight="1" x14ac:dyDescent="0.2"/>
    <row r="39172" ht="13.15" customHeight="1" x14ac:dyDescent="0.2"/>
    <row r="39173" ht="13.15" customHeight="1" x14ac:dyDescent="0.2"/>
    <row r="39174" ht="13.15" customHeight="1" x14ac:dyDescent="0.2"/>
    <row r="39175" ht="13.15" customHeight="1" x14ac:dyDescent="0.2"/>
    <row r="39176" ht="13.15" customHeight="1" x14ac:dyDescent="0.2"/>
    <row r="39177" ht="13.15" customHeight="1" x14ac:dyDescent="0.2"/>
    <row r="39178" ht="13.15" customHeight="1" x14ac:dyDescent="0.2"/>
    <row r="39179" ht="13.15" customHeight="1" x14ac:dyDescent="0.2"/>
    <row r="39180" ht="13.15" customHeight="1" x14ac:dyDescent="0.2"/>
    <row r="39181" ht="13.15" customHeight="1" x14ac:dyDescent="0.2"/>
    <row r="39182" ht="13.15" customHeight="1" x14ac:dyDescent="0.2"/>
    <row r="39183" ht="13.15" customHeight="1" x14ac:dyDescent="0.2"/>
    <row r="39184" ht="13.15" customHeight="1" x14ac:dyDescent="0.2"/>
    <row r="39185" ht="13.15" customHeight="1" x14ac:dyDescent="0.2"/>
    <row r="39186" ht="13.15" customHeight="1" x14ac:dyDescent="0.2"/>
    <row r="39187" ht="13.15" customHeight="1" x14ac:dyDescent="0.2"/>
    <row r="39188" ht="13.15" customHeight="1" x14ac:dyDescent="0.2"/>
    <row r="39189" ht="13.15" customHeight="1" x14ac:dyDescent="0.2"/>
    <row r="39190" ht="13.15" customHeight="1" x14ac:dyDescent="0.2"/>
    <row r="39191" ht="13.15" customHeight="1" x14ac:dyDescent="0.2"/>
    <row r="39192" ht="13.15" customHeight="1" x14ac:dyDescent="0.2"/>
    <row r="39193" ht="13.15" customHeight="1" x14ac:dyDescent="0.2"/>
    <row r="39194" ht="13.15" customHeight="1" x14ac:dyDescent="0.2"/>
    <row r="39195" ht="13.15" customHeight="1" x14ac:dyDescent="0.2"/>
    <row r="39196" ht="13.15" customHeight="1" x14ac:dyDescent="0.2"/>
    <row r="39197" ht="13.15" customHeight="1" x14ac:dyDescent="0.2"/>
    <row r="39198" ht="13.15" customHeight="1" x14ac:dyDescent="0.2"/>
    <row r="39199" ht="13.15" customHeight="1" x14ac:dyDescent="0.2"/>
    <row r="39200" ht="13.15" customHeight="1" x14ac:dyDescent="0.2"/>
    <row r="39201" ht="13.15" customHeight="1" x14ac:dyDescent="0.2"/>
    <row r="39202" ht="13.15" customHeight="1" x14ac:dyDescent="0.2"/>
    <row r="39203" ht="13.15" customHeight="1" x14ac:dyDescent="0.2"/>
    <row r="39204" ht="13.15" customHeight="1" x14ac:dyDescent="0.2"/>
    <row r="39205" ht="13.15" customHeight="1" x14ac:dyDescent="0.2"/>
    <row r="39206" ht="13.15" customHeight="1" x14ac:dyDescent="0.2"/>
    <row r="39207" ht="13.15" customHeight="1" x14ac:dyDescent="0.2"/>
    <row r="39208" ht="13.15" customHeight="1" x14ac:dyDescent="0.2"/>
    <row r="39209" ht="13.15" customHeight="1" x14ac:dyDescent="0.2"/>
    <row r="39210" ht="13.15" customHeight="1" x14ac:dyDescent="0.2"/>
    <row r="39211" ht="13.15" customHeight="1" x14ac:dyDescent="0.2"/>
    <row r="39212" ht="13.15" customHeight="1" x14ac:dyDescent="0.2"/>
    <row r="39213" ht="13.15" customHeight="1" x14ac:dyDescent="0.2"/>
    <row r="39214" ht="13.15" customHeight="1" x14ac:dyDescent="0.2"/>
    <row r="39215" ht="13.15" customHeight="1" x14ac:dyDescent="0.2"/>
    <row r="39216" ht="13.15" customHeight="1" x14ac:dyDescent="0.2"/>
    <row r="39217" ht="13.15" customHeight="1" x14ac:dyDescent="0.2"/>
    <row r="39218" ht="13.15" customHeight="1" x14ac:dyDescent="0.2"/>
    <row r="39219" ht="13.15" customHeight="1" x14ac:dyDescent="0.2"/>
    <row r="39220" ht="13.15" customHeight="1" x14ac:dyDescent="0.2"/>
    <row r="39221" ht="13.15" customHeight="1" x14ac:dyDescent="0.2"/>
    <row r="39222" ht="13.15" customHeight="1" x14ac:dyDescent="0.2"/>
    <row r="39223" ht="13.15" customHeight="1" x14ac:dyDescent="0.2"/>
    <row r="39224" ht="13.15" customHeight="1" x14ac:dyDescent="0.2"/>
    <row r="39225" ht="13.15" customHeight="1" x14ac:dyDescent="0.2"/>
    <row r="39226" ht="13.15" customHeight="1" x14ac:dyDescent="0.2"/>
    <row r="39227" ht="13.15" customHeight="1" x14ac:dyDescent="0.2"/>
    <row r="39228" ht="13.15" customHeight="1" x14ac:dyDescent="0.2"/>
    <row r="39229" ht="13.15" customHeight="1" x14ac:dyDescent="0.2"/>
    <row r="39230" ht="13.15" customHeight="1" x14ac:dyDescent="0.2"/>
    <row r="39231" ht="13.15" customHeight="1" x14ac:dyDescent="0.2"/>
    <row r="39232" ht="13.15" customHeight="1" x14ac:dyDescent="0.2"/>
    <row r="39233" ht="13.15" customHeight="1" x14ac:dyDescent="0.2"/>
    <row r="39234" ht="13.15" customHeight="1" x14ac:dyDescent="0.2"/>
    <row r="39235" ht="13.15" customHeight="1" x14ac:dyDescent="0.2"/>
    <row r="39236" ht="13.15" customHeight="1" x14ac:dyDescent="0.2"/>
    <row r="39237" ht="13.15" customHeight="1" x14ac:dyDescent="0.2"/>
    <row r="39238" ht="13.15" customHeight="1" x14ac:dyDescent="0.2"/>
    <row r="39239" ht="13.15" customHeight="1" x14ac:dyDescent="0.2"/>
    <row r="39240" ht="13.15" customHeight="1" x14ac:dyDescent="0.2"/>
    <row r="39241" ht="13.15" customHeight="1" x14ac:dyDescent="0.2"/>
    <row r="39242" ht="13.15" customHeight="1" x14ac:dyDescent="0.2"/>
    <row r="39243" ht="13.15" customHeight="1" x14ac:dyDescent="0.2"/>
    <row r="39244" ht="13.15" customHeight="1" x14ac:dyDescent="0.2"/>
    <row r="39245" ht="13.15" customHeight="1" x14ac:dyDescent="0.2"/>
    <row r="39246" ht="13.15" customHeight="1" x14ac:dyDescent="0.2"/>
    <row r="39247" ht="13.15" customHeight="1" x14ac:dyDescent="0.2"/>
    <row r="39248" ht="13.15" customHeight="1" x14ac:dyDescent="0.2"/>
    <row r="39249" ht="13.15" customHeight="1" x14ac:dyDescent="0.2"/>
    <row r="39250" ht="13.15" customHeight="1" x14ac:dyDescent="0.2"/>
    <row r="39251" ht="13.15" customHeight="1" x14ac:dyDescent="0.2"/>
    <row r="39252" ht="13.15" customHeight="1" x14ac:dyDescent="0.2"/>
    <row r="39253" ht="13.15" customHeight="1" x14ac:dyDescent="0.2"/>
    <row r="39254" ht="13.15" customHeight="1" x14ac:dyDescent="0.2"/>
    <row r="39255" ht="13.15" customHeight="1" x14ac:dyDescent="0.2"/>
    <row r="39256" ht="13.15" customHeight="1" x14ac:dyDescent="0.2"/>
    <row r="39257" ht="13.15" customHeight="1" x14ac:dyDescent="0.2"/>
    <row r="39258" ht="13.15" customHeight="1" x14ac:dyDescent="0.2"/>
    <row r="39259" ht="13.15" customHeight="1" x14ac:dyDescent="0.2"/>
    <row r="39260" ht="13.15" customHeight="1" x14ac:dyDescent="0.2"/>
    <row r="39261" ht="13.15" customHeight="1" x14ac:dyDescent="0.2"/>
    <row r="39262" ht="13.15" customHeight="1" x14ac:dyDescent="0.2"/>
    <row r="39263" ht="13.15" customHeight="1" x14ac:dyDescent="0.2"/>
    <row r="39264" ht="13.15" customHeight="1" x14ac:dyDescent="0.2"/>
    <row r="39265" ht="13.15" customHeight="1" x14ac:dyDescent="0.2"/>
    <row r="39266" ht="13.15" customHeight="1" x14ac:dyDescent="0.2"/>
    <row r="39267" ht="13.15" customHeight="1" x14ac:dyDescent="0.2"/>
    <row r="39268" ht="13.15" customHeight="1" x14ac:dyDescent="0.2"/>
    <row r="39269" ht="13.15" customHeight="1" x14ac:dyDescent="0.2"/>
    <row r="39270" ht="13.15" customHeight="1" x14ac:dyDescent="0.2"/>
    <row r="39271" ht="13.15" customHeight="1" x14ac:dyDescent="0.2"/>
    <row r="39272" ht="13.15" customHeight="1" x14ac:dyDescent="0.2"/>
    <row r="39273" ht="13.15" customHeight="1" x14ac:dyDescent="0.2"/>
    <row r="39274" ht="13.15" customHeight="1" x14ac:dyDescent="0.2"/>
    <row r="39275" ht="13.15" customHeight="1" x14ac:dyDescent="0.2"/>
    <row r="39276" ht="13.15" customHeight="1" x14ac:dyDescent="0.2"/>
    <row r="39277" ht="13.15" customHeight="1" x14ac:dyDescent="0.2"/>
    <row r="39278" ht="13.15" customHeight="1" x14ac:dyDescent="0.2"/>
    <row r="39279" ht="13.15" customHeight="1" x14ac:dyDescent="0.2"/>
    <row r="39280" ht="13.15" customHeight="1" x14ac:dyDescent="0.2"/>
    <row r="39281" ht="13.15" customHeight="1" x14ac:dyDescent="0.2"/>
    <row r="39282" ht="13.15" customHeight="1" x14ac:dyDescent="0.2"/>
    <row r="39283" ht="13.15" customHeight="1" x14ac:dyDescent="0.2"/>
    <row r="39284" ht="13.15" customHeight="1" x14ac:dyDescent="0.2"/>
    <row r="39285" ht="13.15" customHeight="1" x14ac:dyDescent="0.2"/>
    <row r="39286" ht="13.15" customHeight="1" x14ac:dyDescent="0.2"/>
    <row r="39287" ht="13.15" customHeight="1" x14ac:dyDescent="0.2"/>
    <row r="39288" ht="13.15" customHeight="1" x14ac:dyDescent="0.2"/>
    <row r="39289" ht="13.15" customHeight="1" x14ac:dyDescent="0.2"/>
    <row r="39290" ht="13.15" customHeight="1" x14ac:dyDescent="0.2"/>
    <row r="39291" ht="13.15" customHeight="1" x14ac:dyDescent="0.2"/>
    <row r="39292" ht="13.15" customHeight="1" x14ac:dyDescent="0.2"/>
    <row r="39293" ht="13.15" customHeight="1" x14ac:dyDescent="0.2"/>
    <row r="39294" ht="13.15" customHeight="1" x14ac:dyDescent="0.2"/>
    <row r="39295" ht="13.15" customHeight="1" x14ac:dyDescent="0.2"/>
    <row r="39296" ht="13.15" customHeight="1" x14ac:dyDescent="0.2"/>
    <row r="39297" ht="13.15" customHeight="1" x14ac:dyDescent="0.2"/>
    <row r="39298" ht="13.15" customHeight="1" x14ac:dyDescent="0.2"/>
    <row r="39299" ht="13.15" customHeight="1" x14ac:dyDescent="0.2"/>
    <row r="39300" ht="13.15" customHeight="1" x14ac:dyDescent="0.2"/>
    <row r="39301" ht="13.15" customHeight="1" x14ac:dyDescent="0.2"/>
    <row r="39302" ht="13.15" customHeight="1" x14ac:dyDescent="0.2"/>
    <row r="39303" ht="13.15" customHeight="1" x14ac:dyDescent="0.2"/>
    <row r="39304" ht="13.15" customHeight="1" x14ac:dyDescent="0.2"/>
    <row r="39305" ht="13.15" customHeight="1" x14ac:dyDescent="0.2"/>
    <row r="39306" ht="13.15" customHeight="1" x14ac:dyDescent="0.2"/>
    <row r="39307" ht="13.15" customHeight="1" x14ac:dyDescent="0.2"/>
    <row r="39308" ht="13.15" customHeight="1" x14ac:dyDescent="0.2"/>
    <row r="39309" ht="13.15" customHeight="1" x14ac:dyDescent="0.2"/>
    <row r="39310" ht="13.15" customHeight="1" x14ac:dyDescent="0.2"/>
    <row r="39311" ht="13.15" customHeight="1" x14ac:dyDescent="0.2"/>
    <row r="39312" ht="13.15" customHeight="1" x14ac:dyDescent="0.2"/>
    <row r="39313" ht="13.15" customHeight="1" x14ac:dyDescent="0.2"/>
    <row r="39314" ht="13.15" customHeight="1" x14ac:dyDescent="0.2"/>
    <row r="39315" ht="13.15" customHeight="1" x14ac:dyDescent="0.2"/>
    <row r="39316" ht="13.15" customHeight="1" x14ac:dyDescent="0.2"/>
    <row r="39317" ht="13.15" customHeight="1" x14ac:dyDescent="0.2"/>
    <row r="39318" ht="13.15" customHeight="1" x14ac:dyDescent="0.2"/>
    <row r="39319" ht="13.15" customHeight="1" x14ac:dyDescent="0.2"/>
    <row r="39320" ht="13.15" customHeight="1" x14ac:dyDescent="0.2"/>
    <row r="39321" ht="13.15" customHeight="1" x14ac:dyDescent="0.2"/>
    <row r="39322" ht="13.15" customHeight="1" x14ac:dyDescent="0.2"/>
    <row r="39323" ht="13.15" customHeight="1" x14ac:dyDescent="0.2"/>
    <row r="39324" ht="13.15" customHeight="1" x14ac:dyDescent="0.2"/>
    <row r="39325" ht="13.15" customHeight="1" x14ac:dyDescent="0.2"/>
    <row r="39326" ht="13.15" customHeight="1" x14ac:dyDescent="0.2"/>
    <row r="39327" ht="13.15" customHeight="1" x14ac:dyDescent="0.2"/>
    <row r="39328" ht="13.15" customHeight="1" x14ac:dyDescent="0.2"/>
    <row r="39329" ht="13.15" customHeight="1" x14ac:dyDescent="0.2"/>
    <row r="39330" ht="13.15" customHeight="1" x14ac:dyDescent="0.2"/>
    <row r="39331" ht="13.15" customHeight="1" x14ac:dyDescent="0.2"/>
    <row r="39332" ht="13.15" customHeight="1" x14ac:dyDescent="0.2"/>
    <row r="39333" ht="13.15" customHeight="1" x14ac:dyDescent="0.2"/>
    <row r="39334" ht="13.15" customHeight="1" x14ac:dyDescent="0.2"/>
    <row r="39335" ht="13.15" customHeight="1" x14ac:dyDescent="0.2"/>
    <row r="39336" ht="13.15" customHeight="1" x14ac:dyDescent="0.2"/>
    <row r="39337" ht="13.15" customHeight="1" x14ac:dyDescent="0.2"/>
    <row r="39338" ht="13.15" customHeight="1" x14ac:dyDescent="0.2"/>
    <row r="39339" ht="13.15" customHeight="1" x14ac:dyDescent="0.2"/>
    <row r="39340" ht="13.15" customHeight="1" x14ac:dyDescent="0.2"/>
    <row r="39341" ht="13.15" customHeight="1" x14ac:dyDescent="0.2"/>
    <row r="39342" ht="13.15" customHeight="1" x14ac:dyDescent="0.2"/>
    <row r="39343" ht="13.15" customHeight="1" x14ac:dyDescent="0.2"/>
    <row r="39344" ht="13.15" customHeight="1" x14ac:dyDescent="0.2"/>
    <row r="39345" ht="13.15" customHeight="1" x14ac:dyDescent="0.2"/>
    <row r="39346" ht="13.15" customHeight="1" x14ac:dyDescent="0.2"/>
    <row r="39347" ht="13.15" customHeight="1" x14ac:dyDescent="0.2"/>
    <row r="39348" ht="13.15" customHeight="1" x14ac:dyDescent="0.2"/>
    <row r="39349" ht="13.15" customHeight="1" x14ac:dyDescent="0.2"/>
    <row r="39350" ht="13.15" customHeight="1" x14ac:dyDescent="0.2"/>
    <row r="39351" ht="13.15" customHeight="1" x14ac:dyDescent="0.2"/>
    <row r="39352" ht="13.15" customHeight="1" x14ac:dyDescent="0.2"/>
    <row r="39353" ht="13.15" customHeight="1" x14ac:dyDescent="0.2"/>
    <row r="39354" ht="13.15" customHeight="1" x14ac:dyDescent="0.2"/>
    <row r="39355" ht="13.15" customHeight="1" x14ac:dyDescent="0.2"/>
    <row r="39356" ht="13.15" customHeight="1" x14ac:dyDescent="0.2"/>
    <row r="39357" ht="13.15" customHeight="1" x14ac:dyDescent="0.2"/>
    <row r="39358" ht="13.15" customHeight="1" x14ac:dyDescent="0.2"/>
    <row r="39359" ht="13.15" customHeight="1" x14ac:dyDescent="0.2"/>
    <row r="39360" ht="13.15" customHeight="1" x14ac:dyDescent="0.2"/>
    <row r="39361" ht="13.15" customHeight="1" x14ac:dyDescent="0.2"/>
    <row r="39362" ht="13.15" customHeight="1" x14ac:dyDescent="0.2"/>
    <row r="39363" ht="13.15" customHeight="1" x14ac:dyDescent="0.2"/>
    <row r="39364" ht="13.15" customHeight="1" x14ac:dyDescent="0.2"/>
    <row r="39365" ht="13.15" customHeight="1" x14ac:dyDescent="0.2"/>
    <row r="39366" ht="13.15" customHeight="1" x14ac:dyDescent="0.2"/>
    <row r="39367" ht="13.15" customHeight="1" x14ac:dyDescent="0.2"/>
    <row r="39368" ht="13.15" customHeight="1" x14ac:dyDescent="0.2"/>
    <row r="39369" ht="13.15" customHeight="1" x14ac:dyDescent="0.2"/>
    <row r="39370" ht="13.15" customHeight="1" x14ac:dyDescent="0.2"/>
    <row r="39371" ht="13.15" customHeight="1" x14ac:dyDescent="0.2"/>
    <row r="39372" ht="13.15" customHeight="1" x14ac:dyDescent="0.2"/>
    <row r="39373" ht="13.15" customHeight="1" x14ac:dyDescent="0.2"/>
    <row r="39374" ht="13.15" customHeight="1" x14ac:dyDescent="0.2"/>
    <row r="39375" ht="13.15" customHeight="1" x14ac:dyDescent="0.2"/>
    <row r="39376" ht="13.15" customHeight="1" x14ac:dyDescent="0.2"/>
    <row r="39377" ht="13.15" customHeight="1" x14ac:dyDescent="0.2"/>
    <row r="39378" ht="13.15" customHeight="1" x14ac:dyDescent="0.2"/>
    <row r="39379" ht="13.15" customHeight="1" x14ac:dyDescent="0.2"/>
    <row r="39380" ht="13.15" customHeight="1" x14ac:dyDescent="0.2"/>
    <row r="39381" ht="13.15" customHeight="1" x14ac:dyDescent="0.2"/>
    <row r="39382" ht="13.15" customHeight="1" x14ac:dyDescent="0.2"/>
    <row r="39383" ht="13.15" customHeight="1" x14ac:dyDescent="0.2"/>
    <row r="39384" ht="13.15" customHeight="1" x14ac:dyDescent="0.2"/>
    <row r="39385" ht="13.15" customHeight="1" x14ac:dyDescent="0.2"/>
    <row r="39386" ht="13.15" customHeight="1" x14ac:dyDescent="0.2"/>
    <row r="39387" ht="13.15" customHeight="1" x14ac:dyDescent="0.2"/>
    <row r="39388" ht="13.15" customHeight="1" x14ac:dyDescent="0.2"/>
    <row r="39389" ht="13.15" customHeight="1" x14ac:dyDescent="0.2"/>
    <row r="39390" ht="13.15" customHeight="1" x14ac:dyDescent="0.2"/>
    <row r="39391" ht="13.15" customHeight="1" x14ac:dyDescent="0.2"/>
    <row r="39392" ht="13.15" customHeight="1" x14ac:dyDescent="0.2"/>
    <row r="39393" ht="13.15" customHeight="1" x14ac:dyDescent="0.2"/>
    <row r="39394" ht="13.15" customHeight="1" x14ac:dyDescent="0.2"/>
    <row r="39395" ht="13.15" customHeight="1" x14ac:dyDescent="0.2"/>
    <row r="39396" ht="13.15" customHeight="1" x14ac:dyDescent="0.2"/>
    <row r="39397" ht="13.15" customHeight="1" x14ac:dyDescent="0.2"/>
    <row r="39398" ht="13.15" customHeight="1" x14ac:dyDescent="0.2"/>
    <row r="39399" ht="13.15" customHeight="1" x14ac:dyDescent="0.2"/>
    <row r="39400" ht="13.15" customHeight="1" x14ac:dyDescent="0.2"/>
    <row r="39401" ht="13.15" customHeight="1" x14ac:dyDescent="0.2"/>
    <row r="39402" ht="13.15" customHeight="1" x14ac:dyDescent="0.2"/>
    <row r="39403" ht="13.15" customHeight="1" x14ac:dyDescent="0.2"/>
    <row r="39404" ht="13.15" customHeight="1" x14ac:dyDescent="0.2"/>
    <row r="39405" ht="13.15" customHeight="1" x14ac:dyDescent="0.2"/>
    <row r="39406" ht="13.15" customHeight="1" x14ac:dyDescent="0.2"/>
    <row r="39407" ht="13.15" customHeight="1" x14ac:dyDescent="0.2"/>
    <row r="39408" ht="13.15" customHeight="1" x14ac:dyDescent="0.2"/>
    <row r="39409" ht="13.15" customHeight="1" x14ac:dyDescent="0.2"/>
    <row r="39410" ht="13.15" customHeight="1" x14ac:dyDescent="0.2"/>
    <row r="39411" ht="13.15" customHeight="1" x14ac:dyDescent="0.2"/>
    <row r="39412" ht="13.15" customHeight="1" x14ac:dyDescent="0.2"/>
    <row r="39413" ht="13.15" customHeight="1" x14ac:dyDescent="0.2"/>
    <row r="39414" ht="13.15" customHeight="1" x14ac:dyDescent="0.2"/>
    <row r="39415" ht="13.15" customHeight="1" x14ac:dyDescent="0.2"/>
    <row r="39416" ht="13.15" customHeight="1" x14ac:dyDescent="0.2"/>
    <row r="39417" ht="13.15" customHeight="1" x14ac:dyDescent="0.2"/>
    <row r="39418" ht="13.15" customHeight="1" x14ac:dyDescent="0.2"/>
    <row r="39419" ht="13.15" customHeight="1" x14ac:dyDescent="0.2"/>
    <row r="39420" ht="13.15" customHeight="1" x14ac:dyDescent="0.2"/>
    <row r="39421" ht="13.15" customHeight="1" x14ac:dyDescent="0.2"/>
    <row r="39422" ht="13.15" customHeight="1" x14ac:dyDescent="0.2"/>
    <row r="39423" ht="13.15" customHeight="1" x14ac:dyDescent="0.2"/>
    <row r="39424" ht="13.15" customHeight="1" x14ac:dyDescent="0.2"/>
    <row r="39425" ht="13.15" customHeight="1" x14ac:dyDescent="0.2"/>
    <row r="39426" ht="13.15" customHeight="1" x14ac:dyDescent="0.2"/>
    <row r="39427" ht="13.15" customHeight="1" x14ac:dyDescent="0.2"/>
    <row r="39428" ht="13.15" customHeight="1" x14ac:dyDescent="0.2"/>
    <row r="39429" ht="13.15" customHeight="1" x14ac:dyDescent="0.2"/>
    <row r="39430" ht="13.15" customHeight="1" x14ac:dyDescent="0.2"/>
    <row r="39431" ht="13.15" customHeight="1" x14ac:dyDescent="0.2"/>
    <row r="39432" ht="13.15" customHeight="1" x14ac:dyDescent="0.2"/>
    <row r="39433" ht="13.15" customHeight="1" x14ac:dyDescent="0.2"/>
    <row r="39434" ht="13.15" customHeight="1" x14ac:dyDescent="0.2"/>
    <row r="39435" ht="13.15" customHeight="1" x14ac:dyDescent="0.2"/>
    <row r="39436" ht="13.15" customHeight="1" x14ac:dyDescent="0.2"/>
    <row r="39437" ht="13.15" customHeight="1" x14ac:dyDescent="0.2"/>
    <row r="39438" ht="13.15" customHeight="1" x14ac:dyDescent="0.2"/>
    <row r="39439" ht="13.15" customHeight="1" x14ac:dyDescent="0.2"/>
    <row r="39440" ht="13.15" customHeight="1" x14ac:dyDescent="0.2"/>
    <row r="39441" ht="13.15" customHeight="1" x14ac:dyDescent="0.2"/>
    <row r="39442" ht="13.15" customHeight="1" x14ac:dyDescent="0.2"/>
    <row r="39443" ht="13.15" customHeight="1" x14ac:dyDescent="0.2"/>
    <row r="39444" ht="13.15" customHeight="1" x14ac:dyDescent="0.2"/>
    <row r="39445" ht="13.15" customHeight="1" x14ac:dyDescent="0.2"/>
    <row r="39446" ht="13.15" customHeight="1" x14ac:dyDescent="0.2"/>
    <row r="39447" ht="13.15" customHeight="1" x14ac:dyDescent="0.2"/>
    <row r="39448" ht="13.15" customHeight="1" x14ac:dyDescent="0.2"/>
    <row r="39449" ht="13.15" customHeight="1" x14ac:dyDescent="0.2"/>
    <row r="39450" ht="13.15" customHeight="1" x14ac:dyDescent="0.2"/>
    <row r="39451" ht="13.15" customHeight="1" x14ac:dyDescent="0.2"/>
    <row r="39452" ht="13.15" customHeight="1" x14ac:dyDescent="0.2"/>
    <row r="39453" ht="13.15" customHeight="1" x14ac:dyDescent="0.2"/>
    <row r="39454" ht="13.15" customHeight="1" x14ac:dyDescent="0.2"/>
    <row r="39455" ht="13.15" customHeight="1" x14ac:dyDescent="0.2"/>
    <row r="39456" ht="13.15" customHeight="1" x14ac:dyDescent="0.2"/>
    <row r="39457" ht="13.15" customHeight="1" x14ac:dyDescent="0.2"/>
    <row r="39458" ht="13.15" customHeight="1" x14ac:dyDescent="0.2"/>
    <row r="39459" ht="13.15" customHeight="1" x14ac:dyDescent="0.2"/>
    <row r="39460" ht="13.15" customHeight="1" x14ac:dyDescent="0.2"/>
    <row r="39461" ht="13.15" customHeight="1" x14ac:dyDescent="0.2"/>
    <row r="39462" ht="13.15" customHeight="1" x14ac:dyDescent="0.2"/>
    <row r="39463" ht="13.15" customHeight="1" x14ac:dyDescent="0.2"/>
    <row r="39464" ht="13.15" customHeight="1" x14ac:dyDescent="0.2"/>
    <row r="39465" ht="13.15" customHeight="1" x14ac:dyDescent="0.2"/>
    <row r="39466" ht="13.15" customHeight="1" x14ac:dyDescent="0.2"/>
    <row r="39467" ht="13.15" customHeight="1" x14ac:dyDescent="0.2"/>
    <row r="39468" ht="13.15" customHeight="1" x14ac:dyDescent="0.2"/>
    <row r="39469" ht="13.15" customHeight="1" x14ac:dyDescent="0.2"/>
    <row r="39470" ht="13.15" customHeight="1" x14ac:dyDescent="0.2"/>
    <row r="39471" ht="13.15" customHeight="1" x14ac:dyDescent="0.2"/>
    <row r="39472" ht="13.15" customHeight="1" x14ac:dyDescent="0.2"/>
    <row r="39473" ht="13.15" customHeight="1" x14ac:dyDescent="0.2"/>
    <row r="39474" ht="13.15" customHeight="1" x14ac:dyDescent="0.2"/>
    <row r="39475" ht="13.15" customHeight="1" x14ac:dyDescent="0.2"/>
    <row r="39476" ht="13.15" customHeight="1" x14ac:dyDescent="0.2"/>
    <row r="39477" ht="13.15" customHeight="1" x14ac:dyDescent="0.2"/>
    <row r="39478" ht="13.15" customHeight="1" x14ac:dyDescent="0.2"/>
    <row r="39479" ht="13.15" customHeight="1" x14ac:dyDescent="0.2"/>
    <row r="39480" ht="13.15" customHeight="1" x14ac:dyDescent="0.2"/>
    <row r="39481" ht="13.15" customHeight="1" x14ac:dyDescent="0.2"/>
    <row r="39482" ht="13.15" customHeight="1" x14ac:dyDescent="0.2"/>
    <row r="39483" ht="13.15" customHeight="1" x14ac:dyDescent="0.2"/>
    <row r="39484" ht="13.15" customHeight="1" x14ac:dyDescent="0.2"/>
    <row r="39485" ht="13.15" customHeight="1" x14ac:dyDescent="0.2"/>
    <row r="39486" ht="13.15" customHeight="1" x14ac:dyDescent="0.2"/>
    <row r="39487" ht="13.15" customHeight="1" x14ac:dyDescent="0.2"/>
    <row r="39488" ht="13.15" customHeight="1" x14ac:dyDescent="0.2"/>
    <row r="39489" ht="13.15" customHeight="1" x14ac:dyDescent="0.2"/>
    <row r="39490" ht="13.15" customHeight="1" x14ac:dyDescent="0.2"/>
    <row r="39491" ht="13.15" customHeight="1" x14ac:dyDescent="0.2"/>
    <row r="39492" ht="13.15" customHeight="1" x14ac:dyDescent="0.2"/>
    <row r="39493" ht="13.15" customHeight="1" x14ac:dyDescent="0.2"/>
    <row r="39494" ht="13.15" customHeight="1" x14ac:dyDescent="0.2"/>
    <row r="39495" ht="13.15" customHeight="1" x14ac:dyDescent="0.2"/>
    <row r="39496" ht="13.15" customHeight="1" x14ac:dyDescent="0.2"/>
    <row r="39497" ht="13.15" customHeight="1" x14ac:dyDescent="0.2"/>
    <row r="39498" ht="13.15" customHeight="1" x14ac:dyDescent="0.2"/>
    <row r="39499" ht="13.15" customHeight="1" x14ac:dyDescent="0.2"/>
    <row r="39500" ht="13.15" customHeight="1" x14ac:dyDescent="0.2"/>
    <row r="39501" ht="13.15" customHeight="1" x14ac:dyDescent="0.2"/>
    <row r="39502" ht="13.15" customHeight="1" x14ac:dyDescent="0.2"/>
    <row r="39503" ht="13.15" customHeight="1" x14ac:dyDescent="0.2"/>
    <row r="39504" ht="13.15" customHeight="1" x14ac:dyDescent="0.2"/>
    <row r="39505" ht="13.15" customHeight="1" x14ac:dyDescent="0.2"/>
    <row r="39506" ht="13.15" customHeight="1" x14ac:dyDescent="0.2"/>
    <row r="39507" ht="13.15" customHeight="1" x14ac:dyDescent="0.2"/>
    <row r="39508" ht="13.15" customHeight="1" x14ac:dyDescent="0.2"/>
    <row r="39509" ht="13.15" customHeight="1" x14ac:dyDescent="0.2"/>
    <row r="39510" ht="13.15" customHeight="1" x14ac:dyDescent="0.2"/>
    <row r="39511" ht="13.15" customHeight="1" x14ac:dyDescent="0.2"/>
    <row r="39512" ht="13.15" customHeight="1" x14ac:dyDescent="0.2"/>
    <row r="39513" ht="13.15" customHeight="1" x14ac:dyDescent="0.2"/>
    <row r="39514" ht="13.15" customHeight="1" x14ac:dyDescent="0.2"/>
    <row r="39515" ht="13.15" customHeight="1" x14ac:dyDescent="0.2"/>
    <row r="39516" ht="13.15" customHeight="1" x14ac:dyDescent="0.2"/>
    <row r="39517" ht="13.15" customHeight="1" x14ac:dyDescent="0.2"/>
    <row r="39518" ht="13.15" customHeight="1" x14ac:dyDescent="0.2"/>
    <row r="39519" ht="13.15" customHeight="1" x14ac:dyDescent="0.2"/>
    <row r="39520" ht="13.15" customHeight="1" x14ac:dyDescent="0.2"/>
    <row r="39521" ht="13.15" customHeight="1" x14ac:dyDescent="0.2"/>
    <row r="39522" ht="13.15" customHeight="1" x14ac:dyDescent="0.2"/>
    <row r="39523" ht="13.15" customHeight="1" x14ac:dyDescent="0.2"/>
    <row r="39524" ht="13.15" customHeight="1" x14ac:dyDescent="0.2"/>
    <row r="39525" ht="13.15" customHeight="1" x14ac:dyDescent="0.2"/>
    <row r="39526" ht="13.15" customHeight="1" x14ac:dyDescent="0.2"/>
    <row r="39527" ht="13.15" customHeight="1" x14ac:dyDescent="0.2"/>
    <row r="39528" ht="13.15" customHeight="1" x14ac:dyDescent="0.2"/>
    <row r="39529" ht="13.15" customHeight="1" x14ac:dyDescent="0.2"/>
    <row r="39530" ht="13.15" customHeight="1" x14ac:dyDescent="0.2"/>
    <row r="39531" ht="13.15" customHeight="1" x14ac:dyDescent="0.2"/>
    <row r="39532" ht="13.15" customHeight="1" x14ac:dyDescent="0.2"/>
    <row r="39533" ht="13.15" customHeight="1" x14ac:dyDescent="0.2"/>
    <row r="39534" ht="13.15" customHeight="1" x14ac:dyDescent="0.2"/>
    <row r="39535" ht="13.15" customHeight="1" x14ac:dyDescent="0.2"/>
    <row r="39536" ht="13.15" customHeight="1" x14ac:dyDescent="0.2"/>
    <row r="39537" ht="13.15" customHeight="1" x14ac:dyDescent="0.2"/>
    <row r="39538" ht="13.15" customHeight="1" x14ac:dyDescent="0.2"/>
    <row r="39539" ht="13.15" customHeight="1" x14ac:dyDescent="0.2"/>
    <row r="39540" ht="13.15" customHeight="1" x14ac:dyDescent="0.2"/>
    <row r="39541" ht="13.15" customHeight="1" x14ac:dyDescent="0.2"/>
    <row r="39542" ht="13.15" customHeight="1" x14ac:dyDescent="0.2"/>
    <row r="39543" ht="13.15" customHeight="1" x14ac:dyDescent="0.2"/>
    <row r="39544" ht="13.15" customHeight="1" x14ac:dyDescent="0.2"/>
    <row r="39545" ht="13.15" customHeight="1" x14ac:dyDescent="0.2"/>
    <row r="39546" ht="13.15" customHeight="1" x14ac:dyDescent="0.2"/>
    <row r="39547" ht="13.15" customHeight="1" x14ac:dyDescent="0.2"/>
    <row r="39548" ht="13.15" customHeight="1" x14ac:dyDescent="0.2"/>
    <row r="39549" ht="13.15" customHeight="1" x14ac:dyDescent="0.2"/>
    <row r="39550" ht="13.15" customHeight="1" x14ac:dyDescent="0.2"/>
    <row r="39551" ht="13.15" customHeight="1" x14ac:dyDescent="0.2"/>
    <row r="39552" ht="13.15" customHeight="1" x14ac:dyDescent="0.2"/>
    <row r="39553" ht="13.15" customHeight="1" x14ac:dyDescent="0.2"/>
    <row r="39554" ht="13.15" customHeight="1" x14ac:dyDescent="0.2"/>
    <row r="39555" ht="13.15" customHeight="1" x14ac:dyDescent="0.2"/>
    <row r="39556" ht="13.15" customHeight="1" x14ac:dyDescent="0.2"/>
    <row r="39557" ht="13.15" customHeight="1" x14ac:dyDescent="0.2"/>
    <row r="39558" ht="13.15" customHeight="1" x14ac:dyDescent="0.2"/>
    <row r="39559" ht="13.15" customHeight="1" x14ac:dyDescent="0.2"/>
    <row r="39560" ht="13.15" customHeight="1" x14ac:dyDescent="0.2"/>
    <row r="39561" ht="13.15" customHeight="1" x14ac:dyDescent="0.2"/>
    <row r="39562" ht="13.15" customHeight="1" x14ac:dyDescent="0.2"/>
    <row r="39563" ht="13.15" customHeight="1" x14ac:dyDescent="0.2"/>
    <row r="39564" ht="13.15" customHeight="1" x14ac:dyDescent="0.2"/>
    <row r="39565" ht="13.15" customHeight="1" x14ac:dyDescent="0.2"/>
    <row r="39566" ht="13.15" customHeight="1" x14ac:dyDescent="0.2"/>
    <row r="39567" ht="13.15" customHeight="1" x14ac:dyDescent="0.2"/>
    <row r="39568" ht="13.15" customHeight="1" x14ac:dyDescent="0.2"/>
    <row r="39569" ht="13.15" customHeight="1" x14ac:dyDescent="0.2"/>
    <row r="39570" ht="13.15" customHeight="1" x14ac:dyDescent="0.2"/>
    <row r="39571" ht="13.15" customHeight="1" x14ac:dyDescent="0.2"/>
    <row r="39572" ht="13.15" customHeight="1" x14ac:dyDescent="0.2"/>
    <row r="39573" ht="13.15" customHeight="1" x14ac:dyDescent="0.2"/>
    <row r="39574" ht="13.15" customHeight="1" x14ac:dyDescent="0.2"/>
    <row r="39575" ht="13.15" customHeight="1" x14ac:dyDescent="0.2"/>
    <row r="39576" ht="13.15" customHeight="1" x14ac:dyDescent="0.2"/>
    <row r="39577" ht="13.15" customHeight="1" x14ac:dyDescent="0.2"/>
    <row r="39578" ht="13.15" customHeight="1" x14ac:dyDescent="0.2"/>
    <row r="39579" ht="13.15" customHeight="1" x14ac:dyDescent="0.2"/>
    <row r="39580" ht="13.15" customHeight="1" x14ac:dyDescent="0.2"/>
    <row r="39581" ht="13.15" customHeight="1" x14ac:dyDescent="0.2"/>
    <row r="39582" ht="13.15" customHeight="1" x14ac:dyDescent="0.2"/>
    <row r="39583" ht="13.15" customHeight="1" x14ac:dyDescent="0.2"/>
    <row r="39584" ht="13.15" customHeight="1" x14ac:dyDescent="0.2"/>
    <row r="39585" ht="13.15" customHeight="1" x14ac:dyDescent="0.2"/>
    <row r="39586" ht="13.15" customHeight="1" x14ac:dyDescent="0.2"/>
    <row r="39587" ht="13.15" customHeight="1" x14ac:dyDescent="0.2"/>
    <row r="39588" ht="13.15" customHeight="1" x14ac:dyDescent="0.2"/>
    <row r="39589" ht="13.15" customHeight="1" x14ac:dyDescent="0.2"/>
    <row r="39590" ht="13.15" customHeight="1" x14ac:dyDescent="0.2"/>
    <row r="39591" ht="13.15" customHeight="1" x14ac:dyDescent="0.2"/>
    <row r="39592" ht="13.15" customHeight="1" x14ac:dyDescent="0.2"/>
    <row r="39593" ht="13.15" customHeight="1" x14ac:dyDescent="0.2"/>
    <row r="39594" ht="13.15" customHeight="1" x14ac:dyDescent="0.2"/>
    <row r="39595" ht="13.15" customHeight="1" x14ac:dyDescent="0.2"/>
    <row r="39596" ht="13.15" customHeight="1" x14ac:dyDescent="0.2"/>
    <row r="39597" ht="13.15" customHeight="1" x14ac:dyDescent="0.2"/>
    <row r="39598" ht="13.15" customHeight="1" x14ac:dyDescent="0.2"/>
    <row r="39599" ht="13.15" customHeight="1" x14ac:dyDescent="0.2"/>
    <row r="39600" ht="13.15" customHeight="1" x14ac:dyDescent="0.2"/>
    <row r="39601" ht="13.15" customHeight="1" x14ac:dyDescent="0.2"/>
    <row r="39602" ht="13.15" customHeight="1" x14ac:dyDescent="0.2"/>
    <row r="39603" ht="13.15" customHeight="1" x14ac:dyDescent="0.2"/>
    <row r="39604" ht="13.15" customHeight="1" x14ac:dyDescent="0.2"/>
    <row r="39605" ht="13.15" customHeight="1" x14ac:dyDescent="0.2"/>
    <row r="39606" ht="13.15" customHeight="1" x14ac:dyDescent="0.2"/>
    <row r="39607" ht="13.15" customHeight="1" x14ac:dyDescent="0.2"/>
    <row r="39608" ht="13.15" customHeight="1" x14ac:dyDescent="0.2"/>
    <row r="39609" ht="13.15" customHeight="1" x14ac:dyDescent="0.2"/>
    <row r="39610" ht="13.15" customHeight="1" x14ac:dyDescent="0.2"/>
    <row r="39611" ht="13.15" customHeight="1" x14ac:dyDescent="0.2"/>
    <row r="39612" ht="13.15" customHeight="1" x14ac:dyDescent="0.2"/>
    <row r="39613" ht="13.15" customHeight="1" x14ac:dyDescent="0.2"/>
    <row r="39614" ht="13.15" customHeight="1" x14ac:dyDescent="0.2"/>
    <row r="39615" ht="13.15" customHeight="1" x14ac:dyDescent="0.2"/>
    <row r="39616" ht="13.15" customHeight="1" x14ac:dyDescent="0.2"/>
    <row r="39617" ht="13.15" customHeight="1" x14ac:dyDescent="0.2"/>
    <row r="39618" ht="13.15" customHeight="1" x14ac:dyDescent="0.2"/>
    <row r="39619" ht="13.15" customHeight="1" x14ac:dyDescent="0.2"/>
    <row r="39620" ht="13.15" customHeight="1" x14ac:dyDescent="0.2"/>
    <row r="39621" ht="13.15" customHeight="1" x14ac:dyDescent="0.2"/>
    <row r="39622" ht="13.15" customHeight="1" x14ac:dyDescent="0.2"/>
    <row r="39623" ht="13.15" customHeight="1" x14ac:dyDescent="0.2"/>
    <row r="39624" ht="13.15" customHeight="1" x14ac:dyDescent="0.2"/>
    <row r="39625" ht="13.15" customHeight="1" x14ac:dyDescent="0.2"/>
    <row r="39626" ht="13.15" customHeight="1" x14ac:dyDescent="0.2"/>
    <row r="39627" ht="13.15" customHeight="1" x14ac:dyDescent="0.2"/>
    <row r="39628" ht="13.15" customHeight="1" x14ac:dyDescent="0.2"/>
    <row r="39629" ht="13.15" customHeight="1" x14ac:dyDescent="0.2"/>
    <row r="39630" ht="13.15" customHeight="1" x14ac:dyDescent="0.2"/>
    <row r="39631" ht="13.15" customHeight="1" x14ac:dyDescent="0.2"/>
    <row r="39632" ht="13.15" customHeight="1" x14ac:dyDescent="0.2"/>
    <row r="39633" ht="13.15" customHeight="1" x14ac:dyDescent="0.2"/>
    <row r="39634" ht="13.15" customHeight="1" x14ac:dyDescent="0.2"/>
    <row r="39635" ht="13.15" customHeight="1" x14ac:dyDescent="0.2"/>
    <row r="39636" ht="13.15" customHeight="1" x14ac:dyDescent="0.2"/>
    <row r="39637" ht="13.15" customHeight="1" x14ac:dyDescent="0.2"/>
    <row r="39638" ht="13.15" customHeight="1" x14ac:dyDescent="0.2"/>
    <row r="39639" ht="13.15" customHeight="1" x14ac:dyDescent="0.2"/>
    <row r="39640" ht="13.15" customHeight="1" x14ac:dyDescent="0.2"/>
    <row r="39641" ht="13.15" customHeight="1" x14ac:dyDescent="0.2"/>
    <row r="39642" ht="13.15" customHeight="1" x14ac:dyDescent="0.2"/>
    <row r="39643" ht="13.15" customHeight="1" x14ac:dyDescent="0.2"/>
    <row r="39644" ht="13.15" customHeight="1" x14ac:dyDescent="0.2"/>
    <row r="39645" ht="13.15" customHeight="1" x14ac:dyDescent="0.2"/>
    <row r="39646" ht="13.15" customHeight="1" x14ac:dyDescent="0.2"/>
    <row r="39647" ht="13.15" customHeight="1" x14ac:dyDescent="0.2"/>
    <row r="39648" ht="13.15" customHeight="1" x14ac:dyDescent="0.2"/>
    <row r="39649" ht="13.15" customHeight="1" x14ac:dyDescent="0.2"/>
    <row r="39650" ht="13.15" customHeight="1" x14ac:dyDescent="0.2"/>
    <row r="39651" ht="13.15" customHeight="1" x14ac:dyDescent="0.2"/>
    <row r="39652" ht="13.15" customHeight="1" x14ac:dyDescent="0.2"/>
    <row r="39653" ht="13.15" customHeight="1" x14ac:dyDescent="0.2"/>
    <row r="39654" ht="13.15" customHeight="1" x14ac:dyDescent="0.2"/>
    <row r="39655" ht="13.15" customHeight="1" x14ac:dyDescent="0.2"/>
    <row r="39656" ht="13.15" customHeight="1" x14ac:dyDescent="0.2"/>
    <row r="39657" ht="13.15" customHeight="1" x14ac:dyDescent="0.2"/>
    <row r="39658" ht="13.15" customHeight="1" x14ac:dyDescent="0.2"/>
    <row r="39659" ht="13.15" customHeight="1" x14ac:dyDescent="0.2"/>
    <row r="39660" ht="13.15" customHeight="1" x14ac:dyDescent="0.2"/>
    <row r="39661" ht="13.15" customHeight="1" x14ac:dyDescent="0.2"/>
    <row r="39662" ht="13.15" customHeight="1" x14ac:dyDescent="0.2"/>
    <row r="39663" ht="13.15" customHeight="1" x14ac:dyDescent="0.2"/>
    <row r="39664" ht="13.15" customHeight="1" x14ac:dyDescent="0.2"/>
    <row r="39665" ht="13.15" customHeight="1" x14ac:dyDescent="0.2"/>
    <row r="39666" ht="13.15" customHeight="1" x14ac:dyDescent="0.2"/>
    <row r="39667" ht="13.15" customHeight="1" x14ac:dyDescent="0.2"/>
    <row r="39668" ht="13.15" customHeight="1" x14ac:dyDescent="0.2"/>
    <row r="39669" ht="13.15" customHeight="1" x14ac:dyDescent="0.2"/>
    <row r="39670" ht="13.15" customHeight="1" x14ac:dyDescent="0.2"/>
    <row r="39671" ht="13.15" customHeight="1" x14ac:dyDescent="0.2"/>
    <row r="39672" ht="13.15" customHeight="1" x14ac:dyDescent="0.2"/>
    <row r="39673" ht="13.15" customHeight="1" x14ac:dyDescent="0.2"/>
    <row r="39674" ht="13.15" customHeight="1" x14ac:dyDescent="0.2"/>
    <row r="39675" ht="13.15" customHeight="1" x14ac:dyDescent="0.2"/>
    <row r="39676" ht="13.15" customHeight="1" x14ac:dyDescent="0.2"/>
    <row r="39677" ht="13.15" customHeight="1" x14ac:dyDescent="0.2"/>
    <row r="39678" ht="13.15" customHeight="1" x14ac:dyDescent="0.2"/>
    <row r="39679" ht="13.15" customHeight="1" x14ac:dyDescent="0.2"/>
    <row r="39680" ht="13.15" customHeight="1" x14ac:dyDescent="0.2"/>
    <row r="39681" ht="13.15" customHeight="1" x14ac:dyDescent="0.2"/>
    <row r="39682" ht="13.15" customHeight="1" x14ac:dyDescent="0.2"/>
    <row r="39683" ht="13.15" customHeight="1" x14ac:dyDescent="0.2"/>
    <row r="39684" ht="13.15" customHeight="1" x14ac:dyDescent="0.2"/>
    <row r="39685" ht="13.15" customHeight="1" x14ac:dyDescent="0.2"/>
    <row r="39686" ht="13.15" customHeight="1" x14ac:dyDescent="0.2"/>
    <row r="39687" ht="13.15" customHeight="1" x14ac:dyDescent="0.2"/>
    <row r="39688" ht="13.15" customHeight="1" x14ac:dyDescent="0.2"/>
    <row r="39689" ht="13.15" customHeight="1" x14ac:dyDescent="0.2"/>
    <row r="39690" ht="13.15" customHeight="1" x14ac:dyDescent="0.2"/>
    <row r="39691" ht="13.15" customHeight="1" x14ac:dyDescent="0.2"/>
    <row r="39692" ht="13.15" customHeight="1" x14ac:dyDescent="0.2"/>
    <row r="39693" ht="13.15" customHeight="1" x14ac:dyDescent="0.2"/>
    <row r="39694" ht="13.15" customHeight="1" x14ac:dyDescent="0.2"/>
    <row r="39695" ht="13.15" customHeight="1" x14ac:dyDescent="0.2"/>
    <row r="39696" ht="13.15" customHeight="1" x14ac:dyDescent="0.2"/>
    <row r="39697" ht="13.15" customHeight="1" x14ac:dyDescent="0.2"/>
    <row r="39698" ht="13.15" customHeight="1" x14ac:dyDescent="0.2"/>
    <row r="39699" ht="13.15" customHeight="1" x14ac:dyDescent="0.2"/>
    <row r="39700" ht="13.15" customHeight="1" x14ac:dyDescent="0.2"/>
    <row r="39701" ht="13.15" customHeight="1" x14ac:dyDescent="0.2"/>
    <row r="39702" ht="13.15" customHeight="1" x14ac:dyDescent="0.2"/>
    <row r="39703" ht="13.15" customHeight="1" x14ac:dyDescent="0.2"/>
    <row r="39704" ht="13.15" customHeight="1" x14ac:dyDescent="0.2"/>
    <row r="39705" ht="13.15" customHeight="1" x14ac:dyDescent="0.2"/>
    <row r="39706" ht="13.15" customHeight="1" x14ac:dyDescent="0.2"/>
    <row r="39707" ht="13.15" customHeight="1" x14ac:dyDescent="0.2"/>
    <row r="39708" ht="13.15" customHeight="1" x14ac:dyDescent="0.2"/>
    <row r="39709" ht="13.15" customHeight="1" x14ac:dyDescent="0.2"/>
    <row r="39710" ht="13.15" customHeight="1" x14ac:dyDescent="0.2"/>
    <row r="39711" ht="13.15" customHeight="1" x14ac:dyDescent="0.2"/>
    <row r="39712" ht="13.15" customHeight="1" x14ac:dyDescent="0.2"/>
    <row r="39713" ht="13.15" customHeight="1" x14ac:dyDescent="0.2"/>
    <row r="39714" ht="13.15" customHeight="1" x14ac:dyDescent="0.2"/>
    <row r="39715" ht="13.15" customHeight="1" x14ac:dyDescent="0.2"/>
    <row r="39716" ht="13.15" customHeight="1" x14ac:dyDescent="0.2"/>
    <row r="39717" ht="13.15" customHeight="1" x14ac:dyDescent="0.2"/>
    <row r="39718" ht="13.15" customHeight="1" x14ac:dyDescent="0.2"/>
    <row r="39719" ht="13.15" customHeight="1" x14ac:dyDescent="0.2"/>
    <row r="39720" ht="13.15" customHeight="1" x14ac:dyDescent="0.2"/>
    <row r="39721" ht="13.15" customHeight="1" x14ac:dyDescent="0.2"/>
    <row r="39722" ht="13.15" customHeight="1" x14ac:dyDescent="0.2"/>
    <row r="39723" ht="13.15" customHeight="1" x14ac:dyDescent="0.2"/>
    <row r="39724" ht="13.15" customHeight="1" x14ac:dyDescent="0.2"/>
    <row r="39725" ht="13.15" customHeight="1" x14ac:dyDescent="0.2"/>
    <row r="39726" ht="13.15" customHeight="1" x14ac:dyDescent="0.2"/>
    <row r="39727" ht="13.15" customHeight="1" x14ac:dyDescent="0.2"/>
    <row r="39728" ht="13.15" customHeight="1" x14ac:dyDescent="0.2"/>
    <row r="39729" ht="13.15" customHeight="1" x14ac:dyDescent="0.2"/>
    <row r="39730" ht="13.15" customHeight="1" x14ac:dyDescent="0.2"/>
    <row r="39731" ht="13.15" customHeight="1" x14ac:dyDescent="0.2"/>
    <row r="39732" ht="13.15" customHeight="1" x14ac:dyDescent="0.2"/>
    <row r="39733" ht="13.15" customHeight="1" x14ac:dyDescent="0.2"/>
    <row r="39734" ht="13.15" customHeight="1" x14ac:dyDescent="0.2"/>
    <row r="39735" ht="13.15" customHeight="1" x14ac:dyDescent="0.2"/>
    <row r="39736" ht="13.15" customHeight="1" x14ac:dyDescent="0.2"/>
    <row r="39737" ht="13.15" customHeight="1" x14ac:dyDescent="0.2"/>
    <row r="39738" ht="13.15" customHeight="1" x14ac:dyDescent="0.2"/>
    <row r="39739" ht="13.15" customHeight="1" x14ac:dyDescent="0.2"/>
    <row r="39740" ht="13.15" customHeight="1" x14ac:dyDescent="0.2"/>
    <row r="39741" ht="13.15" customHeight="1" x14ac:dyDescent="0.2"/>
    <row r="39742" ht="13.15" customHeight="1" x14ac:dyDescent="0.2"/>
    <row r="39743" ht="13.15" customHeight="1" x14ac:dyDescent="0.2"/>
    <row r="39744" ht="13.15" customHeight="1" x14ac:dyDescent="0.2"/>
    <row r="39745" ht="13.15" customHeight="1" x14ac:dyDescent="0.2"/>
    <row r="39746" ht="13.15" customHeight="1" x14ac:dyDescent="0.2"/>
    <row r="39747" ht="13.15" customHeight="1" x14ac:dyDescent="0.2"/>
    <row r="39748" ht="13.15" customHeight="1" x14ac:dyDescent="0.2"/>
    <row r="39749" ht="13.15" customHeight="1" x14ac:dyDescent="0.2"/>
    <row r="39750" ht="13.15" customHeight="1" x14ac:dyDescent="0.2"/>
    <row r="39751" ht="13.15" customHeight="1" x14ac:dyDescent="0.2"/>
    <row r="39752" ht="13.15" customHeight="1" x14ac:dyDescent="0.2"/>
    <row r="39753" ht="13.15" customHeight="1" x14ac:dyDescent="0.2"/>
    <row r="39754" ht="13.15" customHeight="1" x14ac:dyDescent="0.2"/>
    <row r="39755" ht="13.15" customHeight="1" x14ac:dyDescent="0.2"/>
    <row r="39756" ht="13.15" customHeight="1" x14ac:dyDescent="0.2"/>
    <row r="39757" ht="13.15" customHeight="1" x14ac:dyDescent="0.2"/>
    <row r="39758" ht="13.15" customHeight="1" x14ac:dyDescent="0.2"/>
    <row r="39759" ht="13.15" customHeight="1" x14ac:dyDescent="0.2"/>
    <row r="39760" ht="13.15" customHeight="1" x14ac:dyDescent="0.2"/>
    <row r="39761" ht="13.15" customHeight="1" x14ac:dyDescent="0.2"/>
    <row r="39762" ht="13.15" customHeight="1" x14ac:dyDescent="0.2"/>
    <row r="39763" ht="13.15" customHeight="1" x14ac:dyDescent="0.2"/>
    <row r="39764" ht="13.15" customHeight="1" x14ac:dyDescent="0.2"/>
    <row r="39765" ht="13.15" customHeight="1" x14ac:dyDescent="0.2"/>
    <row r="39766" ht="13.15" customHeight="1" x14ac:dyDescent="0.2"/>
    <row r="39767" ht="13.15" customHeight="1" x14ac:dyDescent="0.2"/>
    <row r="39768" ht="13.15" customHeight="1" x14ac:dyDescent="0.2"/>
    <row r="39769" ht="13.15" customHeight="1" x14ac:dyDescent="0.2"/>
    <row r="39770" ht="13.15" customHeight="1" x14ac:dyDescent="0.2"/>
    <row r="39771" ht="13.15" customHeight="1" x14ac:dyDescent="0.2"/>
    <row r="39772" ht="13.15" customHeight="1" x14ac:dyDescent="0.2"/>
    <row r="39773" ht="13.15" customHeight="1" x14ac:dyDescent="0.2"/>
    <row r="39774" ht="13.15" customHeight="1" x14ac:dyDescent="0.2"/>
    <row r="39775" ht="13.15" customHeight="1" x14ac:dyDescent="0.2"/>
    <row r="39776" ht="13.15" customHeight="1" x14ac:dyDescent="0.2"/>
    <row r="39777" ht="13.15" customHeight="1" x14ac:dyDescent="0.2"/>
    <row r="39778" ht="13.15" customHeight="1" x14ac:dyDescent="0.2"/>
    <row r="39779" ht="13.15" customHeight="1" x14ac:dyDescent="0.2"/>
    <row r="39780" ht="13.15" customHeight="1" x14ac:dyDescent="0.2"/>
    <row r="39781" ht="13.15" customHeight="1" x14ac:dyDescent="0.2"/>
    <row r="39782" ht="13.15" customHeight="1" x14ac:dyDescent="0.2"/>
    <row r="39783" ht="13.15" customHeight="1" x14ac:dyDescent="0.2"/>
    <row r="39784" ht="13.15" customHeight="1" x14ac:dyDescent="0.2"/>
    <row r="39785" ht="13.15" customHeight="1" x14ac:dyDescent="0.2"/>
    <row r="39786" ht="13.15" customHeight="1" x14ac:dyDescent="0.2"/>
    <row r="39787" ht="13.15" customHeight="1" x14ac:dyDescent="0.2"/>
    <row r="39788" ht="13.15" customHeight="1" x14ac:dyDescent="0.2"/>
    <row r="39789" ht="13.15" customHeight="1" x14ac:dyDescent="0.2"/>
    <row r="39790" ht="13.15" customHeight="1" x14ac:dyDescent="0.2"/>
    <row r="39791" ht="13.15" customHeight="1" x14ac:dyDescent="0.2"/>
    <row r="39792" ht="13.15" customHeight="1" x14ac:dyDescent="0.2"/>
    <row r="39793" ht="13.15" customHeight="1" x14ac:dyDescent="0.2"/>
    <row r="39794" ht="13.15" customHeight="1" x14ac:dyDescent="0.2"/>
    <row r="39795" ht="13.15" customHeight="1" x14ac:dyDescent="0.2"/>
    <row r="39796" ht="13.15" customHeight="1" x14ac:dyDescent="0.2"/>
    <row r="39797" ht="13.15" customHeight="1" x14ac:dyDescent="0.2"/>
    <row r="39798" ht="13.15" customHeight="1" x14ac:dyDescent="0.2"/>
    <row r="39799" ht="13.15" customHeight="1" x14ac:dyDescent="0.2"/>
    <row r="39800" ht="13.15" customHeight="1" x14ac:dyDescent="0.2"/>
    <row r="39801" ht="13.15" customHeight="1" x14ac:dyDescent="0.2"/>
    <row r="39802" ht="13.15" customHeight="1" x14ac:dyDescent="0.2"/>
    <row r="39803" ht="13.15" customHeight="1" x14ac:dyDescent="0.2"/>
    <row r="39804" ht="13.15" customHeight="1" x14ac:dyDescent="0.2"/>
    <row r="39805" ht="13.15" customHeight="1" x14ac:dyDescent="0.2"/>
    <row r="39806" ht="13.15" customHeight="1" x14ac:dyDescent="0.2"/>
    <row r="39807" ht="13.15" customHeight="1" x14ac:dyDescent="0.2"/>
    <row r="39808" ht="13.15" customHeight="1" x14ac:dyDescent="0.2"/>
    <row r="39809" ht="13.15" customHeight="1" x14ac:dyDescent="0.2"/>
    <row r="39810" ht="13.15" customHeight="1" x14ac:dyDescent="0.2"/>
    <row r="39811" ht="13.15" customHeight="1" x14ac:dyDescent="0.2"/>
    <row r="39812" ht="13.15" customHeight="1" x14ac:dyDescent="0.2"/>
    <row r="39813" ht="13.15" customHeight="1" x14ac:dyDescent="0.2"/>
    <row r="39814" ht="13.15" customHeight="1" x14ac:dyDescent="0.2"/>
    <row r="39815" ht="13.15" customHeight="1" x14ac:dyDescent="0.2"/>
    <row r="39816" ht="13.15" customHeight="1" x14ac:dyDescent="0.2"/>
    <row r="39817" ht="13.15" customHeight="1" x14ac:dyDescent="0.2"/>
    <row r="39818" ht="13.15" customHeight="1" x14ac:dyDescent="0.2"/>
    <row r="39819" ht="13.15" customHeight="1" x14ac:dyDescent="0.2"/>
    <row r="39820" ht="13.15" customHeight="1" x14ac:dyDescent="0.2"/>
    <row r="39821" ht="13.15" customHeight="1" x14ac:dyDescent="0.2"/>
    <row r="39822" ht="13.15" customHeight="1" x14ac:dyDescent="0.2"/>
    <row r="39823" ht="13.15" customHeight="1" x14ac:dyDescent="0.2"/>
    <row r="39824" ht="13.15" customHeight="1" x14ac:dyDescent="0.2"/>
    <row r="39825" ht="13.15" customHeight="1" x14ac:dyDescent="0.2"/>
    <row r="39826" ht="13.15" customHeight="1" x14ac:dyDescent="0.2"/>
    <row r="39827" ht="13.15" customHeight="1" x14ac:dyDescent="0.2"/>
    <row r="39828" ht="13.15" customHeight="1" x14ac:dyDescent="0.2"/>
    <row r="39829" ht="13.15" customHeight="1" x14ac:dyDescent="0.2"/>
    <row r="39830" ht="13.15" customHeight="1" x14ac:dyDescent="0.2"/>
    <row r="39831" ht="13.15" customHeight="1" x14ac:dyDescent="0.2"/>
    <row r="39832" ht="13.15" customHeight="1" x14ac:dyDescent="0.2"/>
    <row r="39833" ht="13.15" customHeight="1" x14ac:dyDescent="0.2"/>
    <row r="39834" ht="13.15" customHeight="1" x14ac:dyDescent="0.2"/>
    <row r="39835" ht="13.15" customHeight="1" x14ac:dyDescent="0.2"/>
    <row r="39836" ht="13.15" customHeight="1" x14ac:dyDescent="0.2"/>
    <row r="39837" ht="13.15" customHeight="1" x14ac:dyDescent="0.2"/>
    <row r="39838" ht="13.15" customHeight="1" x14ac:dyDescent="0.2"/>
    <row r="39839" ht="13.15" customHeight="1" x14ac:dyDescent="0.2"/>
    <row r="39840" ht="13.15" customHeight="1" x14ac:dyDescent="0.2"/>
    <row r="39841" ht="13.15" customHeight="1" x14ac:dyDescent="0.2"/>
    <row r="39842" ht="13.15" customHeight="1" x14ac:dyDescent="0.2"/>
    <row r="39843" ht="13.15" customHeight="1" x14ac:dyDescent="0.2"/>
    <row r="39844" ht="13.15" customHeight="1" x14ac:dyDescent="0.2"/>
    <row r="39845" ht="13.15" customHeight="1" x14ac:dyDescent="0.2"/>
    <row r="39846" ht="13.15" customHeight="1" x14ac:dyDescent="0.2"/>
    <row r="39847" ht="13.15" customHeight="1" x14ac:dyDescent="0.2"/>
    <row r="39848" ht="13.15" customHeight="1" x14ac:dyDescent="0.2"/>
    <row r="39849" ht="13.15" customHeight="1" x14ac:dyDescent="0.2"/>
    <row r="39850" ht="13.15" customHeight="1" x14ac:dyDescent="0.2"/>
    <row r="39851" ht="13.15" customHeight="1" x14ac:dyDescent="0.2"/>
    <row r="39852" ht="13.15" customHeight="1" x14ac:dyDescent="0.2"/>
    <row r="39853" ht="13.15" customHeight="1" x14ac:dyDescent="0.2"/>
    <row r="39854" ht="13.15" customHeight="1" x14ac:dyDescent="0.2"/>
    <row r="39855" ht="13.15" customHeight="1" x14ac:dyDescent="0.2"/>
    <row r="39856" ht="13.15" customHeight="1" x14ac:dyDescent="0.2"/>
    <row r="39857" ht="13.15" customHeight="1" x14ac:dyDescent="0.2"/>
    <row r="39858" ht="13.15" customHeight="1" x14ac:dyDescent="0.2"/>
    <row r="39859" ht="13.15" customHeight="1" x14ac:dyDescent="0.2"/>
    <row r="39860" ht="13.15" customHeight="1" x14ac:dyDescent="0.2"/>
    <row r="39861" ht="13.15" customHeight="1" x14ac:dyDescent="0.2"/>
    <row r="39862" ht="13.15" customHeight="1" x14ac:dyDescent="0.2"/>
    <row r="39863" ht="13.15" customHeight="1" x14ac:dyDescent="0.2"/>
    <row r="39864" ht="13.15" customHeight="1" x14ac:dyDescent="0.2"/>
    <row r="39865" ht="13.15" customHeight="1" x14ac:dyDescent="0.2"/>
    <row r="39866" ht="13.15" customHeight="1" x14ac:dyDescent="0.2"/>
    <row r="39867" ht="13.15" customHeight="1" x14ac:dyDescent="0.2"/>
    <row r="39868" ht="13.15" customHeight="1" x14ac:dyDescent="0.2"/>
    <row r="39869" ht="13.15" customHeight="1" x14ac:dyDescent="0.2"/>
    <row r="39870" ht="13.15" customHeight="1" x14ac:dyDescent="0.2"/>
    <row r="39871" ht="13.15" customHeight="1" x14ac:dyDescent="0.2"/>
    <row r="39872" ht="13.15" customHeight="1" x14ac:dyDescent="0.2"/>
    <row r="39873" ht="13.15" customHeight="1" x14ac:dyDescent="0.2"/>
    <row r="39874" ht="13.15" customHeight="1" x14ac:dyDescent="0.2"/>
    <row r="39875" ht="13.15" customHeight="1" x14ac:dyDescent="0.2"/>
    <row r="39876" ht="13.15" customHeight="1" x14ac:dyDescent="0.2"/>
    <row r="39877" ht="13.15" customHeight="1" x14ac:dyDescent="0.2"/>
    <row r="39878" ht="13.15" customHeight="1" x14ac:dyDescent="0.2"/>
    <row r="39879" ht="13.15" customHeight="1" x14ac:dyDescent="0.2"/>
    <row r="39880" ht="13.15" customHeight="1" x14ac:dyDescent="0.2"/>
    <row r="39881" ht="13.15" customHeight="1" x14ac:dyDescent="0.2"/>
    <row r="39882" ht="13.15" customHeight="1" x14ac:dyDescent="0.2"/>
    <row r="39883" ht="13.15" customHeight="1" x14ac:dyDescent="0.2"/>
    <row r="39884" ht="13.15" customHeight="1" x14ac:dyDescent="0.2"/>
    <row r="39885" ht="13.15" customHeight="1" x14ac:dyDescent="0.2"/>
    <row r="39886" ht="13.15" customHeight="1" x14ac:dyDescent="0.2"/>
    <row r="39887" ht="13.15" customHeight="1" x14ac:dyDescent="0.2"/>
    <row r="39888" ht="13.15" customHeight="1" x14ac:dyDescent="0.2"/>
    <row r="39889" ht="13.15" customHeight="1" x14ac:dyDescent="0.2"/>
    <row r="39890" ht="13.15" customHeight="1" x14ac:dyDescent="0.2"/>
    <row r="39891" ht="13.15" customHeight="1" x14ac:dyDescent="0.2"/>
    <row r="39892" ht="13.15" customHeight="1" x14ac:dyDescent="0.2"/>
    <row r="39893" ht="13.15" customHeight="1" x14ac:dyDescent="0.2"/>
    <row r="39894" ht="13.15" customHeight="1" x14ac:dyDescent="0.2"/>
    <row r="39895" ht="13.15" customHeight="1" x14ac:dyDescent="0.2"/>
    <row r="39896" ht="13.15" customHeight="1" x14ac:dyDescent="0.2"/>
    <row r="39897" ht="13.15" customHeight="1" x14ac:dyDescent="0.2"/>
    <row r="39898" ht="13.15" customHeight="1" x14ac:dyDescent="0.2"/>
    <row r="39899" ht="13.15" customHeight="1" x14ac:dyDescent="0.2"/>
    <row r="39900" ht="13.15" customHeight="1" x14ac:dyDescent="0.2"/>
    <row r="39901" ht="13.15" customHeight="1" x14ac:dyDescent="0.2"/>
    <row r="39902" ht="13.15" customHeight="1" x14ac:dyDescent="0.2"/>
    <row r="39903" ht="13.15" customHeight="1" x14ac:dyDescent="0.2"/>
    <row r="39904" ht="13.15" customHeight="1" x14ac:dyDescent="0.2"/>
    <row r="39905" ht="13.15" customHeight="1" x14ac:dyDescent="0.2"/>
    <row r="39906" ht="13.15" customHeight="1" x14ac:dyDescent="0.2"/>
    <row r="39907" ht="13.15" customHeight="1" x14ac:dyDescent="0.2"/>
    <row r="39908" ht="13.15" customHeight="1" x14ac:dyDescent="0.2"/>
    <row r="39909" ht="13.15" customHeight="1" x14ac:dyDescent="0.2"/>
    <row r="39910" ht="13.15" customHeight="1" x14ac:dyDescent="0.2"/>
    <row r="39911" ht="13.15" customHeight="1" x14ac:dyDescent="0.2"/>
    <row r="39912" ht="13.15" customHeight="1" x14ac:dyDescent="0.2"/>
    <row r="39913" ht="13.15" customHeight="1" x14ac:dyDescent="0.2"/>
    <row r="39914" ht="13.15" customHeight="1" x14ac:dyDescent="0.2"/>
    <row r="39915" ht="13.15" customHeight="1" x14ac:dyDescent="0.2"/>
    <row r="39916" ht="13.15" customHeight="1" x14ac:dyDescent="0.2"/>
    <row r="39917" ht="13.15" customHeight="1" x14ac:dyDescent="0.2"/>
    <row r="39918" ht="13.15" customHeight="1" x14ac:dyDescent="0.2"/>
    <row r="39919" ht="13.15" customHeight="1" x14ac:dyDescent="0.2"/>
    <row r="39920" ht="13.15" customHeight="1" x14ac:dyDescent="0.2"/>
    <row r="39921" ht="13.15" customHeight="1" x14ac:dyDescent="0.2"/>
    <row r="39922" ht="13.15" customHeight="1" x14ac:dyDescent="0.2"/>
    <row r="39923" ht="13.15" customHeight="1" x14ac:dyDescent="0.2"/>
    <row r="39924" ht="13.15" customHeight="1" x14ac:dyDescent="0.2"/>
    <row r="39925" ht="13.15" customHeight="1" x14ac:dyDescent="0.2"/>
    <row r="39926" ht="13.15" customHeight="1" x14ac:dyDescent="0.2"/>
    <row r="39927" ht="13.15" customHeight="1" x14ac:dyDescent="0.2"/>
    <row r="39928" ht="13.15" customHeight="1" x14ac:dyDescent="0.2"/>
    <row r="39929" ht="13.15" customHeight="1" x14ac:dyDescent="0.2"/>
    <row r="39930" ht="13.15" customHeight="1" x14ac:dyDescent="0.2"/>
    <row r="39931" ht="13.15" customHeight="1" x14ac:dyDescent="0.2"/>
    <row r="39932" ht="13.15" customHeight="1" x14ac:dyDescent="0.2"/>
    <row r="39933" ht="13.15" customHeight="1" x14ac:dyDescent="0.2"/>
    <row r="39934" ht="13.15" customHeight="1" x14ac:dyDescent="0.2"/>
    <row r="39935" ht="13.15" customHeight="1" x14ac:dyDescent="0.2"/>
    <row r="39936" ht="13.15" customHeight="1" x14ac:dyDescent="0.2"/>
    <row r="39937" ht="13.15" customHeight="1" x14ac:dyDescent="0.2"/>
    <row r="39938" ht="13.15" customHeight="1" x14ac:dyDescent="0.2"/>
    <row r="39939" ht="13.15" customHeight="1" x14ac:dyDescent="0.2"/>
    <row r="39940" ht="13.15" customHeight="1" x14ac:dyDescent="0.2"/>
    <row r="39941" ht="13.15" customHeight="1" x14ac:dyDescent="0.2"/>
    <row r="39942" ht="13.15" customHeight="1" x14ac:dyDescent="0.2"/>
    <row r="39943" ht="13.15" customHeight="1" x14ac:dyDescent="0.2"/>
    <row r="39944" ht="13.15" customHeight="1" x14ac:dyDescent="0.2"/>
    <row r="39945" ht="13.15" customHeight="1" x14ac:dyDescent="0.2"/>
    <row r="39946" ht="13.15" customHeight="1" x14ac:dyDescent="0.2"/>
    <row r="39947" ht="13.15" customHeight="1" x14ac:dyDescent="0.2"/>
    <row r="39948" ht="13.15" customHeight="1" x14ac:dyDescent="0.2"/>
    <row r="39949" ht="13.15" customHeight="1" x14ac:dyDescent="0.2"/>
    <row r="39950" ht="13.15" customHeight="1" x14ac:dyDescent="0.2"/>
    <row r="39951" ht="13.15" customHeight="1" x14ac:dyDescent="0.2"/>
    <row r="39952" ht="13.15" customHeight="1" x14ac:dyDescent="0.2"/>
    <row r="39953" ht="13.15" customHeight="1" x14ac:dyDescent="0.2"/>
    <row r="39954" ht="13.15" customHeight="1" x14ac:dyDescent="0.2"/>
    <row r="39955" ht="13.15" customHeight="1" x14ac:dyDescent="0.2"/>
    <row r="39956" ht="13.15" customHeight="1" x14ac:dyDescent="0.2"/>
    <row r="39957" ht="13.15" customHeight="1" x14ac:dyDescent="0.2"/>
    <row r="39958" ht="13.15" customHeight="1" x14ac:dyDescent="0.2"/>
    <row r="39959" ht="13.15" customHeight="1" x14ac:dyDescent="0.2"/>
    <row r="39960" ht="13.15" customHeight="1" x14ac:dyDescent="0.2"/>
    <row r="39961" ht="13.15" customHeight="1" x14ac:dyDescent="0.2"/>
    <row r="39962" ht="13.15" customHeight="1" x14ac:dyDescent="0.2"/>
    <row r="39963" ht="13.15" customHeight="1" x14ac:dyDescent="0.2"/>
    <row r="39964" ht="13.15" customHeight="1" x14ac:dyDescent="0.2"/>
    <row r="39965" ht="13.15" customHeight="1" x14ac:dyDescent="0.2"/>
    <row r="39966" ht="13.15" customHeight="1" x14ac:dyDescent="0.2"/>
    <row r="39967" ht="13.15" customHeight="1" x14ac:dyDescent="0.2"/>
    <row r="39968" ht="13.15" customHeight="1" x14ac:dyDescent="0.2"/>
    <row r="39969" ht="13.15" customHeight="1" x14ac:dyDescent="0.2"/>
    <row r="39970" ht="13.15" customHeight="1" x14ac:dyDescent="0.2"/>
    <row r="39971" ht="13.15" customHeight="1" x14ac:dyDescent="0.2"/>
    <row r="39972" ht="13.15" customHeight="1" x14ac:dyDescent="0.2"/>
    <row r="39973" ht="13.15" customHeight="1" x14ac:dyDescent="0.2"/>
    <row r="39974" ht="13.15" customHeight="1" x14ac:dyDescent="0.2"/>
    <row r="39975" ht="13.15" customHeight="1" x14ac:dyDescent="0.2"/>
    <row r="39976" ht="13.15" customHeight="1" x14ac:dyDescent="0.2"/>
    <row r="39977" ht="13.15" customHeight="1" x14ac:dyDescent="0.2"/>
    <row r="39978" ht="13.15" customHeight="1" x14ac:dyDescent="0.2"/>
    <row r="39979" ht="13.15" customHeight="1" x14ac:dyDescent="0.2"/>
    <row r="39980" ht="13.15" customHeight="1" x14ac:dyDescent="0.2"/>
    <row r="39981" ht="13.15" customHeight="1" x14ac:dyDescent="0.2"/>
    <row r="39982" ht="13.15" customHeight="1" x14ac:dyDescent="0.2"/>
    <row r="39983" ht="13.15" customHeight="1" x14ac:dyDescent="0.2"/>
    <row r="39984" ht="13.15" customHeight="1" x14ac:dyDescent="0.2"/>
    <row r="39985" ht="13.15" customHeight="1" x14ac:dyDescent="0.2"/>
    <row r="39986" ht="13.15" customHeight="1" x14ac:dyDescent="0.2"/>
    <row r="39987" ht="13.15" customHeight="1" x14ac:dyDescent="0.2"/>
    <row r="39988" ht="13.15" customHeight="1" x14ac:dyDescent="0.2"/>
    <row r="39989" ht="13.15" customHeight="1" x14ac:dyDescent="0.2"/>
    <row r="39990" ht="13.15" customHeight="1" x14ac:dyDescent="0.2"/>
    <row r="39991" ht="13.15" customHeight="1" x14ac:dyDescent="0.2"/>
    <row r="39992" ht="13.15" customHeight="1" x14ac:dyDescent="0.2"/>
    <row r="39993" ht="13.15" customHeight="1" x14ac:dyDescent="0.2"/>
    <row r="39994" ht="13.15" customHeight="1" x14ac:dyDescent="0.2"/>
    <row r="39995" ht="13.15" customHeight="1" x14ac:dyDescent="0.2"/>
    <row r="39996" ht="13.15" customHeight="1" x14ac:dyDescent="0.2"/>
    <row r="39997" ht="13.15" customHeight="1" x14ac:dyDescent="0.2"/>
    <row r="39998" ht="13.15" customHeight="1" x14ac:dyDescent="0.2"/>
    <row r="39999" ht="13.15" customHeight="1" x14ac:dyDescent="0.2"/>
    <row r="40000" ht="13.15" customHeight="1" x14ac:dyDescent="0.2"/>
    <row r="40001" ht="13.15" customHeight="1" x14ac:dyDescent="0.2"/>
    <row r="40002" ht="13.15" customHeight="1" x14ac:dyDescent="0.2"/>
    <row r="40003" ht="13.15" customHeight="1" x14ac:dyDescent="0.2"/>
    <row r="40004" ht="13.15" customHeight="1" x14ac:dyDescent="0.2"/>
    <row r="40005" ht="13.15" customHeight="1" x14ac:dyDescent="0.2"/>
    <row r="40006" ht="13.15" customHeight="1" x14ac:dyDescent="0.2"/>
    <row r="40007" ht="13.15" customHeight="1" x14ac:dyDescent="0.2"/>
    <row r="40008" ht="13.15" customHeight="1" x14ac:dyDescent="0.2"/>
    <row r="40009" ht="13.15" customHeight="1" x14ac:dyDescent="0.2"/>
    <row r="40010" ht="13.15" customHeight="1" x14ac:dyDescent="0.2"/>
    <row r="40011" ht="13.15" customHeight="1" x14ac:dyDescent="0.2"/>
    <row r="40012" ht="13.15" customHeight="1" x14ac:dyDescent="0.2"/>
    <row r="40013" ht="13.15" customHeight="1" x14ac:dyDescent="0.2"/>
    <row r="40014" ht="13.15" customHeight="1" x14ac:dyDescent="0.2"/>
    <row r="40015" ht="13.15" customHeight="1" x14ac:dyDescent="0.2"/>
    <row r="40016" ht="13.15" customHeight="1" x14ac:dyDescent="0.2"/>
    <row r="40017" ht="13.15" customHeight="1" x14ac:dyDescent="0.2"/>
    <row r="40018" ht="13.15" customHeight="1" x14ac:dyDescent="0.2"/>
    <row r="40019" ht="13.15" customHeight="1" x14ac:dyDescent="0.2"/>
    <row r="40020" ht="13.15" customHeight="1" x14ac:dyDescent="0.2"/>
    <row r="40021" ht="13.15" customHeight="1" x14ac:dyDescent="0.2"/>
    <row r="40022" ht="13.15" customHeight="1" x14ac:dyDescent="0.2"/>
    <row r="40023" ht="13.15" customHeight="1" x14ac:dyDescent="0.2"/>
    <row r="40024" ht="13.15" customHeight="1" x14ac:dyDescent="0.2"/>
    <row r="40025" ht="13.15" customHeight="1" x14ac:dyDescent="0.2"/>
    <row r="40026" ht="13.15" customHeight="1" x14ac:dyDescent="0.2"/>
    <row r="40027" ht="13.15" customHeight="1" x14ac:dyDescent="0.2"/>
    <row r="40028" ht="13.15" customHeight="1" x14ac:dyDescent="0.2"/>
    <row r="40029" ht="13.15" customHeight="1" x14ac:dyDescent="0.2"/>
    <row r="40030" ht="13.15" customHeight="1" x14ac:dyDescent="0.2"/>
    <row r="40031" ht="13.15" customHeight="1" x14ac:dyDescent="0.2"/>
    <row r="40032" ht="13.15" customHeight="1" x14ac:dyDescent="0.2"/>
    <row r="40033" ht="13.15" customHeight="1" x14ac:dyDescent="0.2"/>
    <row r="40034" ht="13.15" customHeight="1" x14ac:dyDescent="0.2"/>
    <row r="40035" ht="13.15" customHeight="1" x14ac:dyDescent="0.2"/>
    <row r="40036" ht="13.15" customHeight="1" x14ac:dyDescent="0.2"/>
    <row r="40037" ht="13.15" customHeight="1" x14ac:dyDescent="0.2"/>
    <row r="40038" ht="13.15" customHeight="1" x14ac:dyDescent="0.2"/>
    <row r="40039" ht="13.15" customHeight="1" x14ac:dyDescent="0.2"/>
    <row r="40040" ht="13.15" customHeight="1" x14ac:dyDescent="0.2"/>
    <row r="40041" ht="13.15" customHeight="1" x14ac:dyDescent="0.2"/>
    <row r="40042" ht="13.15" customHeight="1" x14ac:dyDescent="0.2"/>
    <row r="40043" ht="13.15" customHeight="1" x14ac:dyDescent="0.2"/>
    <row r="40044" ht="13.15" customHeight="1" x14ac:dyDescent="0.2"/>
    <row r="40045" ht="13.15" customHeight="1" x14ac:dyDescent="0.2"/>
    <row r="40046" ht="13.15" customHeight="1" x14ac:dyDescent="0.2"/>
    <row r="40047" ht="13.15" customHeight="1" x14ac:dyDescent="0.2"/>
    <row r="40048" ht="13.15" customHeight="1" x14ac:dyDescent="0.2"/>
    <row r="40049" ht="13.15" customHeight="1" x14ac:dyDescent="0.2"/>
    <row r="40050" ht="13.15" customHeight="1" x14ac:dyDescent="0.2"/>
    <row r="40051" ht="13.15" customHeight="1" x14ac:dyDescent="0.2"/>
    <row r="40052" ht="13.15" customHeight="1" x14ac:dyDescent="0.2"/>
    <row r="40053" ht="13.15" customHeight="1" x14ac:dyDescent="0.2"/>
    <row r="40054" ht="13.15" customHeight="1" x14ac:dyDescent="0.2"/>
    <row r="40055" ht="13.15" customHeight="1" x14ac:dyDescent="0.2"/>
    <row r="40056" ht="13.15" customHeight="1" x14ac:dyDescent="0.2"/>
    <row r="40057" ht="13.15" customHeight="1" x14ac:dyDescent="0.2"/>
    <row r="40058" ht="13.15" customHeight="1" x14ac:dyDescent="0.2"/>
    <row r="40059" ht="13.15" customHeight="1" x14ac:dyDescent="0.2"/>
    <row r="40060" ht="13.15" customHeight="1" x14ac:dyDescent="0.2"/>
    <row r="40061" ht="13.15" customHeight="1" x14ac:dyDescent="0.2"/>
    <row r="40062" ht="13.15" customHeight="1" x14ac:dyDescent="0.2"/>
    <row r="40063" ht="13.15" customHeight="1" x14ac:dyDescent="0.2"/>
    <row r="40064" ht="13.15" customHeight="1" x14ac:dyDescent="0.2"/>
    <row r="40065" ht="13.15" customHeight="1" x14ac:dyDescent="0.2"/>
    <row r="40066" ht="13.15" customHeight="1" x14ac:dyDescent="0.2"/>
    <row r="40067" ht="13.15" customHeight="1" x14ac:dyDescent="0.2"/>
    <row r="40068" ht="13.15" customHeight="1" x14ac:dyDescent="0.2"/>
    <row r="40069" ht="13.15" customHeight="1" x14ac:dyDescent="0.2"/>
    <row r="40070" ht="13.15" customHeight="1" x14ac:dyDescent="0.2"/>
    <row r="40071" ht="13.15" customHeight="1" x14ac:dyDescent="0.2"/>
    <row r="40072" ht="13.15" customHeight="1" x14ac:dyDescent="0.2"/>
    <row r="40073" ht="13.15" customHeight="1" x14ac:dyDescent="0.2"/>
    <row r="40074" ht="13.15" customHeight="1" x14ac:dyDescent="0.2"/>
    <row r="40075" ht="13.15" customHeight="1" x14ac:dyDescent="0.2"/>
    <row r="40076" ht="13.15" customHeight="1" x14ac:dyDescent="0.2"/>
    <row r="40077" ht="13.15" customHeight="1" x14ac:dyDescent="0.2"/>
    <row r="40078" ht="13.15" customHeight="1" x14ac:dyDescent="0.2"/>
    <row r="40079" ht="13.15" customHeight="1" x14ac:dyDescent="0.2"/>
    <row r="40080" ht="13.15" customHeight="1" x14ac:dyDescent="0.2"/>
    <row r="40081" ht="13.15" customHeight="1" x14ac:dyDescent="0.2"/>
    <row r="40082" ht="13.15" customHeight="1" x14ac:dyDescent="0.2"/>
    <row r="40083" ht="13.15" customHeight="1" x14ac:dyDescent="0.2"/>
    <row r="40084" ht="13.15" customHeight="1" x14ac:dyDescent="0.2"/>
    <row r="40085" ht="13.15" customHeight="1" x14ac:dyDescent="0.2"/>
    <row r="40086" ht="13.15" customHeight="1" x14ac:dyDescent="0.2"/>
    <row r="40087" ht="13.15" customHeight="1" x14ac:dyDescent="0.2"/>
    <row r="40088" ht="13.15" customHeight="1" x14ac:dyDescent="0.2"/>
    <row r="40089" ht="13.15" customHeight="1" x14ac:dyDescent="0.2"/>
    <row r="40090" ht="13.15" customHeight="1" x14ac:dyDescent="0.2"/>
    <row r="40091" ht="13.15" customHeight="1" x14ac:dyDescent="0.2"/>
    <row r="40092" ht="13.15" customHeight="1" x14ac:dyDescent="0.2"/>
    <row r="40093" ht="13.15" customHeight="1" x14ac:dyDescent="0.2"/>
    <row r="40094" ht="13.15" customHeight="1" x14ac:dyDescent="0.2"/>
    <row r="40095" ht="13.15" customHeight="1" x14ac:dyDescent="0.2"/>
    <row r="40096" ht="13.15" customHeight="1" x14ac:dyDescent="0.2"/>
    <row r="40097" ht="13.15" customHeight="1" x14ac:dyDescent="0.2"/>
    <row r="40098" ht="13.15" customHeight="1" x14ac:dyDescent="0.2"/>
    <row r="40099" ht="13.15" customHeight="1" x14ac:dyDescent="0.2"/>
    <row r="40100" ht="13.15" customHeight="1" x14ac:dyDescent="0.2"/>
    <row r="40101" ht="13.15" customHeight="1" x14ac:dyDescent="0.2"/>
    <row r="40102" ht="13.15" customHeight="1" x14ac:dyDescent="0.2"/>
    <row r="40103" ht="13.15" customHeight="1" x14ac:dyDescent="0.2"/>
    <row r="40104" ht="13.15" customHeight="1" x14ac:dyDescent="0.2"/>
    <row r="40105" ht="13.15" customHeight="1" x14ac:dyDescent="0.2"/>
    <row r="40106" ht="13.15" customHeight="1" x14ac:dyDescent="0.2"/>
    <row r="40107" ht="13.15" customHeight="1" x14ac:dyDescent="0.2"/>
    <row r="40108" ht="13.15" customHeight="1" x14ac:dyDescent="0.2"/>
    <row r="40109" ht="13.15" customHeight="1" x14ac:dyDescent="0.2"/>
    <row r="40110" ht="13.15" customHeight="1" x14ac:dyDescent="0.2"/>
    <row r="40111" ht="13.15" customHeight="1" x14ac:dyDescent="0.2"/>
    <row r="40112" ht="13.15" customHeight="1" x14ac:dyDescent="0.2"/>
    <row r="40113" ht="13.15" customHeight="1" x14ac:dyDescent="0.2"/>
    <row r="40114" ht="13.15" customHeight="1" x14ac:dyDescent="0.2"/>
    <row r="40115" ht="13.15" customHeight="1" x14ac:dyDescent="0.2"/>
    <row r="40116" ht="13.15" customHeight="1" x14ac:dyDescent="0.2"/>
    <row r="40117" ht="13.15" customHeight="1" x14ac:dyDescent="0.2"/>
    <row r="40118" ht="13.15" customHeight="1" x14ac:dyDescent="0.2"/>
    <row r="40119" ht="13.15" customHeight="1" x14ac:dyDescent="0.2"/>
    <row r="40120" ht="13.15" customHeight="1" x14ac:dyDescent="0.2"/>
    <row r="40121" ht="13.15" customHeight="1" x14ac:dyDescent="0.2"/>
    <row r="40122" ht="13.15" customHeight="1" x14ac:dyDescent="0.2"/>
    <row r="40123" ht="13.15" customHeight="1" x14ac:dyDescent="0.2"/>
    <row r="40124" ht="13.15" customHeight="1" x14ac:dyDescent="0.2"/>
    <row r="40125" ht="13.15" customHeight="1" x14ac:dyDescent="0.2"/>
    <row r="40126" ht="13.15" customHeight="1" x14ac:dyDescent="0.2"/>
    <row r="40127" ht="13.15" customHeight="1" x14ac:dyDescent="0.2"/>
    <row r="40128" ht="13.15" customHeight="1" x14ac:dyDescent="0.2"/>
    <row r="40129" ht="13.15" customHeight="1" x14ac:dyDescent="0.2"/>
    <row r="40130" ht="13.15" customHeight="1" x14ac:dyDescent="0.2"/>
    <row r="40131" ht="13.15" customHeight="1" x14ac:dyDescent="0.2"/>
    <row r="40132" ht="13.15" customHeight="1" x14ac:dyDescent="0.2"/>
    <row r="40133" ht="13.15" customHeight="1" x14ac:dyDescent="0.2"/>
    <row r="40134" ht="13.15" customHeight="1" x14ac:dyDescent="0.2"/>
    <row r="40135" ht="13.15" customHeight="1" x14ac:dyDescent="0.2"/>
    <row r="40136" ht="13.15" customHeight="1" x14ac:dyDescent="0.2"/>
    <row r="40137" ht="13.15" customHeight="1" x14ac:dyDescent="0.2"/>
    <row r="40138" ht="13.15" customHeight="1" x14ac:dyDescent="0.2"/>
    <row r="40139" ht="13.15" customHeight="1" x14ac:dyDescent="0.2"/>
    <row r="40140" ht="13.15" customHeight="1" x14ac:dyDescent="0.2"/>
    <row r="40141" ht="13.15" customHeight="1" x14ac:dyDescent="0.2"/>
    <row r="40142" ht="13.15" customHeight="1" x14ac:dyDescent="0.2"/>
    <row r="40143" ht="13.15" customHeight="1" x14ac:dyDescent="0.2"/>
    <row r="40144" ht="13.15" customHeight="1" x14ac:dyDescent="0.2"/>
    <row r="40145" ht="13.15" customHeight="1" x14ac:dyDescent="0.2"/>
    <row r="40146" ht="13.15" customHeight="1" x14ac:dyDescent="0.2"/>
    <row r="40147" ht="13.15" customHeight="1" x14ac:dyDescent="0.2"/>
    <row r="40148" ht="13.15" customHeight="1" x14ac:dyDescent="0.2"/>
    <row r="40149" ht="13.15" customHeight="1" x14ac:dyDescent="0.2"/>
    <row r="40150" ht="13.15" customHeight="1" x14ac:dyDescent="0.2"/>
    <row r="40151" ht="13.15" customHeight="1" x14ac:dyDescent="0.2"/>
    <row r="40152" ht="13.15" customHeight="1" x14ac:dyDescent="0.2"/>
    <row r="40153" ht="13.15" customHeight="1" x14ac:dyDescent="0.2"/>
    <row r="40154" ht="13.15" customHeight="1" x14ac:dyDescent="0.2"/>
    <row r="40155" ht="13.15" customHeight="1" x14ac:dyDescent="0.2"/>
    <row r="40156" ht="13.15" customHeight="1" x14ac:dyDescent="0.2"/>
    <row r="40157" ht="13.15" customHeight="1" x14ac:dyDescent="0.2"/>
    <row r="40158" ht="13.15" customHeight="1" x14ac:dyDescent="0.2"/>
    <row r="40159" ht="13.15" customHeight="1" x14ac:dyDescent="0.2"/>
    <row r="40160" ht="13.15" customHeight="1" x14ac:dyDescent="0.2"/>
    <row r="40161" ht="13.15" customHeight="1" x14ac:dyDescent="0.2"/>
    <row r="40162" ht="13.15" customHeight="1" x14ac:dyDescent="0.2"/>
    <row r="40163" ht="13.15" customHeight="1" x14ac:dyDescent="0.2"/>
    <row r="40164" ht="13.15" customHeight="1" x14ac:dyDescent="0.2"/>
    <row r="40165" ht="13.15" customHeight="1" x14ac:dyDescent="0.2"/>
    <row r="40166" ht="13.15" customHeight="1" x14ac:dyDescent="0.2"/>
    <row r="40167" ht="13.15" customHeight="1" x14ac:dyDescent="0.2"/>
    <row r="40168" ht="13.15" customHeight="1" x14ac:dyDescent="0.2"/>
    <row r="40169" ht="13.15" customHeight="1" x14ac:dyDescent="0.2"/>
    <row r="40170" ht="13.15" customHeight="1" x14ac:dyDescent="0.2"/>
    <row r="40171" ht="13.15" customHeight="1" x14ac:dyDescent="0.2"/>
    <row r="40172" ht="13.15" customHeight="1" x14ac:dyDescent="0.2"/>
    <row r="40173" ht="13.15" customHeight="1" x14ac:dyDescent="0.2"/>
    <row r="40174" ht="13.15" customHeight="1" x14ac:dyDescent="0.2"/>
    <row r="40175" ht="13.15" customHeight="1" x14ac:dyDescent="0.2"/>
    <row r="40176" ht="13.15" customHeight="1" x14ac:dyDescent="0.2"/>
    <row r="40177" ht="13.15" customHeight="1" x14ac:dyDescent="0.2"/>
    <row r="40178" ht="13.15" customHeight="1" x14ac:dyDescent="0.2"/>
    <row r="40179" ht="13.15" customHeight="1" x14ac:dyDescent="0.2"/>
    <row r="40180" ht="13.15" customHeight="1" x14ac:dyDescent="0.2"/>
    <row r="40181" ht="13.15" customHeight="1" x14ac:dyDescent="0.2"/>
    <row r="40182" ht="13.15" customHeight="1" x14ac:dyDescent="0.2"/>
    <row r="40183" ht="13.15" customHeight="1" x14ac:dyDescent="0.2"/>
    <row r="40184" ht="13.15" customHeight="1" x14ac:dyDescent="0.2"/>
    <row r="40185" ht="13.15" customHeight="1" x14ac:dyDescent="0.2"/>
    <row r="40186" ht="13.15" customHeight="1" x14ac:dyDescent="0.2"/>
    <row r="40187" ht="13.15" customHeight="1" x14ac:dyDescent="0.2"/>
    <row r="40188" ht="13.15" customHeight="1" x14ac:dyDescent="0.2"/>
    <row r="40189" ht="13.15" customHeight="1" x14ac:dyDescent="0.2"/>
    <row r="40190" ht="13.15" customHeight="1" x14ac:dyDescent="0.2"/>
    <row r="40191" ht="13.15" customHeight="1" x14ac:dyDescent="0.2"/>
    <row r="40192" ht="13.15" customHeight="1" x14ac:dyDescent="0.2"/>
    <row r="40193" ht="13.15" customHeight="1" x14ac:dyDescent="0.2"/>
    <row r="40194" ht="13.15" customHeight="1" x14ac:dyDescent="0.2"/>
    <row r="40195" ht="13.15" customHeight="1" x14ac:dyDescent="0.2"/>
    <row r="40196" ht="13.15" customHeight="1" x14ac:dyDescent="0.2"/>
    <row r="40197" ht="13.15" customHeight="1" x14ac:dyDescent="0.2"/>
    <row r="40198" ht="13.15" customHeight="1" x14ac:dyDescent="0.2"/>
    <row r="40199" ht="13.15" customHeight="1" x14ac:dyDescent="0.2"/>
    <row r="40200" ht="13.15" customHeight="1" x14ac:dyDescent="0.2"/>
    <row r="40201" ht="13.15" customHeight="1" x14ac:dyDescent="0.2"/>
    <row r="40202" ht="13.15" customHeight="1" x14ac:dyDescent="0.2"/>
    <row r="40203" ht="13.15" customHeight="1" x14ac:dyDescent="0.2"/>
    <row r="40204" ht="13.15" customHeight="1" x14ac:dyDescent="0.2"/>
    <row r="40205" ht="13.15" customHeight="1" x14ac:dyDescent="0.2"/>
    <row r="40206" ht="13.15" customHeight="1" x14ac:dyDescent="0.2"/>
    <row r="40207" ht="13.15" customHeight="1" x14ac:dyDescent="0.2"/>
    <row r="40208" ht="13.15" customHeight="1" x14ac:dyDescent="0.2"/>
    <row r="40209" ht="13.15" customHeight="1" x14ac:dyDescent="0.2"/>
    <row r="40210" ht="13.15" customHeight="1" x14ac:dyDescent="0.2"/>
    <row r="40211" ht="13.15" customHeight="1" x14ac:dyDescent="0.2"/>
    <row r="40212" ht="13.15" customHeight="1" x14ac:dyDescent="0.2"/>
    <row r="40213" ht="13.15" customHeight="1" x14ac:dyDescent="0.2"/>
    <row r="40214" ht="13.15" customHeight="1" x14ac:dyDescent="0.2"/>
    <row r="40215" ht="13.15" customHeight="1" x14ac:dyDescent="0.2"/>
    <row r="40216" ht="13.15" customHeight="1" x14ac:dyDescent="0.2"/>
    <row r="40217" ht="13.15" customHeight="1" x14ac:dyDescent="0.2"/>
    <row r="40218" ht="13.15" customHeight="1" x14ac:dyDescent="0.2"/>
    <row r="40219" ht="13.15" customHeight="1" x14ac:dyDescent="0.2"/>
    <row r="40220" ht="13.15" customHeight="1" x14ac:dyDescent="0.2"/>
    <row r="40221" ht="13.15" customHeight="1" x14ac:dyDescent="0.2"/>
    <row r="40222" ht="13.15" customHeight="1" x14ac:dyDescent="0.2"/>
    <row r="40223" ht="13.15" customHeight="1" x14ac:dyDescent="0.2"/>
    <row r="40224" ht="13.15" customHeight="1" x14ac:dyDescent="0.2"/>
    <row r="40225" ht="13.15" customHeight="1" x14ac:dyDescent="0.2"/>
    <row r="40226" ht="13.15" customHeight="1" x14ac:dyDescent="0.2"/>
    <row r="40227" ht="13.15" customHeight="1" x14ac:dyDescent="0.2"/>
    <row r="40228" ht="13.15" customHeight="1" x14ac:dyDescent="0.2"/>
    <row r="40229" ht="13.15" customHeight="1" x14ac:dyDescent="0.2"/>
    <row r="40230" ht="13.15" customHeight="1" x14ac:dyDescent="0.2"/>
    <row r="40231" ht="13.15" customHeight="1" x14ac:dyDescent="0.2"/>
    <row r="40232" ht="13.15" customHeight="1" x14ac:dyDescent="0.2"/>
    <row r="40233" ht="13.15" customHeight="1" x14ac:dyDescent="0.2"/>
    <row r="40234" ht="13.15" customHeight="1" x14ac:dyDescent="0.2"/>
    <row r="40235" ht="13.15" customHeight="1" x14ac:dyDescent="0.2"/>
    <row r="40236" ht="13.15" customHeight="1" x14ac:dyDescent="0.2"/>
    <row r="40237" ht="13.15" customHeight="1" x14ac:dyDescent="0.2"/>
    <row r="40238" ht="13.15" customHeight="1" x14ac:dyDescent="0.2"/>
    <row r="40239" ht="13.15" customHeight="1" x14ac:dyDescent="0.2"/>
    <row r="40240" ht="13.15" customHeight="1" x14ac:dyDescent="0.2"/>
    <row r="40241" ht="13.15" customHeight="1" x14ac:dyDescent="0.2"/>
    <row r="40242" ht="13.15" customHeight="1" x14ac:dyDescent="0.2"/>
    <row r="40243" ht="13.15" customHeight="1" x14ac:dyDescent="0.2"/>
    <row r="40244" ht="13.15" customHeight="1" x14ac:dyDescent="0.2"/>
    <row r="40245" ht="13.15" customHeight="1" x14ac:dyDescent="0.2"/>
    <row r="40246" ht="13.15" customHeight="1" x14ac:dyDescent="0.2"/>
    <row r="40247" ht="13.15" customHeight="1" x14ac:dyDescent="0.2"/>
    <row r="40248" ht="13.15" customHeight="1" x14ac:dyDescent="0.2"/>
    <row r="40249" ht="13.15" customHeight="1" x14ac:dyDescent="0.2"/>
    <row r="40250" ht="13.15" customHeight="1" x14ac:dyDescent="0.2"/>
    <row r="40251" ht="13.15" customHeight="1" x14ac:dyDescent="0.2"/>
    <row r="40252" ht="13.15" customHeight="1" x14ac:dyDescent="0.2"/>
    <row r="40253" ht="13.15" customHeight="1" x14ac:dyDescent="0.2"/>
    <row r="40254" ht="13.15" customHeight="1" x14ac:dyDescent="0.2"/>
    <row r="40255" ht="13.15" customHeight="1" x14ac:dyDescent="0.2"/>
    <row r="40256" ht="13.15" customHeight="1" x14ac:dyDescent="0.2"/>
    <row r="40257" ht="13.15" customHeight="1" x14ac:dyDescent="0.2"/>
    <row r="40258" ht="13.15" customHeight="1" x14ac:dyDescent="0.2"/>
    <row r="40259" ht="13.15" customHeight="1" x14ac:dyDescent="0.2"/>
    <row r="40260" ht="13.15" customHeight="1" x14ac:dyDescent="0.2"/>
    <row r="40261" ht="13.15" customHeight="1" x14ac:dyDescent="0.2"/>
    <row r="40262" ht="13.15" customHeight="1" x14ac:dyDescent="0.2"/>
    <row r="40263" ht="13.15" customHeight="1" x14ac:dyDescent="0.2"/>
    <row r="40264" ht="13.15" customHeight="1" x14ac:dyDescent="0.2"/>
    <row r="40265" ht="13.15" customHeight="1" x14ac:dyDescent="0.2"/>
    <row r="40266" ht="13.15" customHeight="1" x14ac:dyDescent="0.2"/>
    <row r="40267" ht="13.15" customHeight="1" x14ac:dyDescent="0.2"/>
    <row r="40268" ht="13.15" customHeight="1" x14ac:dyDescent="0.2"/>
    <row r="40269" ht="13.15" customHeight="1" x14ac:dyDescent="0.2"/>
    <row r="40270" ht="13.15" customHeight="1" x14ac:dyDescent="0.2"/>
    <row r="40271" ht="13.15" customHeight="1" x14ac:dyDescent="0.2"/>
    <row r="40272" ht="13.15" customHeight="1" x14ac:dyDescent="0.2"/>
    <row r="40273" ht="13.15" customHeight="1" x14ac:dyDescent="0.2"/>
    <row r="40274" ht="13.15" customHeight="1" x14ac:dyDescent="0.2"/>
    <row r="40275" ht="13.15" customHeight="1" x14ac:dyDescent="0.2"/>
    <row r="40276" ht="13.15" customHeight="1" x14ac:dyDescent="0.2"/>
    <row r="40277" ht="13.15" customHeight="1" x14ac:dyDescent="0.2"/>
    <row r="40278" ht="13.15" customHeight="1" x14ac:dyDescent="0.2"/>
    <row r="40279" ht="13.15" customHeight="1" x14ac:dyDescent="0.2"/>
    <row r="40280" ht="13.15" customHeight="1" x14ac:dyDescent="0.2"/>
    <row r="40281" ht="13.15" customHeight="1" x14ac:dyDescent="0.2"/>
    <row r="40282" ht="13.15" customHeight="1" x14ac:dyDescent="0.2"/>
    <row r="40283" ht="13.15" customHeight="1" x14ac:dyDescent="0.2"/>
    <row r="40284" ht="13.15" customHeight="1" x14ac:dyDescent="0.2"/>
    <row r="40285" ht="13.15" customHeight="1" x14ac:dyDescent="0.2"/>
    <row r="40286" ht="13.15" customHeight="1" x14ac:dyDescent="0.2"/>
    <row r="40287" ht="13.15" customHeight="1" x14ac:dyDescent="0.2"/>
    <row r="40288" ht="13.15" customHeight="1" x14ac:dyDescent="0.2"/>
    <row r="40289" ht="13.15" customHeight="1" x14ac:dyDescent="0.2"/>
    <row r="40290" ht="13.15" customHeight="1" x14ac:dyDescent="0.2"/>
    <row r="40291" ht="13.15" customHeight="1" x14ac:dyDescent="0.2"/>
    <row r="40292" ht="13.15" customHeight="1" x14ac:dyDescent="0.2"/>
    <row r="40293" ht="13.15" customHeight="1" x14ac:dyDescent="0.2"/>
    <row r="40294" ht="13.15" customHeight="1" x14ac:dyDescent="0.2"/>
    <row r="40295" ht="13.15" customHeight="1" x14ac:dyDescent="0.2"/>
    <row r="40296" ht="13.15" customHeight="1" x14ac:dyDescent="0.2"/>
    <row r="40297" ht="13.15" customHeight="1" x14ac:dyDescent="0.2"/>
    <row r="40298" ht="13.15" customHeight="1" x14ac:dyDescent="0.2"/>
    <row r="40299" ht="13.15" customHeight="1" x14ac:dyDescent="0.2"/>
    <row r="40300" ht="13.15" customHeight="1" x14ac:dyDescent="0.2"/>
    <row r="40301" ht="13.15" customHeight="1" x14ac:dyDescent="0.2"/>
    <row r="40302" ht="13.15" customHeight="1" x14ac:dyDescent="0.2"/>
    <row r="40303" ht="13.15" customHeight="1" x14ac:dyDescent="0.2"/>
    <row r="40304" ht="13.15" customHeight="1" x14ac:dyDescent="0.2"/>
    <row r="40305" ht="13.15" customHeight="1" x14ac:dyDescent="0.2"/>
    <row r="40306" ht="13.15" customHeight="1" x14ac:dyDescent="0.2"/>
    <row r="40307" ht="13.15" customHeight="1" x14ac:dyDescent="0.2"/>
    <row r="40308" ht="13.15" customHeight="1" x14ac:dyDescent="0.2"/>
    <row r="40309" ht="13.15" customHeight="1" x14ac:dyDescent="0.2"/>
    <row r="40310" ht="13.15" customHeight="1" x14ac:dyDescent="0.2"/>
    <row r="40311" ht="13.15" customHeight="1" x14ac:dyDescent="0.2"/>
    <row r="40312" ht="13.15" customHeight="1" x14ac:dyDescent="0.2"/>
    <row r="40313" ht="13.15" customHeight="1" x14ac:dyDescent="0.2"/>
    <row r="40314" ht="13.15" customHeight="1" x14ac:dyDescent="0.2"/>
    <row r="40315" ht="13.15" customHeight="1" x14ac:dyDescent="0.2"/>
    <row r="40316" ht="13.15" customHeight="1" x14ac:dyDescent="0.2"/>
    <row r="40317" ht="13.15" customHeight="1" x14ac:dyDescent="0.2"/>
    <row r="40318" ht="13.15" customHeight="1" x14ac:dyDescent="0.2"/>
    <row r="40319" ht="13.15" customHeight="1" x14ac:dyDescent="0.2"/>
    <row r="40320" ht="13.15" customHeight="1" x14ac:dyDescent="0.2"/>
    <row r="40321" ht="13.15" customHeight="1" x14ac:dyDescent="0.2"/>
    <row r="40322" ht="13.15" customHeight="1" x14ac:dyDescent="0.2"/>
    <row r="40323" ht="13.15" customHeight="1" x14ac:dyDescent="0.2"/>
    <row r="40324" ht="13.15" customHeight="1" x14ac:dyDescent="0.2"/>
    <row r="40325" ht="13.15" customHeight="1" x14ac:dyDescent="0.2"/>
    <row r="40326" ht="13.15" customHeight="1" x14ac:dyDescent="0.2"/>
    <row r="40327" ht="13.15" customHeight="1" x14ac:dyDescent="0.2"/>
    <row r="40328" ht="13.15" customHeight="1" x14ac:dyDescent="0.2"/>
    <row r="40329" ht="13.15" customHeight="1" x14ac:dyDescent="0.2"/>
    <row r="40330" ht="13.15" customHeight="1" x14ac:dyDescent="0.2"/>
    <row r="40331" ht="13.15" customHeight="1" x14ac:dyDescent="0.2"/>
    <row r="40332" ht="13.15" customHeight="1" x14ac:dyDescent="0.2"/>
    <row r="40333" ht="13.15" customHeight="1" x14ac:dyDescent="0.2"/>
    <row r="40334" ht="13.15" customHeight="1" x14ac:dyDescent="0.2"/>
    <row r="40335" ht="13.15" customHeight="1" x14ac:dyDescent="0.2"/>
    <row r="40336" ht="13.15" customHeight="1" x14ac:dyDescent="0.2"/>
    <row r="40337" ht="13.15" customHeight="1" x14ac:dyDescent="0.2"/>
    <row r="40338" ht="13.15" customHeight="1" x14ac:dyDescent="0.2"/>
    <row r="40339" ht="13.15" customHeight="1" x14ac:dyDescent="0.2"/>
    <row r="40340" ht="13.15" customHeight="1" x14ac:dyDescent="0.2"/>
    <row r="40341" ht="13.15" customHeight="1" x14ac:dyDescent="0.2"/>
    <row r="40342" ht="13.15" customHeight="1" x14ac:dyDescent="0.2"/>
    <row r="40343" ht="13.15" customHeight="1" x14ac:dyDescent="0.2"/>
    <row r="40344" ht="13.15" customHeight="1" x14ac:dyDescent="0.2"/>
    <row r="40345" ht="13.15" customHeight="1" x14ac:dyDescent="0.2"/>
    <row r="40346" ht="13.15" customHeight="1" x14ac:dyDescent="0.2"/>
    <row r="40347" ht="13.15" customHeight="1" x14ac:dyDescent="0.2"/>
    <row r="40348" ht="13.15" customHeight="1" x14ac:dyDescent="0.2"/>
    <row r="40349" ht="13.15" customHeight="1" x14ac:dyDescent="0.2"/>
    <row r="40350" ht="13.15" customHeight="1" x14ac:dyDescent="0.2"/>
    <row r="40351" ht="13.15" customHeight="1" x14ac:dyDescent="0.2"/>
    <row r="40352" ht="13.15" customHeight="1" x14ac:dyDescent="0.2"/>
    <row r="40353" ht="13.15" customHeight="1" x14ac:dyDescent="0.2"/>
    <row r="40354" ht="13.15" customHeight="1" x14ac:dyDescent="0.2"/>
    <row r="40355" ht="13.15" customHeight="1" x14ac:dyDescent="0.2"/>
    <row r="40356" ht="13.15" customHeight="1" x14ac:dyDescent="0.2"/>
    <row r="40357" ht="13.15" customHeight="1" x14ac:dyDescent="0.2"/>
    <row r="40358" ht="13.15" customHeight="1" x14ac:dyDescent="0.2"/>
    <row r="40359" ht="13.15" customHeight="1" x14ac:dyDescent="0.2"/>
    <row r="40360" ht="13.15" customHeight="1" x14ac:dyDescent="0.2"/>
    <row r="40361" ht="13.15" customHeight="1" x14ac:dyDescent="0.2"/>
    <row r="40362" ht="13.15" customHeight="1" x14ac:dyDescent="0.2"/>
    <row r="40363" ht="13.15" customHeight="1" x14ac:dyDescent="0.2"/>
    <row r="40364" ht="13.15" customHeight="1" x14ac:dyDescent="0.2"/>
    <row r="40365" ht="13.15" customHeight="1" x14ac:dyDescent="0.2"/>
    <row r="40366" ht="13.15" customHeight="1" x14ac:dyDescent="0.2"/>
    <row r="40367" ht="13.15" customHeight="1" x14ac:dyDescent="0.2"/>
    <row r="40368" ht="13.15" customHeight="1" x14ac:dyDescent="0.2"/>
    <row r="40369" ht="13.15" customHeight="1" x14ac:dyDescent="0.2"/>
    <row r="40370" ht="13.15" customHeight="1" x14ac:dyDescent="0.2"/>
    <row r="40371" ht="13.15" customHeight="1" x14ac:dyDescent="0.2"/>
    <row r="40372" ht="13.15" customHeight="1" x14ac:dyDescent="0.2"/>
    <row r="40373" ht="13.15" customHeight="1" x14ac:dyDescent="0.2"/>
    <row r="40374" ht="13.15" customHeight="1" x14ac:dyDescent="0.2"/>
    <row r="40375" ht="13.15" customHeight="1" x14ac:dyDescent="0.2"/>
    <row r="40376" ht="13.15" customHeight="1" x14ac:dyDescent="0.2"/>
    <row r="40377" ht="13.15" customHeight="1" x14ac:dyDescent="0.2"/>
    <row r="40378" ht="13.15" customHeight="1" x14ac:dyDescent="0.2"/>
    <row r="40379" ht="13.15" customHeight="1" x14ac:dyDescent="0.2"/>
    <row r="40380" ht="13.15" customHeight="1" x14ac:dyDescent="0.2"/>
    <row r="40381" ht="13.15" customHeight="1" x14ac:dyDescent="0.2"/>
    <row r="40382" ht="13.15" customHeight="1" x14ac:dyDescent="0.2"/>
    <row r="40383" ht="13.15" customHeight="1" x14ac:dyDescent="0.2"/>
    <row r="40384" ht="13.15" customHeight="1" x14ac:dyDescent="0.2"/>
    <row r="40385" ht="13.15" customHeight="1" x14ac:dyDescent="0.2"/>
    <row r="40386" ht="13.15" customHeight="1" x14ac:dyDescent="0.2"/>
    <row r="40387" ht="13.15" customHeight="1" x14ac:dyDescent="0.2"/>
    <row r="40388" ht="13.15" customHeight="1" x14ac:dyDescent="0.2"/>
    <row r="40389" ht="13.15" customHeight="1" x14ac:dyDescent="0.2"/>
    <row r="40390" ht="13.15" customHeight="1" x14ac:dyDescent="0.2"/>
    <row r="40391" ht="13.15" customHeight="1" x14ac:dyDescent="0.2"/>
    <row r="40392" ht="13.15" customHeight="1" x14ac:dyDescent="0.2"/>
    <row r="40393" ht="13.15" customHeight="1" x14ac:dyDescent="0.2"/>
    <row r="40394" ht="13.15" customHeight="1" x14ac:dyDescent="0.2"/>
    <row r="40395" ht="13.15" customHeight="1" x14ac:dyDescent="0.2"/>
    <row r="40396" ht="13.15" customHeight="1" x14ac:dyDescent="0.2"/>
    <row r="40397" ht="13.15" customHeight="1" x14ac:dyDescent="0.2"/>
    <row r="40398" ht="13.15" customHeight="1" x14ac:dyDescent="0.2"/>
    <row r="40399" ht="13.15" customHeight="1" x14ac:dyDescent="0.2"/>
    <row r="40400" ht="13.15" customHeight="1" x14ac:dyDescent="0.2"/>
    <row r="40401" ht="13.15" customHeight="1" x14ac:dyDescent="0.2"/>
    <row r="40402" ht="13.15" customHeight="1" x14ac:dyDescent="0.2"/>
    <row r="40403" ht="13.15" customHeight="1" x14ac:dyDescent="0.2"/>
    <row r="40404" ht="13.15" customHeight="1" x14ac:dyDescent="0.2"/>
    <row r="40405" ht="13.15" customHeight="1" x14ac:dyDescent="0.2"/>
    <row r="40406" ht="13.15" customHeight="1" x14ac:dyDescent="0.2"/>
    <row r="40407" ht="13.15" customHeight="1" x14ac:dyDescent="0.2"/>
    <row r="40408" ht="13.15" customHeight="1" x14ac:dyDescent="0.2"/>
    <row r="40409" ht="13.15" customHeight="1" x14ac:dyDescent="0.2"/>
    <row r="40410" ht="13.15" customHeight="1" x14ac:dyDescent="0.2"/>
    <row r="40411" ht="13.15" customHeight="1" x14ac:dyDescent="0.2"/>
    <row r="40412" ht="13.15" customHeight="1" x14ac:dyDescent="0.2"/>
    <row r="40413" ht="13.15" customHeight="1" x14ac:dyDescent="0.2"/>
    <row r="40414" ht="13.15" customHeight="1" x14ac:dyDescent="0.2"/>
    <row r="40415" ht="13.15" customHeight="1" x14ac:dyDescent="0.2"/>
    <row r="40416" ht="13.15" customHeight="1" x14ac:dyDescent="0.2"/>
    <row r="40417" ht="13.15" customHeight="1" x14ac:dyDescent="0.2"/>
    <row r="40418" ht="13.15" customHeight="1" x14ac:dyDescent="0.2"/>
    <row r="40419" ht="13.15" customHeight="1" x14ac:dyDescent="0.2"/>
    <row r="40420" ht="13.15" customHeight="1" x14ac:dyDescent="0.2"/>
    <row r="40421" ht="13.15" customHeight="1" x14ac:dyDescent="0.2"/>
    <row r="40422" ht="13.15" customHeight="1" x14ac:dyDescent="0.2"/>
    <row r="40423" ht="13.15" customHeight="1" x14ac:dyDescent="0.2"/>
    <row r="40424" ht="13.15" customHeight="1" x14ac:dyDescent="0.2"/>
    <row r="40425" ht="13.15" customHeight="1" x14ac:dyDescent="0.2"/>
    <row r="40426" ht="13.15" customHeight="1" x14ac:dyDescent="0.2"/>
    <row r="40427" ht="13.15" customHeight="1" x14ac:dyDescent="0.2"/>
    <row r="40428" ht="13.15" customHeight="1" x14ac:dyDescent="0.2"/>
    <row r="40429" ht="13.15" customHeight="1" x14ac:dyDescent="0.2"/>
    <row r="40430" ht="13.15" customHeight="1" x14ac:dyDescent="0.2"/>
    <row r="40431" ht="13.15" customHeight="1" x14ac:dyDescent="0.2"/>
    <row r="40432" ht="13.15" customHeight="1" x14ac:dyDescent="0.2"/>
    <row r="40433" ht="13.15" customHeight="1" x14ac:dyDescent="0.2"/>
    <row r="40434" ht="13.15" customHeight="1" x14ac:dyDescent="0.2"/>
    <row r="40435" ht="13.15" customHeight="1" x14ac:dyDescent="0.2"/>
    <row r="40436" ht="13.15" customHeight="1" x14ac:dyDescent="0.2"/>
    <row r="40437" ht="13.15" customHeight="1" x14ac:dyDescent="0.2"/>
    <row r="40438" ht="13.15" customHeight="1" x14ac:dyDescent="0.2"/>
    <row r="40439" ht="13.15" customHeight="1" x14ac:dyDescent="0.2"/>
    <row r="40440" ht="13.15" customHeight="1" x14ac:dyDescent="0.2"/>
    <row r="40441" ht="13.15" customHeight="1" x14ac:dyDescent="0.2"/>
    <row r="40442" ht="13.15" customHeight="1" x14ac:dyDescent="0.2"/>
    <row r="40443" ht="13.15" customHeight="1" x14ac:dyDescent="0.2"/>
    <row r="40444" ht="13.15" customHeight="1" x14ac:dyDescent="0.2"/>
    <row r="40445" ht="13.15" customHeight="1" x14ac:dyDescent="0.2"/>
    <row r="40446" ht="13.15" customHeight="1" x14ac:dyDescent="0.2"/>
    <row r="40447" ht="13.15" customHeight="1" x14ac:dyDescent="0.2"/>
    <row r="40448" ht="13.15" customHeight="1" x14ac:dyDescent="0.2"/>
    <row r="40449" ht="13.15" customHeight="1" x14ac:dyDescent="0.2"/>
    <row r="40450" ht="13.15" customHeight="1" x14ac:dyDescent="0.2"/>
    <row r="40451" ht="13.15" customHeight="1" x14ac:dyDescent="0.2"/>
    <row r="40452" ht="13.15" customHeight="1" x14ac:dyDescent="0.2"/>
    <row r="40453" ht="13.15" customHeight="1" x14ac:dyDescent="0.2"/>
    <row r="40454" ht="13.15" customHeight="1" x14ac:dyDescent="0.2"/>
    <row r="40455" ht="13.15" customHeight="1" x14ac:dyDescent="0.2"/>
    <row r="40456" ht="13.15" customHeight="1" x14ac:dyDescent="0.2"/>
    <row r="40457" ht="13.15" customHeight="1" x14ac:dyDescent="0.2"/>
    <row r="40458" ht="13.15" customHeight="1" x14ac:dyDescent="0.2"/>
    <row r="40459" ht="13.15" customHeight="1" x14ac:dyDescent="0.2"/>
    <row r="40460" ht="13.15" customHeight="1" x14ac:dyDescent="0.2"/>
    <row r="40461" ht="13.15" customHeight="1" x14ac:dyDescent="0.2"/>
    <row r="40462" ht="13.15" customHeight="1" x14ac:dyDescent="0.2"/>
    <row r="40463" ht="13.15" customHeight="1" x14ac:dyDescent="0.2"/>
    <row r="40464" ht="13.15" customHeight="1" x14ac:dyDescent="0.2"/>
    <row r="40465" ht="13.15" customHeight="1" x14ac:dyDescent="0.2"/>
    <row r="40466" ht="13.15" customHeight="1" x14ac:dyDescent="0.2"/>
    <row r="40467" ht="13.15" customHeight="1" x14ac:dyDescent="0.2"/>
    <row r="40468" ht="13.15" customHeight="1" x14ac:dyDescent="0.2"/>
    <row r="40469" ht="13.15" customHeight="1" x14ac:dyDescent="0.2"/>
    <row r="40470" ht="13.15" customHeight="1" x14ac:dyDescent="0.2"/>
    <row r="40471" ht="13.15" customHeight="1" x14ac:dyDescent="0.2"/>
    <row r="40472" ht="13.15" customHeight="1" x14ac:dyDescent="0.2"/>
    <row r="40473" ht="13.15" customHeight="1" x14ac:dyDescent="0.2"/>
    <row r="40474" ht="13.15" customHeight="1" x14ac:dyDescent="0.2"/>
    <row r="40475" ht="13.15" customHeight="1" x14ac:dyDescent="0.2"/>
    <row r="40476" ht="13.15" customHeight="1" x14ac:dyDescent="0.2"/>
    <row r="40477" ht="13.15" customHeight="1" x14ac:dyDescent="0.2"/>
    <row r="40478" ht="13.15" customHeight="1" x14ac:dyDescent="0.2"/>
    <row r="40479" ht="13.15" customHeight="1" x14ac:dyDescent="0.2"/>
    <row r="40480" ht="13.15" customHeight="1" x14ac:dyDescent="0.2"/>
    <row r="40481" ht="13.15" customHeight="1" x14ac:dyDescent="0.2"/>
    <row r="40482" ht="13.15" customHeight="1" x14ac:dyDescent="0.2"/>
    <row r="40483" ht="13.15" customHeight="1" x14ac:dyDescent="0.2"/>
    <row r="40484" ht="13.15" customHeight="1" x14ac:dyDescent="0.2"/>
    <row r="40485" ht="13.15" customHeight="1" x14ac:dyDescent="0.2"/>
    <row r="40486" ht="13.15" customHeight="1" x14ac:dyDescent="0.2"/>
    <row r="40487" ht="13.15" customHeight="1" x14ac:dyDescent="0.2"/>
    <row r="40488" ht="13.15" customHeight="1" x14ac:dyDescent="0.2"/>
    <row r="40489" ht="13.15" customHeight="1" x14ac:dyDescent="0.2"/>
    <row r="40490" ht="13.15" customHeight="1" x14ac:dyDescent="0.2"/>
    <row r="40491" ht="13.15" customHeight="1" x14ac:dyDescent="0.2"/>
    <row r="40492" ht="13.15" customHeight="1" x14ac:dyDescent="0.2"/>
    <row r="40493" ht="13.15" customHeight="1" x14ac:dyDescent="0.2"/>
    <row r="40494" ht="13.15" customHeight="1" x14ac:dyDescent="0.2"/>
    <row r="40495" ht="13.15" customHeight="1" x14ac:dyDescent="0.2"/>
    <row r="40496" ht="13.15" customHeight="1" x14ac:dyDescent="0.2"/>
    <row r="40497" ht="13.15" customHeight="1" x14ac:dyDescent="0.2"/>
    <row r="40498" ht="13.15" customHeight="1" x14ac:dyDescent="0.2"/>
    <row r="40499" ht="13.15" customHeight="1" x14ac:dyDescent="0.2"/>
    <row r="40500" ht="13.15" customHeight="1" x14ac:dyDescent="0.2"/>
    <row r="40501" ht="13.15" customHeight="1" x14ac:dyDescent="0.2"/>
    <row r="40502" ht="13.15" customHeight="1" x14ac:dyDescent="0.2"/>
    <row r="40503" ht="13.15" customHeight="1" x14ac:dyDescent="0.2"/>
    <row r="40504" ht="13.15" customHeight="1" x14ac:dyDescent="0.2"/>
    <row r="40505" ht="13.15" customHeight="1" x14ac:dyDescent="0.2"/>
    <row r="40506" ht="13.15" customHeight="1" x14ac:dyDescent="0.2"/>
    <row r="40507" ht="13.15" customHeight="1" x14ac:dyDescent="0.2"/>
    <row r="40508" ht="13.15" customHeight="1" x14ac:dyDescent="0.2"/>
    <row r="40509" ht="13.15" customHeight="1" x14ac:dyDescent="0.2"/>
    <row r="40510" ht="13.15" customHeight="1" x14ac:dyDescent="0.2"/>
    <row r="40511" ht="13.15" customHeight="1" x14ac:dyDescent="0.2"/>
    <row r="40512" ht="13.15" customHeight="1" x14ac:dyDescent="0.2"/>
    <row r="40513" ht="13.15" customHeight="1" x14ac:dyDescent="0.2"/>
    <row r="40514" ht="13.15" customHeight="1" x14ac:dyDescent="0.2"/>
    <row r="40515" ht="13.15" customHeight="1" x14ac:dyDescent="0.2"/>
    <row r="40516" ht="13.15" customHeight="1" x14ac:dyDescent="0.2"/>
    <row r="40517" ht="13.15" customHeight="1" x14ac:dyDescent="0.2"/>
    <row r="40518" ht="13.15" customHeight="1" x14ac:dyDescent="0.2"/>
    <row r="40519" ht="13.15" customHeight="1" x14ac:dyDescent="0.2"/>
    <row r="40520" ht="13.15" customHeight="1" x14ac:dyDescent="0.2"/>
    <row r="40521" ht="13.15" customHeight="1" x14ac:dyDescent="0.2"/>
    <row r="40522" ht="13.15" customHeight="1" x14ac:dyDescent="0.2"/>
    <row r="40523" ht="13.15" customHeight="1" x14ac:dyDescent="0.2"/>
    <row r="40524" ht="13.15" customHeight="1" x14ac:dyDescent="0.2"/>
    <row r="40525" ht="13.15" customHeight="1" x14ac:dyDescent="0.2"/>
    <row r="40526" ht="13.15" customHeight="1" x14ac:dyDescent="0.2"/>
    <row r="40527" ht="13.15" customHeight="1" x14ac:dyDescent="0.2"/>
    <row r="40528" ht="13.15" customHeight="1" x14ac:dyDescent="0.2"/>
    <row r="40529" ht="13.15" customHeight="1" x14ac:dyDescent="0.2"/>
    <row r="40530" ht="13.15" customHeight="1" x14ac:dyDescent="0.2"/>
    <row r="40531" ht="13.15" customHeight="1" x14ac:dyDescent="0.2"/>
    <row r="40532" ht="13.15" customHeight="1" x14ac:dyDescent="0.2"/>
    <row r="40533" ht="13.15" customHeight="1" x14ac:dyDescent="0.2"/>
    <row r="40534" ht="13.15" customHeight="1" x14ac:dyDescent="0.2"/>
    <row r="40535" ht="13.15" customHeight="1" x14ac:dyDescent="0.2"/>
    <row r="40536" ht="13.15" customHeight="1" x14ac:dyDescent="0.2"/>
    <row r="40537" ht="13.15" customHeight="1" x14ac:dyDescent="0.2"/>
    <row r="40538" ht="13.15" customHeight="1" x14ac:dyDescent="0.2"/>
    <row r="40539" ht="13.15" customHeight="1" x14ac:dyDescent="0.2"/>
    <row r="40540" ht="13.15" customHeight="1" x14ac:dyDescent="0.2"/>
    <row r="40541" ht="13.15" customHeight="1" x14ac:dyDescent="0.2"/>
    <row r="40542" ht="13.15" customHeight="1" x14ac:dyDescent="0.2"/>
    <row r="40543" ht="13.15" customHeight="1" x14ac:dyDescent="0.2"/>
    <row r="40544" ht="13.15" customHeight="1" x14ac:dyDescent="0.2"/>
    <row r="40545" ht="13.15" customHeight="1" x14ac:dyDescent="0.2"/>
    <row r="40546" ht="13.15" customHeight="1" x14ac:dyDescent="0.2"/>
    <row r="40547" ht="13.15" customHeight="1" x14ac:dyDescent="0.2"/>
    <row r="40548" ht="13.15" customHeight="1" x14ac:dyDescent="0.2"/>
    <row r="40549" ht="13.15" customHeight="1" x14ac:dyDescent="0.2"/>
    <row r="40550" ht="13.15" customHeight="1" x14ac:dyDescent="0.2"/>
    <row r="40551" ht="13.15" customHeight="1" x14ac:dyDescent="0.2"/>
    <row r="40552" ht="13.15" customHeight="1" x14ac:dyDescent="0.2"/>
    <row r="40553" ht="13.15" customHeight="1" x14ac:dyDescent="0.2"/>
    <row r="40554" ht="13.15" customHeight="1" x14ac:dyDescent="0.2"/>
    <row r="40555" ht="13.15" customHeight="1" x14ac:dyDescent="0.2"/>
    <row r="40556" ht="13.15" customHeight="1" x14ac:dyDescent="0.2"/>
    <row r="40557" ht="13.15" customHeight="1" x14ac:dyDescent="0.2"/>
    <row r="40558" ht="13.15" customHeight="1" x14ac:dyDescent="0.2"/>
    <row r="40559" ht="13.15" customHeight="1" x14ac:dyDescent="0.2"/>
    <row r="40560" ht="13.15" customHeight="1" x14ac:dyDescent="0.2"/>
    <row r="40561" ht="13.15" customHeight="1" x14ac:dyDescent="0.2"/>
    <row r="40562" ht="13.15" customHeight="1" x14ac:dyDescent="0.2"/>
    <row r="40563" ht="13.15" customHeight="1" x14ac:dyDescent="0.2"/>
    <row r="40564" ht="13.15" customHeight="1" x14ac:dyDescent="0.2"/>
    <row r="40565" ht="13.15" customHeight="1" x14ac:dyDescent="0.2"/>
    <row r="40566" ht="13.15" customHeight="1" x14ac:dyDescent="0.2"/>
    <row r="40567" ht="13.15" customHeight="1" x14ac:dyDescent="0.2"/>
    <row r="40568" ht="13.15" customHeight="1" x14ac:dyDescent="0.2"/>
    <row r="40569" ht="13.15" customHeight="1" x14ac:dyDescent="0.2"/>
    <row r="40570" ht="13.15" customHeight="1" x14ac:dyDescent="0.2"/>
    <row r="40571" ht="13.15" customHeight="1" x14ac:dyDescent="0.2"/>
    <row r="40572" ht="13.15" customHeight="1" x14ac:dyDescent="0.2"/>
    <row r="40573" ht="13.15" customHeight="1" x14ac:dyDescent="0.2"/>
    <row r="40574" ht="13.15" customHeight="1" x14ac:dyDescent="0.2"/>
    <row r="40575" ht="13.15" customHeight="1" x14ac:dyDescent="0.2"/>
    <row r="40576" ht="13.15" customHeight="1" x14ac:dyDescent="0.2"/>
    <row r="40577" ht="13.15" customHeight="1" x14ac:dyDescent="0.2"/>
    <row r="40578" ht="13.15" customHeight="1" x14ac:dyDescent="0.2"/>
    <row r="40579" ht="13.15" customHeight="1" x14ac:dyDescent="0.2"/>
    <row r="40580" ht="13.15" customHeight="1" x14ac:dyDescent="0.2"/>
    <row r="40581" ht="13.15" customHeight="1" x14ac:dyDescent="0.2"/>
    <row r="40582" ht="13.15" customHeight="1" x14ac:dyDescent="0.2"/>
    <row r="40583" ht="13.15" customHeight="1" x14ac:dyDescent="0.2"/>
    <row r="40584" ht="13.15" customHeight="1" x14ac:dyDescent="0.2"/>
    <row r="40585" ht="13.15" customHeight="1" x14ac:dyDescent="0.2"/>
    <row r="40586" ht="13.15" customHeight="1" x14ac:dyDescent="0.2"/>
    <row r="40587" ht="13.15" customHeight="1" x14ac:dyDescent="0.2"/>
    <row r="40588" ht="13.15" customHeight="1" x14ac:dyDescent="0.2"/>
    <row r="40589" ht="13.15" customHeight="1" x14ac:dyDescent="0.2"/>
    <row r="40590" ht="13.15" customHeight="1" x14ac:dyDescent="0.2"/>
    <row r="40591" ht="13.15" customHeight="1" x14ac:dyDescent="0.2"/>
    <row r="40592" ht="13.15" customHeight="1" x14ac:dyDescent="0.2"/>
    <row r="40593" ht="13.15" customHeight="1" x14ac:dyDescent="0.2"/>
    <row r="40594" ht="13.15" customHeight="1" x14ac:dyDescent="0.2"/>
    <row r="40595" ht="13.15" customHeight="1" x14ac:dyDescent="0.2"/>
    <row r="40596" ht="13.15" customHeight="1" x14ac:dyDescent="0.2"/>
    <row r="40597" ht="13.15" customHeight="1" x14ac:dyDescent="0.2"/>
    <row r="40598" ht="13.15" customHeight="1" x14ac:dyDescent="0.2"/>
    <row r="40599" ht="13.15" customHeight="1" x14ac:dyDescent="0.2"/>
    <row r="40600" ht="13.15" customHeight="1" x14ac:dyDescent="0.2"/>
    <row r="40601" ht="13.15" customHeight="1" x14ac:dyDescent="0.2"/>
    <row r="40602" ht="13.15" customHeight="1" x14ac:dyDescent="0.2"/>
    <row r="40603" ht="13.15" customHeight="1" x14ac:dyDescent="0.2"/>
    <row r="40604" ht="13.15" customHeight="1" x14ac:dyDescent="0.2"/>
    <row r="40605" ht="13.15" customHeight="1" x14ac:dyDescent="0.2"/>
    <row r="40606" ht="13.15" customHeight="1" x14ac:dyDescent="0.2"/>
    <row r="40607" ht="13.15" customHeight="1" x14ac:dyDescent="0.2"/>
    <row r="40608" ht="13.15" customHeight="1" x14ac:dyDescent="0.2"/>
    <row r="40609" ht="13.15" customHeight="1" x14ac:dyDescent="0.2"/>
    <row r="40610" ht="13.15" customHeight="1" x14ac:dyDescent="0.2"/>
    <row r="40611" ht="13.15" customHeight="1" x14ac:dyDescent="0.2"/>
    <row r="40612" ht="13.15" customHeight="1" x14ac:dyDescent="0.2"/>
    <row r="40613" ht="13.15" customHeight="1" x14ac:dyDescent="0.2"/>
    <row r="40614" ht="13.15" customHeight="1" x14ac:dyDescent="0.2"/>
    <row r="40615" ht="13.15" customHeight="1" x14ac:dyDescent="0.2"/>
    <row r="40616" ht="13.15" customHeight="1" x14ac:dyDescent="0.2"/>
    <row r="40617" ht="13.15" customHeight="1" x14ac:dyDescent="0.2"/>
    <row r="40618" ht="13.15" customHeight="1" x14ac:dyDescent="0.2"/>
    <row r="40619" ht="13.15" customHeight="1" x14ac:dyDescent="0.2"/>
    <row r="40620" ht="13.15" customHeight="1" x14ac:dyDescent="0.2"/>
    <row r="40621" ht="13.15" customHeight="1" x14ac:dyDescent="0.2"/>
    <row r="40622" ht="13.15" customHeight="1" x14ac:dyDescent="0.2"/>
    <row r="40623" ht="13.15" customHeight="1" x14ac:dyDescent="0.2"/>
    <row r="40624" ht="13.15" customHeight="1" x14ac:dyDescent="0.2"/>
    <row r="40625" ht="13.15" customHeight="1" x14ac:dyDescent="0.2"/>
    <row r="40626" ht="13.15" customHeight="1" x14ac:dyDescent="0.2"/>
    <row r="40627" ht="13.15" customHeight="1" x14ac:dyDescent="0.2"/>
    <row r="40628" ht="13.15" customHeight="1" x14ac:dyDescent="0.2"/>
    <row r="40629" ht="13.15" customHeight="1" x14ac:dyDescent="0.2"/>
    <row r="40630" ht="13.15" customHeight="1" x14ac:dyDescent="0.2"/>
    <row r="40631" ht="13.15" customHeight="1" x14ac:dyDescent="0.2"/>
    <row r="40632" ht="13.15" customHeight="1" x14ac:dyDescent="0.2"/>
    <row r="40633" ht="13.15" customHeight="1" x14ac:dyDescent="0.2"/>
    <row r="40634" ht="13.15" customHeight="1" x14ac:dyDescent="0.2"/>
    <row r="40635" ht="13.15" customHeight="1" x14ac:dyDescent="0.2"/>
    <row r="40636" ht="13.15" customHeight="1" x14ac:dyDescent="0.2"/>
    <row r="40637" ht="13.15" customHeight="1" x14ac:dyDescent="0.2"/>
    <row r="40638" ht="13.15" customHeight="1" x14ac:dyDescent="0.2"/>
    <row r="40639" ht="13.15" customHeight="1" x14ac:dyDescent="0.2"/>
    <row r="40640" ht="13.15" customHeight="1" x14ac:dyDescent="0.2"/>
    <row r="40641" ht="13.15" customHeight="1" x14ac:dyDescent="0.2"/>
    <row r="40642" ht="13.15" customHeight="1" x14ac:dyDescent="0.2"/>
    <row r="40643" ht="13.15" customHeight="1" x14ac:dyDescent="0.2"/>
    <row r="40644" ht="13.15" customHeight="1" x14ac:dyDescent="0.2"/>
    <row r="40645" ht="13.15" customHeight="1" x14ac:dyDescent="0.2"/>
    <row r="40646" ht="13.15" customHeight="1" x14ac:dyDescent="0.2"/>
    <row r="40647" ht="13.15" customHeight="1" x14ac:dyDescent="0.2"/>
    <row r="40648" ht="13.15" customHeight="1" x14ac:dyDescent="0.2"/>
    <row r="40649" ht="13.15" customHeight="1" x14ac:dyDescent="0.2"/>
    <row r="40650" ht="13.15" customHeight="1" x14ac:dyDescent="0.2"/>
    <row r="40651" ht="13.15" customHeight="1" x14ac:dyDescent="0.2"/>
    <row r="40652" ht="13.15" customHeight="1" x14ac:dyDescent="0.2"/>
    <row r="40653" ht="13.15" customHeight="1" x14ac:dyDescent="0.2"/>
    <row r="40654" ht="13.15" customHeight="1" x14ac:dyDescent="0.2"/>
    <row r="40655" ht="13.15" customHeight="1" x14ac:dyDescent="0.2"/>
    <row r="40656" ht="13.15" customHeight="1" x14ac:dyDescent="0.2"/>
    <row r="40657" ht="13.15" customHeight="1" x14ac:dyDescent="0.2"/>
    <row r="40658" ht="13.15" customHeight="1" x14ac:dyDescent="0.2"/>
    <row r="40659" ht="13.15" customHeight="1" x14ac:dyDescent="0.2"/>
    <row r="40660" ht="13.15" customHeight="1" x14ac:dyDescent="0.2"/>
    <row r="40661" ht="13.15" customHeight="1" x14ac:dyDescent="0.2"/>
    <row r="40662" ht="13.15" customHeight="1" x14ac:dyDescent="0.2"/>
    <row r="40663" ht="13.15" customHeight="1" x14ac:dyDescent="0.2"/>
    <row r="40664" ht="13.15" customHeight="1" x14ac:dyDescent="0.2"/>
    <row r="40665" ht="13.15" customHeight="1" x14ac:dyDescent="0.2"/>
    <row r="40666" ht="13.15" customHeight="1" x14ac:dyDescent="0.2"/>
    <row r="40667" ht="13.15" customHeight="1" x14ac:dyDescent="0.2"/>
    <row r="40668" ht="13.15" customHeight="1" x14ac:dyDescent="0.2"/>
    <row r="40669" ht="13.15" customHeight="1" x14ac:dyDescent="0.2"/>
    <row r="40670" ht="13.15" customHeight="1" x14ac:dyDescent="0.2"/>
    <row r="40671" ht="13.15" customHeight="1" x14ac:dyDescent="0.2"/>
    <row r="40672" ht="13.15" customHeight="1" x14ac:dyDescent="0.2"/>
    <row r="40673" ht="13.15" customHeight="1" x14ac:dyDescent="0.2"/>
    <row r="40674" ht="13.15" customHeight="1" x14ac:dyDescent="0.2"/>
    <row r="40675" ht="13.15" customHeight="1" x14ac:dyDescent="0.2"/>
    <row r="40676" ht="13.15" customHeight="1" x14ac:dyDescent="0.2"/>
    <row r="40677" ht="13.15" customHeight="1" x14ac:dyDescent="0.2"/>
    <row r="40678" ht="13.15" customHeight="1" x14ac:dyDescent="0.2"/>
    <row r="40679" ht="13.15" customHeight="1" x14ac:dyDescent="0.2"/>
    <row r="40680" ht="13.15" customHeight="1" x14ac:dyDescent="0.2"/>
    <row r="40681" ht="13.15" customHeight="1" x14ac:dyDescent="0.2"/>
    <row r="40682" ht="13.15" customHeight="1" x14ac:dyDescent="0.2"/>
    <row r="40683" ht="13.15" customHeight="1" x14ac:dyDescent="0.2"/>
    <row r="40684" ht="13.15" customHeight="1" x14ac:dyDescent="0.2"/>
    <row r="40685" ht="13.15" customHeight="1" x14ac:dyDescent="0.2"/>
    <row r="40686" ht="13.15" customHeight="1" x14ac:dyDescent="0.2"/>
    <row r="40687" ht="13.15" customHeight="1" x14ac:dyDescent="0.2"/>
    <row r="40688" ht="13.15" customHeight="1" x14ac:dyDescent="0.2"/>
    <row r="40689" ht="13.15" customHeight="1" x14ac:dyDescent="0.2"/>
    <row r="40690" ht="13.15" customHeight="1" x14ac:dyDescent="0.2"/>
    <row r="40691" ht="13.15" customHeight="1" x14ac:dyDescent="0.2"/>
    <row r="40692" ht="13.15" customHeight="1" x14ac:dyDescent="0.2"/>
    <row r="40693" ht="13.15" customHeight="1" x14ac:dyDescent="0.2"/>
    <row r="40694" ht="13.15" customHeight="1" x14ac:dyDescent="0.2"/>
    <row r="40695" ht="13.15" customHeight="1" x14ac:dyDescent="0.2"/>
    <row r="40696" ht="13.15" customHeight="1" x14ac:dyDescent="0.2"/>
    <row r="40697" ht="13.15" customHeight="1" x14ac:dyDescent="0.2"/>
    <row r="40698" ht="13.15" customHeight="1" x14ac:dyDescent="0.2"/>
    <row r="40699" ht="13.15" customHeight="1" x14ac:dyDescent="0.2"/>
    <row r="40700" ht="13.15" customHeight="1" x14ac:dyDescent="0.2"/>
    <row r="40701" ht="13.15" customHeight="1" x14ac:dyDescent="0.2"/>
    <row r="40702" ht="13.15" customHeight="1" x14ac:dyDescent="0.2"/>
    <row r="40703" ht="13.15" customHeight="1" x14ac:dyDescent="0.2"/>
    <row r="40704" ht="13.15" customHeight="1" x14ac:dyDescent="0.2"/>
    <row r="40705" ht="13.15" customHeight="1" x14ac:dyDescent="0.2"/>
    <row r="40706" ht="13.15" customHeight="1" x14ac:dyDescent="0.2"/>
    <row r="40707" ht="13.15" customHeight="1" x14ac:dyDescent="0.2"/>
    <row r="40708" ht="13.15" customHeight="1" x14ac:dyDescent="0.2"/>
    <row r="40709" ht="13.15" customHeight="1" x14ac:dyDescent="0.2"/>
    <row r="40710" ht="13.15" customHeight="1" x14ac:dyDescent="0.2"/>
    <row r="40711" ht="13.15" customHeight="1" x14ac:dyDescent="0.2"/>
    <row r="40712" ht="13.15" customHeight="1" x14ac:dyDescent="0.2"/>
    <row r="40713" ht="13.15" customHeight="1" x14ac:dyDescent="0.2"/>
    <row r="40714" ht="13.15" customHeight="1" x14ac:dyDescent="0.2"/>
    <row r="40715" ht="13.15" customHeight="1" x14ac:dyDescent="0.2"/>
    <row r="40716" ht="13.15" customHeight="1" x14ac:dyDescent="0.2"/>
    <row r="40717" ht="13.15" customHeight="1" x14ac:dyDescent="0.2"/>
    <row r="40718" ht="13.15" customHeight="1" x14ac:dyDescent="0.2"/>
    <row r="40719" ht="13.15" customHeight="1" x14ac:dyDescent="0.2"/>
    <row r="40720" ht="13.15" customHeight="1" x14ac:dyDescent="0.2"/>
    <row r="40721" ht="13.15" customHeight="1" x14ac:dyDescent="0.2"/>
    <row r="40722" ht="13.15" customHeight="1" x14ac:dyDescent="0.2"/>
    <row r="40723" ht="13.15" customHeight="1" x14ac:dyDescent="0.2"/>
    <row r="40724" ht="13.15" customHeight="1" x14ac:dyDescent="0.2"/>
    <row r="40725" ht="13.15" customHeight="1" x14ac:dyDescent="0.2"/>
    <row r="40726" ht="13.15" customHeight="1" x14ac:dyDescent="0.2"/>
    <row r="40727" ht="13.15" customHeight="1" x14ac:dyDescent="0.2"/>
    <row r="40728" ht="13.15" customHeight="1" x14ac:dyDescent="0.2"/>
    <row r="40729" ht="13.15" customHeight="1" x14ac:dyDescent="0.2"/>
    <row r="40730" ht="13.15" customHeight="1" x14ac:dyDescent="0.2"/>
    <row r="40731" ht="13.15" customHeight="1" x14ac:dyDescent="0.2"/>
    <row r="40732" ht="13.15" customHeight="1" x14ac:dyDescent="0.2"/>
    <row r="40733" ht="13.15" customHeight="1" x14ac:dyDescent="0.2"/>
    <row r="40734" ht="13.15" customHeight="1" x14ac:dyDescent="0.2"/>
    <row r="40735" ht="13.15" customHeight="1" x14ac:dyDescent="0.2"/>
    <row r="40736" ht="13.15" customHeight="1" x14ac:dyDescent="0.2"/>
    <row r="40737" ht="13.15" customHeight="1" x14ac:dyDescent="0.2"/>
    <row r="40738" ht="13.15" customHeight="1" x14ac:dyDescent="0.2"/>
    <row r="40739" ht="13.15" customHeight="1" x14ac:dyDescent="0.2"/>
    <row r="40740" ht="13.15" customHeight="1" x14ac:dyDescent="0.2"/>
    <row r="40741" ht="13.15" customHeight="1" x14ac:dyDescent="0.2"/>
    <row r="40742" ht="13.15" customHeight="1" x14ac:dyDescent="0.2"/>
    <row r="40743" ht="13.15" customHeight="1" x14ac:dyDescent="0.2"/>
    <row r="40744" ht="13.15" customHeight="1" x14ac:dyDescent="0.2"/>
    <row r="40745" ht="13.15" customHeight="1" x14ac:dyDescent="0.2"/>
    <row r="40746" ht="13.15" customHeight="1" x14ac:dyDescent="0.2"/>
    <row r="40747" ht="13.15" customHeight="1" x14ac:dyDescent="0.2"/>
    <row r="40748" ht="13.15" customHeight="1" x14ac:dyDescent="0.2"/>
    <row r="40749" ht="13.15" customHeight="1" x14ac:dyDescent="0.2"/>
    <row r="40750" ht="13.15" customHeight="1" x14ac:dyDescent="0.2"/>
    <row r="40751" ht="13.15" customHeight="1" x14ac:dyDescent="0.2"/>
    <row r="40752" ht="13.15" customHeight="1" x14ac:dyDescent="0.2"/>
    <row r="40753" ht="13.15" customHeight="1" x14ac:dyDescent="0.2"/>
    <row r="40754" ht="13.15" customHeight="1" x14ac:dyDescent="0.2"/>
    <row r="40755" ht="13.15" customHeight="1" x14ac:dyDescent="0.2"/>
    <row r="40756" ht="13.15" customHeight="1" x14ac:dyDescent="0.2"/>
    <row r="40757" ht="13.15" customHeight="1" x14ac:dyDescent="0.2"/>
    <row r="40758" ht="13.15" customHeight="1" x14ac:dyDescent="0.2"/>
    <row r="40759" ht="13.15" customHeight="1" x14ac:dyDescent="0.2"/>
    <row r="40760" ht="13.15" customHeight="1" x14ac:dyDescent="0.2"/>
    <row r="40761" ht="13.15" customHeight="1" x14ac:dyDescent="0.2"/>
    <row r="40762" ht="13.15" customHeight="1" x14ac:dyDescent="0.2"/>
    <row r="40763" ht="13.15" customHeight="1" x14ac:dyDescent="0.2"/>
    <row r="40764" ht="13.15" customHeight="1" x14ac:dyDescent="0.2"/>
    <row r="40765" ht="13.15" customHeight="1" x14ac:dyDescent="0.2"/>
    <row r="40766" ht="13.15" customHeight="1" x14ac:dyDescent="0.2"/>
    <row r="40767" ht="13.15" customHeight="1" x14ac:dyDescent="0.2"/>
    <row r="40768" ht="13.15" customHeight="1" x14ac:dyDescent="0.2"/>
    <row r="40769" ht="13.15" customHeight="1" x14ac:dyDescent="0.2"/>
    <row r="40770" ht="13.15" customHeight="1" x14ac:dyDescent="0.2"/>
    <row r="40771" ht="13.15" customHeight="1" x14ac:dyDescent="0.2"/>
    <row r="40772" ht="13.15" customHeight="1" x14ac:dyDescent="0.2"/>
    <row r="40773" ht="13.15" customHeight="1" x14ac:dyDescent="0.2"/>
    <row r="40774" ht="13.15" customHeight="1" x14ac:dyDescent="0.2"/>
    <row r="40775" ht="13.15" customHeight="1" x14ac:dyDescent="0.2"/>
    <row r="40776" ht="13.15" customHeight="1" x14ac:dyDescent="0.2"/>
    <row r="40777" ht="13.15" customHeight="1" x14ac:dyDescent="0.2"/>
    <row r="40778" ht="13.15" customHeight="1" x14ac:dyDescent="0.2"/>
    <row r="40779" ht="13.15" customHeight="1" x14ac:dyDescent="0.2"/>
    <row r="40780" ht="13.15" customHeight="1" x14ac:dyDescent="0.2"/>
    <row r="40781" ht="13.15" customHeight="1" x14ac:dyDescent="0.2"/>
    <row r="40782" ht="13.15" customHeight="1" x14ac:dyDescent="0.2"/>
    <row r="40783" ht="13.15" customHeight="1" x14ac:dyDescent="0.2"/>
    <row r="40784" ht="13.15" customHeight="1" x14ac:dyDescent="0.2"/>
    <row r="40785" ht="13.15" customHeight="1" x14ac:dyDescent="0.2"/>
    <row r="40786" ht="13.15" customHeight="1" x14ac:dyDescent="0.2"/>
    <row r="40787" ht="13.15" customHeight="1" x14ac:dyDescent="0.2"/>
    <row r="40788" ht="13.15" customHeight="1" x14ac:dyDescent="0.2"/>
    <row r="40789" ht="13.15" customHeight="1" x14ac:dyDescent="0.2"/>
    <row r="40790" ht="13.15" customHeight="1" x14ac:dyDescent="0.2"/>
    <row r="40791" ht="13.15" customHeight="1" x14ac:dyDescent="0.2"/>
    <row r="40792" ht="13.15" customHeight="1" x14ac:dyDescent="0.2"/>
    <row r="40793" ht="13.15" customHeight="1" x14ac:dyDescent="0.2"/>
    <row r="40794" ht="13.15" customHeight="1" x14ac:dyDescent="0.2"/>
    <row r="40795" ht="13.15" customHeight="1" x14ac:dyDescent="0.2"/>
    <row r="40796" ht="13.15" customHeight="1" x14ac:dyDescent="0.2"/>
    <row r="40797" ht="13.15" customHeight="1" x14ac:dyDescent="0.2"/>
    <row r="40798" ht="13.15" customHeight="1" x14ac:dyDescent="0.2"/>
    <row r="40799" ht="13.15" customHeight="1" x14ac:dyDescent="0.2"/>
    <row r="40800" ht="13.15" customHeight="1" x14ac:dyDescent="0.2"/>
    <row r="40801" ht="13.15" customHeight="1" x14ac:dyDescent="0.2"/>
    <row r="40802" ht="13.15" customHeight="1" x14ac:dyDescent="0.2"/>
    <row r="40803" ht="13.15" customHeight="1" x14ac:dyDescent="0.2"/>
    <row r="40804" ht="13.15" customHeight="1" x14ac:dyDescent="0.2"/>
    <row r="40805" ht="13.15" customHeight="1" x14ac:dyDescent="0.2"/>
    <row r="40806" ht="13.15" customHeight="1" x14ac:dyDescent="0.2"/>
    <row r="40807" ht="13.15" customHeight="1" x14ac:dyDescent="0.2"/>
    <row r="40808" ht="13.15" customHeight="1" x14ac:dyDescent="0.2"/>
    <row r="40809" ht="13.15" customHeight="1" x14ac:dyDescent="0.2"/>
    <row r="40810" ht="13.15" customHeight="1" x14ac:dyDescent="0.2"/>
    <row r="40811" ht="13.15" customHeight="1" x14ac:dyDescent="0.2"/>
    <row r="40812" ht="13.15" customHeight="1" x14ac:dyDescent="0.2"/>
    <row r="40813" ht="13.15" customHeight="1" x14ac:dyDescent="0.2"/>
    <row r="40814" ht="13.15" customHeight="1" x14ac:dyDescent="0.2"/>
    <row r="40815" ht="13.15" customHeight="1" x14ac:dyDescent="0.2"/>
    <row r="40816" ht="13.15" customHeight="1" x14ac:dyDescent="0.2"/>
    <row r="40817" ht="13.15" customHeight="1" x14ac:dyDescent="0.2"/>
    <row r="40818" ht="13.15" customHeight="1" x14ac:dyDescent="0.2"/>
    <row r="40819" ht="13.15" customHeight="1" x14ac:dyDescent="0.2"/>
    <row r="40820" ht="13.15" customHeight="1" x14ac:dyDescent="0.2"/>
    <row r="40821" ht="13.15" customHeight="1" x14ac:dyDescent="0.2"/>
    <row r="40822" ht="13.15" customHeight="1" x14ac:dyDescent="0.2"/>
    <row r="40823" ht="13.15" customHeight="1" x14ac:dyDescent="0.2"/>
    <row r="40824" ht="13.15" customHeight="1" x14ac:dyDescent="0.2"/>
    <row r="40825" ht="13.15" customHeight="1" x14ac:dyDescent="0.2"/>
    <row r="40826" ht="13.15" customHeight="1" x14ac:dyDescent="0.2"/>
    <row r="40827" ht="13.15" customHeight="1" x14ac:dyDescent="0.2"/>
    <row r="40828" ht="13.15" customHeight="1" x14ac:dyDescent="0.2"/>
    <row r="40829" ht="13.15" customHeight="1" x14ac:dyDescent="0.2"/>
    <row r="40830" ht="13.15" customHeight="1" x14ac:dyDescent="0.2"/>
    <row r="40831" ht="13.15" customHeight="1" x14ac:dyDescent="0.2"/>
    <row r="40832" ht="13.15" customHeight="1" x14ac:dyDescent="0.2"/>
    <row r="40833" ht="13.15" customHeight="1" x14ac:dyDescent="0.2"/>
    <row r="40834" ht="13.15" customHeight="1" x14ac:dyDescent="0.2"/>
    <row r="40835" ht="13.15" customHeight="1" x14ac:dyDescent="0.2"/>
    <row r="40836" ht="13.15" customHeight="1" x14ac:dyDescent="0.2"/>
    <row r="40837" ht="13.15" customHeight="1" x14ac:dyDescent="0.2"/>
    <row r="40838" ht="13.15" customHeight="1" x14ac:dyDescent="0.2"/>
    <row r="40839" ht="13.15" customHeight="1" x14ac:dyDescent="0.2"/>
    <row r="40840" ht="13.15" customHeight="1" x14ac:dyDescent="0.2"/>
    <row r="40841" ht="13.15" customHeight="1" x14ac:dyDescent="0.2"/>
    <row r="40842" ht="13.15" customHeight="1" x14ac:dyDescent="0.2"/>
    <row r="40843" ht="13.15" customHeight="1" x14ac:dyDescent="0.2"/>
    <row r="40844" ht="13.15" customHeight="1" x14ac:dyDescent="0.2"/>
    <row r="40845" ht="13.15" customHeight="1" x14ac:dyDescent="0.2"/>
    <row r="40846" ht="13.15" customHeight="1" x14ac:dyDescent="0.2"/>
    <row r="40847" ht="13.15" customHeight="1" x14ac:dyDescent="0.2"/>
    <row r="40848" ht="13.15" customHeight="1" x14ac:dyDescent="0.2"/>
    <row r="40849" ht="13.15" customHeight="1" x14ac:dyDescent="0.2"/>
    <row r="40850" ht="13.15" customHeight="1" x14ac:dyDescent="0.2"/>
    <row r="40851" ht="13.15" customHeight="1" x14ac:dyDescent="0.2"/>
    <row r="40852" ht="13.15" customHeight="1" x14ac:dyDescent="0.2"/>
    <row r="40853" ht="13.15" customHeight="1" x14ac:dyDescent="0.2"/>
    <row r="40854" ht="13.15" customHeight="1" x14ac:dyDescent="0.2"/>
    <row r="40855" ht="13.15" customHeight="1" x14ac:dyDescent="0.2"/>
    <row r="40856" ht="13.15" customHeight="1" x14ac:dyDescent="0.2"/>
    <row r="40857" ht="13.15" customHeight="1" x14ac:dyDescent="0.2"/>
    <row r="40858" ht="13.15" customHeight="1" x14ac:dyDescent="0.2"/>
    <row r="40859" ht="13.15" customHeight="1" x14ac:dyDescent="0.2"/>
    <row r="40860" ht="13.15" customHeight="1" x14ac:dyDescent="0.2"/>
    <row r="40861" ht="13.15" customHeight="1" x14ac:dyDescent="0.2"/>
    <row r="40862" ht="13.15" customHeight="1" x14ac:dyDescent="0.2"/>
    <row r="40863" ht="13.15" customHeight="1" x14ac:dyDescent="0.2"/>
    <row r="40864" ht="13.15" customHeight="1" x14ac:dyDescent="0.2"/>
    <row r="40865" ht="13.15" customHeight="1" x14ac:dyDescent="0.2"/>
    <row r="40866" ht="13.15" customHeight="1" x14ac:dyDescent="0.2"/>
    <row r="40867" ht="13.15" customHeight="1" x14ac:dyDescent="0.2"/>
    <row r="40868" ht="13.15" customHeight="1" x14ac:dyDescent="0.2"/>
    <row r="40869" ht="13.15" customHeight="1" x14ac:dyDescent="0.2"/>
    <row r="40870" ht="13.15" customHeight="1" x14ac:dyDescent="0.2"/>
    <row r="40871" ht="13.15" customHeight="1" x14ac:dyDescent="0.2"/>
    <row r="40872" ht="13.15" customHeight="1" x14ac:dyDescent="0.2"/>
    <row r="40873" ht="13.15" customHeight="1" x14ac:dyDescent="0.2"/>
    <row r="40874" ht="13.15" customHeight="1" x14ac:dyDescent="0.2"/>
    <row r="40875" ht="13.15" customHeight="1" x14ac:dyDescent="0.2"/>
    <row r="40876" ht="13.15" customHeight="1" x14ac:dyDescent="0.2"/>
    <row r="40877" ht="13.15" customHeight="1" x14ac:dyDescent="0.2"/>
    <row r="40878" ht="13.15" customHeight="1" x14ac:dyDescent="0.2"/>
    <row r="40879" ht="13.15" customHeight="1" x14ac:dyDescent="0.2"/>
    <row r="40880" ht="13.15" customHeight="1" x14ac:dyDescent="0.2"/>
    <row r="40881" ht="13.15" customHeight="1" x14ac:dyDescent="0.2"/>
    <row r="40882" ht="13.15" customHeight="1" x14ac:dyDescent="0.2"/>
    <row r="40883" ht="13.15" customHeight="1" x14ac:dyDescent="0.2"/>
    <row r="40884" ht="13.15" customHeight="1" x14ac:dyDescent="0.2"/>
    <row r="40885" ht="13.15" customHeight="1" x14ac:dyDescent="0.2"/>
    <row r="40886" ht="13.15" customHeight="1" x14ac:dyDescent="0.2"/>
    <row r="40887" ht="13.15" customHeight="1" x14ac:dyDescent="0.2"/>
    <row r="40888" ht="13.15" customHeight="1" x14ac:dyDescent="0.2"/>
    <row r="40889" ht="13.15" customHeight="1" x14ac:dyDescent="0.2"/>
    <row r="40890" ht="13.15" customHeight="1" x14ac:dyDescent="0.2"/>
    <row r="40891" ht="13.15" customHeight="1" x14ac:dyDescent="0.2"/>
    <row r="40892" ht="13.15" customHeight="1" x14ac:dyDescent="0.2"/>
    <row r="40893" ht="13.15" customHeight="1" x14ac:dyDescent="0.2"/>
    <row r="40894" ht="13.15" customHeight="1" x14ac:dyDescent="0.2"/>
    <row r="40895" ht="13.15" customHeight="1" x14ac:dyDescent="0.2"/>
    <row r="40896" ht="13.15" customHeight="1" x14ac:dyDescent="0.2"/>
    <row r="40897" ht="13.15" customHeight="1" x14ac:dyDescent="0.2"/>
    <row r="40898" ht="13.15" customHeight="1" x14ac:dyDescent="0.2"/>
    <row r="40899" ht="13.15" customHeight="1" x14ac:dyDescent="0.2"/>
    <row r="40900" ht="13.15" customHeight="1" x14ac:dyDescent="0.2"/>
    <row r="40901" ht="13.15" customHeight="1" x14ac:dyDescent="0.2"/>
    <row r="40902" ht="13.15" customHeight="1" x14ac:dyDescent="0.2"/>
    <row r="40903" ht="13.15" customHeight="1" x14ac:dyDescent="0.2"/>
    <row r="40904" ht="13.15" customHeight="1" x14ac:dyDescent="0.2"/>
    <row r="40905" ht="13.15" customHeight="1" x14ac:dyDescent="0.2"/>
    <row r="40906" ht="13.15" customHeight="1" x14ac:dyDescent="0.2"/>
    <row r="40907" ht="13.15" customHeight="1" x14ac:dyDescent="0.2"/>
    <row r="40908" ht="13.15" customHeight="1" x14ac:dyDescent="0.2"/>
    <row r="40909" ht="13.15" customHeight="1" x14ac:dyDescent="0.2"/>
    <row r="40910" ht="13.15" customHeight="1" x14ac:dyDescent="0.2"/>
    <row r="40911" ht="13.15" customHeight="1" x14ac:dyDescent="0.2"/>
    <row r="40912" ht="13.15" customHeight="1" x14ac:dyDescent="0.2"/>
    <row r="40913" ht="13.15" customHeight="1" x14ac:dyDescent="0.2"/>
    <row r="40914" ht="13.15" customHeight="1" x14ac:dyDescent="0.2"/>
    <row r="40915" ht="13.15" customHeight="1" x14ac:dyDescent="0.2"/>
    <row r="40916" ht="13.15" customHeight="1" x14ac:dyDescent="0.2"/>
    <row r="40917" ht="13.15" customHeight="1" x14ac:dyDescent="0.2"/>
    <row r="40918" ht="13.15" customHeight="1" x14ac:dyDescent="0.2"/>
    <row r="40919" ht="13.15" customHeight="1" x14ac:dyDescent="0.2"/>
    <row r="40920" ht="13.15" customHeight="1" x14ac:dyDescent="0.2"/>
    <row r="40921" ht="13.15" customHeight="1" x14ac:dyDescent="0.2"/>
    <row r="40922" ht="13.15" customHeight="1" x14ac:dyDescent="0.2"/>
    <row r="40923" ht="13.15" customHeight="1" x14ac:dyDescent="0.2"/>
    <row r="40924" ht="13.15" customHeight="1" x14ac:dyDescent="0.2"/>
    <row r="40925" ht="13.15" customHeight="1" x14ac:dyDescent="0.2"/>
    <row r="40926" ht="13.15" customHeight="1" x14ac:dyDescent="0.2"/>
    <row r="40927" ht="13.15" customHeight="1" x14ac:dyDescent="0.2"/>
    <row r="40928" ht="13.15" customHeight="1" x14ac:dyDescent="0.2"/>
    <row r="40929" ht="13.15" customHeight="1" x14ac:dyDescent="0.2"/>
    <row r="40930" ht="13.15" customHeight="1" x14ac:dyDescent="0.2"/>
    <row r="40931" ht="13.15" customHeight="1" x14ac:dyDescent="0.2"/>
    <row r="40932" ht="13.15" customHeight="1" x14ac:dyDescent="0.2"/>
    <row r="40933" ht="13.15" customHeight="1" x14ac:dyDescent="0.2"/>
    <row r="40934" ht="13.15" customHeight="1" x14ac:dyDescent="0.2"/>
    <row r="40935" ht="13.15" customHeight="1" x14ac:dyDescent="0.2"/>
    <row r="40936" ht="13.15" customHeight="1" x14ac:dyDescent="0.2"/>
    <row r="40937" ht="13.15" customHeight="1" x14ac:dyDescent="0.2"/>
    <row r="40938" ht="13.15" customHeight="1" x14ac:dyDescent="0.2"/>
    <row r="40939" ht="13.15" customHeight="1" x14ac:dyDescent="0.2"/>
    <row r="40940" ht="13.15" customHeight="1" x14ac:dyDescent="0.2"/>
    <row r="40941" ht="13.15" customHeight="1" x14ac:dyDescent="0.2"/>
    <row r="40942" ht="13.15" customHeight="1" x14ac:dyDescent="0.2"/>
    <row r="40943" ht="13.15" customHeight="1" x14ac:dyDescent="0.2"/>
    <row r="40944" ht="13.15" customHeight="1" x14ac:dyDescent="0.2"/>
    <row r="40945" ht="13.15" customHeight="1" x14ac:dyDescent="0.2"/>
    <row r="40946" ht="13.15" customHeight="1" x14ac:dyDescent="0.2"/>
    <row r="40947" ht="13.15" customHeight="1" x14ac:dyDescent="0.2"/>
    <row r="40948" ht="13.15" customHeight="1" x14ac:dyDescent="0.2"/>
    <row r="40949" ht="13.15" customHeight="1" x14ac:dyDescent="0.2"/>
    <row r="40950" ht="13.15" customHeight="1" x14ac:dyDescent="0.2"/>
    <row r="40951" ht="13.15" customHeight="1" x14ac:dyDescent="0.2"/>
    <row r="40952" ht="13.15" customHeight="1" x14ac:dyDescent="0.2"/>
    <row r="40953" ht="13.15" customHeight="1" x14ac:dyDescent="0.2"/>
    <row r="40954" ht="13.15" customHeight="1" x14ac:dyDescent="0.2"/>
    <row r="40955" ht="13.15" customHeight="1" x14ac:dyDescent="0.2"/>
    <row r="40956" ht="13.15" customHeight="1" x14ac:dyDescent="0.2"/>
    <row r="40957" ht="13.15" customHeight="1" x14ac:dyDescent="0.2"/>
    <row r="40958" ht="13.15" customHeight="1" x14ac:dyDescent="0.2"/>
    <row r="40959" ht="13.15" customHeight="1" x14ac:dyDescent="0.2"/>
    <row r="40960" ht="13.15" customHeight="1" x14ac:dyDescent="0.2"/>
    <row r="40961" ht="13.15" customHeight="1" x14ac:dyDescent="0.2"/>
    <row r="40962" ht="13.15" customHeight="1" x14ac:dyDescent="0.2"/>
    <row r="40963" ht="13.15" customHeight="1" x14ac:dyDescent="0.2"/>
    <row r="40964" ht="13.15" customHeight="1" x14ac:dyDescent="0.2"/>
    <row r="40965" ht="13.15" customHeight="1" x14ac:dyDescent="0.2"/>
    <row r="40966" ht="13.15" customHeight="1" x14ac:dyDescent="0.2"/>
    <row r="40967" ht="13.15" customHeight="1" x14ac:dyDescent="0.2"/>
    <row r="40968" ht="13.15" customHeight="1" x14ac:dyDescent="0.2"/>
    <row r="40969" ht="13.15" customHeight="1" x14ac:dyDescent="0.2"/>
    <row r="40970" ht="13.15" customHeight="1" x14ac:dyDescent="0.2"/>
    <row r="40971" ht="13.15" customHeight="1" x14ac:dyDescent="0.2"/>
    <row r="40972" ht="13.15" customHeight="1" x14ac:dyDescent="0.2"/>
    <row r="40973" ht="13.15" customHeight="1" x14ac:dyDescent="0.2"/>
    <row r="40974" ht="13.15" customHeight="1" x14ac:dyDescent="0.2"/>
    <row r="40975" ht="13.15" customHeight="1" x14ac:dyDescent="0.2"/>
    <row r="40976" ht="13.15" customHeight="1" x14ac:dyDescent="0.2"/>
    <row r="40977" ht="13.15" customHeight="1" x14ac:dyDescent="0.2"/>
    <row r="40978" ht="13.15" customHeight="1" x14ac:dyDescent="0.2"/>
    <row r="40979" ht="13.15" customHeight="1" x14ac:dyDescent="0.2"/>
    <row r="40980" ht="13.15" customHeight="1" x14ac:dyDescent="0.2"/>
    <row r="40981" ht="13.15" customHeight="1" x14ac:dyDescent="0.2"/>
    <row r="40982" ht="13.15" customHeight="1" x14ac:dyDescent="0.2"/>
    <row r="40983" ht="13.15" customHeight="1" x14ac:dyDescent="0.2"/>
    <row r="40984" ht="13.15" customHeight="1" x14ac:dyDescent="0.2"/>
    <row r="40985" ht="13.15" customHeight="1" x14ac:dyDescent="0.2"/>
    <row r="40986" ht="13.15" customHeight="1" x14ac:dyDescent="0.2"/>
    <row r="40987" ht="13.15" customHeight="1" x14ac:dyDescent="0.2"/>
    <row r="40988" ht="13.15" customHeight="1" x14ac:dyDescent="0.2"/>
    <row r="40989" ht="13.15" customHeight="1" x14ac:dyDescent="0.2"/>
    <row r="40990" ht="13.15" customHeight="1" x14ac:dyDescent="0.2"/>
    <row r="40991" ht="13.15" customHeight="1" x14ac:dyDescent="0.2"/>
    <row r="40992" ht="13.15" customHeight="1" x14ac:dyDescent="0.2"/>
    <row r="40993" ht="13.15" customHeight="1" x14ac:dyDescent="0.2"/>
    <row r="40994" ht="13.15" customHeight="1" x14ac:dyDescent="0.2"/>
    <row r="40995" ht="13.15" customHeight="1" x14ac:dyDescent="0.2"/>
    <row r="40996" ht="13.15" customHeight="1" x14ac:dyDescent="0.2"/>
    <row r="40997" ht="13.15" customHeight="1" x14ac:dyDescent="0.2"/>
    <row r="40998" ht="13.15" customHeight="1" x14ac:dyDescent="0.2"/>
    <row r="40999" ht="13.15" customHeight="1" x14ac:dyDescent="0.2"/>
    <row r="41000" ht="13.15" customHeight="1" x14ac:dyDescent="0.2"/>
    <row r="41001" ht="13.15" customHeight="1" x14ac:dyDescent="0.2"/>
    <row r="41002" ht="13.15" customHeight="1" x14ac:dyDescent="0.2"/>
    <row r="41003" ht="13.15" customHeight="1" x14ac:dyDescent="0.2"/>
    <row r="41004" ht="13.15" customHeight="1" x14ac:dyDescent="0.2"/>
    <row r="41005" ht="13.15" customHeight="1" x14ac:dyDescent="0.2"/>
    <row r="41006" ht="13.15" customHeight="1" x14ac:dyDescent="0.2"/>
    <row r="41007" ht="13.15" customHeight="1" x14ac:dyDescent="0.2"/>
    <row r="41008" ht="13.15" customHeight="1" x14ac:dyDescent="0.2"/>
    <row r="41009" ht="13.15" customHeight="1" x14ac:dyDescent="0.2"/>
    <row r="41010" ht="13.15" customHeight="1" x14ac:dyDescent="0.2"/>
    <row r="41011" ht="13.15" customHeight="1" x14ac:dyDescent="0.2"/>
    <row r="41012" ht="13.15" customHeight="1" x14ac:dyDescent="0.2"/>
    <row r="41013" ht="13.15" customHeight="1" x14ac:dyDescent="0.2"/>
    <row r="41014" ht="13.15" customHeight="1" x14ac:dyDescent="0.2"/>
    <row r="41015" ht="13.15" customHeight="1" x14ac:dyDescent="0.2"/>
    <row r="41016" ht="13.15" customHeight="1" x14ac:dyDescent="0.2"/>
    <row r="41017" ht="13.15" customHeight="1" x14ac:dyDescent="0.2"/>
    <row r="41018" ht="13.15" customHeight="1" x14ac:dyDescent="0.2"/>
    <row r="41019" ht="13.15" customHeight="1" x14ac:dyDescent="0.2"/>
    <row r="41020" ht="13.15" customHeight="1" x14ac:dyDescent="0.2"/>
    <row r="41021" ht="13.15" customHeight="1" x14ac:dyDescent="0.2"/>
    <row r="41022" ht="13.15" customHeight="1" x14ac:dyDescent="0.2"/>
    <row r="41023" ht="13.15" customHeight="1" x14ac:dyDescent="0.2"/>
    <row r="41024" ht="13.15" customHeight="1" x14ac:dyDescent="0.2"/>
    <row r="41025" ht="13.15" customHeight="1" x14ac:dyDescent="0.2"/>
    <row r="41026" ht="13.15" customHeight="1" x14ac:dyDescent="0.2"/>
    <row r="41027" ht="13.15" customHeight="1" x14ac:dyDescent="0.2"/>
    <row r="41028" ht="13.15" customHeight="1" x14ac:dyDescent="0.2"/>
    <row r="41029" ht="13.15" customHeight="1" x14ac:dyDescent="0.2"/>
    <row r="41030" ht="13.15" customHeight="1" x14ac:dyDescent="0.2"/>
    <row r="41031" ht="13.15" customHeight="1" x14ac:dyDescent="0.2"/>
    <row r="41032" ht="13.15" customHeight="1" x14ac:dyDescent="0.2"/>
    <row r="41033" ht="13.15" customHeight="1" x14ac:dyDescent="0.2"/>
    <row r="41034" ht="13.15" customHeight="1" x14ac:dyDescent="0.2"/>
    <row r="41035" ht="13.15" customHeight="1" x14ac:dyDescent="0.2"/>
    <row r="41036" ht="13.15" customHeight="1" x14ac:dyDescent="0.2"/>
    <row r="41037" ht="13.15" customHeight="1" x14ac:dyDescent="0.2"/>
    <row r="41038" ht="13.15" customHeight="1" x14ac:dyDescent="0.2"/>
    <row r="41039" ht="13.15" customHeight="1" x14ac:dyDescent="0.2"/>
    <row r="41040" ht="13.15" customHeight="1" x14ac:dyDescent="0.2"/>
    <row r="41041" ht="13.15" customHeight="1" x14ac:dyDescent="0.2"/>
    <row r="41042" ht="13.15" customHeight="1" x14ac:dyDescent="0.2"/>
    <row r="41043" ht="13.15" customHeight="1" x14ac:dyDescent="0.2"/>
    <row r="41044" ht="13.15" customHeight="1" x14ac:dyDescent="0.2"/>
    <row r="41045" ht="13.15" customHeight="1" x14ac:dyDescent="0.2"/>
    <row r="41046" ht="13.15" customHeight="1" x14ac:dyDescent="0.2"/>
    <row r="41047" ht="13.15" customHeight="1" x14ac:dyDescent="0.2"/>
    <row r="41048" ht="13.15" customHeight="1" x14ac:dyDescent="0.2"/>
    <row r="41049" ht="13.15" customHeight="1" x14ac:dyDescent="0.2"/>
    <row r="41050" ht="13.15" customHeight="1" x14ac:dyDescent="0.2"/>
    <row r="41051" ht="13.15" customHeight="1" x14ac:dyDescent="0.2"/>
    <row r="41052" ht="13.15" customHeight="1" x14ac:dyDescent="0.2"/>
    <row r="41053" ht="13.15" customHeight="1" x14ac:dyDescent="0.2"/>
    <row r="41054" ht="13.15" customHeight="1" x14ac:dyDescent="0.2"/>
    <row r="41055" ht="13.15" customHeight="1" x14ac:dyDescent="0.2"/>
    <row r="41056" ht="13.15" customHeight="1" x14ac:dyDescent="0.2"/>
    <row r="41057" ht="13.15" customHeight="1" x14ac:dyDescent="0.2"/>
    <row r="41058" ht="13.15" customHeight="1" x14ac:dyDescent="0.2"/>
    <row r="41059" ht="13.15" customHeight="1" x14ac:dyDescent="0.2"/>
    <row r="41060" ht="13.15" customHeight="1" x14ac:dyDescent="0.2"/>
    <row r="41061" ht="13.15" customHeight="1" x14ac:dyDescent="0.2"/>
    <row r="41062" ht="13.15" customHeight="1" x14ac:dyDescent="0.2"/>
    <row r="41063" ht="13.15" customHeight="1" x14ac:dyDescent="0.2"/>
    <row r="41064" ht="13.15" customHeight="1" x14ac:dyDescent="0.2"/>
    <row r="41065" ht="13.15" customHeight="1" x14ac:dyDescent="0.2"/>
    <row r="41066" ht="13.15" customHeight="1" x14ac:dyDescent="0.2"/>
    <row r="41067" ht="13.15" customHeight="1" x14ac:dyDescent="0.2"/>
    <row r="41068" ht="13.15" customHeight="1" x14ac:dyDescent="0.2"/>
    <row r="41069" ht="13.15" customHeight="1" x14ac:dyDescent="0.2"/>
    <row r="41070" ht="13.15" customHeight="1" x14ac:dyDescent="0.2"/>
    <row r="41071" ht="13.15" customHeight="1" x14ac:dyDescent="0.2"/>
    <row r="41072" ht="13.15" customHeight="1" x14ac:dyDescent="0.2"/>
    <row r="41073" ht="13.15" customHeight="1" x14ac:dyDescent="0.2"/>
    <row r="41074" ht="13.15" customHeight="1" x14ac:dyDescent="0.2"/>
    <row r="41075" ht="13.15" customHeight="1" x14ac:dyDescent="0.2"/>
    <row r="41076" ht="13.15" customHeight="1" x14ac:dyDescent="0.2"/>
    <row r="41077" ht="13.15" customHeight="1" x14ac:dyDescent="0.2"/>
    <row r="41078" ht="13.15" customHeight="1" x14ac:dyDescent="0.2"/>
    <row r="41079" ht="13.15" customHeight="1" x14ac:dyDescent="0.2"/>
    <row r="41080" ht="13.15" customHeight="1" x14ac:dyDescent="0.2"/>
    <row r="41081" ht="13.15" customHeight="1" x14ac:dyDescent="0.2"/>
    <row r="41082" ht="13.15" customHeight="1" x14ac:dyDescent="0.2"/>
    <row r="41083" ht="13.15" customHeight="1" x14ac:dyDescent="0.2"/>
    <row r="41084" ht="13.15" customHeight="1" x14ac:dyDescent="0.2"/>
    <row r="41085" ht="13.15" customHeight="1" x14ac:dyDescent="0.2"/>
    <row r="41086" ht="13.15" customHeight="1" x14ac:dyDescent="0.2"/>
    <row r="41087" ht="13.15" customHeight="1" x14ac:dyDescent="0.2"/>
    <row r="41088" ht="13.15" customHeight="1" x14ac:dyDescent="0.2"/>
    <row r="41089" ht="13.15" customHeight="1" x14ac:dyDescent="0.2"/>
    <row r="41090" ht="13.15" customHeight="1" x14ac:dyDescent="0.2"/>
    <row r="41091" ht="13.15" customHeight="1" x14ac:dyDescent="0.2"/>
    <row r="41092" ht="13.15" customHeight="1" x14ac:dyDescent="0.2"/>
    <row r="41093" ht="13.15" customHeight="1" x14ac:dyDescent="0.2"/>
    <row r="41094" ht="13.15" customHeight="1" x14ac:dyDescent="0.2"/>
    <row r="41095" ht="13.15" customHeight="1" x14ac:dyDescent="0.2"/>
    <row r="41096" ht="13.15" customHeight="1" x14ac:dyDescent="0.2"/>
    <row r="41097" ht="13.15" customHeight="1" x14ac:dyDescent="0.2"/>
    <row r="41098" ht="13.15" customHeight="1" x14ac:dyDescent="0.2"/>
    <row r="41099" ht="13.15" customHeight="1" x14ac:dyDescent="0.2"/>
    <row r="41100" ht="13.15" customHeight="1" x14ac:dyDescent="0.2"/>
    <row r="41101" ht="13.15" customHeight="1" x14ac:dyDescent="0.2"/>
    <row r="41102" ht="13.15" customHeight="1" x14ac:dyDescent="0.2"/>
    <row r="41103" ht="13.15" customHeight="1" x14ac:dyDescent="0.2"/>
    <row r="41104" ht="13.15" customHeight="1" x14ac:dyDescent="0.2"/>
    <row r="41105" ht="13.15" customHeight="1" x14ac:dyDescent="0.2"/>
    <row r="41106" ht="13.15" customHeight="1" x14ac:dyDescent="0.2"/>
    <row r="41107" ht="13.15" customHeight="1" x14ac:dyDescent="0.2"/>
    <row r="41108" ht="13.15" customHeight="1" x14ac:dyDescent="0.2"/>
    <row r="41109" ht="13.15" customHeight="1" x14ac:dyDescent="0.2"/>
    <row r="41110" ht="13.15" customHeight="1" x14ac:dyDescent="0.2"/>
    <row r="41111" ht="13.15" customHeight="1" x14ac:dyDescent="0.2"/>
    <row r="41112" ht="13.15" customHeight="1" x14ac:dyDescent="0.2"/>
    <row r="41113" ht="13.15" customHeight="1" x14ac:dyDescent="0.2"/>
    <row r="41114" ht="13.15" customHeight="1" x14ac:dyDescent="0.2"/>
    <row r="41115" ht="13.15" customHeight="1" x14ac:dyDescent="0.2"/>
    <row r="41116" ht="13.15" customHeight="1" x14ac:dyDescent="0.2"/>
    <row r="41117" ht="13.15" customHeight="1" x14ac:dyDescent="0.2"/>
    <row r="41118" ht="13.15" customHeight="1" x14ac:dyDescent="0.2"/>
    <row r="41119" ht="13.15" customHeight="1" x14ac:dyDescent="0.2"/>
    <row r="41120" ht="13.15" customHeight="1" x14ac:dyDescent="0.2"/>
    <row r="41121" ht="13.15" customHeight="1" x14ac:dyDescent="0.2"/>
    <row r="41122" ht="13.15" customHeight="1" x14ac:dyDescent="0.2"/>
    <row r="41123" ht="13.15" customHeight="1" x14ac:dyDescent="0.2"/>
    <row r="41124" ht="13.15" customHeight="1" x14ac:dyDescent="0.2"/>
    <row r="41125" ht="13.15" customHeight="1" x14ac:dyDescent="0.2"/>
    <row r="41126" ht="13.15" customHeight="1" x14ac:dyDescent="0.2"/>
    <row r="41127" ht="13.15" customHeight="1" x14ac:dyDescent="0.2"/>
    <row r="41128" ht="13.15" customHeight="1" x14ac:dyDescent="0.2"/>
    <row r="41129" ht="13.15" customHeight="1" x14ac:dyDescent="0.2"/>
    <row r="41130" ht="13.15" customHeight="1" x14ac:dyDescent="0.2"/>
    <row r="41131" ht="13.15" customHeight="1" x14ac:dyDescent="0.2"/>
    <row r="41132" ht="13.15" customHeight="1" x14ac:dyDescent="0.2"/>
    <row r="41133" ht="13.15" customHeight="1" x14ac:dyDescent="0.2"/>
    <row r="41134" ht="13.15" customHeight="1" x14ac:dyDescent="0.2"/>
    <row r="41135" ht="13.15" customHeight="1" x14ac:dyDescent="0.2"/>
    <row r="41136" ht="13.15" customHeight="1" x14ac:dyDescent="0.2"/>
    <row r="41137" ht="13.15" customHeight="1" x14ac:dyDescent="0.2"/>
    <row r="41138" ht="13.15" customHeight="1" x14ac:dyDescent="0.2"/>
    <row r="41139" ht="13.15" customHeight="1" x14ac:dyDescent="0.2"/>
    <row r="41140" ht="13.15" customHeight="1" x14ac:dyDescent="0.2"/>
    <row r="41141" ht="13.15" customHeight="1" x14ac:dyDescent="0.2"/>
    <row r="41142" ht="13.15" customHeight="1" x14ac:dyDescent="0.2"/>
    <row r="41143" ht="13.15" customHeight="1" x14ac:dyDescent="0.2"/>
    <row r="41144" ht="13.15" customHeight="1" x14ac:dyDescent="0.2"/>
    <row r="41145" ht="13.15" customHeight="1" x14ac:dyDescent="0.2"/>
    <row r="41146" ht="13.15" customHeight="1" x14ac:dyDescent="0.2"/>
    <row r="41147" ht="13.15" customHeight="1" x14ac:dyDescent="0.2"/>
    <row r="41148" ht="13.15" customHeight="1" x14ac:dyDescent="0.2"/>
    <row r="41149" ht="13.15" customHeight="1" x14ac:dyDescent="0.2"/>
    <row r="41150" ht="13.15" customHeight="1" x14ac:dyDescent="0.2"/>
    <row r="41151" ht="13.15" customHeight="1" x14ac:dyDescent="0.2"/>
    <row r="41152" ht="13.15" customHeight="1" x14ac:dyDescent="0.2"/>
    <row r="41153" ht="13.15" customHeight="1" x14ac:dyDescent="0.2"/>
    <row r="41154" ht="13.15" customHeight="1" x14ac:dyDescent="0.2"/>
    <row r="41155" ht="13.15" customHeight="1" x14ac:dyDescent="0.2"/>
    <row r="41156" ht="13.15" customHeight="1" x14ac:dyDescent="0.2"/>
    <row r="41157" ht="13.15" customHeight="1" x14ac:dyDescent="0.2"/>
    <row r="41158" ht="13.15" customHeight="1" x14ac:dyDescent="0.2"/>
    <row r="41159" ht="13.15" customHeight="1" x14ac:dyDescent="0.2"/>
    <row r="41160" ht="13.15" customHeight="1" x14ac:dyDescent="0.2"/>
    <row r="41161" ht="13.15" customHeight="1" x14ac:dyDescent="0.2"/>
    <row r="41162" ht="13.15" customHeight="1" x14ac:dyDescent="0.2"/>
    <row r="41163" ht="13.15" customHeight="1" x14ac:dyDescent="0.2"/>
    <row r="41164" ht="13.15" customHeight="1" x14ac:dyDescent="0.2"/>
    <row r="41165" ht="13.15" customHeight="1" x14ac:dyDescent="0.2"/>
    <row r="41166" ht="13.15" customHeight="1" x14ac:dyDescent="0.2"/>
    <row r="41167" ht="13.15" customHeight="1" x14ac:dyDescent="0.2"/>
    <row r="41168" ht="13.15" customHeight="1" x14ac:dyDescent="0.2"/>
    <row r="41169" ht="13.15" customHeight="1" x14ac:dyDescent="0.2"/>
    <row r="41170" ht="13.15" customHeight="1" x14ac:dyDescent="0.2"/>
    <row r="41171" ht="13.15" customHeight="1" x14ac:dyDescent="0.2"/>
    <row r="41172" ht="13.15" customHeight="1" x14ac:dyDescent="0.2"/>
    <row r="41173" ht="13.15" customHeight="1" x14ac:dyDescent="0.2"/>
    <row r="41174" ht="13.15" customHeight="1" x14ac:dyDescent="0.2"/>
    <row r="41175" ht="13.15" customHeight="1" x14ac:dyDescent="0.2"/>
    <row r="41176" ht="13.15" customHeight="1" x14ac:dyDescent="0.2"/>
    <row r="41177" ht="13.15" customHeight="1" x14ac:dyDescent="0.2"/>
    <row r="41178" ht="13.15" customHeight="1" x14ac:dyDescent="0.2"/>
    <row r="41179" ht="13.15" customHeight="1" x14ac:dyDescent="0.2"/>
    <row r="41180" ht="13.15" customHeight="1" x14ac:dyDescent="0.2"/>
    <row r="41181" ht="13.15" customHeight="1" x14ac:dyDescent="0.2"/>
    <row r="41182" ht="13.15" customHeight="1" x14ac:dyDescent="0.2"/>
    <row r="41183" ht="13.15" customHeight="1" x14ac:dyDescent="0.2"/>
    <row r="41184" ht="13.15" customHeight="1" x14ac:dyDescent="0.2"/>
    <row r="41185" ht="13.15" customHeight="1" x14ac:dyDescent="0.2"/>
    <row r="41186" ht="13.15" customHeight="1" x14ac:dyDescent="0.2"/>
    <row r="41187" ht="13.15" customHeight="1" x14ac:dyDescent="0.2"/>
    <row r="41188" ht="13.15" customHeight="1" x14ac:dyDescent="0.2"/>
    <row r="41189" ht="13.15" customHeight="1" x14ac:dyDescent="0.2"/>
    <row r="41190" ht="13.15" customHeight="1" x14ac:dyDescent="0.2"/>
    <row r="41191" ht="13.15" customHeight="1" x14ac:dyDescent="0.2"/>
    <row r="41192" ht="13.15" customHeight="1" x14ac:dyDescent="0.2"/>
    <row r="41193" ht="13.15" customHeight="1" x14ac:dyDescent="0.2"/>
    <row r="41194" ht="13.15" customHeight="1" x14ac:dyDescent="0.2"/>
    <row r="41195" ht="13.15" customHeight="1" x14ac:dyDescent="0.2"/>
    <row r="41196" ht="13.15" customHeight="1" x14ac:dyDescent="0.2"/>
    <row r="41197" ht="13.15" customHeight="1" x14ac:dyDescent="0.2"/>
    <row r="41198" ht="13.15" customHeight="1" x14ac:dyDescent="0.2"/>
    <row r="41199" ht="13.15" customHeight="1" x14ac:dyDescent="0.2"/>
    <row r="41200" ht="13.15" customHeight="1" x14ac:dyDescent="0.2"/>
    <row r="41201" ht="13.15" customHeight="1" x14ac:dyDescent="0.2"/>
    <row r="41202" ht="13.15" customHeight="1" x14ac:dyDescent="0.2"/>
    <row r="41203" ht="13.15" customHeight="1" x14ac:dyDescent="0.2"/>
    <row r="41204" ht="13.15" customHeight="1" x14ac:dyDescent="0.2"/>
    <row r="41205" ht="13.15" customHeight="1" x14ac:dyDescent="0.2"/>
    <row r="41206" ht="13.15" customHeight="1" x14ac:dyDescent="0.2"/>
    <row r="41207" ht="13.15" customHeight="1" x14ac:dyDescent="0.2"/>
    <row r="41208" ht="13.15" customHeight="1" x14ac:dyDescent="0.2"/>
    <row r="41209" ht="13.15" customHeight="1" x14ac:dyDescent="0.2"/>
    <row r="41210" ht="13.15" customHeight="1" x14ac:dyDescent="0.2"/>
    <row r="41211" ht="13.15" customHeight="1" x14ac:dyDescent="0.2"/>
    <row r="41212" ht="13.15" customHeight="1" x14ac:dyDescent="0.2"/>
    <row r="41213" ht="13.15" customHeight="1" x14ac:dyDescent="0.2"/>
    <row r="41214" ht="13.15" customHeight="1" x14ac:dyDescent="0.2"/>
    <row r="41215" ht="13.15" customHeight="1" x14ac:dyDescent="0.2"/>
    <row r="41216" ht="13.15" customHeight="1" x14ac:dyDescent="0.2"/>
    <row r="41217" ht="13.15" customHeight="1" x14ac:dyDescent="0.2"/>
    <row r="41218" ht="13.15" customHeight="1" x14ac:dyDescent="0.2"/>
    <row r="41219" ht="13.15" customHeight="1" x14ac:dyDescent="0.2"/>
    <row r="41220" ht="13.15" customHeight="1" x14ac:dyDescent="0.2"/>
    <row r="41221" ht="13.15" customHeight="1" x14ac:dyDescent="0.2"/>
    <row r="41222" ht="13.15" customHeight="1" x14ac:dyDescent="0.2"/>
    <row r="41223" ht="13.15" customHeight="1" x14ac:dyDescent="0.2"/>
    <row r="41224" ht="13.15" customHeight="1" x14ac:dyDescent="0.2"/>
    <row r="41225" ht="13.15" customHeight="1" x14ac:dyDescent="0.2"/>
    <row r="41226" ht="13.15" customHeight="1" x14ac:dyDescent="0.2"/>
    <row r="41227" ht="13.15" customHeight="1" x14ac:dyDescent="0.2"/>
    <row r="41228" ht="13.15" customHeight="1" x14ac:dyDescent="0.2"/>
    <row r="41229" ht="13.15" customHeight="1" x14ac:dyDescent="0.2"/>
    <row r="41230" ht="13.15" customHeight="1" x14ac:dyDescent="0.2"/>
    <row r="41231" ht="13.15" customHeight="1" x14ac:dyDescent="0.2"/>
    <row r="41232" ht="13.15" customHeight="1" x14ac:dyDescent="0.2"/>
    <row r="41233" ht="13.15" customHeight="1" x14ac:dyDescent="0.2"/>
    <row r="41234" ht="13.15" customHeight="1" x14ac:dyDescent="0.2"/>
    <row r="41235" ht="13.15" customHeight="1" x14ac:dyDescent="0.2"/>
    <row r="41236" ht="13.15" customHeight="1" x14ac:dyDescent="0.2"/>
    <row r="41237" ht="13.15" customHeight="1" x14ac:dyDescent="0.2"/>
    <row r="41238" ht="13.15" customHeight="1" x14ac:dyDescent="0.2"/>
    <row r="41239" ht="13.15" customHeight="1" x14ac:dyDescent="0.2"/>
    <row r="41240" ht="13.15" customHeight="1" x14ac:dyDescent="0.2"/>
    <row r="41241" ht="13.15" customHeight="1" x14ac:dyDescent="0.2"/>
    <row r="41242" ht="13.15" customHeight="1" x14ac:dyDescent="0.2"/>
    <row r="41243" ht="13.15" customHeight="1" x14ac:dyDescent="0.2"/>
    <row r="41244" ht="13.15" customHeight="1" x14ac:dyDescent="0.2"/>
    <row r="41245" ht="13.15" customHeight="1" x14ac:dyDescent="0.2"/>
    <row r="41246" ht="13.15" customHeight="1" x14ac:dyDescent="0.2"/>
    <row r="41247" ht="13.15" customHeight="1" x14ac:dyDescent="0.2"/>
    <row r="41248" ht="13.15" customHeight="1" x14ac:dyDescent="0.2"/>
    <row r="41249" ht="13.15" customHeight="1" x14ac:dyDescent="0.2"/>
    <row r="41250" ht="13.15" customHeight="1" x14ac:dyDescent="0.2"/>
    <row r="41251" ht="13.15" customHeight="1" x14ac:dyDescent="0.2"/>
    <row r="41252" ht="13.15" customHeight="1" x14ac:dyDescent="0.2"/>
    <row r="41253" ht="13.15" customHeight="1" x14ac:dyDescent="0.2"/>
    <row r="41254" ht="13.15" customHeight="1" x14ac:dyDescent="0.2"/>
    <row r="41255" ht="13.15" customHeight="1" x14ac:dyDescent="0.2"/>
    <row r="41256" ht="13.15" customHeight="1" x14ac:dyDescent="0.2"/>
    <row r="41257" ht="13.15" customHeight="1" x14ac:dyDescent="0.2"/>
    <row r="41258" ht="13.15" customHeight="1" x14ac:dyDescent="0.2"/>
    <row r="41259" ht="13.15" customHeight="1" x14ac:dyDescent="0.2"/>
    <row r="41260" ht="13.15" customHeight="1" x14ac:dyDescent="0.2"/>
    <row r="41261" ht="13.15" customHeight="1" x14ac:dyDescent="0.2"/>
    <row r="41262" ht="13.15" customHeight="1" x14ac:dyDescent="0.2"/>
    <row r="41263" ht="13.15" customHeight="1" x14ac:dyDescent="0.2"/>
    <row r="41264" ht="13.15" customHeight="1" x14ac:dyDescent="0.2"/>
    <row r="41265" ht="13.15" customHeight="1" x14ac:dyDescent="0.2"/>
    <row r="41266" ht="13.15" customHeight="1" x14ac:dyDescent="0.2"/>
    <row r="41267" ht="13.15" customHeight="1" x14ac:dyDescent="0.2"/>
    <row r="41268" ht="13.15" customHeight="1" x14ac:dyDescent="0.2"/>
    <row r="41269" ht="13.15" customHeight="1" x14ac:dyDescent="0.2"/>
    <row r="41270" ht="13.15" customHeight="1" x14ac:dyDescent="0.2"/>
    <row r="41271" ht="13.15" customHeight="1" x14ac:dyDescent="0.2"/>
    <row r="41272" ht="13.15" customHeight="1" x14ac:dyDescent="0.2"/>
    <row r="41273" ht="13.15" customHeight="1" x14ac:dyDescent="0.2"/>
    <row r="41274" ht="13.15" customHeight="1" x14ac:dyDescent="0.2"/>
    <row r="41275" ht="13.15" customHeight="1" x14ac:dyDescent="0.2"/>
    <row r="41276" ht="13.15" customHeight="1" x14ac:dyDescent="0.2"/>
    <row r="41277" ht="13.15" customHeight="1" x14ac:dyDescent="0.2"/>
    <row r="41278" ht="13.15" customHeight="1" x14ac:dyDescent="0.2"/>
    <row r="41279" ht="13.15" customHeight="1" x14ac:dyDescent="0.2"/>
    <row r="41280" ht="13.15" customHeight="1" x14ac:dyDescent="0.2"/>
    <row r="41281" ht="13.15" customHeight="1" x14ac:dyDescent="0.2"/>
    <row r="41282" ht="13.15" customHeight="1" x14ac:dyDescent="0.2"/>
    <row r="41283" ht="13.15" customHeight="1" x14ac:dyDescent="0.2"/>
    <row r="41284" ht="13.15" customHeight="1" x14ac:dyDescent="0.2"/>
    <row r="41285" ht="13.15" customHeight="1" x14ac:dyDescent="0.2"/>
    <row r="41286" ht="13.15" customHeight="1" x14ac:dyDescent="0.2"/>
    <row r="41287" ht="13.15" customHeight="1" x14ac:dyDescent="0.2"/>
    <row r="41288" ht="13.15" customHeight="1" x14ac:dyDescent="0.2"/>
    <row r="41289" ht="13.15" customHeight="1" x14ac:dyDescent="0.2"/>
    <row r="41290" ht="13.15" customHeight="1" x14ac:dyDescent="0.2"/>
    <row r="41291" ht="13.15" customHeight="1" x14ac:dyDescent="0.2"/>
    <row r="41292" ht="13.15" customHeight="1" x14ac:dyDescent="0.2"/>
    <row r="41293" ht="13.15" customHeight="1" x14ac:dyDescent="0.2"/>
    <row r="41294" ht="13.15" customHeight="1" x14ac:dyDescent="0.2"/>
    <row r="41295" ht="13.15" customHeight="1" x14ac:dyDescent="0.2"/>
    <row r="41296" ht="13.15" customHeight="1" x14ac:dyDescent="0.2"/>
    <row r="41297" ht="13.15" customHeight="1" x14ac:dyDescent="0.2"/>
    <row r="41298" ht="13.15" customHeight="1" x14ac:dyDescent="0.2"/>
    <row r="41299" ht="13.15" customHeight="1" x14ac:dyDescent="0.2"/>
    <row r="41300" ht="13.15" customHeight="1" x14ac:dyDescent="0.2"/>
    <row r="41301" ht="13.15" customHeight="1" x14ac:dyDescent="0.2"/>
    <row r="41302" ht="13.15" customHeight="1" x14ac:dyDescent="0.2"/>
    <row r="41303" ht="13.15" customHeight="1" x14ac:dyDescent="0.2"/>
    <row r="41304" ht="13.15" customHeight="1" x14ac:dyDescent="0.2"/>
    <row r="41305" ht="13.15" customHeight="1" x14ac:dyDescent="0.2"/>
    <row r="41306" ht="13.15" customHeight="1" x14ac:dyDescent="0.2"/>
    <row r="41307" ht="13.15" customHeight="1" x14ac:dyDescent="0.2"/>
    <row r="41308" ht="13.15" customHeight="1" x14ac:dyDescent="0.2"/>
    <row r="41309" ht="13.15" customHeight="1" x14ac:dyDescent="0.2"/>
    <row r="41310" ht="13.15" customHeight="1" x14ac:dyDescent="0.2"/>
    <row r="41311" ht="13.15" customHeight="1" x14ac:dyDescent="0.2"/>
    <row r="41312" ht="13.15" customHeight="1" x14ac:dyDescent="0.2"/>
    <row r="41313" ht="13.15" customHeight="1" x14ac:dyDescent="0.2"/>
    <row r="41314" ht="13.15" customHeight="1" x14ac:dyDescent="0.2"/>
    <row r="41315" ht="13.15" customHeight="1" x14ac:dyDescent="0.2"/>
    <row r="41316" ht="13.15" customHeight="1" x14ac:dyDescent="0.2"/>
    <row r="41317" ht="13.15" customHeight="1" x14ac:dyDescent="0.2"/>
    <row r="41318" ht="13.15" customHeight="1" x14ac:dyDescent="0.2"/>
    <row r="41319" ht="13.15" customHeight="1" x14ac:dyDescent="0.2"/>
    <row r="41320" ht="13.15" customHeight="1" x14ac:dyDescent="0.2"/>
    <row r="41321" ht="13.15" customHeight="1" x14ac:dyDescent="0.2"/>
    <row r="41322" ht="13.15" customHeight="1" x14ac:dyDescent="0.2"/>
    <row r="41323" ht="13.15" customHeight="1" x14ac:dyDescent="0.2"/>
    <row r="41324" ht="13.15" customHeight="1" x14ac:dyDescent="0.2"/>
    <row r="41325" ht="13.15" customHeight="1" x14ac:dyDescent="0.2"/>
    <row r="41326" ht="13.15" customHeight="1" x14ac:dyDescent="0.2"/>
    <row r="41327" ht="13.15" customHeight="1" x14ac:dyDescent="0.2"/>
    <row r="41328" ht="13.15" customHeight="1" x14ac:dyDescent="0.2"/>
    <row r="41329" ht="13.15" customHeight="1" x14ac:dyDescent="0.2"/>
    <row r="41330" ht="13.15" customHeight="1" x14ac:dyDescent="0.2"/>
    <row r="41331" ht="13.15" customHeight="1" x14ac:dyDescent="0.2"/>
    <row r="41332" ht="13.15" customHeight="1" x14ac:dyDescent="0.2"/>
    <row r="41333" ht="13.15" customHeight="1" x14ac:dyDescent="0.2"/>
    <row r="41334" ht="13.15" customHeight="1" x14ac:dyDescent="0.2"/>
    <row r="41335" ht="13.15" customHeight="1" x14ac:dyDescent="0.2"/>
    <row r="41336" ht="13.15" customHeight="1" x14ac:dyDescent="0.2"/>
    <row r="41337" ht="13.15" customHeight="1" x14ac:dyDescent="0.2"/>
    <row r="41338" ht="13.15" customHeight="1" x14ac:dyDescent="0.2"/>
    <row r="41339" ht="13.15" customHeight="1" x14ac:dyDescent="0.2"/>
    <row r="41340" ht="13.15" customHeight="1" x14ac:dyDescent="0.2"/>
    <row r="41341" ht="13.15" customHeight="1" x14ac:dyDescent="0.2"/>
    <row r="41342" ht="13.15" customHeight="1" x14ac:dyDescent="0.2"/>
    <row r="41343" ht="13.15" customHeight="1" x14ac:dyDescent="0.2"/>
    <row r="41344" ht="13.15" customHeight="1" x14ac:dyDescent="0.2"/>
    <row r="41345" ht="13.15" customHeight="1" x14ac:dyDescent="0.2"/>
    <row r="41346" ht="13.15" customHeight="1" x14ac:dyDescent="0.2"/>
    <row r="41347" ht="13.15" customHeight="1" x14ac:dyDescent="0.2"/>
    <row r="41348" ht="13.15" customHeight="1" x14ac:dyDescent="0.2"/>
    <row r="41349" ht="13.15" customHeight="1" x14ac:dyDescent="0.2"/>
    <row r="41350" ht="13.15" customHeight="1" x14ac:dyDescent="0.2"/>
    <row r="41351" ht="13.15" customHeight="1" x14ac:dyDescent="0.2"/>
    <row r="41352" ht="13.15" customHeight="1" x14ac:dyDescent="0.2"/>
    <row r="41353" ht="13.15" customHeight="1" x14ac:dyDescent="0.2"/>
    <row r="41354" ht="13.15" customHeight="1" x14ac:dyDescent="0.2"/>
    <row r="41355" ht="13.15" customHeight="1" x14ac:dyDescent="0.2"/>
    <row r="41356" ht="13.15" customHeight="1" x14ac:dyDescent="0.2"/>
    <row r="41357" ht="13.15" customHeight="1" x14ac:dyDescent="0.2"/>
    <row r="41358" ht="13.15" customHeight="1" x14ac:dyDescent="0.2"/>
    <row r="41359" ht="13.15" customHeight="1" x14ac:dyDescent="0.2"/>
    <row r="41360" ht="13.15" customHeight="1" x14ac:dyDescent="0.2"/>
    <row r="41361" ht="13.15" customHeight="1" x14ac:dyDescent="0.2"/>
    <row r="41362" ht="13.15" customHeight="1" x14ac:dyDescent="0.2"/>
    <row r="41363" ht="13.15" customHeight="1" x14ac:dyDescent="0.2"/>
    <row r="41364" ht="13.15" customHeight="1" x14ac:dyDescent="0.2"/>
    <row r="41365" ht="13.15" customHeight="1" x14ac:dyDescent="0.2"/>
    <row r="41366" ht="13.15" customHeight="1" x14ac:dyDescent="0.2"/>
    <row r="41367" ht="13.15" customHeight="1" x14ac:dyDescent="0.2"/>
    <row r="41368" ht="13.15" customHeight="1" x14ac:dyDescent="0.2"/>
    <row r="41369" ht="13.15" customHeight="1" x14ac:dyDescent="0.2"/>
    <row r="41370" ht="13.15" customHeight="1" x14ac:dyDescent="0.2"/>
    <row r="41371" ht="13.15" customHeight="1" x14ac:dyDescent="0.2"/>
    <row r="41372" ht="13.15" customHeight="1" x14ac:dyDescent="0.2"/>
    <row r="41373" ht="13.15" customHeight="1" x14ac:dyDescent="0.2"/>
    <row r="41374" ht="13.15" customHeight="1" x14ac:dyDescent="0.2"/>
    <row r="41375" ht="13.15" customHeight="1" x14ac:dyDescent="0.2"/>
    <row r="41376" ht="13.15" customHeight="1" x14ac:dyDescent="0.2"/>
    <row r="41377" ht="13.15" customHeight="1" x14ac:dyDescent="0.2"/>
    <row r="41378" ht="13.15" customHeight="1" x14ac:dyDescent="0.2"/>
    <row r="41379" ht="13.15" customHeight="1" x14ac:dyDescent="0.2"/>
    <row r="41380" ht="13.15" customHeight="1" x14ac:dyDescent="0.2"/>
    <row r="41381" ht="13.15" customHeight="1" x14ac:dyDescent="0.2"/>
    <row r="41382" ht="13.15" customHeight="1" x14ac:dyDescent="0.2"/>
    <row r="41383" ht="13.15" customHeight="1" x14ac:dyDescent="0.2"/>
    <row r="41384" ht="13.15" customHeight="1" x14ac:dyDescent="0.2"/>
    <row r="41385" ht="13.15" customHeight="1" x14ac:dyDescent="0.2"/>
    <row r="41386" ht="13.15" customHeight="1" x14ac:dyDescent="0.2"/>
    <row r="41387" ht="13.15" customHeight="1" x14ac:dyDescent="0.2"/>
    <row r="41388" ht="13.15" customHeight="1" x14ac:dyDescent="0.2"/>
    <row r="41389" ht="13.15" customHeight="1" x14ac:dyDescent="0.2"/>
    <row r="41390" ht="13.15" customHeight="1" x14ac:dyDescent="0.2"/>
    <row r="41391" ht="13.15" customHeight="1" x14ac:dyDescent="0.2"/>
    <row r="41392" ht="13.15" customHeight="1" x14ac:dyDescent="0.2"/>
    <row r="41393" ht="13.15" customHeight="1" x14ac:dyDescent="0.2"/>
    <row r="41394" ht="13.15" customHeight="1" x14ac:dyDescent="0.2"/>
    <row r="41395" ht="13.15" customHeight="1" x14ac:dyDescent="0.2"/>
    <row r="41396" ht="13.15" customHeight="1" x14ac:dyDescent="0.2"/>
    <row r="41397" ht="13.15" customHeight="1" x14ac:dyDescent="0.2"/>
    <row r="41398" ht="13.15" customHeight="1" x14ac:dyDescent="0.2"/>
    <row r="41399" ht="13.15" customHeight="1" x14ac:dyDescent="0.2"/>
    <row r="41400" ht="13.15" customHeight="1" x14ac:dyDescent="0.2"/>
    <row r="41401" ht="13.15" customHeight="1" x14ac:dyDescent="0.2"/>
    <row r="41402" ht="13.15" customHeight="1" x14ac:dyDescent="0.2"/>
    <row r="41403" ht="13.15" customHeight="1" x14ac:dyDescent="0.2"/>
    <row r="41404" ht="13.15" customHeight="1" x14ac:dyDescent="0.2"/>
    <row r="41405" ht="13.15" customHeight="1" x14ac:dyDescent="0.2"/>
    <row r="41406" ht="13.15" customHeight="1" x14ac:dyDescent="0.2"/>
    <row r="41407" ht="13.15" customHeight="1" x14ac:dyDescent="0.2"/>
    <row r="41408" ht="13.15" customHeight="1" x14ac:dyDescent="0.2"/>
    <row r="41409" ht="13.15" customHeight="1" x14ac:dyDescent="0.2"/>
    <row r="41410" ht="13.15" customHeight="1" x14ac:dyDescent="0.2"/>
    <row r="41411" ht="13.15" customHeight="1" x14ac:dyDescent="0.2"/>
    <row r="41412" ht="13.15" customHeight="1" x14ac:dyDescent="0.2"/>
    <row r="41413" ht="13.15" customHeight="1" x14ac:dyDescent="0.2"/>
    <row r="41414" ht="13.15" customHeight="1" x14ac:dyDescent="0.2"/>
    <row r="41415" ht="13.15" customHeight="1" x14ac:dyDescent="0.2"/>
    <row r="41416" ht="13.15" customHeight="1" x14ac:dyDescent="0.2"/>
    <row r="41417" ht="13.15" customHeight="1" x14ac:dyDescent="0.2"/>
    <row r="41418" ht="13.15" customHeight="1" x14ac:dyDescent="0.2"/>
    <row r="41419" ht="13.15" customHeight="1" x14ac:dyDescent="0.2"/>
    <row r="41420" ht="13.15" customHeight="1" x14ac:dyDescent="0.2"/>
    <row r="41421" ht="13.15" customHeight="1" x14ac:dyDescent="0.2"/>
    <row r="41422" ht="13.15" customHeight="1" x14ac:dyDescent="0.2"/>
    <row r="41423" ht="13.15" customHeight="1" x14ac:dyDescent="0.2"/>
    <row r="41424" ht="13.15" customHeight="1" x14ac:dyDescent="0.2"/>
    <row r="41425" ht="13.15" customHeight="1" x14ac:dyDescent="0.2"/>
    <row r="41426" ht="13.15" customHeight="1" x14ac:dyDescent="0.2"/>
    <row r="41427" ht="13.15" customHeight="1" x14ac:dyDescent="0.2"/>
    <row r="41428" ht="13.15" customHeight="1" x14ac:dyDescent="0.2"/>
    <row r="41429" ht="13.15" customHeight="1" x14ac:dyDescent="0.2"/>
    <row r="41430" ht="13.15" customHeight="1" x14ac:dyDescent="0.2"/>
    <row r="41431" ht="13.15" customHeight="1" x14ac:dyDescent="0.2"/>
    <row r="41432" ht="13.15" customHeight="1" x14ac:dyDescent="0.2"/>
    <row r="41433" ht="13.15" customHeight="1" x14ac:dyDescent="0.2"/>
    <row r="41434" ht="13.15" customHeight="1" x14ac:dyDescent="0.2"/>
    <row r="41435" ht="13.15" customHeight="1" x14ac:dyDescent="0.2"/>
    <row r="41436" ht="13.15" customHeight="1" x14ac:dyDescent="0.2"/>
    <row r="41437" ht="13.15" customHeight="1" x14ac:dyDescent="0.2"/>
    <row r="41438" ht="13.15" customHeight="1" x14ac:dyDescent="0.2"/>
    <row r="41439" ht="13.15" customHeight="1" x14ac:dyDescent="0.2"/>
    <row r="41440" ht="13.15" customHeight="1" x14ac:dyDescent="0.2"/>
    <row r="41441" ht="13.15" customHeight="1" x14ac:dyDescent="0.2"/>
    <row r="41442" ht="13.15" customHeight="1" x14ac:dyDescent="0.2"/>
    <row r="41443" ht="13.15" customHeight="1" x14ac:dyDescent="0.2"/>
    <row r="41444" ht="13.15" customHeight="1" x14ac:dyDescent="0.2"/>
    <row r="41445" ht="13.15" customHeight="1" x14ac:dyDescent="0.2"/>
    <row r="41446" ht="13.15" customHeight="1" x14ac:dyDescent="0.2"/>
    <row r="41447" ht="13.15" customHeight="1" x14ac:dyDescent="0.2"/>
    <row r="41448" ht="13.15" customHeight="1" x14ac:dyDescent="0.2"/>
    <row r="41449" ht="13.15" customHeight="1" x14ac:dyDescent="0.2"/>
    <row r="41450" ht="13.15" customHeight="1" x14ac:dyDescent="0.2"/>
    <row r="41451" ht="13.15" customHeight="1" x14ac:dyDescent="0.2"/>
    <row r="41452" ht="13.15" customHeight="1" x14ac:dyDescent="0.2"/>
    <row r="41453" ht="13.15" customHeight="1" x14ac:dyDescent="0.2"/>
    <row r="41454" ht="13.15" customHeight="1" x14ac:dyDescent="0.2"/>
    <row r="41455" ht="13.15" customHeight="1" x14ac:dyDescent="0.2"/>
    <row r="41456" ht="13.15" customHeight="1" x14ac:dyDescent="0.2"/>
    <row r="41457" ht="13.15" customHeight="1" x14ac:dyDescent="0.2"/>
    <row r="41458" ht="13.15" customHeight="1" x14ac:dyDescent="0.2"/>
    <row r="41459" ht="13.15" customHeight="1" x14ac:dyDescent="0.2"/>
    <row r="41460" ht="13.15" customHeight="1" x14ac:dyDescent="0.2"/>
    <row r="41461" ht="13.15" customHeight="1" x14ac:dyDescent="0.2"/>
    <row r="41462" ht="13.15" customHeight="1" x14ac:dyDescent="0.2"/>
    <row r="41463" ht="13.15" customHeight="1" x14ac:dyDescent="0.2"/>
    <row r="41464" ht="13.15" customHeight="1" x14ac:dyDescent="0.2"/>
    <row r="41465" ht="13.15" customHeight="1" x14ac:dyDescent="0.2"/>
    <row r="41466" ht="13.15" customHeight="1" x14ac:dyDescent="0.2"/>
    <row r="41467" ht="13.15" customHeight="1" x14ac:dyDescent="0.2"/>
    <row r="41468" ht="13.15" customHeight="1" x14ac:dyDescent="0.2"/>
    <row r="41469" ht="13.15" customHeight="1" x14ac:dyDescent="0.2"/>
    <row r="41470" ht="13.15" customHeight="1" x14ac:dyDescent="0.2"/>
    <row r="41471" ht="13.15" customHeight="1" x14ac:dyDescent="0.2"/>
    <row r="41472" ht="13.15" customHeight="1" x14ac:dyDescent="0.2"/>
    <row r="41473" ht="13.15" customHeight="1" x14ac:dyDescent="0.2"/>
    <row r="41474" ht="13.15" customHeight="1" x14ac:dyDescent="0.2"/>
    <row r="41475" ht="13.15" customHeight="1" x14ac:dyDescent="0.2"/>
    <row r="41476" ht="13.15" customHeight="1" x14ac:dyDescent="0.2"/>
    <row r="41477" ht="13.15" customHeight="1" x14ac:dyDescent="0.2"/>
    <row r="41478" ht="13.15" customHeight="1" x14ac:dyDescent="0.2"/>
    <row r="41479" ht="13.15" customHeight="1" x14ac:dyDescent="0.2"/>
    <row r="41480" ht="13.15" customHeight="1" x14ac:dyDescent="0.2"/>
    <row r="41481" ht="13.15" customHeight="1" x14ac:dyDescent="0.2"/>
    <row r="41482" ht="13.15" customHeight="1" x14ac:dyDescent="0.2"/>
    <row r="41483" ht="13.15" customHeight="1" x14ac:dyDescent="0.2"/>
    <row r="41484" ht="13.15" customHeight="1" x14ac:dyDescent="0.2"/>
    <row r="41485" ht="13.15" customHeight="1" x14ac:dyDescent="0.2"/>
    <row r="41486" ht="13.15" customHeight="1" x14ac:dyDescent="0.2"/>
    <row r="41487" ht="13.15" customHeight="1" x14ac:dyDescent="0.2"/>
    <row r="41488" ht="13.15" customHeight="1" x14ac:dyDescent="0.2"/>
    <row r="41489" ht="13.15" customHeight="1" x14ac:dyDescent="0.2"/>
    <row r="41490" ht="13.15" customHeight="1" x14ac:dyDescent="0.2"/>
    <row r="41491" ht="13.15" customHeight="1" x14ac:dyDescent="0.2"/>
    <row r="41492" ht="13.15" customHeight="1" x14ac:dyDescent="0.2"/>
    <row r="41493" ht="13.15" customHeight="1" x14ac:dyDescent="0.2"/>
    <row r="41494" ht="13.15" customHeight="1" x14ac:dyDescent="0.2"/>
    <row r="41495" ht="13.15" customHeight="1" x14ac:dyDescent="0.2"/>
    <row r="41496" ht="13.15" customHeight="1" x14ac:dyDescent="0.2"/>
    <row r="41497" ht="13.15" customHeight="1" x14ac:dyDescent="0.2"/>
    <row r="41498" ht="13.15" customHeight="1" x14ac:dyDescent="0.2"/>
    <row r="41499" ht="13.15" customHeight="1" x14ac:dyDescent="0.2"/>
    <row r="41500" ht="13.15" customHeight="1" x14ac:dyDescent="0.2"/>
    <row r="41501" ht="13.15" customHeight="1" x14ac:dyDescent="0.2"/>
    <row r="41502" ht="13.15" customHeight="1" x14ac:dyDescent="0.2"/>
    <row r="41503" ht="13.15" customHeight="1" x14ac:dyDescent="0.2"/>
    <row r="41504" ht="13.15" customHeight="1" x14ac:dyDescent="0.2"/>
    <row r="41505" ht="13.15" customHeight="1" x14ac:dyDescent="0.2"/>
    <row r="41506" ht="13.15" customHeight="1" x14ac:dyDescent="0.2"/>
    <row r="41507" ht="13.15" customHeight="1" x14ac:dyDescent="0.2"/>
    <row r="41508" ht="13.15" customHeight="1" x14ac:dyDescent="0.2"/>
    <row r="41509" ht="13.15" customHeight="1" x14ac:dyDescent="0.2"/>
    <row r="41510" ht="13.15" customHeight="1" x14ac:dyDescent="0.2"/>
    <row r="41511" ht="13.15" customHeight="1" x14ac:dyDescent="0.2"/>
    <row r="41512" ht="13.15" customHeight="1" x14ac:dyDescent="0.2"/>
    <row r="41513" ht="13.15" customHeight="1" x14ac:dyDescent="0.2"/>
    <row r="41514" ht="13.15" customHeight="1" x14ac:dyDescent="0.2"/>
    <row r="41515" ht="13.15" customHeight="1" x14ac:dyDescent="0.2"/>
    <row r="41516" ht="13.15" customHeight="1" x14ac:dyDescent="0.2"/>
    <row r="41517" ht="13.15" customHeight="1" x14ac:dyDescent="0.2"/>
    <row r="41518" ht="13.15" customHeight="1" x14ac:dyDescent="0.2"/>
    <row r="41519" ht="13.15" customHeight="1" x14ac:dyDescent="0.2"/>
    <row r="41520" ht="13.15" customHeight="1" x14ac:dyDescent="0.2"/>
    <row r="41521" ht="13.15" customHeight="1" x14ac:dyDescent="0.2"/>
    <row r="41522" ht="13.15" customHeight="1" x14ac:dyDescent="0.2"/>
    <row r="41523" ht="13.15" customHeight="1" x14ac:dyDescent="0.2"/>
    <row r="41524" ht="13.15" customHeight="1" x14ac:dyDescent="0.2"/>
    <row r="41525" ht="13.15" customHeight="1" x14ac:dyDescent="0.2"/>
    <row r="41526" ht="13.15" customHeight="1" x14ac:dyDescent="0.2"/>
    <row r="41527" ht="13.15" customHeight="1" x14ac:dyDescent="0.2"/>
    <row r="41528" ht="13.15" customHeight="1" x14ac:dyDescent="0.2"/>
    <row r="41529" ht="13.15" customHeight="1" x14ac:dyDescent="0.2"/>
    <row r="41530" ht="13.15" customHeight="1" x14ac:dyDescent="0.2"/>
    <row r="41531" ht="13.15" customHeight="1" x14ac:dyDescent="0.2"/>
    <row r="41532" ht="13.15" customHeight="1" x14ac:dyDescent="0.2"/>
    <row r="41533" ht="13.15" customHeight="1" x14ac:dyDescent="0.2"/>
    <row r="41534" ht="13.15" customHeight="1" x14ac:dyDescent="0.2"/>
    <row r="41535" ht="13.15" customHeight="1" x14ac:dyDescent="0.2"/>
    <row r="41536" ht="13.15" customHeight="1" x14ac:dyDescent="0.2"/>
    <row r="41537" ht="13.15" customHeight="1" x14ac:dyDescent="0.2"/>
    <row r="41538" ht="13.15" customHeight="1" x14ac:dyDescent="0.2"/>
    <row r="41539" ht="13.15" customHeight="1" x14ac:dyDescent="0.2"/>
    <row r="41540" ht="13.15" customHeight="1" x14ac:dyDescent="0.2"/>
    <row r="41541" ht="13.15" customHeight="1" x14ac:dyDescent="0.2"/>
    <row r="41542" ht="13.15" customHeight="1" x14ac:dyDescent="0.2"/>
    <row r="41543" ht="13.15" customHeight="1" x14ac:dyDescent="0.2"/>
    <row r="41544" ht="13.15" customHeight="1" x14ac:dyDescent="0.2"/>
    <row r="41545" ht="13.15" customHeight="1" x14ac:dyDescent="0.2"/>
    <row r="41546" ht="13.15" customHeight="1" x14ac:dyDescent="0.2"/>
    <row r="41547" ht="13.15" customHeight="1" x14ac:dyDescent="0.2"/>
    <row r="41548" ht="13.15" customHeight="1" x14ac:dyDescent="0.2"/>
    <row r="41549" ht="13.15" customHeight="1" x14ac:dyDescent="0.2"/>
    <row r="41550" ht="13.15" customHeight="1" x14ac:dyDescent="0.2"/>
    <row r="41551" ht="13.15" customHeight="1" x14ac:dyDescent="0.2"/>
    <row r="41552" ht="13.15" customHeight="1" x14ac:dyDescent="0.2"/>
    <row r="41553" ht="13.15" customHeight="1" x14ac:dyDescent="0.2"/>
    <row r="41554" ht="13.15" customHeight="1" x14ac:dyDescent="0.2"/>
    <row r="41555" ht="13.15" customHeight="1" x14ac:dyDescent="0.2"/>
    <row r="41556" ht="13.15" customHeight="1" x14ac:dyDescent="0.2"/>
    <row r="41557" ht="13.15" customHeight="1" x14ac:dyDescent="0.2"/>
    <row r="41558" ht="13.15" customHeight="1" x14ac:dyDescent="0.2"/>
    <row r="41559" ht="13.15" customHeight="1" x14ac:dyDescent="0.2"/>
    <row r="41560" ht="13.15" customHeight="1" x14ac:dyDescent="0.2"/>
    <row r="41561" ht="13.15" customHeight="1" x14ac:dyDescent="0.2"/>
    <row r="41562" ht="13.15" customHeight="1" x14ac:dyDescent="0.2"/>
    <row r="41563" ht="13.15" customHeight="1" x14ac:dyDescent="0.2"/>
    <row r="41564" ht="13.15" customHeight="1" x14ac:dyDescent="0.2"/>
    <row r="41565" ht="13.15" customHeight="1" x14ac:dyDescent="0.2"/>
    <row r="41566" ht="13.15" customHeight="1" x14ac:dyDescent="0.2"/>
    <row r="41567" ht="13.15" customHeight="1" x14ac:dyDescent="0.2"/>
    <row r="41568" ht="13.15" customHeight="1" x14ac:dyDescent="0.2"/>
    <row r="41569" ht="13.15" customHeight="1" x14ac:dyDescent="0.2"/>
    <row r="41570" ht="13.15" customHeight="1" x14ac:dyDescent="0.2"/>
    <row r="41571" ht="13.15" customHeight="1" x14ac:dyDescent="0.2"/>
    <row r="41572" ht="13.15" customHeight="1" x14ac:dyDescent="0.2"/>
    <row r="41573" ht="13.15" customHeight="1" x14ac:dyDescent="0.2"/>
    <row r="41574" ht="13.15" customHeight="1" x14ac:dyDescent="0.2"/>
    <row r="41575" ht="13.15" customHeight="1" x14ac:dyDescent="0.2"/>
    <row r="41576" ht="13.15" customHeight="1" x14ac:dyDescent="0.2"/>
    <row r="41577" ht="13.15" customHeight="1" x14ac:dyDescent="0.2"/>
    <row r="41578" ht="13.15" customHeight="1" x14ac:dyDescent="0.2"/>
    <row r="41579" ht="13.15" customHeight="1" x14ac:dyDescent="0.2"/>
    <row r="41580" ht="13.15" customHeight="1" x14ac:dyDescent="0.2"/>
    <row r="41581" ht="13.15" customHeight="1" x14ac:dyDescent="0.2"/>
    <row r="41582" ht="13.15" customHeight="1" x14ac:dyDescent="0.2"/>
    <row r="41583" ht="13.15" customHeight="1" x14ac:dyDescent="0.2"/>
    <row r="41584" ht="13.15" customHeight="1" x14ac:dyDescent="0.2"/>
    <row r="41585" ht="13.15" customHeight="1" x14ac:dyDescent="0.2"/>
    <row r="41586" ht="13.15" customHeight="1" x14ac:dyDescent="0.2"/>
    <row r="41587" ht="13.15" customHeight="1" x14ac:dyDescent="0.2"/>
    <row r="41588" ht="13.15" customHeight="1" x14ac:dyDescent="0.2"/>
    <row r="41589" ht="13.15" customHeight="1" x14ac:dyDescent="0.2"/>
    <row r="41590" ht="13.15" customHeight="1" x14ac:dyDescent="0.2"/>
    <row r="41591" ht="13.15" customHeight="1" x14ac:dyDescent="0.2"/>
    <row r="41592" ht="13.15" customHeight="1" x14ac:dyDescent="0.2"/>
    <row r="41593" ht="13.15" customHeight="1" x14ac:dyDescent="0.2"/>
    <row r="41594" ht="13.15" customHeight="1" x14ac:dyDescent="0.2"/>
    <row r="41595" ht="13.15" customHeight="1" x14ac:dyDescent="0.2"/>
    <row r="41596" ht="13.15" customHeight="1" x14ac:dyDescent="0.2"/>
    <row r="41597" ht="13.15" customHeight="1" x14ac:dyDescent="0.2"/>
    <row r="41598" ht="13.15" customHeight="1" x14ac:dyDescent="0.2"/>
    <row r="41599" ht="13.15" customHeight="1" x14ac:dyDescent="0.2"/>
    <row r="41600" ht="13.15" customHeight="1" x14ac:dyDescent="0.2"/>
    <row r="41601" ht="13.15" customHeight="1" x14ac:dyDescent="0.2"/>
    <row r="41602" ht="13.15" customHeight="1" x14ac:dyDescent="0.2"/>
    <row r="41603" ht="13.15" customHeight="1" x14ac:dyDescent="0.2"/>
    <row r="41604" ht="13.15" customHeight="1" x14ac:dyDescent="0.2"/>
    <row r="41605" ht="13.15" customHeight="1" x14ac:dyDescent="0.2"/>
    <row r="41606" ht="13.15" customHeight="1" x14ac:dyDescent="0.2"/>
    <row r="41607" ht="13.15" customHeight="1" x14ac:dyDescent="0.2"/>
    <row r="41608" ht="13.15" customHeight="1" x14ac:dyDescent="0.2"/>
    <row r="41609" ht="13.15" customHeight="1" x14ac:dyDescent="0.2"/>
    <row r="41610" ht="13.15" customHeight="1" x14ac:dyDescent="0.2"/>
    <row r="41611" ht="13.15" customHeight="1" x14ac:dyDescent="0.2"/>
    <row r="41612" ht="13.15" customHeight="1" x14ac:dyDescent="0.2"/>
    <row r="41613" ht="13.15" customHeight="1" x14ac:dyDescent="0.2"/>
    <row r="41614" ht="13.15" customHeight="1" x14ac:dyDescent="0.2"/>
    <row r="41615" ht="13.15" customHeight="1" x14ac:dyDescent="0.2"/>
    <row r="41616" ht="13.15" customHeight="1" x14ac:dyDescent="0.2"/>
    <row r="41617" ht="13.15" customHeight="1" x14ac:dyDescent="0.2"/>
    <row r="41618" ht="13.15" customHeight="1" x14ac:dyDescent="0.2"/>
    <row r="41619" ht="13.15" customHeight="1" x14ac:dyDescent="0.2"/>
    <row r="41620" ht="13.15" customHeight="1" x14ac:dyDescent="0.2"/>
    <row r="41621" ht="13.15" customHeight="1" x14ac:dyDescent="0.2"/>
    <row r="41622" ht="13.15" customHeight="1" x14ac:dyDescent="0.2"/>
    <row r="41623" ht="13.15" customHeight="1" x14ac:dyDescent="0.2"/>
    <row r="41624" ht="13.15" customHeight="1" x14ac:dyDescent="0.2"/>
    <row r="41625" ht="13.15" customHeight="1" x14ac:dyDescent="0.2"/>
    <row r="41626" ht="13.15" customHeight="1" x14ac:dyDescent="0.2"/>
    <row r="41627" ht="13.15" customHeight="1" x14ac:dyDescent="0.2"/>
    <row r="41628" ht="13.15" customHeight="1" x14ac:dyDescent="0.2"/>
    <row r="41629" ht="13.15" customHeight="1" x14ac:dyDescent="0.2"/>
    <row r="41630" ht="13.15" customHeight="1" x14ac:dyDescent="0.2"/>
    <row r="41631" ht="13.15" customHeight="1" x14ac:dyDescent="0.2"/>
    <row r="41632" ht="13.15" customHeight="1" x14ac:dyDescent="0.2"/>
    <row r="41633" ht="13.15" customHeight="1" x14ac:dyDescent="0.2"/>
    <row r="41634" ht="13.15" customHeight="1" x14ac:dyDescent="0.2"/>
    <row r="41635" ht="13.15" customHeight="1" x14ac:dyDescent="0.2"/>
    <row r="41636" ht="13.15" customHeight="1" x14ac:dyDescent="0.2"/>
    <row r="41637" ht="13.15" customHeight="1" x14ac:dyDescent="0.2"/>
    <row r="41638" ht="13.15" customHeight="1" x14ac:dyDescent="0.2"/>
    <row r="41639" ht="13.15" customHeight="1" x14ac:dyDescent="0.2"/>
    <row r="41640" ht="13.15" customHeight="1" x14ac:dyDescent="0.2"/>
    <row r="41641" ht="13.15" customHeight="1" x14ac:dyDescent="0.2"/>
    <row r="41642" ht="13.15" customHeight="1" x14ac:dyDescent="0.2"/>
    <row r="41643" ht="13.15" customHeight="1" x14ac:dyDescent="0.2"/>
    <row r="41644" ht="13.15" customHeight="1" x14ac:dyDescent="0.2"/>
    <row r="41645" ht="13.15" customHeight="1" x14ac:dyDescent="0.2"/>
    <row r="41646" ht="13.15" customHeight="1" x14ac:dyDescent="0.2"/>
    <row r="41647" ht="13.15" customHeight="1" x14ac:dyDescent="0.2"/>
    <row r="41648" ht="13.15" customHeight="1" x14ac:dyDescent="0.2"/>
    <row r="41649" ht="13.15" customHeight="1" x14ac:dyDescent="0.2"/>
    <row r="41650" ht="13.15" customHeight="1" x14ac:dyDescent="0.2"/>
    <row r="41651" ht="13.15" customHeight="1" x14ac:dyDescent="0.2"/>
    <row r="41652" ht="13.15" customHeight="1" x14ac:dyDescent="0.2"/>
    <row r="41653" ht="13.15" customHeight="1" x14ac:dyDescent="0.2"/>
    <row r="41654" ht="13.15" customHeight="1" x14ac:dyDescent="0.2"/>
    <row r="41655" ht="13.15" customHeight="1" x14ac:dyDescent="0.2"/>
    <row r="41656" ht="13.15" customHeight="1" x14ac:dyDescent="0.2"/>
    <row r="41657" ht="13.15" customHeight="1" x14ac:dyDescent="0.2"/>
    <row r="41658" ht="13.15" customHeight="1" x14ac:dyDescent="0.2"/>
    <row r="41659" ht="13.15" customHeight="1" x14ac:dyDescent="0.2"/>
    <row r="41660" ht="13.15" customHeight="1" x14ac:dyDescent="0.2"/>
    <row r="41661" ht="13.15" customHeight="1" x14ac:dyDescent="0.2"/>
    <row r="41662" ht="13.15" customHeight="1" x14ac:dyDescent="0.2"/>
    <row r="41663" ht="13.15" customHeight="1" x14ac:dyDescent="0.2"/>
    <row r="41664" ht="13.15" customHeight="1" x14ac:dyDescent="0.2"/>
    <row r="41665" ht="13.15" customHeight="1" x14ac:dyDescent="0.2"/>
    <row r="41666" ht="13.15" customHeight="1" x14ac:dyDescent="0.2"/>
    <row r="41667" ht="13.15" customHeight="1" x14ac:dyDescent="0.2"/>
    <row r="41668" ht="13.15" customHeight="1" x14ac:dyDescent="0.2"/>
    <row r="41669" ht="13.15" customHeight="1" x14ac:dyDescent="0.2"/>
    <row r="41670" ht="13.15" customHeight="1" x14ac:dyDescent="0.2"/>
    <row r="41671" ht="13.15" customHeight="1" x14ac:dyDescent="0.2"/>
    <row r="41672" ht="13.15" customHeight="1" x14ac:dyDescent="0.2"/>
    <row r="41673" ht="13.15" customHeight="1" x14ac:dyDescent="0.2"/>
    <row r="41674" ht="13.15" customHeight="1" x14ac:dyDescent="0.2"/>
    <row r="41675" ht="13.15" customHeight="1" x14ac:dyDescent="0.2"/>
    <row r="41676" ht="13.15" customHeight="1" x14ac:dyDescent="0.2"/>
    <row r="41677" ht="13.15" customHeight="1" x14ac:dyDescent="0.2"/>
    <row r="41678" ht="13.15" customHeight="1" x14ac:dyDescent="0.2"/>
    <row r="41679" ht="13.15" customHeight="1" x14ac:dyDescent="0.2"/>
    <row r="41680" ht="13.15" customHeight="1" x14ac:dyDescent="0.2"/>
    <row r="41681" ht="13.15" customHeight="1" x14ac:dyDescent="0.2"/>
    <row r="41682" ht="13.15" customHeight="1" x14ac:dyDescent="0.2"/>
    <row r="41683" ht="13.15" customHeight="1" x14ac:dyDescent="0.2"/>
    <row r="41684" ht="13.15" customHeight="1" x14ac:dyDescent="0.2"/>
    <row r="41685" ht="13.15" customHeight="1" x14ac:dyDescent="0.2"/>
    <row r="41686" ht="13.15" customHeight="1" x14ac:dyDescent="0.2"/>
    <row r="41687" ht="13.15" customHeight="1" x14ac:dyDescent="0.2"/>
    <row r="41688" ht="13.15" customHeight="1" x14ac:dyDescent="0.2"/>
    <row r="41689" ht="13.15" customHeight="1" x14ac:dyDescent="0.2"/>
    <row r="41690" ht="13.15" customHeight="1" x14ac:dyDescent="0.2"/>
    <row r="41691" ht="13.15" customHeight="1" x14ac:dyDescent="0.2"/>
    <row r="41692" ht="13.15" customHeight="1" x14ac:dyDescent="0.2"/>
    <row r="41693" ht="13.15" customHeight="1" x14ac:dyDescent="0.2"/>
    <row r="41694" ht="13.15" customHeight="1" x14ac:dyDescent="0.2"/>
    <row r="41695" ht="13.15" customHeight="1" x14ac:dyDescent="0.2"/>
    <row r="41696" ht="13.15" customHeight="1" x14ac:dyDescent="0.2"/>
    <row r="41697" ht="13.15" customHeight="1" x14ac:dyDescent="0.2"/>
    <row r="41698" ht="13.15" customHeight="1" x14ac:dyDescent="0.2"/>
    <row r="41699" ht="13.15" customHeight="1" x14ac:dyDescent="0.2"/>
    <row r="41700" ht="13.15" customHeight="1" x14ac:dyDescent="0.2"/>
    <row r="41701" ht="13.15" customHeight="1" x14ac:dyDescent="0.2"/>
    <row r="41702" ht="13.15" customHeight="1" x14ac:dyDescent="0.2"/>
    <row r="41703" ht="13.15" customHeight="1" x14ac:dyDescent="0.2"/>
    <row r="41704" ht="13.15" customHeight="1" x14ac:dyDescent="0.2"/>
    <row r="41705" ht="13.15" customHeight="1" x14ac:dyDescent="0.2"/>
    <row r="41706" ht="13.15" customHeight="1" x14ac:dyDescent="0.2"/>
    <row r="41707" ht="13.15" customHeight="1" x14ac:dyDescent="0.2"/>
    <row r="41708" ht="13.15" customHeight="1" x14ac:dyDescent="0.2"/>
    <row r="41709" ht="13.15" customHeight="1" x14ac:dyDescent="0.2"/>
    <row r="41710" ht="13.15" customHeight="1" x14ac:dyDescent="0.2"/>
    <row r="41711" ht="13.15" customHeight="1" x14ac:dyDescent="0.2"/>
    <row r="41712" ht="13.15" customHeight="1" x14ac:dyDescent="0.2"/>
    <row r="41713" ht="13.15" customHeight="1" x14ac:dyDescent="0.2"/>
    <row r="41714" ht="13.15" customHeight="1" x14ac:dyDescent="0.2"/>
    <row r="41715" ht="13.15" customHeight="1" x14ac:dyDescent="0.2"/>
    <row r="41716" ht="13.15" customHeight="1" x14ac:dyDescent="0.2"/>
    <row r="41717" ht="13.15" customHeight="1" x14ac:dyDescent="0.2"/>
    <row r="41718" ht="13.15" customHeight="1" x14ac:dyDescent="0.2"/>
    <row r="41719" ht="13.15" customHeight="1" x14ac:dyDescent="0.2"/>
    <row r="41720" ht="13.15" customHeight="1" x14ac:dyDescent="0.2"/>
    <row r="41721" ht="13.15" customHeight="1" x14ac:dyDescent="0.2"/>
    <row r="41722" ht="13.15" customHeight="1" x14ac:dyDescent="0.2"/>
    <row r="41723" ht="13.15" customHeight="1" x14ac:dyDescent="0.2"/>
    <row r="41724" ht="13.15" customHeight="1" x14ac:dyDescent="0.2"/>
    <row r="41725" ht="13.15" customHeight="1" x14ac:dyDescent="0.2"/>
    <row r="41726" ht="13.15" customHeight="1" x14ac:dyDescent="0.2"/>
    <row r="41727" ht="13.15" customHeight="1" x14ac:dyDescent="0.2"/>
    <row r="41728" ht="13.15" customHeight="1" x14ac:dyDescent="0.2"/>
    <row r="41729" ht="13.15" customHeight="1" x14ac:dyDescent="0.2"/>
    <row r="41730" ht="13.15" customHeight="1" x14ac:dyDescent="0.2"/>
    <row r="41731" ht="13.15" customHeight="1" x14ac:dyDescent="0.2"/>
    <row r="41732" ht="13.15" customHeight="1" x14ac:dyDescent="0.2"/>
    <row r="41733" ht="13.15" customHeight="1" x14ac:dyDescent="0.2"/>
    <row r="41734" ht="13.15" customHeight="1" x14ac:dyDescent="0.2"/>
    <row r="41735" ht="13.15" customHeight="1" x14ac:dyDescent="0.2"/>
    <row r="41736" ht="13.15" customHeight="1" x14ac:dyDescent="0.2"/>
    <row r="41737" ht="13.15" customHeight="1" x14ac:dyDescent="0.2"/>
    <row r="41738" ht="13.15" customHeight="1" x14ac:dyDescent="0.2"/>
    <row r="41739" ht="13.15" customHeight="1" x14ac:dyDescent="0.2"/>
    <row r="41740" ht="13.15" customHeight="1" x14ac:dyDescent="0.2"/>
    <row r="41741" ht="13.15" customHeight="1" x14ac:dyDescent="0.2"/>
    <row r="41742" ht="13.15" customHeight="1" x14ac:dyDescent="0.2"/>
    <row r="41743" ht="13.15" customHeight="1" x14ac:dyDescent="0.2"/>
    <row r="41744" ht="13.15" customHeight="1" x14ac:dyDescent="0.2"/>
    <row r="41745" ht="13.15" customHeight="1" x14ac:dyDescent="0.2"/>
    <row r="41746" ht="13.15" customHeight="1" x14ac:dyDescent="0.2"/>
    <row r="41747" ht="13.15" customHeight="1" x14ac:dyDescent="0.2"/>
    <row r="41748" ht="13.15" customHeight="1" x14ac:dyDescent="0.2"/>
    <row r="41749" ht="13.15" customHeight="1" x14ac:dyDescent="0.2"/>
    <row r="41750" ht="13.15" customHeight="1" x14ac:dyDescent="0.2"/>
    <row r="41751" ht="13.15" customHeight="1" x14ac:dyDescent="0.2"/>
    <row r="41752" ht="13.15" customHeight="1" x14ac:dyDescent="0.2"/>
    <row r="41753" ht="13.15" customHeight="1" x14ac:dyDescent="0.2"/>
    <row r="41754" ht="13.15" customHeight="1" x14ac:dyDescent="0.2"/>
    <row r="41755" ht="13.15" customHeight="1" x14ac:dyDescent="0.2"/>
    <row r="41756" ht="13.15" customHeight="1" x14ac:dyDescent="0.2"/>
    <row r="41757" ht="13.15" customHeight="1" x14ac:dyDescent="0.2"/>
    <row r="41758" ht="13.15" customHeight="1" x14ac:dyDescent="0.2"/>
    <row r="41759" ht="13.15" customHeight="1" x14ac:dyDescent="0.2"/>
    <row r="41760" ht="13.15" customHeight="1" x14ac:dyDescent="0.2"/>
    <row r="41761" ht="13.15" customHeight="1" x14ac:dyDescent="0.2"/>
    <row r="41762" ht="13.15" customHeight="1" x14ac:dyDescent="0.2"/>
    <row r="41763" ht="13.15" customHeight="1" x14ac:dyDescent="0.2"/>
    <row r="41764" ht="13.15" customHeight="1" x14ac:dyDescent="0.2"/>
    <row r="41765" ht="13.15" customHeight="1" x14ac:dyDescent="0.2"/>
    <row r="41766" ht="13.15" customHeight="1" x14ac:dyDescent="0.2"/>
    <row r="41767" ht="13.15" customHeight="1" x14ac:dyDescent="0.2"/>
    <row r="41768" ht="13.15" customHeight="1" x14ac:dyDescent="0.2"/>
    <row r="41769" ht="13.15" customHeight="1" x14ac:dyDescent="0.2"/>
    <row r="41770" ht="13.15" customHeight="1" x14ac:dyDescent="0.2"/>
    <row r="41771" ht="13.15" customHeight="1" x14ac:dyDescent="0.2"/>
    <row r="41772" ht="13.15" customHeight="1" x14ac:dyDescent="0.2"/>
    <row r="41773" ht="13.15" customHeight="1" x14ac:dyDescent="0.2"/>
    <row r="41774" ht="13.15" customHeight="1" x14ac:dyDescent="0.2"/>
    <row r="41775" ht="13.15" customHeight="1" x14ac:dyDescent="0.2"/>
    <row r="41776" ht="13.15" customHeight="1" x14ac:dyDescent="0.2"/>
    <row r="41777" ht="13.15" customHeight="1" x14ac:dyDescent="0.2"/>
    <row r="41778" ht="13.15" customHeight="1" x14ac:dyDescent="0.2"/>
    <row r="41779" ht="13.15" customHeight="1" x14ac:dyDescent="0.2"/>
    <row r="41780" ht="13.15" customHeight="1" x14ac:dyDescent="0.2"/>
    <row r="41781" ht="13.15" customHeight="1" x14ac:dyDescent="0.2"/>
    <row r="41782" ht="13.15" customHeight="1" x14ac:dyDescent="0.2"/>
    <row r="41783" ht="13.15" customHeight="1" x14ac:dyDescent="0.2"/>
    <row r="41784" ht="13.15" customHeight="1" x14ac:dyDescent="0.2"/>
    <row r="41785" ht="13.15" customHeight="1" x14ac:dyDescent="0.2"/>
    <row r="41786" ht="13.15" customHeight="1" x14ac:dyDescent="0.2"/>
    <row r="41787" ht="13.15" customHeight="1" x14ac:dyDescent="0.2"/>
    <row r="41788" ht="13.15" customHeight="1" x14ac:dyDescent="0.2"/>
    <row r="41789" ht="13.15" customHeight="1" x14ac:dyDescent="0.2"/>
    <row r="41790" ht="13.15" customHeight="1" x14ac:dyDescent="0.2"/>
    <row r="41791" ht="13.15" customHeight="1" x14ac:dyDescent="0.2"/>
    <row r="41792" ht="13.15" customHeight="1" x14ac:dyDescent="0.2"/>
    <row r="41793" ht="13.15" customHeight="1" x14ac:dyDescent="0.2"/>
    <row r="41794" ht="13.15" customHeight="1" x14ac:dyDescent="0.2"/>
    <row r="41795" ht="13.15" customHeight="1" x14ac:dyDescent="0.2"/>
    <row r="41796" ht="13.15" customHeight="1" x14ac:dyDescent="0.2"/>
    <row r="41797" ht="13.15" customHeight="1" x14ac:dyDescent="0.2"/>
    <row r="41798" ht="13.15" customHeight="1" x14ac:dyDescent="0.2"/>
    <row r="41799" ht="13.15" customHeight="1" x14ac:dyDescent="0.2"/>
    <row r="41800" ht="13.15" customHeight="1" x14ac:dyDescent="0.2"/>
    <row r="41801" ht="13.15" customHeight="1" x14ac:dyDescent="0.2"/>
    <row r="41802" ht="13.15" customHeight="1" x14ac:dyDescent="0.2"/>
    <row r="41803" ht="13.15" customHeight="1" x14ac:dyDescent="0.2"/>
    <row r="41804" ht="13.15" customHeight="1" x14ac:dyDescent="0.2"/>
    <row r="41805" ht="13.15" customHeight="1" x14ac:dyDescent="0.2"/>
    <row r="41806" ht="13.15" customHeight="1" x14ac:dyDescent="0.2"/>
    <row r="41807" ht="13.15" customHeight="1" x14ac:dyDescent="0.2"/>
    <row r="41808" ht="13.15" customHeight="1" x14ac:dyDescent="0.2"/>
    <row r="41809" ht="13.15" customHeight="1" x14ac:dyDescent="0.2"/>
    <row r="41810" ht="13.15" customHeight="1" x14ac:dyDescent="0.2"/>
    <row r="41811" ht="13.15" customHeight="1" x14ac:dyDescent="0.2"/>
    <row r="41812" ht="13.15" customHeight="1" x14ac:dyDescent="0.2"/>
    <row r="41813" ht="13.15" customHeight="1" x14ac:dyDescent="0.2"/>
    <row r="41814" ht="13.15" customHeight="1" x14ac:dyDescent="0.2"/>
    <row r="41815" ht="13.15" customHeight="1" x14ac:dyDescent="0.2"/>
    <row r="41816" ht="13.15" customHeight="1" x14ac:dyDescent="0.2"/>
    <row r="41817" ht="13.15" customHeight="1" x14ac:dyDescent="0.2"/>
    <row r="41818" ht="13.15" customHeight="1" x14ac:dyDescent="0.2"/>
    <row r="41819" ht="13.15" customHeight="1" x14ac:dyDescent="0.2"/>
    <row r="41820" ht="13.15" customHeight="1" x14ac:dyDescent="0.2"/>
    <row r="41821" ht="13.15" customHeight="1" x14ac:dyDescent="0.2"/>
    <row r="41822" ht="13.15" customHeight="1" x14ac:dyDescent="0.2"/>
    <row r="41823" ht="13.15" customHeight="1" x14ac:dyDescent="0.2"/>
    <row r="41824" ht="13.15" customHeight="1" x14ac:dyDescent="0.2"/>
    <row r="41825" ht="13.15" customHeight="1" x14ac:dyDescent="0.2"/>
    <row r="41826" ht="13.15" customHeight="1" x14ac:dyDescent="0.2"/>
    <row r="41827" ht="13.15" customHeight="1" x14ac:dyDescent="0.2"/>
    <row r="41828" ht="13.15" customHeight="1" x14ac:dyDescent="0.2"/>
    <row r="41829" ht="13.15" customHeight="1" x14ac:dyDescent="0.2"/>
    <row r="41830" ht="13.15" customHeight="1" x14ac:dyDescent="0.2"/>
    <row r="41831" ht="13.15" customHeight="1" x14ac:dyDescent="0.2"/>
    <row r="41832" ht="13.15" customHeight="1" x14ac:dyDescent="0.2"/>
    <row r="41833" ht="13.15" customHeight="1" x14ac:dyDescent="0.2"/>
    <row r="41834" ht="13.15" customHeight="1" x14ac:dyDescent="0.2"/>
    <row r="41835" ht="13.15" customHeight="1" x14ac:dyDescent="0.2"/>
    <row r="41836" ht="13.15" customHeight="1" x14ac:dyDescent="0.2"/>
    <row r="41837" ht="13.15" customHeight="1" x14ac:dyDescent="0.2"/>
    <row r="41838" ht="13.15" customHeight="1" x14ac:dyDescent="0.2"/>
    <row r="41839" ht="13.15" customHeight="1" x14ac:dyDescent="0.2"/>
    <row r="41840" ht="13.15" customHeight="1" x14ac:dyDescent="0.2"/>
    <row r="41841" ht="13.15" customHeight="1" x14ac:dyDescent="0.2"/>
    <row r="41842" ht="13.15" customHeight="1" x14ac:dyDescent="0.2"/>
    <row r="41843" ht="13.15" customHeight="1" x14ac:dyDescent="0.2"/>
    <row r="41844" ht="13.15" customHeight="1" x14ac:dyDescent="0.2"/>
    <row r="41845" ht="13.15" customHeight="1" x14ac:dyDescent="0.2"/>
    <row r="41846" ht="13.15" customHeight="1" x14ac:dyDescent="0.2"/>
    <row r="41847" ht="13.15" customHeight="1" x14ac:dyDescent="0.2"/>
    <row r="41848" ht="13.15" customHeight="1" x14ac:dyDescent="0.2"/>
    <row r="41849" ht="13.15" customHeight="1" x14ac:dyDescent="0.2"/>
    <row r="41850" ht="13.15" customHeight="1" x14ac:dyDescent="0.2"/>
    <row r="41851" ht="13.15" customHeight="1" x14ac:dyDescent="0.2"/>
    <row r="41852" ht="13.15" customHeight="1" x14ac:dyDescent="0.2"/>
    <row r="41853" ht="13.15" customHeight="1" x14ac:dyDescent="0.2"/>
    <row r="41854" ht="13.15" customHeight="1" x14ac:dyDescent="0.2"/>
    <row r="41855" ht="13.15" customHeight="1" x14ac:dyDescent="0.2"/>
    <row r="41856" ht="13.15" customHeight="1" x14ac:dyDescent="0.2"/>
    <row r="41857" ht="13.15" customHeight="1" x14ac:dyDescent="0.2"/>
    <row r="41858" ht="13.15" customHeight="1" x14ac:dyDescent="0.2"/>
    <row r="41859" ht="13.15" customHeight="1" x14ac:dyDescent="0.2"/>
    <row r="41860" ht="13.15" customHeight="1" x14ac:dyDescent="0.2"/>
    <row r="41861" ht="13.15" customHeight="1" x14ac:dyDescent="0.2"/>
    <row r="41862" ht="13.15" customHeight="1" x14ac:dyDescent="0.2"/>
    <row r="41863" ht="13.15" customHeight="1" x14ac:dyDescent="0.2"/>
    <row r="41864" ht="13.15" customHeight="1" x14ac:dyDescent="0.2"/>
    <row r="41865" ht="13.15" customHeight="1" x14ac:dyDescent="0.2"/>
    <row r="41866" ht="13.15" customHeight="1" x14ac:dyDescent="0.2"/>
    <row r="41867" ht="13.15" customHeight="1" x14ac:dyDescent="0.2"/>
    <row r="41868" ht="13.15" customHeight="1" x14ac:dyDescent="0.2"/>
    <row r="41869" ht="13.15" customHeight="1" x14ac:dyDescent="0.2"/>
    <row r="41870" ht="13.15" customHeight="1" x14ac:dyDescent="0.2"/>
    <row r="41871" ht="13.15" customHeight="1" x14ac:dyDescent="0.2"/>
    <row r="41872" ht="13.15" customHeight="1" x14ac:dyDescent="0.2"/>
    <row r="41873" ht="13.15" customHeight="1" x14ac:dyDescent="0.2"/>
    <row r="41874" ht="13.15" customHeight="1" x14ac:dyDescent="0.2"/>
    <row r="41875" ht="13.15" customHeight="1" x14ac:dyDescent="0.2"/>
    <row r="41876" ht="13.15" customHeight="1" x14ac:dyDescent="0.2"/>
    <row r="41877" ht="13.15" customHeight="1" x14ac:dyDescent="0.2"/>
    <row r="41878" ht="13.15" customHeight="1" x14ac:dyDescent="0.2"/>
    <row r="41879" ht="13.15" customHeight="1" x14ac:dyDescent="0.2"/>
    <row r="41880" ht="13.15" customHeight="1" x14ac:dyDescent="0.2"/>
    <row r="41881" ht="13.15" customHeight="1" x14ac:dyDescent="0.2"/>
    <row r="41882" ht="13.15" customHeight="1" x14ac:dyDescent="0.2"/>
    <row r="41883" ht="13.15" customHeight="1" x14ac:dyDescent="0.2"/>
    <row r="41884" ht="13.15" customHeight="1" x14ac:dyDescent="0.2"/>
    <row r="41885" ht="13.15" customHeight="1" x14ac:dyDescent="0.2"/>
    <row r="41886" ht="13.15" customHeight="1" x14ac:dyDescent="0.2"/>
    <row r="41887" ht="13.15" customHeight="1" x14ac:dyDescent="0.2"/>
    <row r="41888" ht="13.15" customHeight="1" x14ac:dyDescent="0.2"/>
    <row r="41889" ht="13.15" customHeight="1" x14ac:dyDescent="0.2"/>
    <row r="41890" ht="13.15" customHeight="1" x14ac:dyDescent="0.2"/>
    <row r="41891" ht="13.15" customHeight="1" x14ac:dyDescent="0.2"/>
    <row r="41892" ht="13.15" customHeight="1" x14ac:dyDescent="0.2"/>
    <row r="41893" ht="13.15" customHeight="1" x14ac:dyDescent="0.2"/>
    <row r="41894" ht="13.15" customHeight="1" x14ac:dyDescent="0.2"/>
    <row r="41895" ht="13.15" customHeight="1" x14ac:dyDescent="0.2"/>
    <row r="41896" ht="13.15" customHeight="1" x14ac:dyDescent="0.2"/>
    <row r="41897" ht="13.15" customHeight="1" x14ac:dyDescent="0.2"/>
    <row r="41898" ht="13.15" customHeight="1" x14ac:dyDescent="0.2"/>
    <row r="41899" ht="13.15" customHeight="1" x14ac:dyDescent="0.2"/>
    <row r="41900" ht="13.15" customHeight="1" x14ac:dyDescent="0.2"/>
    <row r="41901" ht="13.15" customHeight="1" x14ac:dyDescent="0.2"/>
    <row r="41902" ht="13.15" customHeight="1" x14ac:dyDescent="0.2"/>
    <row r="41903" ht="13.15" customHeight="1" x14ac:dyDescent="0.2"/>
    <row r="41904" ht="13.15" customHeight="1" x14ac:dyDescent="0.2"/>
    <row r="41905" ht="13.15" customHeight="1" x14ac:dyDescent="0.2"/>
    <row r="41906" ht="13.15" customHeight="1" x14ac:dyDescent="0.2"/>
    <row r="41907" ht="13.15" customHeight="1" x14ac:dyDescent="0.2"/>
    <row r="41908" ht="13.15" customHeight="1" x14ac:dyDescent="0.2"/>
    <row r="41909" ht="13.15" customHeight="1" x14ac:dyDescent="0.2"/>
    <row r="41910" ht="13.15" customHeight="1" x14ac:dyDescent="0.2"/>
    <row r="41911" ht="13.15" customHeight="1" x14ac:dyDescent="0.2"/>
    <row r="41912" ht="13.15" customHeight="1" x14ac:dyDescent="0.2"/>
    <row r="41913" ht="13.15" customHeight="1" x14ac:dyDescent="0.2"/>
    <row r="41914" ht="13.15" customHeight="1" x14ac:dyDescent="0.2"/>
    <row r="41915" ht="13.15" customHeight="1" x14ac:dyDescent="0.2"/>
    <row r="41916" ht="13.15" customHeight="1" x14ac:dyDescent="0.2"/>
    <row r="41917" ht="13.15" customHeight="1" x14ac:dyDescent="0.2"/>
    <row r="41918" ht="13.15" customHeight="1" x14ac:dyDescent="0.2"/>
    <row r="41919" ht="13.15" customHeight="1" x14ac:dyDescent="0.2"/>
    <row r="41920" ht="13.15" customHeight="1" x14ac:dyDescent="0.2"/>
    <row r="41921" ht="13.15" customHeight="1" x14ac:dyDescent="0.2"/>
    <row r="41922" ht="13.15" customHeight="1" x14ac:dyDescent="0.2"/>
    <row r="41923" ht="13.15" customHeight="1" x14ac:dyDescent="0.2"/>
    <row r="41924" ht="13.15" customHeight="1" x14ac:dyDescent="0.2"/>
    <row r="41925" ht="13.15" customHeight="1" x14ac:dyDescent="0.2"/>
    <row r="41926" ht="13.15" customHeight="1" x14ac:dyDescent="0.2"/>
    <row r="41927" ht="13.15" customHeight="1" x14ac:dyDescent="0.2"/>
    <row r="41928" ht="13.15" customHeight="1" x14ac:dyDescent="0.2"/>
    <row r="41929" ht="13.15" customHeight="1" x14ac:dyDescent="0.2"/>
    <row r="41930" ht="13.15" customHeight="1" x14ac:dyDescent="0.2"/>
    <row r="41931" ht="13.15" customHeight="1" x14ac:dyDescent="0.2"/>
    <row r="41932" ht="13.15" customHeight="1" x14ac:dyDescent="0.2"/>
    <row r="41933" ht="13.15" customHeight="1" x14ac:dyDescent="0.2"/>
    <row r="41934" ht="13.15" customHeight="1" x14ac:dyDescent="0.2"/>
    <row r="41935" ht="13.15" customHeight="1" x14ac:dyDescent="0.2"/>
    <row r="41936" ht="13.15" customHeight="1" x14ac:dyDescent="0.2"/>
    <row r="41937" ht="13.15" customHeight="1" x14ac:dyDescent="0.2"/>
    <row r="41938" ht="13.15" customHeight="1" x14ac:dyDescent="0.2"/>
    <row r="41939" ht="13.15" customHeight="1" x14ac:dyDescent="0.2"/>
    <row r="41940" ht="13.15" customHeight="1" x14ac:dyDescent="0.2"/>
    <row r="41941" ht="13.15" customHeight="1" x14ac:dyDescent="0.2"/>
    <row r="41942" ht="13.15" customHeight="1" x14ac:dyDescent="0.2"/>
    <row r="41943" ht="13.15" customHeight="1" x14ac:dyDescent="0.2"/>
    <row r="41944" ht="13.15" customHeight="1" x14ac:dyDescent="0.2"/>
    <row r="41945" ht="13.15" customHeight="1" x14ac:dyDescent="0.2"/>
    <row r="41946" ht="13.15" customHeight="1" x14ac:dyDescent="0.2"/>
    <row r="41947" ht="13.15" customHeight="1" x14ac:dyDescent="0.2"/>
    <row r="41948" ht="13.15" customHeight="1" x14ac:dyDescent="0.2"/>
    <row r="41949" ht="13.15" customHeight="1" x14ac:dyDescent="0.2"/>
    <row r="41950" ht="13.15" customHeight="1" x14ac:dyDescent="0.2"/>
    <row r="41951" ht="13.15" customHeight="1" x14ac:dyDescent="0.2"/>
    <row r="41952" ht="13.15" customHeight="1" x14ac:dyDescent="0.2"/>
    <row r="41953" ht="13.15" customHeight="1" x14ac:dyDescent="0.2"/>
    <row r="41954" ht="13.15" customHeight="1" x14ac:dyDescent="0.2"/>
    <row r="41955" ht="13.15" customHeight="1" x14ac:dyDescent="0.2"/>
    <row r="41956" ht="13.15" customHeight="1" x14ac:dyDescent="0.2"/>
    <row r="41957" ht="13.15" customHeight="1" x14ac:dyDescent="0.2"/>
    <row r="41958" ht="13.15" customHeight="1" x14ac:dyDescent="0.2"/>
    <row r="41959" ht="13.15" customHeight="1" x14ac:dyDescent="0.2"/>
    <row r="41960" ht="13.15" customHeight="1" x14ac:dyDescent="0.2"/>
    <row r="41961" ht="13.15" customHeight="1" x14ac:dyDescent="0.2"/>
    <row r="41962" ht="13.15" customHeight="1" x14ac:dyDescent="0.2"/>
    <row r="41963" ht="13.15" customHeight="1" x14ac:dyDescent="0.2"/>
    <row r="41964" ht="13.15" customHeight="1" x14ac:dyDescent="0.2"/>
    <row r="41965" ht="13.15" customHeight="1" x14ac:dyDescent="0.2"/>
    <row r="41966" ht="13.15" customHeight="1" x14ac:dyDescent="0.2"/>
    <row r="41967" ht="13.15" customHeight="1" x14ac:dyDescent="0.2"/>
    <row r="41968" ht="13.15" customHeight="1" x14ac:dyDescent="0.2"/>
    <row r="41969" ht="13.15" customHeight="1" x14ac:dyDescent="0.2"/>
    <row r="41970" ht="13.15" customHeight="1" x14ac:dyDescent="0.2"/>
    <row r="41971" ht="13.15" customHeight="1" x14ac:dyDescent="0.2"/>
    <row r="41972" ht="13.15" customHeight="1" x14ac:dyDescent="0.2"/>
    <row r="41973" ht="13.15" customHeight="1" x14ac:dyDescent="0.2"/>
    <row r="41974" ht="13.15" customHeight="1" x14ac:dyDescent="0.2"/>
    <row r="41975" ht="13.15" customHeight="1" x14ac:dyDescent="0.2"/>
    <row r="41976" ht="13.15" customHeight="1" x14ac:dyDescent="0.2"/>
    <row r="41977" ht="13.15" customHeight="1" x14ac:dyDescent="0.2"/>
    <row r="41978" ht="13.15" customHeight="1" x14ac:dyDescent="0.2"/>
    <row r="41979" ht="13.15" customHeight="1" x14ac:dyDescent="0.2"/>
    <row r="41980" ht="13.15" customHeight="1" x14ac:dyDescent="0.2"/>
    <row r="41981" ht="13.15" customHeight="1" x14ac:dyDescent="0.2"/>
    <row r="41982" ht="13.15" customHeight="1" x14ac:dyDescent="0.2"/>
    <row r="41983" ht="13.15" customHeight="1" x14ac:dyDescent="0.2"/>
    <row r="41984" ht="13.15" customHeight="1" x14ac:dyDescent="0.2"/>
    <row r="41985" ht="13.15" customHeight="1" x14ac:dyDescent="0.2"/>
    <row r="41986" ht="13.15" customHeight="1" x14ac:dyDescent="0.2"/>
    <row r="41987" ht="13.15" customHeight="1" x14ac:dyDescent="0.2"/>
    <row r="41988" ht="13.15" customHeight="1" x14ac:dyDescent="0.2"/>
    <row r="41989" ht="13.15" customHeight="1" x14ac:dyDescent="0.2"/>
    <row r="41990" ht="13.15" customHeight="1" x14ac:dyDescent="0.2"/>
    <row r="41991" ht="13.15" customHeight="1" x14ac:dyDescent="0.2"/>
    <row r="41992" ht="13.15" customHeight="1" x14ac:dyDescent="0.2"/>
    <row r="41993" ht="13.15" customHeight="1" x14ac:dyDescent="0.2"/>
    <row r="41994" ht="13.15" customHeight="1" x14ac:dyDescent="0.2"/>
    <row r="41995" ht="13.15" customHeight="1" x14ac:dyDescent="0.2"/>
    <row r="41996" ht="13.15" customHeight="1" x14ac:dyDescent="0.2"/>
    <row r="41997" ht="13.15" customHeight="1" x14ac:dyDescent="0.2"/>
    <row r="41998" ht="13.15" customHeight="1" x14ac:dyDescent="0.2"/>
    <row r="41999" ht="13.15" customHeight="1" x14ac:dyDescent="0.2"/>
    <row r="42000" ht="13.15" customHeight="1" x14ac:dyDescent="0.2"/>
    <row r="42001" ht="13.15" customHeight="1" x14ac:dyDescent="0.2"/>
    <row r="42002" ht="13.15" customHeight="1" x14ac:dyDescent="0.2"/>
    <row r="42003" ht="13.15" customHeight="1" x14ac:dyDescent="0.2"/>
    <row r="42004" ht="13.15" customHeight="1" x14ac:dyDescent="0.2"/>
    <row r="42005" ht="13.15" customHeight="1" x14ac:dyDescent="0.2"/>
    <row r="42006" ht="13.15" customHeight="1" x14ac:dyDescent="0.2"/>
    <row r="42007" ht="13.15" customHeight="1" x14ac:dyDescent="0.2"/>
    <row r="42008" ht="13.15" customHeight="1" x14ac:dyDescent="0.2"/>
    <row r="42009" ht="13.15" customHeight="1" x14ac:dyDescent="0.2"/>
    <row r="42010" ht="13.15" customHeight="1" x14ac:dyDescent="0.2"/>
    <row r="42011" ht="13.15" customHeight="1" x14ac:dyDescent="0.2"/>
    <row r="42012" ht="13.15" customHeight="1" x14ac:dyDescent="0.2"/>
    <row r="42013" ht="13.15" customHeight="1" x14ac:dyDescent="0.2"/>
    <row r="42014" ht="13.15" customHeight="1" x14ac:dyDescent="0.2"/>
    <row r="42015" ht="13.15" customHeight="1" x14ac:dyDescent="0.2"/>
    <row r="42016" ht="13.15" customHeight="1" x14ac:dyDescent="0.2"/>
    <row r="42017" ht="13.15" customHeight="1" x14ac:dyDescent="0.2"/>
    <row r="42018" ht="13.15" customHeight="1" x14ac:dyDescent="0.2"/>
    <row r="42019" ht="13.15" customHeight="1" x14ac:dyDescent="0.2"/>
    <row r="42020" ht="13.15" customHeight="1" x14ac:dyDescent="0.2"/>
    <row r="42021" ht="13.15" customHeight="1" x14ac:dyDescent="0.2"/>
    <row r="42022" ht="13.15" customHeight="1" x14ac:dyDescent="0.2"/>
    <row r="42023" ht="13.15" customHeight="1" x14ac:dyDescent="0.2"/>
    <row r="42024" ht="13.15" customHeight="1" x14ac:dyDescent="0.2"/>
    <row r="42025" ht="13.15" customHeight="1" x14ac:dyDescent="0.2"/>
    <row r="42026" ht="13.15" customHeight="1" x14ac:dyDescent="0.2"/>
    <row r="42027" ht="13.15" customHeight="1" x14ac:dyDescent="0.2"/>
    <row r="42028" ht="13.15" customHeight="1" x14ac:dyDescent="0.2"/>
    <row r="42029" ht="13.15" customHeight="1" x14ac:dyDescent="0.2"/>
    <row r="42030" ht="13.15" customHeight="1" x14ac:dyDescent="0.2"/>
    <row r="42031" ht="13.15" customHeight="1" x14ac:dyDescent="0.2"/>
    <row r="42032" ht="13.15" customHeight="1" x14ac:dyDescent="0.2"/>
    <row r="42033" ht="13.15" customHeight="1" x14ac:dyDescent="0.2"/>
    <row r="42034" ht="13.15" customHeight="1" x14ac:dyDescent="0.2"/>
    <row r="42035" ht="13.15" customHeight="1" x14ac:dyDescent="0.2"/>
    <row r="42036" ht="13.15" customHeight="1" x14ac:dyDescent="0.2"/>
    <row r="42037" ht="13.15" customHeight="1" x14ac:dyDescent="0.2"/>
    <row r="42038" ht="13.15" customHeight="1" x14ac:dyDescent="0.2"/>
    <row r="42039" ht="13.15" customHeight="1" x14ac:dyDescent="0.2"/>
    <row r="42040" ht="13.15" customHeight="1" x14ac:dyDescent="0.2"/>
    <row r="42041" ht="13.15" customHeight="1" x14ac:dyDescent="0.2"/>
    <row r="42042" ht="13.15" customHeight="1" x14ac:dyDescent="0.2"/>
    <row r="42043" ht="13.15" customHeight="1" x14ac:dyDescent="0.2"/>
    <row r="42044" ht="13.15" customHeight="1" x14ac:dyDescent="0.2"/>
    <row r="42045" ht="13.15" customHeight="1" x14ac:dyDescent="0.2"/>
    <row r="42046" ht="13.15" customHeight="1" x14ac:dyDescent="0.2"/>
    <row r="42047" ht="13.15" customHeight="1" x14ac:dyDescent="0.2"/>
    <row r="42048" ht="13.15" customHeight="1" x14ac:dyDescent="0.2"/>
    <row r="42049" ht="13.15" customHeight="1" x14ac:dyDescent="0.2"/>
    <row r="42050" ht="13.15" customHeight="1" x14ac:dyDescent="0.2"/>
    <row r="42051" ht="13.15" customHeight="1" x14ac:dyDescent="0.2"/>
    <row r="42052" ht="13.15" customHeight="1" x14ac:dyDescent="0.2"/>
    <row r="42053" ht="13.15" customHeight="1" x14ac:dyDescent="0.2"/>
    <row r="42054" ht="13.15" customHeight="1" x14ac:dyDescent="0.2"/>
    <row r="42055" ht="13.15" customHeight="1" x14ac:dyDescent="0.2"/>
    <row r="42056" ht="13.15" customHeight="1" x14ac:dyDescent="0.2"/>
    <row r="42057" ht="13.15" customHeight="1" x14ac:dyDescent="0.2"/>
    <row r="42058" ht="13.15" customHeight="1" x14ac:dyDescent="0.2"/>
    <row r="42059" ht="13.15" customHeight="1" x14ac:dyDescent="0.2"/>
    <row r="42060" ht="13.15" customHeight="1" x14ac:dyDescent="0.2"/>
    <row r="42061" ht="13.15" customHeight="1" x14ac:dyDescent="0.2"/>
    <row r="42062" ht="13.15" customHeight="1" x14ac:dyDescent="0.2"/>
    <row r="42063" ht="13.15" customHeight="1" x14ac:dyDescent="0.2"/>
    <row r="42064" ht="13.15" customHeight="1" x14ac:dyDescent="0.2"/>
    <row r="42065" ht="13.15" customHeight="1" x14ac:dyDescent="0.2"/>
    <row r="42066" ht="13.15" customHeight="1" x14ac:dyDescent="0.2"/>
    <row r="42067" ht="13.15" customHeight="1" x14ac:dyDescent="0.2"/>
    <row r="42068" ht="13.15" customHeight="1" x14ac:dyDescent="0.2"/>
    <row r="42069" ht="13.15" customHeight="1" x14ac:dyDescent="0.2"/>
    <row r="42070" ht="13.15" customHeight="1" x14ac:dyDescent="0.2"/>
    <row r="42071" ht="13.15" customHeight="1" x14ac:dyDescent="0.2"/>
    <row r="42072" ht="13.15" customHeight="1" x14ac:dyDescent="0.2"/>
    <row r="42073" ht="13.15" customHeight="1" x14ac:dyDescent="0.2"/>
    <row r="42074" ht="13.15" customHeight="1" x14ac:dyDescent="0.2"/>
    <row r="42075" ht="13.15" customHeight="1" x14ac:dyDescent="0.2"/>
    <row r="42076" ht="13.15" customHeight="1" x14ac:dyDescent="0.2"/>
    <row r="42077" ht="13.15" customHeight="1" x14ac:dyDescent="0.2"/>
    <row r="42078" ht="13.15" customHeight="1" x14ac:dyDescent="0.2"/>
    <row r="42079" ht="13.15" customHeight="1" x14ac:dyDescent="0.2"/>
    <row r="42080" ht="13.15" customHeight="1" x14ac:dyDescent="0.2"/>
    <row r="42081" ht="13.15" customHeight="1" x14ac:dyDescent="0.2"/>
    <row r="42082" ht="13.15" customHeight="1" x14ac:dyDescent="0.2"/>
    <row r="42083" ht="13.15" customHeight="1" x14ac:dyDescent="0.2"/>
    <row r="42084" ht="13.15" customHeight="1" x14ac:dyDescent="0.2"/>
    <row r="42085" ht="13.15" customHeight="1" x14ac:dyDescent="0.2"/>
    <row r="42086" ht="13.15" customHeight="1" x14ac:dyDescent="0.2"/>
    <row r="42087" ht="13.15" customHeight="1" x14ac:dyDescent="0.2"/>
    <row r="42088" ht="13.15" customHeight="1" x14ac:dyDescent="0.2"/>
    <row r="42089" ht="13.15" customHeight="1" x14ac:dyDescent="0.2"/>
    <row r="42090" ht="13.15" customHeight="1" x14ac:dyDescent="0.2"/>
    <row r="42091" ht="13.15" customHeight="1" x14ac:dyDescent="0.2"/>
    <row r="42092" ht="13.15" customHeight="1" x14ac:dyDescent="0.2"/>
    <row r="42093" ht="13.15" customHeight="1" x14ac:dyDescent="0.2"/>
    <row r="42094" ht="13.15" customHeight="1" x14ac:dyDescent="0.2"/>
    <row r="42095" ht="13.15" customHeight="1" x14ac:dyDescent="0.2"/>
    <row r="42096" ht="13.15" customHeight="1" x14ac:dyDescent="0.2"/>
    <row r="42097" ht="13.15" customHeight="1" x14ac:dyDescent="0.2"/>
    <row r="42098" ht="13.15" customHeight="1" x14ac:dyDescent="0.2"/>
    <row r="42099" ht="13.15" customHeight="1" x14ac:dyDescent="0.2"/>
    <row r="42100" ht="13.15" customHeight="1" x14ac:dyDescent="0.2"/>
    <row r="42101" ht="13.15" customHeight="1" x14ac:dyDescent="0.2"/>
    <row r="42102" ht="13.15" customHeight="1" x14ac:dyDescent="0.2"/>
    <row r="42103" ht="13.15" customHeight="1" x14ac:dyDescent="0.2"/>
    <row r="42104" ht="13.15" customHeight="1" x14ac:dyDescent="0.2"/>
    <row r="42105" ht="13.15" customHeight="1" x14ac:dyDescent="0.2"/>
    <row r="42106" ht="13.15" customHeight="1" x14ac:dyDescent="0.2"/>
    <row r="42107" ht="13.15" customHeight="1" x14ac:dyDescent="0.2"/>
    <row r="42108" ht="13.15" customHeight="1" x14ac:dyDescent="0.2"/>
    <row r="42109" ht="13.15" customHeight="1" x14ac:dyDescent="0.2"/>
    <row r="42110" ht="13.15" customHeight="1" x14ac:dyDescent="0.2"/>
    <row r="42111" ht="13.15" customHeight="1" x14ac:dyDescent="0.2"/>
    <row r="42112" ht="13.15" customHeight="1" x14ac:dyDescent="0.2"/>
    <row r="42113" ht="13.15" customHeight="1" x14ac:dyDescent="0.2"/>
    <row r="42114" ht="13.15" customHeight="1" x14ac:dyDescent="0.2"/>
    <row r="42115" ht="13.15" customHeight="1" x14ac:dyDescent="0.2"/>
    <row r="42116" ht="13.15" customHeight="1" x14ac:dyDescent="0.2"/>
    <row r="42117" ht="13.15" customHeight="1" x14ac:dyDescent="0.2"/>
    <row r="42118" ht="13.15" customHeight="1" x14ac:dyDescent="0.2"/>
    <row r="42119" ht="13.15" customHeight="1" x14ac:dyDescent="0.2"/>
    <row r="42120" ht="13.15" customHeight="1" x14ac:dyDescent="0.2"/>
    <row r="42121" ht="13.15" customHeight="1" x14ac:dyDescent="0.2"/>
    <row r="42122" ht="13.15" customHeight="1" x14ac:dyDescent="0.2"/>
    <row r="42123" ht="13.15" customHeight="1" x14ac:dyDescent="0.2"/>
    <row r="42124" ht="13.15" customHeight="1" x14ac:dyDescent="0.2"/>
    <row r="42125" ht="13.15" customHeight="1" x14ac:dyDescent="0.2"/>
    <row r="42126" ht="13.15" customHeight="1" x14ac:dyDescent="0.2"/>
    <row r="42127" ht="13.15" customHeight="1" x14ac:dyDescent="0.2"/>
    <row r="42128" ht="13.15" customHeight="1" x14ac:dyDescent="0.2"/>
    <row r="42129" ht="13.15" customHeight="1" x14ac:dyDescent="0.2"/>
    <row r="42130" ht="13.15" customHeight="1" x14ac:dyDescent="0.2"/>
    <row r="42131" ht="13.15" customHeight="1" x14ac:dyDescent="0.2"/>
    <row r="42132" ht="13.15" customHeight="1" x14ac:dyDescent="0.2"/>
    <row r="42133" ht="13.15" customHeight="1" x14ac:dyDescent="0.2"/>
    <row r="42134" ht="13.15" customHeight="1" x14ac:dyDescent="0.2"/>
    <row r="42135" ht="13.15" customHeight="1" x14ac:dyDescent="0.2"/>
    <row r="42136" ht="13.15" customHeight="1" x14ac:dyDescent="0.2"/>
    <row r="42137" ht="13.15" customHeight="1" x14ac:dyDescent="0.2"/>
    <row r="42138" ht="13.15" customHeight="1" x14ac:dyDescent="0.2"/>
    <row r="42139" ht="13.15" customHeight="1" x14ac:dyDescent="0.2"/>
    <row r="42140" ht="13.15" customHeight="1" x14ac:dyDescent="0.2"/>
    <row r="42141" ht="13.15" customHeight="1" x14ac:dyDescent="0.2"/>
    <row r="42142" ht="13.15" customHeight="1" x14ac:dyDescent="0.2"/>
    <row r="42143" ht="13.15" customHeight="1" x14ac:dyDescent="0.2"/>
    <row r="42144" ht="13.15" customHeight="1" x14ac:dyDescent="0.2"/>
    <row r="42145" ht="13.15" customHeight="1" x14ac:dyDescent="0.2"/>
    <row r="42146" ht="13.15" customHeight="1" x14ac:dyDescent="0.2"/>
    <row r="42147" ht="13.15" customHeight="1" x14ac:dyDescent="0.2"/>
    <row r="42148" ht="13.15" customHeight="1" x14ac:dyDescent="0.2"/>
    <row r="42149" ht="13.15" customHeight="1" x14ac:dyDescent="0.2"/>
    <row r="42150" ht="13.15" customHeight="1" x14ac:dyDescent="0.2"/>
    <row r="42151" ht="13.15" customHeight="1" x14ac:dyDescent="0.2"/>
    <row r="42152" ht="13.15" customHeight="1" x14ac:dyDescent="0.2"/>
    <row r="42153" ht="13.15" customHeight="1" x14ac:dyDescent="0.2"/>
    <row r="42154" ht="13.15" customHeight="1" x14ac:dyDescent="0.2"/>
    <row r="42155" ht="13.15" customHeight="1" x14ac:dyDescent="0.2"/>
    <row r="42156" ht="13.15" customHeight="1" x14ac:dyDescent="0.2"/>
    <row r="42157" ht="13.15" customHeight="1" x14ac:dyDescent="0.2"/>
    <row r="42158" ht="13.15" customHeight="1" x14ac:dyDescent="0.2"/>
    <row r="42159" ht="13.15" customHeight="1" x14ac:dyDescent="0.2"/>
    <row r="42160" ht="13.15" customHeight="1" x14ac:dyDescent="0.2"/>
    <row r="42161" ht="13.15" customHeight="1" x14ac:dyDescent="0.2"/>
    <row r="42162" ht="13.15" customHeight="1" x14ac:dyDescent="0.2"/>
    <row r="42163" ht="13.15" customHeight="1" x14ac:dyDescent="0.2"/>
    <row r="42164" ht="13.15" customHeight="1" x14ac:dyDescent="0.2"/>
    <row r="42165" ht="13.15" customHeight="1" x14ac:dyDescent="0.2"/>
    <row r="42166" ht="13.15" customHeight="1" x14ac:dyDescent="0.2"/>
    <row r="42167" ht="13.15" customHeight="1" x14ac:dyDescent="0.2"/>
    <row r="42168" ht="13.15" customHeight="1" x14ac:dyDescent="0.2"/>
    <row r="42169" ht="13.15" customHeight="1" x14ac:dyDescent="0.2"/>
    <row r="42170" ht="13.15" customHeight="1" x14ac:dyDescent="0.2"/>
    <row r="42171" ht="13.15" customHeight="1" x14ac:dyDescent="0.2"/>
    <row r="42172" ht="13.15" customHeight="1" x14ac:dyDescent="0.2"/>
    <row r="42173" ht="13.15" customHeight="1" x14ac:dyDescent="0.2"/>
    <row r="42174" ht="13.15" customHeight="1" x14ac:dyDescent="0.2"/>
    <row r="42175" ht="13.15" customHeight="1" x14ac:dyDescent="0.2"/>
    <row r="42176" ht="13.15" customHeight="1" x14ac:dyDescent="0.2"/>
    <row r="42177" ht="13.15" customHeight="1" x14ac:dyDescent="0.2"/>
    <row r="42178" ht="13.15" customHeight="1" x14ac:dyDescent="0.2"/>
    <row r="42179" ht="13.15" customHeight="1" x14ac:dyDescent="0.2"/>
    <row r="42180" ht="13.15" customHeight="1" x14ac:dyDescent="0.2"/>
    <row r="42181" ht="13.15" customHeight="1" x14ac:dyDescent="0.2"/>
    <row r="42182" ht="13.15" customHeight="1" x14ac:dyDescent="0.2"/>
    <row r="42183" ht="13.15" customHeight="1" x14ac:dyDescent="0.2"/>
    <row r="42184" ht="13.15" customHeight="1" x14ac:dyDescent="0.2"/>
    <row r="42185" ht="13.15" customHeight="1" x14ac:dyDescent="0.2"/>
    <row r="42186" ht="13.15" customHeight="1" x14ac:dyDescent="0.2"/>
    <row r="42187" ht="13.15" customHeight="1" x14ac:dyDescent="0.2"/>
    <row r="42188" ht="13.15" customHeight="1" x14ac:dyDescent="0.2"/>
    <row r="42189" ht="13.15" customHeight="1" x14ac:dyDescent="0.2"/>
    <row r="42190" ht="13.15" customHeight="1" x14ac:dyDescent="0.2"/>
    <row r="42191" ht="13.15" customHeight="1" x14ac:dyDescent="0.2"/>
    <row r="42192" ht="13.15" customHeight="1" x14ac:dyDescent="0.2"/>
    <row r="42193" ht="13.15" customHeight="1" x14ac:dyDescent="0.2"/>
    <row r="42194" ht="13.15" customHeight="1" x14ac:dyDescent="0.2"/>
    <row r="42195" ht="13.15" customHeight="1" x14ac:dyDescent="0.2"/>
    <row r="42196" ht="13.15" customHeight="1" x14ac:dyDescent="0.2"/>
    <row r="42197" ht="13.15" customHeight="1" x14ac:dyDescent="0.2"/>
    <row r="42198" ht="13.15" customHeight="1" x14ac:dyDescent="0.2"/>
    <row r="42199" ht="13.15" customHeight="1" x14ac:dyDescent="0.2"/>
    <row r="42200" ht="13.15" customHeight="1" x14ac:dyDescent="0.2"/>
    <row r="42201" ht="13.15" customHeight="1" x14ac:dyDescent="0.2"/>
    <row r="42202" ht="13.15" customHeight="1" x14ac:dyDescent="0.2"/>
    <row r="42203" ht="13.15" customHeight="1" x14ac:dyDescent="0.2"/>
    <row r="42204" ht="13.15" customHeight="1" x14ac:dyDescent="0.2"/>
    <row r="42205" ht="13.15" customHeight="1" x14ac:dyDescent="0.2"/>
    <row r="42206" ht="13.15" customHeight="1" x14ac:dyDescent="0.2"/>
    <row r="42207" ht="13.15" customHeight="1" x14ac:dyDescent="0.2"/>
    <row r="42208" ht="13.15" customHeight="1" x14ac:dyDescent="0.2"/>
    <row r="42209" ht="13.15" customHeight="1" x14ac:dyDescent="0.2"/>
    <row r="42210" ht="13.15" customHeight="1" x14ac:dyDescent="0.2"/>
    <row r="42211" ht="13.15" customHeight="1" x14ac:dyDescent="0.2"/>
    <row r="42212" ht="13.15" customHeight="1" x14ac:dyDescent="0.2"/>
    <row r="42213" ht="13.15" customHeight="1" x14ac:dyDescent="0.2"/>
    <row r="42214" ht="13.15" customHeight="1" x14ac:dyDescent="0.2"/>
    <row r="42215" ht="13.15" customHeight="1" x14ac:dyDescent="0.2"/>
    <row r="42216" ht="13.15" customHeight="1" x14ac:dyDescent="0.2"/>
    <row r="42217" ht="13.15" customHeight="1" x14ac:dyDescent="0.2"/>
    <row r="42218" ht="13.15" customHeight="1" x14ac:dyDescent="0.2"/>
    <row r="42219" ht="13.15" customHeight="1" x14ac:dyDescent="0.2"/>
    <row r="42220" ht="13.15" customHeight="1" x14ac:dyDescent="0.2"/>
    <row r="42221" ht="13.15" customHeight="1" x14ac:dyDescent="0.2"/>
    <row r="42222" ht="13.15" customHeight="1" x14ac:dyDescent="0.2"/>
    <row r="42223" ht="13.15" customHeight="1" x14ac:dyDescent="0.2"/>
    <row r="42224" ht="13.15" customHeight="1" x14ac:dyDescent="0.2"/>
    <row r="42225" ht="13.15" customHeight="1" x14ac:dyDescent="0.2"/>
    <row r="42226" ht="13.15" customHeight="1" x14ac:dyDescent="0.2"/>
    <row r="42227" ht="13.15" customHeight="1" x14ac:dyDescent="0.2"/>
    <row r="42228" ht="13.15" customHeight="1" x14ac:dyDescent="0.2"/>
    <row r="42229" ht="13.15" customHeight="1" x14ac:dyDescent="0.2"/>
    <row r="42230" ht="13.15" customHeight="1" x14ac:dyDescent="0.2"/>
    <row r="42231" ht="13.15" customHeight="1" x14ac:dyDescent="0.2"/>
    <row r="42232" ht="13.15" customHeight="1" x14ac:dyDescent="0.2"/>
    <row r="42233" ht="13.15" customHeight="1" x14ac:dyDescent="0.2"/>
    <row r="42234" ht="13.15" customHeight="1" x14ac:dyDescent="0.2"/>
    <row r="42235" ht="13.15" customHeight="1" x14ac:dyDescent="0.2"/>
    <row r="42236" ht="13.15" customHeight="1" x14ac:dyDescent="0.2"/>
    <row r="42237" ht="13.15" customHeight="1" x14ac:dyDescent="0.2"/>
    <row r="42238" ht="13.15" customHeight="1" x14ac:dyDescent="0.2"/>
    <row r="42239" ht="13.15" customHeight="1" x14ac:dyDescent="0.2"/>
    <row r="42240" ht="13.15" customHeight="1" x14ac:dyDescent="0.2"/>
    <row r="42241" ht="13.15" customHeight="1" x14ac:dyDescent="0.2"/>
    <row r="42242" ht="13.15" customHeight="1" x14ac:dyDescent="0.2"/>
    <row r="42243" ht="13.15" customHeight="1" x14ac:dyDescent="0.2"/>
    <row r="42244" ht="13.15" customHeight="1" x14ac:dyDescent="0.2"/>
    <row r="42245" ht="13.15" customHeight="1" x14ac:dyDescent="0.2"/>
    <row r="42246" ht="13.15" customHeight="1" x14ac:dyDescent="0.2"/>
    <row r="42247" ht="13.15" customHeight="1" x14ac:dyDescent="0.2"/>
    <row r="42248" ht="13.15" customHeight="1" x14ac:dyDescent="0.2"/>
    <row r="42249" ht="13.15" customHeight="1" x14ac:dyDescent="0.2"/>
    <row r="42250" ht="13.15" customHeight="1" x14ac:dyDescent="0.2"/>
    <row r="42251" ht="13.15" customHeight="1" x14ac:dyDescent="0.2"/>
    <row r="42252" ht="13.15" customHeight="1" x14ac:dyDescent="0.2"/>
    <row r="42253" ht="13.15" customHeight="1" x14ac:dyDescent="0.2"/>
    <row r="42254" ht="13.15" customHeight="1" x14ac:dyDescent="0.2"/>
    <row r="42255" ht="13.15" customHeight="1" x14ac:dyDescent="0.2"/>
    <row r="42256" ht="13.15" customHeight="1" x14ac:dyDescent="0.2"/>
    <row r="42257" ht="13.15" customHeight="1" x14ac:dyDescent="0.2"/>
    <row r="42258" ht="13.15" customHeight="1" x14ac:dyDescent="0.2"/>
    <row r="42259" ht="13.15" customHeight="1" x14ac:dyDescent="0.2"/>
    <row r="42260" ht="13.15" customHeight="1" x14ac:dyDescent="0.2"/>
    <row r="42261" ht="13.15" customHeight="1" x14ac:dyDescent="0.2"/>
    <row r="42262" ht="13.15" customHeight="1" x14ac:dyDescent="0.2"/>
    <row r="42263" ht="13.15" customHeight="1" x14ac:dyDescent="0.2"/>
    <row r="42264" ht="13.15" customHeight="1" x14ac:dyDescent="0.2"/>
    <row r="42265" ht="13.15" customHeight="1" x14ac:dyDescent="0.2"/>
    <row r="42266" ht="13.15" customHeight="1" x14ac:dyDescent="0.2"/>
    <row r="42267" ht="13.15" customHeight="1" x14ac:dyDescent="0.2"/>
    <row r="42268" ht="13.15" customHeight="1" x14ac:dyDescent="0.2"/>
    <row r="42269" ht="13.15" customHeight="1" x14ac:dyDescent="0.2"/>
    <row r="42270" ht="13.15" customHeight="1" x14ac:dyDescent="0.2"/>
    <row r="42271" ht="13.15" customHeight="1" x14ac:dyDescent="0.2"/>
    <row r="42272" ht="13.15" customHeight="1" x14ac:dyDescent="0.2"/>
    <row r="42273" ht="13.15" customHeight="1" x14ac:dyDescent="0.2"/>
    <row r="42274" ht="13.15" customHeight="1" x14ac:dyDescent="0.2"/>
    <row r="42275" ht="13.15" customHeight="1" x14ac:dyDescent="0.2"/>
    <row r="42276" ht="13.15" customHeight="1" x14ac:dyDescent="0.2"/>
    <row r="42277" ht="13.15" customHeight="1" x14ac:dyDescent="0.2"/>
    <row r="42278" ht="13.15" customHeight="1" x14ac:dyDescent="0.2"/>
    <row r="42279" ht="13.15" customHeight="1" x14ac:dyDescent="0.2"/>
    <row r="42280" ht="13.15" customHeight="1" x14ac:dyDescent="0.2"/>
    <row r="42281" ht="13.15" customHeight="1" x14ac:dyDescent="0.2"/>
    <row r="42282" ht="13.15" customHeight="1" x14ac:dyDescent="0.2"/>
    <row r="42283" ht="13.15" customHeight="1" x14ac:dyDescent="0.2"/>
    <row r="42284" ht="13.15" customHeight="1" x14ac:dyDescent="0.2"/>
    <row r="42285" ht="13.15" customHeight="1" x14ac:dyDescent="0.2"/>
    <row r="42286" ht="13.15" customHeight="1" x14ac:dyDescent="0.2"/>
    <row r="42287" ht="13.15" customHeight="1" x14ac:dyDescent="0.2"/>
    <row r="42288" ht="13.15" customHeight="1" x14ac:dyDescent="0.2"/>
    <row r="42289" ht="13.15" customHeight="1" x14ac:dyDescent="0.2"/>
    <row r="42290" ht="13.15" customHeight="1" x14ac:dyDescent="0.2"/>
    <row r="42291" ht="13.15" customHeight="1" x14ac:dyDescent="0.2"/>
    <row r="42292" ht="13.15" customHeight="1" x14ac:dyDescent="0.2"/>
    <row r="42293" ht="13.15" customHeight="1" x14ac:dyDescent="0.2"/>
    <row r="42294" ht="13.15" customHeight="1" x14ac:dyDescent="0.2"/>
    <row r="42295" ht="13.15" customHeight="1" x14ac:dyDescent="0.2"/>
    <row r="42296" ht="13.15" customHeight="1" x14ac:dyDescent="0.2"/>
    <row r="42297" ht="13.15" customHeight="1" x14ac:dyDescent="0.2"/>
    <row r="42298" ht="13.15" customHeight="1" x14ac:dyDescent="0.2"/>
    <row r="42299" ht="13.15" customHeight="1" x14ac:dyDescent="0.2"/>
    <row r="42300" ht="13.15" customHeight="1" x14ac:dyDescent="0.2"/>
    <row r="42301" ht="13.15" customHeight="1" x14ac:dyDescent="0.2"/>
    <row r="42302" ht="13.15" customHeight="1" x14ac:dyDescent="0.2"/>
    <row r="42303" ht="13.15" customHeight="1" x14ac:dyDescent="0.2"/>
    <row r="42304" ht="13.15" customHeight="1" x14ac:dyDescent="0.2"/>
    <row r="42305" ht="13.15" customHeight="1" x14ac:dyDescent="0.2"/>
    <row r="42306" ht="13.15" customHeight="1" x14ac:dyDescent="0.2"/>
    <row r="42307" ht="13.15" customHeight="1" x14ac:dyDescent="0.2"/>
    <row r="42308" ht="13.15" customHeight="1" x14ac:dyDescent="0.2"/>
    <row r="42309" ht="13.15" customHeight="1" x14ac:dyDescent="0.2"/>
    <row r="42310" ht="13.15" customHeight="1" x14ac:dyDescent="0.2"/>
    <row r="42311" ht="13.15" customHeight="1" x14ac:dyDescent="0.2"/>
    <row r="42312" ht="13.15" customHeight="1" x14ac:dyDescent="0.2"/>
    <row r="42313" ht="13.15" customHeight="1" x14ac:dyDescent="0.2"/>
    <row r="42314" ht="13.15" customHeight="1" x14ac:dyDescent="0.2"/>
    <row r="42315" ht="13.15" customHeight="1" x14ac:dyDescent="0.2"/>
    <row r="42316" ht="13.15" customHeight="1" x14ac:dyDescent="0.2"/>
    <row r="42317" ht="13.15" customHeight="1" x14ac:dyDescent="0.2"/>
    <row r="42318" ht="13.15" customHeight="1" x14ac:dyDescent="0.2"/>
    <row r="42319" ht="13.15" customHeight="1" x14ac:dyDescent="0.2"/>
    <row r="42320" ht="13.15" customHeight="1" x14ac:dyDescent="0.2"/>
    <row r="42321" ht="13.15" customHeight="1" x14ac:dyDescent="0.2"/>
    <row r="42322" ht="13.15" customHeight="1" x14ac:dyDescent="0.2"/>
    <row r="42323" ht="13.15" customHeight="1" x14ac:dyDescent="0.2"/>
    <row r="42324" ht="13.15" customHeight="1" x14ac:dyDescent="0.2"/>
    <row r="42325" ht="13.15" customHeight="1" x14ac:dyDescent="0.2"/>
    <row r="42326" ht="13.15" customHeight="1" x14ac:dyDescent="0.2"/>
    <row r="42327" ht="13.15" customHeight="1" x14ac:dyDescent="0.2"/>
    <row r="42328" ht="13.15" customHeight="1" x14ac:dyDescent="0.2"/>
    <row r="42329" ht="13.15" customHeight="1" x14ac:dyDescent="0.2"/>
    <row r="42330" ht="13.15" customHeight="1" x14ac:dyDescent="0.2"/>
    <row r="42331" ht="13.15" customHeight="1" x14ac:dyDescent="0.2"/>
    <row r="42332" ht="13.15" customHeight="1" x14ac:dyDescent="0.2"/>
    <row r="42333" ht="13.15" customHeight="1" x14ac:dyDescent="0.2"/>
    <row r="42334" ht="13.15" customHeight="1" x14ac:dyDescent="0.2"/>
    <row r="42335" ht="13.15" customHeight="1" x14ac:dyDescent="0.2"/>
    <row r="42336" ht="13.15" customHeight="1" x14ac:dyDescent="0.2"/>
    <row r="42337" ht="13.15" customHeight="1" x14ac:dyDescent="0.2"/>
    <row r="42338" ht="13.15" customHeight="1" x14ac:dyDescent="0.2"/>
    <row r="42339" ht="13.15" customHeight="1" x14ac:dyDescent="0.2"/>
    <row r="42340" ht="13.15" customHeight="1" x14ac:dyDescent="0.2"/>
    <row r="42341" ht="13.15" customHeight="1" x14ac:dyDescent="0.2"/>
    <row r="42342" ht="13.15" customHeight="1" x14ac:dyDescent="0.2"/>
    <row r="42343" ht="13.15" customHeight="1" x14ac:dyDescent="0.2"/>
    <row r="42344" ht="13.15" customHeight="1" x14ac:dyDescent="0.2"/>
    <row r="42345" ht="13.15" customHeight="1" x14ac:dyDescent="0.2"/>
    <row r="42346" ht="13.15" customHeight="1" x14ac:dyDescent="0.2"/>
    <row r="42347" ht="13.15" customHeight="1" x14ac:dyDescent="0.2"/>
    <row r="42348" ht="13.15" customHeight="1" x14ac:dyDescent="0.2"/>
    <row r="42349" ht="13.15" customHeight="1" x14ac:dyDescent="0.2"/>
    <row r="42350" ht="13.15" customHeight="1" x14ac:dyDescent="0.2"/>
    <row r="42351" ht="13.15" customHeight="1" x14ac:dyDescent="0.2"/>
    <row r="42352" ht="13.15" customHeight="1" x14ac:dyDescent="0.2"/>
    <row r="42353" ht="13.15" customHeight="1" x14ac:dyDescent="0.2"/>
    <row r="42354" ht="13.15" customHeight="1" x14ac:dyDescent="0.2"/>
    <row r="42355" ht="13.15" customHeight="1" x14ac:dyDescent="0.2"/>
    <row r="42356" ht="13.15" customHeight="1" x14ac:dyDescent="0.2"/>
    <row r="42357" ht="13.15" customHeight="1" x14ac:dyDescent="0.2"/>
    <row r="42358" ht="13.15" customHeight="1" x14ac:dyDescent="0.2"/>
    <row r="42359" ht="13.15" customHeight="1" x14ac:dyDescent="0.2"/>
    <row r="42360" ht="13.15" customHeight="1" x14ac:dyDescent="0.2"/>
    <row r="42361" ht="13.15" customHeight="1" x14ac:dyDescent="0.2"/>
    <row r="42362" ht="13.15" customHeight="1" x14ac:dyDescent="0.2"/>
    <row r="42363" ht="13.15" customHeight="1" x14ac:dyDescent="0.2"/>
    <row r="42364" ht="13.15" customHeight="1" x14ac:dyDescent="0.2"/>
    <row r="42365" ht="13.15" customHeight="1" x14ac:dyDescent="0.2"/>
    <row r="42366" ht="13.15" customHeight="1" x14ac:dyDescent="0.2"/>
    <row r="42367" ht="13.15" customHeight="1" x14ac:dyDescent="0.2"/>
    <row r="42368" ht="13.15" customHeight="1" x14ac:dyDescent="0.2"/>
    <row r="42369" ht="13.15" customHeight="1" x14ac:dyDescent="0.2"/>
    <row r="42370" ht="13.15" customHeight="1" x14ac:dyDescent="0.2"/>
    <row r="42371" ht="13.15" customHeight="1" x14ac:dyDescent="0.2"/>
    <row r="42372" ht="13.15" customHeight="1" x14ac:dyDescent="0.2"/>
    <row r="42373" ht="13.15" customHeight="1" x14ac:dyDescent="0.2"/>
    <row r="42374" ht="13.15" customHeight="1" x14ac:dyDescent="0.2"/>
    <row r="42375" ht="13.15" customHeight="1" x14ac:dyDescent="0.2"/>
    <row r="42376" ht="13.15" customHeight="1" x14ac:dyDescent="0.2"/>
    <row r="42377" ht="13.15" customHeight="1" x14ac:dyDescent="0.2"/>
    <row r="42378" ht="13.15" customHeight="1" x14ac:dyDescent="0.2"/>
    <row r="42379" ht="13.15" customHeight="1" x14ac:dyDescent="0.2"/>
    <row r="42380" ht="13.15" customHeight="1" x14ac:dyDescent="0.2"/>
    <row r="42381" ht="13.15" customHeight="1" x14ac:dyDescent="0.2"/>
    <row r="42382" ht="13.15" customHeight="1" x14ac:dyDescent="0.2"/>
    <row r="42383" ht="13.15" customHeight="1" x14ac:dyDescent="0.2"/>
    <row r="42384" ht="13.15" customHeight="1" x14ac:dyDescent="0.2"/>
    <row r="42385" ht="13.15" customHeight="1" x14ac:dyDescent="0.2"/>
    <row r="42386" ht="13.15" customHeight="1" x14ac:dyDescent="0.2"/>
    <row r="42387" ht="13.15" customHeight="1" x14ac:dyDescent="0.2"/>
    <row r="42388" ht="13.15" customHeight="1" x14ac:dyDescent="0.2"/>
    <row r="42389" ht="13.15" customHeight="1" x14ac:dyDescent="0.2"/>
    <row r="42390" ht="13.15" customHeight="1" x14ac:dyDescent="0.2"/>
    <row r="42391" ht="13.15" customHeight="1" x14ac:dyDescent="0.2"/>
    <row r="42392" ht="13.15" customHeight="1" x14ac:dyDescent="0.2"/>
    <row r="42393" ht="13.15" customHeight="1" x14ac:dyDescent="0.2"/>
    <row r="42394" ht="13.15" customHeight="1" x14ac:dyDescent="0.2"/>
    <row r="42395" ht="13.15" customHeight="1" x14ac:dyDescent="0.2"/>
    <row r="42396" ht="13.15" customHeight="1" x14ac:dyDescent="0.2"/>
    <row r="42397" ht="13.15" customHeight="1" x14ac:dyDescent="0.2"/>
    <row r="42398" ht="13.15" customHeight="1" x14ac:dyDescent="0.2"/>
    <row r="42399" ht="13.15" customHeight="1" x14ac:dyDescent="0.2"/>
    <row r="42400" ht="13.15" customHeight="1" x14ac:dyDescent="0.2"/>
    <row r="42401" ht="13.15" customHeight="1" x14ac:dyDescent="0.2"/>
    <row r="42402" ht="13.15" customHeight="1" x14ac:dyDescent="0.2"/>
    <row r="42403" ht="13.15" customHeight="1" x14ac:dyDescent="0.2"/>
    <row r="42404" ht="13.15" customHeight="1" x14ac:dyDescent="0.2"/>
    <row r="42405" ht="13.15" customHeight="1" x14ac:dyDescent="0.2"/>
    <row r="42406" ht="13.15" customHeight="1" x14ac:dyDescent="0.2"/>
    <row r="42407" ht="13.15" customHeight="1" x14ac:dyDescent="0.2"/>
    <row r="42408" ht="13.15" customHeight="1" x14ac:dyDescent="0.2"/>
    <row r="42409" ht="13.15" customHeight="1" x14ac:dyDescent="0.2"/>
    <row r="42410" ht="13.15" customHeight="1" x14ac:dyDescent="0.2"/>
    <row r="42411" ht="13.15" customHeight="1" x14ac:dyDescent="0.2"/>
    <row r="42412" ht="13.15" customHeight="1" x14ac:dyDescent="0.2"/>
    <row r="42413" ht="13.15" customHeight="1" x14ac:dyDescent="0.2"/>
    <row r="42414" ht="13.15" customHeight="1" x14ac:dyDescent="0.2"/>
    <row r="42415" ht="13.15" customHeight="1" x14ac:dyDescent="0.2"/>
    <row r="42416" ht="13.15" customHeight="1" x14ac:dyDescent="0.2"/>
    <row r="42417" ht="13.15" customHeight="1" x14ac:dyDescent="0.2"/>
    <row r="42418" ht="13.15" customHeight="1" x14ac:dyDescent="0.2"/>
    <row r="42419" ht="13.15" customHeight="1" x14ac:dyDescent="0.2"/>
    <row r="42420" ht="13.15" customHeight="1" x14ac:dyDescent="0.2"/>
    <row r="42421" ht="13.15" customHeight="1" x14ac:dyDescent="0.2"/>
    <row r="42422" ht="13.15" customHeight="1" x14ac:dyDescent="0.2"/>
    <row r="42423" ht="13.15" customHeight="1" x14ac:dyDescent="0.2"/>
    <row r="42424" ht="13.15" customHeight="1" x14ac:dyDescent="0.2"/>
    <row r="42425" ht="13.15" customHeight="1" x14ac:dyDescent="0.2"/>
    <row r="42426" ht="13.15" customHeight="1" x14ac:dyDescent="0.2"/>
    <row r="42427" ht="13.15" customHeight="1" x14ac:dyDescent="0.2"/>
    <row r="42428" ht="13.15" customHeight="1" x14ac:dyDescent="0.2"/>
    <row r="42429" ht="13.15" customHeight="1" x14ac:dyDescent="0.2"/>
    <row r="42430" ht="13.15" customHeight="1" x14ac:dyDescent="0.2"/>
    <row r="42431" ht="13.15" customHeight="1" x14ac:dyDescent="0.2"/>
    <row r="42432" ht="13.15" customHeight="1" x14ac:dyDescent="0.2"/>
    <row r="42433" ht="13.15" customHeight="1" x14ac:dyDescent="0.2"/>
    <row r="42434" ht="13.15" customHeight="1" x14ac:dyDescent="0.2"/>
    <row r="42435" ht="13.15" customHeight="1" x14ac:dyDescent="0.2"/>
    <row r="42436" ht="13.15" customHeight="1" x14ac:dyDescent="0.2"/>
    <row r="42437" ht="13.15" customHeight="1" x14ac:dyDescent="0.2"/>
    <row r="42438" ht="13.15" customHeight="1" x14ac:dyDescent="0.2"/>
    <row r="42439" ht="13.15" customHeight="1" x14ac:dyDescent="0.2"/>
    <row r="42440" ht="13.15" customHeight="1" x14ac:dyDescent="0.2"/>
    <row r="42441" ht="13.15" customHeight="1" x14ac:dyDescent="0.2"/>
    <row r="42442" ht="13.15" customHeight="1" x14ac:dyDescent="0.2"/>
    <row r="42443" ht="13.15" customHeight="1" x14ac:dyDescent="0.2"/>
    <row r="42444" ht="13.15" customHeight="1" x14ac:dyDescent="0.2"/>
    <row r="42445" ht="13.15" customHeight="1" x14ac:dyDescent="0.2"/>
    <row r="42446" ht="13.15" customHeight="1" x14ac:dyDescent="0.2"/>
    <row r="42447" ht="13.15" customHeight="1" x14ac:dyDescent="0.2"/>
    <row r="42448" ht="13.15" customHeight="1" x14ac:dyDescent="0.2"/>
    <row r="42449" ht="13.15" customHeight="1" x14ac:dyDescent="0.2"/>
    <row r="42450" ht="13.15" customHeight="1" x14ac:dyDescent="0.2"/>
    <row r="42451" ht="13.15" customHeight="1" x14ac:dyDescent="0.2"/>
    <row r="42452" ht="13.15" customHeight="1" x14ac:dyDescent="0.2"/>
    <row r="42453" ht="13.15" customHeight="1" x14ac:dyDescent="0.2"/>
    <row r="42454" ht="13.15" customHeight="1" x14ac:dyDescent="0.2"/>
    <row r="42455" ht="13.15" customHeight="1" x14ac:dyDescent="0.2"/>
    <row r="42456" ht="13.15" customHeight="1" x14ac:dyDescent="0.2"/>
    <row r="42457" ht="13.15" customHeight="1" x14ac:dyDescent="0.2"/>
    <row r="42458" ht="13.15" customHeight="1" x14ac:dyDescent="0.2"/>
    <row r="42459" ht="13.15" customHeight="1" x14ac:dyDescent="0.2"/>
    <row r="42460" ht="13.15" customHeight="1" x14ac:dyDescent="0.2"/>
    <row r="42461" ht="13.15" customHeight="1" x14ac:dyDescent="0.2"/>
    <row r="42462" ht="13.15" customHeight="1" x14ac:dyDescent="0.2"/>
    <row r="42463" ht="13.15" customHeight="1" x14ac:dyDescent="0.2"/>
    <row r="42464" ht="13.15" customHeight="1" x14ac:dyDescent="0.2"/>
    <row r="42465" ht="13.15" customHeight="1" x14ac:dyDescent="0.2"/>
    <row r="42466" ht="13.15" customHeight="1" x14ac:dyDescent="0.2"/>
    <row r="42467" ht="13.15" customHeight="1" x14ac:dyDescent="0.2"/>
    <row r="42468" ht="13.15" customHeight="1" x14ac:dyDescent="0.2"/>
    <row r="42469" ht="13.15" customHeight="1" x14ac:dyDescent="0.2"/>
    <row r="42470" ht="13.15" customHeight="1" x14ac:dyDescent="0.2"/>
    <row r="42471" ht="13.15" customHeight="1" x14ac:dyDescent="0.2"/>
    <row r="42472" ht="13.15" customHeight="1" x14ac:dyDescent="0.2"/>
    <row r="42473" ht="13.15" customHeight="1" x14ac:dyDescent="0.2"/>
    <row r="42474" ht="13.15" customHeight="1" x14ac:dyDescent="0.2"/>
    <row r="42475" ht="13.15" customHeight="1" x14ac:dyDescent="0.2"/>
    <row r="42476" ht="13.15" customHeight="1" x14ac:dyDescent="0.2"/>
    <row r="42477" ht="13.15" customHeight="1" x14ac:dyDescent="0.2"/>
    <row r="42478" ht="13.15" customHeight="1" x14ac:dyDescent="0.2"/>
    <row r="42479" ht="13.15" customHeight="1" x14ac:dyDescent="0.2"/>
    <row r="42480" ht="13.15" customHeight="1" x14ac:dyDescent="0.2"/>
    <row r="42481" ht="13.15" customHeight="1" x14ac:dyDescent="0.2"/>
    <row r="42482" ht="13.15" customHeight="1" x14ac:dyDescent="0.2"/>
    <row r="42483" ht="13.15" customHeight="1" x14ac:dyDescent="0.2"/>
    <row r="42484" ht="13.15" customHeight="1" x14ac:dyDescent="0.2"/>
    <row r="42485" ht="13.15" customHeight="1" x14ac:dyDescent="0.2"/>
    <row r="42486" ht="13.15" customHeight="1" x14ac:dyDescent="0.2"/>
    <row r="42487" ht="13.15" customHeight="1" x14ac:dyDescent="0.2"/>
    <row r="42488" ht="13.15" customHeight="1" x14ac:dyDescent="0.2"/>
    <row r="42489" ht="13.15" customHeight="1" x14ac:dyDescent="0.2"/>
    <row r="42490" ht="13.15" customHeight="1" x14ac:dyDescent="0.2"/>
    <row r="42491" ht="13.15" customHeight="1" x14ac:dyDescent="0.2"/>
    <row r="42492" ht="13.15" customHeight="1" x14ac:dyDescent="0.2"/>
    <row r="42493" ht="13.15" customHeight="1" x14ac:dyDescent="0.2"/>
    <row r="42494" ht="13.15" customHeight="1" x14ac:dyDescent="0.2"/>
    <row r="42495" ht="13.15" customHeight="1" x14ac:dyDescent="0.2"/>
    <row r="42496" ht="13.15" customHeight="1" x14ac:dyDescent="0.2"/>
    <row r="42497" ht="13.15" customHeight="1" x14ac:dyDescent="0.2"/>
    <row r="42498" ht="13.15" customHeight="1" x14ac:dyDescent="0.2"/>
    <row r="42499" ht="13.15" customHeight="1" x14ac:dyDescent="0.2"/>
    <row r="42500" ht="13.15" customHeight="1" x14ac:dyDescent="0.2"/>
    <row r="42501" ht="13.15" customHeight="1" x14ac:dyDescent="0.2"/>
    <row r="42502" ht="13.15" customHeight="1" x14ac:dyDescent="0.2"/>
    <row r="42503" ht="13.15" customHeight="1" x14ac:dyDescent="0.2"/>
    <row r="42504" ht="13.15" customHeight="1" x14ac:dyDescent="0.2"/>
    <row r="42505" ht="13.15" customHeight="1" x14ac:dyDescent="0.2"/>
    <row r="42506" ht="13.15" customHeight="1" x14ac:dyDescent="0.2"/>
    <row r="42507" ht="13.15" customHeight="1" x14ac:dyDescent="0.2"/>
    <row r="42508" ht="13.15" customHeight="1" x14ac:dyDescent="0.2"/>
    <row r="42509" ht="13.15" customHeight="1" x14ac:dyDescent="0.2"/>
    <row r="42510" ht="13.15" customHeight="1" x14ac:dyDescent="0.2"/>
    <row r="42511" ht="13.15" customHeight="1" x14ac:dyDescent="0.2"/>
    <row r="42512" ht="13.15" customHeight="1" x14ac:dyDescent="0.2"/>
    <row r="42513" ht="13.15" customHeight="1" x14ac:dyDescent="0.2"/>
    <row r="42514" ht="13.15" customHeight="1" x14ac:dyDescent="0.2"/>
    <row r="42515" ht="13.15" customHeight="1" x14ac:dyDescent="0.2"/>
    <row r="42516" ht="13.15" customHeight="1" x14ac:dyDescent="0.2"/>
    <row r="42517" ht="13.15" customHeight="1" x14ac:dyDescent="0.2"/>
    <row r="42518" ht="13.15" customHeight="1" x14ac:dyDescent="0.2"/>
    <row r="42519" ht="13.15" customHeight="1" x14ac:dyDescent="0.2"/>
    <row r="42520" ht="13.15" customHeight="1" x14ac:dyDescent="0.2"/>
    <row r="42521" ht="13.15" customHeight="1" x14ac:dyDescent="0.2"/>
    <row r="42522" ht="13.15" customHeight="1" x14ac:dyDescent="0.2"/>
    <row r="42523" ht="13.15" customHeight="1" x14ac:dyDescent="0.2"/>
    <row r="42524" ht="13.15" customHeight="1" x14ac:dyDescent="0.2"/>
    <row r="42525" ht="13.15" customHeight="1" x14ac:dyDescent="0.2"/>
    <row r="42526" ht="13.15" customHeight="1" x14ac:dyDescent="0.2"/>
    <row r="42527" ht="13.15" customHeight="1" x14ac:dyDescent="0.2"/>
    <row r="42528" ht="13.15" customHeight="1" x14ac:dyDescent="0.2"/>
    <row r="42529" ht="13.15" customHeight="1" x14ac:dyDescent="0.2"/>
    <row r="42530" ht="13.15" customHeight="1" x14ac:dyDescent="0.2"/>
    <row r="42531" ht="13.15" customHeight="1" x14ac:dyDescent="0.2"/>
    <row r="42532" ht="13.15" customHeight="1" x14ac:dyDescent="0.2"/>
    <row r="42533" ht="13.15" customHeight="1" x14ac:dyDescent="0.2"/>
    <row r="42534" ht="13.15" customHeight="1" x14ac:dyDescent="0.2"/>
    <row r="42535" ht="13.15" customHeight="1" x14ac:dyDescent="0.2"/>
    <row r="42536" ht="13.15" customHeight="1" x14ac:dyDescent="0.2"/>
    <row r="42537" ht="13.15" customHeight="1" x14ac:dyDescent="0.2"/>
    <row r="42538" ht="13.15" customHeight="1" x14ac:dyDescent="0.2"/>
    <row r="42539" ht="13.15" customHeight="1" x14ac:dyDescent="0.2"/>
    <row r="42540" ht="13.15" customHeight="1" x14ac:dyDescent="0.2"/>
    <row r="42541" ht="13.15" customHeight="1" x14ac:dyDescent="0.2"/>
    <row r="42542" ht="13.15" customHeight="1" x14ac:dyDescent="0.2"/>
    <row r="42543" ht="13.15" customHeight="1" x14ac:dyDescent="0.2"/>
    <row r="42544" ht="13.15" customHeight="1" x14ac:dyDescent="0.2"/>
    <row r="42545" ht="13.15" customHeight="1" x14ac:dyDescent="0.2"/>
    <row r="42546" ht="13.15" customHeight="1" x14ac:dyDescent="0.2"/>
    <row r="42547" ht="13.15" customHeight="1" x14ac:dyDescent="0.2"/>
    <row r="42548" ht="13.15" customHeight="1" x14ac:dyDescent="0.2"/>
    <row r="42549" ht="13.15" customHeight="1" x14ac:dyDescent="0.2"/>
    <row r="42550" ht="13.15" customHeight="1" x14ac:dyDescent="0.2"/>
    <row r="42551" ht="13.15" customHeight="1" x14ac:dyDescent="0.2"/>
    <row r="42552" ht="13.15" customHeight="1" x14ac:dyDescent="0.2"/>
    <row r="42553" ht="13.15" customHeight="1" x14ac:dyDescent="0.2"/>
    <row r="42554" ht="13.15" customHeight="1" x14ac:dyDescent="0.2"/>
    <row r="42555" ht="13.15" customHeight="1" x14ac:dyDescent="0.2"/>
    <row r="42556" ht="13.15" customHeight="1" x14ac:dyDescent="0.2"/>
    <row r="42557" ht="13.15" customHeight="1" x14ac:dyDescent="0.2"/>
    <row r="42558" ht="13.15" customHeight="1" x14ac:dyDescent="0.2"/>
    <row r="42559" ht="13.15" customHeight="1" x14ac:dyDescent="0.2"/>
    <row r="42560" ht="13.15" customHeight="1" x14ac:dyDescent="0.2"/>
    <row r="42561" ht="13.15" customHeight="1" x14ac:dyDescent="0.2"/>
    <row r="42562" ht="13.15" customHeight="1" x14ac:dyDescent="0.2"/>
    <row r="42563" ht="13.15" customHeight="1" x14ac:dyDescent="0.2"/>
    <row r="42564" ht="13.15" customHeight="1" x14ac:dyDescent="0.2"/>
    <row r="42565" ht="13.15" customHeight="1" x14ac:dyDescent="0.2"/>
    <row r="42566" ht="13.15" customHeight="1" x14ac:dyDescent="0.2"/>
    <row r="42567" ht="13.15" customHeight="1" x14ac:dyDescent="0.2"/>
    <row r="42568" ht="13.15" customHeight="1" x14ac:dyDescent="0.2"/>
    <row r="42569" ht="13.15" customHeight="1" x14ac:dyDescent="0.2"/>
    <row r="42570" ht="13.15" customHeight="1" x14ac:dyDescent="0.2"/>
    <row r="42571" ht="13.15" customHeight="1" x14ac:dyDescent="0.2"/>
    <row r="42572" ht="13.15" customHeight="1" x14ac:dyDescent="0.2"/>
    <row r="42573" ht="13.15" customHeight="1" x14ac:dyDescent="0.2"/>
    <row r="42574" ht="13.15" customHeight="1" x14ac:dyDescent="0.2"/>
    <row r="42575" ht="13.15" customHeight="1" x14ac:dyDescent="0.2"/>
    <row r="42576" ht="13.15" customHeight="1" x14ac:dyDescent="0.2"/>
    <row r="42577" ht="13.15" customHeight="1" x14ac:dyDescent="0.2"/>
    <row r="42578" ht="13.15" customHeight="1" x14ac:dyDescent="0.2"/>
    <row r="42579" ht="13.15" customHeight="1" x14ac:dyDescent="0.2"/>
    <row r="42580" ht="13.15" customHeight="1" x14ac:dyDescent="0.2"/>
    <row r="42581" ht="13.15" customHeight="1" x14ac:dyDescent="0.2"/>
    <row r="42582" ht="13.15" customHeight="1" x14ac:dyDescent="0.2"/>
    <row r="42583" ht="13.15" customHeight="1" x14ac:dyDescent="0.2"/>
    <row r="42584" ht="13.15" customHeight="1" x14ac:dyDescent="0.2"/>
    <row r="42585" ht="13.15" customHeight="1" x14ac:dyDescent="0.2"/>
    <row r="42586" ht="13.15" customHeight="1" x14ac:dyDescent="0.2"/>
    <row r="42587" ht="13.15" customHeight="1" x14ac:dyDescent="0.2"/>
    <row r="42588" ht="13.15" customHeight="1" x14ac:dyDescent="0.2"/>
    <row r="42589" ht="13.15" customHeight="1" x14ac:dyDescent="0.2"/>
    <row r="42590" ht="13.15" customHeight="1" x14ac:dyDescent="0.2"/>
    <row r="42591" ht="13.15" customHeight="1" x14ac:dyDescent="0.2"/>
    <row r="42592" ht="13.15" customHeight="1" x14ac:dyDescent="0.2"/>
    <row r="42593" ht="13.15" customHeight="1" x14ac:dyDescent="0.2"/>
    <row r="42594" ht="13.15" customHeight="1" x14ac:dyDescent="0.2"/>
    <row r="42595" ht="13.15" customHeight="1" x14ac:dyDescent="0.2"/>
    <row r="42596" ht="13.15" customHeight="1" x14ac:dyDescent="0.2"/>
    <row r="42597" ht="13.15" customHeight="1" x14ac:dyDescent="0.2"/>
    <row r="42598" ht="13.15" customHeight="1" x14ac:dyDescent="0.2"/>
    <row r="42599" ht="13.15" customHeight="1" x14ac:dyDescent="0.2"/>
    <row r="42600" ht="13.15" customHeight="1" x14ac:dyDescent="0.2"/>
    <row r="42601" ht="13.15" customHeight="1" x14ac:dyDescent="0.2"/>
    <row r="42602" ht="13.15" customHeight="1" x14ac:dyDescent="0.2"/>
    <row r="42603" ht="13.15" customHeight="1" x14ac:dyDescent="0.2"/>
    <row r="42604" ht="13.15" customHeight="1" x14ac:dyDescent="0.2"/>
    <row r="42605" ht="13.15" customHeight="1" x14ac:dyDescent="0.2"/>
    <row r="42606" ht="13.15" customHeight="1" x14ac:dyDescent="0.2"/>
    <row r="42607" ht="13.15" customHeight="1" x14ac:dyDescent="0.2"/>
    <row r="42608" ht="13.15" customHeight="1" x14ac:dyDescent="0.2"/>
    <row r="42609" ht="13.15" customHeight="1" x14ac:dyDescent="0.2"/>
    <row r="42610" ht="13.15" customHeight="1" x14ac:dyDescent="0.2"/>
    <row r="42611" ht="13.15" customHeight="1" x14ac:dyDescent="0.2"/>
    <row r="42612" ht="13.15" customHeight="1" x14ac:dyDescent="0.2"/>
    <row r="42613" ht="13.15" customHeight="1" x14ac:dyDescent="0.2"/>
    <row r="42614" ht="13.15" customHeight="1" x14ac:dyDescent="0.2"/>
    <row r="42615" ht="13.15" customHeight="1" x14ac:dyDescent="0.2"/>
    <row r="42616" ht="13.15" customHeight="1" x14ac:dyDescent="0.2"/>
    <row r="42617" ht="13.15" customHeight="1" x14ac:dyDescent="0.2"/>
    <row r="42618" ht="13.15" customHeight="1" x14ac:dyDescent="0.2"/>
    <row r="42619" ht="13.15" customHeight="1" x14ac:dyDescent="0.2"/>
    <row r="42620" ht="13.15" customHeight="1" x14ac:dyDescent="0.2"/>
    <row r="42621" ht="13.15" customHeight="1" x14ac:dyDescent="0.2"/>
    <row r="42622" ht="13.15" customHeight="1" x14ac:dyDescent="0.2"/>
    <row r="42623" ht="13.15" customHeight="1" x14ac:dyDescent="0.2"/>
    <row r="42624" ht="13.15" customHeight="1" x14ac:dyDescent="0.2"/>
    <row r="42625" ht="13.15" customHeight="1" x14ac:dyDescent="0.2"/>
    <row r="42626" ht="13.15" customHeight="1" x14ac:dyDescent="0.2"/>
    <row r="42627" ht="13.15" customHeight="1" x14ac:dyDescent="0.2"/>
    <row r="42628" ht="13.15" customHeight="1" x14ac:dyDescent="0.2"/>
    <row r="42629" ht="13.15" customHeight="1" x14ac:dyDescent="0.2"/>
    <row r="42630" ht="13.15" customHeight="1" x14ac:dyDescent="0.2"/>
    <row r="42631" ht="13.15" customHeight="1" x14ac:dyDescent="0.2"/>
    <row r="42632" ht="13.15" customHeight="1" x14ac:dyDescent="0.2"/>
    <row r="42633" ht="13.15" customHeight="1" x14ac:dyDescent="0.2"/>
    <row r="42634" ht="13.15" customHeight="1" x14ac:dyDescent="0.2"/>
    <row r="42635" ht="13.15" customHeight="1" x14ac:dyDescent="0.2"/>
    <row r="42636" ht="13.15" customHeight="1" x14ac:dyDescent="0.2"/>
    <row r="42637" ht="13.15" customHeight="1" x14ac:dyDescent="0.2"/>
    <row r="42638" ht="13.15" customHeight="1" x14ac:dyDescent="0.2"/>
    <row r="42639" ht="13.15" customHeight="1" x14ac:dyDescent="0.2"/>
    <row r="42640" ht="13.15" customHeight="1" x14ac:dyDescent="0.2"/>
    <row r="42641" ht="13.15" customHeight="1" x14ac:dyDescent="0.2"/>
    <row r="42642" ht="13.15" customHeight="1" x14ac:dyDescent="0.2"/>
    <row r="42643" ht="13.15" customHeight="1" x14ac:dyDescent="0.2"/>
    <row r="42644" ht="13.15" customHeight="1" x14ac:dyDescent="0.2"/>
    <row r="42645" ht="13.15" customHeight="1" x14ac:dyDescent="0.2"/>
    <row r="42646" ht="13.15" customHeight="1" x14ac:dyDescent="0.2"/>
    <row r="42647" ht="13.15" customHeight="1" x14ac:dyDescent="0.2"/>
    <row r="42648" ht="13.15" customHeight="1" x14ac:dyDescent="0.2"/>
    <row r="42649" ht="13.15" customHeight="1" x14ac:dyDescent="0.2"/>
    <row r="42650" ht="13.15" customHeight="1" x14ac:dyDescent="0.2"/>
    <row r="42651" ht="13.15" customHeight="1" x14ac:dyDescent="0.2"/>
    <row r="42652" ht="13.15" customHeight="1" x14ac:dyDescent="0.2"/>
    <row r="42653" ht="13.15" customHeight="1" x14ac:dyDescent="0.2"/>
    <row r="42654" ht="13.15" customHeight="1" x14ac:dyDescent="0.2"/>
    <row r="42655" ht="13.15" customHeight="1" x14ac:dyDescent="0.2"/>
    <row r="42656" ht="13.15" customHeight="1" x14ac:dyDescent="0.2"/>
    <row r="42657" ht="13.15" customHeight="1" x14ac:dyDescent="0.2"/>
    <row r="42658" ht="13.15" customHeight="1" x14ac:dyDescent="0.2"/>
    <row r="42659" ht="13.15" customHeight="1" x14ac:dyDescent="0.2"/>
    <row r="42660" ht="13.15" customHeight="1" x14ac:dyDescent="0.2"/>
    <row r="42661" ht="13.15" customHeight="1" x14ac:dyDescent="0.2"/>
    <row r="42662" ht="13.15" customHeight="1" x14ac:dyDescent="0.2"/>
    <row r="42663" ht="13.15" customHeight="1" x14ac:dyDescent="0.2"/>
    <row r="42664" ht="13.15" customHeight="1" x14ac:dyDescent="0.2"/>
    <row r="42665" ht="13.15" customHeight="1" x14ac:dyDescent="0.2"/>
    <row r="42666" ht="13.15" customHeight="1" x14ac:dyDescent="0.2"/>
    <row r="42667" ht="13.15" customHeight="1" x14ac:dyDescent="0.2"/>
    <row r="42668" ht="13.15" customHeight="1" x14ac:dyDescent="0.2"/>
    <row r="42669" ht="13.15" customHeight="1" x14ac:dyDescent="0.2"/>
    <row r="42670" ht="13.15" customHeight="1" x14ac:dyDescent="0.2"/>
    <row r="42671" ht="13.15" customHeight="1" x14ac:dyDescent="0.2"/>
    <row r="42672" ht="13.15" customHeight="1" x14ac:dyDescent="0.2"/>
    <row r="42673" ht="13.15" customHeight="1" x14ac:dyDescent="0.2"/>
    <row r="42674" ht="13.15" customHeight="1" x14ac:dyDescent="0.2"/>
    <row r="42675" ht="13.15" customHeight="1" x14ac:dyDescent="0.2"/>
    <row r="42676" ht="13.15" customHeight="1" x14ac:dyDescent="0.2"/>
    <row r="42677" ht="13.15" customHeight="1" x14ac:dyDescent="0.2"/>
    <row r="42678" ht="13.15" customHeight="1" x14ac:dyDescent="0.2"/>
    <row r="42679" ht="13.15" customHeight="1" x14ac:dyDescent="0.2"/>
    <row r="42680" ht="13.15" customHeight="1" x14ac:dyDescent="0.2"/>
    <row r="42681" ht="13.15" customHeight="1" x14ac:dyDescent="0.2"/>
    <row r="42682" ht="13.15" customHeight="1" x14ac:dyDescent="0.2"/>
    <row r="42683" ht="13.15" customHeight="1" x14ac:dyDescent="0.2"/>
    <row r="42684" ht="13.15" customHeight="1" x14ac:dyDescent="0.2"/>
    <row r="42685" ht="13.15" customHeight="1" x14ac:dyDescent="0.2"/>
    <row r="42686" ht="13.15" customHeight="1" x14ac:dyDescent="0.2"/>
    <row r="42687" ht="13.15" customHeight="1" x14ac:dyDescent="0.2"/>
    <row r="42688" ht="13.15" customHeight="1" x14ac:dyDescent="0.2"/>
    <row r="42689" ht="13.15" customHeight="1" x14ac:dyDescent="0.2"/>
    <row r="42690" ht="13.15" customHeight="1" x14ac:dyDescent="0.2"/>
    <row r="42691" ht="13.15" customHeight="1" x14ac:dyDescent="0.2"/>
    <row r="42692" ht="13.15" customHeight="1" x14ac:dyDescent="0.2"/>
    <row r="42693" ht="13.15" customHeight="1" x14ac:dyDescent="0.2"/>
    <row r="42694" ht="13.15" customHeight="1" x14ac:dyDescent="0.2"/>
    <row r="42695" ht="13.15" customHeight="1" x14ac:dyDescent="0.2"/>
    <row r="42696" ht="13.15" customHeight="1" x14ac:dyDescent="0.2"/>
    <row r="42697" ht="13.15" customHeight="1" x14ac:dyDescent="0.2"/>
    <row r="42698" ht="13.15" customHeight="1" x14ac:dyDescent="0.2"/>
    <row r="42699" ht="13.15" customHeight="1" x14ac:dyDescent="0.2"/>
    <row r="42700" ht="13.15" customHeight="1" x14ac:dyDescent="0.2"/>
    <row r="42701" ht="13.15" customHeight="1" x14ac:dyDescent="0.2"/>
    <row r="42702" ht="13.15" customHeight="1" x14ac:dyDescent="0.2"/>
    <row r="42703" ht="13.15" customHeight="1" x14ac:dyDescent="0.2"/>
    <row r="42704" ht="13.15" customHeight="1" x14ac:dyDescent="0.2"/>
    <row r="42705" ht="13.15" customHeight="1" x14ac:dyDescent="0.2"/>
    <row r="42706" ht="13.15" customHeight="1" x14ac:dyDescent="0.2"/>
    <row r="42707" ht="13.15" customHeight="1" x14ac:dyDescent="0.2"/>
    <row r="42708" ht="13.15" customHeight="1" x14ac:dyDescent="0.2"/>
    <row r="42709" ht="13.15" customHeight="1" x14ac:dyDescent="0.2"/>
    <row r="42710" ht="13.15" customHeight="1" x14ac:dyDescent="0.2"/>
    <row r="42711" ht="13.15" customHeight="1" x14ac:dyDescent="0.2"/>
    <row r="42712" ht="13.15" customHeight="1" x14ac:dyDescent="0.2"/>
    <row r="42713" ht="13.15" customHeight="1" x14ac:dyDescent="0.2"/>
    <row r="42714" ht="13.15" customHeight="1" x14ac:dyDescent="0.2"/>
    <row r="42715" ht="13.15" customHeight="1" x14ac:dyDescent="0.2"/>
    <row r="42716" ht="13.15" customHeight="1" x14ac:dyDescent="0.2"/>
    <row r="42717" ht="13.15" customHeight="1" x14ac:dyDescent="0.2"/>
    <row r="42718" ht="13.15" customHeight="1" x14ac:dyDescent="0.2"/>
    <row r="42719" ht="13.15" customHeight="1" x14ac:dyDescent="0.2"/>
    <row r="42720" ht="13.15" customHeight="1" x14ac:dyDescent="0.2"/>
    <row r="42721" ht="13.15" customHeight="1" x14ac:dyDescent="0.2"/>
    <row r="42722" ht="13.15" customHeight="1" x14ac:dyDescent="0.2"/>
    <row r="42723" ht="13.15" customHeight="1" x14ac:dyDescent="0.2"/>
    <row r="42724" ht="13.15" customHeight="1" x14ac:dyDescent="0.2"/>
    <row r="42725" ht="13.15" customHeight="1" x14ac:dyDescent="0.2"/>
    <row r="42726" ht="13.15" customHeight="1" x14ac:dyDescent="0.2"/>
    <row r="42727" ht="13.15" customHeight="1" x14ac:dyDescent="0.2"/>
    <row r="42728" ht="13.15" customHeight="1" x14ac:dyDescent="0.2"/>
    <row r="42729" ht="13.15" customHeight="1" x14ac:dyDescent="0.2"/>
    <row r="42730" ht="13.15" customHeight="1" x14ac:dyDescent="0.2"/>
    <row r="42731" ht="13.15" customHeight="1" x14ac:dyDescent="0.2"/>
    <row r="42732" ht="13.15" customHeight="1" x14ac:dyDescent="0.2"/>
    <row r="42733" ht="13.15" customHeight="1" x14ac:dyDescent="0.2"/>
    <row r="42734" ht="13.15" customHeight="1" x14ac:dyDescent="0.2"/>
    <row r="42735" ht="13.15" customHeight="1" x14ac:dyDescent="0.2"/>
    <row r="42736" ht="13.15" customHeight="1" x14ac:dyDescent="0.2"/>
    <row r="42737" ht="13.15" customHeight="1" x14ac:dyDescent="0.2"/>
    <row r="42738" ht="13.15" customHeight="1" x14ac:dyDescent="0.2"/>
    <row r="42739" ht="13.15" customHeight="1" x14ac:dyDescent="0.2"/>
    <row r="42740" ht="13.15" customHeight="1" x14ac:dyDescent="0.2"/>
    <row r="42741" ht="13.15" customHeight="1" x14ac:dyDescent="0.2"/>
    <row r="42742" ht="13.15" customHeight="1" x14ac:dyDescent="0.2"/>
    <row r="42743" ht="13.15" customHeight="1" x14ac:dyDescent="0.2"/>
    <row r="42744" ht="13.15" customHeight="1" x14ac:dyDescent="0.2"/>
    <row r="42745" ht="13.15" customHeight="1" x14ac:dyDescent="0.2"/>
    <row r="42746" ht="13.15" customHeight="1" x14ac:dyDescent="0.2"/>
    <row r="42747" ht="13.15" customHeight="1" x14ac:dyDescent="0.2"/>
    <row r="42748" ht="13.15" customHeight="1" x14ac:dyDescent="0.2"/>
    <row r="42749" ht="13.15" customHeight="1" x14ac:dyDescent="0.2"/>
    <row r="42750" ht="13.15" customHeight="1" x14ac:dyDescent="0.2"/>
    <row r="42751" ht="13.15" customHeight="1" x14ac:dyDescent="0.2"/>
    <row r="42752" ht="13.15" customHeight="1" x14ac:dyDescent="0.2"/>
    <row r="42753" ht="13.15" customHeight="1" x14ac:dyDescent="0.2"/>
    <row r="42754" ht="13.15" customHeight="1" x14ac:dyDescent="0.2"/>
    <row r="42755" ht="13.15" customHeight="1" x14ac:dyDescent="0.2"/>
    <row r="42756" ht="13.15" customHeight="1" x14ac:dyDescent="0.2"/>
    <row r="42757" ht="13.15" customHeight="1" x14ac:dyDescent="0.2"/>
    <row r="42758" ht="13.15" customHeight="1" x14ac:dyDescent="0.2"/>
    <row r="42759" ht="13.15" customHeight="1" x14ac:dyDescent="0.2"/>
    <row r="42760" ht="13.15" customHeight="1" x14ac:dyDescent="0.2"/>
    <row r="42761" ht="13.15" customHeight="1" x14ac:dyDescent="0.2"/>
    <row r="42762" ht="13.15" customHeight="1" x14ac:dyDescent="0.2"/>
    <row r="42763" ht="13.15" customHeight="1" x14ac:dyDescent="0.2"/>
    <row r="42764" ht="13.15" customHeight="1" x14ac:dyDescent="0.2"/>
    <row r="42765" ht="13.15" customHeight="1" x14ac:dyDescent="0.2"/>
    <row r="42766" ht="13.15" customHeight="1" x14ac:dyDescent="0.2"/>
    <row r="42767" ht="13.15" customHeight="1" x14ac:dyDescent="0.2"/>
    <row r="42768" ht="13.15" customHeight="1" x14ac:dyDescent="0.2"/>
    <row r="42769" ht="13.15" customHeight="1" x14ac:dyDescent="0.2"/>
    <row r="42770" ht="13.15" customHeight="1" x14ac:dyDescent="0.2"/>
    <row r="42771" ht="13.15" customHeight="1" x14ac:dyDescent="0.2"/>
    <row r="42772" ht="13.15" customHeight="1" x14ac:dyDescent="0.2"/>
    <row r="42773" ht="13.15" customHeight="1" x14ac:dyDescent="0.2"/>
    <row r="42774" ht="13.15" customHeight="1" x14ac:dyDescent="0.2"/>
    <row r="42775" ht="13.15" customHeight="1" x14ac:dyDescent="0.2"/>
    <row r="42776" ht="13.15" customHeight="1" x14ac:dyDescent="0.2"/>
    <row r="42777" ht="13.15" customHeight="1" x14ac:dyDescent="0.2"/>
    <row r="42778" ht="13.15" customHeight="1" x14ac:dyDescent="0.2"/>
    <row r="42779" ht="13.15" customHeight="1" x14ac:dyDescent="0.2"/>
    <row r="42780" ht="13.15" customHeight="1" x14ac:dyDescent="0.2"/>
    <row r="42781" ht="13.15" customHeight="1" x14ac:dyDescent="0.2"/>
    <row r="42782" ht="13.15" customHeight="1" x14ac:dyDescent="0.2"/>
    <row r="42783" ht="13.15" customHeight="1" x14ac:dyDescent="0.2"/>
    <row r="42784" ht="13.15" customHeight="1" x14ac:dyDescent="0.2"/>
    <row r="42785" ht="13.15" customHeight="1" x14ac:dyDescent="0.2"/>
    <row r="42786" ht="13.15" customHeight="1" x14ac:dyDescent="0.2"/>
    <row r="42787" ht="13.15" customHeight="1" x14ac:dyDescent="0.2"/>
    <row r="42788" ht="13.15" customHeight="1" x14ac:dyDescent="0.2"/>
    <row r="42789" ht="13.15" customHeight="1" x14ac:dyDescent="0.2"/>
    <row r="42790" ht="13.15" customHeight="1" x14ac:dyDescent="0.2"/>
    <row r="42791" ht="13.15" customHeight="1" x14ac:dyDescent="0.2"/>
    <row r="42792" ht="13.15" customHeight="1" x14ac:dyDescent="0.2"/>
    <row r="42793" ht="13.15" customHeight="1" x14ac:dyDescent="0.2"/>
    <row r="42794" ht="13.15" customHeight="1" x14ac:dyDescent="0.2"/>
    <row r="42795" ht="13.15" customHeight="1" x14ac:dyDescent="0.2"/>
    <row r="42796" ht="13.15" customHeight="1" x14ac:dyDescent="0.2"/>
    <row r="42797" ht="13.15" customHeight="1" x14ac:dyDescent="0.2"/>
    <row r="42798" ht="13.15" customHeight="1" x14ac:dyDescent="0.2"/>
    <row r="42799" ht="13.15" customHeight="1" x14ac:dyDescent="0.2"/>
    <row r="42800" ht="13.15" customHeight="1" x14ac:dyDescent="0.2"/>
    <row r="42801" ht="13.15" customHeight="1" x14ac:dyDescent="0.2"/>
    <row r="42802" ht="13.15" customHeight="1" x14ac:dyDescent="0.2"/>
    <row r="42803" ht="13.15" customHeight="1" x14ac:dyDescent="0.2"/>
    <row r="42804" ht="13.15" customHeight="1" x14ac:dyDescent="0.2"/>
    <row r="42805" ht="13.15" customHeight="1" x14ac:dyDescent="0.2"/>
    <row r="42806" ht="13.15" customHeight="1" x14ac:dyDescent="0.2"/>
    <row r="42807" ht="13.15" customHeight="1" x14ac:dyDescent="0.2"/>
    <row r="42808" ht="13.15" customHeight="1" x14ac:dyDescent="0.2"/>
    <row r="42809" ht="13.15" customHeight="1" x14ac:dyDescent="0.2"/>
    <row r="42810" ht="13.15" customHeight="1" x14ac:dyDescent="0.2"/>
    <row r="42811" ht="13.15" customHeight="1" x14ac:dyDescent="0.2"/>
    <row r="42812" ht="13.15" customHeight="1" x14ac:dyDescent="0.2"/>
    <row r="42813" ht="13.15" customHeight="1" x14ac:dyDescent="0.2"/>
    <row r="42814" ht="13.15" customHeight="1" x14ac:dyDescent="0.2"/>
    <row r="42815" ht="13.15" customHeight="1" x14ac:dyDescent="0.2"/>
    <row r="42816" ht="13.15" customHeight="1" x14ac:dyDescent="0.2"/>
    <row r="42817" ht="13.15" customHeight="1" x14ac:dyDescent="0.2"/>
    <row r="42818" ht="13.15" customHeight="1" x14ac:dyDescent="0.2"/>
    <row r="42819" ht="13.15" customHeight="1" x14ac:dyDescent="0.2"/>
    <row r="42820" ht="13.15" customHeight="1" x14ac:dyDescent="0.2"/>
    <row r="42821" ht="13.15" customHeight="1" x14ac:dyDescent="0.2"/>
    <row r="42822" ht="13.15" customHeight="1" x14ac:dyDescent="0.2"/>
    <row r="42823" ht="13.15" customHeight="1" x14ac:dyDescent="0.2"/>
    <row r="42824" ht="13.15" customHeight="1" x14ac:dyDescent="0.2"/>
    <row r="42825" ht="13.15" customHeight="1" x14ac:dyDescent="0.2"/>
    <row r="42826" ht="13.15" customHeight="1" x14ac:dyDescent="0.2"/>
    <row r="42827" ht="13.15" customHeight="1" x14ac:dyDescent="0.2"/>
    <row r="42828" ht="13.15" customHeight="1" x14ac:dyDescent="0.2"/>
    <row r="42829" ht="13.15" customHeight="1" x14ac:dyDescent="0.2"/>
    <row r="42830" ht="13.15" customHeight="1" x14ac:dyDescent="0.2"/>
    <row r="42831" ht="13.15" customHeight="1" x14ac:dyDescent="0.2"/>
    <row r="42832" ht="13.15" customHeight="1" x14ac:dyDescent="0.2"/>
    <row r="42833" ht="13.15" customHeight="1" x14ac:dyDescent="0.2"/>
    <row r="42834" ht="13.15" customHeight="1" x14ac:dyDescent="0.2"/>
    <row r="42835" ht="13.15" customHeight="1" x14ac:dyDescent="0.2"/>
    <row r="42836" ht="13.15" customHeight="1" x14ac:dyDescent="0.2"/>
    <row r="42837" ht="13.15" customHeight="1" x14ac:dyDescent="0.2"/>
    <row r="42838" ht="13.15" customHeight="1" x14ac:dyDescent="0.2"/>
    <row r="42839" ht="13.15" customHeight="1" x14ac:dyDescent="0.2"/>
    <row r="42840" ht="13.15" customHeight="1" x14ac:dyDescent="0.2"/>
    <row r="42841" ht="13.15" customHeight="1" x14ac:dyDescent="0.2"/>
    <row r="42842" ht="13.15" customHeight="1" x14ac:dyDescent="0.2"/>
    <row r="42843" ht="13.15" customHeight="1" x14ac:dyDescent="0.2"/>
    <row r="42844" ht="13.15" customHeight="1" x14ac:dyDescent="0.2"/>
    <row r="42845" ht="13.15" customHeight="1" x14ac:dyDescent="0.2"/>
    <row r="42846" ht="13.15" customHeight="1" x14ac:dyDescent="0.2"/>
    <row r="42847" ht="13.15" customHeight="1" x14ac:dyDescent="0.2"/>
    <row r="42848" ht="13.15" customHeight="1" x14ac:dyDescent="0.2"/>
    <row r="42849" ht="13.15" customHeight="1" x14ac:dyDescent="0.2"/>
    <row r="42850" ht="13.15" customHeight="1" x14ac:dyDescent="0.2"/>
    <row r="42851" ht="13.15" customHeight="1" x14ac:dyDescent="0.2"/>
    <row r="42852" ht="13.15" customHeight="1" x14ac:dyDescent="0.2"/>
    <row r="42853" ht="13.15" customHeight="1" x14ac:dyDescent="0.2"/>
    <row r="42854" ht="13.15" customHeight="1" x14ac:dyDescent="0.2"/>
    <row r="42855" ht="13.15" customHeight="1" x14ac:dyDescent="0.2"/>
    <row r="42856" ht="13.15" customHeight="1" x14ac:dyDescent="0.2"/>
    <row r="42857" ht="13.15" customHeight="1" x14ac:dyDescent="0.2"/>
    <row r="42858" ht="13.15" customHeight="1" x14ac:dyDescent="0.2"/>
    <row r="42859" ht="13.15" customHeight="1" x14ac:dyDescent="0.2"/>
    <row r="42860" ht="13.15" customHeight="1" x14ac:dyDescent="0.2"/>
    <row r="42861" ht="13.15" customHeight="1" x14ac:dyDescent="0.2"/>
    <row r="42862" ht="13.15" customHeight="1" x14ac:dyDescent="0.2"/>
    <row r="42863" ht="13.15" customHeight="1" x14ac:dyDescent="0.2"/>
    <row r="42864" ht="13.15" customHeight="1" x14ac:dyDescent="0.2"/>
    <row r="42865" ht="13.15" customHeight="1" x14ac:dyDescent="0.2"/>
    <row r="42866" ht="13.15" customHeight="1" x14ac:dyDescent="0.2"/>
    <row r="42867" ht="13.15" customHeight="1" x14ac:dyDescent="0.2"/>
    <row r="42868" ht="13.15" customHeight="1" x14ac:dyDescent="0.2"/>
    <row r="42869" ht="13.15" customHeight="1" x14ac:dyDescent="0.2"/>
    <row r="42870" ht="13.15" customHeight="1" x14ac:dyDescent="0.2"/>
    <row r="42871" ht="13.15" customHeight="1" x14ac:dyDescent="0.2"/>
    <row r="42872" ht="13.15" customHeight="1" x14ac:dyDescent="0.2"/>
    <row r="42873" ht="13.15" customHeight="1" x14ac:dyDescent="0.2"/>
    <row r="42874" ht="13.15" customHeight="1" x14ac:dyDescent="0.2"/>
    <row r="42875" ht="13.15" customHeight="1" x14ac:dyDescent="0.2"/>
    <row r="42876" ht="13.15" customHeight="1" x14ac:dyDescent="0.2"/>
    <row r="42877" ht="13.15" customHeight="1" x14ac:dyDescent="0.2"/>
    <row r="42878" ht="13.15" customHeight="1" x14ac:dyDescent="0.2"/>
    <row r="42879" ht="13.15" customHeight="1" x14ac:dyDescent="0.2"/>
    <row r="42880" ht="13.15" customHeight="1" x14ac:dyDescent="0.2"/>
    <row r="42881" ht="13.15" customHeight="1" x14ac:dyDescent="0.2"/>
    <row r="42882" ht="13.15" customHeight="1" x14ac:dyDescent="0.2"/>
    <row r="42883" ht="13.15" customHeight="1" x14ac:dyDescent="0.2"/>
    <row r="42884" ht="13.15" customHeight="1" x14ac:dyDescent="0.2"/>
    <row r="42885" ht="13.15" customHeight="1" x14ac:dyDescent="0.2"/>
    <row r="42886" ht="13.15" customHeight="1" x14ac:dyDescent="0.2"/>
    <row r="42887" ht="13.15" customHeight="1" x14ac:dyDescent="0.2"/>
    <row r="42888" ht="13.15" customHeight="1" x14ac:dyDescent="0.2"/>
    <row r="42889" ht="13.15" customHeight="1" x14ac:dyDescent="0.2"/>
    <row r="42890" ht="13.15" customHeight="1" x14ac:dyDescent="0.2"/>
    <row r="42891" ht="13.15" customHeight="1" x14ac:dyDescent="0.2"/>
    <row r="42892" ht="13.15" customHeight="1" x14ac:dyDescent="0.2"/>
    <row r="42893" ht="13.15" customHeight="1" x14ac:dyDescent="0.2"/>
    <row r="42894" ht="13.15" customHeight="1" x14ac:dyDescent="0.2"/>
    <row r="42895" ht="13.15" customHeight="1" x14ac:dyDescent="0.2"/>
    <row r="42896" ht="13.15" customHeight="1" x14ac:dyDescent="0.2"/>
    <row r="42897" ht="13.15" customHeight="1" x14ac:dyDescent="0.2"/>
    <row r="42898" ht="13.15" customHeight="1" x14ac:dyDescent="0.2"/>
    <row r="42899" ht="13.15" customHeight="1" x14ac:dyDescent="0.2"/>
    <row r="42900" ht="13.15" customHeight="1" x14ac:dyDescent="0.2"/>
    <row r="42901" ht="13.15" customHeight="1" x14ac:dyDescent="0.2"/>
    <row r="42902" ht="13.15" customHeight="1" x14ac:dyDescent="0.2"/>
    <row r="42903" ht="13.15" customHeight="1" x14ac:dyDescent="0.2"/>
    <row r="42904" ht="13.15" customHeight="1" x14ac:dyDescent="0.2"/>
    <row r="42905" ht="13.15" customHeight="1" x14ac:dyDescent="0.2"/>
    <row r="42906" ht="13.15" customHeight="1" x14ac:dyDescent="0.2"/>
    <row r="42907" ht="13.15" customHeight="1" x14ac:dyDescent="0.2"/>
    <row r="42908" ht="13.15" customHeight="1" x14ac:dyDescent="0.2"/>
    <row r="42909" ht="13.15" customHeight="1" x14ac:dyDescent="0.2"/>
    <row r="42910" ht="13.15" customHeight="1" x14ac:dyDescent="0.2"/>
    <row r="42911" ht="13.15" customHeight="1" x14ac:dyDescent="0.2"/>
    <row r="42912" ht="13.15" customHeight="1" x14ac:dyDescent="0.2"/>
    <row r="42913" ht="13.15" customHeight="1" x14ac:dyDescent="0.2"/>
    <row r="42914" ht="13.15" customHeight="1" x14ac:dyDescent="0.2"/>
    <row r="42915" ht="13.15" customHeight="1" x14ac:dyDescent="0.2"/>
    <row r="42916" ht="13.15" customHeight="1" x14ac:dyDescent="0.2"/>
    <row r="42917" ht="13.15" customHeight="1" x14ac:dyDescent="0.2"/>
    <row r="42918" ht="13.15" customHeight="1" x14ac:dyDescent="0.2"/>
    <row r="42919" ht="13.15" customHeight="1" x14ac:dyDescent="0.2"/>
    <row r="42920" ht="13.15" customHeight="1" x14ac:dyDescent="0.2"/>
    <row r="42921" ht="13.15" customHeight="1" x14ac:dyDescent="0.2"/>
    <row r="42922" ht="13.15" customHeight="1" x14ac:dyDescent="0.2"/>
    <row r="42923" ht="13.15" customHeight="1" x14ac:dyDescent="0.2"/>
    <row r="42924" ht="13.15" customHeight="1" x14ac:dyDescent="0.2"/>
    <row r="42925" ht="13.15" customHeight="1" x14ac:dyDescent="0.2"/>
    <row r="42926" ht="13.15" customHeight="1" x14ac:dyDescent="0.2"/>
    <row r="42927" ht="13.15" customHeight="1" x14ac:dyDescent="0.2"/>
    <row r="42928" ht="13.15" customHeight="1" x14ac:dyDescent="0.2"/>
    <row r="42929" ht="13.15" customHeight="1" x14ac:dyDescent="0.2"/>
    <row r="42930" ht="13.15" customHeight="1" x14ac:dyDescent="0.2"/>
    <row r="42931" ht="13.15" customHeight="1" x14ac:dyDescent="0.2"/>
    <row r="42932" ht="13.15" customHeight="1" x14ac:dyDescent="0.2"/>
    <row r="42933" ht="13.15" customHeight="1" x14ac:dyDescent="0.2"/>
    <row r="42934" ht="13.15" customHeight="1" x14ac:dyDescent="0.2"/>
    <row r="42935" ht="13.15" customHeight="1" x14ac:dyDescent="0.2"/>
    <row r="42936" ht="13.15" customHeight="1" x14ac:dyDescent="0.2"/>
    <row r="42937" ht="13.15" customHeight="1" x14ac:dyDescent="0.2"/>
    <row r="42938" ht="13.15" customHeight="1" x14ac:dyDescent="0.2"/>
    <row r="42939" ht="13.15" customHeight="1" x14ac:dyDescent="0.2"/>
    <row r="42940" ht="13.15" customHeight="1" x14ac:dyDescent="0.2"/>
    <row r="42941" ht="13.15" customHeight="1" x14ac:dyDescent="0.2"/>
    <row r="42942" ht="13.15" customHeight="1" x14ac:dyDescent="0.2"/>
    <row r="42943" ht="13.15" customHeight="1" x14ac:dyDescent="0.2"/>
    <row r="42944" ht="13.15" customHeight="1" x14ac:dyDescent="0.2"/>
    <row r="42945" ht="13.15" customHeight="1" x14ac:dyDescent="0.2"/>
    <row r="42946" ht="13.15" customHeight="1" x14ac:dyDescent="0.2"/>
    <row r="42947" ht="13.15" customHeight="1" x14ac:dyDescent="0.2"/>
    <row r="42948" ht="13.15" customHeight="1" x14ac:dyDescent="0.2"/>
    <row r="42949" ht="13.15" customHeight="1" x14ac:dyDescent="0.2"/>
    <row r="42950" ht="13.15" customHeight="1" x14ac:dyDescent="0.2"/>
    <row r="42951" ht="13.15" customHeight="1" x14ac:dyDescent="0.2"/>
    <row r="42952" ht="13.15" customHeight="1" x14ac:dyDescent="0.2"/>
    <row r="42953" ht="13.15" customHeight="1" x14ac:dyDescent="0.2"/>
    <row r="42954" ht="13.15" customHeight="1" x14ac:dyDescent="0.2"/>
    <row r="42955" ht="13.15" customHeight="1" x14ac:dyDescent="0.2"/>
    <row r="42956" ht="13.15" customHeight="1" x14ac:dyDescent="0.2"/>
    <row r="42957" ht="13.15" customHeight="1" x14ac:dyDescent="0.2"/>
    <row r="42958" ht="13.15" customHeight="1" x14ac:dyDescent="0.2"/>
    <row r="42959" ht="13.15" customHeight="1" x14ac:dyDescent="0.2"/>
    <row r="42960" ht="13.15" customHeight="1" x14ac:dyDescent="0.2"/>
    <row r="42961" ht="13.15" customHeight="1" x14ac:dyDescent="0.2"/>
    <row r="42962" ht="13.15" customHeight="1" x14ac:dyDescent="0.2"/>
    <row r="42963" ht="13.15" customHeight="1" x14ac:dyDescent="0.2"/>
    <row r="42964" ht="13.15" customHeight="1" x14ac:dyDescent="0.2"/>
    <row r="42965" ht="13.15" customHeight="1" x14ac:dyDescent="0.2"/>
    <row r="42966" ht="13.15" customHeight="1" x14ac:dyDescent="0.2"/>
    <row r="42967" ht="13.15" customHeight="1" x14ac:dyDescent="0.2"/>
    <row r="42968" ht="13.15" customHeight="1" x14ac:dyDescent="0.2"/>
    <row r="42969" ht="13.15" customHeight="1" x14ac:dyDescent="0.2"/>
    <row r="42970" ht="13.15" customHeight="1" x14ac:dyDescent="0.2"/>
    <row r="42971" ht="13.15" customHeight="1" x14ac:dyDescent="0.2"/>
    <row r="42972" ht="13.15" customHeight="1" x14ac:dyDescent="0.2"/>
    <row r="42973" ht="13.15" customHeight="1" x14ac:dyDescent="0.2"/>
    <row r="42974" ht="13.15" customHeight="1" x14ac:dyDescent="0.2"/>
    <row r="42975" ht="13.15" customHeight="1" x14ac:dyDescent="0.2"/>
    <row r="42976" ht="13.15" customHeight="1" x14ac:dyDescent="0.2"/>
    <row r="42977" ht="13.15" customHeight="1" x14ac:dyDescent="0.2"/>
    <row r="42978" ht="13.15" customHeight="1" x14ac:dyDescent="0.2"/>
    <row r="42979" ht="13.15" customHeight="1" x14ac:dyDescent="0.2"/>
    <row r="42980" ht="13.15" customHeight="1" x14ac:dyDescent="0.2"/>
    <row r="42981" ht="13.15" customHeight="1" x14ac:dyDescent="0.2"/>
    <row r="42982" ht="13.15" customHeight="1" x14ac:dyDescent="0.2"/>
    <row r="42983" ht="13.15" customHeight="1" x14ac:dyDescent="0.2"/>
    <row r="42984" ht="13.15" customHeight="1" x14ac:dyDescent="0.2"/>
    <row r="42985" ht="13.15" customHeight="1" x14ac:dyDescent="0.2"/>
    <row r="42986" ht="13.15" customHeight="1" x14ac:dyDescent="0.2"/>
    <row r="42987" ht="13.15" customHeight="1" x14ac:dyDescent="0.2"/>
    <row r="42988" ht="13.15" customHeight="1" x14ac:dyDescent="0.2"/>
    <row r="42989" ht="13.15" customHeight="1" x14ac:dyDescent="0.2"/>
    <row r="42990" ht="13.15" customHeight="1" x14ac:dyDescent="0.2"/>
    <row r="42991" ht="13.15" customHeight="1" x14ac:dyDescent="0.2"/>
    <row r="42992" ht="13.15" customHeight="1" x14ac:dyDescent="0.2"/>
    <row r="42993" ht="13.15" customHeight="1" x14ac:dyDescent="0.2"/>
    <row r="42994" ht="13.15" customHeight="1" x14ac:dyDescent="0.2"/>
    <row r="42995" ht="13.15" customHeight="1" x14ac:dyDescent="0.2"/>
    <row r="42996" ht="13.15" customHeight="1" x14ac:dyDescent="0.2"/>
    <row r="42997" ht="13.15" customHeight="1" x14ac:dyDescent="0.2"/>
    <row r="42998" ht="13.15" customHeight="1" x14ac:dyDescent="0.2"/>
    <row r="42999" ht="13.15" customHeight="1" x14ac:dyDescent="0.2"/>
    <row r="43000" ht="13.15" customHeight="1" x14ac:dyDescent="0.2"/>
    <row r="43001" ht="13.15" customHeight="1" x14ac:dyDescent="0.2"/>
    <row r="43002" ht="13.15" customHeight="1" x14ac:dyDescent="0.2"/>
    <row r="43003" ht="13.15" customHeight="1" x14ac:dyDescent="0.2"/>
    <row r="43004" ht="13.15" customHeight="1" x14ac:dyDescent="0.2"/>
    <row r="43005" ht="13.15" customHeight="1" x14ac:dyDescent="0.2"/>
    <row r="43006" ht="13.15" customHeight="1" x14ac:dyDescent="0.2"/>
    <row r="43007" ht="13.15" customHeight="1" x14ac:dyDescent="0.2"/>
    <row r="43008" ht="13.15" customHeight="1" x14ac:dyDescent="0.2"/>
    <row r="43009" ht="13.15" customHeight="1" x14ac:dyDescent="0.2"/>
    <row r="43010" ht="13.15" customHeight="1" x14ac:dyDescent="0.2"/>
    <row r="43011" ht="13.15" customHeight="1" x14ac:dyDescent="0.2"/>
    <row r="43012" ht="13.15" customHeight="1" x14ac:dyDescent="0.2"/>
    <row r="43013" ht="13.15" customHeight="1" x14ac:dyDescent="0.2"/>
    <row r="43014" ht="13.15" customHeight="1" x14ac:dyDescent="0.2"/>
    <row r="43015" ht="13.15" customHeight="1" x14ac:dyDescent="0.2"/>
    <row r="43016" ht="13.15" customHeight="1" x14ac:dyDescent="0.2"/>
    <row r="43017" ht="13.15" customHeight="1" x14ac:dyDescent="0.2"/>
    <row r="43018" ht="13.15" customHeight="1" x14ac:dyDescent="0.2"/>
    <row r="43019" ht="13.15" customHeight="1" x14ac:dyDescent="0.2"/>
    <row r="43020" ht="13.15" customHeight="1" x14ac:dyDescent="0.2"/>
    <row r="43021" ht="13.15" customHeight="1" x14ac:dyDescent="0.2"/>
    <row r="43022" ht="13.15" customHeight="1" x14ac:dyDescent="0.2"/>
    <row r="43023" ht="13.15" customHeight="1" x14ac:dyDescent="0.2"/>
    <row r="43024" ht="13.15" customHeight="1" x14ac:dyDescent="0.2"/>
    <row r="43025" ht="13.15" customHeight="1" x14ac:dyDescent="0.2"/>
    <row r="43026" ht="13.15" customHeight="1" x14ac:dyDescent="0.2"/>
    <row r="43027" ht="13.15" customHeight="1" x14ac:dyDescent="0.2"/>
    <row r="43028" ht="13.15" customHeight="1" x14ac:dyDescent="0.2"/>
    <row r="43029" ht="13.15" customHeight="1" x14ac:dyDescent="0.2"/>
    <row r="43030" ht="13.15" customHeight="1" x14ac:dyDescent="0.2"/>
    <row r="43031" ht="13.15" customHeight="1" x14ac:dyDescent="0.2"/>
    <row r="43032" ht="13.15" customHeight="1" x14ac:dyDescent="0.2"/>
    <row r="43033" ht="13.15" customHeight="1" x14ac:dyDescent="0.2"/>
    <row r="43034" ht="13.15" customHeight="1" x14ac:dyDescent="0.2"/>
    <row r="43035" ht="13.15" customHeight="1" x14ac:dyDescent="0.2"/>
    <row r="43036" ht="13.15" customHeight="1" x14ac:dyDescent="0.2"/>
    <row r="43037" ht="13.15" customHeight="1" x14ac:dyDescent="0.2"/>
    <row r="43038" ht="13.15" customHeight="1" x14ac:dyDescent="0.2"/>
    <row r="43039" ht="13.15" customHeight="1" x14ac:dyDescent="0.2"/>
    <row r="43040" ht="13.15" customHeight="1" x14ac:dyDescent="0.2"/>
    <row r="43041" ht="13.15" customHeight="1" x14ac:dyDescent="0.2"/>
    <row r="43042" ht="13.15" customHeight="1" x14ac:dyDescent="0.2"/>
    <row r="43043" ht="13.15" customHeight="1" x14ac:dyDescent="0.2"/>
    <row r="43044" ht="13.15" customHeight="1" x14ac:dyDescent="0.2"/>
    <row r="43045" ht="13.15" customHeight="1" x14ac:dyDescent="0.2"/>
    <row r="43046" ht="13.15" customHeight="1" x14ac:dyDescent="0.2"/>
    <row r="43047" ht="13.15" customHeight="1" x14ac:dyDescent="0.2"/>
    <row r="43048" ht="13.15" customHeight="1" x14ac:dyDescent="0.2"/>
    <row r="43049" ht="13.15" customHeight="1" x14ac:dyDescent="0.2"/>
    <row r="43050" ht="13.15" customHeight="1" x14ac:dyDescent="0.2"/>
    <row r="43051" ht="13.15" customHeight="1" x14ac:dyDescent="0.2"/>
    <row r="43052" ht="13.15" customHeight="1" x14ac:dyDescent="0.2"/>
    <row r="43053" ht="13.15" customHeight="1" x14ac:dyDescent="0.2"/>
    <row r="43054" ht="13.15" customHeight="1" x14ac:dyDescent="0.2"/>
    <row r="43055" ht="13.15" customHeight="1" x14ac:dyDescent="0.2"/>
    <row r="43056" ht="13.15" customHeight="1" x14ac:dyDescent="0.2"/>
    <row r="43057" ht="13.15" customHeight="1" x14ac:dyDescent="0.2"/>
    <row r="43058" ht="13.15" customHeight="1" x14ac:dyDescent="0.2"/>
    <row r="43059" ht="13.15" customHeight="1" x14ac:dyDescent="0.2"/>
    <row r="43060" ht="13.15" customHeight="1" x14ac:dyDescent="0.2"/>
    <row r="43061" ht="13.15" customHeight="1" x14ac:dyDescent="0.2"/>
    <row r="43062" ht="13.15" customHeight="1" x14ac:dyDescent="0.2"/>
    <row r="43063" ht="13.15" customHeight="1" x14ac:dyDescent="0.2"/>
    <row r="43064" ht="13.15" customHeight="1" x14ac:dyDescent="0.2"/>
    <row r="43065" ht="13.15" customHeight="1" x14ac:dyDescent="0.2"/>
    <row r="43066" ht="13.15" customHeight="1" x14ac:dyDescent="0.2"/>
    <row r="43067" ht="13.15" customHeight="1" x14ac:dyDescent="0.2"/>
    <row r="43068" ht="13.15" customHeight="1" x14ac:dyDescent="0.2"/>
    <row r="43069" ht="13.15" customHeight="1" x14ac:dyDescent="0.2"/>
    <row r="43070" ht="13.15" customHeight="1" x14ac:dyDescent="0.2"/>
    <row r="43071" ht="13.15" customHeight="1" x14ac:dyDescent="0.2"/>
    <row r="43072" ht="13.15" customHeight="1" x14ac:dyDescent="0.2"/>
    <row r="43073" ht="13.15" customHeight="1" x14ac:dyDescent="0.2"/>
    <row r="43074" ht="13.15" customHeight="1" x14ac:dyDescent="0.2"/>
    <row r="43075" ht="13.15" customHeight="1" x14ac:dyDescent="0.2"/>
    <row r="43076" ht="13.15" customHeight="1" x14ac:dyDescent="0.2"/>
    <row r="43077" ht="13.15" customHeight="1" x14ac:dyDescent="0.2"/>
    <row r="43078" ht="13.15" customHeight="1" x14ac:dyDescent="0.2"/>
    <row r="43079" ht="13.15" customHeight="1" x14ac:dyDescent="0.2"/>
    <row r="43080" ht="13.15" customHeight="1" x14ac:dyDescent="0.2"/>
    <row r="43081" ht="13.15" customHeight="1" x14ac:dyDescent="0.2"/>
    <row r="43082" ht="13.15" customHeight="1" x14ac:dyDescent="0.2"/>
    <row r="43083" ht="13.15" customHeight="1" x14ac:dyDescent="0.2"/>
    <row r="43084" ht="13.15" customHeight="1" x14ac:dyDescent="0.2"/>
    <row r="43085" ht="13.15" customHeight="1" x14ac:dyDescent="0.2"/>
    <row r="43086" ht="13.15" customHeight="1" x14ac:dyDescent="0.2"/>
    <row r="43087" ht="13.15" customHeight="1" x14ac:dyDescent="0.2"/>
    <row r="43088" ht="13.15" customHeight="1" x14ac:dyDescent="0.2"/>
    <row r="43089" ht="13.15" customHeight="1" x14ac:dyDescent="0.2"/>
    <row r="43090" ht="13.15" customHeight="1" x14ac:dyDescent="0.2"/>
    <row r="43091" ht="13.15" customHeight="1" x14ac:dyDescent="0.2"/>
    <row r="43092" ht="13.15" customHeight="1" x14ac:dyDescent="0.2"/>
    <row r="43093" ht="13.15" customHeight="1" x14ac:dyDescent="0.2"/>
    <row r="43094" ht="13.15" customHeight="1" x14ac:dyDescent="0.2"/>
    <row r="43095" ht="13.15" customHeight="1" x14ac:dyDescent="0.2"/>
    <row r="43096" ht="13.15" customHeight="1" x14ac:dyDescent="0.2"/>
    <row r="43097" ht="13.15" customHeight="1" x14ac:dyDescent="0.2"/>
    <row r="43098" ht="13.15" customHeight="1" x14ac:dyDescent="0.2"/>
    <row r="43099" ht="13.15" customHeight="1" x14ac:dyDescent="0.2"/>
    <row r="43100" ht="13.15" customHeight="1" x14ac:dyDescent="0.2"/>
    <row r="43101" ht="13.15" customHeight="1" x14ac:dyDescent="0.2"/>
    <row r="43102" ht="13.15" customHeight="1" x14ac:dyDescent="0.2"/>
    <row r="43103" ht="13.15" customHeight="1" x14ac:dyDescent="0.2"/>
    <row r="43104" ht="13.15" customHeight="1" x14ac:dyDescent="0.2"/>
    <row r="43105" ht="13.15" customHeight="1" x14ac:dyDescent="0.2"/>
    <row r="43106" ht="13.15" customHeight="1" x14ac:dyDescent="0.2"/>
    <row r="43107" ht="13.15" customHeight="1" x14ac:dyDescent="0.2"/>
    <row r="43108" ht="13.15" customHeight="1" x14ac:dyDescent="0.2"/>
    <row r="43109" ht="13.15" customHeight="1" x14ac:dyDescent="0.2"/>
    <row r="43110" ht="13.15" customHeight="1" x14ac:dyDescent="0.2"/>
    <row r="43111" ht="13.15" customHeight="1" x14ac:dyDescent="0.2"/>
    <row r="43112" ht="13.15" customHeight="1" x14ac:dyDescent="0.2"/>
    <row r="43113" ht="13.15" customHeight="1" x14ac:dyDescent="0.2"/>
    <row r="43114" ht="13.15" customHeight="1" x14ac:dyDescent="0.2"/>
    <row r="43115" ht="13.15" customHeight="1" x14ac:dyDescent="0.2"/>
    <row r="43116" ht="13.15" customHeight="1" x14ac:dyDescent="0.2"/>
    <row r="43117" ht="13.15" customHeight="1" x14ac:dyDescent="0.2"/>
    <row r="43118" ht="13.15" customHeight="1" x14ac:dyDescent="0.2"/>
    <row r="43119" ht="13.15" customHeight="1" x14ac:dyDescent="0.2"/>
    <row r="43120" ht="13.15" customHeight="1" x14ac:dyDescent="0.2"/>
    <row r="43121" ht="13.15" customHeight="1" x14ac:dyDescent="0.2"/>
    <row r="43122" ht="13.15" customHeight="1" x14ac:dyDescent="0.2"/>
    <row r="43123" ht="13.15" customHeight="1" x14ac:dyDescent="0.2"/>
    <row r="43124" ht="13.15" customHeight="1" x14ac:dyDescent="0.2"/>
    <row r="43125" ht="13.15" customHeight="1" x14ac:dyDescent="0.2"/>
    <row r="43126" ht="13.15" customHeight="1" x14ac:dyDescent="0.2"/>
    <row r="43127" ht="13.15" customHeight="1" x14ac:dyDescent="0.2"/>
    <row r="43128" ht="13.15" customHeight="1" x14ac:dyDescent="0.2"/>
    <row r="43129" ht="13.15" customHeight="1" x14ac:dyDescent="0.2"/>
    <row r="43130" ht="13.15" customHeight="1" x14ac:dyDescent="0.2"/>
    <row r="43131" ht="13.15" customHeight="1" x14ac:dyDescent="0.2"/>
    <row r="43132" ht="13.15" customHeight="1" x14ac:dyDescent="0.2"/>
    <row r="43133" ht="13.15" customHeight="1" x14ac:dyDescent="0.2"/>
    <row r="43134" ht="13.15" customHeight="1" x14ac:dyDescent="0.2"/>
    <row r="43135" ht="13.15" customHeight="1" x14ac:dyDescent="0.2"/>
    <row r="43136" ht="13.15" customHeight="1" x14ac:dyDescent="0.2"/>
    <row r="43137" ht="13.15" customHeight="1" x14ac:dyDescent="0.2"/>
    <row r="43138" ht="13.15" customHeight="1" x14ac:dyDescent="0.2"/>
    <row r="43139" ht="13.15" customHeight="1" x14ac:dyDescent="0.2"/>
    <row r="43140" ht="13.15" customHeight="1" x14ac:dyDescent="0.2"/>
    <row r="43141" ht="13.15" customHeight="1" x14ac:dyDescent="0.2"/>
    <row r="43142" ht="13.15" customHeight="1" x14ac:dyDescent="0.2"/>
    <row r="43143" ht="13.15" customHeight="1" x14ac:dyDescent="0.2"/>
    <row r="43144" ht="13.15" customHeight="1" x14ac:dyDescent="0.2"/>
    <row r="43145" ht="13.15" customHeight="1" x14ac:dyDescent="0.2"/>
    <row r="43146" ht="13.15" customHeight="1" x14ac:dyDescent="0.2"/>
    <row r="43147" ht="13.15" customHeight="1" x14ac:dyDescent="0.2"/>
    <row r="43148" ht="13.15" customHeight="1" x14ac:dyDescent="0.2"/>
    <row r="43149" ht="13.15" customHeight="1" x14ac:dyDescent="0.2"/>
    <row r="43150" ht="13.15" customHeight="1" x14ac:dyDescent="0.2"/>
    <row r="43151" ht="13.15" customHeight="1" x14ac:dyDescent="0.2"/>
    <row r="43152" ht="13.15" customHeight="1" x14ac:dyDescent="0.2"/>
    <row r="43153" ht="13.15" customHeight="1" x14ac:dyDescent="0.2"/>
    <row r="43154" ht="13.15" customHeight="1" x14ac:dyDescent="0.2"/>
    <row r="43155" ht="13.15" customHeight="1" x14ac:dyDescent="0.2"/>
    <row r="43156" ht="13.15" customHeight="1" x14ac:dyDescent="0.2"/>
    <row r="43157" ht="13.15" customHeight="1" x14ac:dyDescent="0.2"/>
    <row r="43158" ht="13.15" customHeight="1" x14ac:dyDescent="0.2"/>
    <row r="43159" ht="13.15" customHeight="1" x14ac:dyDescent="0.2"/>
    <row r="43160" ht="13.15" customHeight="1" x14ac:dyDescent="0.2"/>
    <row r="43161" ht="13.15" customHeight="1" x14ac:dyDescent="0.2"/>
    <row r="43162" ht="13.15" customHeight="1" x14ac:dyDescent="0.2"/>
    <row r="43163" ht="13.15" customHeight="1" x14ac:dyDescent="0.2"/>
    <row r="43164" ht="13.15" customHeight="1" x14ac:dyDescent="0.2"/>
    <row r="43165" ht="13.15" customHeight="1" x14ac:dyDescent="0.2"/>
    <row r="43166" ht="13.15" customHeight="1" x14ac:dyDescent="0.2"/>
    <row r="43167" ht="13.15" customHeight="1" x14ac:dyDescent="0.2"/>
    <row r="43168" ht="13.15" customHeight="1" x14ac:dyDescent="0.2"/>
    <row r="43169" ht="13.15" customHeight="1" x14ac:dyDescent="0.2"/>
    <row r="43170" ht="13.15" customHeight="1" x14ac:dyDescent="0.2"/>
    <row r="43171" ht="13.15" customHeight="1" x14ac:dyDescent="0.2"/>
    <row r="43172" ht="13.15" customHeight="1" x14ac:dyDescent="0.2"/>
    <row r="43173" ht="13.15" customHeight="1" x14ac:dyDescent="0.2"/>
    <row r="43174" ht="13.15" customHeight="1" x14ac:dyDescent="0.2"/>
    <row r="43175" ht="13.15" customHeight="1" x14ac:dyDescent="0.2"/>
    <row r="43176" ht="13.15" customHeight="1" x14ac:dyDescent="0.2"/>
    <row r="43177" ht="13.15" customHeight="1" x14ac:dyDescent="0.2"/>
    <row r="43178" ht="13.15" customHeight="1" x14ac:dyDescent="0.2"/>
    <row r="43179" ht="13.15" customHeight="1" x14ac:dyDescent="0.2"/>
    <row r="43180" ht="13.15" customHeight="1" x14ac:dyDescent="0.2"/>
    <row r="43181" ht="13.15" customHeight="1" x14ac:dyDescent="0.2"/>
    <row r="43182" ht="13.15" customHeight="1" x14ac:dyDescent="0.2"/>
    <row r="43183" ht="13.15" customHeight="1" x14ac:dyDescent="0.2"/>
    <row r="43184" ht="13.15" customHeight="1" x14ac:dyDescent="0.2"/>
    <row r="43185" ht="13.15" customHeight="1" x14ac:dyDescent="0.2"/>
    <row r="43186" ht="13.15" customHeight="1" x14ac:dyDescent="0.2"/>
    <row r="43187" ht="13.15" customHeight="1" x14ac:dyDescent="0.2"/>
    <row r="43188" ht="13.15" customHeight="1" x14ac:dyDescent="0.2"/>
    <row r="43189" ht="13.15" customHeight="1" x14ac:dyDescent="0.2"/>
    <row r="43190" ht="13.15" customHeight="1" x14ac:dyDescent="0.2"/>
    <row r="43191" ht="13.15" customHeight="1" x14ac:dyDescent="0.2"/>
    <row r="43192" ht="13.15" customHeight="1" x14ac:dyDescent="0.2"/>
    <row r="43193" ht="13.15" customHeight="1" x14ac:dyDescent="0.2"/>
    <row r="43194" ht="13.15" customHeight="1" x14ac:dyDescent="0.2"/>
    <row r="43195" ht="13.15" customHeight="1" x14ac:dyDescent="0.2"/>
    <row r="43196" ht="13.15" customHeight="1" x14ac:dyDescent="0.2"/>
    <row r="43197" ht="13.15" customHeight="1" x14ac:dyDescent="0.2"/>
    <row r="43198" ht="13.15" customHeight="1" x14ac:dyDescent="0.2"/>
    <row r="43199" ht="13.15" customHeight="1" x14ac:dyDescent="0.2"/>
    <row r="43200" ht="13.15" customHeight="1" x14ac:dyDescent="0.2"/>
    <row r="43201" ht="13.15" customHeight="1" x14ac:dyDescent="0.2"/>
    <row r="43202" ht="13.15" customHeight="1" x14ac:dyDescent="0.2"/>
    <row r="43203" ht="13.15" customHeight="1" x14ac:dyDescent="0.2"/>
    <row r="43204" ht="13.15" customHeight="1" x14ac:dyDescent="0.2"/>
    <row r="43205" ht="13.15" customHeight="1" x14ac:dyDescent="0.2"/>
    <row r="43206" ht="13.15" customHeight="1" x14ac:dyDescent="0.2"/>
    <row r="43207" ht="13.15" customHeight="1" x14ac:dyDescent="0.2"/>
    <row r="43208" ht="13.15" customHeight="1" x14ac:dyDescent="0.2"/>
    <row r="43209" ht="13.15" customHeight="1" x14ac:dyDescent="0.2"/>
    <row r="43210" ht="13.15" customHeight="1" x14ac:dyDescent="0.2"/>
    <row r="43211" ht="13.15" customHeight="1" x14ac:dyDescent="0.2"/>
    <row r="43212" ht="13.15" customHeight="1" x14ac:dyDescent="0.2"/>
    <row r="43213" ht="13.15" customHeight="1" x14ac:dyDescent="0.2"/>
    <row r="43214" ht="13.15" customHeight="1" x14ac:dyDescent="0.2"/>
    <row r="43215" ht="13.15" customHeight="1" x14ac:dyDescent="0.2"/>
    <row r="43216" ht="13.15" customHeight="1" x14ac:dyDescent="0.2"/>
    <row r="43217" ht="13.15" customHeight="1" x14ac:dyDescent="0.2"/>
    <row r="43218" ht="13.15" customHeight="1" x14ac:dyDescent="0.2"/>
    <row r="43219" ht="13.15" customHeight="1" x14ac:dyDescent="0.2"/>
    <row r="43220" ht="13.15" customHeight="1" x14ac:dyDescent="0.2"/>
    <row r="43221" ht="13.15" customHeight="1" x14ac:dyDescent="0.2"/>
    <row r="43222" ht="13.15" customHeight="1" x14ac:dyDescent="0.2"/>
    <row r="43223" ht="13.15" customHeight="1" x14ac:dyDescent="0.2"/>
    <row r="43224" ht="13.15" customHeight="1" x14ac:dyDescent="0.2"/>
    <row r="43225" ht="13.15" customHeight="1" x14ac:dyDescent="0.2"/>
    <row r="43226" ht="13.15" customHeight="1" x14ac:dyDescent="0.2"/>
    <row r="43227" ht="13.15" customHeight="1" x14ac:dyDescent="0.2"/>
    <row r="43228" ht="13.15" customHeight="1" x14ac:dyDescent="0.2"/>
    <row r="43229" ht="13.15" customHeight="1" x14ac:dyDescent="0.2"/>
    <row r="43230" ht="13.15" customHeight="1" x14ac:dyDescent="0.2"/>
    <row r="43231" ht="13.15" customHeight="1" x14ac:dyDescent="0.2"/>
    <row r="43232" ht="13.15" customHeight="1" x14ac:dyDescent="0.2"/>
    <row r="43233" ht="13.15" customHeight="1" x14ac:dyDescent="0.2"/>
    <row r="43234" ht="13.15" customHeight="1" x14ac:dyDescent="0.2"/>
    <row r="43235" ht="13.15" customHeight="1" x14ac:dyDescent="0.2"/>
    <row r="43236" ht="13.15" customHeight="1" x14ac:dyDescent="0.2"/>
    <row r="43237" ht="13.15" customHeight="1" x14ac:dyDescent="0.2"/>
    <row r="43238" ht="13.15" customHeight="1" x14ac:dyDescent="0.2"/>
    <row r="43239" ht="13.15" customHeight="1" x14ac:dyDescent="0.2"/>
    <row r="43240" ht="13.15" customHeight="1" x14ac:dyDescent="0.2"/>
    <row r="43241" ht="13.15" customHeight="1" x14ac:dyDescent="0.2"/>
    <row r="43242" ht="13.15" customHeight="1" x14ac:dyDescent="0.2"/>
    <row r="43243" ht="13.15" customHeight="1" x14ac:dyDescent="0.2"/>
    <row r="43244" ht="13.15" customHeight="1" x14ac:dyDescent="0.2"/>
    <row r="43245" ht="13.15" customHeight="1" x14ac:dyDescent="0.2"/>
    <row r="43246" ht="13.15" customHeight="1" x14ac:dyDescent="0.2"/>
    <row r="43247" ht="13.15" customHeight="1" x14ac:dyDescent="0.2"/>
    <row r="43248" ht="13.15" customHeight="1" x14ac:dyDescent="0.2"/>
    <row r="43249" ht="13.15" customHeight="1" x14ac:dyDescent="0.2"/>
    <row r="43250" ht="13.15" customHeight="1" x14ac:dyDescent="0.2"/>
    <row r="43251" ht="13.15" customHeight="1" x14ac:dyDescent="0.2"/>
    <row r="43252" ht="13.15" customHeight="1" x14ac:dyDescent="0.2"/>
    <row r="43253" ht="13.15" customHeight="1" x14ac:dyDescent="0.2"/>
    <row r="43254" ht="13.15" customHeight="1" x14ac:dyDescent="0.2"/>
    <row r="43255" ht="13.15" customHeight="1" x14ac:dyDescent="0.2"/>
    <row r="43256" ht="13.15" customHeight="1" x14ac:dyDescent="0.2"/>
    <row r="43257" ht="13.15" customHeight="1" x14ac:dyDescent="0.2"/>
    <row r="43258" ht="13.15" customHeight="1" x14ac:dyDescent="0.2"/>
    <row r="43259" ht="13.15" customHeight="1" x14ac:dyDescent="0.2"/>
    <row r="43260" ht="13.15" customHeight="1" x14ac:dyDescent="0.2"/>
    <row r="43261" ht="13.15" customHeight="1" x14ac:dyDescent="0.2"/>
    <row r="43262" ht="13.15" customHeight="1" x14ac:dyDescent="0.2"/>
    <row r="43263" ht="13.15" customHeight="1" x14ac:dyDescent="0.2"/>
    <row r="43264" ht="13.15" customHeight="1" x14ac:dyDescent="0.2"/>
    <row r="43265" ht="13.15" customHeight="1" x14ac:dyDescent="0.2"/>
    <row r="43266" ht="13.15" customHeight="1" x14ac:dyDescent="0.2"/>
    <row r="43267" ht="13.15" customHeight="1" x14ac:dyDescent="0.2"/>
    <row r="43268" ht="13.15" customHeight="1" x14ac:dyDescent="0.2"/>
    <row r="43269" ht="13.15" customHeight="1" x14ac:dyDescent="0.2"/>
    <row r="43270" ht="13.15" customHeight="1" x14ac:dyDescent="0.2"/>
    <row r="43271" ht="13.15" customHeight="1" x14ac:dyDescent="0.2"/>
    <row r="43272" ht="13.15" customHeight="1" x14ac:dyDescent="0.2"/>
    <row r="43273" ht="13.15" customHeight="1" x14ac:dyDescent="0.2"/>
    <row r="43274" ht="13.15" customHeight="1" x14ac:dyDescent="0.2"/>
    <row r="43275" ht="13.15" customHeight="1" x14ac:dyDescent="0.2"/>
    <row r="43276" ht="13.15" customHeight="1" x14ac:dyDescent="0.2"/>
    <row r="43277" ht="13.15" customHeight="1" x14ac:dyDescent="0.2"/>
    <row r="43278" ht="13.15" customHeight="1" x14ac:dyDescent="0.2"/>
    <row r="43279" ht="13.15" customHeight="1" x14ac:dyDescent="0.2"/>
    <row r="43280" ht="13.15" customHeight="1" x14ac:dyDescent="0.2"/>
    <row r="43281" ht="13.15" customHeight="1" x14ac:dyDescent="0.2"/>
    <row r="43282" ht="13.15" customHeight="1" x14ac:dyDescent="0.2"/>
    <row r="43283" ht="13.15" customHeight="1" x14ac:dyDescent="0.2"/>
    <row r="43284" ht="13.15" customHeight="1" x14ac:dyDescent="0.2"/>
    <row r="43285" ht="13.15" customHeight="1" x14ac:dyDescent="0.2"/>
    <row r="43286" ht="13.15" customHeight="1" x14ac:dyDescent="0.2"/>
    <row r="43287" ht="13.15" customHeight="1" x14ac:dyDescent="0.2"/>
    <row r="43288" ht="13.15" customHeight="1" x14ac:dyDescent="0.2"/>
    <row r="43289" ht="13.15" customHeight="1" x14ac:dyDescent="0.2"/>
    <row r="43290" ht="13.15" customHeight="1" x14ac:dyDescent="0.2"/>
    <row r="43291" ht="13.15" customHeight="1" x14ac:dyDescent="0.2"/>
    <row r="43292" ht="13.15" customHeight="1" x14ac:dyDescent="0.2"/>
    <row r="43293" ht="13.15" customHeight="1" x14ac:dyDescent="0.2"/>
    <row r="43294" ht="13.15" customHeight="1" x14ac:dyDescent="0.2"/>
    <row r="43295" ht="13.15" customHeight="1" x14ac:dyDescent="0.2"/>
    <row r="43296" ht="13.15" customHeight="1" x14ac:dyDescent="0.2"/>
    <row r="43297" ht="13.15" customHeight="1" x14ac:dyDescent="0.2"/>
    <row r="43298" ht="13.15" customHeight="1" x14ac:dyDescent="0.2"/>
    <row r="43299" ht="13.15" customHeight="1" x14ac:dyDescent="0.2"/>
    <row r="43300" ht="13.15" customHeight="1" x14ac:dyDescent="0.2"/>
    <row r="43301" ht="13.15" customHeight="1" x14ac:dyDescent="0.2"/>
    <row r="43302" ht="13.15" customHeight="1" x14ac:dyDescent="0.2"/>
    <row r="43303" ht="13.15" customHeight="1" x14ac:dyDescent="0.2"/>
    <row r="43304" ht="13.15" customHeight="1" x14ac:dyDescent="0.2"/>
    <row r="43305" ht="13.15" customHeight="1" x14ac:dyDescent="0.2"/>
    <row r="43306" ht="13.15" customHeight="1" x14ac:dyDescent="0.2"/>
    <row r="43307" ht="13.15" customHeight="1" x14ac:dyDescent="0.2"/>
    <row r="43308" ht="13.15" customHeight="1" x14ac:dyDescent="0.2"/>
    <row r="43309" ht="13.15" customHeight="1" x14ac:dyDescent="0.2"/>
    <row r="43310" ht="13.15" customHeight="1" x14ac:dyDescent="0.2"/>
    <row r="43311" ht="13.15" customHeight="1" x14ac:dyDescent="0.2"/>
    <row r="43312" ht="13.15" customHeight="1" x14ac:dyDescent="0.2"/>
    <row r="43313" ht="13.15" customHeight="1" x14ac:dyDescent="0.2"/>
    <row r="43314" ht="13.15" customHeight="1" x14ac:dyDescent="0.2"/>
    <row r="43315" ht="13.15" customHeight="1" x14ac:dyDescent="0.2"/>
    <row r="43316" ht="13.15" customHeight="1" x14ac:dyDescent="0.2"/>
    <row r="43317" ht="13.15" customHeight="1" x14ac:dyDescent="0.2"/>
    <row r="43318" ht="13.15" customHeight="1" x14ac:dyDescent="0.2"/>
    <row r="43319" ht="13.15" customHeight="1" x14ac:dyDescent="0.2"/>
    <row r="43320" ht="13.15" customHeight="1" x14ac:dyDescent="0.2"/>
    <row r="43321" ht="13.15" customHeight="1" x14ac:dyDescent="0.2"/>
    <row r="43322" ht="13.15" customHeight="1" x14ac:dyDescent="0.2"/>
    <row r="43323" ht="13.15" customHeight="1" x14ac:dyDescent="0.2"/>
    <row r="43324" ht="13.15" customHeight="1" x14ac:dyDescent="0.2"/>
    <row r="43325" ht="13.15" customHeight="1" x14ac:dyDescent="0.2"/>
    <row r="43326" ht="13.15" customHeight="1" x14ac:dyDescent="0.2"/>
    <row r="43327" ht="13.15" customHeight="1" x14ac:dyDescent="0.2"/>
    <row r="43328" ht="13.15" customHeight="1" x14ac:dyDescent="0.2"/>
    <row r="43329" ht="13.15" customHeight="1" x14ac:dyDescent="0.2"/>
    <row r="43330" ht="13.15" customHeight="1" x14ac:dyDescent="0.2"/>
    <row r="43331" ht="13.15" customHeight="1" x14ac:dyDescent="0.2"/>
    <row r="43332" ht="13.15" customHeight="1" x14ac:dyDescent="0.2"/>
    <row r="43333" ht="13.15" customHeight="1" x14ac:dyDescent="0.2"/>
    <row r="43334" ht="13.15" customHeight="1" x14ac:dyDescent="0.2"/>
    <row r="43335" ht="13.15" customHeight="1" x14ac:dyDescent="0.2"/>
    <row r="43336" ht="13.15" customHeight="1" x14ac:dyDescent="0.2"/>
    <row r="43337" ht="13.15" customHeight="1" x14ac:dyDescent="0.2"/>
    <row r="43338" ht="13.15" customHeight="1" x14ac:dyDescent="0.2"/>
    <row r="43339" ht="13.15" customHeight="1" x14ac:dyDescent="0.2"/>
    <row r="43340" ht="13.15" customHeight="1" x14ac:dyDescent="0.2"/>
    <row r="43341" ht="13.15" customHeight="1" x14ac:dyDescent="0.2"/>
    <row r="43342" ht="13.15" customHeight="1" x14ac:dyDescent="0.2"/>
    <row r="43343" ht="13.15" customHeight="1" x14ac:dyDescent="0.2"/>
    <row r="43344" ht="13.15" customHeight="1" x14ac:dyDescent="0.2"/>
    <row r="43345" ht="13.15" customHeight="1" x14ac:dyDescent="0.2"/>
    <row r="43346" ht="13.15" customHeight="1" x14ac:dyDescent="0.2"/>
    <row r="43347" ht="13.15" customHeight="1" x14ac:dyDescent="0.2"/>
    <row r="43348" ht="13.15" customHeight="1" x14ac:dyDescent="0.2"/>
    <row r="43349" ht="13.15" customHeight="1" x14ac:dyDescent="0.2"/>
    <row r="43350" ht="13.15" customHeight="1" x14ac:dyDescent="0.2"/>
    <row r="43351" ht="13.15" customHeight="1" x14ac:dyDescent="0.2"/>
    <row r="43352" ht="13.15" customHeight="1" x14ac:dyDescent="0.2"/>
    <row r="43353" ht="13.15" customHeight="1" x14ac:dyDescent="0.2"/>
    <row r="43354" ht="13.15" customHeight="1" x14ac:dyDescent="0.2"/>
    <row r="43355" ht="13.15" customHeight="1" x14ac:dyDescent="0.2"/>
    <row r="43356" ht="13.15" customHeight="1" x14ac:dyDescent="0.2"/>
    <row r="43357" ht="13.15" customHeight="1" x14ac:dyDescent="0.2"/>
    <row r="43358" ht="13.15" customHeight="1" x14ac:dyDescent="0.2"/>
    <row r="43359" ht="13.15" customHeight="1" x14ac:dyDescent="0.2"/>
    <row r="43360" ht="13.15" customHeight="1" x14ac:dyDescent="0.2"/>
    <row r="43361" ht="13.15" customHeight="1" x14ac:dyDescent="0.2"/>
    <row r="43362" ht="13.15" customHeight="1" x14ac:dyDescent="0.2"/>
    <row r="43363" ht="13.15" customHeight="1" x14ac:dyDescent="0.2"/>
    <row r="43364" ht="13.15" customHeight="1" x14ac:dyDescent="0.2"/>
    <row r="43365" ht="13.15" customHeight="1" x14ac:dyDescent="0.2"/>
    <row r="43366" ht="13.15" customHeight="1" x14ac:dyDescent="0.2"/>
    <row r="43367" ht="13.15" customHeight="1" x14ac:dyDescent="0.2"/>
    <row r="43368" ht="13.15" customHeight="1" x14ac:dyDescent="0.2"/>
    <row r="43369" ht="13.15" customHeight="1" x14ac:dyDescent="0.2"/>
    <row r="43370" ht="13.15" customHeight="1" x14ac:dyDescent="0.2"/>
    <row r="43371" ht="13.15" customHeight="1" x14ac:dyDescent="0.2"/>
    <row r="43372" ht="13.15" customHeight="1" x14ac:dyDescent="0.2"/>
    <row r="43373" ht="13.15" customHeight="1" x14ac:dyDescent="0.2"/>
    <row r="43374" ht="13.15" customHeight="1" x14ac:dyDescent="0.2"/>
    <row r="43375" ht="13.15" customHeight="1" x14ac:dyDescent="0.2"/>
    <row r="43376" ht="13.15" customHeight="1" x14ac:dyDescent="0.2"/>
    <row r="43377" ht="13.15" customHeight="1" x14ac:dyDescent="0.2"/>
    <row r="43378" ht="13.15" customHeight="1" x14ac:dyDescent="0.2"/>
    <row r="43379" ht="13.15" customHeight="1" x14ac:dyDescent="0.2"/>
    <row r="43380" ht="13.15" customHeight="1" x14ac:dyDescent="0.2"/>
    <row r="43381" ht="13.15" customHeight="1" x14ac:dyDescent="0.2"/>
    <row r="43382" ht="13.15" customHeight="1" x14ac:dyDescent="0.2"/>
    <row r="43383" ht="13.15" customHeight="1" x14ac:dyDescent="0.2"/>
    <row r="43384" ht="13.15" customHeight="1" x14ac:dyDescent="0.2"/>
    <row r="43385" ht="13.15" customHeight="1" x14ac:dyDescent="0.2"/>
    <row r="43386" ht="13.15" customHeight="1" x14ac:dyDescent="0.2"/>
    <row r="43387" ht="13.15" customHeight="1" x14ac:dyDescent="0.2"/>
    <row r="43388" ht="13.15" customHeight="1" x14ac:dyDescent="0.2"/>
    <row r="43389" ht="13.15" customHeight="1" x14ac:dyDescent="0.2"/>
    <row r="43390" ht="13.15" customHeight="1" x14ac:dyDescent="0.2"/>
    <row r="43391" ht="13.15" customHeight="1" x14ac:dyDescent="0.2"/>
    <row r="43392" ht="13.15" customHeight="1" x14ac:dyDescent="0.2"/>
    <row r="43393" ht="13.15" customHeight="1" x14ac:dyDescent="0.2"/>
    <row r="43394" ht="13.15" customHeight="1" x14ac:dyDescent="0.2"/>
    <row r="43395" ht="13.15" customHeight="1" x14ac:dyDescent="0.2"/>
    <row r="43396" ht="13.15" customHeight="1" x14ac:dyDescent="0.2"/>
    <row r="43397" ht="13.15" customHeight="1" x14ac:dyDescent="0.2"/>
    <row r="43398" ht="13.15" customHeight="1" x14ac:dyDescent="0.2"/>
    <row r="43399" ht="13.15" customHeight="1" x14ac:dyDescent="0.2"/>
    <row r="43400" ht="13.15" customHeight="1" x14ac:dyDescent="0.2"/>
    <row r="43401" ht="13.15" customHeight="1" x14ac:dyDescent="0.2"/>
    <row r="43402" ht="13.15" customHeight="1" x14ac:dyDescent="0.2"/>
    <row r="43403" ht="13.15" customHeight="1" x14ac:dyDescent="0.2"/>
    <row r="43404" ht="13.15" customHeight="1" x14ac:dyDescent="0.2"/>
    <row r="43405" ht="13.15" customHeight="1" x14ac:dyDescent="0.2"/>
    <row r="43406" ht="13.15" customHeight="1" x14ac:dyDescent="0.2"/>
    <row r="43407" ht="13.15" customHeight="1" x14ac:dyDescent="0.2"/>
    <row r="43408" ht="13.15" customHeight="1" x14ac:dyDescent="0.2"/>
    <row r="43409" ht="13.15" customHeight="1" x14ac:dyDescent="0.2"/>
    <row r="43410" ht="13.15" customHeight="1" x14ac:dyDescent="0.2"/>
    <row r="43411" ht="13.15" customHeight="1" x14ac:dyDescent="0.2"/>
    <row r="43412" ht="13.15" customHeight="1" x14ac:dyDescent="0.2"/>
    <row r="43413" ht="13.15" customHeight="1" x14ac:dyDescent="0.2"/>
    <row r="43414" ht="13.15" customHeight="1" x14ac:dyDescent="0.2"/>
    <row r="43415" ht="13.15" customHeight="1" x14ac:dyDescent="0.2"/>
    <row r="43416" ht="13.15" customHeight="1" x14ac:dyDescent="0.2"/>
    <row r="43417" ht="13.15" customHeight="1" x14ac:dyDescent="0.2"/>
    <row r="43418" ht="13.15" customHeight="1" x14ac:dyDescent="0.2"/>
    <row r="43419" ht="13.15" customHeight="1" x14ac:dyDescent="0.2"/>
    <row r="43420" ht="13.15" customHeight="1" x14ac:dyDescent="0.2"/>
    <row r="43421" ht="13.15" customHeight="1" x14ac:dyDescent="0.2"/>
    <row r="43422" ht="13.15" customHeight="1" x14ac:dyDescent="0.2"/>
    <row r="43423" ht="13.15" customHeight="1" x14ac:dyDescent="0.2"/>
    <row r="43424" ht="13.15" customHeight="1" x14ac:dyDescent="0.2"/>
    <row r="43425" ht="13.15" customHeight="1" x14ac:dyDescent="0.2"/>
    <row r="43426" ht="13.15" customHeight="1" x14ac:dyDescent="0.2"/>
    <row r="43427" ht="13.15" customHeight="1" x14ac:dyDescent="0.2"/>
    <row r="43428" ht="13.15" customHeight="1" x14ac:dyDescent="0.2"/>
    <row r="43429" ht="13.15" customHeight="1" x14ac:dyDescent="0.2"/>
    <row r="43430" ht="13.15" customHeight="1" x14ac:dyDescent="0.2"/>
    <row r="43431" ht="13.15" customHeight="1" x14ac:dyDescent="0.2"/>
    <row r="43432" ht="13.15" customHeight="1" x14ac:dyDescent="0.2"/>
    <row r="43433" ht="13.15" customHeight="1" x14ac:dyDescent="0.2"/>
    <row r="43434" ht="13.15" customHeight="1" x14ac:dyDescent="0.2"/>
    <row r="43435" ht="13.15" customHeight="1" x14ac:dyDescent="0.2"/>
    <row r="43436" ht="13.15" customHeight="1" x14ac:dyDescent="0.2"/>
    <row r="43437" ht="13.15" customHeight="1" x14ac:dyDescent="0.2"/>
    <row r="43438" ht="13.15" customHeight="1" x14ac:dyDescent="0.2"/>
    <row r="43439" ht="13.15" customHeight="1" x14ac:dyDescent="0.2"/>
    <row r="43440" ht="13.15" customHeight="1" x14ac:dyDescent="0.2"/>
    <row r="43441" ht="13.15" customHeight="1" x14ac:dyDescent="0.2"/>
    <row r="43442" ht="13.15" customHeight="1" x14ac:dyDescent="0.2"/>
    <row r="43443" ht="13.15" customHeight="1" x14ac:dyDescent="0.2"/>
    <row r="43444" ht="13.15" customHeight="1" x14ac:dyDescent="0.2"/>
    <row r="43445" ht="13.15" customHeight="1" x14ac:dyDescent="0.2"/>
    <row r="43446" ht="13.15" customHeight="1" x14ac:dyDescent="0.2"/>
    <row r="43447" ht="13.15" customHeight="1" x14ac:dyDescent="0.2"/>
    <row r="43448" ht="13.15" customHeight="1" x14ac:dyDescent="0.2"/>
    <row r="43449" ht="13.15" customHeight="1" x14ac:dyDescent="0.2"/>
    <row r="43450" ht="13.15" customHeight="1" x14ac:dyDescent="0.2"/>
    <row r="43451" ht="13.15" customHeight="1" x14ac:dyDescent="0.2"/>
    <row r="43452" ht="13.15" customHeight="1" x14ac:dyDescent="0.2"/>
    <row r="43453" ht="13.15" customHeight="1" x14ac:dyDescent="0.2"/>
    <row r="43454" ht="13.15" customHeight="1" x14ac:dyDescent="0.2"/>
    <row r="43455" ht="13.15" customHeight="1" x14ac:dyDescent="0.2"/>
    <row r="43456" ht="13.15" customHeight="1" x14ac:dyDescent="0.2"/>
    <row r="43457" ht="13.15" customHeight="1" x14ac:dyDescent="0.2"/>
    <row r="43458" ht="13.15" customHeight="1" x14ac:dyDescent="0.2"/>
    <row r="43459" ht="13.15" customHeight="1" x14ac:dyDescent="0.2"/>
    <row r="43460" ht="13.15" customHeight="1" x14ac:dyDescent="0.2"/>
    <row r="43461" ht="13.15" customHeight="1" x14ac:dyDescent="0.2"/>
    <row r="43462" ht="13.15" customHeight="1" x14ac:dyDescent="0.2"/>
    <row r="43463" ht="13.15" customHeight="1" x14ac:dyDescent="0.2"/>
    <row r="43464" ht="13.15" customHeight="1" x14ac:dyDescent="0.2"/>
    <row r="43465" ht="13.15" customHeight="1" x14ac:dyDescent="0.2"/>
    <row r="43466" ht="13.15" customHeight="1" x14ac:dyDescent="0.2"/>
    <row r="43467" ht="13.15" customHeight="1" x14ac:dyDescent="0.2"/>
    <row r="43468" ht="13.15" customHeight="1" x14ac:dyDescent="0.2"/>
    <row r="43469" ht="13.15" customHeight="1" x14ac:dyDescent="0.2"/>
    <row r="43470" ht="13.15" customHeight="1" x14ac:dyDescent="0.2"/>
    <row r="43471" ht="13.15" customHeight="1" x14ac:dyDescent="0.2"/>
    <row r="43472" ht="13.15" customHeight="1" x14ac:dyDescent="0.2"/>
    <row r="43473" ht="13.15" customHeight="1" x14ac:dyDescent="0.2"/>
    <row r="43474" ht="13.15" customHeight="1" x14ac:dyDescent="0.2"/>
    <row r="43475" ht="13.15" customHeight="1" x14ac:dyDescent="0.2"/>
    <row r="43476" ht="13.15" customHeight="1" x14ac:dyDescent="0.2"/>
    <row r="43477" ht="13.15" customHeight="1" x14ac:dyDescent="0.2"/>
    <row r="43478" ht="13.15" customHeight="1" x14ac:dyDescent="0.2"/>
    <row r="43479" ht="13.15" customHeight="1" x14ac:dyDescent="0.2"/>
    <row r="43480" ht="13.15" customHeight="1" x14ac:dyDescent="0.2"/>
    <row r="43481" ht="13.15" customHeight="1" x14ac:dyDescent="0.2"/>
    <row r="43482" ht="13.15" customHeight="1" x14ac:dyDescent="0.2"/>
    <row r="43483" ht="13.15" customHeight="1" x14ac:dyDescent="0.2"/>
    <row r="43484" ht="13.15" customHeight="1" x14ac:dyDescent="0.2"/>
    <row r="43485" ht="13.15" customHeight="1" x14ac:dyDescent="0.2"/>
    <row r="43486" ht="13.15" customHeight="1" x14ac:dyDescent="0.2"/>
    <row r="43487" ht="13.15" customHeight="1" x14ac:dyDescent="0.2"/>
    <row r="43488" ht="13.15" customHeight="1" x14ac:dyDescent="0.2"/>
    <row r="43489" ht="13.15" customHeight="1" x14ac:dyDescent="0.2"/>
    <row r="43490" ht="13.15" customHeight="1" x14ac:dyDescent="0.2"/>
    <row r="43491" ht="13.15" customHeight="1" x14ac:dyDescent="0.2"/>
    <row r="43492" ht="13.15" customHeight="1" x14ac:dyDescent="0.2"/>
    <row r="43493" ht="13.15" customHeight="1" x14ac:dyDescent="0.2"/>
    <row r="43494" ht="13.15" customHeight="1" x14ac:dyDescent="0.2"/>
    <row r="43495" ht="13.15" customHeight="1" x14ac:dyDescent="0.2"/>
    <row r="43496" ht="13.15" customHeight="1" x14ac:dyDescent="0.2"/>
    <row r="43497" ht="13.15" customHeight="1" x14ac:dyDescent="0.2"/>
    <row r="43498" ht="13.15" customHeight="1" x14ac:dyDescent="0.2"/>
    <row r="43499" ht="13.15" customHeight="1" x14ac:dyDescent="0.2"/>
    <row r="43500" ht="13.15" customHeight="1" x14ac:dyDescent="0.2"/>
    <row r="43501" ht="13.15" customHeight="1" x14ac:dyDescent="0.2"/>
    <row r="43502" ht="13.15" customHeight="1" x14ac:dyDescent="0.2"/>
    <row r="43503" ht="13.15" customHeight="1" x14ac:dyDescent="0.2"/>
    <row r="43504" ht="13.15" customHeight="1" x14ac:dyDescent="0.2"/>
    <row r="43505" ht="13.15" customHeight="1" x14ac:dyDescent="0.2"/>
    <row r="43506" ht="13.15" customHeight="1" x14ac:dyDescent="0.2"/>
    <row r="43507" ht="13.15" customHeight="1" x14ac:dyDescent="0.2"/>
    <row r="43508" ht="13.15" customHeight="1" x14ac:dyDescent="0.2"/>
    <row r="43509" ht="13.15" customHeight="1" x14ac:dyDescent="0.2"/>
    <row r="43510" ht="13.15" customHeight="1" x14ac:dyDescent="0.2"/>
    <row r="43511" ht="13.15" customHeight="1" x14ac:dyDescent="0.2"/>
    <row r="43512" ht="13.15" customHeight="1" x14ac:dyDescent="0.2"/>
    <row r="43513" ht="13.15" customHeight="1" x14ac:dyDescent="0.2"/>
    <row r="43514" ht="13.15" customHeight="1" x14ac:dyDescent="0.2"/>
    <row r="43515" ht="13.15" customHeight="1" x14ac:dyDescent="0.2"/>
    <row r="43516" ht="13.15" customHeight="1" x14ac:dyDescent="0.2"/>
    <row r="43517" ht="13.15" customHeight="1" x14ac:dyDescent="0.2"/>
    <row r="43518" ht="13.15" customHeight="1" x14ac:dyDescent="0.2"/>
    <row r="43519" ht="13.15" customHeight="1" x14ac:dyDescent="0.2"/>
    <row r="43520" ht="13.15" customHeight="1" x14ac:dyDescent="0.2"/>
    <row r="43521" ht="13.15" customHeight="1" x14ac:dyDescent="0.2"/>
    <row r="43522" ht="13.15" customHeight="1" x14ac:dyDescent="0.2"/>
    <row r="43523" ht="13.15" customHeight="1" x14ac:dyDescent="0.2"/>
    <row r="43524" ht="13.15" customHeight="1" x14ac:dyDescent="0.2"/>
    <row r="43525" ht="13.15" customHeight="1" x14ac:dyDescent="0.2"/>
    <row r="43526" ht="13.15" customHeight="1" x14ac:dyDescent="0.2"/>
    <row r="43527" ht="13.15" customHeight="1" x14ac:dyDescent="0.2"/>
    <row r="43528" ht="13.15" customHeight="1" x14ac:dyDescent="0.2"/>
    <row r="43529" ht="13.15" customHeight="1" x14ac:dyDescent="0.2"/>
    <row r="43530" ht="13.15" customHeight="1" x14ac:dyDescent="0.2"/>
    <row r="43531" ht="13.15" customHeight="1" x14ac:dyDescent="0.2"/>
    <row r="43532" ht="13.15" customHeight="1" x14ac:dyDescent="0.2"/>
    <row r="43533" ht="13.15" customHeight="1" x14ac:dyDescent="0.2"/>
    <row r="43534" ht="13.15" customHeight="1" x14ac:dyDescent="0.2"/>
    <row r="43535" ht="13.15" customHeight="1" x14ac:dyDescent="0.2"/>
    <row r="43536" ht="13.15" customHeight="1" x14ac:dyDescent="0.2"/>
    <row r="43537" ht="13.15" customHeight="1" x14ac:dyDescent="0.2"/>
    <row r="43538" ht="13.15" customHeight="1" x14ac:dyDescent="0.2"/>
    <row r="43539" ht="13.15" customHeight="1" x14ac:dyDescent="0.2"/>
    <row r="43540" ht="13.15" customHeight="1" x14ac:dyDescent="0.2"/>
    <row r="43541" ht="13.15" customHeight="1" x14ac:dyDescent="0.2"/>
    <row r="43542" ht="13.15" customHeight="1" x14ac:dyDescent="0.2"/>
    <row r="43543" ht="13.15" customHeight="1" x14ac:dyDescent="0.2"/>
    <row r="43544" ht="13.15" customHeight="1" x14ac:dyDescent="0.2"/>
    <row r="43545" ht="13.15" customHeight="1" x14ac:dyDescent="0.2"/>
    <row r="43546" ht="13.15" customHeight="1" x14ac:dyDescent="0.2"/>
    <row r="43547" ht="13.15" customHeight="1" x14ac:dyDescent="0.2"/>
    <row r="43548" ht="13.15" customHeight="1" x14ac:dyDescent="0.2"/>
    <row r="43549" ht="13.15" customHeight="1" x14ac:dyDescent="0.2"/>
    <row r="43550" ht="13.15" customHeight="1" x14ac:dyDescent="0.2"/>
    <row r="43551" ht="13.15" customHeight="1" x14ac:dyDescent="0.2"/>
    <row r="43552" ht="13.15" customHeight="1" x14ac:dyDescent="0.2"/>
    <row r="43553" ht="13.15" customHeight="1" x14ac:dyDescent="0.2"/>
    <row r="43554" ht="13.15" customHeight="1" x14ac:dyDescent="0.2"/>
    <row r="43555" ht="13.15" customHeight="1" x14ac:dyDescent="0.2"/>
    <row r="43556" ht="13.15" customHeight="1" x14ac:dyDescent="0.2"/>
    <row r="43557" ht="13.15" customHeight="1" x14ac:dyDescent="0.2"/>
    <row r="43558" ht="13.15" customHeight="1" x14ac:dyDescent="0.2"/>
    <row r="43559" ht="13.15" customHeight="1" x14ac:dyDescent="0.2"/>
    <row r="43560" ht="13.15" customHeight="1" x14ac:dyDescent="0.2"/>
    <row r="43561" ht="13.15" customHeight="1" x14ac:dyDescent="0.2"/>
    <row r="43562" ht="13.15" customHeight="1" x14ac:dyDescent="0.2"/>
    <row r="43563" ht="13.15" customHeight="1" x14ac:dyDescent="0.2"/>
    <row r="43564" ht="13.15" customHeight="1" x14ac:dyDescent="0.2"/>
    <row r="43565" ht="13.15" customHeight="1" x14ac:dyDescent="0.2"/>
    <row r="43566" ht="13.15" customHeight="1" x14ac:dyDescent="0.2"/>
    <row r="43567" ht="13.15" customHeight="1" x14ac:dyDescent="0.2"/>
    <row r="43568" ht="13.15" customHeight="1" x14ac:dyDescent="0.2"/>
    <row r="43569" ht="13.15" customHeight="1" x14ac:dyDescent="0.2"/>
    <row r="43570" ht="13.15" customHeight="1" x14ac:dyDescent="0.2"/>
    <row r="43571" ht="13.15" customHeight="1" x14ac:dyDescent="0.2"/>
    <row r="43572" ht="13.15" customHeight="1" x14ac:dyDescent="0.2"/>
    <row r="43573" ht="13.15" customHeight="1" x14ac:dyDescent="0.2"/>
    <row r="43574" ht="13.15" customHeight="1" x14ac:dyDescent="0.2"/>
    <row r="43575" ht="13.15" customHeight="1" x14ac:dyDescent="0.2"/>
    <row r="43576" ht="13.15" customHeight="1" x14ac:dyDescent="0.2"/>
    <row r="43577" ht="13.15" customHeight="1" x14ac:dyDescent="0.2"/>
    <row r="43578" ht="13.15" customHeight="1" x14ac:dyDescent="0.2"/>
    <row r="43579" ht="13.15" customHeight="1" x14ac:dyDescent="0.2"/>
    <row r="43580" ht="13.15" customHeight="1" x14ac:dyDescent="0.2"/>
    <row r="43581" ht="13.15" customHeight="1" x14ac:dyDescent="0.2"/>
    <row r="43582" ht="13.15" customHeight="1" x14ac:dyDescent="0.2"/>
    <row r="43583" ht="13.15" customHeight="1" x14ac:dyDescent="0.2"/>
    <row r="43584" ht="13.15" customHeight="1" x14ac:dyDescent="0.2"/>
    <row r="43585" ht="13.15" customHeight="1" x14ac:dyDescent="0.2"/>
    <row r="43586" ht="13.15" customHeight="1" x14ac:dyDescent="0.2"/>
    <row r="43587" ht="13.15" customHeight="1" x14ac:dyDescent="0.2"/>
    <row r="43588" ht="13.15" customHeight="1" x14ac:dyDescent="0.2"/>
    <row r="43589" ht="13.15" customHeight="1" x14ac:dyDescent="0.2"/>
    <row r="43590" ht="13.15" customHeight="1" x14ac:dyDescent="0.2"/>
    <row r="43591" ht="13.15" customHeight="1" x14ac:dyDescent="0.2"/>
    <row r="43592" ht="13.15" customHeight="1" x14ac:dyDescent="0.2"/>
    <row r="43593" ht="13.15" customHeight="1" x14ac:dyDescent="0.2"/>
    <row r="43594" ht="13.15" customHeight="1" x14ac:dyDescent="0.2"/>
    <row r="43595" ht="13.15" customHeight="1" x14ac:dyDescent="0.2"/>
    <row r="43596" ht="13.15" customHeight="1" x14ac:dyDescent="0.2"/>
    <row r="43597" ht="13.15" customHeight="1" x14ac:dyDescent="0.2"/>
    <row r="43598" ht="13.15" customHeight="1" x14ac:dyDescent="0.2"/>
    <row r="43599" ht="13.15" customHeight="1" x14ac:dyDescent="0.2"/>
    <row r="43600" ht="13.15" customHeight="1" x14ac:dyDescent="0.2"/>
    <row r="43601" ht="13.15" customHeight="1" x14ac:dyDescent="0.2"/>
    <row r="43602" ht="13.15" customHeight="1" x14ac:dyDescent="0.2"/>
    <row r="43603" ht="13.15" customHeight="1" x14ac:dyDescent="0.2"/>
    <row r="43604" ht="13.15" customHeight="1" x14ac:dyDescent="0.2"/>
    <row r="43605" ht="13.15" customHeight="1" x14ac:dyDescent="0.2"/>
    <row r="43606" ht="13.15" customHeight="1" x14ac:dyDescent="0.2"/>
    <row r="43607" ht="13.15" customHeight="1" x14ac:dyDescent="0.2"/>
    <row r="43608" ht="13.15" customHeight="1" x14ac:dyDescent="0.2"/>
    <row r="43609" ht="13.15" customHeight="1" x14ac:dyDescent="0.2"/>
    <row r="43610" ht="13.15" customHeight="1" x14ac:dyDescent="0.2"/>
    <row r="43611" ht="13.15" customHeight="1" x14ac:dyDescent="0.2"/>
    <row r="43612" ht="13.15" customHeight="1" x14ac:dyDescent="0.2"/>
    <row r="43613" ht="13.15" customHeight="1" x14ac:dyDescent="0.2"/>
    <row r="43614" ht="13.15" customHeight="1" x14ac:dyDescent="0.2"/>
    <row r="43615" ht="13.15" customHeight="1" x14ac:dyDescent="0.2"/>
    <row r="43616" ht="13.15" customHeight="1" x14ac:dyDescent="0.2"/>
    <row r="43617" ht="13.15" customHeight="1" x14ac:dyDescent="0.2"/>
    <row r="43618" ht="13.15" customHeight="1" x14ac:dyDescent="0.2"/>
    <row r="43619" ht="13.15" customHeight="1" x14ac:dyDescent="0.2"/>
    <row r="43620" ht="13.15" customHeight="1" x14ac:dyDescent="0.2"/>
    <row r="43621" ht="13.15" customHeight="1" x14ac:dyDescent="0.2"/>
    <row r="43622" ht="13.15" customHeight="1" x14ac:dyDescent="0.2"/>
    <row r="43623" ht="13.15" customHeight="1" x14ac:dyDescent="0.2"/>
    <row r="43624" ht="13.15" customHeight="1" x14ac:dyDescent="0.2"/>
    <row r="43625" ht="13.15" customHeight="1" x14ac:dyDescent="0.2"/>
    <row r="43626" ht="13.15" customHeight="1" x14ac:dyDescent="0.2"/>
    <row r="43627" ht="13.15" customHeight="1" x14ac:dyDescent="0.2"/>
    <row r="43628" ht="13.15" customHeight="1" x14ac:dyDescent="0.2"/>
    <row r="43629" ht="13.15" customHeight="1" x14ac:dyDescent="0.2"/>
    <row r="43630" ht="13.15" customHeight="1" x14ac:dyDescent="0.2"/>
    <row r="43631" ht="13.15" customHeight="1" x14ac:dyDescent="0.2"/>
    <row r="43632" ht="13.15" customHeight="1" x14ac:dyDescent="0.2"/>
    <row r="43633" ht="13.15" customHeight="1" x14ac:dyDescent="0.2"/>
    <row r="43634" ht="13.15" customHeight="1" x14ac:dyDescent="0.2"/>
    <row r="43635" ht="13.15" customHeight="1" x14ac:dyDescent="0.2"/>
    <row r="43636" ht="13.15" customHeight="1" x14ac:dyDescent="0.2"/>
    <row r="43637" ht="13.15" customHeight="1" x14ac:dyDescent="0.2"/>
    <row r="43638" ht="13.15" customHeight="1" x14ac:dyDescent="0.2"/>
    <row r="43639" ht="13.15" customHeight="1" x14ac:dyDescent="0.2"/>
    <row r="43640" ht="13.15" customHeight="1" x14ac:dyDescent="0.2"/>
    <row r="43641" ht="13.15" customHeight="1" x14ac:dyDescent="0.2"/>
    <row r="43642" ht="13.15" customHeight="1" x14ac:dyDescent="0.2"/>
    <row r="43643" ht="13.15" customHeight="1" x14ac:dyDescent="0.2"/>
    <row r="43644" ht="13.15" customHeight="1" x14ac:dyDescent="0.2"/>
    <row r="43645" ht="13.15" customHeight="1" x14ac:dyDescent="0.2"/>
    <row r="43646" ht="13.15" customHeight="1" x14ac:dyDescent="0.2"/>
    <row r="43647" ht="13.15" customHeight="1" x14ac:dyDescent="0.2"/>
    <row r="43648" ht="13.15" customHeight="1" x14ac:dyDescent="0.2"/>
    <row r="43649" ht="13.15" customHeight="1" x14ac:dyDescent="0.2"/>
    <row r="43650" ht="13.15" customHeight="1" x14ac:dyDescent="0.2"/>
    <row r="43651" ht="13.15" customHeight="1" x14ac:dyDescent="0.2"/>
    <row r="43652" ht="13.15" customHeight="1" x14ac:dyDescent="0.2"/>
    <row r="43653" ht="13.15" customHeight="1" x14ac:dyDescent="0.2"/>
    <row r="43654" ht="13.15" customHeight="1" x14ac:dyDescent="0.2"/>
    <row r="43655" ht="13.15" customHeight="1" x14ac:dyDescent="0.2"/>
    <row r="43656" ht="13.15" customHeight="1" x14ac:dyDescent="0.2"/>
    <row r="43657" ht="13.15" customHeight="1" x14ac:dyDescent="0.2"/>
    <row r="43658" ht="13.15" customHeight="1" x14ac:dyDescent="0.2"/>
    <row r="43659" ht="13.15" customHeight="1" x14ac:dyDescent="0.2"/>
    <row r="43660" ht="13.15" customHeight="1" x14ac:dyDescent="0.2"/>
    <row r="43661" ht="13.15" customHeight="1" x14ac:dyDescent="0.2"/>
    <row r="43662" ht="13.15" customHeight="1" x14ac:dyDescent="0.2"/>
    <row r="43663" ht="13.15" customHeight="1" x14ac:dyDescent="0.2"/>
    <row r="43664" ht="13.15" customHeight="1" x14ac:dyDescent="0.2"/>
    <row r="43665" ht="13.15" customHeight="1" x14ac:dyDescent="0.2"/>
    <row r="43666" ht="13.15" customHeight="1" x14ac:dyDescent="0.2"/>
    <row r="43667" ht="13.15" customHeight="1" x14ac:dyDescent="0.2"/>
    <row r="43668" ht="13.15" customHeight="1" x14ac:dyDescent="0.2"/>
    <row r="43669" ht="13.15" customHeight="1" x14ac:dyDescent="0.2"/>
    <row r="43670" ht="13.15" customHeight="1" x14ac:dyDescent="0.2"/>
    <row r="43671" ht="13.15" customHeight="1" x14ac:dyDescent="0.2"/>
    <row r="43672" ht="13.15" customHeight="1" x14ac:dyDescent="0.2"/>
    <row r="43673" ht="13.15" customHeight="1" x14ac:dyDescent="0.2"/>
    <row r="43674" ht="13.15" customHeight="1" x14ac:dyDescent="0.2"/>
    <row r="43675" ht="13.15" customHeight="1" x14ac:dyDescent="0.2"/>
    <row r="43676" ht="13.15" customHeight="1" x14ac:dyDescent="0.2"/>
    <row r="43677" ht="13.15" customHeight="1" x14ac:dyDescent="0.2"/>
    <row r="43678" ht="13.15" customHeight="1" x14ac:dyDescent="0.2"/>
    <row r="43679" ht="13.15" customHeight="1" x14ac:dyDescent="0.2"/>
    <row r="43680" ht="13.15" customHeight="1" x14ac:dyDescent="0.2"/>
    <row r="43681" ht="13.15" customHeight="1" x14ac:dyDescent="0.2"/>
    <row r="43682" ht="13.15" customHeight="1" x14ac:dyDescent="0.2"/>
    <row r="43683" ht="13.15" customHeight="1" x14ac:dyDescent="0.2"/>
    <row r="43684" ht="13.15" customHeight="1" x14ac:dyDescent="0.2"/>
    <row r="43685" ht="13.15" customHeight="1" x14ac:dyDescent="0.2"/>
    <row r="43686" ht="13.15" customHeight="1" x14ac:dyDescent="0.2"/>
    <row r="43687" ht="13.15" customHeight="1" x14ac:dyDescent="0.2"/>
    <row r="43688" ht="13.15" customHeight="1" x14ac:dyDescent="0.2"/>
    <row r="43689" ht="13.15" customHeight="1" x14ac:dyDescent="0.2"/>
    <row r="43690" ht="13.15" customHeight="1" x14ac:dyDescent="0.2"/>
    <row r="43691" ht="13.15" customHeight="1" x14ac:dyDescent="0.2"/>
    <row r="43692" ht="13.15" customHeight="1" x14ac:dyDescent="0.2"/>
    <row r="43693" ht="13.15" customHeight="1" x14ac:dyDescent="0.2"/>
    <row r="43694" ht="13.15" customHeight="1" x14ac:dyDescent="0.2"/>
    <row r="43695" ht="13.15" customHeight="1" x14ac:dyDescent="0.2"/>
    <row r="43696" ht="13.15" customHeight="1" x14ac:dyDescent="0.2"/>
    <row r="43697" ht="13.15" customHeight="1" x14ac:dyDescent="0.2"/>
    <row r="43698" ht="13.15" customHeight="1" x14ac:dyDescent="0.2"/>
    <row r="43699" ht="13.15" customHeight="1" x14ac:dyDescent="0.2"/>
    <row r="43700" ht="13.15" customHeight="1" x14ac:dyDescent="0.2"/>
    <row r="43701" ht="13.15" customHeight="1" x14ac:dyDescent="0.2"/>
    <row r="43702" ht="13.15" customHeight="1" x14ac:dyDescent="0.2"/>
    <row r="43703" ht="13.15" customHeight="1" x14ac:dyDescent="0.2"/>
    <row r="43704" ht="13.15" customHeight="1" x14ac:dyDescent="0.2"/>
    <row r="43705" ht="13.15" customHeight="1" x14ac:dyDescent="0.2"/>
    <row r="43706" ht="13.15" customHeight="1" x14ac:dyDescent="0.2"/>
    <row r="43707" ht="13.15" customHeight="1" x14ac:dyDescent="0.2"/>
    <row r="43708" ht="13.15" customHeight="1" x14ac:dyDescent="0.2"/>
    <row r="43709" ht="13.15" customHeight="1" x14ac:dyDescent="0.2"/>
    <row r="43710" ht="13.15" customHeight="1" x14ac:dyDescent="0.2"/>
    <row r="43711" ht="13.15" customHeight="1" x14ac:dyDescent="0.2"/>
    <row r="43712" ht="13.15" customHeight="1" x14ac:dyDescent="0.2"/>
    <row r="43713" ht="13.15" customHeight="1" x14ac:dyDescent="0.2"/>
    <row r="43714" ht="13.15" customHeight="1" x14ac:dyDescent="0.2"/>
    <row r="43715" ht="13.15" customHeight="1" x14ac:dyDescent="0.2"/>
    <row r="43716" ht="13.15" customHeight="1" x14ac:dyDescent="0.2"/>
    <row r="43717" ht="13.15" customHeight="1" x14ac:dyDescent="0.2"/>
    <row r="43718" ht="13.15" customHeight="1" x14ac:dyDescent="0.2"/>
    <row r="43719" ht="13.15" customHeight="1" x14ac:dyDescent="0.2"/>
    <row r="43720" ht="13.15" customHeight="1" x14ac:dyDescent="0.2"/>
    <row r="43721" ht="13.15" customHeight="1" x14ac:dyDescent="0.2"/>
    <row r="43722" ht="13.15" customHeight="1" x14ac:dyDescent="0.2"/>
    <row r="43723" ht="13.15" customHeight="1" x14ac:dyDescent="0.2"/>
    <row r="43724" ht="13.15" customHeight="1" x14ac:dyDescent="0.2"/>
    <row r="43725" ht="13.15" customHeight="1" x14ac:dyDescent="0.2"/>
    <row r="43726" ht="13.15" customHeight="1" x14ac:dyDescent="0.2"/>
    <row r="43727" ht="13.15" customHeight="1" x14ac:dyDescent="0.2"/>
    <row r="43728" ht="13.15" customHeight="1" x14ac:dyDescent="0.2"/>
    <row r="43729" ht="13.15" customHeight="1" x14ac:dyDescent="0.2"/>
    <row r="43730" ht="13.15" customHeight="1" x14ac:dyDescent="0.2"/>
    <row r="43731" ht="13.15" customHeight="1" x14ac:dyDescent="0.2"/>
    <row r="43732" ht="13.15" customHeight="1" x14ac:dyDescent="0.2"/>
    <row r="43733" ht="13.15" customHeight="1" x14ac:dyDescent="0.2"/>
    <row r="43734" ht="13.15" customHeight="1" x14ac:dyDescent="0.2"/>
    <row r="43735" ht="13.15" customHeight="1" x14ac:dyDescent="0.2"/>
    <row r="43736" ht="13.15" customHeight="1" x14ac:dyDescent="0.2"/>
    <row r="43737" ht="13.15" customHeight="1" x14ac:dyDescent="0.2"/>
    <row r="43738" ht="13.15" customHeight="1" x14ac:dyDescent="0.2"/>
    <row r="43739" ht="13.15" customHeight="1" x14ac:dyDescent="0.2"/>
    <row r="43740" ht="13.15" customHeight="1" x14ac:dyDescent="0.2"/>
    <row r="43741" ht="13.15" customHeight="1" x14ac:dyDescent="0.2"/>
    <row r="43742" ht="13.15" customHeight="1" x14ac:dyDescent="0.2"/>
    <row r="43743" ht="13.15" customHeight="1" x14ac:dyDescent="0.2"/>
    <row r="43744" ht="13.15" customHeight="1" x14ac:dyDescent="0.2"/>
    <row r="43745" ht="13.15" customHeight="1" x14ac:dyDescent="0.2"/>
    <row r="43746" ht="13.15" customHeight="1" x14ac:dyDescent="0.2"/>
    <row r="43747" ht="13.15" customHeight="1" x14ac:dyDescent="0.2"/>
    <row r="43748" ht="13.15" customHeight="1" x14ac:dyDescent="0.2"/>
    <row r="43749" ht="13.15" customHeight="1" x14ac:dyDescent="0.2"/>
    <row r="43750" ht="13.15" customHeight="1" x14ac:dyDescent="0.2"/>
    <row r="43751" ht="13.15" customHeight="1" x14ac:dyDescent="0.2"/>
    <row r="43752" ht="13.15" customHeight="1" x14ac:dyDescent="0.2"/>
    <row r="43753" ht="13.15" customHeight="1" x14ac:dyDescent="0.2"/>
    <row r="43754" ht="13.15" customHeight="1" x14ac:dyDescent="0.2"/>
    <row r="43755" ht="13.15" customHeight="1" x14ac:dyDescent="0.2"/>
    <row r="43756" ht="13.15" customHeight="1" x14ac:dyDescent="0.2"/>
    <row r="43757" ht="13.15" customHeight="1" x14ac:dyDescent="0.2"/>
    <row r="43758" ht="13.15" customHeight="1" x14ac:dyDescent="0.2"/>
    <row r="43759" ht="13.15" customHeight="1" x14ac:dyDescent="0.2"/>
    <row r="43760" ht="13.15" customHeight="1" x14ac:dyDescent="0.2"/>
    <row r="43761" ht="13.15" customHeight="1" x14ac:dyDescent="0.2"/>
    <row r="43762" ht="13.15" customHeight="1" x14ac:dyDescent="0.2"/>
    <row r="43763" ht="13.15" customHeight="1" x14ac:dyDescent="0.2"/>
    <row r="43764" ht="13.15" customHeight="1" x14ac:dyDescent="0.2"/>
    <row r="43765" ht="13.15" customHeight="1" x14ac:dyDescent="0.2"/>
    <row r="43766" ht="13.15" customHeight="1" x14ac:dyDescent="0.2"/>
    <row r="43767" ht="13.15" customHeight="1" x14ac:dyDescent="0.2"/>
    <row r="43768" ht="13.15" customHeight="1" x14ac:dyDescent="0.2"/>
    <row r="43769" ht="13.15" customHeight="1" x14ac:dyDescent="0.2"/>
    <row r="43770" ht="13.15" customHeight="1" x14ac:dyDescent="0.2"/>
    <row r="43771" ht="13.15" customHeight="1" x14ac:dyDescent="0.2"/>
    <row r="43772" ht="13.15" customHeight="1" x14ac:dyDescent="0.2"/>
    <row r="43773" ht="13.15" customHeight="1" x14ac:dyDescent="0.2"/>
    <row r="43774" ht="13.15" customHeight="1" x14ac:dyDescent="0.2"/>
    <row r="43775" ht="13.15" customHeight="1" x14ac:dyDescent="0.2"/>
    <row r="43776" ht="13.15" customHeight="1" x14ac:dyDescent="0.2"/>
    <row r="43777" ht="13.15" customHeight="1" x14ac:dyDescent="0.2"/>
    <row r="43778" ht="13.15" customHeight="1" x14ac:dyDescent="0.2"/>
    <row r="43779" ht="13.15" customHeight="1" x14ac:dyDescent="0.2"/>
    <row r="43780" ht="13.15" customHeight="1" x14ac:dyDescent="0.2"/>
    <row r="43781" ht="13.15" customHeight="1" x14ac:dyDescent="0.2"/>
    <row r="43782" ht="13.15" customHeight="1" x14ac:dyDescent="0.2"/>
    <row r="43783" ht="13.15" customHeight="1" x14ac:dyDescent="0.2"/>
    <row r="43784" ht="13.15" customHeight="1" x14ac:dyDescent="0.2"/>
    <row r="43785" ht="13.15" customHeight="1" x14ac:dyDescent="0.2"/>
    <row r="43786" ht="13.15" customHeight="1" x14ac:dyDescent="0.2"/>
    <row r="43787" ht="13.15" customHeight="1" x14ac:dyDescent="0.2"/>
    <row r="43788" ht="13.15" customHeight="1" x14ac:dyDescent="0.2"/>
    <row r="43789" ht="13.15" customHeight="1" x14ac:dyDescent="0.2"/>
    <row r="43790" ht="13.15" customHeight="1" x14ac:dyDescent="0.2"/>
    <row r="43791" ht="13.15" customHeight="1" x14ac:dyDescent="0.2"/>
    <row r="43792" ht="13.15" customHeight="1" x14ac:dyDescent="0.2"/>
    <row r="43793" ht="13.15" customHeight="1" x14ac:dyDescent="0.2"/>
    <row r="43794" ht="13.15" customHeight="1" x14ac:dyDescent="0.2"/>
    <row r="43795" ht="13.15" customHeight="1" x14ac:dyDescent="0.2"/>
    <row r="43796" ht="13.15" customHeight="1" x14ac:dyDescent="0.2"/>
    <row r="43797" ht="13.15" customHeight="1" x14ac:dyDescent="0.2"/>
    <row r="43798" ht="13.15" customHeight="1" x14ac:dyDescent="0.2"/>
    <row r="43799" ht="13.15" customHeight="1" x14ac:dyDescent="0.2"/>
    <row r="43800" ht="13.15" customHeight="1" x14ac:dyDescent="0.2"/>
    <row r="43801" ht="13.15" customHeight="1" x14ac:dyDescent="0.2"/>
    <row r="43802" ht="13.15" customHeight="1" x14ac:dyDescent="0.2"/>
    <row r="43803" ht="13.15" customHeight="1" x14ac:dyDescent="0.2"/>
    <row r="43804" ht="13.15" customHeight="1" x14ac:dyDescent="0.2"/>
    <row r="43805" ht="13.15" customHeight="1" x14ac:dyDescent="0.2"/>
    <row r="43806" ht="13.15" customHeight="1" x14ac:dyDescent="0.2"/>
    <row r="43807" ht="13.15" customHeight="1" x14ac:dyDescent="0.2"/>
    <row r="43808" ht="13.15" customHeight="1" x14ac:dyDescent="0.2"/>
    <row r="43809" ht="13.15" customHeight="1" x14ac:dyDescent="0.2"/>
    <row r="43810" ht="13.15" customHeight="1" x14ac:dyDescent="0.2"/>
    <row r="43811" ht="13.15" customHeight="1" x14ac:dyDescent="0.2"/>
    <row r="43812" ht="13.15" customHeight="1" x14ac:dyDescent="0.2"/>
    <row r="43813" ht="13.15" customHeight="1" x14ac:dyDescent="0.2"/>
    <row r="43814" ht="13.15" customHeight="1" x14ac:dyDescent="0.2"/>
    <row r="43815" ht="13.15" customHeight="1" x14ac:dyDescent="0.2"/>
    <row r="43816" ht="13.15" customHeight="1" x14ac:dyDescent="0.2"/>
    <row r="43817" ht="13.15" customHeight="1" x14ac:dyDescent="0.2"/>
    <row r="43818" ht="13.15" customHeight="1" x14ac:dyDescent="0.2"/>
    <row r="43819" ht="13.15" customHeight="1" x14ac:dyDescent="0.2"/>
    <row r="43820" ht="13.15" customHeight="1" x14ac:dyDescent="0.2"/>
    <row r="43821" ht="13.15" customHeight="1" x14ac:dyDescent="0.2"/>
    <row r="43822" ht="13.15" customHeight="1" x14ac:dyDescent="0.2"/>
    <row r="43823" ht="13.15" customHeight="1" x14ac:dyDescent="0.2"/>
    <row r="43824" ht="13.15" customHeight="1" x14ac:dyDescent="0.2"/>
    <row r="43825" ht="13.15" customHeight="1" x14ac:dyDescent="0.2"/>
    <row r="43826" ht="13.15" customHeight="1" x14ac:dyDescent="0.2"/>
    <row r="43827" ht="13.15" customHeight="1" x14ac:dyDescent="0.2"/>
    <row r="43828" ht="13.15" customHeight="1" x14ac:dyDescent="0.2"/>
    <row r="43829" ht="13.15" customHeight="1" x14ac:dyDescent="0.2"/>
    <row r="43830" ht="13.15" customHeight="1" x14ac:dyDescent="0.2"/>
    <row r="43831" ht="13.15" customHeight="1" x14ac:dyDescent="0.2"/>
    <row r="43832" ht="13.15" customHeight="1" x14ac:dyDescent="0.2"/>
    <row r="43833" ht="13.15" customHeight="1" x14ac:dyDescent="0.2"/>
    <row r="43834" ht="13.15" customHeight="1" x14ac:dyDescent="0.2"/>
    <row r="43835" ht="13.15" customHeight="1" x14ac:dyDescent="0.2"/>
    <row r="43836" ht="13.15" customHeight="1" x14ac:dyDescent="0.2"/>
    <row r="43837" ht="13.15" customHeight="1" x14ac:dyDescent="0.2"/>
    <row r="43838" ht="13.15" customHeight="1" x14ac:dyDescent="0.2"/>
    <row r="43839" ht="13.15" customHeight="1" x14ac:dyDescent="0.2"/>
    <row r="43840" ht="13.15" customHeight="1" x14ac:dyDescent="0.2"/>
    <row r="43841" ht="13.15" customHeight="1" x14ac:dyDescent="0.2"/>
    <row r="43842" ht="13.15" customHeight="1" x14ac:dyDescent="0.2"/>
    <row r="43843" ht="13.15" customHeight="1" x14ac:dyDescent="0.2"/>
    <row r="43844" ht="13.15" customHeight="1" x14ac:dyDescent="0.2"/>
    <row r="43845" ht="13.15" customHeight="1" x14ac:dyDescent="0.2"/>
    <row r="43846" ht="13.15" customHeight="1" x14ac:dyDescent="0.2"/>
    <row r="43847" ht="13.15" customHeight="1" x14ac:dyDescent="0.2"/>
    <row r="43848" ht="13.15" customHeight="1" x14ac:dyDescent="0.2"/>
    <row r="43849" ht="13.15" customHeight="1" x14ac:dyDescent="0.2"/>
    <row r="43850" ht="13.15" customHeight="1" x14ac:dyDescent="0.2"/>
    <row r="43851" ht="13.15" customHeight="1" x14ac:dyDescent="0.2"/>
    <row r="43852" ht="13.15" customHeight="1" x14ac:dyDescent="0.2"/>
    <row r="43853" ht="13.15" customHeight="1" x14ac:dyDescent="0.2"/>
    <row r="43854" ht="13.15" customHeight="1" x14ac:dyDescent="0.2"/>
    <row r="43855" ht="13.15" customHeight="1" x14ac:dyDescent="0.2"/>
    <row r="43856" ht="13.15" customHeight="1" x14ac:dyDescent="0.2"/>
    <row r="43857" ht="13.15" customHeight="1" x14ac:dyDescent="0.2"/>
    <row r="43858" ht="13.15" customHeight="1" x14ac:dyDescent="0.2"/>
    <row r="43859" ht="13.15" customHeight="1" x14ac:dyDescent="0.2"/>
    <row r="43860" ht="13.15" customHeight="1" x14ac:dyDescent="0.2"/>
    <row r="43861" ht="13.15" customHeight="1" x14ac:dyDescent="0.2"/>
    <row r="43862" ht="13.15" customHeight="1" x14ac:dyDescent="0.2"/>
    <row r="43863" ht="13.15" customHeight="1" x14ac:dyDescent="0.2"/>
    <row r="43864" ht="13.15" customHeight="1" x14ac:dyDescent="0.2"/>
    <row r="43865" ht="13.15" customHeight="1" x14ac:dyDescent="0.2"/>
    <row r="43866" ht="13.15" customHeight="1" x14ac:dyDescent="0.2"/>
    <row r="43867" ht="13.15" customHeight="1" x14ac:dyDescent="0.2"/>
    <row r="43868" ht="13.15" customHeight="1" x14ac:dyDescent="0.2"/>
    <row r="43869" ht="13.15" customHeight="1" x14ac:dyDescent="0.2"/>
    <row r="43870" ht="13.15" customHeight="1" x14ac:dyDescent="0.2"/>
    <row r="43871" ht="13.15" customHeight="1" x14ac:dyDescent="0.2"/>
    <row r="43872" ht="13.15" customHeight="1" x14ac:dyDescent="0.2"/>
    <row r="43873" ht="13.15" customHeight="1" x14ac:dyDescent="0.2"/>
    <row r="43874" ht="13.15" customHeight="1" x14ac:dyDescent="0.2"/>
    <row r="43875" ht="13.15" customHeight="1" x14ac:dyDescent="0.2"/>
    <row r="43876" ht="13.15" customHeight="1" x14ac:dyDescent="0.2"/>
    <row r="43877" ht="13.15" customHeight="1" x14ac:dyDescent="0.2"/>
    <row r="43878" ht="13.15" customHeight="1" x14ac:dyDescent="0.2"/>
    <row r="43879" ht="13.15" customHeight="1" x14ac:dyDescent="0.2"/>
    <row r="43880" ht="13.15" customHeight="1" x14ac:dyDescent="0.2"/>
    <row r="43881" ht="13.15" customHeight="1" x14ac:dyDescent="0.2"/>
    <row r="43882" ht="13.15" customHeight="1" x14ac:dyDescent="0.2"/>
    <row r="43883" ht="13.15" customHeight="1" x14ac:dyDescent="0.2"/>
    <row r="43884" ht="13.15" customHeight="1" x14ac:dyDescent="0.2"/>
    <row r="43885" ht="13.15" customHeight="1" x14ac:dyDescent="0.2"/>
    <row r="43886" ht="13.15" customHeight="1" x14ac:dyDescent="0.2"/>
    <row r="43887" ht="13.15" customHeight="1" x14ac:dyDescent="0.2"/>
    <row r="43888" ht="13.15" customHeight="1" x14ac:dyDescent="0.2"/>
    <row r="43889" ht="13.15" customHeight="1" x14ac:dyDescent="0.2"/>
    <row r="43890" ht="13.15" customHeight="1" x14ac:dyDescent="0.2"/>
    <row r="43891" ht="13.15" customHeight="1" x14ac:dyDescent="0.2"/>
    <row r="43892" ht="13.15" customHeight="1" x14ac:dyDescent="0.2"/>
    <row r="43893" ht="13.15" customHeight="1" x14ac:dyDescent="0.2"/>
    <row r="43894" ht="13.15" customHeight="1" x14ac:dyDescent="0.2"/>
    <row r="43895" ht="13.15" customHeight="1" x14ac:dyDescent="0.2"/>
    <row r="43896" ht="13.15" customHeight="1" x14ac:dyDescent="0.2"/>
    <row r="43897" ht="13.15" customHeight="1" x14ac:dyDescent="0.2"/>
    <row r="43898" ht="13.15" customHeight="1" x14ac:dyDescent="0.2"/>
    <row r="43899" ht="13.15" customHeight="1" x14ac:dyDescent="0.2"/>
    <row r="43900" ht="13.15" customHeight="1" x14ac:dyDescent="0.2"/>
    <row r="43901" ht="13.15" customHeight="1" x14ac:dyDescent="0.2"/>
    <row r="43902" ht="13.15" customHeight="1" x14ac:dyDescent="0.2"/>
    <row r="43903" ht="13.15" customHeight="1" x14ac:dyDescent="0.2"/>
    <row r="43904" ht="13.15" customHeight="1" x14ac:dyDescent="0.2"/>
    <row r="43905" ht="13.15" customHeight="1" x14ac:dyDescent="0.2"/>
    <row r="43906" ht="13.15" customHeight="1" x14ac:dyDescent="0.2"/>
    <row r="43907" ht="13.15" customHeight="1" x14ac:dyDescent="0.2"/>
    <row r="43908" ht="13.15" customHeight="1" x14ac:dyDescent="0.2"/>
    <row r="43909" ht="13.15" customHeight="1" x14ac:dyDescent="0.2"/>
    <row r="43910" ht="13.15" customHeight="1" x14ac:dyDescent="0.2"/>
    <row r="43911" ht="13.15" customHeight="1" x14ac:dyDescent="0.2"/>
    <row r="43912" ht="13.15" customHeight="1" x14ac:dyDescent="0.2"/>
    <row r="43913" ht="13.15" customHeight="1" x14ac:dyDescent="0.2"/>
    <row r="43914" ht="13.15" customHeight="1" x14ac:dyDescent="0.2"/>
    <row r="43915" ht="13.15" customHeight="1" x14ac:dyDescent="0.2"/>
    <row r="43916" ht="13.15" customHeight="1" x14ac:dyDescent="0.2"/>
    <row r="43917" ht="13.15" customHeight="1" x14ac:dyDescent="0.2"/>
    <row r="43918" ht="13.15" customHeight="1" x14ac:dyDescent="0.2"/>
    <row r="43919" ht="13.15" customHeight="1" x14ac:dyDescent="0.2"/>
    <row r="43920" ht="13.15" customHeight="1" x14ac:dyDescent="0.2"/>
    <row r="43921" ht="13.15" customHeight="1" x14ac:dyDescent="0.2"/>
    <row r="43922" ht="13.15" customHeight="1" x14ac:dyDescent="0.2"/>
    <row r="43923" ht="13.15" customHeight="1" x14ac:dyDescent="0.2"/>
    <row r="43924" ht="13.15" customHeight="1" x14ac:dyDescent="0.2"/>
    <row r="43925" ht="13.15" customHeight="1" x14ac:dyDescent="0.2"/>
    <row r="43926" ht="13.15" customHeight="1" x14ac:dyDescent="0.2"/>
    <row r="43927" ht="13.15" customHeight="1" x14ac:dyDescent="0.2"/>
    <row r="43928" ht="13.15" customHeight="1" x14ac:dyDescent="0.2"/>
    <row r="43929" ht="13.15" customHeight="1" x14ac:dyDescent="0.2"/>
    <row r="43930" ht="13.15" customHeight="1" x14ac:dyDescent="0.2"/>
    <row r="43931" ht="13.15" customHeight="1" x14ac:dyDescent="0.2"/>
    <row r="43932" ht="13.15" customHeight="1" x14ac:dyDescent="0.2"/>
    <row r="43933" ht="13.15" customHeight="1" x14ac:dyDescent="0.2"/>
    <row r="43934" ht="13.15" customHeight="1" x14ac:dyDescent="0.2"/>
    <row r="43935" ht="13.15" customHeight="1" x14ac:dyDescent="0.2"/>
    <row r="43936" ht="13.15" customHeight="1" x14ac:dyDescent="0.2"/>
    <row r="43937" ht="13.15" customHeight="1" x14ac:dyDescent="0.2"/>
    <row r="43938" ht="13.15" customHeight="1" x14ac:dyDescent="0.2"/>
    <row r="43939" ht="13.15" customHeight="1" x14ac:dyDescent="0.2"/>
    <row r="43940" ht="13.15" customHeight="1" x14ac:dyDescent="0.2"/>
    <row r="43941" ht="13.15" customHeight="1" x14ac:dyDescent="0.2"/>
    <row r="43942" ht="13.15" customHeight="1" x14ac:dyDescent="0.2"/>
    <row r="43943" ht="13.15" customHeight="1" x14ac:dyDescent="0.2"/>
    <row r="43944" ht="13.15" customHeight="1" x14ac:dyDescent="0.2"/>
    <row r="43945" ht="13.15" customHeight="1" x14ac:dyDescent="0.2"/>
    <row r="43946" ht="13.15" customHeight="1" x14ac:dyDescent="0.2"/>
    <row r="43947" ht="13.15" customHeight="1" x14ac:dyDescent="0.2"/>
    <row r="43948" ht="13.15" customHeight="1" x14ac:dyDescent="0.2"/>
    <row r="43949" ht="13.15" customHeight="1" x14ac:dyDescent="0.2"/>
    <row r="43950" ht="13.15" customHeight="1" x14ac:dyDescent="0.2"/>
    <row r="43951" ht="13.15" customHeight="1" x14ac:dyDescent="0.2"/>
    <row r="43952" ht="13.15" customHeight="1" x14ac:dyDescent="0.2"/>
    <row r="43953" ht="13.15" customHeight="1" x14ac:dyDescent="0.2"/>
    <row r="43954" ht="13.15" customHeight="1" x14ac:dyDescent="0.2"/>
    <row r="43955" ht="13.15" customHeight="1" x14ac:dyDescent="0.2"/>
    <row r="43956" ht="13.15" customHeight="1" x14ac:dyDescent="0.2"/>
    <row r="43957" ht="13.15" customHeight="1" x14ac:dyDescent="0.2"/>
    <row r="43958" ht="13.15" customHeight="1" x14ac:dyDescent="0.2"/>
    <row r="43959" ht="13.15" customHeight="1" x14ac:dyDescent="0.2"/>
    <row r="43960" ht="13.15" customHeight="1" x14ac:dyDescent="0.2"/>
    <row r="43961" ht="13.15" customHeight="1" x14ac:dyDescent="0.2"/>
    <row r="43962" ht="13.15" customHeight="1" x14ac:dyDescent="0.2"/>
    <row r="43963" ht="13.15" customHeight="1" x14ac:dyDescent="0.2"/>
    <row r="43964" ht="13.15" customHeight="1" x14ac:dyDescent="0.2"/>
    <row r="43965" ht="13.15" customHeight="1" x14ac:dyDescent="0.2"/>
    <row r="43966" ht="13.15" customHeight="1" x14ac:dyDescent="0.2"/>
    <row r="43967" ht="13.15" customHeight="1" x14ac:dyDescent="0.2"/>
    <row r="43968" ht="13.15" customHeight="1" x14ac:dyDescent="0.2"/>
    <row r="43969" ht="13.15" customHeight="1" x14ac:dyDescent="0.2"/>
    <row r="43970" ht="13.15" customHeight="1" x14ac:dyDescent="0.2"/>
    <row r="43971" ht="13.15" customHeight="1" x14ac:dyDescent="0.2"/>
    <row r="43972" ht="13.15" customHeight="1" x14ac:dyDescent="0.2"/>
    <row r="43973" ht="13.15" customHeight="1" x14ac:dyDescent="0.2"/>
    <row r="43974" ht="13.15" customHeight="1" x14ac:dyDescent="0.2"/>
    <row r="43975" ht="13.15" customHeight="1" x14ac:dyDescent="0.2"/>
    <row r="43976" ht="13.15" customHeight="1" x14ac:dyDescent="0.2"/>
    <row r="43977" ht="13.15" customHeight="1" x14ac:dyDescent="0.2"/>
    <row r="43978" ht="13.15" customHeight="1" x14ac:dyDescent="0.2"/>
    <row r="43979" ht="13.15" customHeight="1" x14ac:dyDescent="0.2"/>
    <row r="43980" ht="13.15" customHeight="1" x14ac:dyDescent="0.2"/>
    <row r="43981" ht="13.15" customHeight="1" x14ac:dyDescent="0.2"/>
    <row r="43982" ht="13.15" customHeight="1" x14ac:dyDescent="0.2"/>
    <row r="43983" ht="13.15" customHeight="1" x14ac:dyDescent="0.2"/>
    <row r="43984" ht="13.15" customHeight="1" x14ac:dyDescent="0.2"/>
    <row r="43985" ht="13.15" customHeight="1" x14ac:dyDescent="0.2"/>
    <row r="43986" ht="13.15" customHeight="1" x14ac:dyDescent="0.2"/>
    <row r="43987" ht="13.15" customHeight="1" x14ac:dyDescent="0.2"/>
    <row r="43988" ht="13.15" customHeight="1" x14ac:dyDescent="0.2"/>
    <row r="43989" ht="13.15" customHeight="1" x14ac:dyDescent="0.2"/>
    <row r="43990" ht="13.15" customHeight="1" x14ac:dyDescent="0.2"/>
    <row r="43991" ht="13.15" customHeight="1" x14ac:dyDescent="0.2"/>
    <row r="43992" ht="13.15" customHeight="1" x14ac:dyDescent="0.2"/>
    <row r="43993" ht="13.15" customHeight="1" x14ac:dyDescent="0.2"/>
    <row r="43994" ht="13.15" customHeight="1" x14ac:dyDescent="0.2"/>
    <row r="43995" ht="13.15" customHeight="1" x14ac:dyDescent="0.2"/>
    <row r="43996" ht="13.15" customHeight="1" x14ac:dyDescent="0.2"/>
    <row r="43997" ht="13.15" customHeight="1" x14ac:dyDescent="0.2"/>
    <row r="43998" ht="13.15" customHeight="1" x14ac:dyDescent="0.2"/>
    <row r="43999" ht="13.15" customHeight="1" x14ac:dyDescent="0.2"/>
    <row r="44000" ht="13.15" customHeight="1" x14ac:dyDescent="0.2"/>
    <row r="44001" ht="13.15" customHeight="1" x14ac:dyDescent="0.2"/>
    <row r="44002" ht="13.15" customHeight="1" x14ac:dyDescent="0.2"/>
    <row r="44003" ht="13.15" customHeight="1" x14ac:dyDescent="0.2"/>
    <row r="44004" ht="13.15" customHeight="1" x14ac:dyDescent="0.2"/>
    <row r="44005" ht="13.15" customHeight="1" x14ac:dyDescent="0.2"/>
    <row r="44006" ht="13.15" customHeight="1" x14ac:dyDescent="0.2"/>
    <row r="44007" ht="13.15" customHeight="1" x14ac:dyDescent="0.2"/>
    <row r="44008" ht="13.15" customHeight="1" x14ac:dyDescent="0.2"/>
    <row r="44009" ht="13.15" customHeight="1" x14ac:dyDescent="0.2"/>
    <row r="44010" ht="13.15" customHeight="1" x14ac:dyDescent="0.2"/>
    <row r="44011" ht="13.15" customHeight="1" x14ac:dyDescent="0.2"/>
    <row r="44012" ht="13.15" customHeight="1" x14ac:dyDescent="0.2"/>
    <row r="44013" ht="13.15" customHeight="1" x14ac:dyDescent="0.2"/>
    <row r="44014" ht="13.15" customHeight="1" x14ac:dyDescent="0.2"/>
    <row r="44015" ht="13.15" customHeight="1" x14ac:dyDescent="0.2"/>
    <row r="44016" ht="13.15" customHeight="1" x14ac:dyDescent="0.2"/>
    <row r="44017" ht="13.15" customHeight="1" x14ac:dyDescent="0.2"/>
    <row r="44018" ht="13.15" customHeight="1" x14ac:dyDescent="0.2"/>
    <row r="44019" ht="13.15" customHeight="1" x14ac:dyDescent="0.2"/>
    <row r="44020" ht="13.15" customHeight="1" x14ac:dyDescent="0.2"/>
    <row r="44021" ht="13.15" customHeight="1" x14ac:dyDescent="0.2"/>
    <row r="44022" ht="13.15" customHeight="1" x14ac:dyDescent="0.2"/>
    <row r="44023" ht="13.15" customHeight="1" x14ac:dyDescent="0.2"/>
    <row r="44024" ht="13.15" customHeight="1" x14ac:dyDescent="0.2"/>
    <row r="44025" ht="13.15" customHeight="1" x14ac:dyDescent="0.2"/>
    <row r="44026" ht="13.15" customHeight="1" x14ac:dyDescent="0.2"/>
    <row r="44027" ht="13.15" customHeight="1" x14ac:dyDescent="0.2"/>
    <row r="44028" ht="13.15" customHeight="1" x14ac:dyDescent="0.2"/>
    <row r="44029" ht="13.15" customHeight="1" x14ac:dyDescent="0.2"/>
    <row r="44030" ht="13.15" customHeight="1" x14ac:dyDescent="0.2"/>
    <row r="44031" ht="13.15" customHeight="1" x14ac:dyDescent="0.2"/>
    <row r="44032" ht="13.15" customHeight="1" x14ac:dyDescent="0.2"/>
    <row r="44033" ht="13.15" customHeight="1" x14ac:dyDescent="0.2"/>
    <row r="44034" ht="13.15" customHeight="1" x14ac:dyDescent="0.2"/>
    <row r="44035" ht="13.15" customHeight="1" x14ac:dyDescent="0.2"/>
    <row r="44036" ht="13.15" customHeight="1" x14ac:dyDescent="0.2"/>
    <row r="44037" ht="13.15" customHeight="1" x14ac:dyDescent="0.2"/>
    <row r="44038" ht="13.15" customHeight="1" x14ac:dyDescent="0.2"/>
    <row r="44039" ht="13.15" customHeight="1" x14ac:dyDescent="0.2"/>
    <row r="44040" ht="13.15" customHeight="1" x14ac:dyDescent="0.2"/>
    <row r="44041" ht="13.15" customHeight="1" x14ac:dyDescent="0.2"/>
    <row r="44042" ht="13.15" customHeight="1" x14ac:dyDescent="0.2"/>
    <row r="44043" ht="13.15" customHeight="1" x14ac:dyDescent="0.2"/>
    <row r="44044" ht="13.15" customHeight="1" x14ac:dyDescent="0.2"/>
    <row r="44045" ht="13.15" customHeight="1" x14ac:dyDescent="0.2"/>
    <row r="44046" ht="13.15" customHeight="1" x14ac:dyDescent="0.2"/>
    <row r="44047" ht="13.15" customHeight="1" x14ac:dyDescent="0.2"/>
    <row r="44048" ht="13.15" customHeight="1" x14ac:dyDescent="0.2"/>
    <row r="44049" ht="13.15" customHeight="1" x14ac:dyDescent="0.2"/>
    <row r="44050" ht="13.15" customHeight="1" x14ac:dyDescent="0.2"/>
    <row r="44051" ht="13.15" customHeight="1" x14ac:dyDescent="0.2"/>
    <row r="44052" ht="13.15" customHeight="1" x14ac:dyDescent="0.2"/>
    <row r="44053" ht="13.15" customHeight="1" x14ac:dyDescent="0.2"/>
    <row r="44054" ht="13.15" customHeight="1" x14ac:dyDescent="0.2"/>
    <row r="44055" ht="13.15" customHeight="1" x14ac:dyDescent="0.2"/>
    <row r="44056" ht="13.15" customHeight="1" x14ac:dyDescent="0.2"/>
    <row r="44057" ht="13.15" customHeight="1" x14ac:dyDescent="0.2"/>
    <row r="44058" ht="13.15" customHeight="1" x14ac:dyDescent="0.2"/>
    <row r="44059" ht="13.15" customHeight="1" x14ac:dyDescent="0.2"/>
    <row r="44060" ht="13.15" customHeight="1" x14ac:dyDescent="0.2"/>
    <row r="44061" ht="13.15" customHeight="1" x14ac:dyDescent="0.2"/>
    <row r="44062" ht="13.15" customHeight="1" x14ac:dyDescent="0.2"/>
    <row r="44063" ht="13.15" customHeight="1" x14ac:dyDescent="0.2"/>
    <row r="44064" ht="13.15" customHeight="1" x14ac:dyDescent="0.2"/>
    <row r="44065" ht="13.15" customHeight="1" x14ac:dyDescent="0.2"/>
    <row r="44066" ht="13.15" customHeight="1" x14ac:dyDescent="0.2"/>
    <row r="44067" ht="13.15" customHeight="1" x14ac:dyDescent="0.2"/>
    <row r="44068" ht="13.15" customHeight="1" x14ac:dyDescent="0.2"/>
    <row r="44069" ht="13.15" customHeight="1" x14ac:dyDescent="0.2"/>
    <row r="44070" ht="13.15" customHeight="1" x14ac:dyDescent="0.2"/>
    <row r="44071" ht="13.15" customHeight="1" x14ac:dyDescent="0.2"/>
    <row r="44072" ht="13.15" customHeight="1" x14ac:dyDescent="0.2"/>
    <row r="44073" ht="13.15" customHeight="1" x14ac:dyDescent="0.2"/>
    <row r="44074" ht="13.15" customHeight="1" x14ac:dyDescent="0.2"/>
    <row r="44075" ht="13.15" customHeight="1" x14ac:dyDescent="0.2"/>
    <row r="44076" ht="13.15" customHeight="1" x14ac:dyDescent="0.2"/>
    <row r="44077" ht="13.15" customHeight="1" x14ac:dyDescent="0.2"/>
    <row r="44078" ht="13.15" customHeight="1" x14ac:dyDescent="0.2"/>
    <row r="44079" ht="13.15" customHeight="1" x14ac:dyDescent="0.2"/>
    <row r="44080" ht="13.15" customHeight="1" x14ac:dyDescent="0.2"/>
    <row r="44081" ht="13.15" customHeight="1" x14ac:dyDescent="0.2"/>
    <row r="44082" ht="13.15" customHeight="1" x14ac:dyDescent="0.2"/>
    <row r="44083" ht="13.15" customHeight="1" x14ac:dyDescent="0.2"/>
    <row r="44084" ht="13.15" customHeight="1" x14ac:dyDescent="0.2"/>
    <row r="44085" ht="13.15" customHeight="1" x14ac:dyDescent="0.2"/>
    <row r="44086" ht="13.15" customHeight="1" x14ac:dyDescent="0.2"/>
    <row r="44087" ht="13.15" customHeight="1" x14ac:dyDescent="0.2"/>
    <row r="44088" ht="13.15" customHeight="1" x14ac:dyDescent="0.2"/>
    <row r="44089" ht="13.15" customHeight="1" x14ac:dyDescent="0.2"/>
    <row r="44090" ht="13.15" customHeight="1" x14ac:dyDescent="0.2"/>
    <row r="44091" ht="13.15" customHeight="1" x14ac:dyDescent="0.2"/>
    <row r="44092" ht="13.15" customHeight="1" x14ac:dyDescent="0.2"/>
    <row r="44093" ht="13.15" customHeight="1" x14ac:dyDescent="0.2"/>
    <row r="44094" ht="13.15" customHeight="1" x14ac:dyDescent="0.2"/>
    <row r="44095" ht="13.15" customHeight="1" x14ac:dyDescent="0.2"/>
    <row r="44096" ht="13.15" customHeight="1" x14ac:dyDescent="0.2"/>
    <row r="44097" ht="13.15" customHeight="1" x14ac:dyDescent="0.2"/>
    <row r="44098" ht="13.15" customHeight="1" x14ac:dyDescent="0.2"/>
    <row r="44099" ht="13.15" customHeight="1" x14ac:dyDescent="0.2"/>
    <row r="44100" ht="13.15" customHeight="1" x14ac:dyDescent="0.2"/>
    <row r="44101" ht="13.15" customHeight="1" x14ac:dyDescent="0.2"/>
    <row r="44102" ht="13.15" customHeight="1" x14ac:dyDescent="0.2"/>
    <row r="44103" ht="13.15" customHeight="1" x14ac:dyDescent="0.2"/>
    <row r="44104" ht="13.15" customHeight="1" x14ac:dyDescent="0.2"/>
    <row r="44105" ht="13.15" customHeight="1" x14ac:dyDescent="0.2"/>
    <row r="44106" ht="13.15" customHeight="1" x14ac:dyDescent="0.2"/>
    <row r="44107" ht="13.15" customHeight="1" x14ac:dyDescent="0.2"/>
    <row r="44108" ht="13.15" customHeight="1" x14ac:dyDescent="0.2"/>
    <row r="44109" ht="13.15" customHeight="1" x14ac:dyDescent="0.2"/>
    <row r="44110" ht="13.15" customHeight="1" x14ac:dyDescent="0.2"/>
    <row r="44111" ht="13.15" customHeight="1" x14ac:dyDescent="0.2"/>
    <row r="44112" ht="13.15" customHeight="1" x14ac:dyDescent="0.2"/>
    <row r="44113" ht="13.15" customHeight="1" x14ac:dyDescent="0.2"/>
    <row r="44114" ht="13.15" customHeight="1" x14ac:dyDescent="0.2"/>
    <row r="44115" ht="13.15" customHeight="1" x14ac:dyDescent="0.2"/>
    <row r="44116" ht="13.15" customHeight="1" x14ac:dyDescent="0.2"/>
    <row r="44117" ht="13.15" customHeight="1" x14ac:dyDescent="0.2"/>
    <row r="44118" ht="13.15" customHeight="1" x14ac:dyDescent="0.2"/>
    <row r="44119" ht="13.15" customHeight="1" x14ac:dyDescent="0.2"/>
    <row r="44120" ht="13.15" customHeight="1" x14ac:dyDescent="0.2"/>
    <row r="44121" ht="13.15" customHeight="1" x14ac:dyDescent="0.2"/>
    <row r="44122" ht="13.15" customHeight="1" x14ac:dyDescent="0.2"/>
    <row r="44123" ht="13.15" customHeight="1" x14ac:dyDescent="0.2"/>
    <row r="44124" ht="13.15" customHeight="1" x14ac:dyDescent="0.2"/>
    <row r="44125" ht="13.15" customHeight="1" x14ac:dyDescent="0.2"/>
    <row r="44126" ht="13.15" customHeight="1" x14ac:dyDescent="0.2"/>
    <row r="44127" ht="13.15" customHeight="1" x14ac:dyDescent="0.2"/>
    <row r="44128" ht="13.15" customHeight="1" x14ac:dyDescent="0.2"/>
    <row r="44129" ht="13.15" customHeight="1" x14ac:dyDescent="0.2"/>
    <row r="44130" ht="13.15" customHeight="1" x14ac:dyDescent="0.2"/>
    <row r="44131" ht="13.15" customHeight="1" x14ac:dyDescent="0.2"/>
    <row r="44132" ht="13.15" customHeight="1" x14ac:dyDescent="0.2"/>
    <row r="44133" ht="13.15" customHeight="1" x14ac:dyDescent="0.2"/>
    <row r="44134" ht="13.15" customHeight="1" x14ac:dyDescent="0.2"/>
    <row r="44135" ht="13.15" customHeight="1" x14ac:dyDescent="0.2"/>
    <row r="44136" ht="13.15" customHeight="1" x14ac:dyDescent="0.2"/>
    <row r="44137" ht="13.15" customHeight="1" x14ac:dyDescent="0.2"/>
    <row r="44138" ht="13.15" customHeight="1" x14ac:dyDescent="0.2"/>
    <row r="44139" ht="13.15" customHeight="1" x14ac:dyDescent="0.2"/>
    <row r="44140" ht="13.15" customHeight="1" x14ac:dyDescent="0.2"/>
    <row r="44141" ht="13.15" customHeight="1" x14ac:dyDescent="0.2"/>
    <row r="44142" ht="13.15" customHeight="1" x14ac:dyDescent="0.2"/>
    <row r="44143" ht="13.15" customHeight="1" x14ac:dyDescent="0.2"/>
    <row r="44144" ht="13.15" customHeight="1" x14ac:dyDescent="0.2"/>
    <row r="44145" ht="13.15" customHeight="1" x14ac:dyDescent="0.2"/>
    <row r="44146" ht="13.15" customHeight="1" x14ac:dyDescent="0.2"/>
    <row r="44147" ht="13.15" customHeight="1" x14ac:dyDescent="0.2"/>
    <row r="44148" ht="13.15" customHeight="1" x14ac:dyDescent="0.2"/>
    <row r="44149" ht="13.15" customHeight="1" x14ac:dyDescent="0.2"/>
    <row r="44150" ht="13.15" customHeight="1" x14ac:dyDescent="0.2"/>
    <row r="44151" ht="13.15" customHeight="1" x14ac:dyDescent="0.2"/>
    <row r="44152" ht="13.15" customHeight="1" x14ac:dyDescent="0.2"/>
    <row r="44153" ht="13.15" customHeight="1" x14ac:dyDescent="0.2"/>
    <row r="44154" ht="13.15" customHeight="1" x14ac:dyDescent="0.2"/>
    <row r="44155" ht="13.15" customHeight="1" x14ac:dyDescent="0.2"/>
    <row r="44156" ht="13.15" customHeight="1" x14ac:dyDescent="0.2"/>
    <row r="44157" ht="13.15" customHeight="1" x14ac:dyDescent="0.2"/>
    <row r="44158" ht="13.15" customHeight="1" x14ac:dyDescent="0.2"/>
    <row r="44159" ht="13.15" customHeight="1" x14ac:dyDescent="0.2"/>
    <row r="44160" ht="13.15" customHeight="1" x14ac:dyDescent="0.2"/>
    <row r="44161" ht="13.15" customHeight="1" x14ac:dyDescent="0.2"/>
    <row r="44162" ht="13.15" customHeight="1" x14ac:dyDescent="0.2"/>
    <row r="44163" ht="13.15" customHeight="1" x14ac:dyDescent="0.2"/>
    <row r="44164" ht="13.15" customHeight="1" x14ac:dyDescent="0.2"/>
    <row r="44165" ht="13.15" customHeight="1" x14ac:dyDescent="0.2"/>
    <row r="44166" ht="13.15" customHeight="1" x14ac:dyDescent="0.2"/>
    <row r="44167" ht="13.15" customHeight="1" x14ac:dyDescent="0.2"/>
    <row r="44168" ht="13.15" customHeight="1" x14ac:dyDescent="0.2"/>
    <row r="44169" ht="13.15" customHeight="1" x14ac:dyDescent="0.2"/>
    <row r="44170" ht="13.15" customHeight="1" x14ac:dyDescent="0.2"/>
    <row r="44171" ht="13.15" customHeight="1" x14ac:dyDescent="0.2"/>
    <row r="44172" ht="13.15" customHeight="1" x14ac:dyDescent="0.2"/>
    <row r="44173" ht="13.15" customHeight="1" x14ac:dyDescent="0.2"/>
    <row r="44174" ht="13.15" customHeight="1" x14ac:dyDescent="0.2"/>
    <row r="44175" ht="13.15" customHeight="1" x14ac:dyDescent="0.2"/>
    <row r="44176" ht="13.15" customHeight="1" x14ac:dyDescent="0.2"/>
    <row r="44177" ht="13.15" customHeight="1" x14ac:dyDescent="0.2"/>
    <row r="44178" ht="13.15" customHeight="1" x14ac:dyDescent="0.2"/>
    <row r="44179" ht="13.15" customHeight="1" x14ac:dyDescent="0.2"/>
    <row r="44180" ht="13.15" customHeight="1" x14ac:dyDescent="0.2"/>
    <row r="44181" ht="13.15" customHeight="1" x14ac:dyDescent="0.2"/>
    <row r="44182" ht="13.15" customHeight="1" x14ac:dyDescent="0.2"/>
    <row r="44183" ht="13.15" customHeight="1" x14ac:dyDescent="0.2"/>
    <row r="44184" ht="13.15" customHeight="1" x14ac:dyDescent="0.2"/>
    <row r="44185" ht="13.15" customHeight="1" x14ac:dyDescent="0.2"/>
    <row r="44186" ht="13.15" customHeight="1" x14ac:dyDescent="0.2"/>
    <row r="44187" ht="13.15" customHeight="1" x14ac:dyDescent="0.2"/>
    <row r="44188" ht="13.15" customHeight="1" x14ac:dyDescent="0.2"/>
    <row r="44189" ht="13.15" customHeight="1" x14ac:dyDescent="0.2"/>
    <row r="44190" ht="13.15" customHeight="1" x14ac:dyDescent="0.2"/>
    <row r="44191" ht="13.15" customHeight="1" x14ac:dyDescent="0.2"/>
    <row r="44192" ht="13.15" customHeight="1" x14ac:dyDescent="0.2"/>
    <row r="44193" ht="13.15" customHeight="1" x14ac:dyDescent="0.2"/>
    <row r="44194" ht="13.15" customHeight="1" x14ac:dyDescent="0.2"/>
    <row r="44195" ht="13.15" customHeight="1" x14ac:dyDescent="0.2"/>
    <row r="44196" ht="13.15" customHeight="1" x14ac:dyDescent="0.2"/>
    <row r="44197" ht="13.15" customHeight="1" x14ac:dyDescent="0.2"/>
    <row r="44198" ht="13.15" customHeight="1" x14ac:dyDescent="0.2"/>
    <row r="44199" ht="13.15" customHeight="1" x14ac:dyDescent="0.2"/>
    <row r="44200" ht="13.15" customHeight="1" x14ac:dyDescent="0.2"/>
    <row r="44201" ht="13.15" customHeight="1" x14ac:dyDescent="0.2"/>
    <row r="44202" ht="13.15" customHeight="1" x14ac:dyDescent="0.2"/>
    <row r="44203" ht="13.15" customHeight="1" x14ac:dyDescent="0.2"/>
    <row r="44204" ht="13.15" customHeight="1" x14ac:dyDescent="0.2"/>
    <row r="44205" ht="13.15" customHeight="1" x14ac:dyDescent="0.2"/>
    <row r="44206" ht="13.15" customHeight="1" x14ac:dyDescent="0.2"/>
    <row r="44207" ht="13.15" customHeight="1" x14ac:dyDescent="0.2"/>
    <row r="44208" ht="13.15" customHeight="1" x14ac:dyDescent="0.2"/>
    <row r="44209" ht="13.15" customHeight="1" x14ac:dyDescent="0.2"/>
    <row r="44210" ht="13.15" customHeight="1" x14ac:dyDescent="0.2"/>
    <row r="44211" ht="13.15" customHeight="1" x14ac:dyDescent="0.2"/>
    <row r="44212" ht="13.15" customHeight="1" x14ac:dyDescent="0.2"/>
    <row r="44213" ht="13.15" customHeight="1" x14ac:dyDescent="0.2"/>
    <row r="44214" ht="13.15" customHeight="1" x14ac:dyDescent="0.2"/>
    <row r="44215" ht="13.15" customHeight="1" x14ac:dyDescent="0.2"/>
    <row r="44216" ht="13.15" customHeight="1" x14ac:dyDescent="0.2"/>
    <row r="44217" ht="13.15" customHeight="1" x14ac:dyDescent="0.2"/>
    <row r="44218" ht="13.15" customHeight="1" x14ac:dyDescent="0.2"/>
    <row r="44219" ht="13.15" customHeight="1" x14ac:dyDescent="0.2"/>
    <row r="44220" ht="13.15" customHeight="1" x14ac:dyDescent="0.2"/>
    <row r="44221" ht="13.15" customHeight="1" x14ac:dyDescent="0.2"/>
    <row r="44222" ht="13.15" customHeight="1" x14ac:dyDescent="0.2"/>
    <row r="44223" ht="13.15" customHeight="1" x14ac:dyDescent="0.2"/>
    <row r="44224" ht="13.15" customHeight="1" x14ac:dyDescent="0.2"/>
    <row r="44225" ht="13.15" customHeight="1" x14ac:dyDescent="0.2"/>
    <row r="44226" ht="13.15" customHeight="1" x14ac:dyDescent="0.2"/>
    <row r="44227" ht="13.15" customHeight="1" x14ac:dyDescent="0.2"/>
    <row r="44228" ht="13.15" customHeight="1" x14ac:dyDescent="0.2"/>
    <row r="44229" ht="13.15" customHeight="1" x14ac:dyDescent="0.2"/>
    <row r="44230" ht="13.15" customHeight="1" x14ac:dyDescent="0.2"/>
    <row r="44231" ht="13.15" customHeight="1" x14ac:dyDescent="0.2"/>
    <row r="44232" ht="13.15" customHeight="1" x14ac:dyDescent="0.2"/>
    <row r="44233" ht="13.15" customHeight="1" x14ac:dyDescent="0.2"/>
    <row r="44234" ht="13.15" customHeight="1" x14ac:dyDescent="0.2"/>
    <row r="44235" ht="13.15" customHeight="1" x14ac:dyDescent="0.2"/>
    <row r="44236" ht="13.15" customHeight="1" x14ac:dyDescent="0.2"/>
    <row r="44237" ht="13.15" customHeight="1" x14ac:dyDescent="0.2"/>
    <row r="44238" ht="13.15" customHeight="1" x14ac:dyDescent="0.2"/>
    <row r="44239" ht="13.15" customHeight="1" x14ac:dyDescent="0.2"/>
    <row r="44240" ht="13.15" customHeight="1" x14ac:dyDescent="0.2"/>
    <row r="44241" ht="13.15" customHeight="1" x14ac:dyDescent="0.2"/>
    <row r="44242" ht="13.15" customHeight="1" x14ac:dyDescent="0.2"/>
    <row r="44243" ht="13.15" customHeight="1" x14ac:dyDescent="0.2"/>
    <row r="44244" ht="13.15" customHeight="1" x14ac:dyDescent="0.2"/>
    <row r="44245" ht="13.15" customHeight="1" x14ac:dyDescent="0.2"/>
    <row r="44246" ht="13.15" customHeight="1" x14ac:dyDescent="0.2"/>
    <row r="44247" ht="13.15" customHeight="1" x14ac:dyDescent="0.2"/>
    <row r="44248" ht="13.15" customHeight="1" x14ac:dyDescent="0.2"/>
    <row r="44249" ht="13.15" customHeight="1" x14ac:dyDescent="0.2"/>
    <row r="44250" ht="13.15" customHeight="1" x14ac:dyDescent="0.2"/>
    <row r="44251" ht="13.15" customHeight="1" x14ac:dyDescent="0.2"/>
    <row r="44252" ht="13.15" customHeight="1" x14ac:dyDescent="0.2"/>
    <row r="44253" ht="13.15" customHeight="1" x14ac:dyDescent="0.2"/>
    <row r="44254" ht="13.15" customHeight="1" x14ac:dyDescent="0.2"/>
    <row r="44255" ht="13.15" customHeight="1" x14ac:dyDescent="0.2"/>
    <row r="44256" ht="13.15" customHeight="1" x14ac:dyDescent="0.2"/>
    <row r="44257" ht="13.15" customHeight="1" x14ac:dyDescent="0.2"/>
    <row r="44258" ht="13.15" customHeight="1" x14ac:dyDescent="0.2"/>
    <row r="44259" ht="13.15" customHeight="1" x14ac:dyDescent="0.2"/>
    <row r="44260" ht="13.15" customHeight="1" x14ac:dyDescent="0.2"/>
    <row r="44261" ht="13.15" customHeight="1" x14ac:dyDescent="0.2"/>
    <row r="44262" ht="13.15" customHeight="1" x14ac:dyDescent="0.2"/>
    <row r="44263" ht="13.15" customHeight="1" x14ac:dyDescent="0.2"/>
    <row r="44264" ht="13.15" customHeight="1" x14ac:dyDescent="0.2"/>
    <row r="44265" ht="13.15" customHeight="1" x14ac:dyDescent="0.2"/>
    <row r="44266" ht="13.15" customHeight="1" x14ac:dyDescent="0.2"/>
    <row r="44267" ht="13.15" customHeight="1" x14ac:dyDescent="0.2"/>
    <row r="44268" ht="13.15" customHeight="1" x14ac:dyDescent="0.2"/>
    <row r="44269" ht="13.15" customHeight="1" x14ac:dyDescent="0.2"/>
    <row r="44270" ht="13.15" customHeight="1" x14ac:dyDescent="0.2"/>
    <row r="44271" ht="13.15" customHeight="1" x14ac:dyDescent="0.2"/>
    <row r="44272" ht="13.15" customHeight="1" x14ac:dyDescent="0.2"/>
    <row r="44273" ht="13.15" customHeight="1" x14ac:dyDescent="0.2"/>
    <row r="44274" ht="13.15" customHeight="1" x14ac:dyDescent="0.2"/>
    <row r="44275" ht="13.15" customHeight="1" x14ac:dyDescent="0.2"/>
    <row r="44276" ht="13.15" customHeight="1" x14ac:dyDescent="0.2"/>
    <row r="44277" ht="13.15" customHeight="1" x14ac:dyDescent="0.2"/>
    <row r="44278" ht="13.15" customHeight="1" x14ac:dyDescent="0.2"/>
    <row r="44279" ht="13.15" customHeight="1" x14ac:dyDescent="0.2"/>
    <row r="44280" ht="13.15" customHeight="1" x14ac:dyDescent="0.2"/>
    <row r="44281" ht="13.15" customHeight="1" x14ac:dyDescent="0.2"/>
    <row r="44282" ht="13.15" customHeight="1" x14ac:dyDescent="0.2"/>
    <row r="44283" ht="13.15" customHeight="1" x14ac:dyDescent="0.2"/>
    <row r="44284" ht="13.15" customHeight="1" x14ac:dyDescent="0.2"/>
    <row r="44285" ht="13.15" customHeight="1" x14ac:dyDescent="0.2"/>
    <row r="44286" ht="13.15" customHeight="1" x14ac:dyDescent="0.2"/>
    <row r="44287" ht="13.15" customHeight="1" x14ac:dyDescent="0.2"/>
    <row r="44288" ht="13.15" customHeight="1" x14ac:dyDescent="0.2"/>
    <row r="44289" ht="13.15" customHeight="1" x14ac:dyDescent="0.2"/>
    <row r="44290" ht="13.15" customHeight="1" x14ac:dyDescent="0.2"/>
    <row r="44291" ht="13.15" customHeight="1" x14ac:dyDescent="0.2"/>
    <row r="44292" ht="13.15" customHeight="1" x14ac:dyDescent="0.2"/>
    <row r="44293" ht="13.15" customHeight="1" x14ac:dyDescent="0.2"/>
    <row r="44294" ht="13.15" customHeight="1" x14ac:dyDescent="0.2"/>
    <row r="44295" ht="13.15" customHeight="1" x14ac:dyDescent="0.2"/>
    <row r="44296" ht="13.15" customHeight="1" x14ac:dyDescent="0.2"/>
    <row r="44297" ht="13.15" customHeight="1" x14ac:dyDescent="0.2"/>
    <row r="44298" ht="13.15" customHeight="1" x14ac:dyDescent="0.2"/>
    <row r="44299" ht="13.15" customHeight="1" x14ac:dyDescent="0.2"/>
    <row r="44300" ht="13.15" customHeight="1" x14ac:dyDescent="0.2"/>
    <row r="44301" ht="13.15" customHeight="1" x14ac:dyDescent="0.2"/>
    <row r="44302" ht="13.15" customHeight="1" x14ac:dyDescent="0.2"/>
    <row r="44303" ht="13.15" customHeight="1" x14ac:dyDescent="0.2"/>
    <row r="44304" ht="13.15" customHeight="1" x14ac:dyDescent="0.2"/>
    <row r="44305" ht="13.15" customHeight="1" x14ac:dyDescent="0.2"/>
    <row r="44306" ht="13.15" customHeight="1" x14ac:dyDescent="0.2"/>
    <row r="44307" ht="13.15" customHeight="1" x14ac:dyDescent="0.2"/>
    <row r="44308" ht="13.15" customHeight="1" x14ac:dyDescent="0.2"/>
    <row r="44309" ht="13.15" customHeight="1" x14ac:dyDescent="0.2"/>
    <row r="44310" ht="13.15" customHeight="1" x14ac:dyDescent="0.2"/>
    <row r="44311" ht="13.15" customHeight="1" x14ac:dyDescent="0.2"/>
    <row r="44312" ht="13.15" customHeight="1" x14ac:dyDescent="0.2"/>
    <row r="44313" ht="13.15" customHeight="1" x14ac:dyDescent="0.2"/>
    <row r="44314" ht="13.15" customHeight="1" x14ac:dyDescent="0.2"/>
    <row r="44315" ht="13.15" customHeight="1" x14ac:dyDescent="0.2"/>
    <row r="44316" ht="13.15" customHeight="1" x14ac:dyDescent="0.2"/>
    <row r="44317" ht="13.15" customHeight="1" x14ac:dyDescent="0.2"/>
    <row r="44318" ht="13.15" customHeight="1" x14ac:dyDescent="0.2"/>
    <row r="44319" ht="13.15" customHeight="1" x14ac:dyDescent="0.2"/>
    <row r="44320" ht="13.15" customHeight="1" x14ac:dyDescent="0.2"/>
    <row r="44321" ht="13.15" customHeight="1" x14ac:dyDescent="0.2"/>
    <row r="44322" ht="13.15" customHeight="1" x14ac:dyDescent="0.2"/>
    <row r="44323" ht="13.15" customHeight="1" x14ac:dyDescent="0.2"/>
    <row r="44324" ht="13.15" customHeight="1" x14ac:dyDescent="0.2"/>
    <row r="44325" ht="13.15" customHeight="1" x14ac:dyDescent="0.2"/>
    <row r="44326" ht="13.15" customHeight="1" x14ac:dyDescent="0.2"/>
    <row r="44327" ht="13.15" customHeight="1" x14ac:dyDescent="0.2"/>
    <row r="44328" ht="13.15" customHeight="1" x14ac:dyDescent="0.2"/>
    <row r="44329" ht="13.15" customHeight="1" x14ac:dyDescent="0.2"/>
    <row r="44330" ht="13.15" customHeight="1" x14ac:dyDescent="0.2"/>
    <row r="44331" ht="13.15" customHeight="1" x14ac:dyDescent="0.2"/>
    <row r="44332" ht="13.15" customHeight="1" x14ac:dyDescent="0.2"/>
    <row r="44333" ht="13.15" customHeight="1" x14ac:dyDescent="0.2"/>
    <row r="44334" ht="13.15" customHeight="1" x14ac:dyDescent="0.2"/>
    <row r="44335" ht="13.15" customHeight="1" x14ac:dyDescent="0.2"/>
    <row r="44336" ht="13.15" customHeight="1" x14ac:dyDescent="0.2"/>
    <row r="44337" ht="13.15" customHeight="1" x14ac:dyDescent="0.2"/>
    <row r="44338" ht="13.15" customHeight="1" x14ac:dyDescent="0.2"/>
    <row r="44339" ht="13.15" customHeight="1" x14ac:dyDescent="0.2"/>
    <row r="44340" ht="13.15" customHeight="1" x14ac:dyDescent="0.2"/>
    <row r="44341" ht="13.15" customHeight="1" x14ac:dyDescent="0.2"/>
    <row r="44342" ht="13.15" customHeight="1" x14ac:dyDescent="0.2"/>
    <row r="44343" ht="13.15" customHeight="1" x14ac:dyDescent="0.2"/>
    <row r="44344" ht="13.15" customHeight="1" x14ac:dyDescent="0.2"/>
    <row r="44345" ht="13.15" customHeight="1" x14ac:dyDescent="0.2"/>
    <row r="44346" ht="13.15" customHeight="1" x14ac:dyDescent="0.2"/>
    <row r="44347" ht="13.15" customHeight="1" x14ac:dyDescent="0.2"/>
    <row r="44348" ht="13.15" customHeight="1" x14ac:dyDescent="0.2"/>
    <row r="44349" ht="13.15" customHeight="1" x14ac:dyDescent="0.2"/>
    <row r="44350" ht="13.15" customHeight="1" x14ac:dyDescent="0.2"/>
    <row r="44351" ht="13.15" customHeight="1" x14ac:dyDescent="0.2"/>
    <row r="44352" ht="13.15" customHeight="1" x14ac:dyDescent="0.2"/>
    <row r="44353" ht="13.15" customHeight="1" x14ac:dyDescent="0.2"/>
    <row r="44354" ht="13.15" customHeight="1" x14ac:dyDescent="0.2"/>
    <row r="44355" ht="13.15" customHeight="1" x14ac:dyDescent="0.2"/>
    <row r="44356" ht="13.15" customHeight="1" x14ac:dyDescent="0.2"/>
    <row r="44357" ht="13.15" customHeight="1" x14ac:dyDescent="0.2"/>
    <row r="44358" ht="13.15" customHeight="1" x14ac:dyDescent="0.2"/>
    <row r="44359" ht="13.15" customHeight="1" x14ac:dyDescent="0.2"/>
    <row r="44360" ht="13.15" customHeight="1" x14ac:dyDescent="0.2"/>
    <row r="44361" ht="13.15" customHeight="1" x14ac:dyDescent="0.2"/>
    <row r="44362" ht="13.15" customHeight="1" x14ac:dyDescent="0.2"/>
    <row r="44363" ht="13.15" customHeight="1" x14ac:dyDescent="0.2"/>
    <row r="44364" ht="13.15" customHeight="1" x14ac:dyDescent="0.2"/>
    <row r="44365" ht="13.15" customHeight="1" x14ac:dyDescent="0.2"/>
    <row r="44366" ht="13.15" customHeight="1" x14ac:dyDescent="0.2"/>
    <row r="44367" ht="13.15" customHeight="1" x14ac:dyDescent="0.2"/>
    <row r="44368" ht="13.15" customHeight="1" x14ac:dyDescent="0.2"/>
    <row r="44369" ht="13.15" customHeight="1" x14ac:dyDescent="0.2"/>
    <row r="44370" ht="13.15" customHeight="1" x14ac:dyDescent="0.2"/>
    <row r="44371" ht="13.15" customHeight="1" x14ac:dyDescent="0.2"/>
    <row r="44372" ht="13.15" customHeight="1" x14ac:dyDescent="0.2"/>
    <row r="44373" ht="13.15" customHeight="1" x14ac:dyDescent="0.2"/>
    <row r="44374" ht="13.15" customHeight="1" x14ac:dyDescent="0.2"/>
    <row r="44375" ht="13.15" customHeight="1" x14ac:dyDescent="0.2"/>
    <row r="44376" ht="13.15" customHeight="1" x14ac:dyDescent="0.2"/>
    <row r="44377" ht="13.15" customHeight="1" x14ac:dyDescent="0.2"/>
    <row r="44378" ht="13.15" customHeight="1" x14ac:dyDescent="0.2"/>
    <row r="44379" ht="13.15" customHeight="1" x14ac:dyDescent="0.2"/>
    <row r="44380" ht="13.15" customHeight="1" x14ac:dyDescent="0.2"/>
    <row r="44381" ht="13.15" customHeight="1" x14ac:dyDescent="0.2"/>
    <row r="44382" ht="13.15" customHeight="1" x14ac:dyDescent="0.2"/>
    <row r="44383" ht="13.15" customHeight="1" x14ac:dyDescent="0.2"/>
    <row r="44384" ht="13.15" customHeight="1" x14ac:dyDescent="0.2"/>
    <row r="44385" ht="13.15" customHeight="1" x14ac:dyDescent="0.2"/>
    <row r="44386" ht="13.15" customHeight="1" x14ac:dyDescent="0.2"/>
    <row r="44387" ht="13.15" customHeight="1" x14ac:dyDescent="0.2"/>
    <row r="44388" ht="13.15" customHeight="1" x14ac:dyDescent="0.2"/>
    <row r="44389" ht="13.15" customHeight="1" x14ac:dyDescent="0.2"/>
    <row r="44390" ht="13.15" customHeight="1" x14ac:dyDescent="0.2"/>
    <row r="44391" ht="13.15" customHeight="1" x14ac:dyDescent="0.2"/>
    <row r="44392" ht="13.15" customHeight="1" x14ac:dyDescent="0.2"/>
    <row r="44393" ht="13.15" customHeight="1" x14ac:dyDescent="0.2"/>
    <row r="44394" ht="13.15" customHeight="1" x14ac:dyDescent="0.2"/>
    <row r="44395" ht="13.15" customHeight="1" x14ac:dyDescent="0.2"/>
    <row r="44396" ht="13.15" customHeight="1" x14ac:dyDescent="0.2"/>
    <row r="44397" ht="13.15" customHeight="1" x14ac:dyDescent="0.2"/>
    <row r="44398" ht="13.15" customHeight="1" x14ac:dyDescent="0.2"/>
    <row r="44399" ht="13.15" customHeight="1" x14ac:dyDescent="0.2"/>
    <row r="44400" ht="13.15" customHeight="1" x14ac:dyDescent="0.2"/>
    <row r="44401" ht="13.15" customHeight="1" x14ac:dyDescent="0.2"/>
    <row r="44402" ht="13.15" customHeight="1" x14ac:dyDescent="0.2"/>
    <row r="44403" ht="13.15" customHeight="1" x14ac:dyDescent="0.2"/>
    <row r="44404" ht="13.15" customHeight="1" x14ac:dyDescent="0.2"/>
    <row r="44405" ht="13.15" customHeight="1" x14ac:dyDescent="0.2"/>
    <row r="44406" ht="13.15" customHeight="1" x14ac:dyDescent="0.2"/>
    <row r="44407" ht="13.15" customHeight="1" x14ac:dyDescent="0.2"/>
    <row r="44408" ht="13.15" customHeight="1" x14ac:dyDescent="0.2"/>
    <row r="44409" ht="13.15" customHeight="1" x14ac:dyDescent="0.2"/>
    <row r="44410" ht="13.15" customHeight="1" x14ac:dyDescent="0.2"/>
    <row r="44411" ht="13.15" customHeight="1" x14ac:dyDescent="0.2"/>
    <row r="44412" ht="13.15" customHeight="1" x14ac:dyDescent="0.2"/>
    <row r="44413" ht="13.15" customHeight="1" x14ac:dyDescent="0.2"/>
    <row r="44414" ht="13.15" customHeight="1" x14ac:dyDescent="0.2"/>
    <row r="44415" ht="13.15" customHeight="1" x14ac:dyDescent="0.2"/>
    <row r="44416" ht="13.15" customHeight="1" x14ac:dyDescent="0.2"/>
    <row r="44417" ht="13.15" customHeight="1" x14ac:dyDescent="0.2"/>
    <row r="44418" ht="13.15" customHeight="1" x14ac:dyDescent="0.2"/>
    <row r="44419" ht="13.15" customHeight="1" x14ac:dyDescent="0.2"/>
    <row r="44420" ht="13.15" customHeight="1" x14ac:dyDescent="0.2"/>
    <row r="44421" ht="13.15" customHeight="1" x14ac:dyDescent="0.2"/>
    <row r="44422" ht="13.15" customHeight="1" x14ac:dyDescent="0.2"/>
    <row r="44423" ht="13.15" customHeight="1" x14ac:dyDescent="0.2"/>
    <row r="44424" ht="13.15" customHeight="1" x14ac:dyDescent="0.2"/>
    <row r="44425" ht="13.15" customHeight="1" x14ac:dyDescent="0.2"/>
    <row r="44426" ht="13.15" customHeight="1" x14ac:dyDescent="0.2"/>
    <row r="44427" ht="13.15" customHeight="1" x14ac:dyDescent="0.2"/>
    <row r="44428" ht="13.15" customHeight="1" x14ac:dyDescent="0.2"/>
    <row r="44429" ht="13.15" customHeight="1" x14ac:dyDescent="0.2"/>
    <row r="44430" ht="13.15" customHeight="1" x14ac:dyDescent="0.2"/>
    <row r="44431" ht="13.15" customHeight="1" x14ac:dyDescent="0.2"/>
    <row r="44432" ht="13.15" customHeight="1" x14ac:dyDescent="0.2"/>
    <row r="44433" ht="13.15" customHeight="1" x14ac:dyDescent="0.2"/>
    <row r="44434" ht="13.15" customHeight="1" x14ac:dyDescent="0.2"/>
    <row r="44435" ht="13.15" customHeight="1" x14ac:dyDescent="0.2"/>
    <row r="44436" ht="13.15" customHeight="1" x14ac:dyDescent="0.2"/>
    <row r="44437" ht="13.15" customHeight="1" x14ac:dyDescent="0.2"/>
    <row r="44438" ht="13.15" customHeight="1" x14ac:dyDescent="0.2"/>
    <row r="44439" ht="13.15" customHeight="1" x14ac:dyDescent="0.2"/>
    <row r="44440" ht="13.15" customHeight="1" x14ac:dyDescent="0.2"/>
    <row r="44441" ht="13.15" customHeight="1" x14ac:dyDescent="0.2"/>
    <row r="44442" ht="13.15" customHeight="1" x14ac:dyDescent="0.2"/>
    <row r="44443" ht="13.15" customHeight="1" x14ac:dyDescent="0.2"/>
    <row r="44444" ht="13.15" customHeight="1" x14ac:dyDescent="0.2"/>
    <row r="44445" ht="13.15" customHeight="1" x14ac:dyDescent="0.2"/>
    <row r="44446" ht="13.15" customHeight="1" x14ac:dyDescent="0.2"/>
    <row r="44447" ht="13.15" customHeight="1" x14ac:dyDescent="0.2"/>
    <row r="44448" ht="13.15" customHeight="1" x14ac:dyDescent="0.2"/>
    <row r="44449" ht="13.15" customHeight="1" x14ac:dyDescent="0.2"/>
    <row r="44450" ht="13.15" customHeight="1" x14ac:dyDescent="0.2"/>
    <row r="44451" ht="13.15" customHeight="1" x14ac:dyDescent="0.2"/>
    <row r="44452" ht="13.15" customHeight="1" x14ac:dyDescent="0.2"/>
    <row r="44453" ht="13.15" customHeight="1" x14ac:dyDescent="0.2"/>
    <row r="44454" ht="13.15" customHeight="1" x14ac:dyDescent="0.2"/>
    <row r="44455" ht="13.15" customHeight="1" x14ac:dyDescent="0.2"/>
    <row r="44456" ht="13.15" customHeight="1" x14ac:dyDescent="0.2"/>
    <row r="44457" ht="13.15" customHeight="1" x14ac:dyDescent="0.2"/>
    <row r="44458" ht="13.15" customHeight="1" x14ac:dyDescent="0.2"/>
    <row r="44459" ht="13.15" customHeight="1" x14ac:dyDescent="0.2"/>
    <row r="44460" ht="13.15" customHeight="1" x14ac:dyDescent="0.2"/>
    <row r="44461" ht="13.15" customHeight="1" x14ac:dyDescent="0.2"/>
    <row r="44462" ht="13.15" customHeight="1" x14ac:dyDescent="0.2"/>
    <row r="44463" ht="13.15" customHeight="1" x14ac:dyDescent="0.2"/>
    <row r="44464" ht="13.15" customHeight="1" x14ac:dyDescent="0.2"/>
    <row r="44465" ht="13.15" customHeight="1" x14ac:dyDescent="0.2"/>
    <row r="44466" ht="13.15" customHeight="1" x14ac:dyDescent="0.2"/>
    <row r="44467" ht="13.15" customHeight="1" x14ac:dyDescent="0.2"/>
    <row r="44468" ht="13.15" customHeight="1" x14ac:dyDescent="0.2"/>
    <row r="44469" ht="13.15" customHeight="1" x14ac:dyDescent="0.2"/>
    <row r="44470" ht="13.15" customHeight="1" x14ac:dyDescent="0.2"/>
    <row r="44471" ht="13.15" customHeight="1" x14ac:dyDescent="0.2"/>
    <row r="44472" ht="13.15" customHeight="1" x14ac:dyDescent="0.2"/>
    <row r="44473" ht="13.15" customHeight="1" x14ac:dyDescent="0.2"/>
    <row r="44474" ht="13.15" customHeight="1" x14ac:dyDescent="0.2"/>
    <row r="44475" ht="13.15" customHeight="1" x14ac:dyDescent="0.2"/>
    <row r="44476" ht="13.15" customHeight="1" x14ac:dyDescent="0.2"/>
    <row r="44477" ht="13.15" customHeight="1" x14ac:dyDescent="0.2"/>
    <row r="44478" ht="13.15" customHeight="1" x14ac:dyDescent="0.2"/>
    <row r="44479" ht="13.15" customHeight="1" x14ac:dyDescent="0.2"/>
    <row r="44480" ht="13.15" customHeight="1" x14ac:dyDescent="0.2"/>
    <row r="44481" ht="13.15" customHeight="1" x14ac:dyDescent="0.2"/>
    <row r="44482" ht="13.15" customHeight="1" x14ac:dyDescent="0.2"/>
    <row r="44483" ht="13.15" customHeight="1" x14ac:dyDescent="0.2"/>
    <row r="44484" ht="13.15" customHeight="1" x14ac:dyDescent="0.2"/>
    <row r="44485" ht="13.15" customHeight="1" x14ac:dyDescent="0.2"/>
    <row r="44486" ht="13.15" customHeight="1" x14ac:dyDescent="0.2"/>
    <row r="44487" ht="13.15" customHeight="1" x14ac:dyDescent="0.2"/>
    <row r="44488" ht="13.15" customHeight="1" x14ac:dyDescent="0.2"/>
    <row r="44489" ht="13.15" customHeight="1" x14ac:dyDescent="0.2"/>
    <row r="44490" ht="13.15" customHeight="1" x14ac:dyDescent="0.2"/>
    <row r="44491" ht="13.15" customHeight="1" x14ac:dyDescent="0.2"/>
    <row r="44492" ht="13.15" customHeight="1" x14ac:dyDescent="0.2"/>
    <row r="44493" ht="13.15" customHeight="1" x14ac:dyDescent="0.2"/>
    <row r="44494" ht="13.15" customHeight="1" x14ac:dyDescent="0.2"/>
    <row r="44495" ht="13.15" customHeight="1" x14ac:dyDescent="0.2"/>
    <row r="44496" ht="13.15" customHeight="1" x14ac:dyDescent="0.2"/>
    <row r="44497" ht="13.15" customHeight="1" x14ac:dyDescent="0.2"/>
    <row r="44498" ht="13.15" customHeight="1" x14ac:dyDescent="0.2"/>
    <row r="44499" ht="13.15" customHeight="1" x14ac:dyDescent="0.2"/>
    <row r="44500" ht="13.15" customHeight="1" x14ac:dyDescent="0.2"/>
    <row r="44501" ht="13.15" customHeight="1" x14ac:dyDescent="0.2"/>
    <row r="44502" ht="13.15" customHeight="1" x14ac:dyDescent="0.2"/>
    <row r="44503" ht="13.15" customHeight="1" x14ac:dyDescent="0.2"/>
    <row r="44504" ht="13.15" customHeight="1" x14ac:dyDescent="0.2"/>
    <row r="44505" ht="13.15" customHeight="1" x14ac:dyDescent="0.2"/>
    <row r="44506" ht="13.15" customHeight="1" x14ac:dyDescent="0.2"/>
    <row r="44507" ht="13.15" customHeight="1" x14ac:dyDescent="0.2"/>
    <row r="44508" ht="13.15" customHeight="1" x14ac:dyDescent="0.2"/>
    <row r="44509" ht="13.15" customHeight="1" x14ac:dyDescent="0.2"/>
    <row r="44510" ht="13.15" customHeight="1" x14ac:dyDescent="0.2"/>
    <row r="44511" ht="13.15" customHeight="1" x14ac:dyDescent="0.2"/>
    <row r="44512" ht="13.15" customHeight="1" x14ac:dyDescent="0.2"/>
    <row r="44513" ht="13.15" customHeight="1" x14ac:dyDescent="0.2"/>
    <row r="44514" ht="13.15" customHeight="1" x14ac:dyDescent="0.2"/>
    <row r="44515" ht="13.15" customHeight="1" x14ac:dyDescent="0.2"/>
    <row r="44516" ht="13.15" customHeight="1" x14ac:dyDescent="0.2"/>
    <row r="44517" ht="13.15" customHeight="1" x14ac:dyDescent="0.2"/>
    <row r="44518" ht="13.15" customHeight="1" x14ac:dyDescent="0.2"/>
    <row r="44519" ht="13.15" customHeight="1" x14ac:dyDescent="0.2"/>
    <row r="44520" ht="13.15" customHeight="1" x14ac:dyDescent="0.2"/>
    <row r="44521" ht="13.15" customHeight="1" x14ac:dyDescent="0.2"/>
    <row r="44522" ht="13.15" customHeight="1" x14ac:dyDescent="0.2"/>
    <row r="44523" ht="13.15" customHeight="1" x14ac:dyDescent="0.2"/>
    <row r="44524" ht="13.15" customHeight="1" x14ac:dyDescent="0.2"/>
    <row r="44525" ht="13.15" customHeight="1" x14ac:dyDescent="0.2"/>
    <row r="44526" ht="13.15" customHeight="1" x14ac:dyDescent="0.2"/>
    <row r="44527" ht="13.15" customHeight="1" x14ac:dyDescent="0.2"/>
    <row r="44528" ht="13.15" customHeight="1" x14ac:dyDescent="0.2"/>
    <row r="44529" ht="13.15" customHeight="1" x14ac:dyDescent="0.2"/>
    <row r="44530" ht="13.15" customHeight="1" x14ac:dyDescent="0.2"/>
    <row r="44531" ht="13.15" customHeight="1" x14ac:dyDescent="0.2"/>
    <row r="44532" ht="13.15" customHeight="1" x14ac:dyDescent="0.2"/>
    <row r="44533" ht="13.15" customHeight="1" x14ac:dyDescent="0.2"/>
    <row r="44534" ht="13.15" customHeight="1" x14ac:dyDescent="0.2"/>
    <row r="44535" ht="13.15" customHeight="1" x14ac:dyDescent="0.2"/>
    <row r="44536" ht="13.15" customHeight="1" x14ac:dyDescent="0.2"/>
    <row r="44537" ht="13.15" customHeight="1" x14ac:dyDescent="0.2"/>
    <row r="44538" ht="13.15" customHeight="1" x14ac:dyDescent="0.2"/>
    <row r="44539" ht="13.15" customHeight="1" x14ac:dyDescent="0.2"/>
    <row r="44540" ht="13.15" customHeight="1" x14ac:dyDescent="0.2"/>
    <row r="44541" ht="13.15" customHeight="1" x14ac:dyDescent="0.2"/>
    <row r="44542" ht="13.15" customHeight="1" x14ac:dyDescent="0.2"/>
    <row r="44543" ht="13.15" customHeight="1" x14ac:dyDescent="0.2"/>
    <row r="44544" ht="13.15" customHeight="1" x14ac:dyDescent="0.2"/>
    <row r="44545" ht="13.15" customHeight="1" x14ac:dyDescent="0.2"/>
    <row r="44546" ht="13.15" customHeight="1" x14ac:dyDescent="0.2"/>
    <row r="44547" ht="13.15" customHeight="1" x14ac:dyDescent="0.2"/>
    <row r="44548" ht="13.15" customHeight="1" x14ac:dyDescent="0.2"/>
    <row r="44549" ht="13.15" customHeight="1" x14ac:dyDescent="0.2"/>
    <row r="44550" ht="13.15" customHeight="1" x14ac:dyDescent="0.2"/>
    <row r="44551" ht="13.15" customHeight="1" x14ac:dyDescent="0.2"/>
    <row r="44552" ht="13.15" customHeight="1" x14ac:dyDescent="0.2"/>
    <row r="44553" ht="13.15" customHeight="1" x14ac:dyDescent="0.2"/>
    <row r="44554" ht="13.15" customHeight="1" x14ac:dyDescent="0.2"/>
    <row r="44555" ht="13.15" customHeight="1" x14ac:dyDescent="0.2"/>
    <row r="44556" ht="13.15" customHeight="1" x14ac:dyDescent="0.2"/>
    <row r="44557" ht="13.15" customHeight="1" x14ac:dyDescent="0.2"/>
    <row r="44558" ht="13.15" customHeight="1" x14ac:dyDescent="0.2"/>
    <row r="44559" ht="13.15" customHeight="1" x14ac:dyDescent="0.2"/>
    <row r="44560" ht="13.15" customHeight="1" x14ac:dyDescent="0.2"/>
    <row r="44561" ht="13.15" customHeight="1" x14ac:dyDescent="0.2"/>
    <row r="44562" ht="13.15" customHeight="1" x14ac:dyDescent="0.2"/>
    <row r="44563" ht="13.15" customHeight="1" x14ac:dyDescent="0.2"/>
    <row r="44564" ht="13.15" customHeight="1" x14ac:dyDescent="0.2"/>
    <row r="44565" ht="13.15" customHeight="1" x14ac:dyDescent="0.2"/>
    <row r="44566" ht="13.15" customHeight="1" x14ac:dyDescent="0.2"/>
    <row r="44567" ht="13.15" customHeight="1" x14ac:dyDescent="0.2"/>
    <row r="44568" ht="13.15" customHeight="1" x14ac:dyDescent="0.2"/>
    <row r="44569" ht="13.15" customHeight="1" x14ac:dyDescent="0.2"/>
    <row r="44570" ht="13.15" customHeight="1" x14ac:dyDescent="0.2"/>
    <row r="44571" ht="13.15" customHeight="1" x14ac:dyDescent="0.2"/>
    <row r="44572" ht="13.15" customHeight="1" x14ac:dyDescent="0.2"/>
    <row r="44573" ht="13.15" customHeight="1" x14ac:dyDescent="0.2"/>
    <row r="44574" ht="13.15" customHeight="1" x14ac:dyDescent="0.2"/>
    <row r="44575" ht="13.15" customHeight="1" x14ac:dyDescent="0.2"/>
    <row r="44576" ht="13.15" customHeight="1" x14ac:dyDescent="0.2"/>
    <row r="44577" ht="13.15" customHeight="1" x14ac:dyDescent="0.2"/>
    <row r="44578" ht="13.15" customHeight="1" x14ac:dyDescent="0.2"/>
    <row r="44579" ht="13.15" customHeight="1" x14ac:dyDescent="0.2"/>
    <row r="44580" ht="13.15" customHeight="1" x14ac:dyDescent="0.2"/>
    <row r="44581" ht="13.15" customHeight="1" x14ac:dyDescent="0.2"/>
    <row r="44582" ht="13.15" customHeight="1" x14ac:dyDescent="0.2"/>
    <row r="44583" ht="13.15" customHeight="1" x14ac:dyDescent="0.2"/>
    <row r="44584" ht="13.15" customHeight="1" x14ac:dyDescent="0.2"/>
    <row r="44585" ht="13.15" customHeight="1" x14ac:dyDescent="0.2"/>
    <row r="44586" ht="13.15" customHeight="1" x14ac:dyDescent="0.2"/>
    <row r="44587" ht="13.15" customHeight="1" x14ac:dyDescent="0.2"/>
    <row r="44588" ht="13.15" customHeight="1" x14ac:dyDescent="0.2"/>
    <row r="44589" ht="13.15" customHeight="1" x14ac:dyDescent="0.2"/>
    <row r="44590" ht="13.15" customHeight="1" x14ac:dyDescent="0.2"/>
    <row r="44591" ht="13.15" customHeight="1" x14ac:dyDescent="0.2"/>
    <row r="44592" ht="13.15" customHeight="1" x14ac:dyDescent="0.2"/>
    <row r="44593" ht="13.15" customHeight="1" x14ac:dyDescent="0.2"/>
    <row r="44594" ht="13.15" customHeight="1" x14ac:dyDescent="0.2"/>
    <row r="44595" ht="13.15" customHeight="1" x14ac:dyDescent="0.2"/>
    <row r="44596" ht="13.15" customHeight="1" x14ac:dyDescent="0.2"/>
    <row r="44597" ht="13.15" customHeight="1" x14ac:dyDescent="0.2"/>
    <row r="44598" ht="13.15" customHeight="1" x14ac:dyDescent="0.2"/>
    <row r="44599" ht="13.15" customHeight="1" x14ac:dyDescent="0.2"/>
    <row r="44600" ht="13.15" customHeight="1" x14ac:dyDescent="0.2"/>
    <row r="44601" ht="13.15" customHeight="1" x14ac:dyDescent="0.2"/>
    <row r="44602" ht="13.15" customHeight="1" x14ac:dyDescent="0.2"/>
    <row r="44603" ht="13.15" customHeight="1" x14ac:dyDescent="0.2"/>
    <row r="44604" ht="13.15" customHeight="1" x14ac:dyDescent="0.2"/>
    <row r="44605" ht="13.15" customHeight="1" x14ac:dyDescent="0.2"/>
    <row r="44606" ht="13.15" customHeight="1" x14ac:dyDescent="0.2"/>
    <row r="44607" ht="13.15" customHeight="1" x14ac:dyDescent="0.2"/>
    <row r="44608" ht="13.15" customHeight="1" x14ac:dyDescent="0.2"/>
    <row r="44609" ht="13.15" customHeight="1" x14ac:dyDescent="0.2"/>
    <row r="44610" ht="13.15" customHeight="1" x14ac:dyDescent="0.2"/>
    <row r="44611" ht="13.15" customHeight="1" x14ac:dyDescent="0.2"/>
    <row r="44612" ht="13.15" customHeight="1" x14ac:dyDescent="0.2"/>
    <row r="44613" ht="13.15" customHeight="1" x14ac:dyDescent="0.2"/>
    <row r="44614" ht="13.15" customHeight="1" x14ac:dyDescent="0.2"/>
    <row r="44615" ht="13.15" customHeight="1" x14ac:dyDescent="0.2"/>
    <row r="44616" ht="13.15" customHeight="1" x14ac:dyDescent="0.2"/>
    <row r="44617" ht="13.15" customHeight="1" x14ac:dyDescent="0.2"/>
    <row r="44618" ht="13.15" customHeight="1" x14ac:dyDescent="0.2"/>
    <row r="44619" ht="13.15" customHeight="1" x14ac:dyDescent="0.2"/>
    <row r="44620" ht="13.15" customHeight="1" x14ac:dyDescent="0.2"/>
    <row r="44621" ht="13.15" customHeight="1" x14ac:dyDescent="0.2"/>
    <row r="44622" ht="13.15" customHeight="1" x14ac:dyDescent="0.2"/>
    <row r="44623" ht="13.15" customHeight="1" x14ac:dyDescent="0.2"/>
    <row r="44624" ht="13.15" customHeight="1" x14ac:dyDescent="0.2"/>
    <row r="44625" ht="13.15" customHeight="1" x14ac:dyDescent="0.2"/>
    <row r="44626" ht="13.15" customHeight="1" x14ac:dyDescent="0.2"/>
    <row r="44627" ht="13.15" customHeight="1" x14ac:dyDescent="0.2"/>
    <row r="44628" ht="13.15" customHeight="1" x14ac:dyDescent="0.2"/>
    <row r="44629" ht="13.15" customHeight="1" x14ac:dyDescent="0.2"/>
    <row r="44630" ht="13.15" customHeight="1" x14ac:dyDescent="0.2"/>
    <row r="44631" ht="13.15" customHeight="1" x14ac:dyDescent="0.2"/>
    <row r="44632" ht="13.15" customHeight="1" x14ac:dyDescent="0.2"/>
    <row r="44633" ht="13.15" customHeight="1" x14ac:dyDescent="0.2"/>
    <row r="44634" ht="13.15" customHeight="1" x14ac:dyDescent="0.2"/>
    <row r="44635" ht="13.15" customHeight="1" x14ac:dyDescent="0.2"/>
    <row r="44636" ht="13.15" customHeight="1" x14ac:dyDescent="0.2"/>
    <row r="44637" ht="13.15" customHeight="1" x14ac:dyDescent="0.2"/>
    <row r="44638" ht="13.15" customHeight="1" x14ac:dyDescent="0.2"/>
    <row r="44639" ht="13.15" customHeight="1" x14ac:dyDescent="0.2"/>
    <row r="44640" ht="13.15" customHeight="1" x14ac:dyDescent="0.2"/>
    <row r="44641" ht="13.15" customHeight="1" x14ac:dyDescent="0.2"/>
    <row r="44642" ht="13.15" customHeight="1" x14ac:dyDescent="0.2"/>
    <row r="44643" ht="13.15" customHeight="1" x14ac:dyDescent="0.2"/>
    <row r="44644" ht="13.15" customHeight="1" x14ac:dyDescent="0.2"/>
    <row r="44645" ht="13.15" customHeight="1" x14ac:dyDescent="0.2"/>
    <row r="44646" ht="13.15" customHeight="1" x14ac:dyDescent="0.2"/>
    <row r="44647" ht="13.15" customHeight="1" x14ac:dyDescent="0.2"/>
    <row r="44648" ht="13.15" customHeight="1" x14ac:dyDescent="0.2"/>
    <row r="44649" ht="13.15" customHeight="1" x14ac:dyDescent="0.2"/>
    <row r="44650" ht="13.15" customHeight="1" x14ac:dyDescent="0.2"/>
    <row r="44651" ht="13.15" customHeight="1" x14ac:dyDescent="0.2"/>
    <row r="44652" ht="13.15" customHeight="1" x14ac:dyDescent="0.2"/>
    <row r="44653" ht="13.15" customHeight="1" x14ac:dyDescent="0.2"/>
    <row r="44654" ht="13.15" customHeight="1" x14ac:dyDescent="0.2"/>
    <row r="44655" ht="13.15" customHeight="1" x14ac:dyDescent="0.2"/>
    <row r="44656" ht="13.15" customHeight="1" x14ac:dyDescent="0.2"/>
    <row r="44657" ht="13.15" customHeight="1" x14ac:dyDescent="0.2"/>
    <row r="44658" ht="13.15" customHeight="1" x14ac:dyDescent="0.2"/>
    <row r="44659" ht="13.15" customHeight="1" x14ac:dyDescent="0.2"/>
    <row r="44660" ht="13.15" customHeight="1" x14ac:dyDescent="0.2"/>
    <row r="44661" ht="13.15" customHeight="1" x14ac:dyDescent="0.2"/>
    <row r="44662" ht="13.15" customHeight="1" x14ac:dyDescent="0.2"/>
    <row r="44663" ht="13.15" customHeight="1" x14ac:dyDescent="0.2"/>
    <row r="44664" ht="13.15" customHeight="1" x14ac:dyDescent="0.2"/>
    <row r="44665" ht="13.15" customHeight="1" x14ac:dyDescent="0.2"/>
    <row r="44666" ht="13.15" customHeight="1" x14ac:dyDescent="0.2"/>
    <row r="44667" ht="13.15" customHeight="1" x14ac:dyDescent="0.2"/>
    <row r="44668" ht="13.15" customHeight="1" x14ac:dyDescent="0.2"/>
    <row r="44669" ht="13.15" customHeight="1" x14ac:dyDescent="0.2"/>
    <row r="44670" ht="13.15" customHeight="1" x14ac:dyDescent="0.2"/>
    <row r="44671" ht="13.15" customHeight="1" x14ac:dyDescent="0.2"/>
    <row r="44672" ht="13.15" customHeight="1" x14ac:dyDescent="0.2"/>
    <row r="44673" ht="13.15" customHeight="1" x14ac:dyDescent="0.2"/>
    <row r="44674" ht="13.15" customHeight="1" x14ac:dyDescent="0.2"/>
    <row r="44675" ht="13.15" customHeight="1" x14ac:dyDescent="0.2"/>
    <row r="44676" ht="13.15" customHeight="1" x14ac:dyDescent="0.2"/>
    <row r="44677" ht="13.15" customHeight="1" x14ac:dyDescent="0.2"/>
    <row r="44678" ht="13.15" customHeight="1" x14ac:dyDescent="0.2"/>
    <row r="44679" ht="13.15" customHeight="1" x14ac:dyDescent="0.2"/>
    <row r="44680" ht="13.15" customHeight="1" x14ac:dyDescent="0.2"/>
    <row r="44681" ht="13.15" customHeight="1" x14ac:dyDescent="0.2"/>
    <row r="44682" ht="13.15" customHeight="1" x14ac:dyDescent="0.2"/>
    <row r="44683" ht="13.15" customHeight="1" x14ac:dyDescent="0.2"/>
    <row r="44684" ht="13.15" customHeight="1" x14ac:dyDescent="0.2"/>
    <row r="44685" ht="13.15" customHeight="1" x14ac:dyDescent="0.2"/>
    <row r="44686" ht="13.15" customHeight="1" x14ac:dyDescent="0.2"/>
    <row r="44687" ht="13.15" customHeight="1" x14ac:dyDescent="0.2"/>
    <row r="44688" ht="13.15" customHeight="1" x14ac:dyDescent="0.2"/>
    <row r="44689" ht="13.15" customHeight="1" x14ac:dyDescent="0.2"/>
    <row r="44690" ht="13.15" customHeight="1" x14ac:dyDescent="0.2"/>
    <row r="44691" ht="13.15" customHeight="1" x14ac:dyDescent="0.2"/>
    <row r="44692" ht="13.15" customHeight="1" x14ac:dyDescent="0.2"/>
    <row r="44693" ht="13.15" customHeight="1" x14ac:dyDescent="0.2"/>
    <row r="44694" ht="13.15" customHeight="1" x14ac:dyDescent="0.2"/>
    <row r="44695" ht="13.15" customHeight="1" x14ac:dyDescent="0.2"/>
    <row r="44696" ht="13.15" customHeight="1" x14ac:dyDescent="0.2"/>
    <row r="44697" ht="13.15" customHeight="1" x14ac:dyDescent="0.2"/>
    <row r="44698" ht="13.15" customHeight="1" x14ac:dyDescent="0.2"/>
    <row r="44699" ht="13.15" customHeight="1" x14ac:dyDescent="0.2"/>
    <row r="44700" ht="13.15" customHeight="1" x14ac:dyDescent="0.2"/>
    <row r="44701" ht="13.15" customHeight="1" x14ac:dyDescent="0.2"/>
    <row r="44702" ht="13.15" customHeight="1" x14ac:dyDescent="0.2"/>
    <row r="44703" ht="13.15" customHeight="1" x14ac:dyDescent="0.2"/>
    <row r="44704" ht="13.15" customHeight="1" x14ac:dyDescent="0.2"/>
    <row r="44705" ht="13.15" customHeight="1" x14ac:dyDescent="0.2"/>
    <row r="44706" ht="13.15" customHeight="1" x14ac:dyDescent="0.2"/>
    <row r="44707" ht="13.15" customHeight="1" x14ac:dyDescent="0.2"/>
    <row r="44708" ht="13.15" customHeight="1" x14ac:dyDescent="0.2"/>
    <row r="44709" ht="13.15" customHeight="1" x14ac:dyDescent="0.2"/>
    <row r="44710" ht="13.15" customHeight="1" x14ac:dyDescent="0.2"/>
    <row r="44711" ht="13.15" customHeight="1" x14ac:dyDescent="0.2"/>
    <row r="44712" ht="13.15" customHeight="1" x14ac:dyDescent="0.2"/>
    <row r="44713" ht="13.15" customHeight="1" x14ac:dyDescent="0.2"/>
    <row r="44714" ht="13.15" customHeight="1" x14ac:dyDescent="0.2"/>
    <row r="44715" ht="13.15" customHeight="1" x14ac:dyDescent="0.2"/>
    <row r="44716" ht="13.15" customHeight="1" x14ac:dyDescent="0.2"/>
    <row r="44717" ht="13.15" customHeight="1" x14ac:dyDescent="0.2"/>
    <row r="44718" ht="13.15" customHeight="1" x14ac:dyDescent="0.2"/>
    <row r="44719" ht="13.15" customHeight="1" x14ac:dyDescent="0.2"/>
    <row r="44720" ht="13.15" customHeight="1" x14ac:dyDescent="0.2"/>
    <row r="44721" ht="13.15" customHeight="1" x14ac:dyDescent="0.2"/>
    <row r="44722" ht="13.15" customHeight="1" x14ac:dyDescent="0.2"/>
    <row r="44723" ht="13.15" customHeight="1" x14ac:dyDescent="0.2"/>
    <row r="44724" ht="13.15" customHeight="1" x14ac:dyDescent="0.2"/>
    <row r="44725" ht="13.15" customHeight="1" x14ac:dyDescent="0.2"/>
    <row r="44726" ht="13.15" customHeight="1" x14ac:dyDescent="0.2"/>
    <row r="44727" ht="13.15" customHeight="1" x14ac:dyDescent="0.2"/>
    <row r="44728" ht="13.15" customHeight="1" x14ac:dyDescent="0.2"/>
    <row r="44729" ht="13.15" customHeight="1" x14ac:dyDescent="0.2"/>
    <row r="44730" ht="13.15" customHeight="1" x14ac:dyDescent="0.2"/>
    <row r="44731" ht="13.15" customHeight="1" x14ac:dyDescent="0.2"/>
    <row r="44732" ht="13.15" customHeight="1" x14ac:dyDescent="0.2"/>
    <row r="44733" ht="13.15" customHeight="1" x14ac:dyDescent="0.2"/>
    <row r="44734" ht="13.15" customHeight="1" x14ac:dyDescent="0.2"/>
    <row r="44735" ht="13.15" customHeight="1" x14ac:dyDescent="0.2"/>
    <row r="44736" ht="13.15" customHeight="1" x14ac:dyDescent="0.2"/>
    <row r="44737" ht="13.15" customHeight="1" x14ac:dyDescent="0.2"/>
    <row r="44738" ht="13.15" customHeight="1" x14ac:dyDescent="0.2"/>
    <row r="44739" ht="13.15" customHeight="1" x14ac:dyDescent="0.2"/>
    <row r="44740" ht="13.15" customHeight="1" x14ac:dyDescent="0.2"/>
    <row r="44741" ht="13.15" customHeight="1" x14ac:dyDescent="0.2"/>
    <row r="44742" ht="13.15" customHeight="1" x14ac:dyDescent="0.2"/>
    <row r="44743" ht="13.15" customHeight="1" x14ac:dyDescent="0.2"/>
    <row r="44744" ht="13.15" customHeight="1" x14ac:dyDescent="0.2"/>
    <row r="44745" ht="13.15" customHeight="1" x14ac:dyDescent="0.2"/>
    <row r="44746" ht="13.15" customHeight="1" x14ac:dyDescent="0.2"/>
    <row r="44747" ht="13.15" customHeight="1" x14ac:dyDescent="0.2"/>
    <row r="44748" ht="13.15" customHeight="1" x14ac:dyDescent="0.2"/>
    <row r="44749" ht="13.15" customHeight="1" x14ac:dyDescent="0.2"/>
    <row r="44750" ht="13.15" customHeight="1" x14ac:dyDescent="0.2"/>
    <row r="44751" ht="13.15" customHeight="1" x14ac:dyDescent="0.2"/>
    <row r="44752" ht="13.15" customHeight="1" x14ac:dyDescent="0.2"/>
    <row r="44753" ht="13.15" customHeight="1" x14ac:dyDescent="0.2"/>
    <row r="44754" ht="13.15" customHeight="1" x14ac:dyDescent="0.2"/>
    <row r="44755" ht="13.15" customHeight="1" x14ac:dyDescent="0.2"/>
    <row r="44756" ht="13.15" customHeight="1" x14ac:dyDescent="0.2"/>
    <row r="44757" ht="13.15" customHeight="1" x14ac:dyDescent="0.2"/>
    <row r="44758" ht="13.15" customHeight="1" x14ac:dyDescent="0.2"/>
    <row r="44759" ht="13.15" customHeight="1" x14ac:dyDescent="0.2"/>
    <row r="44760" ht="13.15" customHeight="1" x14ac:dyDescent="0.2"/>
    <row r="44761" ht="13.15" customHeight="1" x14ac:dyDescent="0.2"/>
    <row r="44762" ht="13.15" customHeight="1" x14ac:dyDescent="0.2"/>
    <row r="44763" ht="13.15" customHeight="1" x14ac:dyDescent="0.2"/>
    <row r="44764" ht="13.15" customHeight="1" x14ac:dyDescent="0.2"/>
    <row r="44765" ht="13.15" customHeight="1" x14ac:dyDescent="0.2"/>
    <row r="44766" ht="13.15" customHeight="1" x14ac:dyDescent="0.2"/>
    <row r="44767" ht="13.15" customHeight="1" x14ac:dyDescent="0.2"/>
    <row r="44768" ht="13.15" customHeight="1" x14ac:dyDescent="0.2"/>
    <row r="44769" ht="13.15" customHeight="1" x14ac:dyDescent="0.2"/>
    <row r="44770" ht="13.15" customHeight="1" x14ac:dyDescent="0.2"/>
    <row r="44771" ht="13.15" customHeight="1" x14ac:dyDescent="0.2"/>
    <row r="44772" ht="13.15" customHeight="1" x14ac:dyDescent="0.2"/>
    <row r="44773" ht="13.15" customHeight="1" x14ac:dyDescent="0.2"/>
    <row r="44774" ht="13.15" customHeight="1" x14ac:dyDescent="0.2"/>
    <row r="44775" ht="13.15" customHeight="1" x14ac:dyDescent="0.2"/>
    <row r="44776" ht="13.15" customHeight="1" x14ac:dyDescent="0.2"/>
    <row r="44777" ht="13.15" customHeight="1" x14ac:dyDescent="0.2"/>
    <row r="44778" ht="13.15" customHeight="1" x14ac:dyDescent="0.2"/>
    <row r="44779" ht="13.15" customHeight="1" x14ac:dyDescent="0.2"/>
    <row r="44780" ht="13.15" customHeight="1" x14ac:dyDescent="0.2"/>
    <row r="44781" ht="13.15" customHeight="1" x14ac:dyDescent="0.2"/>
    <row r="44782" ht="13.15" customHeight="1" x14ac:dyDescent="0.2"/>
    <row r="44783" ht="13.15" customHeight="1" x14ac:dyDescent="0.2"/>
    <row r="44784" ht="13.15" customHeight="1" x14ac:dyDescent="0.2"/>
    <row r="44785" ht="13.15" customHeight="1" x14ac:dyDescent="0.2"/>
    <row r="44786" ht="13.15" customHeight="1" x14ac:dyDescent="0.2"/>
    <row r="44787" ht="13.15" customHeight="1" x14ac:dyDescent="0.2"/>
    <row r="44788" ht="13.15" customHeight="1" x14ac:dyDescent="0.2"/>
    <row r="44789" ht="13.15" customHeight="1" x14ac:dyDescent="0.2"/>
    <row r="44790" ht="13.15" customHeight="1" x14ac:dyDescent="0.2"/>
    <row r="44791" ht="13.15" customHeight="1" x14ac:dyDescent="0.2"/>
    <row r="44792" ht="13.15" customHeight="1" x14ac:dyDescent="0.2"/>
    <row r="44793" ht="13.15" customHeight="1" x14ac:dyDescent="0.2"/>
    <row r="44794" ht="13.15" customHeight="1" x14ac:dyDescent="0.2"/>
    <row r="44795" ht="13.15" customHeight="1" x14ac:dyDescent="0.2"/>
    <row r="44796" ht="13.15" customHeight="1" x14ac:dyDescent="0.2"/>
    <row r="44797" ht="13.15" customHeight="1" x14ac:dyDescent="0.2"/>
    <row r="44798" ht="13.15" customHeight="1" x14ac:dyDescent="0.2"/>
    <row r="44799" ht="13.15" customHeight="1" x14ac:dyDescent="0.2"/>
    <row r="44800" ht="13.15" customHeight="1" x14ac:dyDescent="0.2"/>
    <row r="44801" ht="13.15" customHeight="1" x14ac:dyDescent="0.2"/>
    <row r="44802" ht="13.15" customHeight="1" x14ac:dyDescent="0.2"/>
    <row r="44803" ht="13.15" customHeight="1" x14ac:dyDescent="0.2"/>
    <row r="44804" ht="13.15" customHeight="1" x14ac:dyDescent="0.2"/>
    <row r="44805" ht="13.15" customHeight="1" x14ac:dyDescent="0.2"/>
    <row r="44806" ht="13.15" customHeight="1" x14ac:dyDescent="0.2"/>
    <row r="44807" ht="13.15" customHeight="1" x14ac:dyDescent="0.2"/>
    <row r="44808" ht="13.15" customHeight="1" x14ac:dyDescent="0.2"/>
    <row r="44809" ht="13.15" customHeight="1" x14ac:dyDescent="0.2"/>
    <row r="44810" ht="13.15" customHeight="1" x14ac:dyDescent="0.2"/>
    <row r="44811" ht="13.15" customHeight="1" x14ac:dyDescent="0.2"/>
    <row r="44812" ht="13.15" customHeight="1" x14ac:dyDescent="0.2"/>
    <row r="44813" ht="13.15" customHeight="1" x14ac:dyDescent="0.2"/>
    <row r="44814" ht="13.15" customHeight="1" x14ac:dyDescent="0.2"/>
    <row r="44815" ht="13.15" customHeight="1" x14ac:dyDescent="0.2"/>
    <row r="44816" ht="13.15" customHeight="1" x14ac:dyDescent="0.2"/>
    <row r="44817" ht="13.15" customHeight="1" x14ac:dyDescent="0.2"/>
    <row r="44818" ht="13.15" customHeight="1" x14ac:dyDescent="0.2"/>
    <row r="44819" ht="13.15" customHeight="1" x14ac:dyDescent="0.2"/>
    <row r="44820" ht="13.15" customHeight="1" x14ac:dyDescent="0.2"/>
    <row r="44821" ht="13.15" customHeight="1" x14ac:dyDescent="0.2"/>
    <row r="44822" ht="13.15" customHeight="1" x14ac:dyDescent="0.2"/>
    <row r="44823" ht="13.15" customHeight="1" x14ac:dyDescent="0.2"/>
    <row r="44824" ht="13.15" customHeight="1" x14ac:dyDescent="0.2"/>
    <row r="44825" ht="13.15" customHeight="1" x14ac:dyDescent="0.2"/>
    <row r="44826" ht="13.15" customHeight="1" x14ac:dyDescent="0.2"/>
    <row r="44827" ht="13.15" customHeight="1" x14ac:dyDescent="0.2"/>
    <row r="44828" ht="13.15" customHeight="1" x14ac:dyDescent="0.2"/>
    <row r="44829" ht="13.15" customHeight="1" x14ac:dyDescent="0.2"/>
    <row r="44830" ht="13.15" customHeight="1" x14ac:dyDescent="0.2"/>
    <row r="44831" ht="13.15" customHeight="1" x14ac:dyDescent="0.2"/>
    <row r="44832" ht="13.15" customHeight="1" x14ac:dyDescent="0.2"/>
    <row r="44833" ht="13.15" customHeight="1" x14ac:dyDescent="0.2"/>
    <row r="44834" ht="13.15" customHeight="1" x14ac:dyDescent="0.2"/>
    <row r="44835" ht="13.15" customHeight="1" x14ac:dyDescent="0.2"/>
    <row r="44836" ht="13.15" customHeight="1" x14ac:dyDescent="0.2"/>
    <row r="44837" ht="13.15" customHeight="1" x14ac:dyDescent="0.2"/>
    <row r="44838" ht="13.15" customHeight="1" x14ac:dyDescent="0.2"/>
    <row r="44839" ht="13.15" customHeight="1" x14ac:dyDescent="0.2"/>
    <row r="44840" ht="13.15" customHeight="1" x14ac:dyDescent="0.2"/>
    <row r="44841" ht="13.15" customHeight="1" x14ac:dyDescent="0.2"/>
    <row r="44842" ht="13.15" customHeight="1" x14ac:dyDescent="0.2"/>
    <row r="44843" ht="13.15" customHeight="1" x14ac:dyDescent="0.2"/>
    <row r="44844" ht="13.15" customHeight="1" x14ac:dyDescent="0.2"/>
    <row r="44845" ht="13.15" customHeight="1" x14ac:dyDescent="0.2"/>
    <row r="44846" ht="13.15" customHeight="1" x14ac:dyDescent="0.2"/>
    <row r="44847" ht="13.15" customHeight="1" x14ac:dyDescent="0.2"/>
    <row r="44848" ht="13.15" customHeight="1" x14ac:dyDescent="0.2"/>
    <row r="44849" ht="13.15" customHeight="1" x14ac:dyDescent="0.2"/>
    <row r="44850" ht="13.15" customHeight="1" x14ac:dyDescent="0.2"/>
    <row r="44851" ht="13.15" customHeight="1" x14ac:dyDescent="0.2"/>
    <row r="44852" ht="13.15" customHeight="1" x14ac:dyDescent="0.2"/>
    <row r="44853" ht="13.15" customHeight="1" x14ac:dyDescent="0.2"/>
    <row r="44854" ht="13.15" customHeight="1" x14ac:dyDescent="0.2"/>
    <row r="44855" ht="13.15" customHeight="1" x14ac:dyDescent="0.2"/>
    <row r="44856" ht="13.15" customHeight="1" x14ac:dyDescent="0.2"/>
    <row r="44857" ht="13.15" customHeight="1" x14ac:dyDescent="0.2"/>
    <row r="44858" ht="13.15" customHeight="1" x14ac:dyDescent="0.2"/>
    <row r="44859" ht="13.15" customHeight="1" x14ac:dyDescent="0.2"/>
    <row r="44860" ht="13.15" customHeight="1" x14ac:dyDescent="0.2"/>
    <row r="44861" ht="13.15" customHeight="1" x14ac:dyDescent="0.2"/>
    <row r="44862" ht="13.15" customHeight="1" x14ac:dyDescent="0.2"/>
    <row r="44863" ht="13.15" customHeight="1" x14ac:dyDescent="0.2"/>
    <row r="44864" ht="13.15" customHeight="1" x14ac:dyDescent="0.2"/>
    <row r="44865" ht="13.15" customHeight="1" x14ac:dyDescent="0.2"/>
    <row r="44866" ht="13.15" customHeight="1" x14ac:dyDescent="0.2"/>
    <row r="44867" ht="13.15" customHeight="1" x14ac:dyDescent="0.2"/>
    <row r="44868" ht="13.15" customHeight="1" x14ac:dyDescent="0.2"/>
    <row r="44869" ht="13.15" customHeight="1" x14ac:dyDescent="0.2"/>
    <row r="44870" ht="13.15" customHeight="1" x14ac:dyDescent="0.2"/>
    <row r="44871" ht="13.15" customHeight="1" x14ac:dyDescent="0.2"/>
    <row r="44872" ht="13.15" customHeight="1" x14ac:dyDescent="0.2"/>
    <row r="44873" ht="13.15" customHeight="1" x14ac:dyDescent="0.2"/>
    <row r="44874" ht="13.15" customHeight="1" x14ac:dyDescent="0.2"/>
    <row r="44875" ht="13.15" customHeight="1" x14ac:dyDescent="0.2"/>
    <row r="44876" ht="13.15" customHeight="1" x14ac:dyDescent="0.2"/>
    <row r="44877" ht="13.15" customHeight="1" x14ac:dyDescent="0.2"/>
    <row r="44878" ht="13.15" customHeight="1" x14ac:dyDescent="0.2"/>
    <row r="44879" ht="13.15" customHeight="1" x14ac:dyDescent="0.2"/>
    <row r="44880" ht="13.15" customHeight="1" x14ac:dyDescent="0.2"/>
    <row r="44881" ht="13.15" customHeight="1" x14ac:dyDescent="0.2"/>
    <row r="44882" ht="13.15" customHeight="1" x14ac:dyDescent="0.2"/>
    <row r="44883" ht="13.15" customHeight="1" x14ac:dyDescent="0.2"/>
    <row r="44884" ht="13.15" customHeight="1" x14ac:dyDescent="0.2"/>
    <row r="44885" ht="13.15" customHeight="1" x14ac:dyDescent="0.2"/>
    <row r="44886" ht="13.15" customHeight="1" x14ac:dyDescent="0.2"/>
    <row r="44887" ht="13.15" customHeight="1" x14ac:dyDescent="0.2"/>
    <row r="44888" ht="13.15" customHeight="1" x14ac:dyDescent="0.2"/>
    <row r="44889" ht="13.15" customHeight="1" x14ac:dyDescent="0.2"/>
    <row r="44890" ht="13.15" customHeight="1" x14ac:dyDescent="0.2"/>
    <row r="44891" ht="13.15" customHeight="1" x14ac:dyDescent="0.2"/>
    <row r="44892" ht="13.15" customHeight="1" x14ac:dyDescent="0.2"/>
    <row r="44893" ht="13.15" customHeight="1" x14ac:dyDescent="0.2"/>
    <row r="44894" ht="13.15" customHeight="1" x14ac:dyDescent="0.2"/>
    <row r="44895" ht="13.15" customHeight="1" x14ac:dyDescent="0.2"/>
    <row r="44896" ht="13.15" customHeight="1" x14ac:dyDescent="0.2"/>
    <row r="44897" ht="13.15" customHeight="1" x14ac:dyDescent="0.2"/>
    <row r="44898" ht="13.15" customHeight="1" x14ac:dyDescent="0.2"/>
    <row r="44899" ht="13.15" customHeight="1" x14ac:dyDescent="0.2"/>
    <row r="44900" ht="13.15" customHeight="1" x14ac:dyDescent="0.2"/>
    <row r="44901" ht="13.15" customHeight="1" x14ac:dyDescent="0.2"/>
    <row r="44902" ht="13.15" customHeight="1" x14ac:dyDescent="0.2"/>
    <row r="44903" ht="13.15" customHeight="1" x14ac:dyDescent="0.2"/>
    <row r="44904" ht="13.15" customHeight="1" x14ac:dyDescent="0.2"/>
    <row r="44905" ht="13.15" customHeight="1" x14ac:dyDescent="0.2"/>
    <row r="44906" ht="13.15" customHeight="1" x14ac:dyDescent="0.2"/>
    <row r="44907" ht="13.15" customHeight="1" x14ac:dyDescent="0.2"/>
    <row r="44908" ht="13.15" customHeight="1" x14ac:dyDescent="0.2"/>
    <row r="44909" ht="13.15" customHeight="1" x14ac:dyDescent="0.2"/>
    <row r="44910" ht="13.15" customHeight="1" x14ac:dyDescent="0.2"/>
    <row r="44911" ht="13.15" customHeight="1" x14ac:dyDescent="0.2"/>
    <row r="44912" ht="13.15" customHeight="1" x14ac:dyDescent="0.2"/>
    <row r="44913" ht="13.15" customHeight="1" x14ac:dyDescent="0.2"/>
    <row r="44914" ht="13.15" customHeight="1" x14ac:dyDescent="0.2"/>
    <row r="44915" ht="13.15" customHeight="1" x14ac:dyDescent="0.2"/>
    <row r="44916" ht="13.15" customHeight="1" x14ac:dyDescent="0.2"/>
    <row r="44917" ht="13.15" customHeight="1" x14ac:dyDescent="0.2"/>
    <row r="44918" ht="13.15" customHeight="1" x14ac:dyDescent="0.2"/>
    <row r="44919" ht="13.15" customHeight="1" x14ac:dyDescent="0.2"/>
    <row r="44920" ht="13.15" customHeight="1" x14ac:dyDescent="0.2"/>
    <row r="44921" ht="13.15" customHeight="1" x14ac:dyDescent="0.2"/>
    <row r="44922" ht="13.15" customHeight="1" x14ac:dyDescent="0.2"/>
    <row r="44923" ht="13.15" customHeight="1" x14ac:dyDescent="0.2"/>
    <row r="44924" ht="13.15" customHeight="1" x14ac:dyDescent="0.2"/>
    <row r="44925" ht="13.15" customHeight="1" x14ac:dyDescent="0.2"/>
    <row r="44926" ht="13.15" customHeight="1" x14ac:dyDescent="0.2"/>
    <row r="44927" ht="13.15" customHeight="1" x14ac:dyDescent="0.2"/>
    <row r="44928" ht="13.15" customHeight="1" x14ac:dyDescent="0.2"/>
    <row r="44929" ht="13.15" customHeight="1" x14ac:dyDescent="0.2"/>
    <row r="44930" ht="13.15" customHeight="1" x14ac:dyDescent="0.2"/>
    <row r="44931" ht="13.15" customHeight="1" x14ac:dyDescent="0.2"/>
    <row r="44932" ht="13.15" customHeight="1" x14ac:dyDescent="0.2"/>
    <row r="44933" ht="13.15" customHeight="1" x14ac:dyDescent="0.2"/>
    <row r="44934" ht="13.15" customHeight="1" x14ac:dyDescent="0.2"/>
    <row r="44935" ht="13.15" customHeight="1" x14ac:dyDescent="0.2"/>
    <row r="44936" ht="13.15" customHeight="1" x14ac:dyDescent="0.2"/>
    <row r="44937" ht="13.15" customHeight="1" x14ac:dyDescent="0.2"/>
    <row r="44938" ht="13.15" customHeight="1" x14ac:dyDescent="0.2"/>
    <row r="44939" ht="13.15" customHeight="1" x14ac:dyDescent="0.2"/>
    <row r="44940" ht="13.15" customHeight="1" x14ac:dyDescent="0.2"/>
    <row r="44941" ht="13.15" customHeight="1" x14ac:dyDescent="0.2"/>
    <row r="44942" ht="13.15" customHeight="1" x14ac:dyDescent="0.2"/>
    <row r="44943" ht="13.15" customHeight="1" x14ac:dyDescent="0.2"/>
    <row r="44944" ht="13.15" customHeight="1" x14ac:dyDescent="0.2"/>
    <row r="44945" ht="13.15" customHeight="1" x14ac:dyDescent="0.2"/>
    <row r="44946" ht="13.15" customHeight="1" x14ac:dyDescent="0.2"/>
    <row r="44947" ht="13.15" customHeight="1" x14ac:dyDescent="0.2"/>
    <row r="44948" ht="13.15" customHeight="1" x14ac:dyDescent="0.2"/>
    <row r="44949" ht="13.15" customHeight="1" x14ac:dyDescent="0.2"/>
    <row r="44950" ht="13.15" customHeight="1" x14ac:dyDescent="0.2"/>
    <row r="44951" ht="13.15" customHeight="1" x14ac:dyDescent="0.2"/>
    <row r="44952" ht="13.15" customHeight="1" x14ac:dyDescent="0.2"/>
    <row r="44953" ht="13.15" customHeight="1" x14ac:dyDescent="0.2"/>
    <row r="44954" ht="13.15" customHeight="1" x14ac:dyDescent="0.2"/>
    <row r="44955" ht="13.15" customHeight="1" x14ac:dyDescent="0.2"/>
    <row r="44956" ht="13.15" customHeight="1" x14ac:dyDescent="0.2"/>
    <row r="44957" ht="13.15" customHeight="1" x14ac:dyDescent="0.2"/>
    <row r="44958" ht="13.15" customHeight="1" x14ac:dyDescent="0.2"/>
    <row r="44959" ht="13.15" customHeight="1" x14ac:dyDescent="0.2"/>
    <row r="44960" ht="13.15" customHeight="1" x14ac:dyDescent="0.2"/>
    <row r="44961" ht="13.15" customHeight="1" x14ac:dyDescent="0.2"/>
    <row r="44962" ht="13.15" customHeight="1" x14ac:dyDescent="0.2"/>
    <row r="44963" ht="13.15" customHeight="1" x14ac:dyDescent="0.2"/>
    <row r="44964" ht="13.15" customHeight="1" x14ac:dyDescent="0.2"/>
    <row r="44965" ht="13.15" customHeight="1" x14ac:dyDescent="0.2"/>
    <row r="44966" ht="13.15" customHeight="1" x14ac:dyDescent="0.2"/>
    <row r="44967" ht="13.15" customHeight="1" x14ac:dyDescent="0.2"/>
    <row r="44968" ht="13.15" customHeight="1" x14ac:dyDescent="0.2"/>
    <row r="44969" ht="13.15" customHeight="1" x14ac:dyDescent="0.2"/>
    <row r="44970" ht="13.15" customHeight="1" x14ac:dyDescent="0.2"/>
    <row r="44971" ht="13.15" customHeight="1" x14ac:dyDescent="0.2"/>
    <row r="44972" ht="13.15" customHeight="1" x14ac:dyDescent="0.2"/>
    <row r="44973" ht="13.15" customHeight="1" x14ac:dyDescent="0.2"/>
    <row r="44974" ht="13.15" customHeight="1" x14ac:dyDescent="0.2"/>
    <row r="44975" ht="13.15" customHeight="1" x14ac:dyDescent="0.2"/>
    <row r="44976" ht="13.15" customHeight="1" x14ac:dyDescent="0.2"/>
    <row r="44977" ht="13.15" customHeight="1" x14ac:dyDescent="0.2"/>
    <row r="44978" ht="13.15" customHeight="1" x14ac:dyDescent="0.2"/>
    <row r="44979" ht="13.15" customHeight="1" x14ac:dyDescent="0.2"/>
    <row r="44980" ht="13.15" customHeight="1" x14ac:dyDescent="0.2"/>
    <row r="44981" ht="13.15" customHeight="1" x14ac:dyDescent="0.2"/>
    <row r="44982" ht="13.15" customHeight="1" x14ac:dyDescent="0.2"/>
    <row r="44983" ht="13.15" customHeight="1" x14ac:dyDescent="0.2"/>
    <row r="44984" ht="13.15" customHeight="1" x14ac:dyDescent="0.2"/>
    <row r="44985" ht="13.15" customHeight="1" x14ac:dyDescent="0.2"/>
    <row r="44986" ht="13.15" customHeight="1" x14ac:dyDescent="0.2"/>
    <row r="44987" ht="13.15" customHeight="1" x14ac:dyDescent="0.2"/>
    <row r="44988" ht="13.15" customHeight="1" x14ac:dyDescent="0.2"/>
    <row r="44989" ht="13.15" customHeight="1" x14ac:dyDescent="0.2"/>
    <row r="44990" ht="13.15" customHeight="1" x14ac:dyDescent="0.2"/>
    <row r="44991" ht="13.15" customHeight="1" x14ac:dyDescent="0.2"/>
    <row r="44992" ht="13.15" customHeight="1" x14ac:dyDescent="0.2"/>
    <row r="44993" ht="13.15" customHeight="1" x14ac:dyDescent="0.2"/>
    <row r="44994" ht="13.15" customHeight="1" x14ac:dyDescent="0.2"/>
    <row r="44995" ht="13.15" customHeight="1" x14ac:dyDescent="0.2"/>
    <row r="44996" ht="13.15" customHeight="1" x14ac:dyDescent="0.2"/>
    <row r="44997" ht="13.15" customHeight="1" x14ac:dyDescent="0.2"/>
    <row r="44998" ht="13.15" customHeight="1" x14ac:dyDescent="0.2"/>
    <row r="44999" ht="13.15" customHeight="1" x14ac:dyDescent="0.2"/>
    <row r="45000" ht="13.15" customHeight="1" x14ac:dyDescent="0.2"/>
    <row r="45001" ht="13.15" customHeight="1" x14ac:dyDescent="0.2"/>
    <row r="45002" ht="13.15" customHeight="1" x14ac:dyDescent="0.2"/>
    <row r="45003" ht="13.15" customHeight="1" x14ac:dyDescent="0.2"/>
    <row r="45004" ht="13.15" customHeight="1" x14ac:dyDescent="0.2"/>
    <row r="45005" ht="13.15" customHeight="1" x14ac:dyDescent="0.2"/>
    <row r="45006" ht="13.15" customHeight="1" x14ac:dyDescent="0.2"/>
    <row r="45007" ht="13.15" customHeight="1" x14ac:dyDescent="0.2"/>
    <row r="45008" ht="13.15" customHeight="1" x14ac:dyDescent="0.2"/>
    <row r="45009" ht="13.15" customHeight="1" x14ac:dyDescent="0.2"/>
    <row r="45010" ht="13.15" customHeight="1" x14ac:dyDescent="0.2"/>
    <row r="45011" ht="13.15" customHeight="1" x14ac:dyDescent="0.2"/>
    <row r="45012" ht="13.15" customHeight="1" x14ac:dyDescent="0.2"/>
    <row r="45013" ht="13.15" customHeight="1" x14ac:dyDescent="0.2"/>
    <row r="45014" ht="13.15" customHeight="1" x14ac:dyDescent="0.2"/>
    <row r="45015" ht="13.15" customHeight="1" x14ac:dyDescent="0.2"/>
    <row r="45016" ht="13.15" customHeight="1" x14ac:dyDescent="0.2"/>
    <row r="45017" ht="13.15" customHeight="1" x14ac:dyDescent="0.2"/>
    <row r="45018" ht="13.15" customHeight="1" x14ac:dyDescent="0.2"/>
    <row r="45019" ht="13.15" customHeight="1" x14ac:dyDescent="0.2"/>
    <row r="45020" ht="13.15" customHeight="1" x14ac:dyDescent="0.2"/>
    <row r="45021" ht="13.15" customHeight="1" x14ac:dyDescent="0.2"/>
    <row r="45022" ht="13.15" customHeight="1" x14ac:dyDescent="0.2"/>
    <row r="45023" ht="13.15" customHeight="1" x14ac:dyDescent="0.2"/>
    <row r="45024" ht="13.15" customHeight="1" x14ac:dyDescent="0.2"/>
    <row r="45025" ht="13.15" customHeight="1" x14ac:dyDescent="0.2"/>
    <row r="45026" ht="13.15" customHeight="1" x14ac:dyDescent="0.2"/>
    <row r="45027" ht="13.15" customHeight="1" x14ac:dyDescent="0.2"/>
    <row r="45028" ht="13.15" customHeight="1" x14ac:dyDescent="0.2"/>
    <row r="45029" ht="13.15" customHeight="1" x14ac:dyDescent="0.2"/>
    <row r="45030" ht="13.15" customHeight="1" x14ac:dyDescent="0.2"/>
    <row r="45031" ht="13.15" customHeight="1" x14ac:dyDescent="0.2"/>
    <row r="45032" ht="13.15" customHeight="1" x14ac:dyDescent="0.2"/>
    <row r="45033" ht="13.15" customHeight="1" x14ac:dyDescent="0.2"/>
    <row r="45034" ht="13.15" customHeight="1" x14ac:dyDescent="0.2"/>
    <row r="45035" ht="13.15" customHeight="1" x14ac:dyDescent="0.2"/>
    <row r="45036" ht="13.15" customHeight="1" x14ac:dyDescent="0.2"/>
    <row r="45037" ht="13.15" customHeight="1" x14ac:dyDescent="0.2"/>
    <row r="45038" ht="13.15" customHeight="1" x14ac:dyDescent="0.2"/>
    <row r="45039" ht="13.15" customHeight="1" x14ac:dyDescent="0.2"/>
    <row r="45040" ht="13.15" customHeight="1" x14ac:dyDescent="0.2"/>
    <row r="45041" ht="13.15" customHeight="1" x14ac:dyDescent="0.2"/>
    <row r="45042" ht="13.15" customHeight="1" x14ac:dyDescent="0.2"/>
    <row r="45043" ht="13.15" customHeight="1" x14ac:dyDescent="0.2"/>
    <row r="45044" ht="13.15" customHeight="1" x14ac:dyDescent="0.2"/>
    <row r="45045" ht="13.15" customHeight="1" x14ac:dyDescent="0.2"/>
    <row r="45046" ht="13.15" customHeight="1" x14ac:dyDescent="0.2"/>
    <row r="45047" ht="13.15" customHeight="1" x14ac:dyDescent="0.2"/>
    <row r="45048" ht="13.15" customHeight="1" x14ac:dyDescent="0.2"/>
    <row r="45049" ht="13.15" customHeight="1" x14ac:dyDescent="0.2"/>
    <row r="45050" ht="13.15" customHeight="1" x14ac:dyDescent="0.2"/>
    <row r="45051" ht="13.15" customHeight="1" x14ac:dyDescent="0.2"/>
    <row r="45052" ht="13.15" customHeight="1" x14ac:dyDescent="0.2"/>
    <row r="45053" ht="13.15" customHeight="1" x14ac:dyDescent="0.2"/>
    <row r="45054" ht="13.15" customHeight="1" x14ac:dyDescent="0.2"/>
    <row r="45055" ht="13.15" customHeight="1" x14ac:dyDescent="0.2"/>
    <row r="45056" ht="13.15" customHeight="1" x14ac:dyDescent="0.2"/>
    <row r="45057" ht="13.15" customHeight="1" x14ac:dyDescent="0.2"/>
    <row r="45058" ht="13.15" customHeight="1" x14ac:dyDescent="0.2"/>
    <row r="45059" ht="13.15" customHeight="1" x14ac:dyDescent="0.2"/>
    <row r="45060" ht="13.15" customHeight="1" x14ac:dyDescent="0.2"/>
    <row r="45061" ht="13.15" customHeight="1" x14ac:dyDescent="0.2"/>
    <row r="45062" ht="13.15" customHeight="1" x14ac:dyDescent="0.2"/>
    <row r="45063" ht="13.15" customHeight="1" x14ac:dyDescent="0.2"/>
    <row r="45064" ht="13.15" customHeight="1" x14ac:dyDescent="0.2"/>
    <row r="45065" ht="13.15" customHeight="1" x14ac:dyDescent="0.2"/>
    <row r="45066" ht="13.15" customHeight="1" x14ac:dyDescent="0.2"/>
    <row r="45067" ht="13.15" customHeight="1" x14ac:dyDescent="0.2"/>
    <row r="45068" ht="13.15" customHeight="1" x14ac:dyDescent="0.2"/>
    <row r="45069" ht="13.15" customHeight="1" x14ac:dyDescent="0.2"/>
    <row r="45070" ht="13.15" customHeight="1" x14ac:dyDescent="0.2"/>
    <row r="45071" ht="13.15" customHeight="1" x14ac:dyDescent="0.2"/>
    <row r="45072" ht="13.15" customHeight="1" x14ac:dyDescent="0.2"/>
    <row r="45073" ht="13.15" customHeight="1" x14ac:dyDescent="0.2"/>
    <row r="45074" ht="13.15" customHeight="1" x14ac:dyDescent="0.2"/>
    <row r="45075" ht="13.15" customHeight="1" x14ac:dyDescent="0.2"/>
    <row r="45076" ht="13.15" customHeight="1" x14ac:dyDescent="0.2"/>
    <row r="45077" ht="13.15" customHeight="1" x14ac:dyDescent="0.2"/>
    <row r="45078" ht="13.15" customHeight="1" x14ac:dyDescent="0.2"/>
    <row r="45079" ht="13.15" customHeight="1" x14ac:dyDescent="0.2"/>
    <row r="45080" ht="13.15" customHeight="1" x14ac:dyDescent="0.2"/>
    <row r="45081" ht="13.15" customHeight="1" x14ac:dyDescent="0.2"/>
    <row r="45082" ht="13.15" customHeight="1" x14ac:dyDescent="0.2"/>
    <row r="45083" ht="13.15" customHeight="1" x14ac:dyDescent="0.2"/>
    <row r="45084" ht="13.15" customHeight="1" x14ac:dyDescent="0.2"/>
    <row r="45085" ht="13.15" customHeight="1" x14ac:dyDescent="0.2"/>
    <row r="45086" ht="13.15" customHeight="1" x14ac:dyDescent="0.2"/>
    <row r="45087" ht="13.15" customHeight="1" x14ac:dyDescent="0.2"/>
    <row r="45088" ht="13.15" customHeight="1" x14ac:dyDescent="0.2"/>
    <row r="45089" ht="13.15" customHeight="1" x14ac:dyDescent="0.2"/>
    <row r="45090" ht="13.15" customHeight="1" x14ac:dyDescent="0.2"/>
    <row r="45091" ht="13.15" customHeight="1" x14ac:dyDescent="0.2"/>
    <row r="45092" ht="13.15" customHeight="1" x14ac:dyDescent="0.2"/>
    <row r="45093" ht="13.15" customHeight="1" x14ac:dyDescent="0.2"/>
    <row r="45094" ht="13.15" customHeight="1" x14ac:dyDescent="0.2"/>
    <row r="45095" ht="13.15" customHeight="1" x14ac:dyDescent="0.2"/>
    <row r="45096" ht="13.15" customHeight="1" x14ac:dyDescent="0.2"/>
    <row r="45097" ht="13.15" customHeight="1" x14ac:dyDescent="0.2"/>
    <row r="45098" ht="13.15" customHeight="1" x14ac:dyDescent="0.2"/>
    <row r="45099" ht="13.15" customHeight="1" x14ac:dyDescent="0.2"/>
    <row r="45100" ht="13.15" customHeight="1" x14ac:dyDescent="0.2"/>
    <row r="45101" ht="13.15" customHeight="1" x14ac:dyDescent="0.2"/>
    <row r="45102" ht="13.15" customHeight="1" x14ac:dyDescent="0.2"/>
    <row r="45103" ht="13.15" customHeight="1" x14ac:dyDescent="0.2"/>
    <row r="45104" ht="13.15" customHeight="1" x14ac:dyDescent="0.2"/>
    <row r="45105" ht="13.15" customHeight="1" x14ac:dyDescent="0.2"/>
    <row r="45106" ht="13.15" customHeight="1" x14ac:dyDescent="0.2"/>
    <row r="45107" ht="13.15" customHeight="1" x14ac:dyDescent="0.2"/>
    <row r="45108" ht="13.15" customHeight="1" x14ac:dyDescent="0.2"/>
    <row r="45109" ht="13.15" customHeight="1" x14ac:dyDescent="0.2"/>
    <row r="45110" ht="13.15" customHeight="1" x14ac:dyDescent="0.2"/>
    <row r="45111" ht="13.15" customHeight="1" x14ac:dyDescent="0.2"/>
    <row r="45112" ht="13.15" customHeight="1" x14ac:dyDescent="0.2"/>
    <row r="45113" ht="13.15" customHeight="1" x14ac:dyDescent="0.2"/>
    <row r="45114" ht="13.15" customHeight="1" x14ac:dyDescent="0.2"/>
    <row r="45115" ht="13.15" customHeight="1" x14ac:dyDescent="0.2"/>
    <row r="45116" ht="13.15" customHeight="1" x14ac:dyDescent="0.2"/>
    <row r="45117" ht="13.15" customHeight="1" x14ac:dyDescent="0.2"/>
    <row r="45118" ht="13.15" customHeight="1" x14ac:dyDescent="0.2"/>
    <row r="45119" ht="13.15" customHeight="1" x14ac:dyDescent="0.2"/>
    <row r="45120" ht="13.15" customHeight="1" x14ac:dyDescent="0.2"/>
    <row r="45121" ht="13.15" customHeight="1" x14ac:dyDescent="0.2"/>
    <row r="45122" ht="13.15" customHeight="1" x14ac:dyDescent="0.2"/>
    <row r="45123" ht="13.15" customHeight="1" x14ac:dyDescent="0.2"/>
    <row r="45124" ht="13.15" customHeight="1" x14ac:dyDescent="0.2"/>
    <row r="45125" ht="13.15" customHeight="1" x14ac:dyDescent="0.2"/>
    <row r="45126" ht="13.15" customHeight="1" x14ac:dyDescent="0.2"/>
    <row r="45127" ht="13.15" customHeight="1" x14ac:dyDescent="0.2"/>
    <row r="45128" ht="13.15" customHeight="1" x14ac:dyDescent="0.2"/>
    <row r="45129" ht="13.15" customHeight="1" x14ac:dyDescent="0.2"/>
    <row r="45130" ht="13.15" customHeight="1" x14ac:dyDescent="0.2"/>
    <row r="45131" ht="13.15" customHeight="1" x14ac:dyDescent="0.2"/>
    <row r="45132" ht="13.15" customHeight="1" x14ac:dyDescent="0.2"/>
    <row r="45133" ht="13.15" customHeight="1" x14ac:dyDescent="0.2"/>
    <row r="45134" ht="13.15" customHeight="1" x14ac:dyDescent="0.2"/>
    <row r="45135" ht="13.15" customHeight="1" x14ac:dyDescent="0.2"/>
    <row r="45136" ht="13.15" customHeight="1" x14ac:dyDescent="0.2"/>
    <row r="45137" ht="13.15" customHeight="1" x14ac:dyDescent="0.2"/>
    <row r="45138" ht="13.15" customHeight="1" x14ac:dyDescent="0.2"/>
    <row r="45139" ht="13.15" customHeight="1" x14ac:dyDescent="0.2"/>
    <row r="45140" ht="13.15" customHeight="1" x14ac:dyDescent="0.2"/>
    <row r="45141" ht="13.15" customHeight="1" x14ac:dyDescent="0.2"/>
    <row r="45142" ht="13.15" customHeight="1" x14ac:dyDescent="0.2"/>
    <row r="45143" ht="13.15" customHeight="1" x14ac:dyDescent="0.2"/>
    <row r="45144" ht="13.15" customHeight="1" x14ac:dyDescent="0.2"/>
    <row r="45145" ht="13.15" customHeight="1" x14ac:dyDescent="0.2"/>
    <row r="45146" ht="13.15" customHeight="1" x14ac:dyDescent="0.2"/>
    <row r="45147" ht="13.15" customHeight="1" x14ac:dyDescent="0.2"/>
    <row r="45148" ht="13.15" customHeight="1" x14ac:dyDescent="0.2"/>
    <row r="45149" ht="13.15" customHeight="1" x14ac:dyDescent="0.2"/>
    <row r="45150" ht="13.15" customHeight="1" x14ac:dyDescent="0.2"/>
    <row r="45151" ht="13.15" customHeight="1" x14ac:dyDescent="0.2"/>
    <row r="45152" ht="13.15" customHeight="1" x14ac:dyDescent="0.2"/>
    <row r="45153" ht="13.15" customHeight="1" x14ac:dyDescent="0.2"/>
    <row r="45154" ht="13.15" customHeight="1" x14ac:dyDescent="0.2"/>
    <row r="45155" ht="13.15" customHeight="1" x14ac:dyDescent="0.2"/>
    <row r="45156" ht="13.15" customHeight="1" x14ac:dyDescent="0.2"/>
    <row r="45157" ht="13.15" customHeight="1" x14ac:dyDescent="0.2"/>
    <row r="45158" ht="13.15" customHeight="1" x14ac:dyDescent="0.2"/>
    <row r="45159" ht="13.15" customHeight="1" x14ac:dyDescent="0.2"/>
    <row r="45160" ht="13.15" customHeight="1" x14ac:dyDescent="0.2"/>
    <row r="45161" ht="13.15" customHeight="1" x14ac:dyDescent="0.2"/>
    <row r="45162" ht="13.15" customHeight="1" x14ac:dyDescent="0.2"/>
    <row r="45163" ht="13.15" customHeight="1" x14ac:dyDescent="0.2"/>
    <row r="45164" ht="13.15" customHeight="1" x14ac:dyDescent="0.2"/>
    <row r="45165" ht="13.15" customHeight="1" x14ac:dyDescent="0.2"/>
    <row r="45166" ht="13.15" customHeight="1" x14ac:dyDescent="0.2"/>
    <row r="45167" ht="13.15" customHeight="1" x14ac:dyDescent="0.2"/>
    <row r="45168" ht="13.15" customHeight="1" x14ac:dyDescent="0.2"/>
    <row r="45169" ht="13.15" customHeight="1" x14ac:dyDescent="0.2"/>
    <row r="45170" ht="13.15" customHeight="1" x14ac:dyDescent="0.2"/>
    <row r="45171" ht="13.15" customHeight="1" x14ac:dyDescent="0.2"/>
    <row r="45172" ht="13.15" customHeight="1" x14ac:dyDescent="0.2"/>
    <row r="45173" ht="13.15" customHeight="1" x14ac:dyDescent="0.2"/>
    <row r="45174" ht="13.15" customHeight="1" x14ac:dyDescent="0.2"/>
    <row r="45175" ht="13.15" customHeight="1" x14ac:dyDescent="0.2"/>
    <row r="45176" ht="13.15" customHeight="1" x14ac:dyDescent="0.2"/>
    <row r="45177" ht="13.15" customHeight="1" x14ac:dyDescent="0.2"/>
    <row r="45178" ht="13.15" customHeight="1" x14ac:dyDescent="0.2"/>
    <row r="45179" ht="13.15" customHeight="1" x14ac:dyDescent="0.2"/>
    <row r="45180" ht="13.15" customHeight="1" x14ac:dyDescent="0.2"/>
    <row r="45181" ht="13.15" customHeight="1" x14ac:dyDescent="0.2"/>
    <row r="45182" ht="13.15" customHeight="1" x14ac:dyDescent="0.2"/>
    <row r="45183" ht="13.15" customHeight="1" x14ac:dyDescent="0.2"/>
    <row r="45184" ht="13.15" customHeight="1" x14ac:dyDescent="0.2"/>
    <row r="45185" ht="13.15" customHeight="1" x14ac:dyDescent="0.2"/>
    <row r="45186" ht="13.15" customHeight="1" x14ac:dyDescent="0.2"/>
    <row r="45187" ht="13.15" customHeight="1" x14ac:dyDescent="0.2"/>
    <row r="45188" ht="13.15" customHeight="1" x14ac:dyDescent="0.2"/>
    <row r="45189" ht="13.15" customHeight="1" x14ac:dyDescent="0.2"/>
    <row r="45190" ht="13.15" customHeight="1" x14ac:dyDescent="0.2"/>
    <row r="45191" ht="13.15" customHeight="1" x14ac:dyDescent="0.2"/>
    <row r="45192" ht="13.15" customHeight="1" x14ac:dyDescent="0.2"/>
    <row r="45193" ht="13.15" customHeight="1" x14ac:dyDescent="0.2"/>
    <row r="45194" ht="13.15" customHeight="1" x14ac:dyDescent="0.2"/>
    <row r="45195" ht="13.15" customHeight="1" x14ac:dyDescent="0.2"/>
    <row r="45196" ht="13.15" customHeight="1" x14ac:dyDescent="0.2"/>
    <row r="45197" ht="13.15" customHeight="1" x14ac:dyDescent="0.2"/>
    <row r="45198" ht="13.15" customHeight="1" x14ac:dyDescent="0.2"/>
    <row r="45199" ht="13.15" customHeight="1" x14ac:dyDescent="0.2"/>
    <row r="45200" ht="13.15" customHeight="1" x14ac:dyDescent="0.2"/>
    <row r="45201" ht="13.15" customHeight="1" x14ac:dyDescent="0.2"/>
    <row r="45202" ht="13.15" customHeight="1" x14ac:dyDescent="0.2"/>
    <row r="45203" ht="13.15" customHeight="1" x14ac:dyDescent="0.2"/>
    <row r="45204" ht="13.15" customHeight="1" x14ac:dyDescent="0.2"/>
    <row r="45205" ht="13.15" customHeight="1" x14ac:dyDescent="0.2"/>
    <row r="45206" ht="13.15" customHeight="1" x14ac:dyDescent="0.2"/>
    <row r="45207" ht="13.15" customHeight="1" x14ac:dyDescent="0.2"/>
    <row r="45208" ht="13.15" customHeight="1" x14ac:dyDescent="0.2"/>
    <row r="45209" ht="13.15" customHeight="1" x14ac:dyDescent="0.2"/>
    <row r="45210" ht="13.15" customHeight="1" x14ac:dyDescent="0.2"/>
    <row r="45211" ht="13.15" customHeight="1" x14ac:dyDescent="0.2"/>
    <row r="45212" ht="13.15" customHeight="1" x14ac:dyDescent="0.2"/>
    <row r="45213" ht="13.15" customHeight="1" x14ac:dyDescent="0.2"/>
    <row r="45214" ht="13.15" customHeight="1" x14ac:dyDescent="0.2"/>
    <row r="45215" ht="13.15" customHeight="1" x14ac:dyDescent="0.2"/>
    <row r="45216" ht="13.15" customHeight="1" x14ac:dyDescent="0.2"/>
    <row r="45217" ht="13.15" customHeight="1" x14ac:dyDescent="0.2"/>
    <row r="45218" ht="13.15" customHeight="1" x14ac:dyDescent="0.2"/>
    <row r="45219" ht="13.15" customHeight="1" x14ac:dyDescent="0.2"/>
    <row r="45220" ht="13.15" customHeight="1" x14ac:dyDescent="0.2"/>
    <row r="45221" ht="13.15" customHeight="1" x14ac:dyDescent="0.2"/>
    <row r="45222" ht="13.15" customHeight="1" x14ac:dyDescent="0.2"/>
    <row r="45223" ht="13.15" customHeight="1" x14ac:dyDescent="0.2"/>
    <row r="45224" ht="13.15" customHeight="1" x14ac:dyDescent="0.2"/>
    <row r="45225" ht="13.15" customHeight="1" x14ac:dyDescent="0.2"/>
    <row r="45226" ht="13.15" customHeight="1" x14ac:dyDescent="0.2"/>
    <row r="45227" ht="13.15" customHeight="1" x14ac:dyDescent="0.2"/>
    <row r="45228" ht="13.15" customHeight="1" x14ac:dyDescent="0.2"/>
    <row r="45229" ht="13.15" customHeight="1" x14ac:dyDescent="0.2"/>
    <row r="45230" ht="13.15" customHeight="1" x14ac:dyDescent="0.2"/>
    <row r="45231" ht="13.15" customHeight="1" x14ac:dyDescent="0.2"/>
    <row r="45232" ht="13.15" customHeight="1" x14ac:dyDescent="0.2"/>
    <row r="45233" ht="13.15" customHeight="1" x14ac:dyDescent="0.2"/>
    <row r="45234" ht="13.15" customHeight="1" x14ac:dyDescent="0.2"/>
    <row r="45235" ht="13.15" customHeight="1" x14ac:dyDescent="0.2"/>
    <row r="45236" ht="13.15" customHeight="1" x14ac:dyDescent="0.2"/>
    <row r="45237" ht="13.15" customHeight="1" x14ac:dyDescent="0.2"/>
    <row r="45238" ht="13.15" customHeight="1" x14ac:dyDescent="0.2"/>
    <row r="45239" ht="13.15" customHeight="1" x14ac:dyDescent="0.2"/>
    <row r="45240" ht="13.15" customHeight="1" x14ac:dyDescent="0.2"/>
    <row r="45241" ht="13.15" customHeight="1" x14ac:dyDescent="0.2"/>
    <row r="45242" ht="13.15" customHeight="1" x14ac:dyDescent="0.2"/>
    <row r="45243" ht="13.15" customHeight="1" x14ac:dyDescent="0.2"/>
    <row r="45244" ht="13.15" customHeight="1" x14ac:dyDescent="0.2"/>
    <row r="45245" ht="13.15" customHeight="1" x14ac:dyDescent="0.2"/>
    <row r="45246" ht="13.15" customHeight="1" x14ac:dyDescent="0.2"/>
    <row r="45247" ht="13.15" customHeight="1" x14ac:dyDescent="0.2"/>
    <row r="45248" ht="13.15" customHeight="1" x14ac:dyDescent="0.2"/>
    <row r="45249" ht="13.15" customHeight="1" x14ac:dyDescent="0.2"/>
    <row r="45250" ht="13.15" customHeight="1" x14ac:dyDescent="0.2"/>
    <row r="45251" ht="13.15" customHeight="1" x14ac:dyDescent="0.2"/>
    <row r="45252" ht="13.15" customHeight="1" x14ac:dyDescent="0.2"/>
    <row r="45253" ht="13.15" customHeight="1" x14ac:dyDescent="0.2"/>
    <row r="45254" ht="13.15" customHeight="1" x14ac:dyDescent="0.2"/>
    <row r="45255" ht="13.15" customHeight="1" x14ac:dyDescent="0.2"/>
    <row r="45256" ht="13.15" customHeight="1" x14ac:dyDescent="0.2"/>
    <row r="45257" ht="13.15" customHeight="1" x14ac:dyDescent="0.2"/>
    <row r="45258" ht="13.15" customHeight="1" x14ac:dyDescent="0.2"/>
    <row r="45259" ht="13.15" customHeight="1" x14ac:dyDescent="0.2"/>
    <row r="45260" ht="13.15" customHeight="1" x14ac:dyDescent="0.2"/>
    <row r="45261" ht="13.15" customHeight="1" x14ac:dyDescent="0.2"/>
    <row r="45262" ht="13.15" customHeight="1" x14ac:dyDescent="0.2"/>
    <row r="45263" ht="13.15" customHeight="1" x14ac:dyDescent="0.2"/>
    <row r="45264" ht="13.15" customHeight="1" x14ac:dyDescent="0.2"/>
    <row r="45265" ht="13.15" customHeight="1" x14ac:dyDescent="0.2"/>
    <row r="45266" ht="13.15" customHeight="1" x14ac:dyDescent="0.2"/>
    <row r="45267" ht="13.15" customHeight="1" x14ac:dyDescent="0.2"/>
    <row r="45268" ht="13.15" customHeight="1" x14ac:dyDescent="0.2"/>
    <row r="45269" ht="13.15" customHeight="1" x14ac:dyDescent="0.2"/>
    <row r="45270" ht="13.15" customHeight="1" x14ac:dyDescent="0.2"/>
    <row r="45271" ht="13.15" customHeight="1" x14ac:dyDescent="0.2"/>
    <row r="45272" ht="13.15" customHeight="1" x14ac:dyDescent="0.2"/>
    <row r="45273" ht="13.15" customHeight="1" x14ac:dyDescent="0.2"/>
    <row r="45274" ht="13.15" customHeight="1" x14ac:dyDescent="0.2"/>
    <row r="45275" ht="13.15" customHeight="1" x14ac:dyDescent="0.2"/>
    <row r="45276" ht="13.15" customHeight="1" x14ac:dyDescent="0.2"/>
    <row r="45277" ht="13.15" customHeight="1" x14ac:dyDescent="0.2"/>
    <row r="45278" ht="13.15" customHeight="1" x14ac:dyDescent="0.2"/>
    <row r="45279" ht="13.15" customHeight="1" x14ac:dyDescent="0.2"/>
    <row r="45280" ht="13.15" customHeight="1" x14ac:dyDescent="0.2"/>
    <row r="45281" ht="13.15" customHeight="1" x14ac:dyDescent="0.2"/>
    <row r="45282" ht="13.15" customHeight="1" x14ac:dyDescent="0.2"/>
    <row r="45283" ht="13.15" customHeight="1" x14ac:dyDescent="0.2"/>
    <row r="45284" ht="13.15" customHeight="1" x14ac:dyDescent="0.2"/>
    <row r="45285" ht="13.15" customHeight="1" x14ac:dyDescent="0.2"/>
    <row r="45286" ht="13.15" customHeight="1" x14ac:dyDescent="0.2"/>
    <row r="45287" ht="13.15" customHeight="1" x14ac:dyDescent="0.2"/>
    <row r="45288" ht="13.15" customHeight="1" x14ac:dyDescent="0.2"/>
    <row r="45289" ht="13.15" customHeight="1" x14ac:dyDescent="0.2"/>
    <row r="45290" ht="13.15" customHeight="1" x14ac:dyDescent="0.2"/>
    <row r="45291" ht="13.15" customHeight="1" x14ac:dyDescent="0.2"/>
    <row r="45292" ht="13.15" customHeight="1" x14ac:dyDescent="0.2"/>
    <row r="45293" ht="13.15" customHeight="1" x14ac:dyDescent="0.2"/>
    <row r="45294" ht="13.15" customHeight="1" x14ac:dyDescent="0.2"/>
    <row r="45295" ht="13.15" customHeight="1" x14ac:dyDescent="0.2"/>
    <row r="45296" ht="13.15" customHeight="1" x14ac:dyDescent="0.2"/>
    <row r="45297" ht="13.15" customHeight="1" x14ac:dyDescent="0.2"/>
    <row r="45298" ht="13.15" customHeight="1" x14ac:dyDescent="0.2"/>
    <row r="45299" ht="13.15" customHeight="1" x14ac:dyDescent="0.2"/>
    <row r="45300" ht="13.15" customHeight="1" x14ac:dyDescent="0.2"/>
    <row r="45301" ht="13.15" customHeight="1" x14ac:dyDescent="0.2"/>
    <row r="45302" ht="13.15" customHeight="1" x14ac:dyDescent="0.2"/>
    <row r="45303" ht="13.15" customHeight="1" x14ac:dyDescent="0.2"/>
    <row r="45304" ht="13.15" customHeight="1" x14ac:dyDescent="0.2"/>
    <row r="45305" ht="13.15" customHeight="1" x14ac:dyDescent="0.2"/>
    <row r="45306" ht="13.15" customHeight="1" x14ac:dyDescent="0.2"/>
    <row r="45307" ht="13.15" customHeight="1" x14ac:dyDescent="0.2"/>
    <row r="45308" ht="13.15" customHeight="1" x14ac:dyDescent="0.2"/>
    <row r="45309" ht="13.15" customHeight="1" x14ac:dyDescent="0.2"/>
    <row r="45310" ht="13.15" customHeight="1" x14ac:dyDescent="0.2"/>
    <row r="45311" ht="13.15" customHeight="1" x14ac:dyDescent="0.2"/>
    <row r="45312" ht="13.15" customHeight="1" x14ac:dyDescent="0.2"/>
    <row r="45313" ht="13.15" customHeight="1" x14ac:dyDescent="0.2"/>
    <row r="45314" ht="13.15" customHeight="1" x14ac:dyDescent="0.2"/>
    <row r="45315" ht="13.15" customHeight="1" x14ac:dyDescent="0.2"/>
    <row r="45316" ht="13.15" customHeight="1" x14ac:dyDescent="0.2"/>
    <row r="45317" ht="13.15" customHeight="1" x14ac:dyDescent="0.2"/>
    <row r="45318" ht="13.15" customHeight="1" x14ac:dyDescent="0.2"/>
    <row r="45319" ht="13.15" customHeight="1" x14ac:dyDescent="0.2"/>
    <row r="45320" ht="13.15" customHeight="1" x14ac:dyDescent="0.2"/>
    <row r="45321" ht="13.15" customHeight="1" x14ac:dyDescent="0.2"/>
    <row r="45322" ht="13.15" customHeight="1" x14ac:dyDescent="0.2"/>
    <row r="45323" ht="13.15" customHeight="1" x14ac:dyDescent="0.2"/>
    <row r="45324" ht="13.15" customHeight="1" x14ac:dyDescent="0.2"/>
    <row r="45325" ht="13.15" customHeight="1" x14ac:dyDescent="0.2"/>
    <row r="45326" ht="13.15" customHeight="1" x14ac:dyDescent="0.2"/>
    <row r="45327" ht="13.15" customHeight="1" x14ac:dyDescent="0.2"/>
    <row r="45328" ht="13.15" customHeight="1" x14ac:dyDescent="0.2"/>
    <row r="45329" ht="13.15" customHeight="1" x14ac:dyDescent="0.2"/>
    <row r="45330" ht="13.15" customHeight="1" x14ac:dyDescent="0.2"/>
    <row r="45331" ht="13.15" customHeight="1" x14ac:dyDescent="0.2"/>
    <row r="45332" ht="13.15" customHeight="1" x14ac:dyDescent="0.2"/>
    <row r="45333" ht="13.15" customHeight="1" x14ac:dyDescent="0.2"/>
    <row r="45334" ht="13.15" customHeight="1" x14ac:dyDescent="0.2"/>
    <row r="45335" ht="13.15" customHeight="1" x14ac:dyDescent="0.2"/>
    <row r="45336" ht="13.15" customHeight="1" x14ac:dyDescent="0.2"/>
    <row r="45337" ht="13.15" customHeight="1" x14ac:dyDescent="0.2"/>
    <row r="45338" ht="13.15" customHeight="1" x14ac:dyDescent="0.2"/>
    <row r="45339" ht="13.15" customHeight="1" x14ac:dyDescent="0.2"/>
    <row r="45340" ht="13.15" customHeight="1" x14ac:dyDescent="0.2"/>
    <row r="45341" ht="13.15" customHeight="1" x14ac:dyDescent="0.2"/>
    <row r="45342" ht="13.15" customHeight="1" x14ac:dyDescent="0.2"/>
    <row r="45343" ht="13.15" customHeight="1" x14ac:dyDescent="0.2"/>
    <row r="45344" ht="13.15" customHeight="1" x14ac:dyDescent="0.2"/>
    <row r="45345" ht="13.15" customHeight="1" x14ac:dyDescent="0.2"/>
    <row r="45346" ht="13.15" customHeight="1" x14ac:dyDescent="0.2"/>
    <row r="45347" ht="13.15" customHeight="1" x14ac:dyDescent="0.2"/>
    <row r="45348" ht="13.15" customHeight="1" x14ac:dyDescent="0.2"/>
    <row r="45349" ht="13.15" customHeight="1" x14ac:dyDescent="0.2"/>
    <row r="45350" ht="13.15" customHeight="1" x14ac:dyDescent="0.2"/>
    <row r="45351" ht="13.15" customHeight="1" x14ac:dyDescent="0.2"/>
    <row r="45352" ht="13.15" customHeight="1" x14ac:dyDescent="0.2"/>
    <row r="45353" ht="13.15" customHeight="1" x14ac:dyDescent="0.2"/>
    <row r="45354" ht="13.15" customHeight="1" x14ac:dyDescent="0.2"/>
    <row r="45355" ht="13.15" customHeight="1" x14ac:dyDescent="0.2"/>
    <row r="45356" ht="13.15" customHeight="1" x14ac:dyDescent="0.2"/>
    <row r="45357" ht="13.15" customHeight="1" x14ac:dyDescent="0.2"/>
    <row r="45358" ht="13.15" customHeight="1" x14ac:dyDescent="0.2"/>
    <row r="45359" ht="13.15" customHeight="1" x14ac:dyDescent="0.2"/>
    <row r="45360" ht="13.15" customHeight="1" x14ac:dyDescent="0.2"/>
    <row r="45361" ht="13.15" customHeight="1" x14ac:dyDescent="0.2"/>
    <row r="45362" ht="13.15" customHeight="1" x14ac:dyDescent="0.2"/>
    <row r="45363" ht="13.15" customHeight="1" x14ac:dyDescent="0.2"/>
    <row r="45364" ht="13.15" customHeight="1" x14ac:dyDescent="0.2"/>
    <row r="45365" ht="13.15" customHeight="1" x14ac:dyDescent="0.2"/>
    <row r="45366" ht="13.15" customHeight="1" x14ac:dyDescent="0.2"/>
    <row r="45367" ht="13.15" customHeight="1" x14ac:dyDescent="0.2"/>
    <row r="45368" ht="13.15" customHeight="1" x14ac:dyDescent="0.2"/>
    <row r="45369" ht="13.15" customHeight="1" x14ac:dyDescent="0.2"/>
    <row r="45370" ht="13.15" customHeight="1" x14ac:dyDescent="0.2"/>
    <row r="45371" ht="13.15" customHeight="1" x14ac:dyDescent="0.2"/>
    <row r="45372" ht="13.15" customHeight="1" x14ac:dyDescent="0.2"/>
    <row r="45373" ht="13.15" customHeight="1" x14ac:dyDescent="0.2"/>
    <row r="45374" ht="13.15" customHeight="1" x14ac:dyDescent="0.2"/>
    <row r="45375" ht="13.15" customHeight="1" x14ac:dyDescent="0.2"/>
    <row r="45376" ht="13.15" customHeight="1" x14ac:dyDescent="0.2"/>
    <row r="45377" ht="13.15" customHeight="1" x14ac:dyDescent="0.2"/>
    <row r="45378" ht="13.15" customHeight="1" x14ac:dyDescent="0.2"/>
    <row r="45379" ht="13.15" customHeight="1" x14ac:dyDescent="0.2"/>
    <row r="45380" ht="13.15" customHeight="1" x14ac:dyDescent="0.2"/>
    <row r="45381" ht="13.15" customHeight="1" x14ac:dyDescent="0.2"/>
    <row r="45382" ht="13.15" customHeight="1" x14ac:dyDescent="0.2"/>
    <row r="45383" ht="13.15" customHeight="1" x14ac:dyDescent="0.2"/>
    <row r="45384" ht="13.15" customHeight="1" x14ac:dyDescent="0.2"/>
    <row r="45385" ht="13.15" customHeight="1" x14ac:dyDescent="0.2"/>
    <row r="45386" ht="13.15" customHeight="1" x14ac:dyDescent="0.2"/>
    <row r="45387" ht="13.15" customHeight="1" x14ac:dyDescent="0.2"/>
    <row r="45388" ht="13.15" customHeight="1" x14ac:dyDescent="0.2"/>
    <row r="45389" ht="13.15" customHeight="1" x14ac:dyDescent="0.2"/>
    <row r="45390" ht="13.15" customHeight="1" x14ac:dyDescent="0.2"/>
    <row r="45391" ht="13.15" customHeight="1" x14ac:dyDescent="0.2"/>
    <row r="45392" ht="13.15" customHeight="1" x14ac:dyDescent="0.2"/>
    <row r="45393" ht="13.15" customHeight="1" x14ac:dyDescent="0.2"/>
    <row r="45394" ht="13.15" customHeight="1" x14ac:dyDescent="0.2"/>
    <row r="45395" ht="13.15" customHeight="1" x14ac:dyDescent="0.2"/>
    <row r="45396" ht="13.15" customHeight="1" x14ac:dyDescent="0.2"/>
    <row r="45397" ht="13.15" customHeight="1" x14ac:dyDescent="0.2"/>
    <row r="45398" ht="13.15" customHeight="1" x14ac:dyDescent="0.2"/>
    <row r="45399" ht="13.15" customHeight="1" x14ac:dyDescent="0.2"/>
    <row r="45400" ht="13.15" customHeight="1" x14ac:dyDescent="0.2"/>
    <row r="45401" ht="13.15" customHeight="1" x14ac:dyDescent="0.2"/>
    <row r="45402" ht="13.15" customHeight="1" x14ac:dyDescent="0.2"/>
    <row r="45403" ht="13.15" customHeight="1" x14ac:dyDescent="0.2"/>
    <row r="45404" ht="13.15" customHeight="1" x14ac:dyDescent="0.2"/>
    <row r="45405" ht="13.15" customHeight="1" x14ac:dyDescent="0.2"/>
    <row r="45406" ht="13.15" customHeight="1" x14ac:dyDescent="0.2"/>
    <row r="45407" ht="13.15" customHeight="1" x14ac:dyDescent="0.2"/>
    <row r="45408" ht="13.15" customHeight="1" x14ac:dyDescent="0.2"/>
    <row r="45409" ht="13.15" customHeight="1" x14ac:dyDescent="0.2"/>
    <row r="45410" ht="13.15" customHeight="1" x14ac:dyDescent="0.2"/>
    <row r="45411" ht="13.15" customHeight="1" x14ac:dyDescent="0.2"/>
    <row r="45412" ht="13.15" customHeight="1" x14ac:dyDescent="0.2"/>
    <row r="45413" ht="13.15" customHeight="1" x14ac:dyDescent="0.2"/>
    <row r="45414" ht="13.15" customHeight="1" x14ac:dyDescent="0.2"/>
    <row r="45415" ht="13.15" customHeight="1" x14ac:dyDescent="0.2"/>
    <row r="45416" ht="13.15" customHeight="1" x14ac:dyDescent="0.2"/>
    <row r="45417" ht="13.15" customHeight="1" x14ac:dyDescent="0.2"/>
    <row r="45418" ht="13.15" customHeight="1" x14ac:dyDescent="0.2"/>
    <row r="45419" ht="13.15" customHeight="1" x14ac:dyDescent="0.2"/>
    <row r="45420" ht="13.15" customHeight="1" x14ac:dyDescent="0.2"/>
    <row r="45421" ht="13.15" customHeight="1" x14ac:dyDescent="0.2"/>
    <row r="45422" ht="13.15" customHeight="1" x14ac:dyDescent="0.2"/>
    <row r="45423" ht="13.15" customHeight="1" x14ac:dyDescent="0.2"/>
    <row r="45424" ht="13.15" customHeight="1" x14ac:dyDescent="0.2"/>
    <row r="45425" ht="13.15" customHeight="1" x14ac:dyDescent="0.2"/>
    <row r="45426" ht="13.15" customHeight="1" x14ac:dyDescent="0.2"/>
    <row r="45427" ht="13.15" customHeight="1" x14ac:dyDescent="0.2"/>
    <row r="45428" ht="13.15" customHeight="1" x14ac:dyDescent="0.2"/>
    <row r="45429" ht="13.15" customHeight="1" x14ac:dyDescent="0.2"/>
    <row r="45430" ht="13.15" customHeight="1" x14ac:dyDescent="0.2"/>
    <row r="45431" ht="13.15" customHeight="1" x14ac:dyDescent="0.2"/>
    <row r="45432" ht="13.15" customHeight="1" x14ac:dyDescent="0.2"/>
    <row r="45433" ht="13.15" customHeight="1" x14ac:dyDescent="0.2"/>
    <row r="45434" ht="13.15" customHeight="1" x14ac:dyDescent="0.2"/>
    <row r="45435" ht="13.15" customHeight="1" x14ac:dyDescent="0.2"/>
    <row r="45436" ht="13.15" customHeight="1" x14ac:dyDescent="0.2"/>
    <row r="45437" ht="13.15" customHeight="1" x14ac:dyDescent="0.2"/>
    <row r="45438" ht="13.15" customHeight="1" x14ac:dyDescent="0.2"/>
    <row r="45439" ht="13.15" customHeight="1" x14ac:dyDescent="0.2"/>
    <row r="45440" ht="13.15" customHeight="1" x14ac:dyDescent="0.2"/>
    <row r="45441" ht="13.15" customHeight="1" x14ac:dyDescent="0.2"/>
    <row r="45442" ht="13.15" customHeight="1" x14ac:dyDescent="0.2"/>
    <row r="45443" ht="13.15" customHeight="1" x14ac:dyDescent="0.2"/>
    <row r="45444" ht="13.15" customHeight="1" x14ac:dyDescent="0.2"/>
    <row r="45445" ht="13.15" customHeight="1" x14ac:dyDescent="0.2"/>
    <row r="45446" ht="13.15" customHeight="1" x14ac:dyDescent="0.2"/>
    <row r="45447" ht="13.15" customHeight="1" x14ac:dyDescent="0.2"/>
    <row r="45448" ht="13.15" customHeight="1" x14ac:dyDescent="0.2"/>
    <row r="45449" ht="13.15" customHeight="1" x14ac:dyDescent="0.2"/>
    <row r="45450" ht="13.15" customHeight="1" x14ac:dyDescent="0.2"/>
    <row r="45451" ht="13.15" customHeight="1" x14ac:dyDescent="0.2"/>
    <row r="45452" ht="13.15" customHeight="1" x14ac:dyDescent="0.2"/>
    <row r="45453" ht="13.15" customHeight="1" x14ac:dyDescent="0.2"/>
    <row r="45454" ht="13.15" customHeight="1" x14ac:dyDescent="0.2"/>
    <row r="45455" ht="13.15" customHeight="1" x14ac:dyDescent="0.2"/>
    <row r="45456" ht="13.15" customHeight="1" x14ac:dyDescent="0.2"/>
    <row r="45457" ht="13.15" customHeight="1" x14ac:dyDescent="0.2"/>
    <row r="45458" ht="13.15" customHeight="1" x14ac:dyDescent="0.2"/>
    <row r="45459" ht="13.15" customHeight="1" x14ac:dyDescent="0.2"/>
    <row r="45460" ht="13.15" customHeight="1" x14ac:dyDescent="0.2"/>
    <row r="45461" ht="13.15" customHeight="1" x14ac:dyDescent="0.2"/>
    <row r="45462" ht="13.15" customHeight="1" x14ac:dyDescent="0.2"/>
    <row r="45463" ht="13.15" customHeight="1" x14ac:dyDescent="0.2"/>
    <row r="45464" ht="13.15" customHeight="1" x14ac:dyDescent="0.2"/>
    <row r="45465" ht="13.15" customHeight="1" x14ac:dyDescent="0.2"/>
    <row r="45466" ht="13.15" customHeight="1" x14ac:dyDescent="0.2"/>
    <row r="45467" ht="13.15" customHeight="1" x14ac:dyDescent="0.2"/>
    <row r="45468" ht="13.15" customHeight="1" x14ac:dyDescent="0.2"/>
    <row r="45469" ht="13.15" customHeight="1" x14ac:dyDescent="0.2"/>
    <row r="45470" ht="13.15" customHeight="1" x14ac:dyDescent="0.2"/>
    <row r="45471" ht="13.15" customHeight="1" x14ac:dyDescent="0.2"/>
    <row r="45472" ht="13.15" customHeight="1" x14ac:dyDescent="0.2"/>
    <row r="45473" ht="13.15" customHeight="1" x14ac:dyDescent="0.2"/>
    <row r="45474" ht="13.15" customHeight="1" x14ac:dyDescent="0.2"/>
    <row r="45475" ht="13.15" customHeight="1" x14ac:dyDescent="0.2"/>
    <row r="45476" ht="13.15" customHeight="1" x14ac:dyDescent="0.2"/>
    <row r="45477" ht="13.15" customHeight="1" x14ac:dyDescent="0.2"/>
    <row r="45478" ht="13.15" customHeight="1" x14ac:dyDescent="0.2"/>
    <row r="45479" ht="13.15" customHeight="1" x14ac:dyDescent="0.2"/>
    <row r="45480" ht="13.15" customHeight="1" x14ac:dyDescent="0.2"/>
    <row r="45481" ht="13.15" customHeight="1" x14ac:dyDescent="0.2"/>
    <row r="45482" ht="13.15" customHeight="1" x14ac:dyDescent="0.2"/>
    <row r="45483" ht="13.15" customHeight="1" x14ac:dyDescent="0.2"/>
    <row r="45484" ht="13.15" customHeight="1" x14ac:dyDescent="0.2"/>
    <row r="45485" ht="13.15" customHeight="1" x14ac:dyDescent="0.2"/>
    <row r="45486" ht="13.15" customHeight="1" x14ac:dyDescent="0.2"/>
    <row r="45487" ht="13.15" customHeight="1" x14ac:dyDescent="0.2"/>
    <row r="45488" ht="13.15" customHeight="1" x14ac:dyDescent="0.2"/>
    <row r="45489" ht="13.15" customHeight="1" x14ac:dyDescent="0.2"/>
    <row r="45490" ht="13.15" customHeight="1" x14ac:dyDescent="0.2"/>
    <row r="45491" ht="13.15" customHeight="1" x14ac:dyDescent="0.2"/>
    <row r="45492" ht="13.15" customHeight="1" x14ac:dyDescent="0.2"/>
    <row r="45493" ht="13.15" customHeight="1" x14ac:dyDescent="0.2"/>
    <row r="45494" ht="13.15" customHeight="1" x14ac:dyDescent="0.2"/>
    <row r="45495" ht="13.15" customHeight="1" x14ac:dyDescent="0.2"/>
    <row r="45496" ht="13.15" customHeight="1" x14ac:dyDescent="0.2"/>
    <row r="45497" ht="13.15" customHeight="1" x14ac:dyDescent="0.2"/>
    <row r="45498" ht="13.15" customHeight="1" x14ac:dyDescent="0.2"/>
    <row r="45499" ht="13.15" customHeight="1" x14ac:dyDescent="0.2"/>
    <row r="45500" ht="13.15" customHeight="1" x14ac:dyDescent="0.2"/>
    <row r="45501" ht="13.15" customHeight="1" x14ac:dyDescent="0.2"/>
    <row r="45502" ht="13.15" customHeight="1" x14ac:dyDescent="0.2"/>
    <row r="45503" ht="13.15" customHeight="1" x14ac:dyDescent="0.2"/>
    <row r="45504" ht="13.15" customHeight="1" x14ac:dyDescent="0.2"/>
    <row r="45505" ht="13.15" customHeight="1" x14ac:dyDescent="0.2"/>
    <row r="45506" ht="13.15" customHeight="1" x14ac:dyDescent="0.2"/>
    <row r="45507" ht="13.15" customHeight="1" x14ac:dyDescent="0.2"/>
    <row r="45508" ht="13.15" customHeight="1" x14ac:dyDescent="0.2"/>
    <row r="45509" ht="13.15" customHeight="1" x14ac:dyDescent="0.2"/>
    <row r="45510" ht="13.15" customHeight="1" x14ac:dyDescent="0.2"/>
    <row r="45511" ht="13.15" customHeight="1" x14ac:dyDescent="0.2"/>
    <row r="45512" ht="13.15" customHeight="1" x14ac:dyDescent="0.2"/>
    <row r="45513" ht="13.15" customHeight="1" x14ac:dyDescent="0.2"/>
    <row r="45514" ht="13.15" customHeight="1" x14ac:dyDescent="0.2"/>
    <row r="45515" ht="13.15" customHeight="1" x14ac:dyDescent="0.2"/>
    <row r="45516" ht="13.15" customHeight="1" x14ac:dyDescent="0.2"/>
    <row r="45517" ht="13.15" customHeight="1" x14ac:dyDescent="0.2"/>
    <row r="45518" ht="13.15" customHeight="1" x14ac:dyDescent="0.2"/>
    <row r="45519" ht="13.15" customHeight="1" x14ac:dyDescent="0.2"/>
    <row r="45520" ht="13.15" customHeight="1" x14ac:dyDescent="0.2"/>
    <row r="45521" ht="13.15" customHeight="1" x14ac:dyDescent="0.2"/>
    <row r="45522" ht="13.15" customHeight="1" x14ac:dyDescent="0.2"/>
    <row r="45523" ht="13.15" customHeight="1" x14ac:dyDescent="0.2"/>
    <row r="45524" ht="13.15" customHeight="1" x14ac:dyDescent="0.2"/>
    <row r="45525" ht="13.15" customHeight="1" x14ac:dyDescent="0.2"/>
    <row r="45526" ht="13.15" customHeight="1" x14ac:dyDescent="0.2"/>
    <row r="45527" ht="13.15" customHeight="1" x14ac:dyDescent="0.2"/>
    <row r="45528" ht="13.15" customHeight="1" x14ac:dyDescent="0.2"/>
    <row r="45529" ht="13.15" customHeight="1" x14ac:dyDescent="0.2"/>
    <row r="45530" ht="13.15" customHeight="1" x14ac:dyDescent="0.2"/>
    <row r="45531" ht="13.15" customHeight="1" x14ac:dyDescent="0.2"/>
    <row r="45532" ht="13.15" customHeight="1" x14ac:dyDescent="0.2"/>
    <row r="45533" ht="13.15" customHeight="1" x14ac:dyDescent="0.2"/>
    <row r="45534" ht="13.15" customHeight="1" x14ac:dyDescent="0.2"/>
    <row r="45535" ht="13.15" customHeight="1" x14ac:dyDescent="0.2"/>
    <row r="45536" ht="13.15" customHeight="1" x14ac:dyDescent="0.2"/>
    <row r="45537" ht="13.15" customHeight="1" x14ac:dyDescent="0.2"/>
    <row r="45538" ht="13.15" customHeight="1" x14ac:dyDescent="0.2"/>
    <row r="45539" ht="13.15" customHeight="1" x14ac:dyDescent="0.2"/>
    <row r="45540" ht="13.15" customHeight="1" x14ac:dyDescent="0.2"/>
    <row r="45541" ht="13.15" customHeight="1" x14ac:dyDescent="0.2"/>
    <row r="45542" ht="13.15" customHeight="1" x14ac:dyDescent="0.2"/>
    <row r="45543" ht="13.15" customHeight="1" x14ac:dyDescent="0.2"/>
    <row r="45544" ht="13.15" customHeight="1" x14ac:dyDescent="0.2"/>
    <row r="45545" ht="13.15" customHeight="1" x14ac:dyDescent="0.2"/>
    <row r="45546" ht="13.15" customHeight="1" x14ac:dyDescent="0.2"/>
    <row r="45547" ht="13.15" customHeight="1" x14ac:dyDescent="0.2"/>
    <row r="45548" ht="13.15" customHeight="1" x14ac:dyDescent="0.2"/>
    <row r="45549" ht="13.15" customHeight="1" x14ac:dyDescent="0.2"/>
    <row r="45550" ht="13.15" customHeight="1" x14ac:dyDescent="0.2"/>
    <row r="45551" ht="13.15" customHeight="1" x14ac:dyDescent="0.2"/>
    <row r="45552" ht="13.15" customHeight="1" x14ac:dyDescent="0.2"/>
    <row r="45553" ht="13.15" customHeight="1" x14ac:dyDescent="0.2"/>
    <row r="45554" ht="13.15" customHeight="1" x14ac:dyDescent="0.2"/>
    <row r="45555" ht="13.15" customHeight="1" x14ac:dyDescent="0.2"/>
    <row r="45556" ht="13.15" customHeight="1" x14ac:dyDescent="0.2"/>
    <row r="45557" ht="13.15" customHeight="1" x14ac:dyDescent="0.2"/>
    <row r="45558" ht="13.15" customHeight="1" x14ac:dyDescent="0.2"/>
    <row r="45559" ht="13.15" customHeight="1" x14ac:dyDescent="0.2"/>
    <row r="45560" ht="13.15" customHeight="1" x14ac:dyDescent="0.2"/>
    <row r="45561" ht="13.15" customHeight="1" x14ac:dyDescent="0.2"/>
    <row r="45562" ht="13.15" customHeight="1" x14ac:dyDescent="0.2"/>
    <row r="45563" ht="13.15" customHeight="1" x14ac:dyDescent="0.2"/>
    <row r="45564" ht="13.15" customHeight="1" x14ac:dyDescent="0.2"/>
    <row r="45565" ht="13.15" customHeight="1" x14ac:dyDescent="0.2"/>
    <row r="45566" ht="13.15" customHeight="1" x14ac:dyDescent="0.2"/>
    <row r="45567" ht="13.15" customHeight="1" x14ac:dyDescent="0.2"/>
    <row r="45568" ht="13.15" customHeight="1" x14ac:dyDescent="0.2"/>
    <row r="45569" ht="13.15" customHeight="1" x14ac:dyDescent="0.2"/>
    <row r="45570" ht="13.15" customHeight="1" x14ac:dyDescent="0.2"/>
    <row r="45571" ht="13.15" customHeight="1" x14ac:dyDescent="0.2"/>
    <row r="45572" ht="13.15" customHeight="1" x14ac:dyDescent="0.2"/>
    <row r="45573" ht="13.15" customHeight="1" x14ac:dyDescent="0.2"/>
    <row r="45574" ht="13.15" customHeight="1" x14ac:dyDescent="0.2"/>
    <row r="45575" ht="13.15" customHeight="1" x14ac:dyDescent="0.2"/>
    <row r="45576" ht="13.15" customHeight="1" x14ac:dyDescent="0.2"/>
    <row r="45577" ht="13.15" customHeight="1" x14ac:dyDescent="0.2"/>
    <row r="45578" ht="13.15" customHeight="1" x14ac:dyDescent="0.2"/>
    <row r="45579" ht="13.15" customHeight="1" x14ac:dyDescent="0.2"/>
    <row r="45580" ht="13.15" customHeight="1" x14ac:dyDescent="0.2"/>
    <row r="45581" ht="13.15" customHeight="1" x14ac:dyDescent="0.2"/>
    <row r="45582" ht="13.15" customHeight="1" x14ac:dyDescent="0.2"/>
    <row r="45583" ht="13.15" customHeight="1" x14ac:dyDescent="0.2"/>
    <row r="45584" ht="13.15" customHeight="1" x14ac:dyDescent="0.2"/>
    <row r="45585" ht="13.15" customHeight="1" x14ac:dyDescent="0.2"/>
    <row r="45586" ht="13.15" customHeight="1" x14ac:dyDescent="0.2"/>
    <row r="45587" ht="13.15" customHeight="1" x14ac:dyDescent="0.2"/>
    <row r="45588" ht="13.15" customHeight="1" x14ac:dyDescent="0.2"/>
    <row r="45589" ht="13.15" customHeight="1" x14ac:dyDescent="0.2"/>
    <row r="45590" ht="13.15" customHeight="1" x14ac:dyDescent="0.2"/>
    <row r="45591" ht="13.15" customHeight="1" x14ac:dyDescent="0.2"/>
    <row r="45592" ht="13.15" customHeight="1" x14ac:dyDescent="0.2"/>
    <row r="45593" ht="13.15" customHeight="1" x14ac:dyDescent="0.2"/>
    <row r="45594" ht="13.15" customHeight="1" x14ac:dyDescent="0.2"/>
    <row r="45595" ht="13.15" customHeight="1" x14ac:dyDescent="0.2"/>
    <row r="45596" ht="13.15" customHeight="1" x14ac:dyDescent="0.2"/>
    <row r="45597" ht="13.15" customHeight="1" x14ac:dyDescent="0.2"/>
    <row r="45598" ht="13.15" customHeight="1" x14ac:dyDescent="0.2"/>
    <row r="45599" ht="13.15" customHeight="1" x14ac:dyDescent="0.2"/>
    <row r="45600" ht="13.15" customHeight="1" x14ac:dyDescent="0.2"/>
    <row r="45601" ht="13.15" customHeight="1" x14ac:dyDescent="0.2"/>
    <row r="45602" ht="13.15" customHeight="1" x14ac:dyDescent="0.2"/>
    <row r="45603" ht="13.15" customHeight="1" x14ac:dyDescent="0.2"/>
    <row r="45604" ht="13.15" customHeight="1" x14ac:dyDescent="0.2"/>
    <row r="45605" ht="13.15" customHeight="1" x14ac:dyDescent="0.2"/>
    <row r="45606" ht="13.15" customHeight="1" x14ac:dyDescent="0.2"/>
    <row r="45607" ht="13.15" customHeight="1" x14ac:dyDescent="0.2"/>
    <row r="45608" ht="13.15" customHeight="1" x14ac:dyDescent="0.2"/>
    <row r="45609" ht="13.15" customHeight="1" x14ac:dyDescent="0.2"/>
    <row r="45610" ht="13.15" customHeight="1" x14ac:dyDescent="0.2"/>
    <row r="45611" ht="13.15" customHeight="1" x14ac:dyDescent="0.2"/>
    <row r="45612" ht="13.15" customHeight="1" x14ac:dyDescent="0.2"/>
    <row r="45613" ht="13.15" customHeight="1" x14ac:dyDescent="0.2"/>
    <row r="45614" ht="13.15" customHeight="1" x14ac:dyDescent="0.2"/>
    <row r="45615" ht="13.15" customHeight="1" x14ac:dyDescent="0.2"/>
    <row r="45616" ht="13.15" customHeight="1" x14ac:dyDescent="0.2"/>
    <row r="45617" ht="13.15" customHeight="1" x14ac:dyDescent="0.2"/>
    <row r="45618" ht="13.15" customHeight="1" x14ac:dyDescent="0.2"/>
    <row r="45619" ht="13.15" customHeight="1" x14ac:dyDescent="0.2"/>
    <row r="45620" ht="13.15" customHeight="1" x14ac:dyDescent="0.2"/>
    <row r="45621" ht="13.15" customHeight="1" x14ac:dyDescent="0.2"/>
    <row r="45622" ht="13.15" customHeight="1" x14ac:dyDescent="0.2"/>
    <row r="45623" ht="13.15" customHeight="1" x14ac:dyDescent="0.2"/>
    <row r="45624" ht="13.15" customHeight="1" x14ac:dyDescent="0.2"/>
    <row r="45625" ht="13.15" customHeight="1" x14ac:dyDescent="0.2"/>
    <row r="45626" ht="13.15" customHeight="1" x14ac:dyDescent="0.2"/>
    <row r="45627" ht="13.15" customHeight="1" x14ac:dyDescent="0.2"/>
    <row r="45628" ht="13.15" customHeight="1" x14ac:dyDescent="0.2"/>
    <row r="45629" ht="13.15" customHeight="1" x14ac:dyDescent="0.2"/>
    <row r="45630" ht="13.15" customHeight="1" x14ac:dyDescent="0.2"/>
    <row r="45631" ht="13.15" customHeight="1" x14ac:dyDescent="0.2"/>
    <row r="45632" ht="13.15" customHeight="1" x14ac:dyDescent="0.2"/>
    <row r="45633" ht="13.15" customHeight="1" x14ac:dyDescent="0.2"/>
    <row r="45634" ht="13.15" customHeight="1" x14ac:dyDescent="0.2"/>
    <row r="45635" ht="13.15" customHeight="1" x14ac:dyDescent="0.2"/>
    <row r="45636" ht="13.15" customHeight="1" x14ac:dyDescent="0.2"/>
    <row r="45637" ht="13.15" customHeight="1" x14ac:dyDescent="0.2"/>
    <row r="45638" ht="13.15" customHeight="1" x14ac:dyDescent="0.2"/>
    <row r="45639" ht="13.15" customHeight="1" x14ac:dyDescent="0.2"/>
    <row r="45640" ht="13.15" customHeight="1" x14ac:dyDescent="0.2"/>
    <row r="45641" ht="13.15" customHeight="1" x14ac:dyDescent="0.2"/>
    <row r="45642" ht="13.15" customHeight="1" x14ac:dyDescent="0.2"/>
    <row r="45643" ht="13.15" customHeight="1" x14ac:dyDescent="0.2"/>
    <row r="45644" ht="13.15" customHeight="1" x14ac:dyDescent="0.2"/>
    <row r="45645" ht="13.15" customHeight="1" x14ac:dyDescent="0.2"/>
    <row r="45646" ht="13.15" customHeight="1" x14ac:dyDescent="0.2"/>
    <row r="45647" ht="13.15" customHeight="1" x14ac:dyDescent="0.2"/>
    <row r="45648" ht="13.15" customHeight="1" x14ac:dyDescent="0.2"/>
    <row r="45649" ht="13.15" customHeight="1" x14ac:dyDescent="0.2"/>
    <row r="45650" ht="13.15" customHeight="1" x14ac:dyDescent="0.2"/>
    <row r="45651" ht="13.15" customHeight="1" x14ac:dyDescent="0.2"/>
    <row r="45652" ht="13.15" customHeight="1" x14ac:dyDescent="0.2"/>
    <row r="45653" ht="13.15" customHeight="1" x14ac:dyDescent="0.2"/>
    <row r="45654" ht="13.15" customHeight="1" x14ac:dyDescent="0.2"/>
    <row r="45655" ht="13.15" customHeight="1" x14ac:dyDescent="0.2"/>
    <row r="45656" ht="13.15" customHeight="1" x14ac:dyDescent="0.2"/>
    <row r="45657" ht="13.15" customHeight="1" x14ac:dyDescent="0.2"/>
    <row r="45658" ht="13.15" customHeight="1" x14ac:dyDescent="0.2"/>
    <row r="45659" ht="13.15" customHeight="1" x14ac:dyDescent="0.2"/>
    <row r="45660" ht="13.15" customHeight="1" x14ac:dyDescent="0.2"/>
    <row r="45661" ht="13.15" customHeight="1" x14ac:dyDescent="0.2"/>
    <row r="45662" ht="13.15" customHeight="1" x14ac:dyDescent="0.2"/>
    <row r="45663" ht="13.15" customHeight="1" x14ac:dyDescent="0.2"/>
    <row r="45664" ht="13.15" customHeight="1" x14ac:dyDescent="0.2"/>
    <row r="45665" ht="13.15" customHeight="1" x14ac:dyDescent="0.2"/>
    <row r="45666" ht="13.15" customHeight="1" x14ac:dyDescent="0.2"/>
    <row r="45667" ht="13.15" customHeight="1" x14ac:dyDescent="0.2"/>
    <row r="45668" ht="13.15" customHeight="1" x14ac:dyDescent="0.2"/>
    <row r="45669" ht="13.15" customHeight="1" x14ac:dyDescent="0.2"/>
    <row r="45670" ht="13.15" customHeight="1" x14ac:dyDescent="0.2"/>
    <row r="45671" ht="13.15" customHeight="1" x14ac:dyDescent="0.2"/>
    <row r="45672" ht="13.15" customHeight="1" x14ac:dyDescent="0.2"/>
    <row r="45673" ht="13.15" customHeight="1" x14ac:dyDescent="0.2"/>
    <row r="45674" ht="13.15" customHeight="1" x14ac:dyDescent="0.2"/>
    <row r="45675" ht="13.15" customHeight="1" x14ac:dyDescent="0.2"/>
    <row r="45676" ht="13.15" customHeight="1" x14ac:dyDescent="0.2"/>
    <row r="45677" ht="13.15" customHeight="1" x14ac:dyDescent="0.2"/>
    <row r="45678" ht="13.15" customHeight="1" x14ac:dyDescent="0.2"/>
    <row r="45679" ht="13.15" customHeight="1" x14ac:dyDescent="0.2"/>
    <row r="45680" ht="13.15" customHeight="1" x14ac:dyDescent="0.2"/>
    <row r="45681" ht="13.15" customHeight="1" x14ac:dyDescent="0.2"/>
    <row r="45682" ht="13.15" customHeight="1" x14ac:dyDescent="0.2"/>
    <row r="45683" ht="13.15" customHeight="1" x14ac:dyDescent="0.2"/>
    <row r="45684" ht="13.15" customHeight="1" x14ac:dyDescent="0.2"/>
    <row r="45685" ht="13.15" customHeight="1" x14ac:dyDescent="0.2"/>
    <row r="45686" ht="13.15" customHeight="1" x14ac:dyDescent="0.2"/>
    <row r="45687" ht="13.15" customHeight="1" x14ac:dyDescent="0.2"/>
    <row r="45688" ht="13.15" customHeight="1" x14ac:dyDescent="0.2"/>
    <row r="45689" ht="13.15" customHeight="1" x14ac:dyDescent="0.2"/>
    <row r="45690" ht="13.15" customHeight="1" x14ac:dyDescent="0.2"/>
    <row r="45691" ht="13.15" customHeight="1" x14ac:dyDescent="0.2"/>
    <row r="45692" ht="13.15" customHeight="1" x14ac:dyDescent="0.2"/>
    <row r="45693" ht="13.15" customHeight="1" x14ac:dyDescent="0.2"/>
    <row r="45694" ht="13.15" customHeight="1" x14ac:dyDescent="0.2"/>
    <row r="45695" ht="13.15" customHeight="1" x14ac:dyDescent="0.2"/>
    <row r="45696" ht="13.15" customHeight="1" x14ac:dyDescent="0.2"/>
    <row r="45697" ht="13.15" customHeight="1" x14ac:dyDescent="0.2"/>
    <row r="45698" ht="13.15" customHeight="1" x14ac:dyDescent="0.2"/>
    <row r="45699" ht="13.15" customHeight="1" x14ac:dyDescent="0.2"/>
    <row r="45700" ht="13.15" customHeight="1" x14ac:dyDescent="0.2"/>
    <row r="45701" ht="13.15" customHeight="1" x14ac:dyDescent="0.2"/>
    <row r="45702" ht="13.15" customHeight="1" x14ac:dyDescent="0.2"/>
    <row r="45703" ht="13.15" customHeight="1" x14ac:dyDescent="0.2"/>
    <row r="45704" ht="13.15" customHeight="1" x14ac:dyDescent="0.2"/>
    <row r="45705" ht="13.15" customHeight="1" x14ac:dyDescent="0.2"/>
    <row r="45706" ht="13.15" customHeight="1" x14ac:dyDescent="0.2"/>
    <row r="45707" ht="13.15" customHeight="1" x14ac:dyDescent="0.2"/>
    <row r="45708" ht="13.15" customHeight="1" x14ac:dyDescent="0.2"/>
    <row r="45709" ht="13.15" customHeight="1" x14ac:dyDescent="0.2"/>
    <row r="45710" ht="13.15" customHeight="1" x14ac:dyDescent="0.2"/>
    <row r="45711" ht="13.15" customHeight="1" x14ac:dyDescent="0.2"/>
    <row r="45712" ht="13.15" customHeight="1" x14ac:dyDescent="0.2"/>
    <row r="45713" ht="13.15" customHeight="1" x14ac:dyDescent="0.2"/>
    <row r="45714" ht="13.15" customHeight="1" x14ac:dyDescent="0.2"/>
    <row r="45715" ht="13.15" customHeight="1" x14ac:dyDescent="0.2"/>
    <row r="45716" ht="13.15" customHeight="1" x14ac:dyDescent="0.2"/>
    <row r="45717" ht="13.15" customHeight="1" x14ac:dyDescent="0.2"/>
    <row r="45718" ht="13.15" customHeight="1" x14ac:dyDescent="0.2"/>
    <row r="45719" ht="13.15" customHeight="1" x14ac:dyDescent="0.2"/>
    <row r="45720" ht="13.15" customHeight="1" x14ac:dyDescent="0.2"/>
    <row r="45721" ht="13.15" customHeight="1" x14ac:dyDescent="0.2"/>
    <row r="45722" ht="13.15" customHeight="1" x14ac:dyDescent="0.2"/>
    <row r="45723" ht="13.15" customHeight="1" x14ac:dyDescent="0.2"/>
    <row r="45724" ht="13.15" customHeight="1" x14ac:dyDescent="0.2"/>
    <row r="45725" ht="13.15" customHeight="1" x14ac:dyDescent="0.2"/>
    <row r="45726" ht="13.15" customHeight="1" x14ac:dyDescent="0.2"/>
    <row r="45727" ht="13.15" customHeight="1" x14ac:dyDescent="0.2"/>
    <row r="45728" ht="13.15" customHeight="1" x14ac:dyDescent="0.2"/>
    <row r="45729" ht="13.15" customHeight="1" x14ac:dyDescent="0.2"/>
    <row r="45730" ht="13.15" customHeight="1" x14ac:dyDescent="0.2"/>
    <row r="45731" ht="13.15" customHeight="1" x14ac:dyDescent="0.2"/>
    <row r="45732" ht="13.15" customHeight="1" x14ac:dyDescent="0.2"/>
    <row r="45733" ht="13.15" customHeight="1" x14ac:dyDescent="0.2"/>
    <row r="45734" ht="13.15" customHeight="1" x14ac:dyDescent="0.2"/>
    <row r="45735" ht="13.15" customHeight="1" x14ac:dyDescent="0.2"/>
    <row r="45736" ht="13.15" customHeight="1" x14ac:dyDescent="0.2"/>
    <row r="45737" ht="13.15" customHeight="1" x14ac:dyDescent="0.2"/>
    <row r="45738" ht="13.15" customHeight="1" x14ac:dyDescent="0.2"/>
    <row r="45739" ht="13.15" customHeight="1" x14ac:dyDescent="0.2"/>
    <row r="45740" ht="13.15" customHeight="1" x14ac:dyDescent="0.2"/>
    <row r="45741" ht="13.15" customHeight="1" x14ac:dyDescent="0.2"/>
    <row r="45742" ht="13.15" customHeight="1" x14ac:dyDescent="0.2"/>
    <row r="45743" ht="13.15" customHeight="1" x14ac:dyDescent="0.2"/>
    <row r="45744" ht="13.15" customHeight="1" x14ac:dyDescent="0.2"/>
    <row r="45745" ht="13.15" customHeight="1" x14ac:dyDescent="0.2"/>
    <row r="45746" ht="13.15" customHeight="1" x14ac:dyDescent="0.2"/>
    <row r="45747" ht="13.15" customHeight="1" x14ac:dyDescent="0.2"/>
    <row r="45748" ht="13.15" customHeight="1" x14ac:dyDescent="0.2"/>
    <row r="45749" ht="13.15" customHeight="1" x14ac:dyDescent="0.2"/>
    <row r="45750" ht="13.15" customHeight="1" x14ac:dyDescent="0.2"/>
    <row r="45751" ht="13.15" customHeight="1" x14ac:dyDescent="0.2"/>
    <row r="45752" ht="13.15" customHeight="1" x14ac:dyDescent="0.2"/>
    <row r="45753" ht="13.15" customHeight="1" x14ac:dyDescent="0.2"/>
    <row r="45754" ht="13.15" customHeight="1" x14ac:dyDescent="0.2"/>
    <row r="45755" ht="13.15" customHeight="1" x14ac:dyDescent="0.2"/>
    <row r="45756" ht="13.15" customHeight="1" x14ac:dyDescent="0.2"/>
    <row r="45757" ht="13.15" customHeight="1" x14ac:dyDescent="0.2"/>
    <row r="45758" ht="13.15" customHeight="1" x14ac:dyDescent="0.2"/>
    <row r="45759" ht="13.15" customHeight="1" x14ac:dyDescent="0.2"/>
    <row r="45760" ht="13.15" customHeight="1" x14ac:dyDescent="0.2"/>
    <row r="45761" ht="13.15" customHeight="1" x14ac:dyDescent="0.2"/>
    <row r="45762" ht="13.15" customHeight="1" x14ac:dyDescent="0.2"/>
    <row r="45763" ht="13.15" customHeight="1" x14ac:dyDescent="0.2"/>
    <row r="45764" ht="13.15" customHeight="1" x14ac:dyDescent="0.2"/>
    <row r="45765" ht="13.15" customHeight="1" x14ac:dyDescent="0.2"/>
    <row r="45766" ht="13.15" customHeight="1" x14ac:dyDescent="0.2"/>
    <row r="45767" ht="13.15" customHeight="1" x14ac:dyDescent="0.2"/>
    <row r="45768" ht="13.15" customHeight="1" x14ac:dyDescent="0.2"/>
    <row r="45769" ht="13.15" customHeight="1" x14ac:dyDescent="0.2"/>
    <row r="45770" ht="13.15" customHeight="1" x14ac:dyDescent="0.2"/>
    <row r="45771" ht="13.15" customHeight="1" x14ac:dyDescent="0.2"/>
    <row r="45772" ht="13.15" customHeight="1" x14ac:dyDescent="0.2"/>
    <row r="45773" ht="13.15" customHeight="1" x14ac:dyDescent="0.2"/>
    <row r="45774" ht="13.15" customHeight="1" x14ac:dyDescent="0.2"/>
    <row r="45775" ht="13.15" customHeight="1" x14ac:dyDescent="0.2"/>
    <row r="45776" ht="13.15" customHeight="1" x14ac:dyDescent="0.2"/>
    <row r="45777" ht="13.15" customHeight="1" x14ac:dyDescent="0.2"/>
    <row r="45778" ht="13.15" customHeight="1" x14ac:dyDescent="0.2"/>
    <row r="45779" ht="13.15" customHeight="1" x14ac:dyDescent="0.2"/>
    <row r="45780" ht="13.15" customHeight="1" x14ac:dyDescent="0.2"/>
    <row r="45781" ht="13.15" customHeight="1" x14ac:dyDescent="0.2"/>
    <row r="45782" ht="13.15" customHeight="1" x14ac:dyDescent="0.2"/>
    <row r="45783" ht="13.15" customHeight="1" x14ac:dyDescent="0.2"/>
    <row r="45784" ht="13.15" customHeight="1" x14ac:dyDescent="0.2"/>
    <row r="45785" ht="13.15" customHeight="1" x14ac:dyDescent="0.2"/>
    <row r="45786" ht="13.15" customHeight="1" x14ac:dyDescent="0.2"/>
    <row r="45787" ht="13.15" customHeight="1" x14ac:dyDescent="0.2"/>
    <row r="45788" ht="13.15" customHeight="1" x14ac:dyDescent="0.2"/>
    <row r="45789" ht="13.15" customHeight="1" x14ac:dyDescent="0.2"/>
    <row r="45790" ht="13.15" customHeight="1" x14ac:dyDescent="0.2"/>
    <row r="45791" ht="13.15" customHeight="1" x14ac:dyDescent="0.2"/>
    <row r="45792" ht="13.15" customHeight="1" x14ac:dyDescent="0.2"/>
    <row r="45793" ht="13.15" customHeight="1" x14ac:dyDescent="0.2"/>
    <row r="45794" ht="13.15" customHeight="1" x14ac:dyDescent="0.2"/>
    <row r="45795" ht="13.15" customHeight="1" x14ac:dyDescent="0.2"/>
    <row r="45796" ht="13.15" customHeight="1" x14ac:dyDescent="0.2"/>
    <row r="45797" ht="13.15" customHeight="1" x14ac:dyDescent="0.2"/>
    <row r="45798" ht="13.15" customHeight="1" x14ac:dyDescent="0.2"/>
    <row r="45799" ht="13.15" customHeight="1" x14ac:dyDescent="0.2"/>
    <row r="45800" ht="13.15" customHeight="1" x14ac:dyDescent="0.2"/>
    <row r="45801" ht="13.15" customHeight="1" x14ac:dyDescent="0.2"/>
    <row r="45802" ht="13.15" customHeight="1" x14ac:dyDescent="0.2"/>
    <row r="45803" ht="13.15" customHeight="1" x14ac:dyDescent="0.2"/>
    <row r="45804" ht="13.15" customHeight="1" x14ac:dyDescent="0.2"/>
    <row r="45805" ht="13.15" customHeight="1" x14ac:dyDescent="0.2"/>
    <row r="45806" ht="13.15" customHeight="1" x14ac:dyDescent="0.2"/>
    <row r="45807" ht="13.15" customHeight="1" x14ac:dyDescent="0.2"/>
    <row r="45808" ht="13.15" customHeight="1" x14ac:dyDescent="0.2"/>
    <row r="45809" ht="13.15" customHeight="1" x14ac:dyDescent="0.2"/>
    <row r="45810" ht="13.15" customHeight="1" x14ac:dyDescent="0.2"/>
    <row r="45811" ht="13.15" customHeight="1" x14ac:dyDescent="0.2"/>
    <row r="45812" ht="13.15" customHeight="1" x14ac:dyDescent="0.2"/>
    <row r="45813" ht="13.15" customHeight="1" x14ac:dyDescent="0.2"/>
    <row r="45814" ht="13.15" customHeight="1" x14ac:dyDescent="0.2"/>
    <row r="45815" ht="13.15" customHeight="1" x14ac:dyDescent="0.2"/>
    <row r="45816" ht="13.15" customHeight="1" x14ac:dyDescent="0.2"/>
    <row r="45817" ht="13.15" customHeight="1" x14ac:dyDescent="0.2"/>
    <row r="45818" ht="13.15" customHeight="1" x14ac:dyDescent="0.2"/>
    <row r="45819" ht="13.15" customHeight="1" x14ac:dyDescent="0.2"/>
    <row r="45820" ht="13.15" customHeight="1" x14ac:dyDescent="0.2"/>
    <row r="45821" ht="13.15" customHeight="1" x14ac:dyDescent="0.2"/>
    <row r="45822" ht="13.15" customHeight="1" x14ac:dyDescent="0.2"/>
    <row r="45823" ht="13.15" customHeight="1" x14ac:dyDescent="0.2"/>
    <row r="45824" ht="13.15" customHeight="1" x14ac:dyDescent="0.2"/>
    <row r="45825" ht="13.15" customHeight="1" x14ac:dyDescent="0.2"/>
    <row r="45826" ht="13.15" customHeight="1" x14ac:dyDescent="0.2"/>
    <row r="45827" ht="13.15" customHeight="1" x14ac:dyDescent="0.2"/>
    <row r="45828" ht="13.15" customHeight="1" x14ac:dyDescent="0.2"/>
    <row r="45829" ht="13.15" customHeight="1" x14ac:dyDescent="0.2"/>
    <row r="45830" ht="13.15" customHeight="1" x14ac:dyDescent="0.2"/>
    <row r="45831" ht="13.15" customHeight="1" x14ac:dyDescent="0.2"/>
    <row r="45832" ht="13.15" customHeight="1" x14ac:dyDescent="0.2"/>
    <row r="45833" ht="13.15" customHeight="1" x14ac:dyDescent="0.2"/>
    <row r="45834" ht="13.15" customHeight="1" x14ac:dyDescent="0.2"/>
    <row r="45835" ht="13.15" customHeight="1" x14ac:dyDescent="0.2"/>
    <row r="45836" ht="13.15" customHeight="1" x14ac:dyDescent="0.2"/>
    <row r="45837" ht="13.15" customHeight="1" x14ac:dyDescent="0.2"/>
    <row r="45838" ht="13.15" customHeight="1" x14ac:dyDescent="0.2"/>
    <row r="45839" ht="13.15" customHeight="1" x14ac:dyDescent="0.2"/>
    <row r="45840" ht="13.15" customHeight="1" x14ac:dyDescent="0.2"/>
    <row r="45841" ht="13.15" customHeight="1" x14ac:dyDescent="0.2"/>
    <row r="45842" ht="13.15" customHeight="1" x14ac:dyDescent="0.2"/>
    <row r="45843" ht="13.15" customHeight="1" x14ac:dyDescent="0.2"/>
    <row r="45844" ht="13.15" customHeight="1" x14ac:dyDescent="0.2"/>
    <row r="45845" ht="13.15" customHeight="1" x14ac:dyDescent="0.2"/>
    <row r="45846" ht="13.15" customHeight="1" x14ac:dyDescent="0.2"/>
    <row r="45847" ht="13.15" customHeight="1" x14ac:dyDescent="0.2"/>
    <row r="45848" ht="13.15" customHeight="1" x14ac:dyDescent="0.2"/>
    <row r="45849" ht="13.15" customHeight="1" x14ac:dyDescent="0.2"/>
    <row r="45850" ht="13.15" customHeight="1" x14ac:dyDescent="0.2"/>
    <row r="45851" ht="13.15" customHeight="1" x14ac:dyDescent="0.2"/>
    <row r="45852" ht="13.15" customHeight="1" x14ac:dyDescent="0.2"/>
    <row r="45853" ht="13.15" customHeight="1" x14ac:dyDescent="0.2"/>
    <row r="45854" ht="13.15" customHeight="1" x14ac:dyDescent="0.2"/>
    <row r="45855" ht="13.15" customHeight="1" x14ac:dyDescent="0.2"/>
    <row r="45856" ht="13.15" customHeight="1" x14ac:dyDescent="0.2"/>
    <row r="45857" ht="13.15" customHeight="1" x14ac:dyDescent="0.2"/>
    <row r="45858" ht="13.15" customHeight="1" x14ac:dyDescent="0.2"/>
    <row r="45859" ht="13.15" customHeight="1" x14ac:dyDescent="0.2"/>
    <row r="45860" ht="13.15" customHeight="1" x14ac:dyDescent="0.2"/>
    <row r="45861" ht="13.15" customHeight="1" x14ac:dyDescent="0.2"/>
    <row r="45862" ht="13.15" customHeight="1" x14ac:dyDescent="0.2"/>
    <row r="45863" ht="13.15" customHeight="1" x14ac:dyDescent="0.2"/>
    <row r="45864" ht="13.15" customHeight="1" x14ac:dyDescent="0.2"/>
    <row r="45865" ht="13.15" customHeight="1" x14ac:dyDescent="0.2"/>
    <row r="45866" ht="13.15" customHeight="1" x14ac:dyDescent="0.2"/>
    <row r="45867" ht="13.15" customHeight="1" x14ac:dyDescent="0.2"/>
    <row r="45868" ht="13.15" customHeight="1" x14ac:dyDescent="0.2"/>
    <row r="45869" ht="13.15" customHeight="1" x14ac:dyDescent="0.2"/>
    <row r="45870" ht="13.15" customHeight="1" x14ac:dyDescent="0.2"/>
    <row r="45871" ht="13.15" customHeight="1" x14ac:dyDescent="0.2"/>
    <row r="45872" ht="13.15" customHeight="1" x14ac:dyDescent="0.2"/>
    <row r="45873" ht="13.15" customHeight="1" x14ac:dyDescent="0.2"/>
    <row r="45874" ht="13.15" customHeight="1" x14ac:dyDescent="0.2"/>
    <row r="45875" ht="13.15" customHeight="1" x14ac:dyDescent="0.2"/>
    <row r="45876" ht="13.15" customHeight="1" x14ac:dyDescent="0.2"/>
    <row r="45877" ht="13.15" customHeight="1" x14ac:dyDescent="0.2"/>
    <row r="45878" ht="13.15" customHeight="1" x14ac:dyDescent="0.2"/>
    <row r="45879" ht="13.15" customHeight="1" x14ac:dyDescent="0.2"/>
    <row r="45880" ht="13.15" customHeight="1" x14ac:dyDescent="0.2"/>
    <row r="45881" ht="13.15" customHeight="1" x14ac:dyDescent="0.2"/>
    <row r="45882" ht="13.15" customHeight="1" x14ac:dyDescent="0.2"/>
    <row r="45883" ht="13.15" customHeight="1" x14ac:dyDescent="0.2"/>
    <row r="45884" ht="13.15" customHeight="1" x14ac:dyDescent="0.2"/>
    <row r="45885" ht="13.15" customHeight="1" x14ac:dyDescent="0.2"/>
    <row r="45886" ht="13.15" customHeight="1" x14ac:dyDescent="0.2"/>
    <row r="45887" ht="13.15" customHeight="1" x14ac:dyDescent="0.2"/>
    <row r="45888" ht="13.15" customHeight="1" x14ac:dyDescent="0.2"/>
    <row r="45889" ht="13.15" customHeight="1" x14ac:dyDescent="0.2"/>
    <row r="45890" ht="13.15" customHeight="1" x14ac:dyDescent="0.2"/>
    <row r="45891" ht="13.15" customHeight="1" x14ac:dyDescent="0.2"/>
    <row r="45892" ht="13.15" customHeight="1" x14ac:dyDescent="0.2"/>
    <row r="45893" ht="13.15" customHeight="1" x14ac:dyDescent="0.2"/>
    <row r="45894" ht="13.15" customHeight="1" x14ac:dyDescent="0.2"/>
    <row r="45895" ht="13.15" customHeight="1" x14ac:dyDescent="0.2"/>
    <row r="45896" ht="13.15" customHeight="1" x14ac:dyDescent="0.2"/>
    <row r="45897" ht="13.15" customHeight="1" x14ac:dyDescent="0.2"/>
    <row r="45898" ht="13.15" customHeight="1" x14ac:dyDescent="0.2"/>
    <row r="45899" ht="13.15" customHeight="1" x14ac:dyDescent="0.2"/>
    <row r="45900" ht="13.15" customHeight="1" x14ac:dyDescent="0.2"/>
    <row r="45901" ht="13.15" customHeight="1" x14ac:dyDescent="0.2"/>
    <row r="45902" ht="13.15" customHeight="1" x14ac:dyDescent="0.2"/>
    <row r="45903" ht="13.15" customHeight="1" x14ac:dyDescent="0.2"/>
    <row r="45904" ht="13.15" customHeight="1" x14ac:dyDescent="0.2"/>
    <row r="45905" ht="13.15" customHeight="1" x14ac:dyDescent="0.2"/>
    <row r="45906" ht="13.15" customHeight="1" x14ac:dyDescent="0.2"/>
    <row r="45907" ht="13.15" customHeight="1" x14ac:dyDescent="0.2"/>
    <row r="45908" ht="13.15" customHeight="1" x14ac:dyDescent="0.2"/>
    <row r="45909" ht="13.15" customHeight="1" x14ac:dyDescent="0.2"/>
    <row r="45910" ht="13.15" customHeight="1" x14ac:dyDescent="0.2"/>
    <row r="45911" ht="13.15" customHeight="1" x14ac:dyDescent="0.2"/>
    <row r="45912" ht="13.15" customHeight="1" x14ac:dyDescent="0.2"/>
    <row r="45913" ht="13.15" customHeight="1" x14ac:dyDescent="0.2"/>
    <row r="45914" ht="13.15" customHeight="1" x14ac:dyDescent="0.2"/>
    <row r="45915" ht="13.15" customHeight="1" x14ac:dyDescent="0.2"/>
    <row r="45916" ht="13.15" customHeight="1" x14ac:dyDescent="0.2"/>
    <row r="45917" ht="13.15" customHeight="1" x14ac:dyDescent="0.2"/>
    <row r="45918" ht="13.15" customHeight="1" x14ac:dyDescent="0.2"/>
    <row r="45919" ht="13.15" customHeight="1" x14ac:dyDescent="0.2"/>
    <row r="45920" ht="13.15" customHeight="1" x14ac:dyDescent="0.2"/>
    <row r="45921" ht="13.15" customHeight="1" x14ac:dyDescent="0.2"/>
    <row r="45922" ht="13.15" customHeight="1" x14ac:dyDescent="0.2"/>
    <row r="45923" ht="13.15" customHeight="1" x14ac:dyDescent="0.2"/>
    <row r="45924" ht="13.15" customHeight="1" x14ac:dyDescent="0.2"/>
    <row r="45925" ht="13.15" customHeight="1" x14ac:dyDescent="0.2"/>
    <row r="45926" ht="13.15" customHeight="1" x14ac:dyDescent="0.2"/>
    <row r="45927" ht="13.15" customHeight="1" x14ac:dyDescent="0.2"/>
    <row r="45928" ht="13.15" customHeight="1" x14ac:dyDescent="0.2"/>
    <row r="45929" ht="13.15" customHeight="1" x14ac:dyDescent="0.2"/>
    <row r="45930" ht="13.15" customHeight="1" x14ac:dyDescent="0.2"/>
    <row r="45931" ht="13.15" customHeight="1" x14ac:dyDescent="0.2"/>
    <row r="45932" ht="13.15" customHeight="1" x14ac:dyDescent="0.2"/>
    <row r="45933" ht="13.15" customHeight="1" x14ac:dyDescent="0.2"/>
    <row r="45934" ht="13.15" customHeight="1" x14ac:dyDescent="0.2"/>
    <row r="45935" ht="13.15" customHeight="1" x14ac:dyDescent="0.2"/>
    <row r="45936" ht="13.15" customHeight="1" x14ac:dyDescent="0.2"/>
    <row r="45937" ht="13.15" customHeight="1" x14ac:dyDescent="0.2"/>
    <row r="45938" ht="13.15" customHeight="1" x14ac:dyDescent="0.2"/>
    <row r="45939" ht="13.15" customHeight="1" x14ac:dyDescent="0.2"/>
    <row r="45940" ht="13.15" customHeight="1" x14ac:dyDescent="0.2"/>
    <row r="45941" ht="13.15" customHeight="1" x14ac:dyDescent="0.2"/>
    <row r="45942" ht="13.15" customHeight="1" x14ac:dyDescent="0.2"/>
    <row r="45943" ht="13.15" customHeight="1" x14ac:dyDescent="0.2"/>
    <row r="45944" ht="13.15" customHeight="1" x14ac:dyDescent="0.2"/>
    <row r="45945" ht="13.15" customHeight="1" x14ac:dyDescent="0.2"/>
    <row r="45946" ht="13.15" customHeight="1" x14ac:dyDescent="0.2"/>
    <row r="45947" ht="13.15" customHeight="1" x14ac:dyDescent="0.2"/>
    <row r="45948" ht="13.15" customHeight="1" x14ac:dyDescent="0.2"/>
    <row r="45949" ht="13.15" customHeight="1" x14ac:dyDescent="0.2"/>
    <row r="45950" ht="13.15" customHeight="1" x14ac:dyDescent="0.2"/>
    <row r="45951" ht="13.15" customHeight="1" x14ac:dyDescent="0.2"/>
    <row r="45952" ht="13.15" customHeight="1" x14ac:dyDescent="0.2"/>
    <row r="45953" ht="13.15" customHeight="1" x14ac:dyDescent="0.2"/>
    <row r="45954" ht="13.15" customHeight="1" x14ac:dyDescent="0.2"/>
    <row r="45955" ht="13.15" customHeight="1" x14ac:dyDescent="0.2"/>
    <row r="45956" ht="13.15" customHeight="1" x14ac:dyDescent="0.2"/>
    <row r="45957" ht="13.15" customHeight="1" x14ac:dyDescent="0.2"/>
    <row r="45958" ht="13.15" customHeight="1" x14ac:dyDescent="0.2"/>
    <row r="45959" ht="13.15" customHeight="1" x14ac:dyDescent="0.2"/>
    <row r="45960" ht="13.15" customHeight="1" x14ac:dyDescent="0.2"/>
    <row r="45961" ht="13.15" customHeight="1" x14ac:dyDescent="0.2"/>
    <row r="45962" ht="13.15" customHeight="1" x14ac:dyDescent="0.2"/>
    <row r="45963" ht="13.15" customHeight="1" x14ac:dyDescent="0.2"/>
    <row r="45964" ht="13.15" customHeight="1" x14ac:dyDescent="0.2"/>
    <row r="45965" ht="13.15" customHeight="1" x14ac:dyDescent="0.2"/>
    <row r="45966" ht="13.15" customHeight="1" x14ac:dyDescent="0.2"/>
    <row r="45967" ht="13.15" customHeight="1" x14ac:dyDescent="0.2"/>
    <row r="45968" ht="13.15" customHeight="1" x14ac:dyDescent="0.2"/>
    <row r="45969" ht="13.15" customHeight="1" x14ac:dyDescent="0.2"/>
    <row r="45970" ht="13.15" customHeight="1" x14ac:dyDescent="0.2"/>
    <row r="45971" ht="13.15" customHeight="1" x14ac:dyDescent="0.2"/>
    <row r="45972" ht="13.15" customHeight="1" x14ac:dyDescent="0.2"/>
    <row r="45973" ht="13.15" customHeight="1" x14ac:dyDescent="0.2"/>
    <row r="45974" ht="13.15" customHeight="1" x14ac:dyDescent="0.2"/>
    <row r="45975" ht="13.15" customHeight="1" x14ac:dyDescent="0.2"/>
    <row r="45976" ht="13.15" customHeight="1" x14ac:dyDescent="0.2"/>
    <row r="45977" ht="13.15" customHeight="1" x14ac:dyDescent="0.2"/>
    <row r="45978" ht="13.15" customHeight="1" x14ac:dyDescent="0.2"/>
    <row r="45979" ht="13.15" customHeight="1" x14ac:dyDescent="0.2"/>
    <row r="45980" ht="13.15" customHeight="1" x14ac:dyDescent="0.2"/>
    <row r="45981" ht="13.15" customHeight="1" x14ac:dyDescent="0.2"/>
    <row r="45982" ht="13.15" customHeight="1" x14ac:dyDescent="0.2"/>
    <row r="45983" ht="13.15" customHeight="1" x14ac:dyDescent="0.2"/>
    <row r="45984" ht="13.15" customHeight="1" x14ac:dyDescent="0.2"/>
    <row r="45985" ht="13.15" customHeight="1" x14ac:dyDescent="0.2"/>
    <row r="45986" ht="13.15" customHeight="1" x14ac:dyDescent="0.2"/>
    <row r="45987" ht="13.15" customHeight="1" x14ac:dyDescent="0.2"/>
    <row r="45988" ht="13.15" customHeight="1" x14ac:dyDescent="0.2"/>
    <row r="45989" ht="13.15" customHeight="1" x14ac:dyDescent="0.2"/>
    <row r="45990" ht="13.15" customHeight="1" x14ac:dyDescent="0.2"/>
    <row r="45991" ht="13.15" customHeight="1" x14ac:dyDescent="0.2"/>
    <row r="45992" ht="13.15" customHeight="1" x14ac:dyDescent="0.2"/>
    <row r="45993" ht="13.15" customHeight="1" x14ac:dyDescent="0.2"/>
    <row r="45994" ht="13.15" customHeight="1" x14ac:dyDescent="0.2"/>
    <row r="45995" ht="13.15" customHeight="1" x14ac:dyDescent="0.2"/>
    <row r="45996" ht="13.15" customHeight="1" x14ac:dyDescent="0.2"/>
    <row r="45997" ht="13.15" customHeight="1" x14ac:dyDescent="0.2"/>
    <row r="45998" ht="13.15" customHeight="1" x14ac:dyDescent="0.2"/>
    <row r="45999" ht="13.15" customHeight="1" x14ac:dyDescent="0.2"/>
    <row r="46000" ht="13.15" customHeight="1" x14ac:dyDescent="0.2"/>
    <row r="46001" ht="13.15" customHeight="1" x14ac:dyDescent="0.2"/>
    <row r="46002" ht="13.15" customHeight="1" x14ac:dyDescent="0.2"/>
    <row r="46003" ht="13.15" customHeight="1" x14ac:dyDescent="0.2"/>
    <row r="46004" ht="13.15" customHeight="1" x14ac:dyDescent="0.2"/>
    <row r="46005" ht="13.15" customHeight="1" x14ac:dyDescent="0.2"/>
    <row r="46006" ht="13.15" customHeight="1" x14ac:dyDescent="0.2"/>
    <row r="46007" ht="13.15" customHeight="1" x14ac:dyDescent="0.2"/>
    <row r="46008" ht="13.15" customHeight="1" x14ac:dyDescent="0.2"/>
    <row r="46009" ht="13.15" customHeight="1" x14ac:dyDescent="0.2"/>
    <row r="46010" ht="13.15" customHeight="1" x14ac:dyDescent="0.2"/>
    <row r="46011" ht="13.15" customHeight="1" x14ac:dyDescent="0.2"/>
    <row r="46012" ht="13.15" customHeight="1" x14ac:dyDescent="0.2"/>
    <row r="46013" ht="13.15" customHeight="1" x14ac:dyDescent="0.2"/>
    <row r="46014" ht="13.15" customHeight="1" x14ac:dyDescent="0.2"/>
    <row r="46015" ht="13.15" customHeight="1" x14ac:dyDescent="0.2"/>
    <row r="46016" ht="13.15" customHeight="1" x14ac:dyDescent="0.2"/>
    <row r="46017" ht="13.15" customHeight="1" x14ac:dyDescent="0.2"/>
    <row r="46018" ht="13.15" customHeight="1" x14ac:dyDescent="0.2"/>
    <row r="46019" ht="13.15" customHeight="1" x14ac:dyDescent="0.2"/>
    <row r="46020" ht="13.15" customHeight="1" x14ac:dyDescent="0.2"/>
    <row r="46021" ht="13.15" customHeight="1" x14ac:dyDescent="0.2"/>
    <row r="46022" ht="13.15" customHeight="1" x14ac:dyDescent="0.2"/>
    <row r="46023" ht="13.15" customHeight="1" x14ac:dyDescent="0.2"/>
    <row r="46024" ht="13.15" customHeight="1" x14ac:dyDescent="0.2"/>
    <row r="46025" ht="13.15" customHeight="1" x14ac:dyDescent="0.2"/>
    <row r="46026" ht="13.15" customHeight="1" x14ac:dyDescent="0.2"/>
    <row r="46027" ht="13.15" customHeight="1" x14ac:dyDescent="0.2"/>
    <row r="46028" ht="13.15" customHeight="1" x14ac:dyDescent="0.2"/>
    <row r="46029" ht="13.15" customHeight="1" x14ac:dyDescent="0.2"/>
    <row r="46030" ht="13.15" customHeight="1" x14ac:dyDescent="0.2"/>
    <row r="46031" ht="13.15" customHeight="1" x14ac:dyDescent="0.2"/>
    <row r="46032" ht="13.15" customHeight="1" x14ac:dyDescent="0.2"/>
    <row r="46033" ht="13.15" customHeight="1" x14ac:dyDescent="0.2"/>
    <row r="46034" ht="13.15" customHeight="1" x14ac:dyDescent="0.2"/>
    <row r="46035" ht="13.15" customHeight="1" x14ac:dyDescent="0.2"/>
    <row r="46036" ht="13.15" customHeight="1" x14ac:dyDescent="0.2"/>
    <row r="46037" ht="13.15" customHeight="1" x14ac:dyDescent="0.2"/>
    <row r="46038" ht="13.15" customHeight="1" x14ac:dyDescent="0.2"/>
    <row r="46039" ht="13.15" customHeight="1" x14ac:dyDescent="0.2"/>
    <row r="46040" ht="13.15" customHeight="1" x14ac:dyDescent="0.2"/>
    <row r="46041" ht="13.15" customHeight="1" x14ac:dyDescent="0.2"/>
    <row r="46042" ht="13.15" customHeight="1" x14ac:dyDescent="0.2"/>
    <row r="46043" ht="13.15" customHeight="1" x14ac:dyDescent="0.2"/>
    <row r="46044" ht="13.15" customHeight="1" x14ac:dyDescent="0.2"/>
    <row r="46045" ht="13.15" customHeight="1" x14ac:dyDescent="0.2"/>
    <row r="46046" ht="13.15" customHeight="1" x14ac:dyDescent="0.2"/>
    <row r="46047" ht="13.15" customHeight="1" x14ac:dyDescent="0.2"/>
    <row r="46048" ht="13.15" customHeight="1" x14ac:dyDescent="0.2"/>
    <row r="46049" ht="13.15" customHeight="1" x14ac:dyDescent="0.2"/>
    <row r="46050" ht="13.15" customHeight="1" x14ac:dyDescent="0.2"/>
    <row r="46051" ht="13.15" customHeight="1" x14ac:dyDescent="0.2"/>
    <row r="46052" ht="13.15" customHeight="1" x14ac:dyDescent="0.2"/>
    <row r="46053" ht="13.15" customHeight="1" x14ac:dyDescent="0.2"/>
    <row r="46054" ht="13.15" customHeight="1" x14ac:dyDescent="0.2"/>
    <row r="46055" ht="13.15" customHeight="1" x14ac:dyDescent="0.2"/>
    <row r="46056" ht="13.15" customHeight="1" x14ac:dyDescent="0.2"/>
    <row r="46057" ht="13.15" customHeight="1" x14ac:dyDescent="0.2"/>
    <row r="46058" ht="13.15" customHeight="1" x14ac:dyDescent="0.2"/>
    <row r="46059" ht="13.15" customHeight="1" x14ac:dyDescent="0.2"/>
    <row r="46060" ht="13.15" customHeight="1" x14ac:dyDescent="0.2"/>
    <row r="46061" ht="13.15" customHeight="1" x14ac:dyDescent="0.2"/>
    <row r="46062" ht="13.15" customHeight="1" x14ac:dyDescent="0.2"/>
    <row r="46063" ht="13.15" customHeight="1" x14ac:dyDescent="0.2"/>
    <row r="46064" ht="13.15" customHeight="1" x14ac:dyDescent="0.2"/>
    <row r="46065" ht="13.15" customHeight="1" x14ac:dyDescent="0.2"/>
    <row r="46066" ht="13.15" customHeight="1" x14ac:dyDescent="0.2"/>
    <row r="46067" ht="13.15" customHeight="1" x14ac:dyDescent="0.2"/>
    <row r="46068" ht="13.15" customHeight="1" x14ac:dyDescent="0.2"/>
    <row r="46069" ht="13.15" customHeight="1" x14ac:dyDescent="0.2"/>
    <row r="46070" ht="13.15" customHeight="1" x14ac:dyDescent="0.2"/>
    <row r="46071" ht="13.15" customHeight="1" x14ac:dyDescent="0.2"/>
    <row r="46072" ht="13.15" customHeight="1" x14ac:dyDescent="0.2"/>
    <row r="46073" ht="13.15" customHeight="1" x14ac:dyDescent="0.2"/>
    <row r="46074" ht="13.15" customHeight="1" x14ac:dyDescent="0.2"/>
    <row r="46075" ht="13.15" customHeight="1" x14ac:dyDescent="0.2"/>
    <row r="46076" ht="13.15" customHeight="1" x14ac:dyDescent="0.2"/>
    <row r="46077" ht="13.15" customHeight="1" x14ac:dyDescent="0.2"/>
    <row r="46078" ht="13.15" customHeight="1" x14ac:dyDescent="0.2"/>
    <row r="46079" ht="13.15" customHeight="1" x14ac:dyDescent="0.2"/>
    <row r="46080" ht="13.15" customHeight="1" x14ac:dyDescent="0.2"/>
    <row r="46081" ht="13.15" customHeight="1" x14ac:dyDescent="0.2"/>
    <row r="46082" ht="13.15" customHeight="1" x14ac:dyDescent="0.2"/>
    <row r="46083" ht="13.15" customHeight="1" x14ac:dyDescent="0.2"/>
    <row r="46084" ht="13.15" customHeight="1" x14ac:dyDescent="0.2"/>
    <row r="46085" ht="13.15" customHeight="1" x14ac:dyDescent="0.2"/>
    <row r="46086" ht="13.15" customHeight="1" x14ac:dyDescent="0.2"/>
    <row r="46087" ht="13.15" customHeight="1" x14ac:dyDescent="0.2"/>
    <row r="46088" ht="13.15" customHeight="1" x14ac:dyDescent="0.2"/>
    <row r="46089" ht="13.15" customHeight="1" x14ac:dyDescent="0.2"/>
    <row r="46090" ht="13.15" customHeight="1" x14ac:dyDescent="0.2"/>
    <row r="46091" ht="13.15" customHeight="1" x14ac:dyDescent="0.2"/>
    <row r="46092" ht="13.15" customHeight="1" x14ac:dyDescent="0.2"/>
    <row r="46093" ht="13.15" customHeight="1" x14ac:dyDescent="0.2"/>
    <row r="46094" ht="13.15" customHeight="1" x14ac:dyDescent="0.2"/>
    <row r="46095" ht="13.15" customHeight="1" x14ac:dyDescent="0.2"/>
    <row r="46096" ht="13.15" customHeight="1" x14ac:dyDescent="0.2"/>
    <row r="46097" ht="13.15" customHeight="1" x14ac:dyDescent="0.2"/>
    <row r="46098" ht="13.15" customHeight="1" x14ac:dyDescent="0.2"/>
    <row r="46099" ht="13.15" customHeight="1" x14ac:dyDescent="0.2"/>
    <row r="46100" ht="13.15" customHeight="1" x14ac:dyDescent="0.2"/>
    <row r="46101" ht="13.15" customHeight="1" x14ac:dyDescent="0.2"/>
    <row r="46102" ht="13.15" customHeight="1" x14ac:dyDescent="0.2"/>
    <row r="46103" ht="13.15" customHeight="1" x14ac:dyDescent="0.2"/>
    <row r="46104" ht="13.15" customHeight="1" x14ac:dyDescent="0.2"/>
    <row r="46105" ht="13.15" customHeight="1" x14ac:dyDescent="0.2"/>
    <row r="46106" ht="13.15" customHeight="1" x14ac:dyDescent="0.2"/>
    <row r="46107" ht="13.15" customHeight="1" x14ac:dyDescent="0.2"/>
    <row r="46108" ht="13.15" customHeight="1" x14ac:dyDescent="0.2"/>
    <row r="46109" ht="13.15" customHeight="1" x14ac:dyDescent="0.2"/>
    <row r="46110" ht="13.15" customHeight="1" x14ac:dyDescent="0.2"/>
    <row r="46111" ht="13.15" customHeight="1" x14ac:dyDescent="0.2"/>
    <row r="46112" ht="13.15" customHeight="1" x14ac:dyDescent="0.2"/>
    <row r="46113" ht="13.15" customHeight="1" x14ac:dyDescent="0.2"/>
    <row r="46114" ht="13.15" customHeight="1" x14ac:dyDescent="0.2"/>
    <row r="46115" ht="13.15" customHeight="1" x14ac:dyDescent="0.2"/>
    <row r="46116" ht="13.15" customHeight="1" x14ac:dyDescent="0.2"/>
    <row r="46117" ht="13.15" customHeight="1" x14ac:dyDescent="0.2"/>
    <row r="46118" ht="13.15" customHeight="1" x14ac:dyDescent="0.2"/>
    <row r="46119" ht="13.15" customHeight="1" x14ac:dyDescent="0.2"/>
    <row r="46120" ht="13.15" customHeight="1" x14ac:dyDescent="0.2"/>
    <row r="46121" ht="13.15" customHeight="1" x14ac:dyDescent="0.2"/>
    <row r="46122" ht="13.15" customHeight="1" x14ac:dyDescent="0.2"/>
    <row r="46123" ht="13.15" customHeight="1" x14ac:dyDescent="0.2"/>
    <row r="46124" ht="13.15" customHeight="1" x14ac:dyDescent="0.2"/>
    <row r="46125" ht="13.15" customHeight="1" x14ac:dyDescent="0.2"/>
    <row r="46126" ht="13.15" customHeight="1" x14ac:dyDescent="0.2"/>
    <row r="46127" ht="13.15" customHeight="1" x14ac:dyDescent="0.2"/>
    <row r="46128" ht="13.15" customHeight="1" x14ac:dyDescent="0.2"/>
    <row r="46129" ht="13.15" customHeight="1" x14ac:dyDescent="0.2"/>
    <row r="46130" ht="13.15" customHeight="1" x14ac:dyDescent="0.2"/>
    <row r="46131" ht="13.15" customHeight="1" x14ac:dyDescent="0.2"/>
    <row r="46132" ht="13.15" customHeight="1" x14ac:dyDescent="0.2"/>
    <row r="46133" ht="13.15" customHeight="1" x14ac:dyDescent="0.2"/>
    <row r="46134" ht="13.15" customHeight="1" x14ac:dyDescent="0.2"/>
    <row r="46135" ht="13.15" customHeight="1" x14ac:dyDescent="0.2"/>
    <row r="46136" ht="13.15" customHeight="1" x14ac:dyDescent="0.2"/>
    <row r="46137" ht="13.15" customHeight="1" x14ac:dyDescent="0.2"/>
    <row r="46138" ht="13.15" customHeight="1" x14ac:dyDescent="0.2"/>
    <row r="46139" ht="13.15" customHeight="1" x14ac:dyDescent="0.2"/>
    <row r="46140" ht="13.15" customHeight="1" x14ac:dyDescent="0.2"/>
    <row r="46141" ht="13.15" customHeight="1" x14ac:dyDescent="0.2"/>
    <row r="46142" ht="13.15" customHeight="1" x14ac:dyDescent="0.2"/>
    <row r="46143" ht="13.15" customHeight="1" x14ac:dyDescent="0.2"/>
    <row r="46144" ht="13.15" customHeight="1" x14ac:dyDescent="0.2"/>
    <row r="46145" ht="13.15" customHeight="1" x14ac:dyDescent="0.2"/>
    <row r="46146" ht="13.15" customHeight="1" x14ac:dyDescent="0.2"/>
    <row r="46147" ht="13.15" customHeight="1" x14ac:dyDescent="0.2"/>
    <row r="46148" ht="13.15" customHeight="1" x14ac:dyDescent="0.2"/>
    <row r="46149" ht="13.15" customHeight="1" x14ac:dyDescent="0.2"/>
    <row r="46150" ht="13.15" customHeight="1" x14ac:dyDescent="0.2"/>
    <row r="46151" ht="13.15" customHeight="1" x14ac:dyDescent="0.2"/>
    <row r="46152" ht="13.15" customHeight="1" x14ac:dyDescent="0.2"/>
    <row r="46153" ht="13.15" customHeight="1" x14ac:dyDescent="0.2"/>
    <row r="46154" ht="13.15" customHeight="1" x14ac:dyDescent="0.2"/>
    <row r="46155" ht="13.15" customHeight="1" x14ac:dyDescent="0.2"/>
    <row r="46156" ht="13.15" customHeight="1" x14ac:dyDescent="0.2"/>
    <row r="46157" ht="13.15" customHeight="1" x14ac:dyDescent="0.2"/>
    <row r="46158" ht="13.15" customHeight="1" x14ac:dyDescent="0.2"/>
    <row r="46159" ht="13.15" customHeight="1" x14ac:dyDescent="0.2"/>
    <row r="46160" ht="13.15" customHeight="1" x14ac:dyDescent="0.2"/>
    <row r="46161" ht="13.15" customHeight="1" x14ac:dyDescent="0.2"/>
    <row r="46162" ht="13.15" customHeight="1" x14ac:dyDescent="0.2"/>
    <row r="46163" ht="13.15" customHeight="1" x14ac:dyDescent="0.2"/>
    <row r="46164" ht="13.15" customHeight="1" x14ac:dyDescent="0.2"/>
    <row r="46165" ht="13.15" customHeight="1" x14ac:dyDescent="0.2"/>
    <row r="46166" ht="13.15" customHeight="1" x14ac:dyDescent="0.2"/>
    <row r="46167" ht="13.15" customHeight="1" x14ac:dyDescent="0.2"/>
    <row r="46168" ht="13.15" customHeight="1" x14ac:dyDescent="0.2"/>
    <row r="46169" ht="13.15" customHeight="1" x14ac:dyDescent="0.2"/>
    <row r="46170" ht="13.15" customHeight="1" x14ac:dyDescent="0.2"/>
    <row r="46171" ht="13.15" customHeight="1" x14ac:dyDescent="0.2"/>
    <row r="46172" ht="13.15" customHeight="1" x14ac:dyDescent="0.2"/>
    <row r="46173" ht="13.15" customHeight="1" x14ac:dyDescent="0.2"/>
    <row r="46174" ht="13.15" customHeight="1" x14ac:dyDescent="0.2"/>
    <row r="46175" ht="13.15" customHeight="1" x14ac:dyDescent="0.2"/>
    <row r="46176" ht="13.15" customHeight="1" x14ac:dyDescent="0.2"/>
    <row r="46177" ht="13.15" customHeight="1" x14ac:dyDescent="0.2"/>
    <row r="46178" ht="13.15" customHeight="1" x14ac:dyDescent="0.2"/>
    <row r="46179" ht="13.15" customHeight="1" x14ac:dyDescent="0.2"/>
    <row r="46180" ht="13.15" customHeight="1" x14ac:dyDescent="0.2"/>
    <row r="46181" ht="13.15" customHeight="1" x14ac:dyDescent="0.2"/>
    <row r="46182" ht="13.15" customHeight="1" x14ac:dyDescent="0.2"/>
    <row r="46183" ht="13.15" customHeight="1" x14ac:dyDescent="0.2"/>
    <row r="46184" ht="13.15" customHeight="1" x14ac:dyDescent="0.2"/>
    <row r="46185" ht="13.15" customHeight="1" x14ac:dyDescent="0.2"/>
    <row r="46186" ht="13.15" customHeight="1" x14ac:dyDescent="0.2"/>
    <row r="46187" ht="13.15" customHeight="1" x14ac:dyDescent="0.2"/>
    <row r="46188" ht="13.15" customHeight="1" x14ac:dyDescent="0.2"/>
    <row r="46189" ht="13.15" customHeight="1" x14ac:dyDescent="0.2"/>
    <row r="46190" ht="13.15" customHeight="1" x14ac:dyDescent="0.2"/>
    <row r="46191" ht="13.15" customHeight="1" x14ac:dyDescent="0.2"/>
    <row r="46192" ht="13.15" customHeight="1" x14ac:dyDescent="0.2"/>
    <row r="46193" ht="13.15" customHeight="1" x14ac:dyDescent="0.2"/>
    <row r="46194" ht="13.15" customHeight="1" x14ac:dyDescent="0.2"/>
    <row r="46195" ht="13.15" customHeight="1" x14ac:dyDescent="0.2"/>
    <row r="46196" ht="13.15" customHeight="1" x14ac:dyDescent="0.2"/>
    <row r="46197" ht="13.15" customHeight="1" x14ac:dyDescent="0.2"/>
    <row r="46198" ht="13.15" customHeight="1" x14ac:dyDescent="0.2"/>
    <row r="46199" ht="13.15" customHeight="1" x14ac:dyDescent="0.2"/>
    <row r="46200" ht="13.15" customHeight="1" x14ac:dyDescent="0.2"/>
    <row r="46201" ht="13.15" customHeight="1" x14ac:dyDescent="0.2"/>
    <row r="46202" ht="13.15" customHeight="1" x14ac:dyDescent="0.2"/>
    <row r="46203" ht="13.15" customHeight="1" x14ac:dyDescent="0.2"/>
    <row r="46204" ht="13.15" customHeight="1" x14ac:dyDescent="0.2"/>
    <row r="46205" ht="13.15" customHeight="1" x14ac:dyDescent="0.2"/>
    <row r="46206" ht="13.15" customHeight="1" x14ac:dyDescent="0.2"/>
    <row r="46207" ht="13.15" customHeight="1" x14ac:dyDescent="0.2"/>
    <row r="46208" ht="13.15" customHeight="1" x14ac:dyDescent="0.2"/>
    <row r="46209" ht="13.15" customHeight="1" x14ac:dyDescent="0.2"/>
    <row r="46210" ht="13.15" customHeight="1" x14ac:dyDescent="0.2"/>
    <row r="46211" ht="13.15" customHeight="1" x14ac:dyDescent="0.2"/>
    <row r="46212" ht="13.15" customHeight="1" x14ac:dyDescent="0.2"/>
    <row r="46213" ht="13.15" customHeight="1" x14ac:dyDescent="0.2"/>
    <row r="46214" ht="13.15" customHeight="1" x14ac:dyDescent="0.2"/>
    <row r="46215" ht="13.15" customHeight="1" x14ac:dyDescent="0.2"/>
    <row r="46216" ht="13.15" customHeight="1" x14ac:dyDescent="0.2"/>
    <row r="46217" ht="13.15" customHeight="1" x14ac:dyDescent="0.2"/>
    <row r="46218" ht="13.15" customHeight="1" x14ac:dyDescent="0.2"/>
    <row r="46219" ht="13.15" customHeight="1" x14ac:dyDescent="0.2"/>
    <row r="46220" ht="13.15" customHeight="1" x14ac:dyDescent="0.2"/>
    <row r="46221" ht="13.15" customHeight="1" x14ac:dyDescent="0.2"/>
    <row r="46222" ht="13.15" customHeight="1" x14ac:dyDescent="0.2"/>
    <row r="46223" ht="13.15" customHeight="1" x14ac:dyDescent="0.2"/>
    <row r="46224" ht="13.15" customHeight="1" x14ac:dyDescent="0.2"/>
    <row r="46225" ht="13.15" customHeight="1" x14ac:dyDescent="0.2"/>
    <row r="46226" ht="13.15" customHeight="1" x14ac:dyDescent="0.2"/>
    <row r="46227" ht="13.15" customHeight="1" x14ac:dyDescent="0.2"/>
    <row r="46228" ht="13.15" customHeight="1" x14ac:dyDescent="0.2"/>
    <row r="46229" ht="13.15" customHeight="1" x14ac:dyDescent="0.2"/>
    <row r="46230" ht="13.15" customHeight="1" x14ac:dyDescent="0.2"/>
    <row r="46231" ht="13.15" customHeight="1" x14ac:dyDescent="0.2"/>
    <row r="46232" ht="13.15" customHeight="1" x14ac:dyDescent="0.2"/>
    <row r="46233" ht="13.15" customHeight="1" x14ac:dyDescent="0.2"/>
    <row r="46234" ht="13.15" customHeight="1" x14ac:dyDescent="0.2"/>
    <row r="46235" ht="13.15" customHeight="1" x14ac:dyDescent="0.2"/>
    <row r="46236" ht="13.15" customHeight="1" x14ac:dyDescent="0.2"/>
    <row r="46237" ht="13.15" customHeight="1" x14ac:dyDescent="0.2"/>
    <row r="46238" ht="13.15" customHeight="1" x14ac:dyDescent="0.2"/>
    <row r="46239" ht="13.15" customHeight="1" x14ac:dyDescent="0.2"/>
    <row r="46240" ht="13.15" customHeight="1" x14ac:dyDescent="0.2"/>
    <row r="46241" ht="13.15" customHeight="1" x14ac:dyDescent="0.2"/>
    <row r="46242" ht="13.15" customHeight="1" x14ac:dyDescent="0.2"/>
    <row r="46243" ht="13.15" customHeight="1" x14ac:dyDescent="0.2"/>
    <row r="46244" ht="13.15" customHeight="1" x14ac:dyDescent="0.2"/>
    <row r="46245" ht="13.15" customHeight="1" x14ac:dyDescent="0.2"/>
    <row r="46246" ht="13.15" customHeight="1" x14ac:dyDescent="0.2"/>
    <row r="46247" ht="13.15" customHeight="1" x14ac:dyDescent="0.2"/>
    <row r="46248" ht="13.15" customHeight="1" x14ac:dyDescent="0.2"/>
    <row r="46249" ht="13.15" customHeight="1" x14ac:dyDescent="0.2"/>
    <row r="46250" ht="13.15" customHeight="1" x14ac:dyDescent="0.2"/>
    <row r="46251" ht="13.15" customHeight="1" x14ac:dyDescent="0.2"/>
    <row r="46252" ht="13.15" customHeight="1" x14ac:dyDescent="0.2"/>
    <row r="46253" ht="13.15" customHeight="1" x14ac:dyDescent="0.2"/>
    <row r="46254" ht="13.15" customHeight="1" x14ac:dyDescent="0.2"/>
    <row r="46255" ht="13.15" customHeight="1" x14ac:dyDescent="0.2"/>
    <row r="46256" ht="13.15" customHeight="1" x14ac:dyDescent="0.2"/>
    <row r="46257" ht="13.15" customHeight="1" x14ac:dyDescent="0.2"/>
    <row r="46258" ht="13.15" customHeight="1" x14ac:dyDescent="0.2"/>
    <row r="46259" ht="13.15" customHeight="1" x14ac:dyDescent="0.2"/>
    <row r="46260" ht="13.15" customHeight="1" x14ac:dyDescent="0.2"/>
    <row r="46261" ht="13.15" customHeight="1" x14ac:dyDescent="0.2"/>
    <row r="46262" ht="13.15" customHeight="1" x14ac:dyDescent="0.2"/>
    <row r="46263" ht="13.15" customHeight="1" x14ac:dyDescent="0.2"/>
    <row r="46264" ht="13.15" customHeight="1" x14ac:dyDescent="0.2"/>
    <row r="46265" ht="13.15" customHeight="1" x14ac:dyDescent="0.2"/>
    <row r="46266" ht="13.15" customHeight="1" x14ac:dyDescent="0.2"/>
    <row r="46267" ht="13.15" customHeight="1" x14ac:dyDescent="0.2"/>
    <row r="46268" ht="13.15" customHeight="1" x14ac:dyDescent="0.2"/>
    <row r="46269" ht="13.15" customHeight="1" x14ac:dyDescent="0.2"/>
    <row r="46270" ht="13.15" customHeight="1" x14ac:dyDescent="0.2"/>
    <row r="46271" ht="13.15" customHeight="1" x14ac:dyDescent="0.2"/>
    <row r="46272" ht="13.15" customHeight="1" x14ac:dyDescent="0.2"/>
    <row r="46273" ht="13.15" customHeight="1" x14ac:dyDescent="0.2"/>
    <row r="46274" ht="13.15" customHeight="1" x14ac:dyDescent="0.2"/>
    <row r="46275" ht="13.15" customHeight="1" x14ac:dyDescent="0.2"/>
    <row r="46276" ht="13.15" customHeight="1" x14ac:dyDescent="0.2"/>
    <row r="46277" ht="13.15" customHeight="1" x14ac:dyDescent="0.2"/>
    <row r="46278" ht="13.15" customHeight="1" x14ac:dyDescent="0.2"/>
    <row r="46279" ht="13.15" customHeight="1" x14ac:dyDescent="0.2"/>
    <row r="46280" ht="13.15" customHeight="1" x14ac:dyDescent="0.2"/>
    <row r="46281" ht="13.15" customHeight="1" x14ac:dyDescent="0.2"/>
    <row r="46282" ht="13.15" customHeight="1" x14ac:dyDescent="0.2"/>
    <row r="46283" ht="13.15" customHeight="1" x14ac:dyDescent="0.2"/>
    <row r="46284" ht="13.15" customHeight="1" x14ac:dyDescent="0.2"/>
    <row r="46285" ht="13.15" customHeight="1" x14ac:dyDescent="0.2"/>
    <row r="46286" ht="13.15" customHeight="1" x14ac:dyDescent="0.2"/>
    <row r="46287" ht="13.15" customHeight="1" x14ac:dyDescent="0.2"/>
    <row r="46288" ht="13.15" customHeight="1" x14ac:dyDescent="0.2"/>
    <row r="46289" ht="13.15" customHeight="1" x14ac:dyDescent="0.2"/>
    <row r="46290" ht="13.15" customHeight="1" x14ac:dyDescent="0.2"/>
    <row r="46291" ht="13.15" customHeight="1" x14ac:dyDescent="0.2"/>
    <row r="46292" ht="13.15" customHeight="1" x14ac:dyDescent="0.2"/>
    <row r="46293" ht="13.15" customHeight="1" x14ac:dyDescent="0.2"/>
    <row r="46294" ht="13.15" customHeight="1" x14ac:dyDescent="0.2"/>
    <row r="46295" ht="13.15" customHeight="1" x14ac:dyDescent="0.2"/>
    <row r="46296" ht="13.15" customHeight="1" x14ac:dyDescent="0.2"/>
    <row r="46297" ht="13.15" customHeight="1" x14ac:dyDescent="0.2"/>
    <row r="46298" ht="13.15" customHeight="1" x14ac:dyDescent="0.2"/>
    <row r="46299" ht="13.15" customHeight="1" x14ac:dyDescent="0.2"/>
    <row r="46300" ht="13.15" customHeight="1" x14ac:dyDescent="0.2"/>
    <row r="46301" ht="13.15" customHeight="1" x14ac:dyDescent="0.2"/>
    <row r="46302" ht="13.15" customHeight="1" x14ac:dyDescent="0.2"/>
    <row r="46303" ht="13.15" customHeight="1" x14ac:dyDescent="0.2"/>
    <row r="46304" ht="13.15" customHeight="1" x14ac:dyDescent="0.2"/>
    <row r="46305" ht="13.15" customHeight="1" x14ac:dyDescent="0.2"/>
    <row r="46306" ht="13.15" customHeight="1" x14ac:dyDescent="0.2"/>
    <row r="46307" ht="13.15" customHeight="1" x14ac:dyDescent="0.2"/>
    <row r="46308" ht="13.15" customHeight="1" x14ac:dyDescent="0.2"/>
    <row r="46309" ht="13.15" customHeight="1" x14ac:dyDescent="0.2"/>
    <row r="46310" ht="13.15" customHeight="1" x14ac:dyDescent="0.2"/>
    <row r="46311" ht="13.15" customHeight="1" x14ac:dyDescent="0.2"/>
    <row r="46312" ht="13.15" customHeight="1" x14ac:dyDescent="0.2"/>
    <row r="46313" ht="13.15" customHeight="1" x14ac:dyDescent="0.2"/>
    <row r="46314" ht="13.15" customHeight="1" x14ac:dyDescent="0.2"/>
    <row r="46315" ht="13.15" customHeight="1" x14ac:dyDescent="0.2"/>
    <row r="46316" ht="13.15" customHeight="1" x14ac:dyDescent="0.2"/>
    <row r="46317" ht="13.15" customHeight="1" x14ac:dyDescent="0.2"/>
    <row r="46318" ht="13.15" customHeight="1" x14ac:dyDescent="0.2"/>
    <row r="46319" ht="13.15" customHeight="1" x14ac:dyDescent="0.2"/>
    <row r="46320" ht="13.15" customHeight="1" x14ac:dyDescent="0.2"/>
    <row r="46321" ht="13.15" customHeight="1" x14ac:dyDescent="0.2"/>
    <row r="46322" ht="13.15" customHeight="1" x14ac:dyDescent="0.2"/>
    <row r="46323" ht="13.15" customHeight="1" x14ac:dyDescent="0.2"/>
    <row r="46324" ht="13.15" customHeight="1" x14ac:dyDescent="0.2"/>
    <row r="46325" ht="13.15" customHeight="1" x14ac:dyDescent="0.2"/>
    <row r="46326" ht="13.15" customHeight="1" x14ac:dyDescent="0.2"/>
    <row r="46327" ht="13.15" customHeight="1" x14ac:dyDescent="0.2"/>
    <row r="46328" ht="13.15" customHeight="1" x14ac:dyDescent="0.2"/>
    <row r="46329" ht="13.15" customHeight="1" x14ac:dyDescent="0.2"/>
    <row r="46330" ht="13.15" customHeight="1" x14ac:dyDescent="0.2"/>
    <row r="46331" ht="13.15" customHeight="1" x14ac:dyDescent="0.2"/>
    <row r="46332" ht="13.15" customHeight="1" x14ac:dyDescent="0.2"/>
    <row r="46333" ht="13.15" customHeight="1" x14ac:dyDescent="0.2"/>
    <row r="46334" ht="13.15" customHeight="1" x14ac:dyDescent="0.2"/>
    <row r="46335" ht="13.15" customHeight="1" x14ac:dyDescent="0.2"/>
    <row r="46336" ht="13.15" customHeight="1" x14ac:dyDescent="0.2"/>
    <row r="46337" ht="13.15" customHeight="1" x14ac:dyDescent="0.2"/>
    <row r="46338" ht="13.15" customHeight="1" x14ac:dyDescent="0.2"/>
    <row r="46339" ht="13.15" customHeight="1" x14ac:dyDescent="0.2"/>
    <row r="46340" ht="13.15" customHeight="1" x14ac:dyDescent="0.2"/>
    <row r="46341" ht="13.15" customHeight="1" x14ac:dyDescent="0.2"/>
    <row r="46342" ht="13.15" customHeight="1" x14ac:dyDescent="0.2"/>
    <row r="46343" ht="13.15" customHeight="1" x14ac:dyDescent="0.2"/>
    <row r="46344" ht="13.15" customHeight="1" x14ac:dyDescent="0.2"/>
    <row r="46345" ht="13.15" customHeight="1" x14ac:dyDescent="0.2"/>
    <row r="46346" ht="13.15" customHeight="1" x14ac:dyDescent="0.2"/>
    <row r="46347" ht="13.15" customHeight="1" x14ac:dyDescent="0.2"/>
    <row r="46348" ht="13.15" customHeight="1" x14ac:dyDescent="0.2"/>
    <row r="46349" ht="13.15" customHeight="1" x14ac:dyDescent="0.2"/>
    <row r="46350" ht="13.15" customHeight="1" x14ac:dyDescent="0.2"/>
    <row r="46351" ht="13.15" customHeight="1" x14ac:dyDescent="0.2"/>
    <row r="46352" ht="13.15" customHeight="1" x14ac:dyDescent="0.2"/>
    <row r="46353" ht="13.15" customHeight="1" x14ac:dyDescent="0.2"/>
    <row r="46354" ht="13.15" customHeight="1" x14ac:dyDescent="0.2"/>
    <row r="46355" ht="13.15" customHeight="1" x14ac:dyDescent="0.2"/>
    <row r="46356" ht="13.15" customHeight="1" x14ac:dyDescent="0.2"/>
    <row r="46357" ht="13.15" customHeight="1" x14ac:dyDescent="0.2"/>
    <row r="46358" ht="13.15" customHeight="1" x14ac:dyDescent="0.2"/>
    <row r="46359" ht="13.15" customHeight="1" x14ac:dyDescent="0.2"/>
    <row r="46360" ht="13.15" customHeight="1" x14ac:dyDescent="0.2"/>
    <row r="46361" ht="13.15" customHeight="1" x14ac:dyDescent="0.2"/>
    <row r="46362" ht="13.15" customHeight="1" x14ac:dyDescent="0.2"/>
    <row r="46363" ht="13.15" customHeight="1" x14ac:dyDescent="0.2"/>
    <row r="46364" ht="13.15" customHeight="1" x14ac:dyDescent="0.2"/>
    <row r="46365" ht="13.15" customHeight="1" x14ac:dyDescent="0.2"/>
    <row r="46366" ht="13.15" customHeight="1" x14ac:dyDescent="0.2"/>
    <row r="46367" ht="13.15" customHeight="1" x14ac:dyDescent="0.2"/>
    <row r="46368" ht="13.15" customHeight="1" x14ac:dyDescent="0.2"/>
    <row r="46369" ht="13.15" customHeight="1" x14ac:dyDescent="0.2"/>
    <row r="46370" ht="13.15" customHeight="1" x14ac:dyDescent="0.2"/>
    <row r="46371" ht="13.15" customHeight="1" x14ac:dyDescent="0.2"/>
    <row r="46372" ht="13.15" customHeight="1" x14ac:dyDescent="0.2"/>
    <row r="46373" ht="13.15" customHeight="1" x14ac:dyDescent="0.2"/>
    <row r="46374" ht="13.15" customHeight="1" x14ac:dyDescent="0.2"/>
    <row r="46375" ht="13.15" customHeight="1" x14ac:dyDescent="0.2"/>
    <row r="46376" ht="13.15" customHeight="1" x14ac:dyDescent="0.2"/>
    <row r="46377" ht="13.15" customHeight="1" x14ac:dyDescent="0.2"/>
    <row r="46378" ht="13.15" customHeight="1" x14ac:dyDescent="0.2"/>
    <row r="46379" ht="13.15" customHeight="1" x14ac:dyDescent="0.2"/>
    <row r="46380" ht="13.15" customHeight="1" x14ac:dyDescent="0.2"/>
    <row r="46381" ht="13.15" customHeight="1" x14ac:dyDescent="0.2"/>
    <row r="46382" ht="13.15" customHeight="1" x14ac:dyDescent="0.2"/>
    <row r="46383" ht="13.15" customHeight="1" x14ac:dyDescent="0.2"/>
    <row r="46384" ht="13.15" customHeight="1" x14ac:dyDescent="0.2"/>
    <row r="46385" ht="13.15" customHeight="1" x14ac:dyDescent="0.2"/>
    <row r="46386" ht="13.15" customHeight="1" x14ac:dyDescent="0.2"/>
    <row r="46387" ht="13.15" customHeight="1" x14ac:dyDescent="0.2"/>
    <row r="46388" ht="13.15" customHeight="1" x14ac:dyDescent="0.2"/>
    <row r="46389" ht="13.15" customHeight="1" x14ac:dyDescent="0.2"/>
    <row r="46390" ht="13.15" customHeight="1" x14ac:dyDescent="0.2"/>
    <row r="46391" ht="13.15" customHeight="1" x14ac:dyDescent="0.2"/>
    <row r="46392" ht="13.15" customHeight="1" x14ac:dyDescent="0.2"/>
    <row r="46393" ht="13.15" customHeight="1" x14ac:dyDescent="0.2"/>
    <row r="46394" ht="13.15" customHeight="1" x14ac:dyDescent="0.2"/>
    <row r="46395" ht="13.15" customHeight="1" x14ac:dyDescent="0.2"/>
    <row r="46396" ht="13.15" customHeight="1" x14ac:dyDescent="0.2"/>
    <row r="46397" ht="13.15" customHeight="1" x14ac:dyDescent="0.2"/>
    <row r="46398" ht="13.15" customHeight="1" x14ac:dyDescent="0.2"/>
    <row r="46399" ht="13.15" customHeight="1" x14ac:dyDescent="0.2"/>
    <row r="46400" ht="13.15" customHeight="1" x14ac:dyDescent="0.2"/>
    <row r="46401" ht="13.15" customHeight="1" x14ac:dyDescent="0.2"/>
    <row r="46402" ht="13.15" customHeight="1" x14ac:dyDescent="0.2"/>
    <row r="46403" ht="13.15" customHeight="1" x14ac:dyDescent="0.2"/>
    <row r="46404" ht="13.15" customHeight="1" x14ac:dyDescent="0.2"/>
    <row r="46405" ht="13.15" customHeight="1" x14ac:dyDescent="0.2"/>
    <row r="46406" ht="13.15" customHeight="1" x14ac:dyDescent="0.2"/>
    <row r="46407" ht="13.15" customHeight="1" x14ac:dyDescent="0.2"/>
    <row r="46408" ht="13.15" customHeight="1" x14ac:dyDescent="0.2"/>
    <row r="46409" ht="13.15" customHeight="1" x14ac:dyDescent="0.2"/>
    <row r="46410" ht="13.15" customHeight="1" x14ac:dyDescent="0.2"/>
    <row r="46411" ht="13.15" customHeight="1" x14ac:dyDescent="0.2"/>
    <row r="46412" ht="13.15" customHeight="1" x14ac:dyDescent="0.2"/>
    <row r="46413" ht="13.15" customHeight="1" x14ac:dyDescent="0.2"/>
    <row r="46414" ht="13.15" customHeight="1" x14ac:dyDescent="0.2"/>
    <row r="46415" ht="13.15" customHeight="1" x14ac:dyDescent="0.2"/>
    <row r="46416" ht="13.15" customHeight="1" x14ac:dyDescent="0.2"/>
    <row r="46417" ht="13.15" customHeight="1" x14ac:dyDescent="0.2"/>
    <row r="46418" ht="13.15" customHeight="1" x14ac:dyDescent="0.2"/>
    <row r="46419" ht="13.15" customHeight="1" x14ac:dyDescent="0.2"/>
    <row r="46420" ht="13.15" customHeight="1" x14ac:dyDescent="0.2"/>
    <row r="46421" ht="13.15" customHeight="1" x14ac:dyDescent="0.2"/>
    <row r="46422" ht="13.15" customHeight="1" x14ac:dyDescent="0.2"/>
    <row r="46423" ht="13.15" customHeight="1" x14ac:dyDescent="0.2"/>
    <row r="46424" ht="13.15" customHeight="1" x14ac:dyDescent="0.2"/>
    <row r="46425" ht="13.15" customHeight="1" x14ac:dyDescent="0.2"/>
    <row r="46426" ht="13.15" customHeight="1" x14ac:dyDescent="0.2"/>
    <row r="46427" ht="13.15" customHeight="1" x14ac:dyDescent="0.2"/>
    <row r="46428" ht="13.15" customHeight="1" x14ac:dyDescent="0.2"/>
    <row r="46429" ht="13.15" customHeight="1" x14ac:dyDescent="0.2"/>
    <row r="46430" ht="13.15" customHeight="1" x14ac:dyDescent="0.2"/>
    <row r="46431" ht="13.15" customHeight="1" x14ac:dyDescent="0.2"/>
    <row r="46432" ht="13.15" customHeight="1" x14ac:dyDescent="0.2"/>
    <row r="46433" ht="13.15" customHeight="1" x14ac:dyDescent="0.2"/>
    <row r="46434" ht="13.15" customHeight="1" x14ac:dyDescent="0.2"/>
    <row r="46435" ht="13.15" customHeight="1" x14ac:dyDescent="0.2"/>
    <row r="46436" ht="13.15" customHeight="1" x14ac:dyDescent="0.2"/>
    <row r="46437" ht="13.15" customHeight="1" x14ac:dyDescent="0.2"/>
    <row r="46438" ht="13.15" customHeight="1" x14ac:dyDescent="0.2"/>
    <row r="46439" ht="13.15" customHeight="1" x14ac:dyDescent="0.2"/>
    <row r="46440" ht="13.15" customHeight="1" x14ac:dyDescent="0.2"/>
    <row r="46441" ht="13.15" customHeight="1" x14ac:dyDescent="0.2"/>
    <row r="46442" ht="13.15" customHeight="1" x14ac:dyDescent="0.2"/>
    <row r="46443" ht="13.15" customHeight="1" x14ac:dyDescent="0.2"/>
    <row r="46444" ht="13.15" customHeight="1" x14ac:dyDescent="0.2"/>
    <row r="46445" ht="13.15" customHeight="1" x14ac:dyDescent="0.2"/>
    <row r="46446" ht="13.15" customHeight="1" x14ac:dyDescent="0.2"/>
    <row r="46447" ht="13.15" customHeight="1" x14ac:dyDescent="0.2"/>
    <row r="46448" ht="13.15" customHeight="1" x14ac:dyDescent="0.2"/>
    <row r="46449" ht="13.15" customHeight="1" x14ac:dyDescent="0.2"/>
    <row r="46450" ht="13.15" customHeight="1" x14ac:dyDescent="0.2"/>
    <row r="46451" ht="13.15" customHeight="1" x14ac:dyDescent="0.2"/>
    <row r="46452" ht="13.15" customHeight="1" x14ac:dyDescent="0.2"/>
    <row r="46453" ht="13.15" customHeight="1" x14ac:dyDescent="0.2"/>
    <row r="46454" ht="13.15" customHeight="1" x14ac:dyDescent="0.2"/>
    <row r="46455" ht="13.15" customHeight="1" x14ac:dyDescent="0.2"/>
    <row r="46456" ht="13.15" customHeight="1" x14ac:dyDescent="0.2"/>
    <row r="46457" ht="13.15" customHeight="1" x14ac:dyDescent="0.2"/>
    <row r="46458" ht="13.15" customHeight="1" x14ac:dyDescent="0.2"/>
    <row r="46459" ht="13.15" customHeight="1" x14ac:dyDescent="0.2"/>
    <row r="46460" ht="13.15" customHeight="1" x14ac:dyDescent="0.2"/>
    <row r="46461" ht="13.15" customHeight="1" x14ac:dyDescent="0.2"/>
    <row r="46462" ht="13.15" customHeight="1" x14ac:dyDescent="0.2"/>
    <row r="46463" ht="13.15" customHeight="1" x14ac:dyDescent="0.2"/>
    <row r="46464" ht="13.15" customHeight="1" x14ac:dyDescent="0.2"/>
    <row r="46465" ht="13.15" customHeight="1" x14ac:dyDescent="0.2"/>
    <row r="46466" ht="13.15" customHeight="1" x14ac:dyDescent="0.2"/>
    <row r="46467" ht="13.15" customHeight="1" x14ac:dyDescent="0.2"/>
    <row r="46468" ht="13.15" customHeight="1" x14ac:dyDescent="0.2"/>
    <row r="46469" ht="13.15" customHeight="1" x14ac:dyDescent="0.2"/>
    <row r="46470" ht="13.15" customHeight="1" x14ac:dyDescent="0.2"/>
    <row r="46471" ht="13.15" customHeight="1" x14ac:dyDescent="0.2"/>
    <row r="46472" ht="13.15" customHeight="1" x14ac:dyDescent="0.2"/>
    <row r="46473" ht="13.15" customHeight="1" x14ac:dyDescent="0.2"/>
    <row r="46474" ht="13.15" customHeight="1" x14ac:dyDescent="0.2"/>
    <row r="46475" ht="13.15" customHeight="1" x14ac:dyDescent="0.2"/>
    <row r="46476" ht="13.15" customHeight="1" x14ac:dyDescent="0.2"/>
    <row r="46477" ht="13.15" customHeight="1" x14ac:dyDescent="0.2"/>
    <row r="46478" ht="13.15" customHeight="1" x14ac:dyDescent="0.2"/>
    <row r="46479" ht="13.15" customHeight="1" x14ac:dyDescent="0.2"/>
    <row r="46480" ht="13.15" customHeight="1" x14ac:dyDescent="0.2"/>
    <row r="46481" ht="13.15" customHeight="1" x14ac:dyDescent="0.2"/>
    <row r="46482" ht="13.15" customHeight="1" x14ac:dyDescent="0.2"/>
    <row r="46483" ht="13.15" customHeight="1" x14ac:dyDescent="0.2"/>
    <row r="46484" ht="13.15" customHeight="1" x14ac:dyDescent="0.2"/>
    <row r="46485" ht="13.15" customHeight="1" x14ac:dyDescent="0.2"/>
    <row r="46486" ht="13.15" customHeight="1" x14ac:dyDescent="0.2"/>
    <row r="46487" ht="13.15" customHeight="1" x14ac:dyDescent="0.2"/>
    <row r="46488" ht="13.15" customHeight="1" x14ac:dyDescent="0.2"/>
    <row r="46489" ht="13.15" customHeight="1" x14ac:dyDescent="0.2"/>
    <row r="46490" ht="13.15" customHeight="1" x14ac:dyDescent="0.2"/>
    <row r="46491" ht="13.15" customHeight="1" x14ac:dyDescent="0.2"/>
    <row r="46492" ht="13.15" customHeight="1" x14ac:dyDescent="0.2"/>
    <row r="46493" ht="13.15" customHeight="1" x14ac:dyDescent="0.2"/>
    <row r="46494" ht="13.15" customHeight="1" x14ac:dyDescent="0.2"/>
    <row r="46495" ht="13.15" customHeight="1" x14ac:dyDescent="0.2"/>
    <row r="46496" ht="13.15" customHeight="1" x14ac:dyDescent="0.2"/>
    <row r="46497" ht="13.15" customHeight="1" x14ac:dyDescent="0.2"/>
    <row r="46498" ht="13.15" customHeight="1" x14ac:dyDescent="0.2"/>
    <row r="46499" ht="13.15" customHeight="1" x14ac:dyDescent="0.2"/>
    <row r="46500" ht="13.15" customHeight="1" x14ac:dyDescent="0.2"/>
    <row r="46501" ht="13.15" customHeight="1" x14ac:dyDescent="0.2"/>
    <row r="46502" ht="13.15" customHeight="1" x14ac:dyDescent="0.2"/>
    <row r="46503" ht="13.15" customHeight="1" x14ac:dyDescent="0.2"/>
    <row r="46504" ht="13.15" customHeight="1" x14ac:dyDescent="0.2"/>
    <row r="46505" ht="13.15" customHeight="1" x14ac:dyDescent="0.2"/>
    <row r="46506" ht="13.15" customHeight="1" x14ac:dyDescent="0.2"/>
    <row r="46507" ht="13.15" customHeight="1" x14ac:dyDescent="0.2"/>
    <row r="46508" ht="13.15" customHeight="1" x14ac:dyDescent="0.2"/>
    <row r="46509" ht="13.15" customHeight="1" x14ac:dyDescent="0.2"/>
    <row r="46510" ht="13.15" customHeight="1" x14ac:dyDescent="0.2"/>
    <row r="46511" ht="13.15" customHeight="1" x14ac:dyDescent="0.2"/>
    <row r="46512" ht="13.15" customHeight="1" x14ac:dyDescent="0.2"/>
    <row r="46513" ht="13.15" customHeight="1" x14ac:dyDescent="0.2"/>
    <row r="46514" ht="13.15" customHeight="1" x14ac:dyDescent="0.2"/>
    <row r="46515" ht="13.15" customHeight="1" x14ac:dyDescent="0.2"/>
    <row r="46516" ht="13.15" customHeight="1" x14ac:dyDescent="0.2"/>
    <row r="46517" ht="13.15" customHeight="1" x14ac:dyDescent="0.2"/>
    <row r="46518" ht="13.15" customHeight="1" x14ac:dyDescent="0.2"/>
    <row r="46519" ht="13.15" customHeight="1" x14ac:dyDescent="0.2"/>
    <row r="46520" ht="13.15" customHeight="1" x14ac:dyDescent="0.2"/>
    <row r="46521" ht="13.15" customHeight="1" x14ac:dyDescent="0.2"/>
    <row r="46522" ht="13.15" customHeight="1" x14ac:dyDescent="0.2"/>
    <row r="46523" ht="13.15" customHeight="1" x14ac:dyDescent="0.2"/>
    <row r="46524" ht="13.15" customHeight="1" x14ac:dyDescent="0.2"/>
    <row r="46525" ht="13.15" customHeight="1" x14ac:dyDescent="0.2"/>
    <row r="46526" ht="13.15" customHeight="1" x14ac:dyDescent="0.2"/>
    <row r="46527" ht="13.15" customHeight="1" x14ac:dyDescent="0.2"/>
    <row r="46528" ht="13.15" customHeight="1" x14ac:dyDescent="0.2"/>
    <row r="46529" ht="13.15" customHeight="1" x14ac:dyDescent="0.2"/>
    <row r="46530" ht="13.15" customHeight="1" x14ac:dyDescent="0.2"/>
    <row r="46531" ht="13.15" customHeight="1" x14ac:dyDescent="0.2"/>
    <row r="46532" ht="13.15" customHeight="1" x14ac:dyDescent="0.2"/>
    <row r="46533" ht="13.15" customHeight="1" x14ac:dyDescent="0.2"/>
    <row r="46534" ht="13.15" customHeight="1" x14ac:dyDescent="0.2"/>
    <row r="46535" ht="13.15" customHeight="1" x14ac:dyDescent="0.2"/>
    <row r="46536" ht="13.15" customHeight="1" x14ac:dyDescent="0.2"/>
    <row r="46537" ht="13.15" customHeight="1" x14ac:dyDescent="0.2"/>
    <row r="46538" ht="13.15" customHeight="1" x14ac:dyDescent="0.2"/>
    <row r="46539" ht="13.15" customHeight="1" x14ac:dyDescent="0.2"/>
    <row r="46540" ht="13.15" customHeight="1" x14ac:dyDescent="0.2"/>
    <row r="46541" ht="13.15" customHeight="1" x14ac:dyDescent="0.2"/>
    <row r="46542" ht="13.15" customHeight="1" x14ac:dyDescent="0.2"/>
    <row r="46543" ht="13.15" customHeight="1" x14ac:dyDescent="0.2"/>
    <row r="46544" ht="13.15" customHeight="1" x14ac:dyDescent="0.2"/>
    <row r="46545" ht="13.15" customHeight="1" x14ac:dyDescent="0.2"/>
    <row r="46546" ht="13.15" customHeight="1" x14ac:dyDescent="0.2"/>
    <row r="46547" ht="13.15" customHeight="1" x14ac:dyDescent="0.2"/>
    <row r="46548" ht="13.15" customHeight="1" x14ac:dyDescent="0.2"/>
    <row r="46549" ht="13.15" customHeight="1" x14ac:dyDescent="0.2"/>
    <row r="46550" ht="13.15" customHeight="1" x14ac:dyDescent="0.2"/>
    <row r="46551" ht="13.15" customHeight="1" x14ac:dyDescent="0.2"/>
    <row r="46552" ht="13.15" customHeight="1" x14ac:dyDescent="0.2"/>
    <row r="46553" ht="13.15" customHeight="1" x14ac:dyDescent="0.2"/>
    <row r="46554" ht="13.15" customHeight="1" x14ac:dyDescent="0.2"/>
    <row r="46555" ht="13.15" customHeight="1" x14ac:dyDescent="0.2"/>
    <row r="46556" ht="13.15" customHeight="1" x14ac:dyDescent="0.2"/>
    <row r="46557" ht="13.15" customHeight="1" x14ac:dyDescent="0.2"/>
    <row r="46558" ht="13.15" customHeight="1" x14ac:dyDescent="0.2"/>
    <row r="46559" ht="13.15" customHeight="1" x14ac:dyDescent="0.2"/>
    <row r="46560" ht="13.15" customHeight="1" x14ac:dyDescent="0.2"/>
    <row r="46561" ht="13.15" customHeight="1" x14ac:dyDescent="0.2"/>
    <row r="46562" ht="13.15" customHeight="1" x14ac:dyDescent="0.2"/>
    <row r="46563" ht="13.15" customHeight="1" x14ac:dyDescent="0.2"/>
    <row r="46564" ht="13.15" customHeight="1" x14ac:dyDescent="0.2"/>
    <row r="46565" ht="13.15" customHeight="1" x14ac:dyDescent="0.2"/>
    <row r="46566" ht="13.15" customHeight="1" x14ac:dyDescent="0.2"/>
    <row r="46567" ht="13.15" customHeight="1" x14ac:dyDescent="0.2"/>
    <row r="46568" ht="13.15" customHeight="1" x14ac:dyDescent="0.2"/>
    <row r="46569" ht="13.15" customHeight="1" x14ac:dyDescent="0.2"/>
    <row r="46570" ht="13.15" customHeight="1" x14ac:dyDescent="0.2"/>
    <row r="46571" ht="13.15" customHeight="1" x14ac:dyDescent="0.2"/>
    <row r="46572" ht="13.15" customHeight="1" x14ac:dyDescent="0.2"/>
    <row r="46573" ht="13.15" customHeight="1" x14ac:dyDescent="0.2"/>
    <row r="46574" ht="13.15" customHeight="1" x14ac:dyDescent="0.2"/>
    <row r="46575" ht="13.15" customHeight="1" x14ac:dyDescent="0.2"/>
    <row r="46576" ht="13.15" customHeight="1" x14ac:dyDescent="0.2"/>
    <row r="46577" ht="13.15" customHeight="1" x14ac:dyDescent="0.2"/>
    <row r="46578" ht="13.15" customHeight="1" x14ac:dyDescent="0.2"/>
    <row r="46579" ht="13.15" customHeight="1" x14ac:dyDescent="0.2"/>
    <row r="46580" ht="13.15" customHeight="1" x14ac:dyDescent="0.2"/>
    <row r="46581" ht="13.15" customHeight="1" x14ac:dyDescent="0.2"/>
    <row r="46582" ht="13.15" customHeight="1" x14ac:dyDescent="0.2"/>
    <row r="46583" ht="13.15" customHeight="1" x14ac:dyDescent="0.2"/>
    <row r="46584" ht="13.15" customHeight="1" x14ac:dyDescent="0.2"/>
    <row r="46585" ht="13.15" customHeight="1" x14ac:dyDescent="0.2"/>
    <row r="46586" ht="13.15" customHeight="1" x14ac:dyDescent="0.2"/>
    <row r="46587" ht="13.15" customHeight="1" x14ac:dyDescent="0.2"/>
    <row r="46588" ht="13.15" customHeight="1" x14ac:dyDescent="0.2"/>
    <row r="46589" ht="13.15" customHeight="1" x14ac:dyDescent="0.2"/>
    <row r="46590" ht="13.15" customHeight="1" x14ac:dyDescent="0.2"/>
    <row r="46591" ht="13.15" customHeight="1" x14ac:dyDescent="0.2"/>
    <row r="46592" ht="13.15" customHeight="1" x14ac:dyDescent="0.2"/>
    <row r="46593" ht="13.15" customHeight="1" x14ac:dyDescent="0.2"/>
    <row r="46594" ht="13.15" customHeight="1" x14ac:dyDescent="0.2"/>
    <row r="46595" ht="13.15" customHeight="1" x14ac:dyDescent="0.2"/>
    <row r="46596" ht="13.15" customHeight="1" x14ac:dyDescent="0.2"/>
    <row r="46597" ht="13.15" customHeight="1" x14ac:dyDescent="0.2"/>
    <row r="46598" ht="13.15" customHeight="1" x14ac:dyDescent="0.2"/>
    <row r="46599" ht="13.15" customHeight="1" x14ac:dyDescent="0.2"/>
    <row r="46600" ht="13.15" customHeight="1" x14ac:dyDescent="0.2"/>
    <row r="46601" ht="13.15" customHeight="1" x14ac:dyDescent="0.2"/>
    <row r="46602" ht="13.15" customHeight="1" x14ac:dyDescent="0.2"/>
    <row r="46603" ht="13.15" customHeight="1" x14ac:dyDescent="0.2"/>
    <row r="46604" ht="13.15" customHeight="1" x14ac:dyDescent="0.2"/>
    <row r="46605" ht="13.15" customHeight="1" x14ac:dyDescent="0.2"/>
    <row r="46606" ht="13.15" customHeight="1" x14ac:dyDescent="0.2"/>
    <row r="46607" ht="13.15" customHeight="1" x14ac:dyDescent="0.2"/>
    <row r="46608" ht="13.15" customHeight="1" x14ac:dyDescent="0.2"/>
    <row r="46609" ht="13.15" customHeight="1" x14ac:dyDescent="0.2"/>
    <row r="46610" ht="13.15" customHeight="1" x14ac:dyDescent="0.2"/>
    <row r="46611" ht="13.15" customHeight="1" x14ac:dyDescent="0.2"/>
    <row r="46612" ht="13.15" customHeight="1" x14ac:dyDescent="0.2"/>
    <row r="46613" ht="13.15" customHeight="1" x14ac:dyDescent="0.2"/>
    <row r="46614" ht="13.15" customHeight="1" x14ac:dyDescent="0.2"/>
    <row r="46615" ht="13.15" customHeight="1" x14ac:dyDescent="0.2"/>
    <row r="46616" ht="13.15" customHeight="1" x14ac:dyDescent="0.2"/>
    <row r="46617" ht="13.15" customHeight="1" x14ac:dyDescent="0.2"/>
    <row r="46618" ht="13.15" customHeight="1" x14ac:dyDescent="0.2"/>
    <row r="46619" ht="13.15" customHeight="1" x14ac:dyDescent="0.2"/>
    <row r="46620" ht="13.15" customHeight="1" x14ac:dyDescent="0.2"/>
    <row r="46621" ht="13.15" customHeight="1" x14ac:dyDescent="0.2"/>
    <row r="46622" ht="13.15" customHeight="1" x14ac:dyDescent="0.2"/>
    <row r="46623" ht="13.15" customHeight="1" x14ac:dyDescent="0.2"/>
    <row r="46624" ht="13.15" customHeight="1" x14ac:dyDescent="0.2"/>
    <row r="46625" ht="13.15" customHeight="1" x14ac:dyDescent="0.2"/>
    <row r="46626" ht="13.15" customHeight="1" x14ac:dyDescent="0.2"/>
    <row r="46627" ht="13.15" customHeight="1" x14ac:dyDescent="0.2"/>
    <row r="46628" ht="13.15" customHeight="1" x14ac:dyDescent="0.2"/>
    <row r="46629" ht="13.15" customHeight="1" x14ac:dyDescent="0.2"/>
    <row r="46630" ht="13.15" customHeight="1" x14ac:dyDescent="0.2"/>
    <row r="46631" ht="13.15" customHeight="1" x14ac:dyDescent="0.2"/>
    <row r="46632" ht="13.15" customHeight="1" x14ac:dyDescent="0.2"/>
    <row r="46633" ht="13.15" customHeight="1" x14ac:dyDescent="0.2"/>
    <row r="46634" ht="13.15" customHeight="1" x14ac:dyDescent="0.2"/>
    <row r="46635" ht="13.15" customHeight="1" x14ac:dyDescent="0.2"/>
    <row r="46636" ht="13.15" customHeight="1" x14ac:dyDescent="0.2"/>
    <row r="46637" ht="13.15" customHeight="1" x14ac:dyDescent="0.2"/>
    <row r="46638" ht="13.15" customHeight="1" x14ac:dyDescent="0.2"/>
    <row r="46639" ht="13.15" customHeight="1" x14ac:dyDescent="0.2"/>
    <row r="46640" ht="13.15" customHeight="1" x14ac:dyDescent="0.2"/>
    <row r="46641" ht="13.15" customHeight="1" x14ac:dyDescent="0.2"/>
    <row r="46642" ht="13.15" customHeight="1" x14ac:dyDescent="0.2"/>
    <row r="46643" ht="13.15" customHeight="1" x14ac:dyDescent="0.2"/>
    <row r="46644" ht="13.15" customHeight="1" x14ac:dyDescent="0.2"/>
    <row r="46645" ht="13.15" customHeight="1" x14ac:dyDescent="0.2"/>
    <row r="46646" ht="13.15" customHeight="1" x14ac:dyDescent="0.2"/>
    <row r="46647" ht="13.15" customHeight="1" x14ac:dyDescent="0.2"/>
    <row r="46648" ht="13.15" customHeight="1" x14ac:dyDescent="0.2"/>
    <row r="46649" ht="13.15" customHeight="1" x14ac:dyDescent="0.2"/>
    <row r="46650" ht="13.15" customHeight="1" x14ac:dyDescent="0.2"/>
    <row r="46651" ht="13.15" customHeight="1" x14ac:dyDescent="0.2"/>
    <row r="46652" ht="13.15" customHeight="1" x14ac:dyDescent="0.2"/>
    <row r="46653" ht="13.15" customHeight="1" x14ac:dyDescent="0.2"/>
    <row r="46654" ht="13.15" customHeight="1" x14ac:dyDescent="0.2"/>
    <row r="46655" ht="13.15" customHeight="1" x14ac:dyDescent="0.2"/>
    <row r="46656" ht="13.15" customHeight="1" x14ac:dyDescent="0.2"/>
    <row r="46657" ht="13.15" customHeight="1" x14ac:dyDescent="0.2"/>
    <row r="46658" ht="13.15" customHeight="1" x14ac:dyDescent="0.2"/>
    <row r="46659" ht="13.15" customHeight="1" x14ac:dyDescent="0.2"/>
    <row r="46660" ht="13.15" customHeight="1" x14ac:dyDescent="0.2"/>
    <row r="46661" ht="13.15" customHeight="1" x14ac:dyDescent="0.2"/>
    <row r="46662" ht="13.15" customHeight="1" x14ac:dyDescent="0.2"/>
    <row r="46663" ht="13.15" customHeight="1" x14ac:dyDescent="0.2"/>
    <row r="46664" ht="13.15" customHeight="1" x14ac:dyDescent="0.2"/>
    <row r="46665" ht="13.15" customHeight="1" x14ac:dyDescent="0.2"/>
    <row r="46666" ht="13.15" customHeight="1" x14ac:dyDescent="0.2"/>
    <row r="46667" ht="13.15" customHeight="1" x14ac:dyDescent="0.2"/>
    <row r="46668" ht="13.15" customHeight="1" x14ac:dyDescent="0.2"/>
    <row r="46669" ht="13.15" customHeight="1" x14ac:dyDescent="0.2"/>
    <row r="46670" ht="13.15" customHeight="1" x14ac:dyDescent="0.2"/>
    <row r="46671" ht="13.15" customHeight="1" x14ac:dyDescent="0.2"/>
    <row r="46672" ht="13.15" customHeight="1" x14ac:dyDescent="0.2"/>
    <row r="46673" ht="13.15" customHeight="1" x14ac:dyDescent="0.2"/>
    <row r="46674" ht="13.15" customHeight="1" x14ac:dyDescent="0.2"/>
    <row r="46675" ht="13.15" customHeight="1" x14ac:dyDescent="0.2"/>
    <row r="46676" ht="13.15" customHeight="1" x14ac:dyDescent="0.2"/>
    <row r="46677" ht="13.15" customHeight="1" x14ac:dyDescent="0.2"/>
    <row r="46678" ht="13.15" customHeight="1" x14ac:dyDescent="0.2"/>
    <row r="46679" ht="13.15" customHeight="1" x14ac:dyDescent="0.2"/>
    <row r="46680" ht="13.15" customHeight="1" x14ac:dyDescent="0.2"/>
    <row r="46681" ht="13.15" customHeight="1" x14ac:dyDescent="0.2"/>
    <row r="46682" ht="13.15" customHeight="1" x14ac:dyDescent="0.2"/>
    <row r="46683" ht="13.15" customHeight="1" x14ac:dyDescent="0.2"/>
    <row r="46684" ht="13.15" customHeight="1" x14ac:dyDescent="0.2"/>
    <row r="46685" ht="13.15" customHeight="1" x14ac:dyDescent="0.2"/>
    <row r="46686" ht="13.15" customHeight="1" x14ac:dyDescent="0.2"/>
    <row r="46687" ht="13.15" customHeight="1" x14ac:dyDescent="0.2"/>
    <row r="46688" ht="13.15" customHeight="1" x14ac:dyDescent="0.2"/>
    <row r="46689" ht="13.15" customHeight="1" x14ac:dyDescent="0.2"/>
    <row r="46690" ht="13.15" customHeight="1" x14ac:dyDescent="0.2"/>
    <row r="46691" ht="13.15" customHeight="1" x14ac:dyDescent="0.2"/>
    <row r="46692" ht="13.15" customHeight="1" x14ac:dyDescent="0.2"/>
    <row r="46693" ht="13.15" customHeight="1" x14ac:dyDescent="0.2"/>
    <row r="46694" ht="13.15" customHeight="1" x14ac:dyDescent="0.2"/>
    <row r="46695" ht="13.15" customHeight="1" x14ac:dyDescent="0.2"/>
    <row r="46696" ht="13.15" customHeight="1" x14ac:dyDescent="0.2"/>
    <row r="46697" ht="13.15" customHeight="1" x14ac:dyDescent="0.2"/>
    <row r="46698" ht="13.15" customHeight="1" x14ac:dyDescent="0.2"/>
    <row r="46699" ht="13.15" customHeight="1" x14ac:dyDescent="0.2"/>
    <row r="46700" ht="13.15" customHeight="1" x14ac:dyDescent="0.2"/>
    <row r="46701" ht="13.15" customHeight="1" x14ac:dyDescent="0.2"/>
    <row r="46702" ht="13.15" customHeight="1" x14ac:dyDescent="0.2"/>
    <row r="46703" ht="13.15" customHeight="1" x14ac:dyDescent="0.2"/>
    <row r="46704" ht="13.15" customHeight="1" x14ac:dyDescent="0.2"/>
    <row r="46705" ht="13.15" customHeight="1" x14ac:dyDescent="0.2"/>
    <row r="46706" ht="13.15" customHeight="1" x14ac:dyDescent="0.2"/>
    <row r="46707" ht="13.15" customHeight="1" x14ac:dyDescent="0.2"/>
    <row r="46708" ht="13.15" customHeight="1" x14ac:dyDescent="0.2"/>
    <row r="46709" ht="13.15" customHeight="1" x14ac:dyDescent="0.2"/>
    <row r="46710" ht="13.15" customHeight="1" x14ac:dyDescent="0.2"/>
    <row r="46711" ht="13.15" customHeight="1" x14ac:dyDescent="0.2"/>
    <row r="46712" ht="13.15" customHeight="1" x14ac:dyDescent="0.2"/>
    <row r="46713" ht="13.15" customHeight="1" x14ac:dyDescent="0.2"/>
    <row r="46714" ht="13.15" customHeight="1" x14ac:dyDescent="0.2"/>
    <row r="46715" ht="13.15" customHeight="1" x14ac:dyDescent="0.2"/>
    <row r="46716" ht="13.15" customHeight="1" x14ac:dyDescent="0.2"/>
    <row r="46717" ht="13.15" customHeight="1" x14ac:dyDescent="0.2"/>
    <row r="46718" ht="13.15" customHeight="1" x14ac:dyDescent="0.2"/>
    <row r="46719" ht="13.15" customHeight="1" x14ac:dyDescent="0.2"/>
    <row r="46720" ht="13.15" customHeight="1" x14ac:dyDescent="0.2"/>
    <row r="46721" ht="13.15" customHeight="1" x14ac:dyDescent="0.2"/>
    <row r="46722" ht="13.15" customHeight="1" x14ac:dyDescent="0.2"/>
    <row r="46723" ht="13.15" customHeight="1" x14ac:dyDescent="0.2"/>
    <row r="46724" ht="13.15" customHeight="1" x14ac:dyDescent="0.2"/>
    <row r="46725" ht="13.15" customHeight="1" x14ac:dyDescent="0.2"/>
    <row r="46726" ht="13.15" customHeight="1" x14ac:dyDescent="0.2"/>
    <row r="46727" ht="13.15" customHeight="1" x14ac:dyDescent="0.2"/>
    <row r="46728" ht="13.15" customHeight="1" x14ac:dyDescent="0.2"/>
    <row r="46729" ht="13.15" customHeight="1" x14ac:dyDescent="0.2"/>
    <row r="46730" ht="13.15" customHeight="1" x14ac:dyDescent="0.2"/>
    <row r="46731" ht="13.15" customHeight="1" x14ac:dyDescent="0.2"/>
    <row r="46732" ht="13.15" customHeight="1" x14ac:dyDescent="0.2"/>
    <row r="46733" ht="13.15" customHeight="1" x14ac:dyDescent="0.2"/>
    <row r="46734" ht="13.15" customHeight="1" x14ac:dyDescent="0.2"/>
    <row r="46735" ht="13.15" customHeight="1" x14ac:dyDescent="0.2"/>
    <row r="46736" ht="13.15" customHeight="1" x14ac:dyDescent="0.2"/>
    <row r="46737" ht="13.15" customHeight="1" x14ac:dyDescent="0.2"/>
    <row r="46738" ht="13.15" customHeight="1" x14ac:dyDescent="0.2"/>
    <row r="46739" ht="13.15" customHeight="1" x14ac:dyDescent="0.2"/>
    <row r="46740" ht="13.15" customHeight="1" x14ac:dyDescent="0.2"/>
    <row r="46741" ht="13.15" customHeight="1" x14ac:dyDescent="0.2"/>
    <row r="46742" ht="13.15" customHeight="1" x14ac:dyDescent="0.2"/>
    <row r="46743" ht="13.15" customHeight="1" x14ac:dyDescent="0.2"/>
    <row r="46744" ht="13.15" customHeight="1" x14ac:dyDescent="0.2"/>
    <row r="46745" ht="13.15" customHeight="1" x14ac:dyDescent="0.2"/>
    <row r="46746" ht="13.15" customHeight="1" x14ac:dyDescent="0.2"/>
    <row r="46747" ht="13.15" customHeight="1" x14ac:dyDescent="0.2"/>
    <row r="46748" ht="13.15" customHeight="1" x14ac:dyDescent="0.2"/>
    <row r="46749" ht="13.15" customHeight="1" x14ac:dyDescent="0.2"/>
    <row r="46750" ht="13.15" customHeight="1" x14ac:dyDescent="0.2"/>
    <row r="46751" ht="13.15" customHeight="1" x14ac:dyDescent="0.2"/>
    <row r="46752" ht="13.15" customHeight="1" x14ac:dyDescent="0.2"/>
    <row r="46753" ht="13.15" customHeight="1" x14ac:dyDescent="0.2"/>
    <row r="46754" ht="13.15" customHeight="1" x14ac:dyDescent="0.2"/>
    <row r="46755" ht="13.15" customHeight="1" x14ac:dyDescent="0.2"/>
    <row r="46756" ht="13.15" customHeight="1" x14ac:dyDescent="0.2"/>
    <row r="46757" ht="13.15" customHeight="1" x14ac:dyDescent="0.2"/>
    <row r="46758" ht="13.15" customHeight="1" x14ac:dyDescent="0.2"/>
    <row r="46759" ht="13.15" customHeight="1" x14ac:dyDescent="0.2"/>
    <row r="46760" ht="13.15" customHeight="1" x14ac:dyDescent="0.2"/>
    <row r="46761" ht="13.15" customHeight="1" x14ac:dyDescent="0.2"/>
    <row r="46762" ht="13.15" customHeight="1" x14ac:dyDescent="0.2"/>
    <row r="46763" ht="13.15" customHeight="1" x14ac:dyDescent="0.2"/>
    <row r="46764" ht="13.15" customHeight="1" x14ac:dyDescent="0.2"/>
    <row r="46765" ht="13.15" customHeight="1" x14ac:dyDescent="0.2"/>
    <row r="46766" ht="13.15" customHeight="1" x14ac:dyDescent="0.2"/>
    <row r="46767" ht="13.15" customHeight="1" x14ac:dyDescent="0.2"/>
    <row r="46768" ht="13.15" customHeight="1" x14ac:dyDescent="0.2"/>
    <row r="46769" ht="13.15" customHeight="1" x14ac:dyDescent="0.2"/>
    <row r="46770" ht="13.15" customHeight="1" x14ac:dyDescent="0.2"/>
    <row r="46771" ht="13.15" customHeight="1" x14ac:dyDescent="0.2"/>
    <row r="46772" ht="13.15" customHeight="1" x14ac:dyDescent="0.2"/>
    <row r="46773" ht="13.15" customHeight="1" x14ac:dyDescent="0.2"/>
    <row r="46774" ht="13.15" customHeight="1" x14ac:dyDescent="0.2"/>
    <row r="46775" ht="13.15" customHeight="1" x14ac:dyDescent="0.2"/>
    <row r="46776" ht="13.15" customHeight="1" x14ac:dyDescent="0.2"/>
    <row r="46777" ht="13.15" customHeight="1" x14ac:dyDescent="0.2"/>
    <row r="46778" ht="13.15" customHeight="1" x14ac:dyDescent="0.2"/>
    <row r="46779" ht="13.15" customHeight="1" x14ac:dyDescent="0.2"/>
    <row r="46780" ht="13.15" customHeight="1" x14ac:dyDescent="0.2"/>
    <row r="46781" ht="13.15" customHeight="1" x14ac:dyDescent="0.2"/>
    <row r="46782" ht="13.15" customHeight="1" x14ac:dyDescent="0.2"/>
    <row r="46783" ht="13.15" customHeight="1" x14ac:dyDescent="0.2"/>
    <row r="46784" ht="13.15" customHeight="1" x14ac:dyDescent="0.2"/>
    <row r="46785" ht="13.15" customHeight="1" x14ac:dyDescent="0.2"/>
    <row r="46786" ht="13.15" customHeight="1" x14ac:dyDescent="0.2"/>
    <row r="46787" ht="13.15" customHeight="1" x14ac:dyDescent="0.2"/>
    <row r="46788" ht="13.15" customHeight="1" x14ac:dyDescent="0.2"/>
    <row r="46789" ht="13.15" customHeight="1" x14ac:dyDescent="0.2"/>
    <row r="46790" ht="13.15" customHeight="1" x14ac:dyDescent="0.2"/>
    <row r="46791" ht="13.15" customHeight="1" x14ac:dyDescent="0.2"/>
    <row r="46792" ht="13.15" customHeight="1" x14ac:dyDescent="0.2"/>
    <row r="46793" ht="13.15" customHeight="1" x14ac:dyDescent="0.2"/>
    <row r="46794" ht="13.15" customHeight="1" x14ac:dyDescent="0.2"/>
    <row r="46795" ht="13.15" customHeight="1" x14ac:dyDescent="0.2"/>
    <row r="46796" ht="13.15" customHeight="1" x14ac:dyDescent="0.2"/>
    <row r="46797" ht="13.15" customHeight="1" x14ac:dyDescent="0.2"/>
    <row r="46798" ht="13.15" customHeight="1" x14ac:dyDescent="0.2"/>
    <row r="46799" ht="13.15" customHeight="1" x14ac:dyDescent="0.2"/>
    <row r="46800" ht="13.15" customHeight="1" x14ac:dyDescent="0.2"/>
    <row r="46801" ht="13.15" customHeight="1" x14ac:dyDescent="0.2"/>
    <row r="46802" ht="13.15" customHeight="1" x14ac:dyDescent="0.2"/>
    <row r="46803" ht="13.15" customHeight="1" x14ac:dyDescent="0.2"/>
    <row r="46804" ht="13.15" customHeight="1" x14ac:dyDescent="0.2"/>
    <row r="46805" ht="13.15" customHeight="1" x14ac:dyDescent="0.2"/>
    <row r="46806" ht="13.15" customHeight="1" x14ac:dyDescent="0.2"/>
    <row r="46807" ht="13.15" customHeight="1" x14ac:dyDescent="0.2"/>
    <row r="46808" ht="13.15" customHeight="1" x14ac:dyDescent="0.2"/>
    <row r="46809" ht="13.15" customHeight="1" x14ac:dyDescent="0.2"/>
    <row r="46810" ht="13.15" customHeight="1" x14ac:dyDescent="0.2"/>
    <row r="46811" ht="13.15" customHeight="1" x14ac:dyDescent="0.2"/>
    <row r="46812" ht="13.15" customHeight="1" x14ac:dyDescent="0.2"/>
    <row r="46813" ht="13.15" customHeight="1" x14ac:dyDescent="0.2"/>
    <row r="46814" ht="13.15" customHeight="1" x14ac:dyDescent="0.2"/>
    <row r="46815" ht="13.15" customHeight="1" x14ac:dyDescent="0.2"/>
    <row r="46816" ht="13.15" customHeight="1" x14ac:dyDescent="0.2"/>
    <row r="46817" ht="13.15" customHeight="1" x14ac:dyDescent="0.2"/>
    <row r="46818" ht="13.15" customHeight="1" x14ac:dyDescent="0.2"/>
    <row r="46819" ht="13.15" customHeight="1" x14ac:dyDescent="0.2"/>
    <row r="46820" ht="13.15" customHeight="1" x14ac:dyDescent="0.2"/>
    <row r="46821" ht="13.15" customHeight="1" x14ac:dyDescent="0.2"/>
    <row r="46822" ht="13.15" customHeight="1" x14ac:dyDescent="0.2"/>
    <row r="46823" ht="13.15" customHeight="1" x14ac:dyDescent="0.2"/>
    <row r="46824" ht="13.15" customHeight="1" x14ac:dyDescent="0.2"/>
    <row r="46825" ht="13.15" customHeight="1" x14ac:dyDescent="0.2"/>
    <row r="46826" ht="13.15" customHeight="1" x14ac:dyDescent="0.2"/>
    <row r="46827" ht="13.15" customHeight="1" x14ac:dyDescent="0.2"/>
    <row r="46828" ht="13.15" customHeight="1" x14ac:dyDescent="0.2"/>
    <row r="46829" ht="13.15" customHeight="1" x14ac:dyDescent="0.2"/>
    <row r="46830" ht="13.15" customHeight="1" x14ac:dyDescent="0.2"/>
    <row r="46831" ht="13.15" customHeight="1" x14ac:dyDescent="0.2"/>
    <row r="46832" ht="13.15" customHeight="1" x14ac:dyDescent="0.2"/>
    <row r="46833" ht="13.15" customHeight="1" x14ac:dyDescent="0.2"/>
    <row r="46834" ht="13.15" customHeight="1" x14ac:dyDescent="0.2"/>
    <row r="46835" ht="13.15" customHeight="1" x14ac:dyDescent="0.2"/>
    <row r="46836" ht="13.15" customHeight="1" x14ac:dyDescent="0.2"/>
    <row r="46837" ht="13.15" customHeight="1" x14ac:dyDescent="0.2"/>
    <row r="46838" ht="13.15" customHeight="1" x14ac:dyDescent="0.2"/>
    <row r="46839" ht="13.15" customHeight="1" x14ac:dyDescent="0.2"/>
    <row r="46840" ht="13.15" customHeight="1" x14ac:dyDescent="0.2"/>
    <row r="46841" ht="13.15" customHeight="1" x14ac:dyDescent="0.2"/>
    <row r="46842" ht="13.15" customHeight="1" x14ac:dyDescent="0.2"/>
    <row r="46843" ht="13.15" customHeight="1" x14ac:dyDescent="0.2"/>
    <row r="46844" ht="13.15" customHeight="1" x14ac:dyDescent="0.2"/>
    <row r="46845" ht="13.15" customHeight="1" x14ac:dyDescent="0.2"/>
    <row r="46846" ht="13.15" customHeight="1" x14ac:dyDescent="0.2"/>
    <row r="46847" ht="13.15" customHeight="1" x14ac:dyDescent="0.2"/>
    <row r="46848" ht="13.15" customHeight="1" x14ac:dyDescent="0.2"/>
    <row r="46849" ht="13.15" customHeight="1" x14ac:dyDescent="0.2"/>
    <row r="46850" ht="13.15" customHeight="1" x14ac:dyDescent="0.2"/>
    <row r="46851" ht="13.15" customHeight="1" x14ac:dyDescent="0.2"/>
    <row r="46852" ht="13.15" customHeight="1" x14ac:dyDescent="0.2"/>
    <row r="46853" ht="13.15" customHeight="1" x14ac:dyDescent="0.2"/>
    <row r="46854" ht="13.15" customHeight="1" x14ac:dyDescent="0.2"/>
    <row r="46855" ht="13.15" customHeight="1" x14ac:dyDescent="0.2"/>
    <row r="46856" ht="13.15" customHeight="1" x14ac:dyDescent="0.2"/>
    <row r="46857" ht="13.15" customHeight="1" x14ac:dyDescent="0.2"/>
    <row r="46858" ht="13.15" customHeight="1" x14ac:dyDescent="0.2"/>
    <row r="46859" ht="13.15" customHeight="1" x14ac:dyDescent="0.2"/>
    <row r="46860" ht="13.15" customHeight="1" x14ac:dyDescent="0.2"/>
    <row r="46861" ht="13.15" customHeight="1" x14ac:dyDescent="0.2"/>
    <row r="46862" ht="13.15" customHeight="1" x14ac:dyDescent="0.2"/>
    <row r="46863" ht="13.15" customHeight="1" x14ac:dyDescent="0.2"/>
    <row r="46864" ht="13.15" customHeight="1" x14ac:dyDescent="0.2"/>
    <row r="46865" ht="13.15" customHeight="1" x14ac:dyDescent="0.2"/>
    <row r="46866" ht="13.15" customHeight="1" x14ac:dyDescent="0.2"/>
    <row r="46867" ht="13.15" customHeight="1" x14ac:dyDescent="0.2"/>
    <row r="46868" ht="13.15" customHeight="1" x14ac:dyDescent="0.2"/>
    <row r="46869" ht="13.15" customHeight="1" x14ac:dyDescent="0.2"/>
    <row r="46870" ht="13.15" customHeight="1" x14ac:dyDescent="0.2"/>
    <row r="46871" ht="13.15" customHeight="1" x14ac:dyDescent="0.2"/>
    <row r="46872" ht="13.15" customHeight="1" x14ac:dyDescent="0.2"/>
    <row r="46873" ht="13.15" customHeight="1" x14ac:dyDescent="0.2"/>
    <row r="46874" ht="13.15" customHeight="1" x14ac:dyDescent="0.2"/>
    <row r="46875" ht="13.15" customHeight="1" x14ac:dyDescent="0.2"/>
    <row r="46876" ht="13.15" customHeight="1" x14ac:dyDescent="0.2"/>
    <row r="46877" ht="13.15" customHeight="1" x14ac:dyDescent="0.2"/>
    <row r="46878" ht="13.15" customHeight="1" x14ac:dyDescent="0.2"/>
    <row r="46879" ht="13.15" customHeight="1" x14ac:dyDescent="0.2"/>
    <row r="46880" ht="13.15" customHeight="1" x14ac:dyDescent="0.2"/>
    <row r="46881" ht="13.15" customHeight="1" x14ac:dyDescent="0.2"/>
    <row r="46882" ht="13.15" customHeight="1" x14ac:dyDescent="0.2"/>
    <row r="46883" ht="13.15" customHeight="1" x14ac:dyDescent="0.2"/>
    <row r="46884" ht="13.15" customHeight="1" x14ac:dyDescent="0.2"/>
    <row r="46885" ht="13.15" customHeight="1" x14ac:dyDescent="0.2"/>
    <row r="46886" ht="13.15" customHeight="1" x14ac:dyDescent="0.2"/>
    <row r="46887" ht="13.15" customHeight="1" x14ac:dyDescent="0.2"/>
    <row r="46888" ht="13.15" customHeight="1" x14ac:dyDescent="0.2"/>
    <row r="46889" ht="13.15" customHeight="1" x14ac:dyDescent="0.2"/>
    <row r="46890" ht="13.15" customHeight="1" x14ac:dyDescent="0.2"/>
    <row r="46891" ht="13.15" customHeight="1" x14ac:dyDescent="0.2"/>
    <row r="46892" ht="13.15" customHeight="1" x14ac:dyDescent="0.2"/>
    <row r="46893" ht="13.15" customHeight="1" x14ac:dyDescent="0.2"/>
    <row r="46894" ht="13.15" customHeight="1" x14ac:dyDescent="0.2"/>
    <row r="46895" ht="13.15" customHeight="1" x14ac:dyDescent="0.2"/>
    <row r="46896" ht="13.15" customHeight="1" x14ac:dyDescent="0.2"/>
    <row r="46897" ht="13.15" customHeight="1" x14ac:dyDescent="0.2"/>
    <row r="46898" ht="13.15" customHeight="1" x14ac:dyDescent="0.2"/>
    <row r="46899" ht="13.15" customHeight="1" x14ac:dyDescent="0.2"/>
    <row r="46900" ht="13.15" customHeight="1" x14ac:dyDescent="0.2"/>
    <row r="46901" ht="13.15" customHeight="1" x14ac:dyDescent="0.2"/>
    <row r="46902" ht="13.15" customHeight="1" x14ac:dyDescent="0.2"/>
    <row r="46903" ht="13.15" customHeight="1" x14ac:dyDescent="0.2"/>
    <row r="46904" ht="13.15" customHeight="1" x14ac:dyDescent="0.2"/>
    <row r="46905" ht="13.15" customHeight="1" x14ac:dyDescent="0.2"/>
    <row r="46906" ht="13.15" customHeight="1" x14ac:dyDescent="0.2"/>
    <row r="46907" ht="13.15" customHeight="1" x14ac:dyDescent="0.2"/>
    <row r="46908" ht="13.15" customHeight="1" x14ac:dyDescent="0.2"/>
    <row r="46909" ht="13.15" customHeight="1" x14ac:dyDescent="0.2"/>
    <row r="46910" ht="13.15" customHeight="1" x14ac:dyDescent="0.2"/>
    <row r="46911" ht="13.15" customHeight="1" x14ac:dyDescent="0.2"/>
    <row r="46912" ht="13.15" customHeight="1" x14ac:dyDescent="0.2"/>
    <row r="46913" ht="13.15" customHeight="1" x14ac:dyDescent="0.2"/>
    <row r="46914" ht="13.15" customHeight="1" x14ac:dyDescent="0.2"/>
    <row r="46915" ht="13.15" customHeight="1" x14ac:dyDescent="0.2"/>
    <row r="46916" ht="13.15" customHeight="1" x14ac:dyDescent="0.2"/>
    <row r="46917" ht="13.15" customHeight="1" x14ac:dyDescent="0.2"/>
    <row r="46918" ht="13.15" customHeight="1" x14ac:dyDescent="0.2"/>
    <row r="46919" ht="13.15" customHeight="1" x14ac:dyDescent="0.2"/>
    <row r="46920" ht="13.15" customHeight="1" x14ac:dyDescent="0.2"/>
    <row r="46921" ht="13.15" customHeight="1" x14ac:dyDescent="0.2"/>
    <row r="46922" ht="13.15" customHeight="1" x14ac:dyDescent="0.2"/>
    <row r="46923" ht="13.15" customHeight="1" x14ac:dyDescent="0.2"/>
    <row r="46924" ht="13.15" customHeight="1" x14ac:dyDescent="0.2"/>
    <row r="46925" ht="13.15" customHeight="1" x14ac:dyDescent="0.2"/>
    <row r="46926" ht="13.15" customHeight="1" x14ac:dyDescent="0.2"/>
    <row r="46927" ht="13.15" customHeight="1" x14ac:dyDescent="0.2"/>
    <row r="46928" ht="13.15" customHeight="1" x14ac:dyDescent="0.2"/>
    <row r="46929" ht="13.15" customHeight="1" x14ac:dyDescent="0.2"/>
    <row r="46930" ht="13.15" customHeight="1" x14ac:dyDescent="0.2"/>
    <row r="46931" ht="13.15" customHeight="1" x14ac:dyDescent="0.2"/>
    <row r="46932" ht="13.15" customHeight="1" x14ac:dyDescent="0.2"/>
    <row r="46933" ht="13.15" customHeight="1" x14ac:dyDescent="0.2"/>
    <row r="46934" ht="13.15" customHeight="1" x14ac:dyDescent="0.2"/>
    <row r="46935" ht="13.15" customHeight="1" x14ac:dyDescent="0.2"/>
    <row r="46936" ht="13.15" customHeight="1" x14ac:dyDescent="0.2"/>
    <row r="46937" ht="13.15" customHeight="1" x14ac:dyDescent="0.2"/>
    <row r="46938" ht="13.15" customHeight="1" x14ac:dyDescent="0.2"/>
    <row r="46939" ht="13.15" customHeight="1" x14ac:dyDescent="0.2"/>
    <row r="46940" ht="13.15" customHeight="1" x14ac:dyDescent="0.2"/>
    <row r="46941" ht="13.15" customHeight="1" x14ac:dyDescent="0.2"/>
    <row r="46942" ht="13.15" customHeight="1" x14ac:dyDescent="0.2"/>
    <row r="46943" ht="13.15" customHeight="1" x14ac:dyDescent="0.2"/>
    <row r="46944" ht="13.15" customHeight="1" x14ac:dyDescent="0.2"/>
    <row r="46945" ht="13.15" customHeight="1" x14ac:dyDescent="0.2"/>
    <row r="46946" ht="13.15" customHeight="1" x14ac:dyDescent="0.2"/>
    <row r="46947" ht="13.15" customHeight="1" x14ac:dyDescent="0.2"/>
    <row r="46948" ht="13.15" customHeight="1" x14ac:dyDescent="0.2"/>
    <row r="46949" ht="13.15" customHeight="1" x14ac:dyDescent="0.2"/>
    <row r="46950" ht="13.15" customHeight="1" x14ac:dyDescent="0.2"/>
    <row r="46951" ht="13.15" customHeight="1" x14ac:dyDescent="0.2"/>
    <row r="46952" ht="13.15" customHeight="1" x14ac:dyDescent="0.2"/>
    <row r="46953" ht="13.15" customHeight="1" x14ac:dyDescent="0.2"/>
    <row r="46954" ht="13.15" customHeight="1" x14ac:dyDescent="0.2"/>
    <row r="46955" ht="13.15" customHeight="1" x14ac:dyDescent="0.2"/>
    <row r="46956" ht="13.15" customHeight="1" x14ac:dyDescent="0.2"/>
    <row r="46957" ht="13.15" customHeight="1" x14ac:dyDescent="0.2"/>
    <row r="46958" ht="13.15" customHeight="1" x14ac:dyDescent="0.2"/>
    <row r="46959" ht="13.15" customHeight="1" x14ac:dyDescent="0.2"/>
    <row r="46960" ht="13.15" customHeight="1" x14ac:dyDescent="0.2"/>
    <row r="46961" ht="13.15" customHeight="1" x14ac:dyDescent="0.2"/>
    <row r="46962" ht="13.15" customHeight="1" x14ac:dyDescent="0.2"/>
    <row r="46963" ht="13.15" customHeight="1" x14ac:dyDescent="0.2"/>
    <row r="46964" ht="13.15" customHeight="1" x14ac:dyDescent="0.2"/>
    <row r="46965" ht="13.15" customHeight="1" x14ac:dyDescent="0.2"/>
    <row r="46966" ht="13.15" customHeight="1" x14ac:dyDescent="0.2"/>
    <row r="46967" ht="13.15" customHeight="1" x14ac:dyDescent="0.2"/>
    <row r="46968" ht="13.15" customHeight="1" x14ac:dyDescent="0.2"/>
    <row r="46969" ht="13.15" customHeight="1" x14ac:dyDescent="0.2"/>
    <row r="46970" ht="13.15" customHeight="1" x14ac:dyDescent="0.2"/>
    <row r="46971" ht="13.15" customHeight="1" x14ac:dyDescent="0.2"/>
    <row r="46972" ht="13.15" customHeight="1" x14ac:dyDescent="0.2"/>
    <row r="46973" ht="13.15" customHeight="1" x14ac:dyDescent="0.2"/>
    <row r="46974" ht="13.15" customHeight="1" x14ac:dyDescent="0.2"/>
    <row r="46975" ht="13.15" customHeight="1" x14ac:dyDescent="0.2"/>
    <row r="46976" ht="13.15" customHeight="1" x14ac:dyDescent="0.2"/>
    <row r="46977" ht="13.15" customHeight="1" x14ac:dyDescent="0.2"/>
    <row r="46978" ht="13.15" customHeight="1" x14ac:dyDescent="0.2"/>
    <row r="46979" ht="13.15" customHeight="1" x14ac:dyDescent="0.2"/>
    <row r="46980" ht="13.15" customHeight="1" x14ac:dyDescent="0.2"/>
    <row r="46981" ht="13.15" customHeight="1" x14ac:dyDescent="0.2"/>
    <row r="46982" ht="13.15" customHeight="1" x14ac:dyDescent="0.2"/>
    <row r="46983" ht="13.15" customHeight="1" x14ac:dyDescent="0.2"/>
    <row r="46984" ht="13.15" customHeight="1" x14ac:dyDescent="0.2"/>
    <row r="46985" ht="13.15" customHeight="1" x14ac:dyDescent="0.2"/>
    <row r="46986" ht="13.15" customHeight="1" x14ac:dyDescent="0.2"/>
    <row r="46987" ht="13.15" customHeight="1" x14ac:dyDescent="0.2"/>
    <row r="46988" ht="13.15" customHeight="1" x14ac:dyDescent="0.2"/>
    <row r="46989" ht="13.15" customHeight="1" x14ac:dyDescent="0.2"/>
    <row r="46990" ht="13.15" customHeight="1" x14ac:dyDescent="0.2"/>
    <row r="46991" ht="13.15" customHeight="1" x14ac:dyDescent="0.2"/>
    <row r="46992" ht="13.15" customHeight="1" x14ac:dyDescent="0.2"/>
    <row r="46993" ht="13.15" customHeight="1" x14ac:dyDescent="0.2"/>
    <row r="46994" ht="13.15" customHeight="1" x14ac:dyDescent="0.2"/>
    <row r="46995" ht="13.15" customHeight="1" x14ac:dyDescent="0.2"/>
    <row r="46996" ht="13.15" customHeight="1" x14ac:dyDescent="0.2"/>
    <row r="46997" ht="13.15" customHeight="1" x14ac:dyDescent="0.2"/>
    <row r="46998" ht="13.15" customHeight="1" x14ac:dyDescent="0.2"/>
    <row r="46999" ht="13.15" customHeight="1" x14ac:dyDescent="0.2"/>
    <row r="47000" ht="13.15" customHeight="1" x14ac:dyDescent="0.2"/>
    <row r="47001" ht="13.15" customHeight="1" x14ac:dyDescent="0.2"/>
    <row r="47002" ht="13.15" customHeight="1" x14ac:dyDescent="0.2"/>
    <row r="47003" ht="13.15" customHeight="1" x14ac:dyDescent="0.2"/>
    <row r="47004" ht="13.15" customHeight="1" x14ac:dyDescent="0.2"/>
    <row r="47005" ht="13.15" customHeight="1" x14ac:dyDescent="0.2"/>
    <row r="47006" ht="13.15" customHeight="1" x14ac:dyDescent="0.2"/>
    <row r="47007" ht="13.15" customHeight="1" x14ac:dyDescent="0.2"/>
    <row r="47008" ht="13.15" customHeight="1" x14ac:dyDescent="0.2"/>
    <row r="47009" ht="13.15" customHeight="1" x14ac:dyDescent="0.2"/>
    <row r="47010" ht="13.15" customHeight="1" x14ac:dyDescent="0.2"/>
    <row r="47011" ht="13.15" customHeight="1" x14ac:dyDescent="0.2"/>
    <row r="47012" ht="13.15" customHeight="1" x14ac:dyDescent="0.2"/>
    <row r="47013" ht="13.15" customHeight="1" x14ac:dyDescent="0.2"/>
    <row r="47014" ht="13.15" customHeight="1" x14ac:dyDescent="0.2"/>
    <row r="47015" ht="13.15" customHeight="1" x14ac:dyDescent="0.2"/>
    <row r="47016" ht="13.15" customHeight="1" x14ac:dyDescent="0.2"/>
    <row r="47017" ht="13.15" customHeight="1" x14ac:dyDescent="0.2"/>
    <row r="47018" ht="13.15" customHeight="1" x14ac:dyDescent="0.2"/>
    <row r="47019" ht="13.15" customHeight="1" x14ac:dyDescent="0.2"/>
    <row r="47020" ht="13.15" customHeight="1" x14ac:dyDescent="0.2"/>
    <row r="47021" ht="13.15" customHeight="1" x14ac:dyDescent="0.2"/>
    <row r="47022" ht="13.15" customHeight="1" x14ac:dyDescent="0.2"/>
    <row r="47023" ht="13.15" customHeight="1" x14ac:dyDescent="0.2"/>
    <row r="47024" ht="13.15" customHeight="1" x14ac:dyDescent="0.2"/>
    <row r="47025" ht="13.15" customHeight="1" x14ac:dyDescent="0.2"/>
    <row r="47026" ht="13.15" customHeight="1" x14ac:dyDescent="0.2"/>
    <row r="47027" ht="13.15" customHeight="1" x14ac:dyDescent="0.2"/>
    <row r="47028" ht="13.15" customHeight="1" x14ac:dyDescent="0.2"/>
    <row r="47029" ht="13.15" customHeight="1" x14ac:dyDescent="0.2"/>
    <row r="47030" ht="13.15" customHeight="1" x14ac:dyDescent="0.2"/>
    <row r="47031" ht="13.15" customHeight="1" x14ac:dyDescent="0.2"/>
    <row r="47032" ht="13.15" customHeight="1" x14ac:dyDescent="0.2"/>
    <row r="47033" ht="13.15" customHeight="1" x14ac:dyDescent="0.2"/>
    <row r="47034" ht="13.15" customHeight="1" x14ac:dyDescent="0.2"/>
    <row r="47035" ht="13.15" customHeight="1" x14ac:dyDescent="0.2"/>
    <row r="47036" ht="13.15" customHeight="1" x14ac:dyDescent="0.2"/>
    <row r="47037" ht="13.15" customHeight="1" x14ac:dyDescent="0.2"/>
    <row r="47038" ht="13.15" customHeight="1" x14ac:dyDescent="0.2"/>
    <row r="47039" ht="13.15" customHeight="1" x14ac:dyDescent="0.2"/>
    <row r="47040" ht="13.15" customHeight="1" x14ac:dyDescent="0.2"/>
    <row r="47041" ht="13.15" customHeight="1" x14ac:dyDescent="0.2"/>
    <row r="47042" ht="13.15" customHeight="1" x14ac:dyDescent="0.2"/>
    <row r="47043" ht="13.15" customHeight="1" x14ac:dyDescent="0.2"/>
    <row r="47044" ht="13.15" customHeight="1" x14ac:dyDescent="0.2"/>
    <row r="47045" ht="13.15" customHeight="1" x14ac:dyDescent="0.2"/>
    <row r="47046" ht="13.15" customHeight="1" x14ac:dyDescent="0.2"/>
    <row r="47047" ht="13.15" customHeight="1" x14ac:dyDescent="0.2"/>
    <row r="47048" ht="13.15" customHeight="1" x14ac:dyDescent="0.2"/>
    <row r="47049" ht="13.15" customHeight="1" x14ac:dyDescent="0.2"/>
    <row r="47050" ht="13.15" customHeight="1" x14ac:dyDescent="0.2"/>
    <row r="47051" ht="13.15" customHeight="1" x14ac:dyDescent="0.2"/>
    <row r="47052" ht="13.15" customHeight="1" x14ac:dyDescent="0.2"/>
    <row r="47053" ht="13.15" customHeight="1" x14ac:dyDescent="0.2"/>
    <row r="47054" ht="13.15" customHeight="1" x14ac:dyDescent="0.2"/>
    <row r="47055" ht="13.15" customHeight="1" x14ac:dyDescent="0.2"/>
    <row r="47056" ht="13.15" customHeight="1" x14ac:dyDescent="0.2"/>
    <row r="47057" ht="13.15" customHeight="1" x14ac:dyDescent="0.2"/>
    <row r="47058" ht="13.15" customHeight="1" x14ac:dyDescent="0.2"/>
    <row r="47059" ht="13.15" customHeight="1" x14ac:dyDescent="0.2"/>
    <row r="47060" ht="13.15" customHeight="1" x14ac:dyDescent="0.2"/>
    <row r="47061" ht="13.15" customHeight="1" x14ac:dyDescent="0.2"/>
    <row r="47062" ht="13.15" customHeight="1" x14ac:dyDescent="0.2"/>
    <row r="47063" ht="13.15" customHeight="1" x14ac:dyDescent="0.2"/>
    <row r="47064" ht="13.15" customHeight="1" x14ac:dyDescent="0.2"/>
    <row r="47065" ht="13.15" customHeight="1" x14ac:dyDescent="0.2"/>
    <row r="47066" ht="13.15" customHeight="1" x14ac:dyDescent="0.2"/>
    <row r="47067" ht="13.15" customHeight="1" x14ac:dyDescent="0.2"/>
    <row r="47068" ht="13.15" customHeight="1" x14ac:dyDescent="0.2"/>
    <row r="47069" ht="13.15" customHeight="1" x14ac:dyDescent="0.2"/>
    <row r="47070" ht="13.15" customHeight="1" x14ac:dyDescent="0.2"/>
    <row r="47071" ht="13.15" customHeight="1" x14ac:dyDescent="0.2"/>
    <row r="47072" ht="13.15" customHeight="1" x14ac:dyDescent="0.2"/>
    <row r="47073" ht="13.15" customHeight="1" x14ac:dyDescent="0.2"/>
    <row r="47074" ht="13.15" customHeight="1" x14ac:dyDescent="0.2"/>
    <row r="47075" ht="13.15" customHeight="1" x14ac:dyDescent="0.2"/>
    <row r="47076" ht="13.15" customHeight="1" x14ac:dyDescent="0.2"/>
    <row r="47077" ht="13.15" customHeight="1" x14ac:dyDescent="0.2"/>
    <row r="47078" ht="13.15" customHeight="1" x14ac:dyDescent="0.2"/>
    <row r="47079" ht="13.15" customHeight="1" x14ac:dyDescent="0.2"/>
    <row r="47080" ht="13.15" customHeight="1" x14ac:dyDescent="0.2"/>
    <row r="47081" ht="13.15" customHeight="1" x14ac:dyDescent="0.2"/>
    <row r="47082" ht="13.15" customHeight="1" x14ac:dyDescent="0.2"/>
    <row r="47083" ht="13.15" customHeight="1" x14ac:dyDescent="0.2"/>
    <row r="47084" ht="13.15" customHeight="1" x14ac:dyDescent="0.2"/>
    <row r="47085" ht="13.15" customHeight="1" x14ac:dyDescent="0.2"/>
    <row r="47086" ht="13.15" customHeight="1" x14ac:dyDescent="0.2"/>
    <row r="47087" ht="13.15" customHeight="1" x14ac:dyDescent="0.2"/>
    <row r="47088" ht="13.15" customHeight="1" x14ac:dyDescent="0.2"/>
    <row r="47089" ht="13.15" customHeight="1" x14ac:dyDescent="0.2"/>
    <row r="47090" ht="13.15" customHeight="1" x14ac:dyDescent="0.2"/>
    <row r="47091" ht="13.15" customHeight="1" x14ac:dyDescent="0.2"/>
    <row r="47092" ht="13.15" customHeight="1" x14ac:dyDescent="0.2"/>
    <row r="47093" ht="13.15" customHeight="1" x14ac:dyDescent="0.2"/>
    <row r="47094" ht="13.15" customHeight="1" x14ac:dyDescent="0.2"/>
    <row r="47095" ht="13.15" customHeight="1" x14ac:dyDescent="0.2"/>
    <row r="47096" ht="13.15" customHeight="1" x14ac:dyDescent="0.2"/>
    <row r="47097" ht="13.15" customHeight="1" x14ac:dyDescent="0.2"/>
    <row r="47098" ht="13.15" customHeight="1" x14ac:dyDescent="0.2"/>
    <row r="47099" ht="13.15" customHeight="1" x14ac:dyDescent="0.2"/>
    <row r="47100" ht="13.15" customHeight="1" x14ac:dyDescent="0.2"/>
    <row r="47101" ht="13.15" customHeight="1" x14ac:dyDescent="0.2"/>
    <row r="47102" ht="13.15" customHeight="1" x14ac:dyDescent="0.2"/>
    <row r="47103" ht="13.15" customHeight="1" x14ac:dyDescent="0.2"/>
    <row r="47104" ht="13.15" customHeight="1" x14ac:dyDescent="0.2"/>
    <row r="47105" ht="13.15" customHeight="1" x14ac:dyDescent="0.2"/>
    <row r="47106" ht="13.15" customHeight="1" x14ac:dyDescent="0.2"/>
    <row r="47107" ht="13.15" customHeight="1" x14ac:dyDescent="0.2"/>
    <row r="47108" ht="13.15" customHeight="1" x14ac:dyDescent="0.2"/>
    <row r="47109" ht="13.15" customHeight="1" x14ac:dyDescent="0.2"/>
    <row r="47110" ht="13.15" customHeight="1" x14ac:dyDescent="0.2"/>
    <row r="47111" ht="13.15" customHeight="1" x14ac:dyDescent="0.2"/>
    <row r="47112" ht="13.15" customHeight="1" x14ac:dyDescent="0.2"/>
    <row r="47113" ht="13.15" customHeight="1" x14ac:dyDescent="0.2"/>
    <row r="47114" ht="13.15" customHeight="1" x14ac:dyDescent="0.2"/>
    <row r="47115" ht="13.15" customHeight="1" x14ac:dyDescent="0.2"/>
    <row r="47116" ht="13.15" customHeight="1" x14ac:dyDescent="0.2"/>
    <row r="47117" ht="13.15" customHeight="1" x14ac:dyDescent="0.2"/>
    <row r="47118" ht="13.15" customHeight="1" x14ac:dyDescent="0.2"/>
    <row r="47119" ht="13.15" customHeight="1" x14ac:dyDescent="0.2"/>
    <row r="47120" ht="13.15" customHeight="1" x14ac:dyDescent="0.2"/>
    <row r="47121" ht="13.15" customHeight="1" x14ac:dyDescent="0.2"/>
    <row r="47122" ht="13.15" customHeight="1" x14ac:dyDescent="0.2"/>
    <row r="47123" ht="13.15" customHeight="1" x14ac:dyDescent="0.2"/>
    <row r="47124" ht="13.15" customHeight="1" x14ac:dyDescent="0.2"/>
    <row r="47125" ht="13.15" customHeight="1" x14ac:dyDescent="0.2"/>
    <row r="47126" ht="13.15" customHeight="1" x14ac:dyDescent="0.2"/>
    <row r="47127" ht="13.15" customHeight="1" x14ac:dyDescent="0.2"/>
    <row r="47128" ht="13.15" customHeight="1" x14ac:dyDescent="0.2"/>
    <row r="47129" ht="13.15" customHeight="1" x14ac:dyDescent="0.2"/>
    <row r="47130" ht="13.15" customHeight="1" x14ac:dyDescent="0.2"/>
    <row r="47131" ht="13.15" customHeight="1" x14ac:dyDescent="0.2"/>
    <row r="47132" ht="13.15" customHeight="1" x14ac:dyDescent="0.2"/>
    <row r="47133" ht="13.15" customHeight="1" x14ac:dyDescent="0.2"/>
    <row r="47134" ht="13.15" customHeight="1" x14ac:dyDescent="0.2"/>
    <row r="47135" ht="13.15" customHeight="1" x14ac:dyDescent="0.2"/>
    <row r="47136" ht="13.15" customHeight="1" x14ac:dyDescent="0.2"/>
    <row r="47137" ht="13.15" customHeight="1" x14ac:dyDescent="0.2"/>
    <row r="47138" ht="13.15" customHeight="1" x14ac:dyDescent="0.2"/>
    <row r="47139" ht="13.15" customHeight="1" x14ac:dyDescent="0.2"/>
    <row r="47140" ht="13.15" customHeight="1" x14ac:dyDescent="0.2"/>
    <row r="47141" ht="13.15" customHeight="1" x14ac:dyDescent="0.2"/>
    <row r="47142" ht="13.15" customHeight="1" x14ac:dyDescent="0.2"/>
    <row r="47143" ht="13.15" customHeight="1" x14ac:dyDescent="0.2"/>
    <row r="47144" ht="13.15" customHeight="1" x14ac:dyDescent="0.2"/>
    <row r="47145" ht="13.15" customHeight="1" x14ac:dyDescent="0.2"/>
    <row r="47146" ht="13.15" customHeight="1" x14ac:dyDescent="0.2"/>
    <row r="47147" ht="13.15" customHeight="1" x14ac:dyDescent="0.2"/>
    <row r="47148" ht="13.15" customHeight="1" x14ac:dyDescent="0.2"/>
    <row r="47149" ht="13.15" customHeight="1" x14ac:dyDescent="0.2"/>
    <row r="47150" ht="13.15" customHeight="1" x14ac:dyDescent="0.2"/>
    <row r="47151" ht="13.15" customHeight="1" x14ac:dyDescent="0.2"/>
    <row r="47152" ht="13.15" customHeight="1" x14ac:dyDescent="0.2"/>
    <row r="47153" ht="13.15" customHeight="1" x14ac:dyDescent="0.2"/>
    <row r="47154" ht="13.15" customHeight="1" x14ac:dyDescent="0.2"/>
    <row r="47155" ht="13.15" customHeight="1" x14ac:dyDescent="0.2"/>
    <row r="47156" ht="13.15" customHeight="1" x14ac:dyDescent="0.2"/>
    <row r="47157" ht="13.15" customHeight="1" x14ac:dyDescent="0.2"/>
    <row r="47158" ht="13.15" customHeight="1" x14ac:dyDescent="0.2"/>
    <row r="47159" ht="13.15" customHeight="1" x14ac:dyDescent="0.2"/>
    <row r="47160" ht="13.15" customHeight="1" x14ac:dyDescent="0.2"/>
    <row r="47161" ht="13.15" customHeight="1" x14ac:dyDescent="0.2"/>
    <row r="47162" ht="13.15" customHeight="1" x14ac:dyDescent="0.2"/>
    <row r="47163" ht="13.15" customHeight="1" x14ac:dyDescent="0.2"/>
    <row r="47164" ht="13.15" customHeight="1" x14ac:dyDescent="0.2"/>
    <row r="47165" ht="13.15" customHeight="1" x14ac:dyDescent="0.2"/>
    <row r="47166" ht="13.15" customHeight="1" x14ac:dyDescent="0.2"/>
    <row r="47167" ht="13.15" customHeight="1" x14ac:dyDescent="0.2"/>
    <row r="47168" ht="13.15" customHeight="1" x14ac:dyDescent="0.2"/>
    <row r="47169" ht="13.15" customHeight="1" x14ac:dyDescent="0.2"/>
    <row r="47170" ht="13.15" customHeight="1" x14ac:dyDescent="0.2"/>
    <row r="47171" ht="13.15" customHeight="1" x14ac:dyDescent="0.2"/>
    <row r="47172" ht="13.15" customHeight="1" x14ac:dyDescent="0.2"/>
    <row r="47173" ht="13.15" customHeight="1" x14ac:dyDescent="0.2"/>
    <row r="47174" ht="13.15" customHeight="1" x14ac:dyDescent="0.2"/>
    <row r="47175" ht="13.15" customHeight="1" x14ac:dyDescent="0.2"/>
    <row r="47176" ht="13.15" customHeight="1" x14ac:dyDescent="0.2"/>
    <row r="47177" ht="13.15" customHeight="1" x14ac:dyDescent="0.2"/>
    <row r="47178" ht="13.15" customHeight="1" x14ac:dyDescent="0.2"/>
    <row r="47179" ht="13.15" customHeight="1" x14ac:dyDescent="0.2"/>
    <row r="47180" ht="13.15" customHeight="1" x14ac:dyDescent="0.2"/>
    <row r="47181" ht="13.15" customHeight="1" x14ac:dyDescent="0.2"/>
    <row r="47182" ht="13.15" customHeight="1" x14ac:dyDescent="0.2"/>
    <row r="47183" ht="13.15" customHeight="1" x14ac:dyDescent="0.2"/>
    <row r="47184" ht="13.15" customHeight="1" x14ac:dyDescent="0.2"/>
    <row r="47185" ht="13.15" customHeight="1" x14ac:dyDescent="0.2"/>
    <row r="47186" ht="13.15" customHeight="1" x14ac:dyDescent="0.2"/>
    <row r="47187" ht="13.15" customHeight="1" x14ac:dyDescent="0.2"/>
    <row r="47188" ht="13.15" customHeight="1" x14ac:dyDescent="0.2"/>
    <row r="47189" ht="13.15" customHeight="1" x14ac:dyDescent="0.2"/>
    <row r="47190" ht="13.15" customHeight="1" x14ac:dyDescent="0.2"/>
    <row r="47191" ht="13.15" customHeight="1" x14ac:dyDescent="0.2"/>
    <row r="47192" ht="13.15" customHeight="1" x14ac:dyDescent="0.2"/>
    <row r="47193" ht="13.15" customHeight="1" x14ac:dyDescent="0.2"/>
    <row r="47194" ht="13.15" customHeight="1" x14ac:dyDescent="0.2"/>
    <row r="47195" ht="13.15" customHeight="1" x14ac:dyDescent="0.2"/>
    <row r="47196" ht="13.15" customHeight="1" x14ac:dyDescent="0.2"/>
    <row r="47197" ht="13.15" customHeight="1" x14ac:dyDescent="0.2"/>
    <row r="47198" ht="13.15" customHeight="1" x14ac:dyDescent="0.2"/>
    <row r="47199" ht="13.15" customHeight="1" x14ac:dyDescent="0.2"/>
    <row r="47200" ht="13.15" customHeight="1" x14ac:dyDescent="0.2"/>
    <row r="47201" ht="13.15" customHeight="1" x14ac:dyDescent="0.2"/>
    <row r="47202" ht="13.15" customHeight="1" x14ac:dyDescent="0.2"/>
    <row r="47203" ht="13.15" customHeight="1" x14ac:dyDescent="0.2"/>
    <row r="47204" ht="13.15" customHeight="1" x14ac:dyDescent="0.2"/>
    <row r="47205" ht="13.15" customHeight="1" x14ac:dyDescent="0.2"/>
    <row r="47206" ht="13.15" customHeight="1" x14ac:dyDescent="0.2"/>
    <row r="47207" ht="13.15" customHeight="1" x14ac:dyDescent="0.2"/>
    <row r="47208" ht="13.15" customHeight="1" x14ac:dyDescent="0.2"/>
    <row r="47209" ht="13.15" customHeight="1" x14ac:dyDescent="0.2"/>
    <row r="47210" ht="13.15" customHeight="1" x14ac:dyDescent="0.2"/>
    <row r="47211" ht="13.15" customHeight="1" x14ac:dyDescent="0.2"/>
    <row r="47212" ht="13.15" customHeight="1" x14ac:dyDescent="0.2"/>
    <row r="47213" ht="13.15" customHeight="1" x14ac:dyDescent="0.2"/>
    <row r="47214" ht="13.15" customHeight="1" x14ac:dyDescent="0.2"/>
    <row r="47215" ht="13.15" customHeight="1" x14ac:dyDescent="0.2"/>
    <row r="47216" ht="13.15" customHeight="1" x14ac:dyDescent="0.2"/>
    <row r="47217" ht="13.15" customHeight="1" x14ac:dyDescent="0.2"/>
    <row r="47218" ht="13.15" customHeight="1" x14ac:dyDescent="0.2"/>
    <row r="47219" ht="13.15" customHeight="1" x14ac:dyDescent="0.2"/>
    <row r="47220" ht="13.15" customHeight="1" x14ac:dyDescent="0.2"/>
    <row r="47221" ht="13.15" customHeight="1" x14ac:dyDescent="0.2"/>
    <row r="47222" ht="13.15" customHeight="1" x14ac:dyDescent="0.2"/>
    <row r="47223" ht="13.15" customHeight="1" x14ac:dyDescent="0.2"/>
    <row r="47224" ht="13.15" customHeight="1" x14ac:dyDescent="0.2"/>
    <row r="47225" ht="13.15" customHeight="1" x14ac:dyDescent="0.2"/>
    <row r="47226" ht="13.15" customHeight="1" x14ac:dyDescent="0.2"/>
    <row r="47227" ht="13.15" customHeight="1" x14ac:dyDescent="0.2"/>
    <row r="47228" ht="13.15" customHeight="1" x14ac:dyDescent="0.2"/>
    <row r="47229" ht="13.15" customHeight="1" x14ac:dyDescent="0.2"/>
    <row r="47230" ht="13.15" customHeight="1" x14ac:dyDescent="0.2"/>
    <row r="47231" ht="13.15" customHeight="1" x14ac:dyDescent="0.2"/>
    <row r="47232" ht="13.15" customHeight="1" x14ac:dyDescent="0.2"/>
    <row r="47233" ht="13.15" customHeight="1" x14ac:dyDescent="0.2"/>
    <row r="47234" ht="13.15" customHeight="1" x14ac:dyDescent="0.2"/>
    <row r="47235" ht="13.15" customHeight="1" x14ac:dyDescent="0.2"/>
    <row r="47236" ht="13.15" customHeight="1" x14ac:dyDescent="0.2"/>
    <row r="47237" ht="13.15" customHeight="1" x14ac:dyDescent="0.2"/>
    <row r="47238" ht="13.15" customHeight="1" x14ac:dyDescent="0.2"/>
    <row r="47239" ht="13.15" customHeight="1" x14ac:dyDescent="0.2"/>
    <row r="47240" ht="13.15" customHeight="1" x14ac:dyDescent="0.2"/>
    <row r="47241" ht="13.15" customHeight="1" x14ac:dyDescent="0.2"/>
    <row r="47242" ht="13.15" customHeight="1" x14ac:dyDescent="0.2"/>
    <row r="47243" ht="13.15" customHeight="1" x14ac:dyDescent="0.2"/>
    <row r="47244" ht="13.15" customHeight="1" x14ac:dyDescent="0.2"/>
    <row r="47245" ht="13.15" customHeight="1" x14ac:dyDescent="0.2"/>
    <row r="47246" ht="13.15" customHeight="1" x14ac:dyDescent="0.2"/>
    <row r="47247" ht="13.15" customHeight="1" x14ac:dyDescent="0.2"/>
    <row r="47248" ht="13.15" customHeight="1" x14ac:dyDescent="0.2"/>
    <row r="47249" ht="13.15" customHeight="1" x14ac:dyDescent="0.2"/>
    <row r="47250" ht="13.15" customHeight="1" x14ac:dyDescent="0.2"/>
    <row r="47251" ht="13.15" customHeight="1" x14ac:dyDescent="0.2"/>
    <row r="47252" ht="13.15" customHeight="1" x14ac:dyDescent="0.2"/>
    <row r="47253" ht="13.15" customHeight="1" x14ac:dyDescent="0.2"/>
    <row r="47254" ht="13.15" customHeight="1" x14ac:dyDescent="0.2"/>
    <row r="47255" ht="13.15" customHeight="1" x14ac:dyDescent="0.2"/>
    <row r="47256" ht="13.15" customHeight="1" x14ac:dyDescent="0.2"/>
    <row r="47257" ht="13.15" customHeight="1" x14ac:dyDescent="0.2"/>
    <row r="47258" ht="13.15" customHeight="1" x14ac:dyDescent="0.2"/>
    <row r="47259" ht="13.15" customHeight="1" x14ac:dyDescent="0.2"/>
    <row r="47260" ht="13.15" customHeight="1" x14ac:dyDescent="0.2"/>
    <row r="47261" ht="13.15" customHeight="1" x14ac:dyDescent="0.2"/>
    <row r="47262" ht="13.15" customHeight="1" x14ac:dyDescent="0.2"/>
    <row r="47263" ht="13.15" customHeight="1" x14ac:dyDescent="0.2"/>
    <row r="47264" ht="13.15" customHeight="1" x14ac:dyDescent="0.2"/>
    <row r="47265" ht="13.15" customHeight="1" x14ac:dyDescent="0.2"/>
    <row r="47266" ht="13.15" customHeight="1" x14ac:dyDescent="0.2"/>
    <row r="47267" ht="13.15" customHeight="1" x14ac:dyDescent="0.2"/>
    <row r="47268" ht="13.15" customHeight="1" x14ac:dyDescent="0.2"/>
    <row r="47269" ht="13.15" customHeight="1" x14ac:dyDescent="0.2"/>
    <row r="47270" ht="13.15" customHeight="1" x14ac:dyDescent="0.2"/>
    <row r="47271" ht="13.15" customHeight="1" x14ac:dyDescent="0.2"/>
    <row r="47272" ht="13.15" customHeight="1" x14ac:dyDescent="0.2"/>
    <row r="47273" ht="13.15" customHeight="1" x14ac:dyDescent="0.2"/>
    <row r="47274" ht="13.15" customHeight="1" x14ac:dyDescent="0.2"/>
    <row r="47275" ht="13.15" customHeight="1" x14ac:dyDescent="0.2"/>
    <row r="47276" ht="13.15" customHeight="1" x14ac:dyDescent="0.2"/>
    <row r="47277" ht="13.15" customHeight="1" x14ac:dyDescent="0.2"/>
    <row r="47278" ht="13.15" customHeight="1" x14ac:dyDescent="0.2"/>
    <row r="47279" ht="13.15" customHeight="1" x14ac:dyDescent="0.2"/>
    <row r="47280" ht="13.15" customHeight="1" x14ac:dyDescent="0.2"/>
    <row r="47281" ht="13.15" customHeight="1" x14ac:dyDescent="0.2"/>
    <row r="47282" ht="13.15" customHeight="1" x14ac:dyDescent="0.2"/>
    <row r="47283" ht="13.15" customHeight="1" x14ac:dyDescent="0.2"/>
    <row r="47284" ht="13.15" customHeight="1" x14ac:dyDescent="0.2"/>
    <row r="47285" ht="13.15" customHeight="1" x14ac:dyDescent="0.2"/>
    <row r="47286" ht="13.15" customHeight="1" x14ac:dyDescent="0.2"/>
    <row r="47287" ht="13.15" customHeight="1" x14ac:dyDescent="0.2"/>
    <row r="47288" ht="13.15" customHeight="1" x14ac:dyDescent="0.2"/>
    <row r="47289" ht="13.15" customHeight="1" x14ac:dyDescent="0.2"/>
    <row r="47290" ht="13.15" customHeight="1" x14ac:dyDescent="0.2"/>
    <row r="47291" ht="13.15" customHeight="1" x14ac:dyDescent="0.2"/>
    <row r="47292" ht="13.15" customHeight="1" x14ac:dyDescent="0.2"/>
    <row r="47293" ht="13.15" customHeight="1" x14ac:dyDescent="0.2"/>
    <row r="47294" ht="13.15" customHeight="1" x14ac:dyDescent="0.2"/>
    <row r="47295" ht="13.15" customHeight="1" x14ac:dyDescent="0.2"/>
    <row r="47296" ht="13.15" customHeight="1" x14ac:dyDescent="0.2"/>
    <row r="47297" ht="13.15" customHeight="1" x14ac:dyDescent="0.2"/>
    <row r="47298" ht="13.15" customHeight="1" x14ac:dyDescent="0.2"/>
    <row r="47299" ht="13.15" customHeight="1" x14ac:dyDescent="0.2"/>
    <row r="47300" ht="13.15" customHeight="1" x14ac:dyDescent="0.2"/>
    <row r="47301" ht="13.15" customHeight="1" x14ac:dyDescent="0.2"/>
    <row r="47302" ht="13.15" customHeight="1" x14ac:dyDescent="0.2"/>
    <row r="47303" ht="13.15" customHeight="1" x14ac:dyDescent="0.2"/>
    <row r="47304" ht="13.15" customHeight="1" x14ac:dyDescent="0.2"/>
    <row r="47305" ht="13.15" customHeight="1" x14ac:dyDescent="0.2"/>
    <row r="47306" ht="13.15" customHeight="1" x14ac:dyDescent="0.2"/>
    <row r="47307" ht="13.15" customHeight="1" x14ac:dyDescent="0.2"/>
    <row r="47308" ht="13.15" customHeight="1" x14ac:dyDescent="0.2"/>
    <row r="47309" ht="13.15" customHeight="1" x14ac:dyDescent="0.2"/>
    <row r="47310" ht="13.15" customHeight="1" x14ac:dyDescent="0.2"/>
    <row r="47311" ht="13.15" customHeight="1" x14ac:dyDescent="0.2"/>
    <row r="47312" ht="13.15" customHeight="1" x14ac:dyDescent="0.2"/>
    <row r="47313" ht="13.15" customHeight="1" x14ac:dyDescent="0.2"/>
    <row r="47314" ht="13.15" customHeight="1" x14ac:dyDescent="0.2"/>
    <row r="47315" ht="13.15" customHeight="1" x14ac:dyDescent="0.2"/>
    <row r="47316" ht="13.15" customHeight="1" x14ac:dyDescent="0.2"/>
    <row r="47317" ht="13.15" customHeight="1" x14ac:dyDescent="0.2"/>
    <row r="47318" ht="13.15" customHeight="1" x14ac:dyDescent="0.2"/>
    <row r="47319" ht="13.15" customHeight="1" x14ac:dyDescent="0.2"/>
    <row r="47320" ht="13.15" customHeight="1" x14ac:dyDescent="0.2"/>
    <row r="47321" ht="13.15" customHeight="1" x14ac:dyDescent="0.2"/>
    <row r="47322" ht="13.15" customHeight="1" x14ac:dyDescent="0.2"/>
    <row r="47323" ht="13.15" customHeight="1" x14ac:dyDescent="0.2"/>
    <row r="47324" ht="13.15" customHeight="1" x14ac:dyDescent="0.2"/>
    <row r="47325" ht="13.15" customHeight="1" x14ac:dyDescent="0.2"/>
    <row r="47326" ht="13.15" customHeight="1" x14ac:dyDescent="0.2"/>
    <row r="47327" ht="13.15" customHeight="1" x14ac:dyDescent="0.2"/>
    <row r="47328" ht="13.15" customHeight="1" x14ac:dyDescent="0.2"/>
    <row r="47329" ht="13.15" customHeight="1" x14ac:dyDescent="0.2"/>
    <row r="47330" ht="13.15" customHeight="1" x14ac:dyDescent="0.2"/>
    <row r="47331" ht="13.15" customHeight="1" x14ac:dyDescent="0.2"/>
    <row r="47332" ht="13.15" customHeight="1" x14ac:dyDescent="0.2"/>
    <row r="47333" ht="13.15" customHeight="1" x14ac:dyDescent="0.2"/>
    <row r="47334" ht="13.15" customHeight="1" x14ac:dyDescent="0.2"/>
    <row r="47335" ht="13.15" customHeight="1" x14ac:dyDescent="0.2"/>
    <row r="47336" ht="13.15" customHeight="1" x14ac:dyDescent="0.2"/>
    <row r="47337" ht="13.15" customHeight="1" x14ac:dyDescent="0.2"/>
    <row r="47338" ht="13.15" customHeight="1" x14ac:dyDescent="0.2"/>
    <row r="47339" ht="13.15" customHeight="1" x14ac:dyDescent="0.2"/>
    <row r="47340" ht="13.15" customHeight="1" x14ac:dyDescent="0.2"/>
    <row r="47341" ht="13.15" customHeight="1" x14ac:dyDescent="0.2"/>
    <row r="47342" ht="13.15" customHeight="1" x14ac:dyDescent="0.2"/>
    <row r="47343" ht="13.15" customHeight="1" x14ac:dyDescent="0.2"/>
    <row r="47344" ht="13.15" customHeight="1" x14ac:dyDescent="0.2"/>
    <row r="47345" ht="13.15" customHeight="1" x14ac:dyDescent="0.2"/>
    <row r="47346" ht="13.15" customHeight="1" x14ac:dyDescent="0.2"/>
    <row r="47347" ht="13.15" customHeight="1" x14ac:dyDescent="0.2"/>
    <row r="47348" ht="13.15" customHeight="1" x14ac:dyDescent="0.2"/>
    <row r="47349" ht="13.15" customHeight="1" x14ac:dyDescent="0.2"/>
    <row r="47350" ht="13.15" customHeight="1" x14ac:dyDescent="0.2"/>
    <row r="47351" ht="13.15" customHeight="1" x14ac:dyDescent="0.2"/>
    <row r="47352" ht="13.15" customHeight="1" x14ac:dyDescent="0.2"/>
    <row r="47353" ht="13.15" customHeight="1" x14ac:dyDescent="0.2"/>
    <row r="47354" ht="13.15" customHeight="1" x14ac:dyDescent="0.2"/>
    <row r="47355" ht="13.15" customHeight="1" x14ac:dyDescent="0.2"/>
    <row r="47356" ht="13.15" customHeight="1" x14ac:dyDescent="0.2"/>
    <row r="47357" ht="13.15" customHeight="1" x14ac:dyDescent="0.2"/>
    <row r="47358" ht="13.15" customHeight="1" x14ac:dyDescent="0.2"/>
    <row r="47359" ht="13.15" customHeight="1" x14ac:dyDescent="0.2"/>
    <row r="47360" ht="13.15" customHeight="1" x14ac:dyDescent="0.2"/>
    <row r="47361" ht="13.15" customHeight="1" x14ac:dyDescent="0.2"/>
    <row r="47362" ht="13.15" customHeight="1" x14ac:dyDescent="0.2"/>
    <row r="47363" ht="13.15" customHeight="1" x14ac:dyDescent="0.2"/>
    <row r="47364" ht="13.15" customHeight="1" x14ac:dyDescent="0.2"/>
    <row r="47365" ht="13.15" customHeight="1" x14ac:dyDescent="0.2"/>
    <row r="47366" ht="13.15" customHeight="1" x14ac:dyDescent="0.2"/>
    <row r="47367" ht="13.15" customHeight="1" x14ac:dyDescent="0.2"/>
    <row r="47368" ht="13.15" customHeight="1" x14ac:dyDescent="0.2"/>
    <row r="47369" ht="13.15" customHeight="1" x14ac:dyDescent="0.2"/>
    <row r="47370" ht="13.15" customHeight="1" x14ac:dyDescent="0.2"/>
    <row r="47371" ht="13.15" customHeight="1" x14ac:dyDescent="0.2"/>
    <row r="47372" ht="13.15" customHeight="1" x14ac:dyDescent="0.2"/>
    <row r="47373" ht="13.15" customHeight="1" x14ac:dyDescent="0.2"/>
    <row r="47374" ht="13.15" customHeight="1" x14ac:dyDescent="0.2"/>
    <row r="47375" ht="13.15" customHeight="1" x14ac:dyDescent="0.2"/>
    <row r="47376" ht="13.15" customHeight="1" x14ac:dyDescent="0.2"/>
    <row r="47377" ht="13.15" customHeight="1" x14ac:dyDescent="0.2"/>
    <row r="47378" ht="13.15" customHeight="1" x14ac:dyDescent="0.2"/>
    <row r="47379" ht="13.15" customHeight="1" x14ac:dyDescent="0.2"/>
    <row r="47380" ht="13.15" customHeight="1" x14ac:dyDescent="0.2"/>
    <row r="47381" ht="13.15" customHeight="1" x14ac:dyDescent="0.2"/>
    <row r="47382" ht="13.15" customHeight="1" x14ac:dyDescent="0.2"/>
    <row r="47383" ht="13.15" customHeight="1" x14ac:dyDescent="0.2"/>
    <row r="47384" ht="13.15" customHeight="1" x14ac:dyDescent="0.2"/>
    <row r="47385" ht="13.15" customHeight="1" x14ac:dyDescent="0.2"/>
    <row r="47386" ht="13.15" customHeight="1" x14ac:dyDescent="0.2"/>
    <row r="47387" ht="13.15" customHeight="1" x14ac:dyDescent="0.2"/>
    <row r="47388" ht="13.15" customHeight="1" x14ac:dyDescent="0.2"/>
    <row r="47389" ht="13.15" customHeight="1" x14ac:dyDescent="0.2"/>
    <row r="47390" ht="13.15" customHeight="1" x14ac:dyDescent="0.2"/>
    <row r="47391" ht="13.15" customHeight="1" x14ac:dyDescent="0.2"/>
    <row r="47392" ht="13.15" customHeight="1" x14ac:dyDescent="0.2"/>
    <row r="47393" ht="13.15" customHeight="1" x14ac:dyDescent="0.2"/>
    <row r="47394" ht="13.15" customHeight="1" x14ac:dyDescent="0.2"/>
    <row r="47395" ht="13.15" customHeight="1" x14ac:dyDescent="0.2"/>
    <row r="47396" ht="13.15" customHeight="1" x14ac:dyDescent="0.2"/>
    <row r="47397" ht="13.15" customHeight="1" x14ac:dyDescent="0.2"/>
    <row r="47398" ht="13.15" customHeight="1" x14ac:dyDescent="0.2"/>
    <row r="47399" ht="13.15" customHeight="1" x14ac:dyDescent="0.2"/>
    <row r="47400" ht="13.15" customHeight="1" x14ac:dyDescent="0.2"/>
    <row r="47401" ht="13.15" customHeight="1" x14ac:dyDescent="0.2"/>
    <row r="47402" ht="13.15" customHeight="1" x14ac:dyDescent="0.2"/>
    <row r="47403" ht="13.15" customHeight="1" x14ac:dyDescent="0.2"/>
    <row r="47404" ht="13.15" customHeight="1" x14ac:dyDescent="0.2"/>
    <row r="47405" ht="13.15" customHeight="1" x14ac:dyDescent="0.2"/>
    <row r="47406" ht="13.15" customHeight="1" x14ac:dyDescent="0.2"/>
    <row r="47407" ht="13.15" customHeight="1" x14ac:dyDescent="0.2"/>
    <row r="47408" ht="13.15" customHeight="1" x14ac:dyDescent="0.2"/>
    <row r="47409" ht="13.15" customHeight="1" x14ac:dyDescent="0.2"/>
    <row r="47410" ht="13.15" customHeight="1" x14ac:dyDescent="0.2"/>
    <row r="47411" ht="13.15" customHeight="1" x14ac:dyDescent="0.2"/>
    <row r="47412" ht="13.15" customHeight="1" x14ac:dyDescent="0.2"/>
    <row r="47413" ht="13.15" customHeight="1" x14ac:dyDescent="0.2"/>
    <row r="47414" ht="13.15" customHeight="1" x14ac:dyDescent="0.2"/>
    <row r="47415" ht="13.15" customHeight="1" x14ac:dyDescent="0.2"/>
    <row r="47416" ht="13.15" customHeight="1" x14ac:dyDescent="0.2"/>
    <row r="47417" ht="13.15" customHeight="1" x14ac:dyDescent="0.2"/>
    <row r="47418" ht="13.15" customHeight="1" x14ac:dyDescent="0.2"/>
    <row r="47419" ht="13.15" customHeight="1" x14ac:dyDescent="0.2"/>
    <row r="47420" ht="13.15" customHeight="1" x14ac:dyDescent="0.2"/>
    <row r="47421" ht="13.15" customHeight="1" x14ac:dyDescent="0.2"/>
    <row r="47422" ht="13.15" customHeight="1" x14ac:dyDescent="0.2"/>
    <row r="47423" ht="13.15" customHeight="1" x14ac:dyDescent="0.2"/>
    <row r="47424" ht="13.15" customHeight="1" x14ac:dyDescent="0.2"/>
    <row r="47425" ht="13.15" customHeight="1" x14ac:dyDescent="0.2"/>
    <row r="47426" ht="13.15" customHeight="1" x14ac:dyDescent="0.2"/>
    <row r="47427" ht="13.15" customHeight="1" x14ac:dyDescent="0.2"/>
    <row r="47428" ht="13.15" customHeight="1" x14ac:dyDescent="0.2"/>
    <row r="47429" ht="13.15" customHeight="1" x14ac:dyDescent="0.2"/>
    <row r="47430" ht="13.15" customHeight="1" x14ac:dyDescent="0.2"/>
    <row r="47431" ht="13.15" customHeight="1" x14ac:dyDescent="0.2"/>
    <row r="47432" ht="13.15" customHeight="1" x14ac:dyDescent="0.2"/>
    <row r="47433" ht="13.15" customHeight="1" x14ac:dyDescent="0.2"/>
    <row r="47434" ht="13.15" customHeight="1" x14ac:dyDescent="0.2"/>
    <row r="47435" ht="13.15" customHeight="1" x14ac:dyDescent="0.2"/>
    <row r="47436" ht="13.15" customHeight="1" x14ac:dyDescent="0.2"/>
    <row r="47437" ht="13.15" customHeight="1" x14ac:dyDescent="0.2"/>
    <row r="47438" ht="13.15" customHeight="1" x14ac:dyDescent="0.2"/>
    <row r="47439" ht="13.15" customHeight="1" x14ac:dyDescent="0.2"/>
    <row r="47440" ht="13.15" customHeight="1" x14ac:dyDescent="0.2"/>
    <row r="47441" ht="13.15" customHeight="1" x14ac:dyDescent="0.2"/>
    <row r="47442" ht="13.15" customHeight="1" x14ac:dyDescent="0.2"/>
    <row r="47443" ht="13.15" customHeight="1" x14ac:dyDescent="0.2"/>
    <row r="47444" ht="13.15" customHeight="1" x14ac:dyDescent="0.2"/>
    <row r="47445" ht="13.15" customHeight="1" x14ac:dyDescent="0.2"/>
    <row r="47446" ht="13.15" customHeight="1" x14ac:dyDescent="0.2"/>
    <row r="47447" ht="13.15" customHeight="1" x14ac:dyDescent="0.2"/>
    <row r="47448" ht="13.15" customHeight="1" x14ac:dyDescent="0.2"/>
    <row r="47449" ht="13.15" customHeight="1" x14ac:dyDescent="0.2"/>
    <row r="47450" ht="13.15" customHeight="1" x14ac:dyDescent="0.2"/>
    <row r="47451" ht="13.15" customHeight="1" x14ac:dyDescent="0.2"/>
    <row r="47452" ht="13.15" customHeight="1" x14ac:dyDescent="0.2"/>
    <row r="47453" ht="13.15" customHeight="1" x14ac:dyDescent="0.2"/>
    <row r="47454" ht="13.15" customHeight="1" x14ac:dyDescent="0.2"/>
    <row r="47455" ht="13.15" customHeight="1" x14ac:dyDescent="0.2"/>
    <row r="47456" ht="13.15" customHeight="1" x14ac:dyDescent="0.2"/>
    <row r="47457" ht="13.15" customHeight="1" x14ac:dyDescent="0.2"/>
    <row r="47458" ht="13.15" customHeight="1" x14ac:dyDescent="0.2"/>
    <row r="47459" ht="13.15" customHeight="1" x14ac:dyDescent="0.2"/>
    <row r="47460" ht="13.15" customHeight="1" x14ac:dyDescent="0.2"/>
    <row r="47461" ht="13.15" customHeight="1" x14ac:dyDescent="0.2"/>
    <row r="47462" ht="13.15" customHeight="1" x14ac:dyDescent="0.2"/>
    <row r="47463" ht="13.15" customHeight="1" x14ac:dyDescent="0.2"/>
    <row r="47464" ht="13.15" customHeight="1" x14ac:dyDescent="0.2"/>
    <row r="47465" ht="13.15" customHeight="1" x14ac:dyDescent="0.2"/>
    <row r="47466" ht="13.15" customHeight="1" x14ac:dyDescent="0.2"/>
    <row r="47467" ht="13.15" customHeight="1" x14ac:dyDescent="0.2"/>
    <row r="47468" ht="13.15" customHeight="1" x14ac:dyDescent="0.2"/>
    <row r="47469" ht="13.15" customHeight="1" x14ac:dyDescent="0.2"/>
    <row r="47470" ht="13.15" customHeight="1" x14ac:dyDescent="0.2"/>
    <row r="47471" ht="13.15" customHeight="1" x14ac:dyDescent="0.2"/>
    <row r="47472" ht="13.15" customHeight="1" x14ac:dyDescent="0.2"/>
    <row r="47473" ht="13.15" customHeight="1" x14ac:dyDescent="0.2"/>
    <row r="47474" ht="13.15" customHeight="1" x14ac:dyDescent="0.2"/>
    <row r="47475" ht="13.15" customHeight="1" x14ac:dyDescent="0.2"/>
    <row r="47476" ht="13.15" customHeight="1" x14ac:dyDescent="0.2"/>
    <row r="47477" ht="13.15" customHeight="1" x14ac:dyDescent="0.2"/>
    <row r="47478" ht="13.15" customHeight="1" x14ac:dyDescent="0.2"/>
    <row r="47479" ht="13.15" customHeight="1" x14ac:dyDescent="0.2"/>
    <row r="47480" ht="13.15" customHeight="1" x14ac:dyDescent="0.2"/>
    <row r="47481" ht="13.15" customHeight="1" x14ac:dyDescent="0.2"/>
    <row r="47482" ht="13.15" customHeight="1" x14ac:dyDescent="0.2"/>
    <row r="47483" ht="13.15" customHeight="1" x14ac:dyDescent="0.2"/>
    <row r="47484" ht="13.15" customHeight="1" x14ac:dyDescent="0.2"/>
    <row r="47485" ht="13.15" customHeight="1" x14ac:dyDescent="0.2"/>
    <row r="47486" ht="13.15" customHeight="1" x14ac:dyDescent="0.2"/>
    <row r="47487" ht="13.15" customHeight="1" x14ac:dyDescent="0.2"/>
    <row r="47488" ht="13.15" customHeight="1" x14ac:dyDescent="0.2"/>
    <row r="47489" ht="13.15" customHeight="1" x14ac:dyDescent="0.2"/>
    <row r="47490" ht="13.15" customHeight="1" x14ac:dyDescent="0.2"/>
    <row r="47491" ht="13.15" customHeight="1" x14ac:dyDescent="0.2"/>
    <row r="47492" ht="13.15" customHeight="1" x14ac:dyDescent="0.2"/>
    <row r="47493" ht="13.15" customHeight="1" x14ac:dyDescent="0.2"/>
    <row r="47494" ht="13.15" customHeight="1" x14ac:dyDescent="0.2"/>
    <row r="47495" ht="13.15" customHeight="1" x14ac:dyDescent="0.2"/>
    <row r="47496" ht="13.15" customHeight="1" x14ac:dyDescent="0.2"/>
    <row r="47497" ht="13.15" customHeight="1" x14ac:dyDescent="0.2"/>
    <row r="47498" ht="13.15" customHeight="1" x14ac:dyDescent="0.2"/>
    <row r="47499" ht="13.15" customHeight="1" x14ac:dyDescent="0.2"/>
    <row r="47500" ht="13.15" customHeight="1" x14ac:dyDescent="0.2"/>
    <row r="47501" ht="13.15" customHeight="1" x14ac:dyDescent="0.2"/>
    <row r="47502" ht="13.15" customHeight="1" x14ac:dyDescent="0.2"/>
    <row r="47503" ht="13.15" customHeight="1" x14ac:dyDescent="0.2"/>
    <row r="47504" ht="13.15" customHeight="1" x14ac:dyDescent="0.2"/>
    <row r="47505" ht="13.15" customHeight="1" x14ac:dyDescent="0.2"/>
    <row r="47506" ht="13.15" customHeight="1" x14ac:dyDescent="0.2"/>
    <row r="47507" ht="13.15" customHeight="1" x14ac:dyDescent="0.2"/>
    <row r="47508" ht="13.15" customHeight="1" x14ac:dyDescent="0.2"/>
    <row r="47509" ht="13.15" customHeight="1" x14ac:dyDescent="0.2"/>
    <row r="47510" ht="13.15" customHeight="1" x14ac:dyDescent="0.2"/>
    <row r="47511" ht="13.15" customHeight="1" x14ac:dyDescent="0.2"/>
    <row r="47512" ht="13.15" customHeight="1" x14ac:dyDescent="0.2"/>
    <row r="47513" ht="13.15" customHeight="1" x14ac:dyDescent="0.2"/>
    <row r="47514" ht="13.15" customHeight="1" x14ac:dyDescent="0.2"/>
    <row r="47515" ht="13.15" customHeight="1" x14ac:dyDescent="0.2"/>
    <row r="47516" ht="13.15" customHeight="1" x14ac:dyDescent="0.2"/>
    <row r="47517" ht="13.15" customHeight="1" x14ac:dyDescent="0.2"/>
    <row r="47518" ht="13.15" customHeight="1" x14ac:dyDescent="0.2"/>
    <row r="47519" ht="13.15" customHeight="1" x14ac:dyDescent="0.2"/>
    <row r="47520" ht="13.15" customHeight="1" x14ac:dyDescent="0.2"/>
    <row r="47521" ht="13.15" customHeight="1" x14ac:dyDescent="0.2"/>
    <row r="47522" ht="13.15" customHeight="1" x14ac:dyDescent="0.2"/>
    <row r="47523" ht="13.15" customHeight="1" x14ac:dyDescent="0.2"/>
    <row r="47524" ht="13.15" customHeight="1" x14ac:dyDescent="0.2"/>
    <row r="47525" ht="13.15" customHeight="1" x14ac:dyDescent="0.2"/>
    <row r="47526" ht="13.15" customHeight="1" x14ac:dyDescent="0.2"/>
    <row r="47527" ht="13.15" customHeight="1" x14ac:dyDescent="0.2"/>
    <row r="47528" ht="13.15" customHeight="1" x14ac:dyDescent="0.2"/>
    <row r="47529" ht="13.15" customHeight="1" x14ac:dyDescent="0.2"/>
    <row r="47530" ht="13.15" customHeight="1" x14ac:dyDescent="0.2"/>
    <row r="47531" ht="13.15" customHeight="1" x14ac:dyDescent="0.2"/>
    <row r="47532" ht="13.15" customHeight="1" x14ac:dyDescent="0.2"/>
    <row r="47533" ht="13.15" customHeight="1" x14ac:dyDescent="0.2"/>
    <row r="47534" ht="13.15" customHeight="1" x14ac:dyDescent="0.2"/>
    <row r="47535" ht="13.15" customHeight="1" x14ac:dyDescent="0.2"/>
    <row r="47536" ht="13.15" customHeight="1" x14ac:dyDescent="0.2"/>
    <row r="47537" ht="13.15" customHeight="1" x14ac:dyDescent="0.2"/>
    <row r="47538" ht="13.15" customHeight="1" x14ac:dyDescent="0.2"/>
    <row r="47539" ht="13.15" customHeight="1" x14ac:dyDescent="0.2"/>
    <row r="47540" ht="13.15" customHeight="1" x14ac:dyDescent="0.2"/>
    <row r="47541" ht="13.15" customHeight="1" x14ac:dyDescent="0.2"/>
    <row r="47542" ht="13.15" customHeight="1" x14ac:dyDescent="0.2"/>
    <row r="47543" ht="13.15" customHeight="1" x14ac:dyDescent="0.2"/>
    <row r="47544" ht="13.15" customHeight="1" x14ac:dyDescent="0.2"/>
    <row r="47545" ht="13.15" customHeight="1" x14ac:dyDescent="0.2"/>
    <row r="47546" ht="13.15" customHeight="1" x14ac:dyDescent="0.2"/>
    <row r="47547" ht="13.15" customHeight="1" x14ac:dyDescent="0.2"/>
    <row r="47548" ht="13.15" customHeight="1" x14ac:dyDescent="0.2"/>
    <row r="47549" ht="13.15" customHeight="1" x14ac:dyDescent="0.2"/>
    <row r="47550" ht="13.15" customHeight="1" x14ac:dyDescent="0.2"/>
    <row r="47551" ht="13.15" customHeight="1" x14ac:dyDescent="0.2"/>
    <row r="47552" ht="13.15" customHeight="1" x14ac:dyDescent="0.2"/>
    <row r="47553" ht="13.15" customHeight="1" x14ac:dyDescent="0.2"/>
    <row r="47554" ht="13.15" customHeight="1" x14ac:dyDescent="0.2"/>
    <row r="47555" ht="13.15" customHeight="1" x14ac:dyDescent="0.2"/>
    <row r="47556" ht="13.15" customHeight="1" x14ac:dyDescent="0.2"/>
    <row r="47557" ht="13.15" customHeight="1" x14ac:dyDescent="0.2"/>
    <row r="47558" ht="13.15" customHeight="1" x14ac:dyDescent="0.2"/>
    <row r="47559" ht="13.15" customHeight="1" x14ac:dyDescent="0.2"/>
    <row r="47560" ht="13.15" customHeight="1" x14ac:dyDescent="0.2"/>
    <row r="47561" ht="13.15" customHeight="1" x14ac:dyDescent="0.2"/>
    <row r="47562" ht="13.15" customHeight="1" x14ac:dyDescent="0.2"/>
    <row r="47563" ht="13.15" customHeight="1" x14ac:dyDescent="0.2"/>
    <row r="47564" ht="13.15" customHeight="1" x14ac:dyDescent="0.2"/>
    <row r="47565" ht="13.15" customHeight="1" x14ac:dyDescent="0.2"/>
    <row r="47566" ht="13.15" customHeight="1" x14ac:dyDescent="0.2"/>
    <row r="47567" ht="13.15" customHeight="1" x14ac:dyDescent="0.2"/>
    <row r="47568" ht="13.15" customHeight="1" x14ac:dyDescent="0.2"/>
    <row r="47569" ht="13.15" customHeight="1" x14ac:dyDescent="0.2"/>
    <row r="47570" ht="13.15" customHeight="1" x14ac:dyDescent="0.2"/>
    <row r="47571" ht="13.15" customHeight="1" x14ac:dyDescent="0.2"/>
    <row r="47572" ht="13.15" customHeight="1" x14ac:dyDescent="0.2"/>
    <row r="47573" ht="13.15" customHeight="1" x14ac:dyDescent="0.2"/>
    <row r="47574" ht="13.15" customHeight="1" x14ac:dyDescent="0.2"/>
    <row r="47575" ht="13.15" customHeight="1" x14ac:dyDescent="0.2"/>
    <row r="47576" ht="13.15" customHeight="1" x14ac:dyDescent="0.2"/>
    <row r="47577" ht="13.15" customHeight="1" x14ac:dyDescent="0.2"/>
    <row r="47578" ht="13.15" customHeight="1" x14ac:dyDescent="0.2"/>
    <row r="47579" ht="13.15" customHeight="1" x14ac:dyDescent="0.2"/>
    <row r="47580" ht="13.15" customHeight="1" x14ac:dyDescent="0.2"/>
    <row r="47581" ht="13.15" customHeight="1" x14ac:dyDescent="0.2"/>
    <row r="47582" ht="13.15" customHeight="1" x14ac:dyDescent="0.2"/>
    <row r="47583" ht="13.15" customHeight="1" x14ac:dyDescent="0.2"/>
    <row r="47584" ht="13.15" customHeight="1" x14ac:dyDescent="0.2"/>
    <row r="47585" ht="13.15" customHeight="1" x14ac:dyDescent="0.2"/>
    <row r="47586" ht="13.15" customHeight="1" x14ac:dyDescent="0.2"/>
    <row r="47587" ht="13.15" customHeight="1" x14ac:dyDescent="0.2"/>
    <row r="47588" ht="13.15" customHeight="1" x14ac:dyDescent="0.2"/>
    <row r="47589" ht="13.15" customHeight="1" x14ac:dyDescent="0.2"/>
    <row r="47590" ht="13.15" customHeight="1" x14ac:dyDescent="0.2"/>
    <row r="47591" ht="13.15" customHeight="1" x14ac:dyDescent="0.2"/>
    <row r="47592" ht="13.15" customHeight="1" x14ac:dyDescent="0.2"/>
    <row r="47593" ht="13.15" customHeight="1" x14ac:dyDescent="0.2"/>
    <row r="47594" ht="13.15" customHeight="1" x14ac:dyDescent="0.2"/>
    <row r="47595" ht="13.15" customHeight="1" x14ac:dyDescent="0.2"/>
    <row r="47596" ht="13.15" customHeight="1" x14ac:dyDescent="0.2"/>
    <row r="47597" ht="13.15" customHeight="1" x14ac:dyDescent="0.2"/>
    <row r="47598" ht="13.15" customHeight="1" x14ac:dyDescent="0.2"/>
    <row r="47599" ht="13.15" customHeight="1" x14ac:dyDescent="0.2"/>
    <row r="47600" ht="13.15" customHeight="1" x14ac:dyDescent="0.2"/>
    <row r="47601" ht="13.15" customHeight="1" x14ac:dyDescent="0.2"/>
    <row r="47602" ht="13.15" customHeight="1" x14ac:dyDescent="0.2"/>
    <row r="47603" ht="13.15" customHeight="1" x14ac:dyDescent="0.2"/>
    <row r="47604" ht="13.15" customHeight="1" x14ac:dyDescent="0.2"/>
    <row r="47605" ht="13.15" customHeight="1" x14ac:dyDescent="0.2"/>
    <row r="47606" ht="13.15" customHeight="1" x14ac:dyDescent="0.2"/>
    <row r="47607" ht="13.15" customHeight="1" x14ac:dyDescent="0.2"/>
    <row r="47608" ht="13.15" customHeight="1" x14ac:dyDescent="0.2"/>
    <row r="47609" ht="13.15" customHeight="1" x14ac:dyDescent="0.2"/>
    <row r="47610" ht="13.15" customHeight="1" x14ac:dyDescent="0.2"/>
    <row r="47611" ht="13.15" customHeight="1" x14ac:dyDescent="0.2"/>
    <row r="47612" ht="13.15" customHeight="1" x14ac:dyDescent="0.2"/>
    <row r="47613" ht="13.15" customHeight="1" x14ac:dyDescent="0.2"/>
    <row r="47614" ht="13.15" customHeight="1" x14ac:dyDescent="0.2"/>
    <row r="47615" ht="13.15" customHeight="1" x14ac:dyDescent="0.2"/>
    <row r="47616" ht="13.15" customHeight="1" x14ac:dyDescent="0.2"/>
    <row r="47617" ht="13.15" customHeight="1" x14ac:dyDescent="0.2"/>
    <row r="47618" ht="13.15" customHeight="1" x14ac:dyDescent="0.2"/>
    <row r="47619" ht="13.15" customHeight="1" x14ac:dyDescent="0.2"/>
    <row r="47620" ht="13.15" customHeight="1" x14ac:dyDescent="0.2"/>
    <row r="47621" ht="13.15" customHeight="1" x14ac:dyDescent="0.2"/>
    <row r="47622" ht="13.15" customHeight="1" x14ac:dyDescent="0.2"/>
    <row r="47623" ht="13.15" customHeight="1" x14ac:dyDescent="0.2"/>
    <row r="47624" ht="13.15" customHeight="1" x14ac:dyDescent="0.2"/>
    <row r="47625" ht="13.15" customHeight="1" x14ac:dyDescent="0.2"/>
    <row r="47626" ht="13.15" customHeight="1" x14ac:dyDescent="0.2"/>
    <row r="47627" ht="13.15" customHeight="1" x14ac:dyDescent="0.2"/>
    <row r="47628" ht="13.15" customHeight="1" x14ac:dyDescent="0.2"/>
    <row r="47629" ht="13.15" customHeight="1" x14ac:dyDescent="0.2"/>
    <row r="47630" ht="13.15" customHeight="1" x14ac:dyDescent="0.2"/>
    <row r="47631" ht="13.15" customHeight="1" x14ac:dyDescent="0.2"/>
    <row r="47632" ht="13.15" customHeight="1" x14ac:dyDescent="0.2"/>
    <row r="47633" ht="13.15" customHeight="1" x14ac:dyDescent="0.2"/>
    <row r="47634" ht="13.15" customHeight="1" x14ac:dyDescent="0.2"/>
    <row r="47635" ht="13.15" customHeight="1" x14ac:dyDescent="0.2"/>
    <row r="47636" ht="13.15" customHeight="1" x14ac:dyDescent="0.2"/>
    <row r="47637" ht="13.15" customHeight="1" x14ac:dyDescent="0.2"/>
    <row r="47638" ht="13.15" customHeight="1" x14ac:dyDescent="0.2"/>
    <row r="47639" ht="13.15" customHeight="1" x14ac:dyDescent="0.2"/>
    <row r="47640" ht="13.15" customHeight="1" x14ac:dyDescent="0.2"/>
    <row r="47641" ht="13.15" customHeight="1" x14ac:dyDescent="0.2"/>
    <row r="47642" ht="13.15" customHeight="1" x14ac:dyDescent="0.2"/>
    <row r="47643" ht="13.15" customHeight="1" x14ac:dyDescent="0.2"/>
    <row r="47644" ht="13.15" customHeight="1" x14ac:dyDescent="0.2"/>
    <row r="47645" ht="13.15" customHeight="1" x14ac:dyDescent="0.2"/>
    <row r="47646" ht="13.15" customHeight="1" x14ac:dyDescent="0.2"/>
    <row r="47647" ht="13.15" customHeight="1" x14ac:dyDescent="0.2"/>
    <row r="47648" ht="13.15" customHeight="1" x14ac:dyDescent="0.2"/>
    <row r="47649" ht="13.15" customHeight="1" x14ac:dyDescent="0.2"/>
    <row r="47650" ht="13.15" customHeight="1" x14ac:dyDescent="0.2"/>
    <row r="47651" ht="13.15" customHeight="1" x14ac:dyDescent="0.2"/>
    <row r="47652" ht="13.15" customHeight="1" x14ac:dyDescent="0.2"/>
    <row r="47653" ht="13.15" customHeight="1" x14ac:dyDescent="0.2"/>
    <row r="47654" ht="13.15" customHeight="1" x14ac:dyDescent="0.2"/>
    <row r="47655" ht="13.15" customHeight="1" x14ac:dyDescent="0.2"/>
    <row r="47656" ht="13.15" customHeight="1" x14ac:dyDescent="0.2"/>
    <row r="47657" ht="13.15" customHeight="1" x14ac:dyDescent="0.2"/>
    <row r="47658" ht="13.15" customHeight="1" x14ac:dyDescent="0.2"/>
    <row r="47659" ht="13.15" customHeight="1" x14ac:dyDescent="0.2"/>
    <row r="47660" ht="13.15" customHeight="1" x14ac:dyDescent="0.2"/>
    <row r="47661" ht="13.15" customHeight="1" x14ac:dyDescent="0.2"/>
    <row r="47662" ht="13.15" customHeight="1" x14ac:dyDescent="0.2"/>
    <row r="47663" ht="13.15" customHeight="1" x14ac:dyDescent="0.2"/>
    <row r="47664" ht="13.15" customHeight="1" x14ac:dyDescent="0.2"/>
    <row r="47665" ht="13.15" customHeight="1" x14ac:dyDescent="0.2"/>
    <row r="47666" ht="13.15" customHeight="1" x14ac:dyDescent="0.2"/>
    <row r="47667" ht="13.15" customHeight="1" x14ac:dyDescent="0.2"/>
    <row r="47668" ht="13.15" customHeight="1" x14ac:dyDescent="0.2"/>
    <row r="47669" ht="13.15" customHeight="1" x14ac:dyDescent="0.2"/>
    <row r="47670" ht="13.15" customHeight="1" x14ac:dyDescent="0.2"/>
    <row r="47671" ht="13.15" customHeight="1" x14ac:dyDescent="0.2"/>
    <row r="47672" ht="13.15" customHeight="1" x14ac:dyDescent="0.2"/>
    <row r="47673" ht="13.15" customHeight="1" x14ac:dyDescent="0.2"/>
    <row r="47674" ht="13.15" customHeight="1" x14ac:dyDescent="0.2"/>
    <row r="47675" ht="13.15" customHeight="1" x14ac:dyDescent="0.2"/>
    <row r="47676" ht="13.15" customHeight="1" x14ac:dyDescent="0.2"/>
    <row r="47677" ht="13.15" customHeight="1" x14ac:dyDescent="0.2"/>
    <row r="47678" ht="13.15" customHeight="1" x14ac:dyDescent="0.2"/>
    <row r="47679" ht="13.15" customHeight="1" x14ac:dyDescent="0.2"/>
    <row r="47680" ht="13.15" customHeight="1" x14ac:dyDescent="0.2"/>
    <row r="47681" ht="13.15" customHeight="1" x14ac:dyDescent="0.2"/>
    <row r="47682" ht="13.15" customHeight="1" x14ac:dyDescent="0.2"/>
    <row r="47683" ht="13.15" customHeight="1" x14ac:dyDescent="0.2"/>
    <row r="47684" ht="13.15" customHeight="1" x14ac:dyDescent="0.2"/>
    <row r="47685" ht="13.15" customHeight="1" x14ac:dyDescent="0.2"/>
    <row r="47686" ht="13.15" customHeight="1" x14ac:dyDescent="0.2"/>
    <row r="47687" ht="13.15" customHeight="1" x14ac:dyDescent="0.2"/>
    <row r="47688" ht="13.15" customHeight="1" x14ac:dyDescent="0.2"/>
    <row r="47689" ht="13.15" customHeight="1" x14ac:dyDescent="0.2"/>
    <row r="47690" ht="13.15" customHeight="1" x14ac:dyDescent="0.2"/>
    <row r="47691" ht="13.15" customHeight="1" x14ac:dyDescent="0.2"/>
    <row r="47692" ht="13.15" customHeight="1" x14ac:dyDescent="0.2"/>
    <row r="47693" ht="13.15" customHeight="1" x14ac:dyDescent="0.2"/>
    <row r="47694" ht="13.15" customHeight="1" x14ac:dyDescent="0.2"/>
    <row r="47695" ht="13.15" customHeight="1" x14ac:dyDescent="0.2"/>
    <row r="47696" ht="13.15" customHeight="1" x14ac:dyDescent="0.2"/>
    <row r="47697" ht="13.15" customHeight="1" x14ac:dyDescent="0.2"/>
    <row r="47698" ht="13.15" customHeight="1" x14ac:dyDescent="0.2"/>
    <row r="47699" ht="13.15" customHeight="1" x14ac:dyDescent="0.2"/>
    <row r="47700" ht="13.15" customHeight="1" x14ac:dyDescent="0.2"/>
    <row r="47701" ht="13.15" customHeight="1" x14ac:dyDescent="0.2"/>
    <row r="47702" ht="13.15" customHeight="1" x14ac:dyDescent="0.2"/>
    <row r="47703" ht="13.15" customHeight="1" x14ac:dyDescent="0.2"/>
    <row r="47704" ht="13.15" customHeight="1" x14ac:dyDescent="0.2"/>
    <row r="47705" ht="13.15" customHeight="1" x14ac:dyDescent="0.2"/>
    <row r="47706" ht="13.15" customHeight="1" x14ac:dyDescent="0.2"/>
    <row r="47707" ht="13.15" customHeight="1" x14ac:dyDescent="0.2"/>
    <row r="47708" ht="13.15" customHeight="1" x14ac:dyDescent="0.2"/>
    <row r="47709" ht="13.15" customHeight="1" x14ac:dyDescent="0.2"/>
    <row r="47710" ht="13.15" customHeight="1" x14ac:dyDescent="0.2"/>
    <row r="47711" ht="13.15" customHeight="1" x14ac:dyDescent="0.2"/>
    <row r="47712" ht="13.15" customHeight="1" x14ac:dyDescent="0.2"/>
    <row r="47713" ht="13.15" customHeight="1" x14ac:dyDescent="0.2"/>
    <row r="47714" ht="13.15" customHeight="1" x14ac:dyDescent="0.2"/>
    <row r="47715" ht="13.15" customHeight="1" x14ac:dyDescent="0.2"/>
    <row r="47716" ht="13.15" customHeight="1" x14ac:dyDescent="0.2"/>
    <row r="47717" ht="13.15" customHeight="1" x14ac:dyDescent="0.2"/>
    <row r="47718" ht="13.15" customHeight="1" x14ac:dyDescent="0.2"/>
    <row r="47719" ht="13.15" customHeight="1" x14ac:dyDescent="0.2"/>
    <row r="47720" ht="13.15" customHeight="1" x14ac:dyDescent="0.2"/>
    <row r="47721" ht="13.15" customHeight="1" x14ac:dyDescent="0.2"/>
    <row r="47722" ht="13.15" customHeight="1" x14ac:dyDescent="0.2"/>
    <row r="47723" ht="13.15" customHeight="1" x14ac:dyDescent="0.2"/>
    <row r="47724" ht="13.15" customHeight="1" x14ac:dyDescent="0.2"/>
    <row r="47725" ht="13.15" customHeight="1" x14ac:dyDescent="0.2"/>
    <row r="47726" ht="13.15" customHeight="1" x14ac:dyDescent="0.2"/>
    <row r="47727" ht="13.15" customHeight="1" x14ac:dyDescent="0.2"/>
    <row r="47728" ht="13.15" customHeight="1" x14ac:dyDescent="0.2"/>
    <row r="47729" ht="13.15" customHeight="1" x14ac:dyDescent="0.2"/>
    <row r="47730" ht="13.15" customHeight="1" x14ac:dyDescent="0.2"/>
    <row r="47731" ht="13.15" customHeight="1" x14ac:dyDescent="0.2"/>
    <row r="47732" ht="13.15" customHeight="1" x14ac:dyDescent="0.2"/>
    <row r="47733" ht="13.15" customHeight="1" x14ac:dyDescent="0.2"/>
    <row r="47734" ht="13.15" customHeight="1" x14ac:dyDescent="0.2"/>
    <row r="47735" ht="13.15" customHeight="1" x14ac:dyDescent="0.2"/>
    <row r="47736" ht="13.15" customHeight="1" x14ac:dyDescent="0.2"/>
    <row r="47737" ht="13.15" customHeight="1" x14ac:dyDescent="0.2"/>
    <row r="47738" ht="13.15" customHeight="1" x14ac:dyDescent="0.2"/>
    <row r="47739" ht="13.15" customHeight="1" x14ac:dyDescent="0.2"/>
    <row r="47740" ht="13.15" customHeight="1" x14ac:dyDescent="0.2"/>
    <row r="47741" ht="13.15" customHeight="1" x14ac:dyDescent="0.2"/>
    <row r="47742" ht="13.15" customHeight="1" x14ac:dyDescent="0.2"/>
    <row r="47743" ht="13.15" customHeight="1" x14ac:dyDescent="0.2"/>
    <row r="47744" ht="13.15" customHeight="1" x14ac:dyDescent="0.2"/>
    <row r="47745" ht="13.15" customHeight="1" x14ac:dyDescent="0.2"/>
    <row r="47746" ht="13.15" customHeight="1" x14ac:dyDescent="0.2"/>
    <row r="47747" ht="13.15" customHeight="1" x14ac:dyDescent="0.2"/>
    <row r="47748" ht="13.15" customHeight="1" x14ac:dyDescent="0.2"/>
    <row r="47749" ht="13.15" customHeight="1" x14ac:dyDescent="0.2"/>
    <row r="47750" ht="13.15" customHeight="1" x14ac:dyDescent="0.2"/>
    <row r="47751" ht="13.15" customHeight="1" x14ac:dyDescent="0.2"/>
    <row r="47752" ht="13.15" customHeight="1" x14ac:dyDescent="0.2"/>
    <row r="47753" ht="13.15" customHeight="1" x14ac:dyDescent="0.2"/>
    <row r="47754" ht="13.15" customHeight="1" x14ac:dyDescent="0.2"/>
    <row r="47755" ht="13.15" customHeight="1" x14ac:dyDescent="0.2"/>
    <row r="47756" ht="13.15" customHeight="1" x14ac:dyDescent="0.2"/>
    <row r="47757" ht="13.15" customHeight="1" x14ac:dyDescent="0.2"/>
    <row r="47758" ht="13.15" customHeight="1" x14ac:dyDescent="0.2"/>
    <row r="47759" ht="13.15" customHeight="1" x14ac:dyDescent="0.2"/>
    <row r="47760" ht="13.15" customHeight="1" x14ac:dyDescent="0.2"/>
    <row r="47761" ht="13.15" customHeight="1" x14ac:dyDescent="0.2"/>
    <row r="47762" ht="13.15" customHeight="1" x14ac:dyDescent="0.2"/>
    <row r="47763" ht="13.15" customHeight="1" x14ac:dyDescent="0.2"/>
    <row r="47764" ht="13.15" customHeight="1" x14ac:dyDescent="0.2"/>
    <row r="47765" ht="13.15" customHeight="1" x14ac:dyDescent="0.2"/>
    <row r="47766" ht="13.15" customHeight="1" x14ac:dyDescent="0.2"/>
    <row r="47767" ht="13.15" customHeight="1" x14ac:dyDescent="0.2"/>
    <row r="47768" ht="13.15" customHeight="1" x14ac:dyDescent="0.2"/>
    <row r="47769" ht="13.15" customHeight="1" x14ac:dyDescent="0.2"/>
    <row r="47770" ht="13.15" customHeight="1" x14ac:dyDescent="0.2"/>
    <row r="47771" ht="13.15" customHeight="1" x14ac:dyDescent="0.2"/>
    <row r="47772" ht="13.15" customHeight="1" x14ac:dyDescent="0.2"/>
    <row r="47773" ht="13.15" customHeight="1" x14ac:dyDescent="0.2"/>
    <row r="47774" ht="13.15" customHeight="1" x14ac:dyDescent="0.2"/>
    <row r="47775" ht="13.15" customHeight="1" x14ac:dyDescent="0.2"/>
    <row r="47776" ht="13.15" customHeight="1" x14ac:dyDescent="0.2"/>
    <row r="47777" ht="13.15" customHeight="1" x14ac:dyDescent="0.2"/>
    <row r="47778" ht="13.15" customHeight="1" x14ac:dyDescent="0.2"/>
    <row r="47779" ht="13.15" customHeight="1" x14ac:dyDescent="0.2"/>
    <row r="47780" ht="13.15" customHeight="1" x14ac:dyDescent="0.2"/>
    <row r="47781" ht="13.15" customHeight="1" x14ac:dyDescent="0.2"/>
    <row r="47782" ht="13.15" customHeight="1" x14ac:dyDescent="0.2"/>
    <row r="47783" ht="13.15" customHeight="1" x14ac:dyDescent="0.2"/>
    <row r="47784" ht="13.15" customHeight="1" x14ac:dyDescent="0.2"/>
    <row r="47785" ht="13.15" customHeight="1" x14ac:dyDescent="0.2"/>
    <row r="47786" ht="13.15" customHeight="1" x14ac:dyDescent="0.2"/>
    <row r="47787" ht="13.15" customHeight="1" x14ac:dyDescent="0.2"/>
    <row r="47788" ht="13.15" customHeight="1" x14ac:dyDescent="0.2"/>
    <row r="47789" ht="13.15" customHeight="1" x14ac:dyDescent="0.2"/>
    <row r="47790" ht="13.15" customHeight="1" x14ac:dyDescent="0.2"/>
    <row r="47791" ht="13.15" customHeight="1" x14ac:dyDescent="0.2"/>
    <row r="47792" ht="13.15" customHeight="1" x14ac:dyDescent="0.2"/>
    <row r="47793" ht="13.15" customHeight="1" x14ac:dyDescent="0.2"/>
    <row r="47794" ht="13.15" customHeight="1" x14ac:dyDescent="0.2"/>
    <row r="47795" ht="13.15" customHeight="1" x14ac:dyDescent="0.2"/>
    <row r="47796" ht="13.15" customHeight="1" x14ac:dyDescent="0.2"/>
    <row r="47797" ht="13.15" customHeight="1" x14ac:dyDescent="0.2"/>
    <row r="47798" ht="13.15" customHeight="1" x14ac:dyDescent="0.2"/>
    <row r="47799" ht="13.15" customHeight="1" x14ac:dyDescent="0.2"/>
    <row r="47800" ht="13.15" customHeight="1" x14ac:dyDescent="0.2"/>
    <row r="47801" ht="13.15" customHeight="1" x14ac:dyDescent="0.2"/>
    <row r="47802" ht="13.15" customHeight="1" x14ac:dyDescent="0.2"/>
    <row r="47803" ht="13.15" customHeight="1" x14ac:dyDescent="0.2"/>
    <row r="47804" ht="13.15" customHeight="1" x14ac:dyDescent="0.2"/>
    <row r="47805" ht="13.15" customHeight="1" x14ac:dyDescent="0.2"/>
    <row r="47806" ht="13.15" customHeight="1" x14ac:dyDescent="0.2"/>
    <row r="47807" ht="13.15" customHeight="1" x14ac:dyDescent="0.2"/>
    <row r="47808" ht="13.15" customHeight="1" x14ac:dyDescent="0.2"/>
    <row r="47809" ht="13.15" customHeight="1" x14ac:dyDescent="0.2"/>
    <row r="47810" ht="13.15" customHeight="1" x14ac:dyDescent="0.2"/>
    <row r="47811" ht="13.15" customHeight="1" x14ac:dyDescent="0.2"/>
    <row r="47812" ht="13.15" customHeight="1" x14ac:dyDescent="0.2"/>
    <row r="47813" ht="13.15" customHeight="1" x14ac:dyDescent="0.2"/>
    <row r="47814" ht="13.15" customHeight="1" x14ac:dyDescent="0.2"/>
    <row r="47815" ht="13.15" customHeight="1" x14ac:dyDescent="0.2"/>
    <row r="47816" ht="13.15" customHeight="1" x14ac:dyDescent="0.2"/>
    <row r="47817" ht="13.15" customHeight="1" x14ac:dyDescent="0.2"/>
    <row r="47818" ht="13.15" customHeight="1" x14ac:dyDescent="0.2"/>
    <row r="47819" ht="13.15" customHeight="1" x14ac:dyDescent="0.2"/>
    <row r="47820" ht="13.15" customHeight="1" x14ac:dyDescent="0.2"/>
    <row r="47821" ht="13.15" customHeight="1" x14ac:dyDescent="0.2"/>
    <row r="47822" ht="13.15" customHeight="1" x14ac:dyDescent="0.2"/>
    <row r="47823" ht="13.15" customHeight="1" x14ac:dyDescent="0.2"/>
    <row r="47824" ht="13.15" customHeight="1" x14ac:dyDescent="0.2"/>
    <row r="47825" ht="13.15" customHeight="1" x14ac:dyDescent="0.2"/>
    <row r="47826" ht="13.15" customHeight="1" x14ac:dyDescent="0.2"/>
    <row r="47827" ht="13.15" customHeight="1" x14ac:dyDescent="0.2"/>
    <row r="47828" ht="13.15" customHeight="1" x14ac:dyDescent="0.2"/>
    <row r="47829" ht="13.15" customHeight="1" x14ac:dyDescent="0.2"/>
    <row r="47830" ht="13.15" customHeight="1" x14ac:dyDescent="0.2"/>
    <row r="47831" ht="13.15" customHeight="1" x14ac:dyDescent="0.2"/>
    <row r="47832" ht="13.15" customHeight="1" x14ac:dyDescent="0.2"/>
    <row r="47833" ht="13.15" customHeight="1" x14ac:dyDescent="0.2"/>
    <row r="47834" ht="13.15" customHeight="1" x14ac:dyDescent="0.2"/>
    <row r="47835" ht="13.15" customHeight="1" x14ac:dyDescent="0.2"/>
    <row r="47836" ht="13.15" customHeight="1" x14ac:dyDescent="0.2"/>
    <row r="47837" ht="13.15" customHeight="1" x14ac:dyDescent="0.2"/>
    <row r="47838" ht="13.15" customHeight="1" x14ac:dyDescent="0.2"/>
    <row r="47839" ht="13.15" customHeight="1" x14ac:dyDescent="0.2"/>
    <row r="47840" ht="13.15" customHeight="1" x14ac:dyDescent="0.2"/>
    <row r="47841" ht="13.15" customHeight="1" x14ac:dyDescent="0.2"/>
    <row r="47842" ht="13.15" customHeight="1" x14ac:dyDescent="0.2"/>
    <row r="47843" ht="13.15" customHeight="1" x14ac:dyDescent="0.2"/>
    <row r="47844" ht="13.15" customHeight="1" x14ac:dyDescent="0.2"/>
    <row r="47845" ht="13.15" customHeight="1" x14ac:dyDescent="0.2"/>
    <row r="47846" ht="13.15" customHeight="1" x14ac:dyDescent="0.2"/>
    <row r="47847" ht="13.15" customHeight="1" x14ac:dyDescent="0.2"/>
    <row r="47848" ht="13.15" customHeight="1" x14ac:dyDescent="0.2"/>
    <row r="47849" ht="13.15" customHeight="1" x14ac:dyDescent="0.2"/>
    <row r="47850" ht="13.15" customHeight="1" x14ac:dyDescent="0.2"/>
    <row r="47851" ht="13.15" customHeight="1" x14ac:dyDescent="0.2"/>
    <row r="47852" ht="13.15" customHeight="1" x14ac:dyDescent="0.2"/>
    <row r="47853" ht="13.15" customHeight="1" x14ac:dyDescent="0.2"/>
    <row r="47854" ht="13.15" customHeight="1" x14ac:dyDescent="0.2"/>
    <row r="47855" ht="13.15" customHeight="1" x14ac:dyDescent="0.2"/>
    <row r="47856" ht="13.15" customHeight="1" x14ac:dyDescent="0.2"/>
    <row r="47857" ht="13.15" customHeight="1" x14ac:dyDescent="0.2"/>
    <row r="47858" ht="13.15" customHeight="1" x14ac:dyDescent="0.2"/>
    <row r="47859" ht="13.15" customHeight="1" x14ac:dyDescent="0.2"/>
    <row r="47860" ht="13.15" customHeight="1" x14ac:dyDescent="0.2"/>
    <row r="47861" ht="13.15" customHeight="1" x14ac:dyDescent="0.2"/>
    <row r="47862" ht="13.15" customHeight="1" x14ac:dyDescent="0.2"/>
    <row r="47863" ht="13.15" customHeight="1" x14ac:dyDescent="0.2"/>
    <row r="47864" ht="13.15" customHeight="1" x14ac:dyDescent="0.2"/>
    <row r="47865" ht="13.15" customHeight="1" x14ac:dyDescent="0.2"/>
    <row r="47866" ht="13.15" customHeight="1" x14ac:dyDescent="0.2"/>
    <row r="47867" ht="13.15" customHeight="1" x14ac:dyDescent="0.2"/>
    <row r="47868" ht="13.15" customHeight="1" x14ac:dyDescent="0.2"/>
    <row r="47869" ht="13.15" customHeight="1" x14ac:dyDescent="0.2"/>
    <row r="47870" ht="13.15" customHeight="1" x14ac:dyDescent="0.2"/>
    <row r="47871" ht="13.15" customHeight="1" x14ac:dyDescent="0.2"/>
    <row r="47872" ht="13.15" customHeight="1" x14ac:dyDescent="0.2"/>
    <row r="47873" ht="13.15" customHeight="1" x14ac:dyDescent="0.2"/>
    <row r="47874" ht="13.15" customHeight="1" x14ac:dyDescent="0.2"/>
    <row r="47875" ht="13.15" customHeight="1" x14ac:dyDescent="0.2"/>
    <row r="47876" ht="13.15" customHeight="1" x14ac:dyDescent="0.2"/>
    <row r="47877" ht="13.15" customHeight="1" x14ac:dyDescent="0.2"/>
    <row r="47878" ht="13.15" customHeight="1" x14ac:dyDescent="0.2"/>
    <row r="47879" ht="13.15" customHeight="1" x14ac:dyDescent="0.2"/>
    <row r="47880" ht="13.15" customHeight="1" x14ac:dyDescent="0.2"/>
    <row r="47881" ht="13.15" customHeight="1" x14ac:dyDescent="0.2"/>
    <row r="47882" ht="13.15" customHeight="1" x14ac:dyDescent="0.2"/>
    <row r="47883" ht="13.15" customHeight="1" x14ac:dyDescent="0.2"/>
    <row r="47884" ht="13.15" customHeight="1" x14ac:dyDescent="0.2"/>
    <row r="47885" ht="13.15" customHeight="1" x14ac:dyDescent="0.2"/>
    <row r="47886" ht="13.15" customHeight="1" x14ac:dyDescent="0.2"/>
    <row r="47887" ht="13.15" customHeight="1" x14ac:dyDescent="0.2"/>
    <row r="47888" ht="13.15" customHeight="1" x14ac:dyDescent="0.2"/>
    <row r="47889" ht="13.15" customHeight="1" x14ac:dyDescent="0.2"/>
    <row r="47890" ht="13.15" customHeight="1" x14ac:dyDescent="0.2"/>
    <row r="47891" ht="13.15" customHeight="1" x14ac:dyDescent="0.2"/>
    <row r="47892" ht="13.15" customHeight="1" x14ac:dyDescent="0.2"/>
    <row r="47893" ht="13.15" customHeight="1" x14ac:dyDescent="0.2"/>
    <row r="47894" ht="13.15" customHeight="1" x14ac:dyDescent="0.2"/>
    <row r="47895" ht="13.15" customHeight="1" x14ac:dyDescent="0.2"/>
    <row r="47896" ht="13.15" customHeight="1" x14ac:dyDescent="0.2"/>
    <row r="47897" ht="13.15" customHeight="1" x14ac:dyDescent="0.2"/>
    <row r="47898" ht="13.15" customHeight="1" x14ac:dyDescent="0.2"/>
    <row r="47899" ht="13.15" customHeight="1" x14ac:dyDescent="0.2"/>
    <row r="47900" ht="13.15" customHeight="1" x14ac:dyDescent="0.2"/>
    <row r="47901" ht="13.15" customHeight="1" x14ac:dyDescent="0.2"/>
    <row r="47902" ht="13.15" customHeight="1" x14ac:dyDescent="0.2"/>
    <row r="47903" ht="13.15" customHeight="1" x14ac:dyDescent="0.2"/>
    <row r="47904" ht="13.15" customHeight="1" x14ac:dyDescent="0.2"/>
    <row r="47905" ht="13.15" customHeight="1" x14ac:dyDescent="0.2"/>
    <row r="47906" ht="13.15" customHeight="1" x14ac:dyDescent="0.2"/>
    <row r="47907" ht="13.15" customHeight="1" x14ac:dyDescent="0.2"/>
    <row r="47908" ht="13.15" customHeight="1" x14ac:dyDescent="0.2"/>
    <row r="47909" ht="13.15" customHeight="1" x14ac:dyDescent="0.2"/>
    <row r="47910" ht="13.15" customHeight="1" x14ac:dyDescent="0.2"/>
    <row r="47911" ht="13.15" customHeight="1" x14ac:dyDescent="0.2"/>
    <row r="47912" ht="13.15" customHeight="1" x14ac:dyDescent="0.2"/>
    <row r="47913" ht="13.15" customHeight="1" x14ac:dyDescent="0.2"/>
    <row r="47914" ht="13.15" customHeight="1" x14ac:dyDescent="0.2"/>
    <row r="47915" ht="13.15" customHeight="1" x14ac:dyDescent="0.2"/>
    <row r="47916" ht="13.15" customHeight="1" x14ac:dyDescent="0.2"/>
    <row r="47917" ht="13.15" customHeight="1" x14ac:dyDescent="0.2"/>
    <row r="47918" ht="13.15" customHeight="1" x14ac:dyDescent="0.2"/>
    <row r="47919" ht="13.15" customHeight="1" x14ac:dyDescent="0.2"/>
    <row r="47920" ht="13.15" customHeight="1" x14ac:dyDescent="0.2"/>
    <row r="47921" ht="13.15" customHeight="1" x14ac:dyDescent="0.2"/>
    <row r="47922" ht="13.15" customHeight="1" x14ac:dyDescent="0.2"/>
    <row r="47923" ht="13.15" customHeight="1" x14ac:dyDescent="0.2"/>
    <row r="47924" ht="13.15" customHeight="1" x14ac:dyDescent="0.2"/>
    <row r="47925" ht="13.15" customHeight="1" x14ac:dyDescent="0.2"/>
    <row r="47926" ht="13.15" customHeight="1" x14ac:dyDescent="0.2"/>
    <row r="47927" ht="13.15" customHeight="1" x14ac:dyDescent="0.2"/>
    <row r="47928" ht="13.15" customHeight="1" x14ac:dyDescent="0.2"/>
    <row r="47929" ht="13.15" customHeight="1" x14ac:dyDescent="0.2"/>
    <row r="47930" ht="13.15" customHeight="1" x14ac:dyDescent="0.2"/>
    <row r="47931" ht="13.15" customHeight="1" x14ac:dyDescent="0.2"/>
    <row r="47932" ht="13.15" customHeight="1" x14ac:dyDescent="0.2"/>
    <row r="47933" ht="13.15" customHeight="1" x14ac:dyDescent="0.2"/>
    <row r="47934" ht="13.15" customHeight="1" x14ac:dyDescent="0.2"/>
    <row r="47935" ht="13.15" customHeight="1" x14ac:dyDescent="0.2"/>
    <row r="47936" ht="13.15" customHeight="1" x14ac:dyDescent="0.2"/>
    <row r="47937" ht="13.15" customHeight="1" x14ac:dyDescent="0.2"/>
    <row r="47938" ht="13.15" customHeight="1" x14ac:dyDescent="0.2"/>
    <row r="47939" ht="13.15" customHeight="1" x14ac:dyDescent="0.2"/>
    <row r="47940" ht="13.15" customHeight="1" x14ac:dyDescent="0.2"/>
    <row r="47941" ht="13.15" customHeight="1" x14ac:dyDescent="0.2"/>
    <row r="47942" ht="13.15" customHeight="1" x14ac:dyDescent="0.2"/>
    <row r="47943" ht="13.15" customHeight="1" x14ac:dyDescent="0.2"/>
    <row r="47944" ht="13.15" customHeight="1" x14ac:dyDescent="0.2"/>
    <row r="47945" ht="13.15" customHeight="1" x14ac:dyDescent="0.2"/>
    <row r="47946" ht="13.15" customHeight="1" x14ac:dyDescent="0.2"/>
    <row r="47947" ht="13.15" customHeight="1" x14ac:dyDescent="0.2"/>
    <row r="47948" ht="13.15" customHeight="1" x14ac:dyDescent="0.2"/>
    <row r="47949" ht="13.15" customHeight="1" x14ac:dyDescent="0.2"/>
    <row r="47950" ht="13.15" customHeight="1" x14ac:dyDescent="0.2"/>
    <row r="47951" ht="13.15" customHeight="1" x14ac:dyDescent="0.2"/>
    <row r="47952" ht="13.15" customHeight="1" x14ac:dyDescent="0.2"/>
    <row r="47953" ht="13.15" customHeight="1" x14ac:dyDescent="0.2"/>
    <row r="47954" ht="13.15" customHeight="1" x14ac:dyDescent="0.2"/>
    <row r="47955" ht="13.15" customHeight="1" x14ac:dyDescent="0.2"/>
    <row r="47956" ht="13.15" customHeight="1" x14ac:dyDescent="0.2"/>
    <row r="47957" ht="13.15" customHeight="1" x14ac:dyDescent="0.2"/>
    <row r="47958" ht="13.15" customHeight="1" x14ac:dyDescent="0.2"/>
    <row r="47959" ht="13.15" customHeight="1" x14ac:dyDescent="0.2"/>
    <row r="47960" ht="13.15" customHeight="1" x14ac:dyDescent="0.2"/>
    <row r="47961" ht="13.15" customHeight="1" x14ac:dyDescent="0.2"/>
    <row r="47962" ht="13.15" customHeight="1" x14ac:dyDescent="0.2"/>
    <row r="47963" ht="13.15" customHeight="1" x14ac:dyDescent="0.2"/>
    <row r="47964" ht="13.15" customHeight="1" x14ac:dyDescent="0.2"/>
    <row r="47965" ht="13.15" customHeight="1" x14ac:dyDescent="0.2"/>
    <row r="47966" ht="13.15" customHeight="1" x14ac:dyDescent="0.2"/>
    <row r="47967" ht="13.15" customHeight="1" x14ac:dyDescent="0.2"/>
    <row r="47968" ht="13.15" customHeight="1" x14ac:dyDescent="0.2"/>
    <row r="47969" ht="13.15" customHeight="1" x14ac:dyDescent="0.2"/>
    <row r="47970" ht="13.15" customHeight="1" x14ac:dyDescent="0.2"/>
    <row r="47971" ht="13.15" customHeight="1" x14ac:dyDescent="0.2"/>
    <row r="47972" ht="13.15" customHeight="1" x14ac:dyDescent="0.2"/>
    <row r="47973" ht="13.15" customHeight="1" x14ac:dyDescent="0.2"/>
    <row r="47974" ht="13.15" customHeight="1" x14ac:dyDescent="0.2"/>
    <row r="47975" ht="13.15" customHeight="1" x14ac:dyDescent="0.2"/>
    <row r="47976" ht="13.15" customHeight="1" x14ac:dyDescent="0.2"/>
    <row r="47977" ht="13.15" customHeight="1" x14ac:dyDescent="0.2"/>
    <row r="47978" ht="13.15" customHeight="1" x14ac:dyDescent="0.2"/>
    <row r="47979" ht="13.15" customHeight="1" x14ac:dyDescent="0.2"/>
    <row r="47980" ht="13.15" customHeight="1" x14ac:dyDescent="0.2"/>
    <row r="47981" ht="13.15" customHeight="1" x14ac:dyDescent="0.2"/>
    <row r="47982" ht="13.15" customHeight="1" x14ac:dyDescent="0.2"/>
    <row r="47983" ht="13.15" customHeight="1" x14ac:dyDescent="0.2"/>
    <row r="47984" ht="13.15" customHeight="1" x14ac:dyDescent="0.2"/>
    <row r="47985" ht="13.15" customHeight="1" x14ac:dyDescent="0.2"/>
    <row r="47986" ht="13.15" customHeight="1" x14ac:dyDescent="0.2"/>
    <row r="47987" ht="13.15" customHeight="1" x14ac:dyDescent="0.2"/>
    <row r="47988" ht="13.15" customHeight="1" x14ac:dyDescent="0.2"/>
    <row r="47989" ht="13.15" customHeight="1" x14ac:dyDescent="0.2"/>
    <row r="47990" ht="13.15" customHeight="1" x14ac:dyDescent="0.2"/>
    <row r="47991" ht="13.15" customHeight="1" x14ac:dyDescent="0.2"/>
    <row r="47992" ht="13.15" customHeight="1" x14ac:dyDescent="0.2"/>
    <row r="47993" ht="13.15" customHeight="1" x14ac:dyDescent="0.2"/>
    <row r="47994" ht="13.15" customHeight="1" x14ac:dyDescent="0.2"/>
    <row r="47995" ht="13.15" customHeight="1" x14ac:dyDescent="0.2"/>
    <row r="47996" ht="13.15" customHeight="1" x14ac:dyDescent="0.2"/>
    <row r="47997" ht="13.15" customHeight="1" x14ac:dyDescent="0.2"/>
    <row r="47998" ht="13.15" customHeight="1" x14ac:dyDescent="0.2"/>
    <row r="47999" ht="13.15" customHeight="1" x14ac:dyDescent="0.2"/>
    <row r="48000" ht="13.15" customHeight="1" x14ac:dyDescent="0.2"/>
    <row r="48001" ht="13.15" customHeight="1" x14ac:dyDescent="0.2"/>
    <row r="48002" ht="13.15" customHeight="1" x14ac:dyDescent="0.2"/>
    <row r="48003" ht="13.15" customHeight="1" x14ac:dyDescent="0.2"/>
    <row r="48004" ht="13.15" customHeight="1" x14ac:dyDescent="0.2"/>
    <row r="48005" ht="13.15" customHeight="1" x14ac:dyDescent="0.2"/>
    <row r="48006" ht="13.15" customHeight="1" x14ac:dyDescent="0.2"/>
    <row r="48007" ht="13.15" customHeight="1" x14ac:dyDescent="0.2"/>
    <row r="48008" ht="13.15" customHeight="1" x14ac:dyDescent="0.2"/>
    <row r="48009" ht="13.15" customHeight="1" x14ac:dyDescent="0.2"/>
    <row r="48010" ht="13.15" customHeight="1" x14ac:dyDescent="0.2"/>
    <row r="48011" ht="13.15" customHeight="1" x14ac:dyDescent="0.2"/>
    <row r="48012" ht="13.15" customHeight="1" x14ac:dyDescent="0.2"/>
    <row r="48013" ht="13.15" customHeight="1" x14ac:dyDescent="0.2"/>
    <row r="48014" ht="13.15" customHeight="1" x14ac:dyDescent="0.2"/>
    <row r="48015" ht="13.15" customHeight="1" x14ac:dyDescent="0.2"/>
    <row r="48016" ht="13.15" customHeight="1" x14ac:dyDescent="0.2"/>
    <row r="48017" ht="13.15" customHeight="1" x14ac:dyDescent="0.2"/>
    <row r="48018" ht="13.15" customHeight="1" x14ac:dyDescent="0.2"/>
    <row r="48019" ht="13.15" customHeight="1" x14ac:dyDescent="0.2"/>
    <row r="48020" ht="13.15" customHeight="1" x14ac:dyDescent="0.2"/>
    <row r="48021" ht="13.15" customHeight="1" x14ac:dyDescent="0.2"/>
    <row r="48022" ht="13.15" customHeight="1" x14ac:dyDescent="0.2"/>
    <row r="48023" ht="13.15" customHeight="1" x14ac:dyDescent="0.2"/>
    <row r="48024" ht="13.15" customHeight="1" x14ac:dyDescent="0.2"/>
    <row r="48025" ht="13.15" customHeight="1" x14ac:dyDescent="0.2"/>
    <row r="48026" ht="13.15" customHeight="1" x14ac:dyDescent="0.2"/>
    <row r="48027" ht="13.15" customHeight="1" x14ac:dyDescent="0.2"/>
    <row r="48028" ht="13.15" customHeight="1" x14ac:dyDescent="0.2"/>
    <row r="48029" ht="13.15" customHeight="1" x14ac:dyDescent="0.2"/>
    <row r="48030" ht="13.15" customHeight="1" x14ac:dyDescent="0.2"/>
    <row r="48031" ht="13.15" customHeight="1" x14ac:dyDescent="0.2"/>
    <row r="48032" ht="13.15" customHeight="1" x14ac:dyDescent="0.2"/>
    <row r="48033" ht="13.15" customHeight="1" x14ac:dyDescent="0.2"/>
    <row r="48034" ht="13.15" customHeight="1" x14ac:dyDescent="0.2"/>
    <row r="48035" ht="13.15" customHeight="1" x14ac:dyDescent="0.2"/>
    <row r="48036" ht="13.15" customHeight="1" x14ac:dyDescent="0.2"/>
    <row r="48037" ht="13.15" customHeight="1" x14ac:dyDescent="0.2"/>
    <row r="48038" ht="13.15" customHeight="1" x14ac:dyDescent="0.2"/>
    <row r="48039" ht="13.15" customHeight="1" x14ac:dyDescent="0.2"/>
    <row r="48040" ht="13.15" customHeight="1" x14ac:dyDescent="0.2"/>
    <row r="48041" ht="13.15" customHeight="1" x14ac:dyDescent="0.2"/>
    <row r="48042" ht="13.15" customHeight="1" x14ac:dyDescent="0.2"/>
    <row r="48043" ht="13.15" customHeight="1" x14ac:dyDescent="0.2"/>
    <row r="48044" ht="13.15" customHeight="1" x14ac:dyDescent="0.2"/>
    <row r="48045" ht="13.15" customHeight="1" x14ac:dyDescent="0.2"/>
    <row r="48046" ht="13.15" customHeight="1" x14ac:dyDescent="0.2"/>
    <row r="48047" ht="13.15" customHeight="1" x14ac:dyDescent="0.2"/>
    <row r="48048" ht="13.15" customHeight="1" x14ac:dyDescent="0.2"/>
    <row r="48049" ht="13.15" customHeight="1" x14ac:dyDescent="0.2"/>
    <row r="48050" ht="13.15" customHeight="1" x14ac:dyDescent="0.2"/>
    <row r="48051" ht="13.15" customHeight="1" x14ac:dyDescent="0.2"/>
    <row r="48052" ht="13.15" customHeight="1" x14ac:dyDescent="0.2"/>
    <row r="48053" ht="13.15" customHeight="1" x14ac:dyDescent="0.2"/>
    <row r="48054" ht="13.15" customHeight="1" x14ac:dyDescent="0.2"/>
    <row r="48055" ht="13.15" customHeight="1" x14ac:dyDescent="0.2"/>
    <row r="48056" ht="13.15" customHeight="1" x14ac:dyDescent="0.2"/>
    <row r="48057" ht="13.15" customHeight="1" x14ac:dyDescent="0.2"/>
    <row r="48058" ht="13.15" customHeight="1" x14ac:dyDescent="0.2"/>
    <row r="48059" ht="13.15" customHeight="1" x14ac:dyDescent="0.2"/>
    <row r="48060" ht="13.15" customHeight="1" x14ac:dyDescent="0.2"/>
    <row r="48061" ht="13.15" customHeight="1" x14ac:dyDescent="0.2"/>
    <row r="48062" ht="13.15" customHeight="1" x14ac:dyDescent="0.2"/>
    <row r="48063" ht="13.15" customHeight="1" x14ac:dyDescent="0.2"/>
    <row r="48064" ht="13.15" customHeight="1" x14ac:dyDescent="0.2"/>
    <row r="48065" ht="13.15" customHeight="1" x14ac:dyDescent="0.2"/>
    <row r="48066" ht="13.15" customHeight="1" x14ac:dyDescent="0.2"/>
    <row r="48067" ht="13.15" customHeight="1" x14ac:dyDescent="0.2"/>
    <row r="48068" ht="13.15" customHeight="1" x14ac:dyDescent="0.2"/>
    <row r="48069" ht="13.15" customHeight="1" x14ac:dyDescent="0.2"/>
    <row r="48070" ht="13.15" customHeight="1" x14ac:dyDescent="0.2"/>
    <row r="48071" ht="13.15" customHeight="1" x14ac:dyDescent="0.2"/>
    <row r="48072" ht="13.15" customHeight="1" x14ac:dyDescent="0.2"/>
    <row r="48073" ht="13.15" customHeight="1" x14ac:dyDescent="0.2"/>
    <row r="48074" ht="13.15" customHeight="1" x14ac:dyDescent="0.2"/>
    <row r="48075" ht="13.15" customHeight="1" x14ac:dyDescent="0.2"/>
    <row r="48076" ht="13.15" customHeight="1" x14ac:dyDescent="0.2"/>
    <row r="48077" ht="13.15" customHeight="1" x14ac:dyDescent="0.2"/>
    <row r="48078" ht="13.15" customHeight="1" x14ac:dyDescent="0.2"/>
    <row r="48079" ht="13.15" customHeight="1" x14ac:dyDescent="0.2"/>
    <row r="48080" ht="13.15" customHeight="1" x14ac:dyDescent="0.2"/>
    <row r="48081" ht="13.15" customHeight="1" x14ac:dyDescent="0.2"/>
    <row r="48082" ht="13.15" customHeight="1" x14ac:dyDescent="0.2"/>
    <row r="48083" ht="13.15" customHeight="1" x14ac:dyDescent="0.2"/>
    <row r="48084" ht="13.15" customHeight="1" x14ac:dyDescent="0.2"/>
    <row r="48085" ht="13.15" customHeight="1" x14ac:dyDescent="0.2"/>
    <row r="48086" ht="13.15" customHeight="1" x14ac:dyDescent="0.2"/>
    <row r="48087" ht="13.15" customHeight="1" x14ac:dyDescent="0.2"/>
    <row r="48088" ht="13.15" customHeight="1" x14ac:dyDescent="0.2"/>
    <row r="48089" ht="13.15" customHeight="1" x14ac:dyDescent="0.2"/>
    <row r="48090" ht="13.15" customHeight="1" x14ac:dyDescent="0.2"/>
    <row r="48091" ht="13.15" customHeight="1" x14ac:dyDescent="0.2"/>
    <row r="48092" ht="13.15" customHeight="1" x14ac:dyDescent="0.2"/>
    <row r="48093" ht="13.15" customHeight="1" x14ac:dyDescent="0.2"/>
    <row r="48094" ht="13.15" customHeight="1" x14ac:dyDescent="0.2"/>
    <row r="48095" ht="13.15" customHeight="1" x14ac:dyDescent="0.2"/>
    <row r="48096" ht="13.15" customHeight="1" x14ac:dyDescent="0.2"/>
    <row r="48097" ht="13.15" customHeight="1" x14ac:dyDescent="0.2"/>
    <row r="48098" ht="13.15" customHeight="1" x14ac:dyDescent="0.2"/>
    <row r="48099" ht="13.15" customHeight="1" x14ac:dyDescent="0.2"/>
    <row r="48100" ht="13.15" customHeight="1" x14ac:dyDescent="0.2"/>
    <row r="48101" ht="13.15" customHeight="1" x14ac:dyDescent="0.2"/>
    <row r="48102" ht="13.15" customHeight="1" x14ac:dyDescent="0.2"/>
    <row r="48103" ht="13.15" customHeight="1" x14ac:dyDescent="0.2"/>
    <row r="48104" ht="13.15" customHeight="1" x14ac:dyDescent="0.2"/>
    <row r="48105" ht="13.15" customHeight="1" x14ac:dyDescent="0.2"/>
    <row r="48106" ht="13.15" customHeight="1" x14ac:dyDescent="0.2"/>
    <row r="48107" ht="13.15" customHeight="1" x14ac:dyDescent="0.2"/>
    <row r="48108" ht="13.15" customHeight="1" x14ac:dyDescent="0.2"/>
    <row r="48109" ht="13.15" customHeight="1" x14ac:dyDescent="0.2"/>
    <row r="48110" ht="13.15" customHeight="1" x14ac:dyDescent="0.2"/>
    <row r="48111" ht="13.15" customHeight="1" x14ac:dyDescent="0.2"/>
    <row r="48112" ht="13.15" customHeight="1" x14ac:dyDescent="0.2"/>
    <row r="48113" ht="13.15" customHeight="1" x14ac:dyDescent="0.2"/>
    <row r="48114" ht="13.15" customHeight="1" x14ac:dyDescent="0.2"/>
    <row r="48115" ht="13.15" customHeight="1" x14ac:dyDescent="0.2"/>
    <row r="48116" ht="13.15" customHeight="1" x14ac:dyDescent="0.2"/>
    <row r="48117" ht="13.15" customHeight="1" x14ac:dyDescent="0.2"/>
    <row r="48118" ht="13.15" customHeight="1" x14ac:dyDescent="0.2"/>
    <row r="48119" ht="13.15" customHeight="1" x14ac:dyDescent="0.2"/>
    <row r="48120" ht="13.15" customHeight="1" x14ac:dyDescent="0.2"/>
    <row r="48121" ht="13.15" customHeight="1" x14ac:dyDescent="0.2"/>
    <row r="48122" ht="13.15" customHeight="1" x14ac:dyDescent="0.2"/>
    <row r="48123" ht="13.15" customHeight="1" x14ac:dyDescent="0.2"/>
    <row r="48124" ht="13.15" customHeight="1" x14ac:dyDescent="0.2"/>
    <row r="48125" ht="13.15" customHeight="1" x14ac:dyDescent="0.2"/>
    <row r="48126" ht="13.15" customHeight="1" x14ac:dyDescent="0.2"/>
    <row r="48127" ht="13.15" customHeight="1" x14ac:dyDescent="0.2"/>
    <row r="48128" ht="13.15" customHeight="1" x14ac:dyDescent="0.2"/>
    <row r="48129" ht="13.15" customHeight="1" x14ac:dyDescent="0.2"/>
    <row r="48130" ht="13.15" customHeight="1" x14ac:dyDescent="0.2"/>
    <row r="48131" ht="13.15" customHeight="1" x14ac:dyDescent="0.2"/>
    <row r="48132" ht="13.15" customHeight="1" x14ac:dyDescent="0.2"/>
    <row r="48133" ht="13.15" customHeight="1" x14ac:dyDescent="0.2"/>
    <row r="48134" ht="13.15" customHeight="1" x14ac:dyDescent="0.2"/>
    <row r="48135" ht="13.15" customHeight="1" x14ac:dyDescent="0.2"/>
    <row r="48136" ht="13.15" customHeight="1" x14ac:dyDescent="0.2"/>
    <row r="48137" ht="13.15" customHeight="1" x14ac:dyDescent="0.2"/>
    <row r="48138" ht="13.15" customHeight="1" x14ac:dyDescent="0.2"/>
    <row r="48139" ht="13.15" customHeight="1" x14ac:dyDescent="0.2"/>
    <row r="48140" ht="13.15" customHeight="1" x14ac:dyDescent="0.2"/>
    <row r="48141" ht="13.15" customHeight="1" x14ac:dyDescent="0.2"/>
    <row r="48142" ht="13.15" customHeight="1" x14ac:dyDescent="0.2"/>
    <row r="48143" ht="13.15" customHeight="1" x14ac:dyDescent="0.2"/>
    <row r="48144" ht="13.15" customHeight="1" x14ac:dyDescent="0.2"/>
    <row r="48145" ht="13.15" customHeight="1" x14ac:dyDescent="0.2"/>
    <row r="48146" ht="13.15" customHeight="1" x14ac:dyDescent="0.2"/>
    <row r="48147" ht="13.15" customHeight="1" x14ac:dyDescent="0.2"/>
    <row r="48148" ht="13.15" customHeight="1" x14ac:dyDescent="0.2"/>
    <row r="48149" ht="13.15" customHeight="1" x14ac:dyDescent="0.2"/>
    <row r="48150" ht="13.15" customHeight="1" x14ac:dyDescent="0.2"/>
    <row r="48151" ht="13.15" customHeight="1" x14ac:dyDescent="0.2"/>
    <row r="48152" ht="13.15" customHeight="1" x14ac:dyDescent="0.2"/>
    <row r="48153" ht="13.15" customHeight="1" x14ac:dyDescent="0.2"/>
    <row r="48154" ht="13.15" customHeight="1" x14ac:dyDescent="0.2"/>
    <row r="48155" ht="13.15" customHeight="1" x14ac:dyDescent="0.2"/>
    <row r="48156" ht="13.15" customHeight="1" x14ac:dyDescent="0.2"/>
    <row r="48157" ht="13.15" customHeight="1" x14ac:dyDescent="0.2"/>
    <row r="48158" ht="13.15" customHeight="1" x14ac:dyDescent="0.2"/>
    <row r="48159" ht="13.15" customHeight="1" x14ac:dyDescent="0.2"/>
    <row r="48160" ht="13.15" customHeight="1" x14ac:dyDescent="0.2"/>
    <row r="48161" ht="13.15" customHeight="1" x14ac:dyDescent="0.2"/>
    <row r="48162" ht="13.15" customHeight="1" x14ac:dyDescent="0.2"/>
    <row r="48163" ht="13.15" customHeight="1" x14ac:dyDescent="0.2"/>
    <row r="48164" ht="13.15" customHeight="1" x14ac:dyDescent="0.2"/>
    <row r="48165" ht="13.15" customHeight="1" x14ac:dyDescent="0.2"/>
    <row r="48166" ht="13.15" customHeight="1" x14ac:dyDescent="0.2"/>
    <row r="48167" ht="13.15" customHeight="1" x14ac:dyDescent="0.2"/>
    <row r="48168" ht="13.15" customHeight="1" x14ac:dyDescent="0.2"/>
    <row r="48169" ht="13.15" customHeight="1" x14ac:dyDescent="0.2"/>
    <row r="48170" ht="13.15" customHeight="1" x14ac:dyDescent="0.2"/>
    <row r="48171" ht="13.15" customHeight="1" x14ac:dyDescent="0.2"/>
    <row r="48172" ht="13.15" customHeight="1" x14ac:dyDescent="0.2"/>
    <row r="48173" ht="13.15" customHeight="1" x14ac:dyDescent="0.2"/>
    <row r="48174" ht="13.15" customHeight="1" x14ac:dyDescent="0.2"/>
    <row r="48175" ht="13.15" customHeight="1" x14ac:dyDescent="0.2"/>
    <row r="48176" ht="13.15" customHeight="1" x14ac:dyDescent="0.2"/>
    <row r="48177" ht="13.15" customHeight="1" x14ac:dyDescent="0.2"/>
    <row r="48178" ht="13.15" customHeight="1" x14ac:dyDescent="0.2"/>
    <row r="48179" ht="13.15" customHeight="1" x14ac:dyDescent="0.2"/>
    <row r="48180" ht="13.15" customHeight="1" x14ac:dyDescent="0.2"/>
    <row r="48181" ht="13.15" customHeight="1" x14ac:dyDescent="0.2"/>
    <row r="48182" ht="13.15" customHeight="1" x14ac:dyDescent="0.2"/>
    <row r="48183" ht="13.15" customHeight="1" x14ac:dyDescent="0.2"/>
    <row r="48184" ht="13.15" customHeight="1" x14ac:dyDescent="0.2"/>
    <row r="48185" ht="13.15" customHeight="1" x14ac:dyDescent="0.2"/>
    <row r="48186" ht="13.15" customHeight="1" x14ac:dyDescent="0.2"/>
    <row r="48187" ht="13.15" customHeight="1" x14ac:dyDescent="0.2"/>
    <row r="48188" ht="13.15" customHeight="1" x14ac:dyDescent="0.2"/>
    <row r="48189" ht="13.15" customHeight="1" x14ac:dyDescent="0.2"/>
    <row r="48190" ht="13.15" customHeight="1" x14ac:dyDescent="0.2"/>
    <row r="48191" ht="13.15" customHeight="1" x14ac:dyDescent="0.2"/>
    <row r="48192" ht="13.15" customHeight="1" x14ac:dyDescent="0.2"/>
    <row r="48193" ht="13.15" customHeight="1" x14ac:dyDescent="0.2"/>
    <row r="48194" ht="13.15" customHeight="1" x14ac:dyDescent="0.2"/>
    <row r="48195" ht="13.15" customHeight="1" x14ac:dyDescent="0.2"/>
    <row r="48196" ht="13.15" customHeight="1" x14ac:dyDescent="0.2"/>
    <row r="48197" ht="13.15" customHeight="1" x14ac:dyDescent="0.2"/>
    <row r="48198" ht="13.15" customHeight="1" x14ac:dyDescent="0.2"/>
    <row r="48199" ht="13.15" customHeight="1" x14ac:dyDescent="0.2"/>
    <row r="48200" ht="13.15" customHeight="1" x14ac:dyDescent="0.2"/>
    <row r="48201" ht="13.15" customHeight="1" x14ac:dyDescent="0.2"/>
    <row r="48202" ht="13.15" customHeight="1" x14ac:dyDescent="0.2"/>
    <row r="48203" ht="13.15" customHeight="1" x14ac:dyDescent="0.2"/>
    <row r="48204" ht="13.15" customHeight="1" x14ac:dyDescent="0.2"/>
    <row r="48205" ht="13.15" customHeight="1" x14ac:dyDescent="0.2"/>
    <row r="48206" ht="13.15" customHeight="1" x14ac:dyDescent="0.2"/>
    <row r="48207" ht="13.15" customHeight="1" x14ac:dyDescent="0.2"/>
    <row r="48208" ht="13.15" customHeight="1" x14ac:dyDescent="0.2"/>
    <row r="48209" ht="13.15" customHeight="1" x14ac:dyDescent="0.2"/>
    <row r="48210" ht="13.15" customHeight="1" x14ac:dyDescent="0.2"/>
    <row r="48211" ht="13.15" customHeight="1" x14ac:dyDescent="0.2"/>
    <row r="48212" ht="13.15" customHeight="1" x14ac:dyDescent="0.2"/>
    <row r="48213" ht="13.15" customHeight="1" x14ac:dyDescent="0.2"/>
    <row r="48214" ht="13.15" customHeight="1" x14ac:dyDescent="0.2"/>
    <row r="48215" ht="13.15" customHeight="1" x14ac:dyDescent="0.2"/>
    <row r="48216" ht="13.15" customHeight="1" x14ac:dyDescent="0.2"/>
    <row r="48217" ht="13.15" customHeight="1" x14ac:dyDescent="0.2"/>
    <row r="48218" ht="13.15" customHeight="1" x14ac:dyDescent="0.2"/>
    <row r="48219" ht="13.15" customHeight="1" x14ac:dyDescent="0.2"/>
    <row r="48220" ht="13.15" customHeight="1" x14ac:dyDescent="0.2"/>
    <row r="48221" ht="13.15" customHeight="1" x14ac:dyDescent="0.2"/>
    <row r="48222" ht="13.15" customHeight="1" x14ac:dyDescent="0.2"/>
    <row r="48223" ht="13.15" customHeight="1" x14ac:dyDescent="0.2"/>
    <row r="48224" ht="13.15" customHeight="1" x14ac:dyDescent="0.2"/>
    <row r="48225" ht="13.15" customHeight="1" x14ac:dyDescent="0.2"/>
    <row r="48226" ht="13.15" customHeight="1" x14ac:dyDescent="0.2"/>
    <row r="48227" ht="13.15" customHeight="1" x14ac:dyDescent="0.2"/>
    <row r="48228" ht="13.15" customHeight="1" x14ac:dyDescent="0.2"/>
    <row r="48229" ht="13.15" customHeight="1" x14ac:dyDescent="0.2"/>
    <row r="48230" ht="13.15" customHeight="1" x14ac:dyDescent="0.2"/>
    <row r="48231" ht="13.15" customHeight="1" x14ac:dyDescent="0.2"/>
    <row r="48232" ht="13.15" customHeight="1" x14ac:dyDescent="0.2"/>
    <row r="48233" ht="13.15" customHeight="1" x14ac:dyDescent="0.2"/>
    <row r="48234" ht="13.15" customHeight="1" x14ac:dyDescent="0.2"/>
    <row r="48235" ht="13.15" customHeight="1" x14ac:dyDescent="0.2"/>
    <row r="48236" ht="13.15" customHeight="1" x14ac:dyDescent="0.2"/>
    <row r="48237" ht="13.15" customHeight="1" x14ac:dyDescent="0.2"/>
    <row r="48238" ht="13.15" customHeight="1" x14ac:dyDescent="0.2"/>
    <row r="48239" ht="13.15" customHeight="1" x14ac:dyDescent="0.2"/>
    <row r="48240" ht="13.15" customHeight="1" x14ac:dyDescent="0.2"/>
    <row r="48241" ht="13.15" customHeight="1" x14ac:dyDescent="0.2"/>
    <row r="48242" ht="13.15" customHeight="1" x14ac:dyDescent="0.2"/>
    <row r="48243" ht="13.15" customHeight="1" x14ac:dyDescent="0.2"/>
    <row r="48244" ht="13.15" customHeight="1" x14ac:dyDescent="0.2"/>
    <row r="48245" ht="13.15" customHeight="1" x14ac:dyDescent="0.2"/>
    <row r="48246" ht="13.15" customHeight="1" x14ac:dyDescent="0.2"/>
    <row r="48247" ht="13.15" customHeight="1" x14ac:dyDescent="0.2"/>
    <row r="48248" ht="13.15" customHeight="1" x14ac:dyDescent="0.2"/>
    <row r="48249" ht="13.15" customHeight="1" x14ac:dyDescent="0.2"/>
    <row r="48250" ht="13.15" customHeight="1" x14ac:dyDescent="0.2"/>
    <row r="48251" ht="13.15" customHeight="1" x14ac:dyDescent="0.2"/>
    <row r="48252" ht="13.15" customHeight="1" x14ac:dyDescent="0.2"/>
    <row r="48253" ht="13.15" customHeight="1" x14ac:dyDescent="0.2"/>
    <row r="48254" ht="13.15" customHeight="1" x14ac:dyDescent="0.2"/>
    <row r="48255" ht="13.15" customHeight="1" x14ac:dyDescent="0.2"/>
    <row r="48256" ht="13.15" customHeight="1" x14ac:dyDescent="0.2"/>
    <row r="48257" ht="13.15" customHeight="1" x14ac:dyDescent="0.2"/>
    <row r="48258" ht="13.15" customHeight="1" x14ac:dyDescent="0.2"/>
    <row r="48259" ht="13.15" customHeight="1" x14ac:dyDescent="0.2"/>
    <row r="48260" ht="13.15" customHeight="1" x14ac:dyDescent="0.2"/>
    <row r="48261" ht="13.15" customHeight="1" x14ac:dyDescent="0.2"/>
    <row r="48262" ht="13.15" customHeight="1" x14ac:dyDescent="0.2"/>
    <row r="48263" ht="13.15" customHeight="1" x14ac:dyDescent="0.2"/>
    <row r="48264" ht="13.15" customHeight="1" x14ac:dyDescent="0.2"/>
    <row r="48265" ht="13.15" customHeight="1" x14ac:dyDescent="0.2"/>
    <row r="48266" ht="13.15" customHeight="1" x14ac:dyDescent="0.2"/>
    <row r="48267" ht="13.15" customHeight="1" x14ac:dyDescent="0.2"/>
    <row r="48268" ht="13.15" customHeight="1" x14ac:dyDescent="0.2"/>
    <row r="48269" ht="13.15" customHeight="1" x14ac:dyDescent="0.2"/>
    <row r="48270" ht="13.15" customHeight="1" x14ac:dyDescent="0.2"/>
    <row r="48271" ht="13.15" customHeight="1" x14ac:dyDescent="0.2"/>
    <row r="48272" ht="13.15" customHeight="1" x14ac:dyDescent="0.2"/>
    <row r="48273" ht="13.15" customHeight="1" x14ac:dyDescent="0.2"/>
    <row r="48274" ht="13.15" customHeight="1" x14ac:dyDescent="0.2"/>
    <row r="48275" ht="13.15" customHeight="1" x14ac:dyDescent="0.2"/>
    <row r="48276" ht="13.15" customHeight="1" x14ac:dyDescent="0.2"/>
    <row r="48277" ht="13.15" customHeight="1" x14ac:dyDescent="0.2"/>
    <row r="48278" ht="13.15" customHeight="1" x14ac:dyDescent="0.2"/>
    <row r="48279" ht="13.15" customHeight="1" x14ac:dyDescent="0.2"/>
    <row r="48280" ht="13.15" customHeight="1" x14ac:dyDescent="0.2"/>
    <row r="48281" ht="13.15" customHeight="1" x14ac:dyDescent="0.2"/>
    <row r="48282" ht="13.15" customHeight="1" x14ac:dyDescent="0.2"/>
    <row r="48283" ht="13.15" customHeight="1" x14ac:dyDescent="0.2"/>
    <row r="48284" ht="13.15" customHeight="1" x14ac:dyDescent="0.2"/>
    <row r="48285" ht="13.15" customHeight="1" x14ac:dyDescent="0.2"/>
    <row r="48286" ht="13.15" customHeight="1" x14ac:dyDescent="0.2"/>
    <row r="48287" ht="13.15" customHeight="1" x14ac:dyDescent="0.2"/>
    <row r="48288" ht="13.15" customHeight="1" x14ac:dyDescent="0.2"/>
    <row r="48289" ht="13.15" customHeight="1" x14ac:dyDescent="0.2"/>
    <row r="48290" ht="13.15" customHeight="1" x14ac:dyDescent="0.2"/>
    <row r="48291" ht="13.15" customHeight="1" x14ac:dyDescent="0.2"/>
    <row r="48292" ht="13.15" customHeight="1" x14ac:dyDescent="0.2"/>
    <row r="48293" ht="13.15" customHeight="1" x14ac:dyDescent="0.2"/>
    <row r="48294" ht="13.15" customHeight="1" x14ac:dyDescent="0.2"/>
    <row r="48295" ht="13.15" customHeight="1" x14ac:dyDescent="0.2"/>
    <row r="48296" ht="13.15" customHeight="1" x14ac:dyDescent="0.2"/>
    <row r="48297" ht="13.15" customHeight="1" x14ac:dyDescent="0.2"/>
    <row r="48298" ht="13.15" customHeight="1" x14ac:dyDescent="0.2"/>
    <row r="48299" ht="13.15" customHeight="1" x14ac:dyDescent="0.2"/>
    <row r="48300" ht="13.15" customHeight="1" x14ac:dyDescent="0.2"/>
    <row r="48301" ht="13.15" customHeight="1" x14ac:dyDescent="0.2"/>
    <row r="48302" ht="13.15" customHeight="1" x14ac:dyDescent="0.2"/>
    <row r="48303" ht="13.15" customHeight="1" x14ac:dyDescent="0.2"/>
    <row r="48304" ht="13.15" customHeight="1" x14ac:dyDescent="0.2"/>
    <row r="48305" ht="13.15" customHeight="1" x14ac:dyDescent="0.2"/>
    <row r="48306" ht="13.15" customHeight="1" x14ac:dyDescent="0.2"/>
    <row r="48307" ht="13.15" customHeight="1" x14ac:dyDescent="0.2"/>
    <row r="48308" ht="13.15" customHeight="1" x14ac:dyDescent="0.2"/>
    <row r="48309" ht="13.15" customHeight="1" x14ac:dyDescent="0.2"/>
    <row r="48310" ht="13.15" customHeight="1" x14ac:dyDescent="0.2"/>
    <row r="48311" ht="13.15" customHeight="1" x14ac:dyDescent="0.2"/>
    <row r="48312" ht="13.15" customHeight="1" x14ac:dyDescent="0.2"/>
    <row r="48313" ht="13.15" customHeight="1" x14ac:dyDescent="0.2"/>
    <row r="48314" ht="13.15" customHeight="1" x14ac:dyDescent="0.2"/>
    <row r="48315" ht="13.15" customHeight="1" x14ac:dyDescent="0.2"/>
    <row r="48316" ht="13.15" customHeight="1" x14ac:dyDescent="0.2"/>
    <row r="48317" ht="13.15" customHeight="1" x14ac:dyDescent="0.2"/>
    <row r="48318" ht="13.15" customHeight="1" x14ac:dyDescent="0.2"/>
    <row r="48319" ht="13.15" customHeight="1" x14ac:dyDescent="0.2"/>
    <row r="48320" ht="13.15" customHeight="1" x14ac:dyDescent="0.2"/>
    <row r="48321" ht="13.15" customHeight="1" x14ac:dyDescent="0.2"/>
    <row r="48322" ht="13.15" customHeight="1" x14ac:dyDescent="0.2"/>
    <row r="48323" ht="13.15" customHeight="1" x14ac:dyDescent="0.2"/>
    <row r="48324" ht="13.15" customHeight="1" x14ac:dyDescent="0.2"/>
    <row r="48325" ht="13.15" customHeight="1" x14ac:dyDescent="0.2"/>
    <row r="48326" ht="13.15" customHeight="1" x14ac:dyDescent="0.2"/>
    <row r="48327" ht="13.15" customHeight="1" x14ac:dyDescent="0.2"/>
    <row r="48328" ht="13.15" customHeight="1" x14ac:dyDescent="0.2"/>
    <row r="48329" ht="13.15" customHeight="1" x14ac:dyDescent="0.2"/>
    <row r="48330" ht="13.15" customHeight="1" x14ac:dyDescent="0.2"/>
    <row r="48331" ht="13.15" customHeight="1" x14ac:dyDescent="0.2"/>
    <row r="48332" ht="13.15" customHeight="1" x14ac:dyDescent="0.2"/>
    <row r="48333" ht="13.15" customHeight="1" x14ac:dyDescent="0.2"/>
    <row r="48334" ht="13.15" customHeight="1" x14ac:dyDescent="0.2"/>
    <row r="48335" ht="13.15" customHeight="1" x14ac:dyDescent="0.2"/>
    <row r="48336" ht="13.15" customHeight="1" x14ac:dyDescent="0.2"/>
    <row r="48337" ht="13.15" customHeight="1" x14ac:dyDescent="0.2"/>
    <row r="48338" ht="13.15" customHeight="1" x14ac:dyDescent="0.2"/>
    <row r="48339" ht="13.15" customHeight="1" x14ac:dyDescent="0.2"/>
    <row r="48340" ht="13.15" customHeight="1" x14ac:dyDescent="0.2"/>
    <row r="48341" ht="13.15" customHeight="1" x14ac:dyDescent="0.2"/>
    <row r="48342" ht="13.15" customHeight="1" x14ac:dyDescent="0.2"/>
    <row r="48343" ht="13.15" customHeight="1" x14ac:dyDescent="0.2"/>
    <row r="48344" ht="13.15" customHeight="1" x14ac:dyDescent="0.2"/>
    <row r="48345" ht="13.15" customHeight="1" x14ac:dyDescent="0.2"/>
    <row r="48346" ht="13.15" customHeight="1" x14ac:dyDescent="0.2"/>
    <row r="48347" ht="13.15" customHeight="1" x14ac:dyDescent="0.2"/>
    <row r="48348" ht="13.15" customHeight="1" x14ac:dyDescent="0.2"/>
    <row r="48349" ht="13.15" customHeight="1" x14ac:dyDescent="0.2"/>
    <row r="48350" ht="13.15" customHeight="1" x14ac:dyDescent="0.2"/>
    <row r="48351" ht="13.15" customHeight="1" x14ac:dyDescent="0.2"/>
    <row r="48352" ht="13.15" customHeight="1" x14ac:dyDescent="0.2"/>
    <row r="48353" ht="13.15" customHeight="1" x14ac:dyDescent="0.2"/>
    <row r="48354" ht="13.15" customHeight="1" x14ac:dyDescent="0.2"/>
    <row r="48355" ht="13.15" customHeight="1" x14ac:dyDescent="0.2"/>
    <row r="48356" ht="13.15" customHeight="1" x14ac:dyDescent="0.2"/>
    <row r="48357" ht="13.15" customHeight="1" x14ac:dyDescent="0.2"/>
    <row r="48358" ht="13.15" customHeight="1" x14ac:dyDescent="0.2"/>
    <row r="48359" ht="13.15" customHeight="1" x14ac:dyDescent="0.2"/>
    <row r="48360" ht="13.15" customHeight="1" x14ac:dyDescent="0.2"/>
    <row r="48361" ht="13.15" customHeight="1" x14ac:dyDescent="0.2"/>
    <row r="48362" ht="13.15" customHeight="1" x14ac:dyDescent="0.2"/>
    <row r="48363" ht="13.15" customHeight="1" x14ac:dyDescent="0.2"/>
    <row r="48364" ht="13.15" customHeight="1" x14ac:dyDescent="0.2"/>
    <row r="48365" ht="13.15" customHeight="1" x14ac:dyDescent="0.2"/>
    <row r="48366" ht="13.15" customHeight="1" x14ac:dyDescent="0.2"/>
    <row r="48367" ht="13.15" customHeight="1" x14ac:dyDescent="0.2"/>
    <row r="48368" ht="13.15" customHeight="1" x14ac:dyDescent="0.2"/>
    <row r="48369" ht="13.15" customHeight="1" x14ac:dyDescent="0.2"/>
    <row r="48370" ht="13.15" customHeight="1" x14ac:dyDescent="0.2"/>
    <row r="48371" ht="13.15" customHeight="1" x14ac:dyDescent="0.2"/>
    <row r="48372" ht="13.15" customHeight="1" x14ac:dyDescent="0.2"/>
    <row r="48373" ht="13.15" customHeight="1" x14ac:dyDescent="0.2"/>
    <row r="48374" ht="13.15" customHeight="1" x14ac:dyDescent="0.2"/>
    <row r="48375" ht="13.15" customHeight="1" x14ac:dyDescent="0.2"/>
    <row r="48376" ht="13.15" customHeight="1" x14ac:dyDescent="0.2"/>
    <row r="48377" ht="13.15" customHeight="1" x14ac:dyDescent="0.2"/>
    <row r="48378" ht="13.15" customHeight="1" x14ac:dyDescent="0.2"/>
    <row r="48379" ht="13.15" customHeight="1" x14ac:dyDescent="0.2"/>
    <row r="48380" ht="13.15" customHeight="1" x14ac:dyDescent="0.2"/>
    <row r="48381" ht="13.15" customHeight="1" x14ac:dyDescent="0.2"/>
    <row r="48382" ht="13.15" customHeight="1" x14ac:dyDescent="0.2"/>
    <row r="48383" ht="13.15" customHeight="1" x14ac:dyDescent="0.2"/>
    <row r="48384" ht="13.15" customHeight="1" x14ac:dyDescent="0.2"/>
    <row r="48385" ht="13.15" customHeight="1" x14ac:dyDescent="0.2"/>
    <row r="48386" ht="13.15" customHeight="1" x14ac:dyDescent="0.2"/>
    <row r="48387" ht="13.15" customHeight="1" x14ac:dyDescent="0.2"/>
    <row r="48388" ht="13.15" customHeight="1" x14ac:dyDescent="0.2"/>
    <row r="48389" ht="13.15" customHeight="1" x14ac:dyDescent="0.2"/>
    <row r="48390" ht="13.15" customHeight="1" x14ac:dyDescent="0.2"/>
    <row r="48391" ht="13.15" customHeight="1" x14ac:dyDescent="0.2"/>
    <row r="48392" ht="13.15" customHeight="1" x14ac:dyDescent="0.2"/>
    <row r="48393" ht="13.15" customHeight="1" x14ac:dyDescent="0.2"/>
    <row r="48394" ht="13.15" customHeight="1" x14ac:dyDescent="0.2"/>
    <row r="48395" ht="13.15" customHeight="1" x14ac:dyDescent="0.2"/>
    <row r="48396" ht="13.15" customHeight="1" x14ac:dyDescent="0.2"/>
    <row r="48397" ht="13.15" customHeight="1" x14ac:dyDescent="0.2"/>
    <row r="48398" ht="13.15" customHeight="1" x14ac:dyDescent="0.2"/>
    <row r="48399" ht="13.15" customHeight="1" x14ac:dyDescent="0.2"/>
    <row r="48400" ht="13.15" customHeight="1" x14ac:dyDescent="0.2"/>
    <row r="48401" ht="13.15" customHeight="1" x14ac:dyDescent="0.2"/>
    <row r="48402" ht="13.15" customHeight="1" x14ac:dyDescent="0.2"/>
    <row r="48403" ht="13.15" customHeight="1" x14ac:dyDescent="0.2"/>
    <row r="48404" ht="13.15" customHeight="1" x14ac:dyDescent="0.2"/>
    <row r="48405" ht="13.15" customHeight="1" x14ac:dyDescent="0.2"/>
    <row r="48406" ht="13.15" customHeight="1" x14ac:dyDescent="0.2"/>
    <row r="48407" ht="13.15" customHeight="1" x14ac:dyDescent="0.2"/>
    <row r="48408" ht="13.15" customHeight="1" x14ac:dyDescent="0.2"/>
    <row r="48409" ht="13.15" customHeight="1" x14ac:dyDescent="0.2"/>
    <row r="48410" ht="13.15" customHeight="1" x14ac:dyDescent="0.2"/>
    <row r="48411" ht="13.15" customHeight="1" x14ac:dyDescent="0.2"/>
    <row r="48412" ht="13.15" customHeight="1" x14ac:dyDescent="0.2"/>
    <row r="48413" ht="13.15" customHeight="1" x14ac:dyDescent="0.2"/>
    <row r="48414" ht="13.15" customHeight="1" x14ac:dyDescent="0.2"/>
    <row r="48415" ht="13.15" customHeight="1" x14ac:dyDescent="0.2"/>
    <row r="48416" ht="13.15" customHeight="1" x14ac:dyDescent="0.2"/>
    <row r="48417" ht="13.15" customHeight="1" x14ac:dyDescent="0.2"/>
    <row r="48418" ht="13.15" customHeight="1" x14ac:dyDescent="0.2"/>
    <row r="48419" ht="13.15" customHeight="1" x14ac:dyDescent="0.2"/>
    <row r="48420" ht="13.15" customHeight="1" x14ac:dyDescent="0.2"/>
    <row r="48421" ht="13.15" customHeight="1" x14ac:dyDescent="0.2"/>
    <row r="48422" ht="13.15" customHeight="1" x14ac:dyDescent="0.2"/>
    <row r="48423" ht="13.15" customHeight="1" x14ac:dyDescent="0.2"/>
    <row r="48424" ht="13.15" customHeight="1" x14ac:dyDescent="0.2"/>
    <row r="48425" ht="13.15" customHeight="1" x14ac:dyDescent="0.2"/>
    <row r="48426" ht="13.15" customHeight="1" x14ac:dyDescent="0.2"/>
    <row r="48427" ht="13.15" customHeight="1" x14ac:dyDescent="0.2"/>
    <row r="48428" ht="13.15" customHeight="1" x14ac:dyDescent="0.2"/>
    <row r="48429" ht="13.15" customHeight="1" x14ac:dyDescent="0.2"/>
    <row r="48430" ht="13.15" customHeight="1" x14ac:dyDescent="0.2"/>
    <row r="48431" ht="13.15" customHeight="1" x14ac:dyDescent="0.2"/>
    <row r="48432" ht="13.15" customHeight="1" x14ac:dyDescent="0.2"/>
    <row r="48433" ht="13.15" customHeight="1" x14ac:dyDescent="0.2"/>
    <row r="48434" ht="13.15" customHeight="1" x14ac:dyDescent="0.2"/>
    <row r="48435" ht="13.15" customHeight="1" x14ac:dyDescent="0.2"/>
    <row r="48436" ht="13.15" customHeight="1" x14ac:dyDescent="0.2"/>
    <row r="48437" ht="13.15" customHeight="1" x14ac:dyDescent="0.2"/>
    <row r="48438" ht="13.15" customHeight="1" x14ac:dyDescent="0.2"/>
    <row r="48439" ht="13.15" customHeight="1" x14ac:dyDescent="0.2"/>
    <row r="48440" ht="13.15" customHeight="1" x14ac:dyDescent="0.2"/>
    <row r="48441" ht="13.15" customHeight="1" x14ac:dyDescent="0.2"/>
    <row r="48442" ht="13.15" customHeight="1" x14ac:dyDescent="0.2"/>
    <row r="48443" ht="13.15" customHeight="1" x14ac:dyDescent="0.2"/>
    <row r="48444" ht="13.15" customHeight="1" x14ac:dyDescent="0.2"/>
    <row r="48445" ht="13.15" customHeight="1" x14ac:dyDescent="0.2"/>
    <row r="48446" ht="13.15" customHeight="1" x14ac:dyDescent="0.2"/>
    <row r="48447" ht="13.15" customHeight="1" x14ac:dyDescent="0.2"/>
    <row r="48448" ht="13.15" customHeight="1" x14ac:dyDescent="0.2"/>
    <row r="48449" ht="13.15" customHeight="1" x14ac:dyDescent="0.2"/>
    <row r="48450" ht="13.15" customHeight="1" x14ac:dyDescent="0.2"/>
    <row r="48451" ht="13.15" customHeight="1" x14ac:dyDescent="0.2"/>
    <row r="48452" ht="13.15" customHeight="1" x14ac:dyDescent="0.2"/>
    <row r="48453" ht="13.15" customHeight="1" x14ac:dyDescent="0.2"/>
    <row r="48454" ht="13.15" customHeight="1" x14ac:dyDescent="0.2"/>
    <row r="48455" ht="13.15" customHeight="1" x14ac:dyDescent="0.2"/>
    <row r="48456" ht="13.15" customHeight="1" x14ac:dyDescent="0.2"/>
    <row r="48457" ht="13.15" customHeight="1" x14ac:dyDescent="0.2"/>
    <row r="48458" ht="13.15" customHeight="1" x14ac:dyDescent="0.2"/>
    <row r="48459" ht="13.15" customHeight="1" x14ac:dyDescent="0.2"/>
    <row r="48460" ht="13.15" customHeight="1" x14ac:dyDescent="0.2"/>
    <row r="48461" ht="13.15" customHeight="1" x14ac:dyDescent="0.2"/>
    <row r="48462" ht="13.15" customHeight="1" x14ac:dyDescent="0.2"/>
    <row r="48463" ht="13.15" customHeight="1" x14ac:dyDescent="0.2"/>
    <row r="48464" ht="13.15" customHeight="1" x14ac:dyDescent="0.2"/>
    <row r="48465" ht="13.15" customHeight="1" x14ac:dyDescent="0.2"/>
    <row r="48466" ht="13.15" customHeight="1" x14ac:dyDescent="0.2"/>
    <row r="48467" ht="13.15" customHeight="1" x14ac:dyDescent="0.2"/>
    <row r="48468" ht="13.15" customHeight="1" x14ac:dyDescent="0.2"/>
    <row r="48469" ht="13.15" customHeight="1" x14ac:dyDescent="0.2"/>
    <row r="48470" ht="13.15" customHeight="1" x14ac:dyDescent="0.2"/>
    <row r="48471" ht="13.15" customHeight="1" x14ac:dyDescent="0.2"/>
    <row r="48472" ht="13.15" customHeight="1" x14ac:dyDescent="0.2"/>
    <row r="48473" ht="13.15" customHeight="1" x14ac:dyDescent="0.2"/>
    <row r="48474" ht="13.15" customHeight="1" x14ac:dyDescent="0.2"/>
    <row r="48475" ht="13.15" customHeight="1" x14ac:dyDescent="0.2"/>
    <row r="48476" ht="13.15" customHeight="1" x14ac:dyDescent="0.2"/>
    <row r="48477" ht="13.15" customHeight="1" x14ac:dyDescent="0.2"/>
    <row r="48478" ht="13.15" customHeight="1" x14ac:dyDescent="0.2"/>
    <row r="48479" ht="13.15" customHeight="1" x14ac:dyDescent="0.2"/>
    <row r="48480" ht="13.15" customHeight="1" x14ac:dyDescent="0.2"/>
    <row r="48481" ht="13.15" customHeight="1" x14ac:dyDescent="0.2"/>
    <row r="48482" ht="13.15" customHeight="1" x14ac:dyDescent="0.2"/>
    <row r="48483" ht="13.15" customHeight="1" x14ac:dyDescent="0.2"/>
    <row r="48484" ht="13.15" customHeight="1" x14ac:dyDescent="0.2"/>
    <row r="48485" ht="13.15" customHeight="1" x14ac:dyDescent="0.2"/>
    <row r="48486" ht="13.15" customHeight="1" x14ac:dyDescent="0.2"/>
    <row r="48487" ht="13.15" customHeight="1" x14ac:dyDescent="0.2"/>
    <row r="48488" ht="13.15" customHeight="1" x14ac:dyDescent="0.2"/>
    <row r="48489" ht="13.15" customHeight="1" x14ac:dyDescent="0.2"/>
    <row r="48490" ht="13.15" customHeight="1" x14ac:dyDescent="0.2"/>
    <row r="48491" ht="13.15" customHeight="1" x14ac:dyDescent="0.2"/>
    <row r="48492" ht="13.15" customHeight="1" x14ac:dyDescent="0.2"/>
    <row r="48493" ht="13.15" customHeight="1" x14ac:dyDescent="0.2"/>
    <row r="48494" ht="13.15" customHeight="1" x14ac:dyDescent="0.2"/>
    <row r="48495" ht="13.15" customHeight="1" x14ac:dyDescent="0.2"/>
    <row r="48496" ht="13.15" customHeight="1" x14ac:dyDescent="0.2"/>
    <row r="48497" ht="13.15" customHeight="1" x14ac:dyDescent="0.2"/>
    <row r="48498" ht="13.15" customHeight="1" x14ac:dyDescent="0.2"/>
    <row r="48499" ht="13.15" customHeight="1" x14ac:dyDescent="0.2"/>
    <row r="48500" ht="13.15" customHeight="1" x14ac:dyDescent="0.2"/>
    <row r="48501" ht="13.15" customHeight="1" x14ac:dyDescent="0.2"/>
    <row r="48502" ht="13.15" customHeight="1" x14ac:dyDescent="0.2"/>
    <row r="48503" ht="13.15" customHeight="1" x14ac:dyDescent="0.2"/>
    <row r="48504" ht="13.15" customHeight="1" x14ac:dyDescent="0.2"/>
    <row r="48505" ht="13.15" customHeight="1" x14ac:dyDescent="0.2"/>
    <row r="48506" ht="13.15" customHeight="1" x14ac:dyDescent="0.2"/>
    <row r="48507" ht="13.15" customHeight="1" x14ac:dyDescent="0.2"/>
    <row r="48508" ht="13.15" customHeight="1" x14ac:dyDescent="0.2"/>
    <row r="48509" ht="13.15" customHeight="1" x14ac:dyDescent="0.2"/>
    <row r="48510" ht="13.15" customHeight="1" x14ac:dyDescent="0.2"/>
    <row r="48511" ht="13.15" customHeight="1" x14ac:dyDescent="0.2"/>
    <row r="48512" ht="13.15" customHeight="1" x14ac:dyDescent="0.2"/>
    <row r="48513" ht="13.15" customHeight="1" x14ac:dyDescent="0.2"/>
    <row r="48514" ht="13.15" customHeight="1" x14ac:dyDescent="0.2"/>
    <row r="48515" ht="13.15" customHeight="1" x14ac:dyDescent="0.2"/>
    <row r="48516" ht="13.15" customHeight="1" x14ac:dyDescent="0.2"/>
    <row r="48517" ht="13.15" customHeight="1" x14ac:dyDescent="0.2"/>
    <row r="48518" ht="13.15" customHeight="1" x14ac:dyDescent="0.2"/>
    <row r="48519" ht="13.15" customHeight="1" x14ac:dyDescent="0.2"/>
    <row r="48520" ht="13.15" customHeight="1" x14ac:dyDescent="0.2"/>
    <row r="48521" ht="13.15" customHeight="1" x14ac:dyDescent="0.2"/>
    <row r="48522" ht="13.15" customHeight="1" x14ac:dyDescent="0.2"/>
    <row r="48523" ht="13.15" customHeight="1" x14ac:dyDescent="0.2"/>
    <row r="48524" ht="13.15" customHeight="1" x14ac:dyDescent="0.2"/>
    <row r="48525" ht="13.15" customHeight="1" x14ac:dyDescent="0.2"/>
    <row r="48526" ht="13.15" customHeight="1" x14ac:dyDescent="0.2"/>
    <row r="48527" ht="13.15" customHeight="1" x14ac:dyDescent="0.2"/>
    <row r="48528" ht="13.15" customHeight="1" x14ac:dyDescent="0.2"/>
    <row r="48529" ht="13.15" customHeight="1" x14ac:dyDescent="0.2"/>
    <row r="48530" ht="13.15" customHeight="1" x14ac:dyDescent="0.2"/>
    <row r="48531" ht="13.15" customHeight="1" x14ac:dyDescent="0.2"/>
    <row r="48532" ht="13.15" customHeight="1" x14ac:dyDescent="0.2"/>
    <row r="48533" ht="13.15" customHeight="1" x14ac:dyDescent="0.2"/>
    <row r="48534" ht="13.15" customHeight="1" x14ac:dyDescent="0.2"/>
    <row r="48535" ht="13.15" customHeight="1" x14ac:dyDescent="0.2"/>
    <row r="48536" ht="13.15" customHeight="1" x14ac:dyDescent="0.2"/>
    <row r="48537" ht="13.15" customHeight="1" x14ac:dyDescent="0.2"/>
    <row r="48538" ht="13.15" customHeight="1" x14ac:dyDescent="0.2"/>
    <row r="48539" ht="13.15" customHeight="1" x14ac:dyDescent="0.2"/>
    <row r="48540" ht="13.15" customHeight="1" x14ac:dyDescent="0.2"/>
    <row r="48541" ht="13.15" customHeight="1" x14ac:dyDescent="0.2"/>
    <row r="48542" ht="13.15" customHeight="1" x14ac:dyDescent="0.2"/>
    <row r="48543" ht="13.15" customHeight="1" x14ac:dyDescent="0.2"/>
    <row r="48544" ht="13.15" customHeight="1" x14ac:dyDescent="0.2"/>
    <row r="48545" ht="13.15" customHeight="1" x14ac:dyDescent="0.2"/>
    <row r="48546" ht="13.15" customHeight="1" x14ac:dyDescent="0.2"/>
    <row r="48547" ht="13.15" customHeight="1" x14ac:dyDescent="0.2"/>
    <row r="48548" ht="13.15" customHeight="1" x14ac:dyDescent="0.2"/>
    <row r="48549" ht="13.15" customHeight="1" x14ac:dyDescent="0.2"/>
    <row r="48550" ht="13.15" customHeight="1" x14ac:dyDescent="0.2"/>
    <row r="48551" ht="13.15" customHeight="1" x14ac:dyDescent="0.2"/>
    <row r="48552" ht="13.15" customHeight="1" x14ac:dyDescent="0.2"/>
    <row r="48553" ht="13.15" customHeight="1" x14ac:dyDescent="0.2"/>
    <row r="48554" ht="13.15" customHeight="1" x14ac:dyDescent="0.2"/>
    <row r="48555" ht="13.15" customHeight="1" x14ac:dyDescent="0.2"/>
    <row r="48556" ht="13.15" customHeight="1" x14ac:dyDescent="0.2"/>
    <row r="48557" ht="13.15" customHeight="1" x14ac:dyDescent="0.2"/>
    <row r="48558" ht="13.15" customHeight="1" x14ac:dyDescent="0.2"/>
    <row r="48559" ht="13.15" customHeight="1" x14ac:dyDescent="0.2"/>
    <row r="48560" ht="13.15" customHeight="1" x14ac:dyDescent="0.2"/>
    <row r="48561" ht="13.15" customHeight="1" x14ac:dyDescent="0.2"/>
    <row r="48562" ht="13.15" customHeight="1" x14ac:dyDescent="0.2"/>
    <row r="48563" ht="13.15" customHeight="1" x14ac:dyDescent="0.2"/>
    <row r="48564" ht="13.15" customHeight="1" x14ac:dyDescent="0.2"/>
    <row r="48565" ht="13.15" customHeight="1" x14ac:dyDescent="0.2"/>
    <row r="48566" ht="13.15" customHeight="1" x14ac:dyDescent="0.2"/>
    <row r="48567" ht="13.15" customHeight="1" x14ac:dyDescent="0.2"/>
    <row r="48568" ht="13.15" customHeight="1" x14ac:dyDescent="0.2"/>
    <row r="48569" ht="13.15" customHeight="1" x14ac:dyDescent="0.2"/>
    <row r="48570" ht="13.15" customHeight="1" x14ac:dyDescent="0.2"/>
    <row r="48571" ht="13.15" customHeight="1" x14ac:dyDescent="0.2"/>
    <row r="48572" ht="13.15" customHeight="1" x14ac:dyDescent="0.2"/>
    <row r="48573" ht="13.15" customHeight="1" x14ac:dyDescent="0.2"/>
    <row r="48574" ht="13.15" customHeight="1" x14ac:dyDescent="0.2"/>
    <row r="48575" ht="13.15" customHeight="1" x14ac:dyDescent="0.2"/>
    <row r="48576" ht="13.15" customHeight="1" x14ac:dyDescent="0.2"/>
    <row r="48577" ht="13.15" customHeight="1" x14ac:dyDescent="0.2"/>
    <row r="48578" ht="13.15" customHeight="1" x14ac:dyDescent="0.2"/>
    <row r="48579" ht="13.15" customHeight="1" x14ac:dyDescent="0.2"/>
    <row r="48580" ht="13.15" customHeight="1" x14ac:dyDescent="0.2"/>
    <row r="48581" ht="13.15" customHeight="1" x14ac:dyDescent="0.2"/>
    <row r="48582" ht="13.15" customHeight="1" x14ac:dyDescent="0.2"/>
    <row r="48583" ht="13.15" customHeight="1" x14ac:dyDescent="0.2"/>
    <row r="48584" ht="13.15" customHeight="1" x14ac:dyDescent="0.2"/>
    <row r="48585" ht="13.15" customHeight="1" x14ac:dyDescent="0.2"/>
    <row r="48586" ht="13.15" customHeight="1" x14ac:dyDescent="0.2"/>
    <row r="48587" ht="13.15" customHeight="1" x14ac:dyDescent="0.2"/>
    <row r="48588" ht="13.15" customHeight="1" x14ac:dyDescent="0.2"/>
    <row r="48589" ht="13.15" customHeight="1" x14ac:dyDescent="0.2"/>
    <row r="48590" ht="13.15" customHeight="1" x14ac:dyDescent="0.2"/>
    <row r="48591" ht="13.15" customHeight="1" x14ac:dyDescent="0.2"/>
    <row r="48592" ht="13.15" customHeight="1" x14ac:dyDescent="0.2"/>
    <row r="48593" ht="13.15" customHeight="1" x14ac:dyDescent="0.2"/>
    <row r="48594" ht="13.15" customHeight="1" x14ac:dyDescent="0.2"/>
    <row r="48595" ht="13.15" customHeight="1" x14ac:dyDescent="0.2"/>
    <row r="48596" ht="13.15" customHeight="1" x14ac:dyDescent="0.2"/>
    <row r="48597" ht="13.15" customHeight="1" x14ac:dyDescent="0.2"/>
    <row r="48598" ht="13.15" customHeight="1" x14ac:dyDescent="0.2"/>
    <row r="48599" ht="13.15" customHeight="1" x14ac:dyDescent="0.2"/>
    <row r="48600" ht="13.15" customHeight="1" x14ac:dyDescent="0.2"/>
    <row r="48601" ht="13.15" customHeight="1" x14ac:dyDescent="0.2"/>
    <row r="48602" ht="13.15" customHeight="1" x14ac:dyDescent="0.2"/>
    <row r="48603" ht="13.15" customHeight="1" x14ac:dyDescent="0.2"/>
    <row r="48604" ht="13.15" customHeight="1" x14ac:dyDescent="0.2"/>
    <row r="48605" ht="13.15" customHeight="1" x14ac:dyDescent="0.2"/>
    <row r="48606" ht="13.15" customHeight="1" x14ac:dyDescent="0.2"/>
    <row r="48607" ht="13.15" customHeight="1" x14ac:dyDescent="0.2"/>
    <row r="48608" ht="13.15" customHeight="1" x14ac:dyDescent="0.2"/>
    <row r="48609" ht="13.15" customHeight="1" x14ac:dyDescent="0.2"/>
    <row r="48610" ht="13.15" customHeight="1" x14ac:dyDescent="0.2"/>
    <row r="48611" ht="13.15" customHeight="1" x14ac:dyDescent="0.2"/>
    <row r="48612" ht="13.15" customHeight="1" x14ac:dyDescent="0.2"/>
    <row r="48613" ht="13.15" customHeight="1" x14ac:dyDescent="0.2"/>
    <row r="48614" ht="13.15" customHeight="1" x14ac:dyDescent="0.2"/>
    <row r="48615" ht="13.15" customHeight="1" x14ac:dyDescent="0.2"/>
    <row r="48616" ht="13.15" customHeight="1" x14ac:dyDescent="0.2"/>
    <row r="48617" ht="13.15" customHeight="1" x14ac:dyDescent="0.2"/>
    <row r="48618" ht="13.15" customHeight="1" x14ac:dyDescent="0.2"/>
    <row r="48619" ht="13.15" customHeight="1" x14ac:dyDescent="0.2"/>
    <row r="48620" ht="13.15" customHeight="1" x14ac:dyDescent="0.2"/>
    <row r="48621" ht="13.15" customHeight="1" x14ac:dyDescent="0.2"/>
    <row r="48622" ht="13.15" customHeight="1" x14ac:dyDescent="0.2"/>
    <row r="48623" ht="13.15" customHeight="1" x14ac:dyDescent="0.2"/>
    <row r="48624" ht="13.15" customHeight="1" x14ac:dyDescent="0.2"/>
    <row r="48625" ht="13.15" customHeight="1" x14ac:dyDescent="0.2"/>
    <row r="48626" ht="13.15" customHeight="1" x14ac:dyDescent="0.2"/>
    <row r="48627" ht="13.15" customHeight="1" x14ac:dyDescent="0.2"/>
    <row r="48628" ht="13.15" customHeight="1" x14ac:dyDescent="0.2"/>
    <row r="48629" ht="13.15" customHeight="1" x14ac:dyDescent="0.2"/>
    <row r="48630" ht="13.15" customHeight="1" x14ac:dyDescent="0.2"/>
    <row r="48631" ht="13.15" customHeight="1" x14ac:dyDescent="0.2"/>
    <row r="48632" ht="13.15" customHeight="1" x14ac:dyDescent="0.2"/>
    <row r="48633" ht="13.15" customHeight="1" x14ac:dyDescent="0.2"/>
    <row r="48634" ht="13.15" customHeight="1" x14ac:dyDescent="0.2"/>
    <row r="48635" ht="13.15" customHeight="1" x14ac:dyDescent="0.2"/>
    <row r="48636" ht="13.15" customHeight="1" x14ac:dyDescent="0.2"/>
    <row r="48637" ht="13.15" customHeight="1" x14ac:dyDescent="0.2"/>
    <row r="48638" ht="13.15" customHeight="1" x14ac:dyDescent="0.2"/>
    <row r="48639" ht="13.15" customHeight="1" x14ac:dyDescent="0.2"/>
    <row r="48640" ht="13.15" customHeight="1" x14ac:dyDescent="0.2"/>
    <row r="48641" ht="13.15" customHeight="1" x14ac:dyDescent="0.2"/>
    <row r="48642" ht="13.15" customHeight="1" x14ac:dyDescent="0.2"/>
    <row r="48643" ht="13.15" customHeight="1" x14ac:dyDescent="0.2"/>
    <row r="48644" ht="13.15" customHeight="1" x14ac:dyDescent="0.2"/>
    <row r="48645" ht="13.15" customHeight="1" x14ac:dyDescent="0.2"/>
    <row r="48646" ht="13.15" customHeight="1" x14ac:dyDescent="0.2"/>
    <row r="48647" ht="13.15" customHeight="1" x14ac:dyDescent="0.2"/>
    <row r="48648" ht="13.15" customHeight="1" x14ac:dyDescent="0.2"/>
    <row r="48649" ht="13.15" customHeight="1" x14ac:dyDescent="0.2"/>
    <row r="48650" ht="13.15" customHeight="1" x14ac:dyDescent="0.2"/>
    <row r="48651" ht="13.15" customHeight="1" x14ac:dyDescent="0.2"/>
    <row r="48652" ht="13.15" customHeight="1" x14ac:dyDescent="0.2"/>
    <row r="48653" ht="13.15" customHeight="1" x14ac:dyDescent="0.2"/>
    <row r="48654" ht="13.15" customHeight="1" x14ac:dyDescent="0.2"/>
    <row r="48655" ht="13.15" customHeight="1" x14ac:dyDescent="0.2"/>
    <row r="48656" ht="13.15" customHeight="1" x14ac:dyDescent="0.2"/>
    <row r="48657" ht="13.15" customHeight="1" x14ac:dyDescent="0.2"/>
    <row r="48658" ht="13.15" customHeight="1" x14ac:dyDescent="0.2"/>
    <row r="48659" ht="13.15" customHeight="1" x14ac:dyDescent="0.2"/>
    <row r="48660" ht="13.15" customHeight="1" x14ac:dyDescent="0.2"/>
    <row r="48661" ht="13.15" customHeight="1" x14ac:dyDescent="0.2"/>
    <row r="48662" ht="13.15" customHeight="1" x14ac:dyDescent="0.2"/>
    <row r="48663" ht="13.15" customHeight="1" x14ac:dyDescent="0.2"/>
    <row r="48664" ht="13.15" customHeight="1" x14ac:dyDescent="0.2"/>
    <row r="48665" ht="13.15" customHeight="1" x14ac:dyDescent="0.2"/>
    <row r="48666" ht="13.15" customHeight="1" x14ac:dyDescent="0.2"/>
    <row r="48667" ht="13.15" customHeight="1" x14ac:dyDescent="0.2"/>
    <row r="48668" ht="13.15" customHeight="1" x14ac:dyDescent="0.2"/>
    <row r="48669" ht="13.15" customHeight="1" x14ac:dyDescent="0.2"/>
    <row r="48670" ht="13.15" customHeight="1" x14ac:dyDescent="0.2"/>
    <row r="48671" ht="13.15" customHeight="1" x14ac:dyDescent="0.2"/>
    <row r="48672" ht="13.15" customHeight="1" x14ac:dyDescent="0.2"/>
    <row r="48673" ht="13.15" customHeight="1" x14ac:dyDescent="0.2"/>
    <row r="48674" ht="13.15" customHeight="1" x14ac:dyDescent="0.2"/>
    <row r="48675" ht="13.15" customHeight="1" x14ac:dyDescent="0.2"/>
    <row r="48676" ht="13.15" customHeight="1" x14ac:dyDescent="0.2"/>
    <row r="48677" ht="13.15" customHeight="1" x14ac:dyDescent="0.2"/>
    <row r="48678" ht="13.15" customHeight="1" x14ac:dyDescent="0.2"/>
    <row r="48679" ht="13.15" customHeight="1" x14ac:dyDescent="0.2"/>
    <row r="48680" ht="13.15" customHeight="1" x14ac:dyDescent="0.2"/>
    <row r="48681" ht="13.15" customHeight="1" x14ac:dyDescent="0.2"/>
    <row r="48682" ht="13.15" customHeight="1" x14ac:dyDescent="0.2"/>
    <row r="48683" ht="13.15" customHeight="1" x14ac:dyDescent="0.2"/>
    <row r="48684" ht="13.15" customHeight="1" x14ac:dyDescent="0.2"/>
    <row r="48685" ht="13.15" customHeight="1" x14ac:dyDescent="0.2"/>
    <row r="48686" ht="13.15" customHeight="1" x14ac:dyDescent="0.2"/>
    <row r="48687" ht="13.15" customHeight="1" x14ac:dyDescent="0.2"/>
    <row r="48688" ht="13.15" customHeight="1" x14ac:dyDescent="0.2"/>
    <row r="48689" ht="13.15" customHeight="1" x14ac:dyDescent="0.2"/>
    <row r="48690" ht="13.15" customHeight="1" x14ac:dyDescent="0.2"/>
    <row r="48691" ht="13.15" customHeight="1" x14ac:dyDescent="0.2"/>
    <row r="48692" ht="13.15" customHeight="1" x14ac:dyDescent="0.2"/>
    <row r="48693" ht="13.15" customHeight="1" x14ac:dyDescent="0.2"/>
    <row r="48694" ht="13.15" customHeight="1" x14ac:dyDescent="0.2"/>
    <row r="48695" ht="13.15" customHeight="1" x14ac:dyDescent="0.2"/>
    <row r="48696" ht="13.15" customHeight="1" x14ac:dyDescent="0.2"/>
    <row r="48697" ht="13.15" customHeight="1" x14ac:dyDescent="0.2"/>
    <row r="48698" ht="13.15" customHeight="1" x14ac:dyDescent="0.2"/>
    <row r="48699" ht="13.15" customHeight="1" x14ac:dyDescent="0.2"/>
    <row r="48700" ht="13.15" customHeight="1" x14ac:dyDescent="0.2"/>
    <row r="48701" ht="13.15" customHeight="1" x14ac:dyDescent="0.2"/>
    <row r="48702" ht="13.15" customHeight="1" x14ac:dyDescent="0.2"/>
    <row r="48703" ht="13.15" customHeight="1" x14ac:dyDescent="0.2"/>
    <row r="48704" ht="13.15" customHeight="1" x14ac:dyDescent="0.2"/>
    <row r="48705" ht="13.15" customHeight="1" x14ac:dyDescent="0.2"/>
    <row r="48706" ht="13.15" customHeight="1" x14ac:dyDescent="0.2"/>
    <row r="48707" ht="13.15" customHeight="1" x14ac:dyDescent="0.2"/>
    <row r="48708" ht="13.15" customHeight="1" x14ac:dyDescent="0.2"/>
    <row r="48709" ht="13.15" customHeight="1" x14ac:dyDescent="0.2"/>
    <row r="48710" ht="13.15" customHeight="1" x14ac:dyDescent="0.2"/>
    <row r="48711" ht="13.15" customHeight="1" x14ac:dyDescent="0.2"/>
    <row r="48712" ht="13.15" customHeight="1" x14ac:dyDescent="0.2"/>
    <row r="48713" ht="13.15" customHeight="1" x14ac:dyDescent="0.2"/>
    <row r="48714" ht="13.15" customHeight="1" x14ac:dyDescent="0.2"/>
    <row r="48715" ht="13.15" customHeight="1" x14ac:dyDescent="0.2"/>
    <row r="48716" ht="13.15" customHeight="1" x14ac:dyDescent="0.2"/>
    <row r="48717" ht="13.15" customHeight="1" x14ac:dyDescent="0.2"/>
    <row r="48718" ht="13.15" customHeight="1" x14ac:dyDescent="0.2"/>
    <row r="48719" ht="13.15" customHeight="1" x14ac:dyDescent="0.2"/>
    <row r="48720" ht="13.15" customHeight="1" x14ac:dyDescent="0.2"/>
    <row r="48721" ht="13.15" customHeight="1" x14ac:dyDescent="0.2"/>
    <row r="48722" ht="13.15" customHeight="1" x14ac:dyDescent="0.2"/>
    <row r="48723" ht="13.15" customHeight="1" x14ac:dyDescent="0.2"/>
    <row r="48724" ht="13.15" customHeight="1" x14ac:dyDescent="0.2"/>
    <row r="48725" ht="13.15" customHeight="1" x14ac:dyDescent="0.2"/>
    <row r="48726" ht="13.15" customHeight="1" x14ac:dyDescent="0.2"/>
    <row r="48727" ht="13.15" customHeight="1" x14ac:dyDescent="0.2"/>
    <row r="48728" ht="13.15" customHeight="1" x14ac:dyDescent="0.2"/>
    <row r="48729" ht="13.15" customHeight="1" x14ac:dyDescent="0.2"/>
    <row r="48730" ht="13.15" customHeight="1" x14ac:dyDescent="0.2"/>
    <row r="48731" ht="13.15" customHeight="1" x14ac:dyDescent="0.2"/>
    <row r="48732" ht="13.15" customHeight="1" x14ac:dyDescent="0.2"/>
    <row r="48733" ht="13.15" customHeight="1" x14ac:dyDescent="0.2"/>
    <row r="48734" ht="13.15" customHeight="1" x14ac:dyDescent="0.2"/>
    <row r="48735" ht="13.15" customHeight="1" x14ac:dyDescent="0.2"/>
    <row r="48736" ht="13.15" customHeight="1" x14ac:dyDescent="0.2"/>
    <row r="48737" ht="13.15" customHeight="1" x14ac:dyDescent="0.2"/>
    <row r="48738" ht="13.15" customHeight="1" x14ac:dyDescent="0.2"/>
    <row r="48739" ht="13.15" customHeight="1" x14ac:dyDescent="0.2"/>
    <row r="48740" ht="13.15" customHeight="1" x14ac:dyDescent="0.2"/>
    <row r="48741" ht="13.15" customHeight="1" x14ac:dyDescent="0.2"/>
    <row r="48742" ht="13.15" customHeight="1" x14ac:dyDescent="0.2"/>
    <row r="48743" ht="13.15" customHeight="1" x14ac:dyDescent="0.2"/>
    <row r="48744" ht="13.15" customHeight="1" x14ac:dyDescent="0.2"/>
    <row r="48745" ht="13.15" customHeight="1" x14ac:dyDescent="0.2"/>
    <row r="48746" ht="13.15" customHeight="1" x14ac:dyDescent="0.2"/>
    <row r="48747" ht="13.15" customHeight="1" x14ac:dyDescent="0.2"/>
    <row r="48748" ht="13.15" customHeight="1" x14ac:dyDescent="0.2"/>
    <row r="48749" ht="13.15" customHeight="1" x14ac:dyDescent="0.2"/>
    <row r="48750" ht="13.15" customHeight="1" x14ac:dyDescent="0.2"/>
    <row r="48751" ht="13.15" customHeight="1" x14ac:dyDescent="0.2"/>
    <row r="48752" ht="13.15" customHeight="1" x14ac:dyDescent="0.2"/>
    <row r="48753" ht="13.15" customHeight="1" x14ac:dyDescent="0.2"/>
    <row r="48754" ht="13.15" customHeight="1" x14ac:dyDescent="0.2"/>
    <row r="48755" ht="13.15" customHeight="1" x14ac:dyDescent="0.2"/>
    <row r="48756" ht="13.15" customHeight="1" x14ac:dyDescent="0.2"/>
    <row r="48757" ht="13.15" customHeight="1" x14ac:dyDescent="0.2"/>
    <row r="48758" ht="13.15" customHeight="1" x14ac:dyDescent="0.2"/>
    <row r="48759" ht="13.15" customHeight="1" x14ac:dyDescent="0.2"/>
    <row r="48760" ht="13.15" customHeight="1" x14ac:dyDescent="0.2"/>
    <row r="48761" ht="13.15" customHeight="1" x14ac:dyDescent="0.2"/>
    <row r="48762" ht="13.15" customHeight="1" x14ac:dyDescent="0.2"/>
    <row r="48763" ht="13.15" customHeight="1" x14ac:dyDescent="0.2"/>
    <row r="48764" ht="13.15" customHeight="1" x14ac:dyDescent="0.2"/>
    <row r="48765" ht="13.15" customHeight="1" x14ac:dyDescent="0.2"/>
    <row r="48766" ht="13.15" customHeight="1" x14ac:dyDescent="0.2"/>
    <row r="48767" ht="13.15" customHeight="1" x14ac:dyDescent="0.2"/>
    <row r="48768" ht="13.15" customHeight="1" x14ac:dyDescent="0.2"/>
    <row r="48769" ht="13.15" customHeight="1" x14ac:dyDescent="0.2"/>
    <row r="48770" ht="13.15" customHeight="1" x14ac:dyDescent="0.2"/>
    <row r="48771" ht="13.15" customHeight="1" x14ac:dyDescent="0.2"/>
    <row r="48772" ht="13.15" customHeight="1" x14ac:dyDescent="0.2"/>
    <row r="48773" ht="13.15" customHeight="1" x14ac:dyDescent="0.2"/>
    <row r="48774" ht="13.15" customHeight="1" x14ac:dyDescent="0.2"/>
    <row r="48775" ht="13.15" customHeight="1" x14ac:dyDescent="0.2"/>
    <row r="48776" ht="13.15" customHeight="1" x14ac:dyDescent="0.2"/>
    <row r="48777" ht="13.15" customHeight="1" x14ac:dyDescent="0.2"/>
    <row r="48778" ht="13.15" customHeight="1" x14ac:dyDescent="0.2"/>
    <row r="48779" ht="13.15" customHeight="1" x14ac:dyDescent="0.2"/>
    <row r="48780" ht="13.15" customHeight="1" x14ac:dyDescent="0.2"/>
    <row r="48781" ht="13.15" customHeight="1" x14ac:dyDescent="0.2"/>
    <row r="48782" ht="13.15" customHeight="1" x14ac:dyDescent="0.2"/>
    <row r="48783" ht="13.15" customHeight="1" x14ac:dyDescent="0.2"/>
    <row r="48784" ht="13.15" customHeight="1" x14ac:dyDescent="0.2"/>
    <row r="48785" ht="13.15" customHeight="1" x14ac:dyDescent="0.2"/>
    <row r="48786" ht="13.15" customHeight="1" x14ac:dyDescent="0.2"/>
    <row r="48787" ht="13.15" customHeight="1" x14ac:dyDescent="0.2"/>
    <row r="48788" ht="13.15" customHeight="1" x14ac:dyDescent="0.2"/>
    <row r="48789" ht="13.15" customHeight="1" x14ac:dyDescent="0.2"/>
    <row r="48790" ht="13.15" customHeight="1" x14ac:dyDescent="0.2"/>
    <row r="48791" ht="13.15" customHeight="1" x14ac:dyDescent="0.2"/>
    <row r="48792" ht="13.15" customHeight="1" x14ac:dyDescent="0.2"/>
    <row r="48793" ht="13.15" customHeight="1" x14ac:dyDescent="0.2"/>
    <row r="48794" ht="13.15" customHeight="1" x14ac:dyDescent="0.2"/>
    <row r="48795" ht="13.15" customHeight="1" x14ac:dyDescent="0.2"/>
    <row r="48796" ht="13.15" customHeight="1" x14ac:dyDescent="0.2"/>
    <row r="48797" ht="13.15" customHeight="1" x14ac:dyDescent="0.2"/>
    <row r="48798" ht="13.15" customHeight="1" x14ac:dyDescent="0.2"/>
    <row r="48799" ht="13.15" customHeight="1" x14ac:dyDescent="0.2"/>
    <row r="48800" ht="13.15" customHeight="1" x14ac:dyDescent="0.2"/>
    <row r="48801" ht="13.15" customHeight="1" x14ac:dyDescent="0.2"/>
    <row r="48802" ht="13.15" customHeight="1" x14ac:dyDescent="0.2"/>
    <row r="48803" ht="13.15" customHeight="1" x14ac:dyDescent="0.2"/>
    <row r="48804" ht="13.15" customHeight="1" x14ac:dyDescent="0.2"/>
    <row r="48805" ht="13.15" customHeight="1" x14ac:dyDescent="0.2"/>
    <row r="48806" ht="13.15" customHeight="1" x14ac:dyDescent="0.2"/>
    <row r="48807" ht="13.15" customHeight="1" x14ac:dyDescent="0.2"/>
    <row r="48808" ht="13.15" customHeight="1" x14ac:dyDescent="0.2"/>
    <row r="48809" ht="13.15" customHeight="1" x14ac:dyDescent="0.2"/>
    <row r="48810" ht="13.15" customHeight="1" x14ac:dyDescent="0.2"/>
    <row r="48811" ht="13.15" customHeight="1" x14ac:dyDescent="0.2"/>
    <row r="48812" ht="13.15" customHeight="1" x14ac:dyDescent="0.2"/>
    <row r="48813" ht="13.15" customHeight="1" x14ac:dyDescent="0.2"/>
    <row r="48814" ht="13.15" customHeight="1" x14ac:dyDescent="0.2"/>
    <row r="48815" ht="13.15" customHeight="1" x14ac:dyDescent="0.2"/>
    <row r="48816" ht="13.15" customHeight="1" x14ac:dyDescent="0.2"/>
    <row r="48817" ht="13.15" customHeight="1" x14ac:dyDescent="0.2"/>
    <row r="48818" ht="13.15" customHeight="1" x14ac:dyDescent="0.2"/>
    <row r="48819" ht="13.15" customHeight="1" x14ac:dyDescent="0.2"/>
    <row r="48820" ht="13.15" customHeight="1" x14ac:dyDescent="0.2"/>
    <row r="48821" ht="13.15" customHeight="1" x14ac:dyDescent="0.2"/>
    <row r="48822" ht="13.15" customHeight="1" x14ac:dyDescent="0.2"/>
    <row r="48823" ht="13.15" customHeight="1" x14ac:dyDescent="0.2"/>
    <row r="48824" ht="13.15" customHeight="1" x14ac:dyDescent="0.2"/>
    <row r="48825" ht="13.15" customHeight="1" x14ac:dyDescent="0.2"/>
    <row r="48826" ht="13.15" customHeight="1" x14ac:dyDescent="0.2"/>
    <row r="48827" ht="13.15" customHeight="1" x14ac:dyDescent="0.2"/>
    <row r="48828" ht="13.15" customHeight="1" x14ac:dyDescent="0.2"/>
    <row r="48829" ht="13.15" customHeight="1" x14ac:dyDescent="0.2"/>
    <row r="48830" ht="13.15" customHeight="1" x14ac:dyDescent="0.2"/>
    <row r="48831" ht="13.15" customHeight="1" x14ac:dyDescent="0.2"/>
    <row r="48832" ht="13.15" customHeight="1" x14ac:dyDescent="0.2"/>
    <row r="48833" ht="13.15" customHeight="1" x14ac:dyDescent="0.2"/>
    <row r="48834" ht="13.15" customHeight="1" x14ac:dyDescent="0.2"/>
    <row r="48835" ht="13.15" customHeight="1" x14ac:dyDescent="0.2"/>
    <row r="48836" ht="13.15" customHeight="1" x14ac:dyDescent="0.2"/>
    <row r="48837" ht="13.15" customHeight="1" x14ac:dyDescent="0.2"/>
    <row r="48838" ht="13.15" customHeight="1" x14ac:dyDescent="0.2"/>
    <row r="48839" ht="13.15" customHeight="1" x14ac:dyDescent="0.2"/>
    <row r="48840" ht="13.15" customHeight="1" x14ac:dyDescent="0.2"/>
    <row r="48841" ht="13.15" customHeight="1" x14ac:dyDescent="0.2"/>
    <row r="48842" ht="13.15" customHeight="1" x14ac:dyDescent="0.2"/>
    <row r="48843" ht="13.15" customHeight="1" x14ac:dyDescent="0.2"/>
    <row r="48844" ht="13.15" customHeight="1" x14ac:dyDescent="0.2"/>
    <row r="48845" ht="13.15" customHeight="1" x14ac:dyDescent="0.2"/>
    <row r="48846" ht="13.15" customHeight="1" x14ac:dyDescent="0.2"/>
    <row r="48847" ht="13.15" customHeight="1" x14ac:dyDescent="0.2"/>
    <row r="48848" ht="13.15" customHeight="1" x14ac:dyDescent="0.2"/>
    <row r="48849" ht="13.15" customHeight="1" x14ac:dyDescent="0.2"/>
    <row r="48850" ht="13.15" customHeight="1" x14ac:dyDescent="0.2"/>
    <row r="48851" ht="13.15" customHeight="1" x14ac:dyDescent="0.2"/>
    <row r="48852" ht="13.15" customHeight="1" x14ac:dyDescent="0.2"/>
    <row r="48853" ht="13.15" customHeight="1" x14ac:dyDescent="0.2"/>
    <row r="48854" ht="13.15" customHeight="1" x14ac:dyDescent="0.2"/>
    <row r="48855" ht="13.15" customHeight="1" x14ac:dyDescent="0.2"/>
    <row r="48856" ht="13.15" customHeight="1" x14ac:dyDescent="0.2"/>
    <row r="48857" ht="13.15" customHeight="1" x14ac:dyDescent="0.2"/>
    <row r="48858" ht="13.15" customHeight="1" x14ac:dyDescent="0.2"/>
    <row r="48859" ht="13.15" customHeight="1" x14ac:dyDescent="0.2"/>
    <row r="48860" ht="13.15" customHeight="1" x14ac:dyDescent="0.2"/>
    <row r="48861" ht="13.15" customHeight="1" x14ac:dyDescent="0.2"/>
    <row r="48862" ht="13.15" customHeight="1" x14ac:dyDescent="0.2"/>
    <row r="48863" ht="13.15" customHeight="1" x14ac:dyDescent="0.2"/>
    <row r="48864" ht="13.15" customHeight="1" x14ac:dyDescent="0.2"/>
    <row r="48865" ht="13.15" customHeight="1" x14ac:dyDescent="0.2"/>
    <row r="48866" ht="13.15" customHeight="1" x14ac:dyDescent="0.2"/>
    <row r="48867" ht="13.15" customHeight="1" x14ac:dyDescent="0.2"/>
    <row r="48868" ht="13.15" customHeight="1" x14ac:dyDescent="0.2"/>
    <row r="48869" ht="13.15" customHeight="1" x14ac:dyDescent="0.2"/>
    <row r="48870" ht="13.15" customHeight="1" x14ac:dyDescent="0.2"/>
    <row r="48871" ht="13.15" customHeight="1" x14ac:dyDescent="0.2"/>
    <row r="48872" ht="13.15" customHeight="1" x14ac:dyDescent="0.2"/>
    <row r="48873" ht="13.15" customHeight="1" x14ac:dyDescent="0.2"/>
    <row r="48874" ht="13.15" customHeight="1" x14ac:dyDescent="0.2"/>
    <row r="48875" ht="13.15" customHeight="1" x14ac:dyDescent="0.2"/>
    <row r="48876" ht="13.15" customHeight="1" x14ac:dyDescent="0.2"/>
    <row r="48877" ht="13.15" customHeight="1" x14ac:dyDescent="0.2"/>
    <row r="48878" ht="13.15" customHeight="1" x14ac:dyDescent="0.2"/>
    <row r="48879" ht="13.15" customHeight="1" x14ac:dyDescent="0.2"/>
    <row r="48880" ht="13.15" customHeight="1" x14ac:dyDescent="0.2"/>
    <row r="48881" ht="13.15" customHeight="1" x14ac:dyDescent="0.2"/>
    <row r="48882" ht="13.15" customHeight="1" x14ac:dyDescent="0.2"/>
    <row r="48883" ht="13.15" customHeight="1" x14ac:dyDescent="0.2"/>
    <row r="48884" ht="13.15" customHeight="1" x14ac:dyDescent="0.2"/>
    <row r="48885" ht="13.15" customHeight="1" x14ac:dyDescent="0.2"/>
    <row r="48886" ht="13.15" customHeight="1" x14ac:dyDescent="0.2"/>
    <row r="48887" ht="13.15" customHeight="1" x14ac:dyDescent="0.2"/>
    <row r="48888" ht="13.15" customHeight="1" x14ac:dyDescent="0.2"/>
    <row r="48889" ht="13.15" customHeight="1" x14ac:dyDescent="0.2"/>
    <row r="48890" ht="13.15" customHeight="1" x14ac:dyDescent="0.2"/>
    <row r="48891" ht="13.15" customHeight="1" x14ac:dyDescent="0.2"/>
    <row r="48892" ht="13.15" customHeight="1" x14ac:dyDescent="0.2"/>
    <row r="48893" ht="13.15" customHeight="1" x14ac:dyDescent="0.2"/>
    <row r="48894" ht="13.15" customHeight="1" x14ac:dyDescent="0.2"/>
    <row r="48895" ht="13.15" customHeight="1" x14ac:dyDescent="0.2"/>
    <row r="48896" ht="13.15" customHeight="1" x14ac:dyDescent="0.2"/>
    <row r="48897" ht="13.15" customHeight="1" x14ac:dyDescent="0.2"/>
    <row r="48898" ht="13.15" customHeight="1" x14ac:dyDescent="0.2"/>
    <row r="48899" ht="13.15" customHeight="1" x14ac:dyDescent="0.2"/>
    <row r="48900" ht="13.15" customHeight="1" x14ac:dyDescent="0.2"/>
    <row r="48901" ht="13.15" customHeight="1" x14ac:dyDescent="0.2"/>
    <row r="48902" ht="13.15" customHeight="1" x14ac:dyDescent="0.2"/>
    <row r="48903" ht="13.15" customHeight="1" x14ac:dyDescent="0.2"/>
    <row r="48904" ht="13.15" customHeight="1" x14ac:dyDescent="0.2"/>
    <row r="48905" ht="13.15" customHeight="1" x14ac:dyDescent="0.2"/>
    <row r="48906" ht="13.15" customHeight="1" x14ac:dyDescent="0.2"/>
    <row r="48907" ht="13.15" customHeight="1" x14ac:dyDescent="0.2"/>
    <row r="48908" ht="13.15" customHeight="1" x14ac:dyDescent="0.2"/>
    <row r="48909" ht="13.15" customHeight="1" x14ac:dyDescent="0.2"/>
    <row r="48910" ht="13.15" customHeight="1" x14ac:dyDescent="0.2"/>
    <row r="48911" ht="13.15" customHeight="1" x14ac:dyDescent="0.2"/>
    <row r="48912" ht="13.15" customHeight="1" x14ac:dyDescent="0.2"/>
    <row r="48913" ht="13.15" customHeight="1" x14ac:dyDescent="0.2"/>
    <row r="48914" ht="13.15" customHeight="1" x14ac:dyDescent="0.2"/>
    <row r="48915" ht="13.15" customHeight="1" x14ac:dyDescent="0.2"/>
    <row r="48916" ht="13.15" customHeight="1" x14ac:dyDescent="0.2"/>
    <row r="48917" ht="13.15" customHeight="1" x14ac:dyDescent="0.2"/>
    <row r="48918" ht="13.15" customHeight="1" x14ac:dyDescent="0.2"/>
    <row r="48919" ht="13.15" customHeight="1" x14ac:dyDescent="0.2"/>
    <row r="48920" ht="13.15" customHeight="1" x14ac:dyDescent="0.2"/>
    <row r="48921" ht="13.15" customHeight="1" x14ac:dyDescent="0.2"/>
    <row r="48922" ht="13.15" customHeight="1" x14ac:dyDescent="0.2"/>
    <row r="48923" ht="13.15" customHeight="1" x14ac:dyDescent="0.2"/>
    <row r="48924" ht="13.15" customHeight="1" x14ac:dyDescent="0.2"/>
    <row r="48925" ht="13.15" customHeight="1" x14ac:dyDescent="0.2"/>
    <row r="48926" ht="13.15" customHeight="1" x14ac:dyDescent="0.2"/>
    <row r="48927" ht="13.15" customHeight="1" x14ac:dyDescent="0.2"/>
    <row r="48928" ht="13.15" customHeight="1" x14ac:dyDescent="0.2"/>
    <row r="48929" ht="13.15" customHeight="1" x14ac:dyDescent="0.2"/>
    <row r="48930" ht="13.15" customHeight="1" x14ac:dyDescent="0.2"/>
    <row r="48931" ht="13.15" customHeight="1" x14ac:dyDescent="0.2"/>
    <row r="48932" ht="13.15" customHeight="1" x14ac:dyDescent="0.2"/>
    <row r="48933" ht="13.15" customHeight="1" x14ac:dyDescent="0.2"/>
    <row r="48934" ht="13.15" customHeight="1" x14ac:dyDescent="0.2"/>
    <row r="48935" ht="13.15" customHeight="1" x14ac:dyDescent="0.2"/>
    <row r="48936" ht="13.15" customHeight="1" x14ac:dyDescent="0.2"/>
    <row r="48937" ht="13.15" customHeight="1" x14ac:dyDescent="0.2"/>
    <row r="48938" ht="13.15" customHeight="1" x14ac:dyDescent="0.2"/>
    <row r="48939" ht="13.15" customHeight="1" x14ac:dyDescent="0.2"/>
    <row r="48940" ht="13.15" customHeight="1" x14ac:dyDescent="0.2"/>
    <row r="48941" ht="13.15" customHeight="1" x14ac:dyDescent="0.2"/>
    <row r="48942" ht="13.15" customHeight="1" x14ac:dyDescent="0.2"/>
    <row r="48943" ht="13.15" customHeight="1" x14ac:dyDescent="0.2"/>
    <row r="48944" ht="13.15" customHeight="1" x14ac:dyDescent="0.2"/>
    <row r="48945" ht="13.15" customHeight="1" x14ac:dyDescent="0.2"/>
    <row r="48946" ht="13.15" customHeight="1" x14ac:dyDescent="0.2"/>
    <row r="48947" ht="13.15" customHeight="1" x14ac:dyDescent="0.2"/>
    <row r="48948" ht="13.15" customHeight="1" x14ac:dyDescent="0.2"/>
    <row r="48949" ht="13.15" customHeight="1" x14ac:dyDescent="0.2"/>
    <row r="48950" ht="13.15" customHeight="1" x14ac:dyDescent="0.2"/>
    <row r="48951" ht="13.15" customHeight="1" x14ac:dyDescent="0.2"/>
    <row r="48952" ht="13.15" customHeight="1" x14ac:dyDescent="0.2"/>
    <row r="48953" ht="13.15" customHeight="1" x14ac:dyDescent="0.2"/>
    <row r="48954" ht="13.15" customHeight="1" x14ac:dyDescent="0.2"/>
    <row r="48955" ht="13.15" customHeight="1" x14ac:dyDescent="0.2"/>
    <row r="48956" ht="13.15" customHeight="1" x14ac:dyDescent="0.2"/>
    <row r="48957" ht="13.15" customHeight="1" x14ac:dyDescent="0.2"/>
    <row r="48958" ht="13.15" customHeight="1" x14ac:dyDescent="0.2"/>
    <row r="48959" ht="13.15" customHeight="1" x14ac:dyDescent="0.2"/>
    <row r="48960" ht="13.15" customHeight="1" x14ac:dyDescent="0.2"/>
    <row r="48961" ht="13.15" customHeight="1" x14ac:dyDescent="0.2"/>
    <row r="48962" ht="13.15" customHeight="1" x14ac:dyDescent="0.2"/>
    <row r="48963" ht="13.15" customHeight="1" x14ac:dyDescent="0.2"/>
    <row r="48964" ht="13.15" customHeight="1" x14ac:dyDescent="0.2"/>
    <row r="48965" ht="13.15" customHeight="1" x14ac:dyDescent="0.2"/>
    <row r="48966" ht="13.15" customHeight="1" x14ac:dyDescent="0.2"/>
    <row r="48967" ht="13.15" customHeight="1" x14ac:dyDescent="0.2"/>
    <row r="48968" ht="13.15" customHeight="1" x14ac:dyDescent="0.2"/>
    <row r="48969" ht="13.15" customHeight="1" x14ac:dyDescent="0.2"/>
    <row r="48970" ht="13.15" customHeight="1" x14ac:dyDescent="0.2"/>
    <row r="48971" ht="13.15" customHeight="1" x14ac:dyDescent="0.2"/>
    <row r="48972" ht="13.15" customHeight="1" x14ac:dyDescent="0.2"/>
    <row r="48973" ht="13.15" customHeight="1" x14ac:dyDescent="0.2"/>
    <row r="48974" ht="13.15" customHeight="1" x14ac:dyDescent="0.2"/>
    <row r="48975" ht="13.15" customHeight="1" x14ac:dyDescent="0.2"/>
    <row r="48976" ht="13.15" customHeight="1" x14ac:dyDescent="0.2"/>
    <row r="48977" ht="13.15" customHeight="1" x14ac:dyDescent="0.2"/>
    <row r="48978" ht="13.15" customHeight="1" x14ac:dyDescent="0.2"/>
    <row r="48979" ht="13.15" customHeight="1" x14ac:dyDescent="0.2"/>
    <row r="48980" ht="13.15" customHeight="1" x14ac:dyDescent="0.2"/>
    <row r="48981" ht="13.15" customHeight="1" x14ac:dyDescent="0.2"/>
    <row r="48982" ht="13.15" customHeight="1" x14ac:dyDescent="0.2"/>
    <row r="48983" ht="13.15" customHeight="1" x14ac:dyDescent="0.2"/>
    <row r="48984" ht="13.15" customHeight="1" x14ac:dyDescent="0.2"/>
    <row r="48985" ht="13.15" customHeight="1" x14ac:dyDescent="0.2"/>
    <row r="48986" ht="13.15" customHeight="1" x14ac:dyDescent="0.2"/>
    <row r="48987" ht="13.15" customHeight="1" x14ac:dyDescent="0.2"/>
    <row r="48988" ht="13.15" customHeight="1" x14ac:dyDescent="0.2"/>
    <row r="48989" ht="13.15" customHeight="1" x14ac:dyDescent="0.2"/>
    <row r="48990" ht="13.15" customHeight="1" x14ac:dyDescent="0.2"/>
    <row r="48991" ht="13.15" customHeight="1" x14ac:dyDescent="0.2"/>
    <row r="48992" ht="13.15" customHeight="1" x14ac:dyDescent="0.2"/>
    <row r="48993" ht="13.15" customHeight="1" x14ac:dyDescent="0.2"/>
    <row r="48994" ht="13.15" customHeight="1" x14ac:dyDescent="0.2"/>
    <row r="48995" ht="13.15" customHeight="1" x14ac:dyDescent="0.2"/>
    <row r="48996" ht="13.15" customHeight="1" x14ac:dyDescent="0.2"/>
    <row r="48997" ht="13.15" customHeight="1" x14ac:dyDescent="0.2"/>
    <row r="48998" ht="13.15" customHeight="1" x14ac:dyDescent="0.2"/>
    <row r="48999" ht="13.15" customHeight="1" x14ac:dyDescent="0.2"/>
    <row r="49000" ht="13.15" customHeight="1" x14ac:dyDescent="0.2"/>
    <row r="49001" ht="13.15" customHeight="1" x14ac:dyDescent="0.2"/>
    <row r="49002" ht="13.15" customHeight="1" x14ac:dyDescent="0.2"/>
    <row r="49003" ht="13.15" customHeight="1" x14ac:dyDescent="0.2"/>
    <row r="49004" ht="13.15" customHeight="1" x14ac:dyDescent="0.2"/>
    <row r="49005" ht="13.15" customHeight="1" x14ac:dyDescent="0.2"/>
    <row r="49006" ht="13.15" customHeight="1" x14ac:dyDescent="0.2"/>
    <row r="49007" ht="13.15" customHeight="1" x14ac:dyDescent="0.2"/>
    <row r="49008" ht="13.15" customHeight="1" x14ac:dyDescent="0.2"/>
    <row r="49009" ht="13.15" customHeight="1" x14ac:dyDescent="0.2"/>
    <row r="49010" ht="13.15" customHeight="1" x14ac:dyDescent="0.2"/>
    <row r="49011" ht="13.15" customHeight="1" x14ac:dyDescent="0.2"/>
    <row r="49012" ht="13.15" customHeight="1" x14ac:dyDescent="0.2"/>
    <row r="49013" ht="13.15" customHeight="1" x14ac:dyDescent="0.2"/>
    <row r="49014" ht="13.15" customHeight="1" x14ac:dyDescent="0.2"/>
    <row r="49015" ht="13.15" customHeight="1" x14ac:dyDescent="0.2"/>
    <row r="49016" ht="13.15" customHeight="1" x14ac:dyDescent="0.2"/>
    <row r="49017" ht="13.15" customHeight="1" x14ac:dyDescent="0.2"/>
    <row r="49018" ht="13.15" customHeight="1" x14ac:dyDescent="0.2"/>
    <row r="49019" ht="13.15" customHeight="1" x14ac:dyDescent="0.2"/>
    <row r="49020" ht="13.15" customHeight="1" x14ac:dyDescent="0.2"/>
    <row r="49021" ht="13.15" customHeight="1" x14ac:dyDescent="0.2"/>
    <row r="49022" ht="13.15" customHeight="1" x14ac:dyDescent="0.2"/>
    <row r="49023" ht="13.15" customHeight="1" x14ac:dyDescent="0.2"/>
    <row r="49024" ht="13.15" customHeight="1" x14ac:dyDescent="0.2"/>
    <row r="49025" ht="13.15" customHeight="1" x14ac:dyDescent="0.2"/>
    <row r="49026" ht="13.15" customHeight="1" x14ac:dyDescent="0.2"/>
    <row r="49027" ht="13.15" customHeight="1" x14ac:dyDescent="0.2"/>
    <row r="49028" ht="13.15" customHeight="1" x14ac:dyDescent="0.2"/>
    <row r="49029" ht="13.15" customHeight="1" x14ac:dyDescent="0.2"/>
    <row r="49030" ht="13.15" customHeight="1" x14ac:dyDescent="0.2"/>
    <row r="49031" ht="13.15" customHeight="1" x14ac:dyDescent="0.2"/>
    <row r="49032" ht="13.15" customHeight="1" x14ac:dyDescent="0.2"/>
    <row r="49033" ht="13.15" customHeight="1" x14ac:dyDescent="0.2"/>
    <row r="49034" ht="13.15" customHeight="1" x14ac:dyDescent="0.2"/>
    <row r="49035" ht="13.15" customHeight="1" x14ac:dyDescent="0.2"/>
    <row r="49036" ht="13.15" customHeight="1" x14ac:dyDescent="0.2"/>
    <row r="49037" ht="13.15" customHeight="1" x14ac:dyDescent="0.2"/>
    <row r="49038" ht="13.15" customHeight="1" x14ac:dyDescent="0.2"/>
    <row r="49039" ht="13.15" customHeight="1" x14ac:dyDescent="0.2"/>
    <row r="49040" ht="13.15" customHeight="1" x14ac:dyDescent="0.2"/>
    <row r="49041" ht="13.15" customHeight="1" x14ac:dyDescent="0.2"/>
    <row r="49042" ht="13.15" customHeight="1" x14ac:dyDescent="0.2"/>
    <row r="49043" ht="13.15" customHeight="1" x14ac:dyDescent="0.2"/>
    <row r="49044" ht="13.15" customHeight="1" x14ac:dyDescent="0.2"/>
    <row r="49045" ht="13.15" customHeight="1" x14ac:dyDescent="0.2"/>
    <row r="49046" ht="13.15" customHeight="1" x14ac:dyDescent="0.2"/>
    <row r="49047" ht="13.15" customHeight="1" x14ac:dyDescent="0.2"/>
    <row r="49048" ht="13.15" customHeight="1" x14ac:dyDescent="0.2"/>
    <row r="49049" ht="13.15" customHeight="1" x14ac:dyDescent="0.2"/>
    <row r="49050" ht="13.15" customHeight="1" x14ac:dyDescent="0.2"/>
    <row r="49051" ht="13.15" customHeight="1" x14ac:dyDescent="0.2"/>
    <row r="49052" ht="13.15" customHeight="1" x14ac:dyDescent="0.2"/>
    <row r="49053" ht="13.15" customHeight="1" x14ac:dyDescent="0.2"/>
    <row r="49054" ht="13.15" customHeight="1" x14ac:dyDescent="0.2"/>
    <row r="49055" ht="13.15" customHeight="1" x14ac:dyDescent="0.2"/>
    <row r="49056" ht="13.15" customHeight="1" x14ac:dyDescent="0.2"/>
    <row r="49057" ht="13.15" customHeight="1" x14ac:dyDescent="0.2"/>
    <row r="49058" ht="13.15" customHeight="1" x14ac:dyDescent="0.2"/>
    <row r="49059" ht="13.15" customHeight="1" x14ac:dyDescent="0.2"/>
    <row r="49060" ht="13.15" customHeight="1" x14ac:dyDescent="0.2"/>
    <row r="49061" ht="13.15" customHeight="1" x14ac:dyDescent="0.2"/>
    <row r="49062" ht="13.15" customHeight="1" x14ac:dyDescent="0.2"/>
    <row r="49063" ht="13.15" customHeight="1" x14ac:dyDescent="0.2"/>
    <row r="49064" ht="13.15" customHeight="1" x14ac:dyDescent="0.2"/>
    <row r="49065" ht="13.15" customHeight="1" x14ac:dyDescent="0.2"/>
    <row r="49066" ht="13.15" customHeight="1" x14ac:dyDescent="0.2"/>
    <row r="49067" ht="13.15" customHeight="1" x14ac:dyDescent="0.2"/>
    <row r="49068" ht="13.15" customHeight="1" x14ac:dyDescent="0.2"/>
    <row r="49069" ht="13.15" customHeight="1" x14ac:dyDescent="0.2"/>
    <row r="49070" ht="13.15" customHeight="1" x14ac:dyDescent="0.2"/>
    <row r="49071" ht="13.15" customHeight="1" x14ac:dyDescent="0.2"/>
    <row r="49072" ht="13.15" customHeight="1" x14ac:dyDescent="0.2"/>
    <row r="49073" ht="13.15" customHeight="1" x14ac:dyDescent="0.2"/>
    <row r="49074" ht="13.15" customHeight="1" x14ac:dyDescent="0.2"/>
    <row r="49075" ht="13.15" customHeight="1" x14ac:dyDescent="0.2"/>
    <row r="49076" ht="13.15" customHeight="1" x14ac:dyDescent="0.2"/>
    <row r="49077" ht="13.15" customHeight="1" x14ac:dyDescent="0.2"/>
    <row r="49078" ht="13.15" customHeight="1" x14ac:dyDescent="0.2"/>
    <row r="49079" ht="13.15" customHeight="1" x14ac:dyDescent="0.2"/>
    <row r="49080" ht="13.15" customHeight="1" x14ac:dyDescent="0.2"/>
    <row r="49081" ht="13.15" customHeight="1" x14ac:dyDescent="0.2"/>
    <row r="49082" ht="13.15" customHeight="1" x14ac:dyDescent="0.2"/>
    <row r="49083" ht="13.15" customHeight="1" x14ac:dyDescent="0.2"/>
    <row r="49084" ht="13.15" customHeight="1" x14ac:dyDescent="0.2"/>
    <row r="49085" ht="13.15" customHeight="1" x14ac:dyDescent="0.2"/>
    <row r="49086" ht="13.15" customHeight="1" x14ac:dyDescent="0.2"/>
    <row r="49087" ht="13.15" customHeight="1" x14ac:dyDescent="0.2"/>
    <row r="49088" ht="13.15" customHeight="1" x14ac:dyDescent="0.2"/>
    <row r="49089" ht="13.15" customHeight="1" x14ac:dyDescent="0.2"/>
    <row r="49090" ht="13.15" customHeight="1" x14ac:dyDescent="0.2"/>
    <row r="49091" ht="13.15" customHeight="1" x14ac:dyDescent="0.2"/>
    <row r="49092" ht="13.15" customHeight="1" x14ac:dyDescent="0.2"/>
    <row r="49093" ht="13.15" customHeight="1" x14ac:dyDescent="0.2"/>
    <row r="49094" ht="13.15" customHeight="1" x14ac:dyDescent="0.2"/>
    <row r="49095" ht="13.15" customHeight="1" x14ac:dyDescent="0.2"/>
    <row r="49096" ht="13.15" customHeight="1" x14ac:dyDescent="0.2"/>
    <row r="49097" ht="13.15" customHeight="1" x14ac:dyDescent="0.2"/>
    <row r="49098" ht="13.15" customHeight="1" x14ac:dyDescent="0.2"/>
    <row r="49099" ht="13.15" customHeight="1" x14ac:dyDescent="0.2"/>
    <row r="49100" ht="13.15" customHeight="1" x14ac:dyDescent="0.2"/>
    <row r="49101" ht="13.15" customHeight="1" x14ac:dyDescent="0.2"/>
    <row r="49102" ht="13.15" customHeight="1" x14ac:dyDescent="0.2"/>
    <row r="49103" ht="13.15" customHeight="1" x14ac:dyDescent="0.2"/>
    <row r="49104" ht="13.15" customHeight="1" x14ac:dyDescent="0.2"/>
    <row r="49105" ht="13.15" customHeight="1" x14ac:dyDescent="0.2"/>
    <row r="49106" ht="13.15" customHeight="1" x14ac:dyDescent="0.2"/>
    <row r="49107" ht="13.15" customHeight="1" x14ac:dyDescent="0.2"/>
    <row r="49108" ht="13.15" customHeight="1" x14ac:dyDescent="0.2"/>
    <row r="49109" ht="13.15" customHeight="1" x14ac:dyDescent="0.2"/>
    <row r="49110" ht="13.15" customHeight="1" x14ac:dyDescent="0.2"/>
    <row r="49111" ht="13.15" customHeight="1" x14ac:dyDescent="0.2"/>
    <row r="49112" ht="13.15" customHeight="1" x14ac:dyDescent="0.2"/>
    <row r="49113" ht="13.15" customHeight="1" x14ac:dyDescent="0.2"/>
    <row r="49114" ht="13.15" customHeight="1" x14ac:dyDescent="0.2"/>
    <row r="49115" ht="13.15" customHeight="1" x14ac:dyDescent="0.2"/>
    <row r="49116" ht="13.15" customHeight="1" x14ac:dyDescent="0.2"/>
    <row r="49117" ht="13.15" customHeight="1" x14ac:dyDescent="0.2"/>
    <row r="49118" ht="13.15" customHeight="1" x14ac:dyDescent="0.2"/>
    <row r="49119" ht="13.15" customHeight="1" x14ac:dyDescent="0.2"/>
    <row r="49120" ht="13.15" customHeight="1" x14ac:dyDescent="0.2"/>
    <row r="49121" ht="13.15" customHeight="1" x14ac:dyDescent="0.2"/>
    <row r="49122" ht="13.15" customHeight="1" x14ac:dyDescent="0.2"/>
    <row r="49123" ht="13.15" customHeight="1" x14ac:dyDescent="0.2"/>
    <row r="49124" ht="13.15" customHeight="1" x14ac:dyDescent="0.2"/>
    <row r="49125" ht="13.15" customHeight="1" x14ac:dyDescent="0.2"/>
    <row r="49126" ht="13.15" customHeight="1" x14ac:dyDescent="0.2"/>
    <row r="49127" ht="13.15" customHeight="1" x14ac:dyDescent="0.2"/>
    <row r="49128" ht="13.15" customHeight="1" x14ac:dyDescent="0.2"/>
    <row r="49129" ht="13.15" customHeight="1" x14ac:dyDescent="0.2"/>
    <row r="49130" ht="13.15" customHeight="1" x14ac:dyDescent="0.2"/>
    <row r="49131" ht="13.15" customHeight="1" x14ac:dyDescent="0.2"/>
    <row r="49132" ht="13.15" customHeight="1" x14ac:dyDescent="0.2"/>
    <row r="49133" ht="13.15" customHeight="1" x14ac:dyDescent="0.2"/>
    <row r="49134" ht="13.15" customHeight="1" x14ac:dyDescent="0.2"/>
    <row r="49135" ht="13.15" customHeight="1" x14ac:dyDescent="0.2"/>
    <row r="49136" ht="13.15" customHeight="1" x14ac:dyDescent="0.2"/>
    <row r="49137" ht="13.15" customHeight="1" x14ac:dyDescent="0.2"/>
    <row r="49138" ht="13.15" customHeight="1" x14ac:dyDescent="0.2"/>
    <row r="49139" ht="13.15" customHeight="1" x14ac:dyDescent="0.2"/>
    <row r="49140" ht="13.15" customHeight="1" x14ac:dyDescent="0.2"/>
    <row r="49141" ht="13.15" customHeight="1" x14ac:dyDescent="0.2"/>
    <row r="49142" ht="13.15" customHeight="1" x14ac:dyDescent="0.2"/>
    <row r="49143" ht="13.15" customHeight="1" x14ac:dyDescent="0.2"/>
    <row r="49144" ht="13.15" customHeight="1" x14ac:dyDescent="0.2"/>
    <row r="49145" ht="13.15" customHeight="1" x14ac:dyDescent="0.2"/>
    <row r="49146" ht="13.15" customHeight="1" x14ac:dyDescent="0.2"/>
    <row r="49147" ht="13.15" customHeight="1" x14ac:dyDescent="0.2"/>
    <row r="49148" ht="13.15" customHeight="1" x14ac:dyDescent="0.2"/>
    <row r="49149" ht="13.15" customHeight="1" x14ac:dyDescent="0.2"/>
    <row r="49150" ht="13.15" customHeight="1" x14ac:dyDescent="0.2"/>
    <row r="49151" ht="13.15" customHeight="1" x14ac:dyDescent="0.2"/>
    <row r="49152" ht="13.15" customHeight="1" x14ac:dyDescent="0.2"/>
    <row r="49153" ht="13.15" customHeight="1" x14ac:dyDescent="0.2"/>
    <row r="49154" ht="13.15" customHeight="1" x14ac:dyDescent="0.2"/>
    <row r="49155" ht="13.15" customHeight="1" x14ac:dyDescent="0.2"/>
    <row r="49156" ht="13.15" customHeight="1" x14ac:dyDescent="0.2"/>
    <row r="49157" ht="13.15" customHeight="1" x14ac:dyDescent="0.2"/>
    <row r="49158" ht="13.15" customHeight="1" x14ac:dyDescent="0.2"/>
    <row r="49159" ht="13.15" customHeight="1" x14ac:dyDescent="0.2"/>
    <row r="49160" ht="13.15" customHeight="1" x14ac:dyDescent="0.2"/>
    <row r="49161" ht="13.15" customHeight="1" x14ac:dyDescent="0.2"/>
    <row r="49162" ht="13.15" customHeight="1" x14ac:dyDescent="0.2"/>
    <row r="49163" ht="13.15" customHeight="1" x14ac:dyDescent="0.2"/>
    <row r="49164" ht="13.15" customHeight="1" x14ac:dyDescent="0.2"/>
    <row r="49165" ht="13.15" customHeight="1" x14ac:dyDescent="0.2"/>
    <row r="49166" ht="13.15" customHeight="1" x14ac:dyDescent="0.2"/>
    <row r="49167" ht="13.15" customHeight="1" x14ac:dyDescent="0.2"/>
    <row r="49168" ht="13.15" customHeight="1" x14ac:dyDescent="0.2"/>
    <row r="49169" ht="13.15" customHeight="1" x14ac:dyDescent="0.2"/>
    <row r="49170" ht="13.15" customHeight="1" x14ac:dyDescent="0.2"/>
    <row r="49171" ht="13.15" customHeight="1" x14ac:dyDescent="0.2"/>
    <row r="49172" ht="13.15" customHeight="1" x14ac:dyDescent="0.2"/>
    <row r="49173" ht="13.15" customHeight="1" x14ac:dyDescent="0.2"/>
    <row r="49174" ht="13.15" customHeight="1" x14ac:dyDescent="0.2"/>
    <row r="49175" ht="13.15" customHeight="1" x14ac:dyDescent="0.2"/>
    <row r="49176" ht="13.15" customHeight="1" x14ac:dyDescent="0.2"/>
    <row r="49177" ht="13.15" customHeight="1" x14ac:dyDescent="0.2"/>
    <row r="49178" ht="13.15" customHeight="1" x14ac:dyDescent="0.2"/>
    <row r="49179" ht="13.15" customHeight="1" x14ac:dyDescent="0.2"/>
    <row r="49180" ht="13.15" customHeight="1" x14ac:dyDescent="0.2"/>
    <row r="49181" ht="13.15" customHeight="1" x14ac:dyDescent="0.2"/>
    <row r="49182" ht="13.15" customHeight="1" x14ac:dyDescent="0.2"/>
    <row r="49183" ht="13.15" customHeight="1" x14ac:dyDescent="0.2"/>
    <row r="49184" ht="13.15" customHeight="1" x14ac:dyDescent="0.2"/>
    <row r="49185" ht="13.15" customHeight="1" x14ac:dyDescent="0.2"/>
    <row r="49186" ht="13.15" customHeight="1" x14ac:dyDescent="0.2"/>
    <row r="49187" ht="13.15" customHeight="1" x14ac:dyDescent="0.2"/>
    <row r="49188" ht="13.15" customHeight="1" x14ac:dyDescent="0.2"/>
    <row r="49189" ht="13.15" customHeight="1" x14ac:dyDescent="0.2"/>
    <row r="49190" ht="13.15" customHeight="1" x14ac:dyDescent="0.2"/>
    <row r="49191" ht="13.15" customHeight="1" x14ac:dyDescent="0.2"/>
    <row r="49192" ht="13.15" customHeight="1" x14ac:dyDescent="0.2"/>
    <row r="49193" ht="13.15" customHeight="1" x14ac:dyDescent="0.2"/>
    <row r="49194" ht="13.15" customHeight="1" x14ac:dyDescent="0.2"/>
    <row r="49195" ht="13.15" customHeight="1" x14ac:dyDescent="0.2"/>
    <row r="49196" ht="13.15" customHeight="1" x14ac:dyDescent="0.2"/>
    <row r="49197" ht="13.15" customHeight="1" x14ac:dyDescent="0.2"/>
    <row r="49198" ht="13.15" customHeight="1" x14ac:dyDescent="0.2"/>
    <row r="49199" ht="13.15" customHeight="1" x14ac:dyDescent="0.2"/>
    <row r="49200" ht="13.15" customHeight="1" x14ac:dyDescent="0.2"/>
    <row r="49201" ht="13.15" customHeight="1" x14ac:dyDescent="0.2"/>
    <row r="49202" ht="13.15" customHeight="1" x14ac:dyDescent="0.2"/>
    <row r="49203" ht="13.15" customHeight="1" x14ac:dyDescent="0.2"/>
    <row r="49204" ht="13.15" customHeight="1" x14ac:dyDescent="0.2"/>
    <row r="49205" ht="13.15" customHeight="1" x14ac:dyDescent="0.2"/>
    <row r="49206" ht="13.15" customHeight="1" x14ac:dyDescent="0.2"/>
    <row r="49207" ht="13.15" customHeight="1" x14ac:dyDescent="0.2"/>
    <row r="49208" ht="13.15" customHeight="1" x14ac:dyDescent="0.2"/>
    <row r="49209" ht="13.15" customHeight="1" x14ac:dyDescent="0.2"/>
    <row r="49210" ht="13.15" customHeight="1" x14ac:dyDescent="0.2"/>
    <row r="49211" ht="13.15" customHeight="1" x14ac:dyDescent="0.2"/>
    <row r="49212" ht="13.15" customHeight="1" x14ac:dyDescent="0.2"/>
    <row r="49213" ht="13.15" customHeight="1" x14ac:dyDescent="0.2"/>
    <row r="49214" ht="13.15" customHeight="1" x14ac:dyDescent="0.2"/>
    <row r="49215" ht="13.15" customHeight="1" x14ac:dyDescent="0.2"/>
    <row r="49216" ht="13.15" customHeight="1" x14ac:dyDescent="0.2"/>
    <row r="49217" ht="13.15" customHeight="1" x14ac:dyDescent="0.2"/>
    <row r="49218" ht="13.15" customHeight="1" x14ac:dyDescent="0.2"/>
    <row r="49219" ht="13.15" customHeight="1" x14ac:dyDescent="0.2"/>
    <row r="49220" ht="13.15" customHeight="1" x14ac:dyDescent="0.2"/>
    <row r="49221" ht="13.15" customHeight="1" x14ac:dyDescent="0.2"/>
    <row r="49222" ht="13.15" customHeight="1" x14ac:dyDescent="0.2"/>
    <row r="49223" ht="13.15" customHeight="1" x14ac:dyDescent="0.2"/>
    <row r="49224" ht="13.15" customHeight="1" x14ac:dyDescent="0.2"/>
    <row r="49225" ht="13.15" customHeight="1" x14ac:dyDescent="0.2"/>
    <row r="49226" ht="13.15" customHeight="1" x14ac:dyDescent="0.2"/>
    <row r="49227" ht="13.15" customHeight="1" x14ac:dyDescent="0.2"/>
    <row r="49228" ht="13.15" customHeight="1" x14ac:dyDescent="0.2"/>
    <row r="49229" ht="13.15" customHeight="1" x14ac:dyDescent="0.2"/>
    <row r="49230" ht="13.15" customHeight="1" x14ac:dyDescent="0.2"/>
    <row r="49231" ht="13.15" customHeight="1" x14ac:dyDescent="0.2"/>
    <row r="49232" ht="13.15" customHeight="1" x14ac:dyDescent="0.2"/>
    <row r="49233" ht="13.15" customHeight="1" x14ac:dyDescent="0.2"/>
    <row r="49234" ht="13.15" customHeight="1" x14ac:dyDescent="0.2"/>
    <row r="49235" ht="13.15" customHeight="1" x14ac:dyDescent="0.2"/>
    <row r="49236" ht="13.15" customHeight="1" x14ac:dyDescent="0.2"/>
    <row r="49237" ht="13.15" customHeight="1" x14ac:dyDescent="0.2"/>
    <row r="49238" ht="13.15" customHeight="1" x14ac:dyDescent="0.2"/>
    <row r="49239" ht="13.15" customHeight="1" x14ac:dyDescent="0.2"/>
    <row r="49240" ht="13.15" customHeight="1" x14ac:dyDescent="0.2"/>
    <row r="49241" ht="13.15" customHeight="1" x14ac:dyDescent="0.2"/>
    <row r="49242" ht="13.15" customHeight="1" x14ac:dyDescent="0.2"/>
    <row r="49243" ht="13.15" customHeight="1" x14ac:dyDescent="0.2"/>
    <row r="49244" ht="13.15" customHeight="1" x14ac:dyDescent="0.2"/>
    <row r="49245" ht="13.15" customHeight="1" x14ac:dyDescent="0.2"/>
    <row r="49246" ht="13.15" customHeight="1" x14ac:dyDescent="0.2"/>
    <row r="49247" ht="13.15" customHeight="1" x14ac:dyDescent="0.2"/>
    <row r="49248" ht="13.15" customHeight="1" x14ac:dyDescent="0.2"/>
    <row r="49249" ht="13.15" customHeight="1" x14ac:dyDescent="0.2"/>
    <row r="49250" ht="13.15" customHeight="1" x14ac:dyDescent="0.2"/>
    <row r="49251" ht="13.15" customHeight="1" x14ac:dyDescent="0.2"/>
    <row r="49252" ht="13.15" customHeight="1" x14ac:dyDescent="0.2"/>
    <row r="49253" ht="13.15" customHeight="1" x14ac:dyDescent="0.2"/>
    <row r="49254" ht="13.15" customHeight="1" x14ac:dyDescent="0.2"/>
    <row r="49255" ht="13.15" customHeight="1" x14ac:dyDescent="0.2"/>
    <row r="49256" ht="13.15" customHeight="1" x14ac:dyDescent="0.2"/>
    <row r="49257" ht="13.15" customHeight="1" x14ac:dyDescent="0.2"/>
    <row r="49258" ht="13.15" customHeight="1" x14ac:dyDescent="0.2"/>
    <row r="49259" ht="13.15" customHeight="1" x14ac:dyDescent="0.2"/>
    <row r="49260" ht="13.15" customHeight="1" x14ac:dyDescent="0.2"/>
    <row r="49261" ht="13.15" customHeight="1" x14ac:dyDescent="0.2"/>
    <row r="49262" ht="13.15" customHeight="1" x14ac:dyDescent="0.2"/>
    <row r="49263" ht="13.15" customHeight="1" x14ac:dyDescent="0.2"/>
    <row r="49264" ht="13.15" customHeight="1" x14ac:dyDescent="0.2"/>
    <row r="49265" ht="13.15" customHeight="1" x14ac:dyDescent="0.2"/>
    <row r="49266" ht="13.15" customHeight="1" x14ac:dyDescent="0.2"/>
    <row r="49267" ht="13.15" customHeight="1" x14ac:dyDescent="0.2"/>
    <row r="49268" ht="13.15" customHeight="1" x14ac:dyDescent="0.2"/>
    <row r="49269" ht="13.15" customHeight="1" x14ac:dyDescent="0.2"/>
    <row r="49270" ht="13.15" customHeight="1" x14ac:dyDescent="0.2"/>
    <row r="49271" ht="13.15" customHeight="1" x14ac:dyDescent="0.2"/>
    <row r="49272" ht="13.15" customHeight="1" x14ac:dyDescent="0.2"/>
    <row r="49273" ht="13.15" customHeight="1" x14ac:dyDescent="0.2"/>
    <row r="49274" ht="13.15" customHeight="1" x14ac:dyDescent="0.2"/>
    <row r="49275" ht="13.15" customHeight="1" x14ac:dyDescent="0.2"/>
    <row r="49276" ht="13.15" customHeight="1" x14ac:dyDescent="0.2"/>
    <row r="49277" ht="13.15" customHeight="1" x14ac:dyDescent="0.2"/>
    <row r="49278" ht="13.15" customHeight="1" x14ac:dyDescent="0.2"/>
    <row r="49279" ht="13.15" customHeight="1" x14ac:dyDescent="0.2"/>
    <row r="49280" ht="13.15" customHeight="1" x14ac:dyDescent="0.2"/>
    <row r="49281" ht="13.15" customHeight="1" x14ac:dyDescent="0.2"/>
    <row r="49282" ht="13.15" customHeight="1" x14ac:dyDescent="0.2"/>
    <row r="49283" ht="13.15" customHeight="1" x14ac:dyDescent="0.2"/>
    <row r="49284" ht="13.15" customHeight="1" x14ac:dyDescent="0.2"/>
    <row r="49285" ht="13.15" customHeight="1" x14ac:dyDescent="0.2"/>
    <row r="49286" ht="13.15" customHeight="1" x14ac:dyDescent="0.2"/>
    <row r="49287" ht="13.15" customHeight="1" x14ac:dyDescent="0.2"/>
    <row r="49288" ht="13.15" customHeight="1" x14ac:dyDescent="0.2"/>
    <row r="49289" ht="13.15" customHeight="1" x14ac:dyDescent="0.2"/>
    <row r="49290" ht="13.15" customHeight="1" x14ac:dyDescent="0.2"/>
    <row r="49291" ht="13.15" customHeight="1" x14ac:dyDescent="0.2"/>
    <row r="49292" ht="13.15" customHeight="1" x14ac:dyDescent="0.2"/>
    <row r="49293" ht="13.15" customHeight="1" x14ac:dyDescent="0.2"/>
    <row r="49294" ht="13.15" customHeight="1" x14ac:dyDescent="0.2"/>
    <row r="49295" ht="13.15" customHeight="1" x14ac:dyDescent="0.2"/>
    <row r="49296" ht="13.15" customHeight="1" x14ac:dyDescent="0.2"/>
    <row r="49297" ht="13.15" customHeight="1" x14ac:dyDescent="0.2"/>
    <row r="49298" ht="13.15" customHeight="1" x14ac:dyDescent="0.2"/>
    <row r="49299" ht="13.15" customHeight="1" x14ac:dyDescent="0.2"/>
    <row r="49300" ht="13.15" customHeight="1" x14ac:dyDescent="0.2"/>
    <row r="49301" ht="13.15" customHeight="1" x14ac:dyDescent="0.2"/>
    <row r="49302" ht="13.15" customHeight="1" x14ac:dyDescent="0.2"/>
    <row r="49303" ht="13.15" customHeight="1" x14ac:dyDescent="0.2"/>
    <row r="49304" ht="13.15" customHeight="1" x14ac:dyDescent="0.2"/>
    <row r="49305" ht="13.15" customHeight="1" x14ac:dyDescent="0.2"/>
    <row r="49306" ht="13.15" customHeight="1" x14ac:dyDescent="0.2"/>
    <row r="49307" ht="13.15" customHeight="1" x14ac:dyDescent="0.2"/>
    <row r="49308" ht="13.15" customHeight="1" x14ac:dyDescent="0.2"/>
    <row r="49309" ht="13.15" customHeight="1" x14ac:dyDescent="0.2"/>
    <row r="49310" ht="13.15" customHeight="1" x14ac:dyDescent="0.2"/>
    <row r="49311" ht="13.15" customHeight="1" x14ac:dyDescent="0.2"/>
    <row r="49312" ht="13.15" customHeight="1" x14ac:dyDescent="0.2"/>
    <row r="49313" ht="13.15" customHeight="1" x14ac:dyDescent="0.2"/>
    <row r="49314" ht="13.15" customHeight="1" x14ac:dyDescent="0.2"/>
    <row r="49315" ht="13.15" customHeight="1" x14ac:dyDescent="0.2"/>
    <row r="49316" ht="13.15" customHeight="1" x14ac:dyDescent="0.2"/>
    <row r="49317" ht="13.15" customHeight="1" x14ac:dyDescent="0.2"/>
    <row r="49318" ht="13.15" customHeight="1" x14ac:dyDescent="0.2"/>
    <row r="49319" ht="13.15" customHeight="1" x14ac:dyDescent="0.2"/>
    <row r="49320" ht="13.15" customHeight="1" x14ac:dyDescent="0.2"/>
    <row r="49321" ht="13.15" customHeight="1" x14ac:dyDescent="0.2"/>
    <row r="49322" ht="13.15" customHeight="1" x14ac:dyDescent="0.2"/>
    <row r="49323" ht="13.15" customHeight="1" x14ac:dyDescent="0.2"/>
    <row r="49324" ht="13.15" customHeight="1" x14ac:dyDescent="0.2"/>
    <row r="49325" ht="13.15" customHeight="1" x14ac:dyDescent="0.2"/>
    <row r="49326" ht="13.15" customHeight="1" x14ac:dyDescent="0.2"/>
    <row r="49327" ht="13.15" customHeight="1" x14ac:dyDescent="0.2"/>
    <row r="49328" ht="13.15" customHeight="1" x14ac:dyDescent="0.2"/>
    <row r="49329" ht="13.15" customHeight="1" x14ac:dyDescent="0.2"/>
    <row r="49330" ht="13.15" customHeight="1" x14ac:dyDescent="0.2"/>
    <row r="49331" ht="13.15" customHeight="1" x14ac:dyDescent="0.2"/>
    <row r="49332" ht="13.15" customHeight="1" x14ac:dyDescent="0.2"/>
    <row r="49333" ht="13.15" customHeight="1" x14ac:dyDescent="0.2"/>
    <row r="49334" ht="13.15" customHeight="1" x14ac:dyDescent="0.2"/>
    <row r="49335" ht="13.15" customHeight="1" x14ac:dyDescent="0.2"/>
    <row r="49336" ht="13.15" customHeight="1" x14ac:dyDescent="0.2"/>
    <row r="49337" ht="13.15" customHeight="1" x14ac:dyDescent="0.2"/>
    <row r="49338" ht="13.15" customHeight="1" x14ac:dyDescent="0.2"/>
    <row r="49339" ht="13.15" customHeight="1" x14ac:dyDescent="0.2"/>
    <row r="49340" ht="13.15" customHeight="1" x14ac:dyDescent="0.2"/>
    <row r="49341" ht="13.15" customHeight="1" x14ac:dyDescent="0.2"/>
    <row r="49342" ht="13.15" customHeight="1" x14ac:dyDescent="0.2"/>
    <row r="49343" ht="13.15" customHeight="1" x14ac:dyDescent="0.2"/>
    <row r="49344" ht="13.15" customHeight="1" x14ac:dyDescent="0.2"/>
    <row r="49345" ht="13.15" customHeight="1" x14ac:dyDescent="0.2"/>
    <row r="49346" ht="13.15" customHeight="1" x14ac:dyDescent="0.2"/>
    <row r="49347" ht="13.15" customHeight="1" x14ac:dyDescent="0.2"/>
    <row r="49348" ht="13.15" customHeight="1" x14ac:dyDescent="0.2"/>
    <row r="49349" ht="13.15" customHeight="1" x14ac:dyDescent="0.2"/>
    <row r="49350" ht="13.15" customHeight="1" x14ac:dyDescent="0.2"/>
    <row r="49351" ht="13.15" customHeight="1" x14ac:dyDescent="0.2"/>
    <row r="49352" ht="13.15" customHeight="1" x14ac:dyDescent="0.2"/>
    <row r="49353" ht="13.15" customHeight="1" x14ac:dyDescent="0.2"/>
    <row r="49354" ht="13.15" customHeight="1" x14ac:dyDescent="0.2"/>
    <row r="49355" ht="13.15" customHeight="1" x14ac:dyDescent="0.2"/>
    <row r="49356" ht="13.15" customHeight="1" x14ac:dyDescent="0.2"/>
    <row r="49357" ht="13.15" customHeight="1" x14ac:dyDescent="0.2"/>
    <row r="49358" ht="13.15" customHeight="1" x14ac:dyDescent="0.2"/>
    <row r="49359" ht="13.15" customHeight="1" x14ac:dyDescent="0.2"/>
    <row r="49360" ht="13.15" customHeight="1" x14ac:dyDescent="0.2"/>
    <row r="49361" ht="13.15" customHeight="1" x14ac:dyDescent="0.2"/>
    <row r="49362" ht="13.15" customHeight="1" x14ac:dyDescent="0.2"/>
    <row r="49363" ht="13.15" customHeight="1" x14ac:dyDescent="0.2"/>
    <row r="49364" ht="13.15" customHeight="1" x14ac:dyDescent="0.2"/>
    <row r="49365" ht="13.15" customHeight="1" x14ac:dyDescent="0.2"/>
    <row r="49366" ht="13.15" customHeight="1" x14ac:dyDescent="0.2"/>
    <row r="49367" ht="13.15" customHeight="1" x14ac:dyDescent="0.2"/>
    <row r="49368" ht="13.15" customHeight="1" x14ac:dyDescent="0.2"/>
    <row r="49369" ht="13.15" customHeight="1" x14ac:dyDescent="0.2"/>
    <row r="49370" ht="13.15" customHeight="1" x14ac:dyDescent="0.2"/>
    <row r="49371" ht="13.15" customHeight="1" x14ac:dyDescent="0.2"/>
    <row r="49372" ht="13.15" customHeight="1" x14ac:dyDescent="0.2"/>
    <row r="49373" ht="13.15" customHeight="1" x14ac:dyDescent="0.2"/>
    <row r="49374" ht="13.15" customHeight="1" x14ac:dyDescent="0.2"/>
    <row r="49375" ht="13.15" customHeight="1" x14ac:dyDescent="0.2"/>
    <row r="49376" ht="13.15" customHeight="1" x14ac:dyDescent="0.2"/>
    <row r="49377" ht="13.15" customHeight="1" x14ac:dyDescent="0.2"/>
    <row r="49378" ht="13.15" customHeight="1" x14ac:dyDescent="0.2"/>
    <row r="49379" ht="13.15" customHeight="1" x14ac:dyDescent="0.2"/>
    <row r="49380" ht="13.15" customHeight="1" x14ac:dyDescent="0.2"/>
    <row r="49381" ht="13.15" customHeight="1" x14ac:dyDescent="0.2"/>
    <row r="49382" ht="13.15" customHeight="1" x14ac:dyDescent="0.2"/>
    <row r="49383" ht="13.15" customHeight="1" x14ac:dyDescent="0.2"/>
    <row r="49384" ht="13.15" customHeight="1" x14ac:dyDescent="0.2"/>
    <row r="49385" ht="13.15" customHeight="1" x14ac:dyDescent="0.2"/>
    <row r="49386" ht="13.15" customHeight="1" x14ac:dyDescent="0.2"/>
    <row r="49387" ht="13.15" customHeight="1" x14ac:dyDescent="0.2"/>
    <row r="49388" ht="13.15" customHeight="1" x14ac:dyDescent="0.2"/>
    <row r="49389" ht="13.15" customHeight="1" x14ac:dyDescent="0.2"/>
    <row r="49390" ht="13.15" customHeight="1" x14ac:dyDescent="0.2"/>
    <row r="49391" ht="13.15" customHeight="1" x14ac:dyDescent="0.2"/>
    <row r="49392" ht="13.15" customHeight="1" x14ac:dyDescent="0.2"/>
    <row r="49393" ht="13.15" customHeight="1" x14ac:dyDescent="0.2"/>
    <row r="49394" ht="13.15" customHeight="1" x14ac:dyDescent="0.2"/>
    <row r="49395" ht="13.15" customHeight="1" x14ac:dyDescent="0.2"/>
    <row r="49396" ht="13.15" customHeight="1" x14ac:dyDescent="0.2"/>
    <row r="49397" ht="13.15" customHeight="1" x14ac:dyDescent="0.2"/>
    <row r="49398" ht="13.15" customHeight="1" x14ac:dyDescent="0.2"/>
    <row r="49399" ht="13.15" customHeight="1" x14ac:dyDescent="0.2"/>
    <row r="49400" ht="13.15" customHeight="1" x14ac:dyDescent="0.2"/>
    <row r="49401" ht="13.15" customHeight="1" x14ac:dyDescent="0.2"/>
    <row r="49402" ht="13.15" customHeight="1" x14ac:dyDescent="0.2"/>
    <row r="49403" ht="13.15" customHeight="1" x14ac:dyDescent="0.2"/>
    <row r="49404" ht="13.15" customHeight="1" x14ac:dyDescent="0.2"/>
    <row r="49405" ht="13.15" customHeight="1" x14ac:dyDescent="0.2"/>
    <row r="49406" ht="13.15" customHeight="1" x14ac:dyDescent="0.2"/>
    <row r="49407" ht="13.15" customHeight="1" x14ac:dyDescent="0.2"/>
    <row r="49408" ht="13.15" customHeight="1" x14ac:dyDescent="0.2"/>
    <row r="49409" ht="13.15" customHeight="1" x14ac:dyDescent="0.2"/>
    <row r="49410" ht="13.15" customHeight="1" x14ac:dyDescent="0.2"/>
    <row r="49411" ht="13.15" customHeight="1" x14ac:dyDescent="0.2"/>
    <row r="49412" ht="13.15" customHeight="1" x14ac:dyDescent="0.2"/>
    <row r="49413" ht="13.15" customHeight="1" x14ac:dyDescent="0.2"/>
    <row r="49414" ht="13.15" customHeight="1" x14ac:dyDescent="0.2"/>
    <row r="49415" ht="13.15" customHeight="1" x14ac:dyDescent="0.2"/>
    <row r="49416" ht="13.15" customHeight="1" x14ac:dyDescent="0.2"/>
    <row r="49417" ht="13.15" customHeight="1" x14ac:dyDescent="0.2"/>
    <row r="49418" ht="13.15" customHeight="1" x14ac:dyDescent="0.2"/>
    <row r="49419" ht="13.15" customHeight="1" x14ac:dyDescent="0.2"/>
    <row r="49420" ht="13.15" customHeight="1" x14ac:dyDescent="0.2"/>
    <row r="49421" ht="13.15" customHeight="1" x14ac:dyDescent="0.2"/>
    <row r="49422" ht="13.15" customHeight="1" x14ac:dyDescent="0.2"/>
    <row r="49423" ht="13.15" customHeight="1" x14ac:dyDescent="0.2"/>
    <row r="49424" ht="13.15" customHeight="1" x14ac:dyDescent="0.2"/>
    <row r="49425" ht="13.15" customHeight="1" x14ac:dyDescent="0.2"/>
    <row r="49426" ht="13.15" customHeight="1" x14ac:dyDescent="0.2"/>
    <row r="49427" ht="13.15" customHeight="1" x14ac:dyDescent="0.2"/>
    <row r="49428" ht="13.15" customHeight="1" x14ac:dyDescent="0.2"/>
    <row r="49429" ht="13.15" customHeight="1" x14ac:dyDescent="0.2"/>
    <row r="49430" ht="13.15" customHeight="1" x14ac:dyDescent="0.2"/>
    <row r="49431" ht="13.15" customHeight="1" x14ac:dyDescent="0.2"/>
    <row r="49432" ht="13.15" customHeight="1" x14ac:dyDescent="0.2"/>
    <row r="49433" ht="13.15" customHeight="1" x14ac:dyDescent="0.2"/>
    <row r="49434" ht="13.15" customHeight="1" x14ac:dyDescent="0.2"/>
    <row r="49435" ht="13.15" customHeight="1" x14ac:dyDescent="0.2"/>
    <row r="49436" ht="13.15" customHeight="1" x14ac:dyDescent="0.2"/>
    <row r="49437" ht="13.15" customHeight="1" x14ac:dyDescent="0.2"/>
    <row r="49438" ht="13.15" customHeight="1" x14ac:dyDescent="0.2"/>
    <row r="49439" ht="13.15" customHeight="1" x14ac:dyDescent="0.2"/>
    <row r="49440" ht="13.15" customHeight="1" x14ac:dyDescent="0.2"/>
    <row r="49441" ht="13.15" customHeight="1" x14ac:dyDescent="0.2"/>
    <row r="49442" ht="13.15" customHeight="1" x14ac:dyDescent="0.2"/>
    <row r="49443" ht="13.15" customHeight="1" x14ac:dyDescent="0.2"/>
    <row r="49444" ht="13.15" customHeight="1" x14ac:dyDescent="0.2"/>
    <row r="49445" ht="13.15" customHeight="1" x14ac:dyDescent="0.2"/>
    <row r="49446" ht="13.15" customHeight="1" x14ac:dyDescent="0.2"/>
    <row r="49447" ht="13.15" customHeight="1" x14ac:dyDescent="0.2"/>
    <row r="49448" ht="13.15" customHeight="1" x14ac:dyDescent="0.2"/>
    <row r="49449" ht="13.15" customHeight="1" x14ac:dyDescent="0.2"/>
    <row r="49450" ht="13.15" customHeight="1" x14ac:dyDescent="0.2"/>
    <row r="49451" ht="13.15" customHeight="1" x14ac:dyDescent="0.2"/>
    <row r="49452" ht="13.15" customHeight="1" x14ac:dyDescent="0.2"/>
    <row r="49453" ht="13.15" customHeight="1" x14ac:dyDescent="0.2"/>
    <row r="49454" ht="13.15" customHeight="1" x14ac:dyDescent="0.2"/>
    <row r="49455" ht="13.15" customHeight="1" x14ac:dyDescent="0.2"/>
    <row r="49456" ht="13.15" customHeight="1" x14ac:dyDescent="0.2"/>
    <row r="49457" ht="13.15" customHeight="1" x14ac:dyDescent="0.2"/>
    <row r="49458" ht="13.15" customHeight="1" x14ac:dyDescent="0.2"/>
    <row r="49459" ht="13.15" customHeight="1" x14ac:dyDescent="0.2"/>
    <row r="49460" ht="13.15" customHeight="1" x14ac:dyDescent="0.2"/>
    <row r="49461" ht="13.15" customHeight="1" x14ac:dyDescent="0.2"/>
    <row r="49462" ht="13.15" customHeight="1" x14ac:dyDescent="0.2"/>
    <row r="49463" ht="13.15" customHeight="1" x14ac:dyDescent="0.2"/>
    <row r="49464" ht="13.15" customHeight="1" x14ac:dyDescent="0.2"/>
    <row r="49465" ht="13.15" customHeight="1" x14ac:dyDescent="0.2"/>
    <row r="49466" ht="13.15" customHeight="1" x14ac:dyDescent="0.2"/>
    <row r="49467" ht="13.15" customHeight="1" x14ac:dyDescent="0.2"/>
    <row r="49468" ht="13.15" customHeight="1" x14ac:dyDescent="0.2"/>
    <row r="49469" ht="13.15" customHeight="1" x14ac:dyDescent="0.2"/>
    <row r="49470" ht="13.15" customHeight="1" x14ac:dyDescent="0.2"/>
    <row r="49471" ht="13.15" customHeight="1" x14ac:dyDescent="0.2"/>
    <row r="49472" ht="13.15" customHeight="1" x14ac:dyDescent="0.2"/>
    <row r="49473" ht="13.15" customHeight="1" x14ac:dyDescent="0.2"/>
    <row r="49474" ht="13.15" customHeight="1" x14ac:dyDescent="0.2"/>
    <row r="49475" ht="13.15" customHeight="1" x14ac:dyDescent="0.2"/>
    <row r="49476" ht="13.15" customHeight="1" x14ac:dyDescent="0.2"/>
    <row r="49477" ht="13.15" customHeight="1" x14ac:dyDescent="0.2"/>
    <row r="49478" ht="13.15" customHeight="1" x14ac:dyDescent="0.2"/>
    <row r="49479" ht="13.15" customHeight="1" x14ac:dyDescent="0.2"/>
    <row r="49480" ht="13.15" customHeight="1" x14ac:dyDescent="0.2"/>
    <row r="49481" ht="13.15" customHeight="1" x14ac:dyDescent="0.2"/>
    <row r="49482" ht="13.15" customHeight="1" x14ac:dyDescent="0.2"/>
    <row r="49483" ht="13.15" customHeight="1" x14ac:dyDescent="0.2"/>
    <row r="49484" ht="13.15" customHeight="1" x14ac:dyDescent="0.2"/>
    <row r="49485" ht="13.15" customHeight="1" x14ac:dyDescent="0.2"/>
    <row r="49486" ht="13.15" customHeight="1" x14ac:dyDescent="0.2"/>
    <row r="49487" ht="13.15" customHeight="1" x14ac:dyDescent="0.2"/>
    <row r="49488" ht="13.15" customHeight="1" x14ac:dyDescent="0.2"/>
    <row r="49489" ht="13.15" customHeight="1" x14ac:dyDescent="0.2"/>
    <row r="49490" ht="13.15" customHeight="1" x14ac:dyDescent="0.2"/>
    <row r="49491" ht="13.15" customHeight="1" x14ac:dyDescent="0.2"/>
    <row r="49492" ht="13.15" customHeight="1" x14ac:dyDescent="0.2"/>
    <row r="49493" ht="13.15" customHeight="1" x14ac:dyDescent="0.2"/>
    <row r="49494" ht="13.15" customHeight="1" x14ac:dyDescent="0.2"/>
    <row r="49495" ht="13.15" customHeight="1" x14ac:dyDescent="0.2"/>
    <row r="49496" ht="13.15" customHeight="1" x14ac:dyDescent="0.2"/>
    <row r="49497" ht="13.15" customHeight="1" x14ac:dyDescent="0.2"/>
    <row r="49498" ht="13.15" customHeight="1" x14ac:dyDescent="0.2"/>
    <row r="49499" ht="13.15" customHeight="1" x14ac:dyDescent="0.2"/>
    <row r="49500" ht="13.15" customHeight="1" x14ac:dyDescent="0.2"/>
    <row r="49501" ht="13.15" customHeight="1" x14ac:dyDescent="0.2"/>
    <row r="49502" ht="13.15" customHeight="1" x14ac:dyDescent="0.2"/>
    <row r="49503" ht="13.15" customHeight="1" x14ac:dyDescent="0.2"/>
    <row r="49504" ht="13.15" customHeight="1" x14ac:dyDescent="0.2"/>
    <row r="49505" ht="13.15" customHeight="1" x14ac:dyDescent="0.2"/>
    <row r="49506" ht="13.15" customHeight="1" x14ac:dyDescent="0.2"/>
    <row r="49507" ht="13.15" customHeight="1" x14ac:dyDescent="0.2"/>
    <row r="49508" ht="13.15" customHeight="1" x14ac:dyDescent="0.2"/>
    <row r="49509" ht="13.15" customHeight="1" x14ac:dyDescent="0.2"/>
    <row r="49510" ht="13.15" customHeight="1" x14ac:dyDescent="0.2"/>
    <row r="49511" ht="13.15" customHeight="1" x14ac:dyDescent="0.2"/>
    <row r="49512" ht="13.15" customHeight="1" x14ac:dyDescent="0.2"/>
    <row r="49513" ht="13.15" customHeight="1" x14ac:dyDescent="0.2"/>
    <row r="49514" ht="13.15" customHeight="1" x14ac:dyDescent="0.2"/>
    <row r="49515" ht="13.15" customHeight="1" x14ac:dyDescent="0.2"/>
    <row r="49516" ht="13.15" customHeight="1" x14ac:dyDescent="0.2"/>
    <row r="49517" ht="13.15" customHeight="1" x14ac:dyDescent="0.2"/>
    <row r="49518" ht="13.15" customHeight="1" x14ac:dyDescent="0.2"/>
    <row r="49519" ht="13.15" customHeight="1" x14ac:dyDescent="0.2"/>
    <row r="49520" ht="13.15" customHeight="1" x14ac:dyDescent="0.2"/>
    <row r="49521" ht="13.15" customHeight="1" x14ac:dyDescent="0.2"/>
    <row r="49522" ht="13.15" customHeight="1" x14ac:dyDescent="0.2"/>
    <row r="49523" ht="13.15" customHeight="1" x14ac:dyDescent="0.2"/>
    <row r="49524" ht="13.15" customHeight="1" x14ac:dyDescent="0.2"/>
    <row r="49525" ht="13.15" customHeight="1" x14ac:dyDescent="0.2"/>
    <row r="49526" ht="13.15" customHeight="1" x14ac:dyDescent="0.2"/>
    <row r="49527" ht="13.15" customHeight="1" x14ac:dyDescent="0.2"/>
    <row r="49528" ht="13.15" customHeight="1" x14ac:dyDescent="0.2"/>
    <row r="49529" ht="13.15" customHeight="1" x14ac:dyDescent="0.2"/>
    <row r="49530" ht="13.15" customHeight="1" x14ac:dyDescent="0.2"/>
    <row r="49531" ht="13.15" customHeight="1" x14ac:dyDescent="0.2"/>
    <row r="49532" ht="13.15" customHeight="1" x14ac:dyDescent="0.2"/>
    <row r="49533" ht="13.15" customHeight="1" x14ac:dyDescent="0.2"/>
    <row r="49534" ht="13.15" customHeight="1" x14ac:dyDescent="0.2"/>
    <row r="49535" ht="13.15" customHeight="1" x14ac:dyDescent="0.2"/>
    <row r="49536" ht="13.15" customHeight="1" x14ac:dyDescent="0.2"/>
    <row r="49537" ht="13.15" customHeight="1" x14ac:dyDescent="0.2"/>
    <row r="49538" ht="13.15" customHeight="1" x14ac:dyDescent="0.2"/>
    <row r="49539" ht="13.15" customHeight="1" x14ac:dyDescent="0.2"/>
    <row r="49540" ht="13.15" customHeight="1" x14ac:dyDescent="0.2"/>
    <row r="49541" ht="13.15" customHeight="1" x14ac:dyDescent="0.2"/>
    <row r="49542" ht="13.15" customHeight="1" x14ac:dyDescent="0.2"/>
    <row r="49543" ht="13.15" customHeight="1" x14ac:dyDescent="0.2"/>
    <row r="49544" ht="13.15" customHeight="1" x14ac:dyDescent="0.2"/>
    <row r="49545" ht="13.15" customHeight="1" x14ac:dyDescent="0.2"/>
    <row r="49546" ht="13.15" customHeight="1" x14ac:dyDescent="0.2"/>
    <row r="49547" ht="13.15" customHeight="1" x14ac:dyDescent="0.2"/>
    <row r="49548" ht="13.15" customHeight="1" x14ac:dyDescent="0.2"/>
    <row r="49549" ht="13.15" customHeight="1" x14ac:dyDescent="0.2"/>
    <row r="49550" ht="13.15" customHeight="1" x14ac:dyDescent="0.2"/>
    <row r="49551" ht="13.15" customHeight="1" x14ac:dyDescent="0.2"/>
    <row r="49552" ht="13.15" customHeight="1" x14ac:dyDescent="0.2"/>
    <row r="49553" ht="13.15" customHeight="1" x14ac:dyDescent="0.2"/>
    <row r="49554" ht="13.15" customHeight="1" x14ac:dyDescent="0.2"/>
    <row r="49555" ht="13.15" customHeight="1" x14ac:dyDescent="0.2"/>
    <row r="49556" ht="13.15" customHeight="1" x14ac:dyDescent="0.2"/>
    <row r="49557" ht="13.15" customHeight="1" x14ac:dyDescent="0.2"/>
    <row r="49558" ht="13.15" customHeight="1" x14ac:dyDescent="0.2"/>
    <row r="49559" ht="13.15" customHeight="1" x14ac:dyDescent="0.2"/>
    <row r="49560" ht="13.15" customHeight="1" x14ac:dyDescent="0.2"/>
    <row r="49561" ht="13.15" customHeight="1" x14ac:dyDescent="0.2"/>
    <row r="49562" ht="13.15" customHeight="1" x14ac:dyDescent="0.2"/>
    <row r="49563" ht="13.15" customHeight="1" x14ac:dyDescent="0.2"/>
    <row r="49564" ht="13.15" customHeight="1" x14ac:dyDescent="0.2"/>
    <row r="49565" ht="13.15" customHeight="1" x14ac:dyDescent="0.2"/>
    <row r="49566" ht="13.15" customHeight="1" x14ac:dyDescent="0.2"/>
    <row r="49567" ht="13.15" customHeight="1" x14ac:dyDescent="0.2"/>
    <row r="49568" ht="13.15" customHeight="1" x14ac:dyDescent="0.2"/>
    <row r="49569" ht="13.15" customHeight="1" x14ac:dyDescent="0.2"/>
    <row r="49570" ht="13.15" customHeight="1" x14ac:dyDescent="0.2"/>
    <row r="49571" ht="13.15" customHeight="1" x14ac:dyDescent="0.2"/>
    <row r="49572" ht="13.15" customHeight="1" x14ac:dyDescent="0.2"/>
    <row r="49573" ht="13.15" customHeight="1" x14ac:dyDescent="0.2"/>
    <row r="49574" ht="13.15" customHeight="1" x14ac:dyDescent="0.2"/>
    <row r="49575" ht="13.15" customHeight="1" x14ac:dyDescent="0.2"/>
    <row r="49576" ht="13.15" customHeight="1" x14ac:dyDescent="0.2"/>
    <row r="49577" ht="13.15" customHeight="1" x14ac:dyDescent="0.2"/>
    <row r="49578" ht="13.15" customHeight="1" x14ac:dyDescent="0.2"/>
    <row r="49579" ht="13.15" customHeight="1" x14ac:dyDescent="0.2"/>
    <row r="49580" ht="13.15" customHeight="1" x14ac:dyDescent="0.2"/>
    <row r="49581" ht="13.15" customHeight="1" x14ac:dyDescent="0.2"/>
    <row r="49582" ht="13.15" customHeight="1" x14ac:dyDescent="0.2"/>
    <row r="49583" ht="13.15" customHeight="1" x14ac:dyDescent="0.2"/>
    <row r="49584" ht="13.15" customHeight="1" x14ac:dyDescent="0.2"/>
    <row r="49585" ht="13.15" customHeight="1" x14ac:dyDescent="0.2"/>
    <row r="49586" ht="13.15" customHeight="1" x14ac:dyDescent="0.2"/>
    <row r="49587" ht="13.15" customHeight="1" x14ac:dyDescent="0.2"/>
    <row r="49588" ht="13.15" customHeight="1" x14ac:dyDescent="0.2"/>
    <row r="49589" ht="13.15" customHeight="1" x14ac:dyDescent="0.2"/>
    <row r="49590" ht="13.15" customHeight="1" x14ac:dyDescent="0.2"/>
    <row r="49591" ht="13.15" customHeight="1" x14ac:dyDescent="0.2"/>
    <row r="49592" ht="13.15" customHeight="1" x14ac:dyDescent="0.2"/>
    <row r="49593" ht="13.15" customHeight="1" x14ac:dyDescent="0.2"/>
    <row r="49594" ht="13.15" customHeight="1" x14ac:dyDescent="0.2"/>
    <row r="49595" ht="13.15" customHeight="1" x14ac:dyDescent="0.2"/>
    <row r="49596" ht="13.15" customHeight="1" x14ac:dyDescent="0.2"/>
    <row r="49597" ht="13.15" customHeight="1" x14ac:dyDescent="0.2"/>
    <row r="49598" ht="13.15" customHeight="1" x14ac:dyDescent="0.2"/>
    <row r="49599" ht="13.15" customHeight="1" x14ac:dyDescent="0.2"/>
    <row r="49600" ht="13.15" customHeight="1" x14ac:dyDescent="0.2"/>
    <row r="49601" ht="13.15" customHeight="1" x14ac:dyDescent="0.2"/>
    <row r="49602" ht="13.15" customHeight="1" x14ac:dyDescent="0.2"/>
    <row r="49603" ht="13.15" customHeight="1" x14ac:dyDescent="0.2"/>
    <row r="49604" ht="13.15" customHeight="1" x14ac:dyDescent="0.2"/>
    <row r="49605" ht="13.15" customHeight="1" x14ac:dyDescent="0.2"/>
    <row r="49606" ht="13.15" customHeight="1" x14ac:dyDescent="0.2"/>
    <row r="49607" ht="13.15" customHeight="1" x14ac:dyDescent="0.2"/>
    <row r="49608" ht="13.15" customHeight="1" x14ac:dyDescent="0.2"/>
    <row r="49609" ht="13.15" customHeight="1" x14ac:dyDescent="0.2"/>
    <row r="49610" ht="13.15" customHeight="1" x14ac:dyDescent="0.2"/>
    <row r="49611" ht="13.15" customHeight="1" x14ac:dyDescent="0.2"/>
    <row r="49612" ht="13.15" customHeight="1" x14ac:dyDescent="0.2"/>
    <row r="49613" ht="13.15" customHeight="1" x14ac:dyDescent="0.2"/>
    <row r="49614" ht="13.15" customHeight="1" x14ac:dyDescent="0.2"/>
    <row r="49615" ht="13.15" customHeight="1" x14ac:dyDescent="0.2"/>
    <row r="49616" ht="13.15" customHeight="1" x14ac:dyDescent="0.2"/>
    <row r="49617" ht="13.15" customHeight="1" x14ac:dyDescent="0.2"/>
    <row r="49618" ht="13.15" customHeight="1" x14ac:dyDescent="0.2"/>
    <row r="49619" ht="13.15" customHeight="1" x14ac:dyDescent="0.2"/>
    <row r="49620" ht="13.15" customHeight="1" x14ac:dyDescent="0.2"/>
    <row r="49621" ht="13.15" customHeight="1" x14ac:dyDescent="0.2"/>
    <row r="49622" ht="13.15" customHeight="1" x14ac:dyDescent="0.2"/>
    <row r="49623" ht="13.15" customHeight="1" x14ac:dyDescent="0.2"/>
    <row r="49624" ht="13.15" customHeight="1" x14ac:dyDescent="0.2"/>
    <row r="49625" ht="13.15" customHeight="1" x14ac:dyDescent="0.2"/>
    <row r="49626" ht="13.15" customHeight="1" x14ac:dyDescent="0.2"/>
    <row r="49627" ht="13.15" customHeight="1" x14ac:dyDescent="0.2"/>
    <row r="49628" ht="13.15" customHeight="1" x14ac:dyDescent="0.2"/>
    <row r="49629" ht="13.15" customHeight="1" x14ac:dyDescent="0.2"/>
    <row r="49630" ht="13.15" customHeight="1" x14ac:dyDescent="0.2"/>
    <row r="49631" ht="13.15" customHeight="1" x14ac:dyDescent="0.2"/>
    <row r="49632" ht="13.15" customHeight="1" x14ac:dyDescent="0.2"/>
    <row r="49633" ht="13.15" customHeight="1" x14ac:dyDescent="0.2"/>
    <row r="49634" ht="13.15" customHeight="1" x14ac:dyDescent="0.2"/>
    <row r="49635" ht="13.15" customHeight="1" x14ac:dyDescent="0.2"/>
    <row r="49636" ht="13.15" customHeight="1" x14ac:dyDescent="0.2"/>
    <row r="49637" ht="13.15" customHeight="1" x14ac:dyDescent="0.2"/>
    <row r="49638" ht="13.15" customHeight="1" x14ac:dyDescent="0.2"/>
    <row r="49639" ht="13.15" customHeight="1" x14ac:dyDescent="0.2"/>
    <row r="49640" ht="13.15" customHeight="1" x14ac:dyDescent="0.2"/>
    <row r="49641" ht="13.15" customHeight="1" x14ac:dyDescent="0.2"/>
    <row r="49642" ht="13.15" customHeight="1" x14ac:dyDescent="0.2"/>
    <row r="49643" ht="13.15" customHeight="1" x14ac:dyDescent="0.2"/>
    <row r="49644" ht="13.15" customHeight="1" x14ac:dyDescent="0.2"/>
    <row r="49645" ht="13.15" customHeight="1" x14ac:dyDescent="0.2"/>
    <row r="49646" ht="13.15" customHeight="1" x14ac:dyDescent="0.2"/>
    <row r="49647" ht="13.15" customHeight="1" x14ac:dyDescent="0.2"/>
    <row r="49648" ht="13.15" customHeight="1" x14ac:dyDescent="0.2"/>
    <row r="49649" ht="13.15" customHeight="1" x14ac:dyDescent="0.2"/>
    <row r="49650" ht="13.15" customHeight="1" x14ac:dyDescent="0.2"/>
    <row r="49651" ht="13.15" customHeight="1" x14ac:dyDescent="0.2"/>
    <row r="49652" ht="13.15" customHeight="1" x14ac:dyDescent="0.2"/>
    <row r="49653" ht="13.15" customHeight="1" x14ac:dyDescent="0.2"/>
    <row r="49654" ht="13.15" customHeight="1" x14ac:dyDescent="0.2"/>
    <row r="49655" ht="13.15" customHeight="1" x14ac:dyDescent="0.2"/>
    <row r="49656" ht="13.15" customHeight="1" x14ac:dyDescent="0.2"/>
    <row r="49657" ht="13.15" customHeight="1" x14ac:dyDescent="0.2"/>
    <row r="49658" ht="13.15" customHeight="1" x14ac:dyDescent="0.2"/>
    <row r="49659" ht="13.15" customHeight="1" x14ac:dyDescent="0.2"/>
    <row r="49660" ht="13.15" customHeight="1" x14ac:dyDescent="0.2"/>
    <row r="49661" ht="13.15" customHeight="1" x14ac:dyDescent="0.2"/>
    <row r="49662" ht="13.15" customHeight="1" x14ac:dyDescent="0.2"/>
    <row r="49663" ht="13.15" customHeight="1" x14ac:dyDescent="0.2"/>
    <row r="49664" ht="13.15" customHeight="1" x14ac:dyDescent="0.2"/>
    <row r="49665" ht="13.15" customHeight="1" x14ac:dyDescent="0.2"/>
    <row r="49666" ht="13.15" customHeight="1" x14ac:dyDescent="0.2"/>
    <row r="49667" ht="13.15" customHeight="1" x14ac:dyDescent="0.2"/>
    <row r="49668" ht="13.15" customHeight="1" x14ac:dyDescent="0.2"/>
    <row r="49669" ht="13.15" customHeight="1" x14ac:dyDescent="0.2"/>
    <row r="49670" ht="13.15" customHeight="1" x14ac:dyDescent="0.2"/>
    <row r="49671" ht="13.15" customHeight="1" x14ac:dyDescent="0.2"/>
    <row r="49672" ht="13.15" customHeight="1" x14ac:dyDescent="0.2"/>
    <row r="49673" ht="13.15" customHeight="1" x14ac:dyDescent="0.2"/>
    <row r="49674" ht="13.15" customHeight="1" x14ac:dyDescent="0.2"/>
    <row r="49675" ht="13.15" customHeight="1" x14ac:dyDescent="0.2"/>
    <row r="49676" ht="13.15" customHeight="1" x14ac:dyDescent="0.2"/>
    <row r="49677" ht="13.15" customHeight="1" x14ac:dyDescent="0.2"/>
    <row r="49678" ht="13.15" customHeight="1" x14ac:dyDescent="0.2"/>
    <row r="49679" ht="13.15" customHeight="1" x14ac:dyDescent="0.2"/>
    <row r="49680" ht="13.15" customHeight="1" x14ac:dyDescent="0.2"/>
    <row r="49681" ht="13.15" customHeight="1" x14ac:dyDescent="0.2"/>
    <row r="49682" ht="13.15" customHeight="1" x14ac:dyDescent="0.2"/>
    <row r="49683" ht="13.15" customHeight="1" x14ac:dyDescent="0.2"/>
    <row r="49684" ht="13.15" customHeight="1" x14ac:dyDescent="0.2"/>
    <row r="49685" ht="13.15" customHeight="1" x14ac:dyDescent="0.2"/>
    <row r="49686" ht="13.15" customHeight="1" x14ac:dyDescent="0.2"/>
    <row r="49687" ht="13.15" customHeight="1" x14ac:dyDescent="0.2"/>
    <row r="49688" ht="13.15" customHeight="1" x14ac:dyDescent="0.2"/>
    <row r="49689" ht="13.15" customHeight="1" x14ac:dyDescent="0.2"/>
    <row r="49690" ht="13.15" customHeight="1" x14ac:dyDescent="0.2"/>
    <row r="49691" ht="13.15" customHeight="1" x14ac:dyDescent="0.2"/>
    <row r="49692" ht="13.15" customHeight="1" x14ac:dyDescent="0.2"/>
    <row r="49693" ht="13.15" customHeight="1" x14ac:dyDescent="0.2"/>
    <row r="49694" ht="13.15" customHeight="1" x14ac:dyDescent="0.2"/>
    <row r="49695" ht="13.15" customHeight="1" x14ac:dyDescent="0.2"/>
    <row r="49696" ht="13.15" customHeight="1" x14ac:dyDescent="0.2"/>
    <row r="49697" ht="13.15" customHeight="1" x14ac:dyDescent="0.2"/>
    <row r="49698" ht="13.15" customHeight="1" x14ac:dyDescent="0.2"/>
    <row r="49699" ht="13.15" customHeight="1" x14ac:dyDescent="0.2"/>
    <row r="49700" ht="13.15" customHeight="1" x14ac:dyDescent="0.2"/>
    <row r="49701" ht="13.15" customHeight="1" x14ac:dyDescent="0.2"/>
    <row r="49702" ht="13.15" customHeight="1" x14ac:dyDescent="0.2"/>
    <row r="49703" ht="13.15" customHeight="1" x14ac:dyDescent="0.2"/>
    <row r="49704" ht="13.15" customHeight="1" x14ac:dyDescent="0.2"/>
    <row r="49705" ht="13.15" customHeight="1" x14ac:dyDescent="0.2"/>
    <row r="49706" ht="13.15" customHeight="1" x14ac:dyDescent="0.2"/>
    <row r="49707" ht="13.15" customHeight="1" x14ac:dyDescent="0.2"/>
    <row r="49708" ht="13.15" customHeight="1" x14ac:dyDescent="0.2"/>
    <row r="49709" ht="13.15" customHeight="1" x14ac:dyDescent="0.2"/>
    <row r="49710" ht="13.15" customHeight="1" x14ac:dyDescent="0.2"/>
    <row r="49711" ht="13.15" customHeight="1" x14ac:dyDescent="0.2"/>
    <row r="49712" ht="13.15" customHeight="1" x14ac:dyDescent="0.2"/>
    <row r="49713" ht="13.15" customHeight="1" x14ac:dyDescent="0.2"/>
    <row r="49714" ht="13.15" customHeight="1" x14ac:dyDescent="0.2"/>
    <row r="49715" ht="13.15" customHeight="1" x14ac:dyDescent="0.2"/>
    <row r="49716" ht="13.15" customHeight="1" x14ac:dyDescent="0.2"/>
    <row r="49717" ht="13.15" customHeight="1" x14ac:dyDescent="0.2"/>
    <row r="49718" ht="13.15" customHeight="1" x14ac:dyDescent="0.2"/>
    <row r="49719" ht="13.15" customHeight="1" x14ac:dyDescent="0.2"/>
    <row r="49720" ht="13.15" customHeight="1" x14ac:dyDescent="0.2"/>
    <row r="49721" ht="13.15" customHeight="1" x14ac:dyDescent="0.2"/>
    <row r="49722" ht="13.15" customHeight="1" x14ac:dyDescent="0.2"/>
    <row r="49723" ht="13.15" customHeight="1" x14ac:dyDescent="0.2"/>
    <row r="49724" ht="13.15" customHeight="1" x14ac:dyDescent="0.2"/>
    <row r="49725" ht="13.15" customHeight="1" x14ac:dyDescent="0.2"/>
    <row r="49726" ht="13.15" customHeight="1" x14ac:dyDescent="0.2"/>
    <row r="49727" ht="13.15" customHeight="1" x14ac:dyDescent="0.2"/>
    <row r="49728" ht="13.15" customHeight="1" x14ac:dyDescent="0.2"/>
    <row r="49729" ht="13.15" customHeight="1" x14ac:dyDescent="0.2"/>
    <row r="49730" ht="13.15" customHeight="1" x14ac:dyDescent="0.2"/>
    <row r="49731" ht="13.15" customHeight="1" x14ac:dyDescent="0.2"/>
    <row r="49732" ht="13.15" customHeight="1" x14ac:dyDescent="0.2"/>
    <row r="49733" ht="13.15" customHeight="1" x14ac:dyDescent="0.2"/>
    <row r="49734" ht="13.15" customHeight="1" x14ac:dyDescent="0.2"/>
    <row r="49735" ht="13.15" customHeight="1" x14ac:dyDescent="0.2"/>
    <row r="49736" ht="13.15" customHeight="1" x14ac:dyDescent="0.2"/>
    <row r="49737" ht="13.15" customHeight="1" x14ac:dyDescent="0.2"/>
    <row r="49738" ht="13.15" customHeight="1" x14ac:dyDescent="0.2"/>
    <row r="49739" ht="13.15" customHeight="1" x14ac:dyDescent="0.2"/>
    <row r="49740" ht="13.15" customHeight="1" x14ac:dyDescent="0.2"/>
    <row r="49741" ht="13.15" customHeight="1" x14ac:dyDescent="0.2"/>
    <row r="49742" ht="13.15" customHeight="1" x14ac:dyDescent="0.2"/>
    <row r="49743" ht="13.15" customHeight="1" x14ac:dyDescent="0.2"/>
    <row r="49744" ht="13.15" customHeight="1" x14ac:dyDescent="0.2"/>
    <row r="49745" ht="13.15" customHeight="1" x14ac:dyDescent="0.2"/>
    <row r="49746" ht="13.15" customHeight="1" x14ac:dyDescent="0.2"/>
    <row r="49747" ht="13.15" customHeight="1" x14ac:dyDescent="0.2"/>
    <row r="49748" ht="13.15" customHeight="1" x14ac:dyDescent="0.2"/>
    <row r="49749" ht="13.15" customHeight="1" x14ac:dyDescent="0.2"/>
    <row r="49750" ht="13.15" customHeight="1" x14ac:dyDescent="0.2"/>
    <row r="49751" ht="13.15" customHeight="1" x14ac:dyDescent="0.2"/>
    <row r="49752" ht="13.15" customHeight="1" x14ac:dyDescent="0.2"/>
    <row r="49753" ht="13.15" customHeight="1" x14ac:dyDescent="0.2"/>
    <row r="49754" ht="13.15" customHeight="1" x14ac:dyDescent="0.2"/>
    <row r="49755" ht="13.15" customHeight="1" x14ac:dyDescent="0.2"/>
    <row r="49756" ht="13.15" customHeight="1" x14ac:dyDescent="0.2"/>
    <row r="49757" ht="13.15" customHeight="1" x14ac:dyDescent="0.2"/>
    <row r="49758" ht="13.15" customHeight="1" x14ac:dyDescent="0.2"/>
    <row r="49759" ht="13.15" customHeight="1" x14ac:dyDescent="0.2"/>
    <row r="49760" ht="13.15" customHeight="1" x14ac:dyDescent="0.2"/>
    <row r="49761" ht="13.15" customHeight="1" x14ac:dyDescent="0.2"/>
    <row r="49762" ht="13.15" customHeight="1" x14ac:dyDescent="0.2"/>
    <row r="49763" ht="13.15" customHeight="1" x14ac:dyDescent="0.2"/>
    <row r="49764" ht="13.15" customHeight="1" x14ac:dyDescent="0.2"/>
    <row r="49765" ht="13.15" customHeight="1" x14ac:dyDescent="0.2"/>
    <row r="49766" ht="13.15" customHeight="1" x14ac:dyDescent="0.2"/>
    <row r="49767" ht="13.15" customHeight="1" x14ac:dyDescent="0.2"/>
    <row r="49768" ht="13.15" customHeight="1" x14ac:dyDescent="0.2"/>
    <row r="49769" ht="13.15" customHeight="1" x14ac:dyDescent="0.2"/>
    <row r="49770" ht="13.15" customHeight="1" x14ac:dyDescent="0.2"/>
    <row r="49771" ht="13.15" customHeight="1" x14ac:dyDescent="0.2"/>
    <row r="49772" ht="13.15" customHeight="1" x14ac:dyDescent="0.2"/>
    <row r="49773" ht="13.15" customHeight="1" x14ac:dyDescent="0.2"/>
    <row r="49774" ht="13.15" customHeight="1" x14ac:dyDescent="0.2"/>
    <row r="49775" ht="13.15" customHeight="1" x14ac:dyDescent="0.2"/>
    <row r="49776" ht="13.15" customHeight="1" x14ac:dyDescent="0.2"/>
    <row r="49777" ht="13.15" customHeight="1" x14ac:dyDescent="0.2"/>
    <row r="49778" ht="13.15" customHeight="1" x14ac:dyDescent="0.2"/>
    <row r="49779" ht="13.15" customHeight="1" x14ac:dyDescent="0.2"/>
    <row r="49780" ht="13.15" customHeight="1" x14ac:dyDescent="0.2"/>
    <row r="49781" ht="13.15" customHeight="1" x14ac:dyDescent="0.2"/>
    <row r="49782" ht="13.15" customHeight="1" x14ac:dyDescent="0.2"/>
    <row r="49783" ht="13.15" customHeight="1" x14ac:dyDescent="0.2"/>
    <row r="49784" ht="13.15" customHeight="1" x14ac:dyDescent="0.2"/>
    <row r="49785" ht="13.15" customHeight="1" x14ac:dyDescent="0.2"/>
    <row r="49786" ht="13.15" customHeight="1" x14ac:dyDescent="0.2"/>
    <row r="49787" ht="13.15" customHeight="1" x14ac:dyDescent="0.2"/>
    <row r="49788" ht="13.15" customHeight="1" x14ac:dyDescent="0.2"/>
    <row r="49789" ht="13.15" customHeight="1" x14ac:dyDescent="0.2"/>
    <row r="49790" ht="13.15" customHeight="1" x14ac:dyDescent="0.2"/>
    <row r="49791" ht="13.15" customHeight="1" x14ac:dyDescent="0.2"/>
    <row r="49792" ht="13.15" customHeight="1" x14ac:dyDescent="0.2"/>
    <row r="49793" ht="13.15" customHeight="1" x14ac:dyDescent="0.2"/>
    <row r="49794" ht="13.15" customHeight="1" x14ac:dyDescent="0.2"/>
    <row r="49795" ht="13.15" customHeight="1" x14ac:dyDescent="0.2"/>
    <row r="49796" ht="13.15" customHeight="1" x14ac:dyDescent="0.2"/>
    <row r="49797" ht="13.15" customHeight="1" x14ac:dyDescent="0.2"/>
    <row r="49798" ht="13.15" customHeight="1" x14ac:dyDescent="0.2"/>
    <row r="49799" ht="13.15" customHeight="1" x14ac:dyDescent="0.2"/>
    <row r="49800" ht="13.15" customHeight="1" x14ac:dyDescent="0.2"/>
    <row r="49801" ht="13.15" customHeight="1" x14ac:dyDescent="0.2"/>
    <row r="49802" ht="13.15" customHeight="1" x14ac:dyDescent="0.2"/>
    <row r="49803" ht="13.15" customHeight="1" x14ac:dyDescent="0.2"/>
    <row r="49804" ht="13.15" customHeight="1" x14ac:dyDescent="0.2"/>
    <row r="49805" ht="13.15" customHeight="1" x14ac:dyDescent="0.2"/>
    <row r="49806" ht="13.15" customHeight="1" x14ac:dyDescent="0.2"/>
    <row r="49807" ht="13.15" customHeight="1" x14ac:dyDescent="0.2"/>
    <row r="49808" ht="13.15" customHeight="1" x14ac:dyDescent="0.2"/>
    <row r="49809" ht="13.15" customHeight="1" x14ac:dyDescent="0.2"/>
    <row r="49810" ht="13.15" customHeight="1" x14ac:dyDescent="0.2"/>
    <row r="49811" ht="13.15" customHeight="1" x14ac:dyDescent="0.2"/>
    <row r="49812" ht="13.15" customHeight="1" x14ac:dyDescent="0.2"/>
    <row r="49813" ht="13.15" customHeight="1" x14ac:dyDescent="0.2"/>
    <row r="49814" ht="13.15" customHeight="1" x14ac:dyDescent="0.2"/>
    <row r="49815" ht="13.15" customHeight="1" x14ac:dyDescent="0.2"/>
    <row r="49816" ht="13.15" customHeight="1" x14ac:dyDescent="0.2"/>
    <row r="49817" ht="13.15" customHeight="1" x14ac:dyDescent="0.2"/>
    <row r="49818" ht="13.15" customHeight="1" x14ac:dyDescent="0.2"/>
    <row r="49819" ht="13.15" customHeight="1" x14ac:dyDescent="0.2"/>
    <row r="49820" ht="13.15" customHeight="1" x14ac:dyDescent="0.2"/>
    <row r="49821" ht="13.15" customHeight="1" x14ac:dyDescent="0.2"/>
    <row r="49822" ht="13.15" customHeight="1" x14ac:dyDescent="0.2"/>
    <row r="49823" ht="13.15" customHeight="1" x14ac:dyDescent="0.2"/>
    <row r="49824" ht="13.15" customHeight="1" x14ac:dyDescent="0.2"/>
    <row r="49825" ht="13.15" customHeight="1" x14ac:dyDescent="0.2"/>
    <row r="49826" ht="13.15" customHeight="1" x14ac:dyDescent="0.2"/>
    <row r="49827" ht="13.15" customHeight="1" x14ac:dyDescent="0.2"/>
    <row r="49828" ht="13.15" customHeight="1" x14ac:dyDescent="0.2"/>
    <row r="49829" ht="13.15" customHeight="1" x14ac:dyDescent="0.2"/>
    <row r="49830" ht="13.15" customHeight="1" x14ac:dyDescent="0.2"/>
    <row r="49831" ht="13.15" customHeight="1" x14ac:dyDescent="0.2"/>
    <row r="49832" ht="13.15" customHeight="1" x14ac:dyDescent="0.2"/>
    <row r="49833" ht="13.15" customHeight="1" x14ac:dyDescent="0.2"/>
    <row r="49834" ht="13.15" customHeight="1" x14ac:dyDescent="0.2"/>
    <row r="49835" ht="13.15" customHeight="1" x14ac:dyDescent="0.2"/>
    <row r="49836" ht="13.15" customHeight="1" x14ac:dyDescent="0.2"/>
    <row r="49837" ht="13.15" customHeight="1" x14ac:dyDescent="0.2"/>
    <row r="49838" ht="13.15" customHeight="1" x14ac:dyDescent="0.2"/>
    <row r="49839" ht="13.15" customHeight="1" x14ac:dyDescent="0.2"/>
    <row r="49840" ht="13.15" customHeight="1" x14ac:dyDescent="0.2"/>
    <row r="49841" ht="13.15" customHeight="1" x14ac:dyDescent="0.2"/>
    <row r="49842" ht="13.15" customHeight="1" x14ac:dyDescent="0.2"/>
    <row r="49843" ht="13.15" customHeight="1" x14ac:dyDescent="0.2"/>
    <row r="49844" ht="13.15" customHeight="1" x14ac:dyDescent="0.2"/>
    <row r="49845" ht="13.15" customHeight="1" x14ac:dyDescent="0.2"/>
    <row r="49846" ht="13.15" customHeight="1" x14ac:dyDescent="0.2"/>
    <row r="49847" ht="13.15" customHeight="1" x14ac:dyDescent="0.2"/>
    <row r="49848" ht="13.15" customHeight="1" x14ac:dyDescent="0.2"/>
    <row r="49849" ht="13.15" customHeight="1" x14ac:dyDescent="0.2"/>
    <row r="49850" ht="13.15" customHeight="1" x14ac:dyDescent="0.2"/>
    <row r="49851" ht="13.15" customHeight="1" x14ac:dyDescent="0.2"/>
    <row r="49852" ht="13.15" customHeight="1" x14ac:dyDescent="0.2"/>
    <row r="49853" ht="13.15" customHeight="1" x14ac:dyDescent="0.2"/>
    <row r="49854" ht="13.15" customHeight="1" x14ac:dyDescent="0.2"/>
    <row r="49855" ht="13.15" customHeight="1" x14ac:dyDescent="0.2"/>
    <row r="49856" ht="13.15" customHeight="1" x14ac:dyDescent="0.2"/>
    <row r="49857" ht="13.15" customHeight="1" x14ac:dyDescent="0.2"/>
    <row r="49858" ht="13.15" customHeight="1" x14ac:dyDescent="0.2"/>
    <row r="49859" ht="13.15" customHeight="1" x14ac:dyDescent="0.2"/>
    <row r="49860" ht="13.15" customHeight="1" x14ac:dyDescent="0.2"/>
    <row r="49861" ht="13.15" customHeight="1" x14ac:dyDescent="0.2"/>
    <row r="49862" ht="13.15" customHeight="1" x14ac:dyDescent="0.2"/>
    <row r="49863" ht="13.15" customHeight="1" x14ac:dyDescent="0.2"/>
    <row r="49864" ht="13.15" customHeight="1" x14ac:dyDescent="0.2"/>
    <row r="49865" ht="13.15" customHeight="1" x14ac:dyDescent="0.2"/>
    <row r="49866" ht="13.15" customHeight="1" x14ac:dyDescent="0.2"/>
    <row r="49867" ht="13.15" customHeight="1" x14ac:dyDescent="0.2"/>
    <row r="49868" ht="13.15" customHeight="1" x14ac:dyDescent="0.2"/>
    <row r="49869" ht="13.15" customHeight="1" x14ac:dyDescent="0.2"/>
    <row r="49870" ht="13.15" customHeight="1" x14ac:dyDescent="0.2"/>
    <row r="49871" ht="13.15" customHeight="1" x14ac:dyDescent="0.2"/>
    <row r="49872" ht="13.15" customHeight="1" x14ac:dyDescent="0.2"/>
    <row r="49873" ht="13.15" customHeight="1" x14ac:dyDescent="0.2"/>
    <row r="49874" ht="13.15" customHeight="1" x14ac:dyDescent="0.2"/>
    <row r="49875" ht="13.15" customHeight="1" x14ac:dyDescent="0.2"/>
    <row r="49876" ht="13.15" customHeight="1" x14ac:dyDescent="0.2"/>
    <row r="49877" ht="13.15" customHeight="1" x14ac:dyDescent="0.2"/>
    <row r="49878" ht="13.15" customHeight="1" x14ac:dyDescent="0.2"/>
    <row r="49879" ht="13.15" customHeight="1" x14ac:dyDescent="0.2"/>
    <row r="49880" ht="13.15" customHeight="1" x14ac:dyDescent="0.2"/>
    <row r="49881" ht="13.15" customHeight="1" x14ac:dyDescent="0.2"/>
    <row r="49882" ht="13.15" customHeight="1" x14ac:dyDescent="0.2"/>
    <row r="49883" ht="13.15" customHeight="1" x14ac:dyDescent="0.2"/>
    <row r="49884" ht="13.15" customHeight="1" x14ac:dyDescent="0.2"/>
    <row r="49885" ht="13.15" customHeight="1" x14ac:dyDescent="0.2"/>
    <row r="49886" ht="13.15" customHeight="1" x14ac:dyDescent="0.2"/>
    <row r="49887" ht="13.15" customHeight="1" x14ac:dyDescent="0.2"/>
    <row r="49888" ht="13.15" customHeight="1" x14ac:dyDescent="0.2"/>
    <row r="49889" ht="13.15" customHeight="1" x14ac:dyDescent="0.2"/>
    <row r="49890" ht="13.15" customHeight="1" x14ac:dyDescent="0.2"/>
    <row r="49891" ht="13.15" customHeight="1" x14ac:dyDescent="0.2"/>
    <row r="49892" ht="13.15" customHeight="1" x14ac:dyDescent="0.2"/>
    <row r="49893" ht="13.15" customHeight="1" x14ac:dyDescent="0.2"/>
    <row r="49894" ht="13.15" customHeight="1" x14ac:dyDescent="0.2"/>
    <row r="49895" ht="13.15" customHeight="1" x14ac:dyDescent="0.2"/>
    <row r="49896" ht="13.15" customHeight="1" x14ac:dyDescent="0.2"/>
    <row r="49897" ht="13.15" customHeight="1" x14ac:dyDescent="0.2"/>
    <row r="49898" ht="13.15" customHeight="1" x14ac:dyDescent="0.2"/>
    <row r="49899" ht="13.15" customHeight="1" x14ac:dyDescent="0.2"/>
    <row r="49900" ht="13.15" customHeight="1" x14ac:dyDescent="0.2"/>
    <row r="49901" ht="13.15" customHeight="1" x14ac:dyDescent="0.2"/>
    <row r="49902" ht="13.15" customHeight="1" x14ac:dyDescent="0.2"/>
    <row r="49903" ht="13.15" customHeight="1" x14ac:dyDescent="0.2"/>
    <row r="49904" ht="13.15" customHeight="1" x14ac:dyDescent="0.2"/>
    <row r="49905" ht="13.15" customHeight="1" x14ac:dyDescent="0.2"/>
    <row r="49906" ht="13.15" customHeight="1" x14ac:dyDescent="0.2"/>
    <row r="49907" ht="13.15" customHeight="1" x14ac:dyDescent="0.2"/>
    <row r="49908" ht="13.15" customHeight="1" x14ac:dyDescent="0.2"/>
    <row r="49909" ht="13.15" customHeight="1" x14ac:dyDescent="0.2"/>
    <row r="49910" ht="13.15" customHeight="1" x14ac:dyDescent="0.2"/>
    <row r="49911" ht="13.15" customHeight="1" x14ac:dyDescent="0.2"/>
    <row r="49912" ht="13.15" customHeight="1" x14ac:dyDescent="0.2"/>
    <row r="49913" ht="13.15" customHeight="1" x14ac:dyDescent="0.2"/>
    <row r="49914" ht="13.15" customHeight="1" x14ac:dyDescent="0.2"/>
    <row r="49915" ht="13.15" customHeight="1" x14ac:dyDescent="0.2"/>
    <row r="49916" ht="13.15" customHeight="1" x14ac:dyDescent="0.2"/>
    <row r="49917" ht="13.15" customHeight="1" x14ac:dyDescent="0.2"/>
    <row r="49918" ht="13.15" customHeight="1" x14ac:dyDescent="0.2"/>
    <row r="49919" ht="13.15" customHeight="1" x14ac:dyDescent="0.2"/>
    <row r="49920" ht="13.15" customHeight="1" x14ac:dyDescent="0.2"/>
    <row r="49921" ht="13.15" customHeight="1" x14ac:dyDescent="0.2"/>
    <row r="49922" ht="13.15" customHeight="1" x14ac:dyDescent="0.2"/>
    <row r="49923" ht="13.15" customHeight="1" x14ac:dyDescent="0.2"/>
    <row r="49924" ht="13.15" customHeight="1" x14ac:dyDescent="0.2"/>
    <row r="49925" ht="13.15" customHeight="1" x14ac:dyDescent="0.2"/>
    <row r="49926" ht="13.15" customHeight="1" x14ac:dyDescent="0.2"/>
    <row r="49927" ht="13.15" customHeight="1" x14ac:dyDescent="0.2"/>
    <row r="49928" ht="13.15" customHeight="1" x14ac:dyDescent="0.2"/>
    <row r="49929" ht="13.15" customHeight="1" x14ac:dyDescent="0.2"/>
    <row r="49930" ht="13.15" customHeight="1" x14ac:dyDescent="0.2"/>
    <row r="49931" ht="13.15" customHeight="1" x14ac:dyDescent="0.2"/>
    <row r="49932" ht="13.15" customHeight="1" x14ac:dyDescent="0.2"/>
    <row r="49933" ht="13.15" customHeight="1" x14ac:dyDescent="0.2"/>
    <row r="49934" ht="13.15" customHeight="1" x14ac:dyDescent="0.2"/>
    <row r="49935" ht="13.15" customHeight="1" x14ac:dyDescent="0.2"/>
    <row r="49936" ht="13.15" customHeight="1" x14ac:dyDescent="0.2"/>
    <row r="49937" ht="13.15" customHeight="1" x14ac:dyDescent="0.2"/>
    <row r="49938" ht="13.15" customHeight="1" x14ac:dyDescent="0.2"/>
    <row r="49939" ht="13.15" customHeight="1" x14ac:dyDescent="0.2"/>
    <row r="49940" ht="13.15" customHeight="1" x14ac:dyDescent="0.2"/>
    <row r="49941" ht="13.15" customHeight="1" x14ac:dyDescent="0.2"/>
    <row r="49942" ht="13.15" customHeight="1" x14ac:dyDescent="0.2"/>
    <row r="49943" ht="13.15" customHeight="1" x14ac:dyDescent="0.2"/>
    <row r="49944" ht="13.15" customHeight="1" x14ac:dyDescent="0.2"/>
    <row r="49945" ht="13.15" customHeight="1" x14ac:dyDescent="0.2"/>
    <row r="49946" ht="13.15" customHeight="1" x14ac:dyDescent="0.2"/>
    <row r="49947" ht="13.15" customHeight="1" x14ac:dyDescent="0.2"/>
    <row r="49948" ht="13.15" customHeight="1" x14ac:dyDescent="0.2"/>
    <row r="49949" ht="13.15" customHeight="1" x14ac:dyDescent="0.2"/>
    <row r="49950" ht="13.15" customHeight="1" x14ac:dyDescent="0.2"/>
    <row r="49951" ht="13.15" customHeight="1" x14ac:dyDescent="0.2"/>
    <row r="49952" ht="13.15" customHeight="1" x14ac:dyDescent="0.2"/>
    <row r="49953" ht="13.15" customHeight="1" x14ac:dyDescent="0.2"/>
    <row r="49954" ht="13.15" customHeight="1" x14ac:dyDescent="0.2"/>
    <row r="49955" ht="13.15" customHeight="1" x14ac:dyDescent="0.2"/>
    <row r="49956" ht="13.15" customHeight="1" x14ac:dyDescent="0.2"/>
    <row r="49957" ht="13.15" customHeight="1" x14ac:dyDescent="0.2"/>
    <row r="49958" ht="13.15" customHeight="1" x14ac:dyDescent="0.2"/>
    <row r="49959" ht="13.15" customHeight="1" x14ac:dyDescent="0.2"/>
    <row r="49960" ht="13.15" customHeight="1" x14ac:dyDescent="0.2"/>
    <row r="49961" ht="13.15" customHeight="1" x14ac:dyDescent="0.2"/>
    <row r="49962" ht="13.15" customHeight="1" x14ac:dyDescent="0.2"/>
    <row r="49963" ht="13.15" customHeight="1" x14ac:dyDescent="0.2"/>
    <row r="49964" ht="13.15" customHeight="1" x14ac:dyDescent="0.2"/>
    <row r="49965" ht="13.15" customHeight="1" x14ac:dyDescent="0.2"/>
    <row r="49966" ht="13.15" customHeight="1" x14ac:dyDescent="0.2"/>
    <row r="49967" ht="13.15" customHeight="1" x14ac:dyDescent="0.2"/>
    <row r="49968" ht="13.15" customHeight="1" x14ac:dyDescent="0.2"/>
    <row r="49969" ht="13.15" customHeight="1" x14ac:dyDescent="0.2"/>
    <row r="49970" ht="13.15" customHeight="1" x14ac:dyDescent="0.2"/>
    <row r="49971" ht="13.15" customHeight="1" x14ac:dyDescent="0.2"/>
    <row r="49972" ht="13.15" customHeight="1" x14ac:dyDescent="0.2"/>
    <row r="49973" ht="13.15" customHeight="1" x14ac:dyDescent="0.2"/>
    <row r="49974" ht="13.15" customHeight="1" x14ac:dyDescent="0.2"/>
    <row r="49975" ht="13.15" customHeight="1" x14ac:dyDescent="0.2"/>
    <row r="49976" ht="13.15" customHeight="1" x14ac:dyDescent="0.2"/>
    <row r="49977" ht="13.15" customHeight="1" x14ac:dyDescent="0.2"/>
    <row r="49978" ht="13.15" customHeight="1" x14ac:dyDescent="0.2"/>
    <row r="49979" ht="13.15" customHeight="1" x14ac:dyDescent="0.2"/>
    <row r="49980" ht="13.15" customHeight="1" x14ac:dyDescent="0.2"/>
    <row r="49981" ht="13.15" customHeight="1" x14ac:dyDescent="0.2"/>
    <row r="49982" ht="13.15" customHeight="1" x14ac:dyDescent="0.2"/>
    <row r="49983" ht="13.15" customHeight="1" x14ac:dyDescent="0.2"/>
    <row r="49984" ht="13.15" customHeight="1" x14ac:dyDescent="0.2"/>
    <row r="49985" ht="13.15" customHeight="1" x14ac:dyDescent="0.2"/>
    <row r="49986" ht="13.15" customHeight="1" x14ac:dyDescent="0.2"/>
    <row r="49987" ht="13.15" customHeight="1" x14ac:dyDescent="0.2"/>
    <row r="49988" ht="13.15" customHeight="1" x14ac:dyDescent="0.2"/>
    <row r="49989" ht="13.15" customHeight="1" x14ac:dyDescent="0.2"/>
    <row r="49990" ht="13.15" customHeight="1" x14ac:dyDescent="0.2"/>
    <row r="49991" ht="13.15" customHeight="1" x14ac:dyDescent="0.2"/>
    <row r="49992" ht="13.15" customHeight="1" x14ac:dyDescent="0.2"/>
    <row r="49993" ht="13.15" customHeight="1" x14ac:dyDescent="0.2"/>
    <row r="49994" ht="13.15" customHeight="1" x14ac:dyDescent="0.2"/>
    <row r="49995" ht="13.15" customHeight="1" x14ac:dyDescent="0.2"/>
    <row r="49996" ht="13.15" customHeight="1" x14ac:dyDescent="0.2"/>
    <row r="49997" ht="13.15" customHeight="1" x14ac:dyDescent="0.2"/>
    <row r="49998" ht="13.15" customHeight="1" x14ac:dyDescent="0.2"/>
    <row r="49999" ht="13.15" customHeight="1" x14ac:dyDescent="0.2"/>
    <row r="50000" ht="13.15" customHeight="1" x14ac:dyDescent="0.2"/>
    <row r="50001" ht="13.15" customHeight="1" x14ac:dyDescent="0.2"/>
    <row r="50002" ht="13.15" customHeight="1" x14ac:dyDescent="0.2"/>
    <row r="50003" ht="13.15" customHeight="1" x14ac:dyDescent="0.2"/>
    <row r="50004" ht="13.15" customHeight="1" x14ac:dyDescent="0.2"/>
    <row r="50005" ht="13.15" customHeight="1" x14ac:dyDescent="0.2"/>
    <row r="50006" ht="13.15" customHeight="1" x14ac:dyDescent="0.2"/>
    <row r="50007" ht="13.15" customHeight="1" x14ac:dyDescent="0.2"/>
    <row r="50008" ht="13.15" customHeight="1" x14ac:dyDescent="0.2"/>
    <row r="50009" ht="13.15" customHeight="1" x14ac:dyDescent="0.2"/>
    <row r="50010" ht="13.15" customHeight="1" x14ac:dyDescent="0.2"/>
    <row r="50011" ht="13.15" customHeight="1" x14ac:dyDescent="0.2"/>
    <row r="50012" ht="13.15" customHeight="1" x14ac:dyDescent="0.2"/>
    <row r="50013" ht="13.15" customHeight="1" x14ac:dyDescent="0.2"/>
    <row r="50014" ht="13.15" customHeight="1" x14ac:dyDescent="0.2"/>
    <row r="50015" ht="13.15" customHeight="1" x14ac:dyDescent="0.2"/>
    <row r="50016" ht="13.15" customHeight="1" x14ac:dyDescent="0.2"/>
    <row r="50017" ht="13.15" customHeight="1" x14ac:dyDescent="0.2"/>
    <row r="50018" ht="13.15" customHeight="1" x14ac:dyDescent="0.2"/>
    <row r="50019" ht="13.15" customHeight="1" x14ac:dyDescent="0.2"/>
    <row r="50020" ht="13.15" customHeight="1" x14ac:dyDescent="0.2"/>
    <row r="50021" ht="13.15" customHeight="1" x14ac:dyDescent="0.2"/>
    <row r="50022" ht="13.15" customHeight="1" x14ac:dyDescent="0.2"/>
    <row r="50023" ht="13.15" customHeight="1" x14ac:dyDescent="0.2"/>
    <row r="50024" ht="13.15" customHeight="1" x14ac:dyDescent="0.2"/>
    <row r="50025" ht="13.15" customHeight="1" x14ac:dyDescent="0.2"/>
    <row r="50026" ht="13.15" customHeight="1" x14ac:dyDescent="0.2"/>
    <row r="50027" ht="13.15" customHeight="1" x14ac:dyDescent="0.2"/>
    <row r="50028" ht="13.15" customHeight="1" x14ac:dyDescent="0.2"/>
    <row r="50029" ht="13.15" customHeight="1" x14ac:dyDescent="0.2"/>
    <row r="50030" ht="13.15" customHeight="1" x14ac:dyDescent="0.2"/>
    <row r="50031" ht="13.15" customHeight="1" x14ac:dyDescent="0.2"/>
    <row r="50032" ht="13.15" customHeight="1" x14ac:dyDescent="0.2"/>
    <row r="50033" ht="13.15" customHeight="1" x14ac:dyDescent="0.2"/>
    <row r="50034" ht="13.15" customHeight="1" x14ac:dyDescent="0.2"/>
    <row r="50035" ht="13.15" customHeight="1" x14ac:dyDescent="0.2"/>
    <row r="50036" ht="13.15" customHeight="1" x14ac:dyDescent="0.2"/>
    <row r="50037" ht="13.15" customHeight="1" x14ac:dyDescent="0.2"/>
    <row r="50038" ht="13.15" customHeight="1" x14ac:dyDescent="0.2"/>
    <row r="50039" ht="13.15" customHeight="1" x14ac:dyDescent="0.2"/>
    <row r="50040" ht="13.15" customHeight="1" x14ac:dyDescent="0.2"/>
    <row r="50041" ht="13.15" customHeight="1" x14ac:dyDescent="0.2"/>
    <row r="50042" ht="13.15" customHeight="1" x14ac:dyDescent="0.2"/>
    <row r="50043" ht="13.15" customHeight="1" x14ac:dyDescent="0.2"/>
    <row r="50044" ht="13.15" customHeight="1" x14ac:dyDescent="0.2"/>
    <row r="50045" ht="13.15" customHeight="1" x14ac:dyDescent="0.2"/>
    <row r="50046" ht="13.15" customHeight="1" x14ac:dyDescent="0.2"/>
    <row r="50047" ht="13.15" customHeight="1" x14ac:dyDescent="0.2"/>
    <row r="50048" ht="13.15" customHeight="1" x14ac:dyDescent="0.2"/>
    <row r="50049" ht="13.15" customHeight="1" x14ac:dyDescent="0.2"/>
    <row r="50050" ht="13.15" customHeight="1" x14ac:dyDescent="0.2"/>
    <row r="50051" ht="13.15" customHeight="1" x14ac:dyDescent="0.2"/>
    <row r="50052" ht="13.15" customHeight="1" x14ac:dyDescent="0.2"/>
    <row r="50053" ht="13.15" customHeight="1" x14ac:dyDescent="0.2"/>
    <row r="50054" ht="13.15" customHeight="1" x14ac:dyDescent="0.2"/>
    <row r="50055" ht="13.15" customHeight="1" x14ac:dyDescent="0.2"/>
    <row r="50056" ht="13.15" customHeight="1" x14ac:dyDescent="0.2"/>
    <row r="50057" ht="13.15" customHeight="1" x14ac:dyDescent="0.2"/>
    <row r="50058" ht="13.15" customHeight="1" x14ac:dyDescent="0.2"/>
    <row r="50059" ht="13.15" customHeight="1" x14ac:dyDescent="0.2"/>
    <row r="50060" ht="13.15" customHeight="1" x14ac:dyDescent="0.2"/>
    <row r="50061" ht="13.15" customHeight="1" x14ac:dyDescent="0.2"/>
    <row r="50062" ht="13.15" customHeight="1" x14ac:dyDescent="0.2"/>
    <row r="50063" ht="13.15" customHeight="1" x14ac:dyDescent="0.2"/>
    <row r="50064" ht="13.15" customHeight="1" x14ac:dyDescent="0.2"/>
    <row r="50065" ht="13.15" customHeight="1" x14ac:dyDescent="0.2"/>
    <row r="50066" ht="13.15" customHeight="1" x14ac:dyDescent="0.2"/>
    <row r="50067" ht="13.15" customHeight="1" x14ac:dyDescent="0.2"/>
    <row r="50068" ht="13.15" customHeight="1" x14ac:dyDescent="0.2"/>
    <row r="50069" ht="13.15" customHeight="1" x14ac:dyDescent="0.2"/>
    <row r="50070" ht="13.15" customHeight="1" x14ac:dyDescent="0.2"/>
    <row r="50071" ht="13.15" customHeight="1" x14ac:dyDescent="0.2"/>
    <row r="50072" ht="13.15" customHeight="1" x14ac:dyDescent="0.2"/>
    <row r="50073" ht="13.15" customHeight="1" x14ac:dyDescent="0.2"/>
    <row r="50074" ht="13.15" customHeight="1" x14ac:dyDescent="0.2"/>
    <row r="50075" ht="13.15" customHeight="1" x14ac:dyDescent="0.2"/>
    <row r="50076" ht="13.15" customHeight="1" x14ac:dyDescent="0.2"/>
    <row r="50077" ht="13.15" customHeight="1" x14ac:dyDescent="0.2"/>
    <row r="50078" ht="13.15" customHeight="1" x14ac:dyDescent="0.2"/>
    <row r="50079" ht="13.15" customHeight="1" x14ac:dyDescent="0.2"/>
    <row r="50080" ht="13.15" customHeight="1" x14ac:dyDescent="0.2"/>
    <row r="50081" ht="13.15" customHeight="1" x14ac:dyDescent="0.2"/>
    <row r="50082" ht="13.15" customHeight="1" x14ac:dyDescent="0.2"/>
    <row r="50083" ht="13.15" customHeight="1" x14ac:dyDescent="0.2"/>
    <row r="50084" ht="13.15" customHeight="1" x14ac:dyDescent="0.2"/>
    <row r="50085" ht="13.15" customHeight="1" x14ac:dyDescent="0.2"/>
    <row r="50086" ht="13.15" customHeight="1" x14ac:dyDescent="0.2"/>
    <row r="50087" ht="13.15" customHeight="1" x14ac:dyDescent="0.2"/>
    <row r="50088" ht="13.15" customHeight="1" x14ac:dyDescent="0.2"/>
    <row r="50089" ht="13.15" customHeight="1" x14ac:dyDescent="0.2"/>
    <row r="50090" ht="13.15" customHeight="1" x14ac:dyDescent="0.2"/>
    <row r="50091" ht="13.15" customHeight="1" x14ac:dyDescent="0.2"/>
    <row r="50092" ht="13.15" customHeight="1" x14ac:dyDescent="0.2"/>
    <row r="50093" ht="13.15" customHeight="1" x14ac:dyDescent="0.2"/>
    <row r="50094" ht="13.15" customHeight="1" x14ac:dyDescent="0.2"/>
    <row r="50095" ht="13.15" customHeight="1" x14ac:dyDescent="0.2"/>
    <row r="50096" ht="13.15" customHeight="1" x14ac:dyDescent="0.2"/>
    <row r="50097" ht="13.15" customHeight="1" x14ac:dyDescent="0.2"/>
    <row r="50098" ht="13.15" customHeight="1" x14ac:dyDescent="0.2"/>
    <row r="50099" ht="13.15" customHeight="1" x14ac:dyDescent="0.2"/>
    <row r="50100" ht="13.15" customHeight="1" x14ac:dyDescent="0.2"/>
    <row r="50101" ht="13.15" customHeight="1" x14ac:dyDescent="0.2"/>
    <row r="50102" ht="13.15" customHeight="1" x14ac:dyDescent="0.2"/>
    <row r="50103" ht="13.15" customHeight="1" x14ac:dyDescent="0.2"/>
    <row r="50104" ht="13.15" customHeight="1" x14ac:dyDescent="0.2"/>
    <row r="50105" ht="13.15" customHeight="1" x14ac:dyDescent="0.2"/>
    <row r="50106" ht="13.15" customHeight="1" x14ac:dyDescent="0.2"/>
    <row r="50107" ht="13.15" customHeight="1" x14ac:dyDescent="0.2"/>
    <row r="50108" ht="13.15" customHeight="1" x14ac:dyDescent="0.2"/>
    <row r="50109" ht="13.15" customHeight="1" x14ac:dyDescent="0.2"/>
    <row r="50110" ht="13.15" customHeight="1" x14ac:dyDescent="0.2"/>
    <row r="50111" ht="13.15" customHeight="1" x14ac:dyDescent="0.2"/>
    <row r="50112" ht="13.15" customHeight="1" x14ac:dyDescent="0.2"/>
    <row r="50113" ht="13.15" customHeight="1" x14ac:dyDescent="0.2"/>
    <row r="50114" ht="13.15" customHeight="1" x14ac:dyDescent="0.2"/>
    <row r="50115" ht="13.15" customHeight="1" x14ac:dyDescent="0.2"/>
    <row r="50116" ht="13.15" customHeight="1" x14ac:dyDescent="0.2"/>
    <row r="50117" ht="13.15" customHeight="1" x14ac:dyDescent="0.2"/>
    <row r="50118" ht="13.15" customHeight="1" x14ac:dyDescent="0.2"/>
    <row r="50119" ht="13.15" customHeight="1" x14ac:dyDescent="0.2"/>
    <row r="50120" ht="13.15" customHeight="1" x14ac:dyDescent="0.2"/>
    <row r="50121" ht="13.15" customHeight="1" x14ac:dyDescent="0.2"/>
    <row r="50122" ht="13.15" customHeight="1" x14ac:dyDescent="0.2"/>
    <row r="50123" ht="13.15" customHeight="1" x14ac:dyDescent="0.2"/>
    <row r="50124" ht="13.15" customHeight="1" x14ac:dyDescent="0.2"/>
    <row r="50125" ht="13.15" customHeight="1" x14ac:dyDescent="0.2"/>
    <row r="50126" ht="13.15" customHeight="1" x14ac:dyDescent="0.2"/>
    <row r="50127" ht="13.15" customHeight="1" x14ac:dyDescent="0.2"/>
    <row r="50128" ht="13.15" customHeight="1" x14ac:dyDescent="0.2"/>
    <row r="50129" ht="13.15" customHeight="1" x14ac:dyDescent="0.2"/>
    <row r="50130" ht="13.15" customHeight="1" x14ac:dyDescent="0.2"/>
    <row r="50131" ht="13.15" customHeight="1" x14ac:dyDescent="0.2"/>
    <row r="50132" ht="13.15" customHeight="1" x14ac:dyDescent="0.2"/>
    <row r="50133" ht="13.15" customHeight="1" x14ac:dyDescent="0.2"/>
    <row r="50134" ht="13.15" customHeight="1" x14ac:dyDescent="0.2"/>
    <row r="50135" ht="13.15" customHeight="1" x14ac:dyDescent="0.2"/>
    <row r="50136" ht="13.15" customHeight="1" x14ac:dyDescent="0.2"/>
    <row r="50137" ht="13.15" customHeight="1" x14ac:dyDescent="0.2"/>
    <row r="50138" ht="13.15" customHeight="1" x14ac:dyDescent="0.2"/>
    <row r="50139" ht="13.15" customHeight="1" x14ac:dyDescent="0.2"/>
    <row r="50140" ht="13.15" customHeight="1" x14ac:dyDescent="0.2"/>
    <row r="50141" ht="13.15" customHeight="1" x14ac:dyDescent="0.2"/>
    <row r="50142" ht="13.15" customHeight="1" x14ac:dyDescent="0.2"/>
    <row r="50143" ht="13.15" customHeight="1" x14ac:dyDescent="0.2"/>
    <row r="50144" ht="13.15" customHeight="1" x14ac:dyDescent="0.2"/>
    <row r="50145" ht="13.15" customHeight="1" x14ac:dyDescent="0.2"/>
    <row r="50146" ht="13.15" customHeight="1" x14ac:dyDescent="0.2"/>
    <row r="50147" ht="13.15" customHeight="1" x14ac:dyDescent="0.2"/>
    <row r="50148" ht="13.15" customHeight="1" x14ac:dyDescent="0.2"/>
    <row r="50149" ht="13.15" customHeight="1" x14ac:dyDescent="0.2"/>
    <row r="50150" ht="13.15" customHeight="1" x14ac:dyDescent="0.2"/>
    <row r="50151" ht="13.15" customHeight="1" x14ac:dyDescent="0.2"/>
    <row r="50152" ht="13.15" customHeight="1" x14ac:dyDescent="0.2"/>
    <row r="50153" ht="13.15" customHeight="1" x14ac:dyDescent="0.2"/>
    <row r="50154" ht="13.15" customHeight="1" x14ac:dyDescent="0.2"/>
    <row r="50155" ht="13.15" customHeight="1" x14ac:dyDescent="0.2"/>
    <row r="50156" ht="13.15" customHeight="1" x14ac:dyDescent="0.2"/>
    <row r="50157" ht="13.15" customHeight="1" x14ac:dyDescent="0.2"/>
    <row r="50158" ht="13.15" customHeight="1" x14ac:dyDescent="0.2"/>
    <row r="50159" ht="13.15" customHeight="1" x14ac:dyDescent="0.2"/>
    <row r="50160" ht="13.15" customHeight="1" x14ac:dyDescent="0.2"/>
    <row r="50161" ht="13.15" customHeight="1" x14ac:dyDescent="0.2"/>
    <row r="50162" ht="13.15" customHeight="1" x14ac:dyDescent="0.2"/>
    <row r="50163" ht="13.15" customHeight="1" x14ac:dyDescent="0.2"/>
    <row r="50164" ht="13.15" customHeight="1" x14ac:dyDescent="0.2"/>
    <row r="50165" ht="13.15" customHeight="1" x14ac:dyDescent="0.2"/>
    <row r="50166" ht="13.15" customHeight="1" x14ac:dyDescent="0.2"/>
    <row r="50167" ht="13.15" customHeight="1" x14ac:dyDescent="0.2"/>
    <row r="50168" ht="13.15" customHeight="1" x14ac:dyDescent="0.2"/>
    <row r="50169" ht="13.15" customHeight="1" x14ac:dyDescent="0.2"/>
    <row r="50170" ht="13.15" customHeight="1" x14ac:dyDescent="0.2"/>
    <row r="50171" ht="13.15" customHeight="1" x14ac:dyDescent="0.2"/>
    <row r="50172" ht="13.15" customHeight="1" x14ac:dyDescent="0.2"/>
    <row r="50173" ht="13.15" customHeight="1" x14ac:dyDescent="0.2"/>
    <row r="50174" ht="13.15" customHeight="1" x14ac:dyDescent="0.2"/>
    <row r="50175" ht="13.15" customHeight="1" x14ac:dyDescent="0.2"/>
    <row r="50176" ht="13.15" customHeight="1" x14ac:dyDescent="0.2"/>
    <row r="50177" ht="13.15" customHeight="1" x14ac:dyDescent="0.2"/>
    <row r="50178" ht="13.15" customHeight="1" x14ac:dyDescent="0.2"/>
    <row r="50179" ht="13.15" customHeight="1" x14ac:dyDescent="0.2"/>
    <row r="50180" ht="13.15" customHeight="1" x14ac:dyDescent="0.2"/>
    <row r="50181" ht="13.15" customHeight="1" x14ac:dyDescent="0.2"/>
    <row r="50182" ht="13.15" customHeight="1" x14ac:dyDescent="0.2"/>
    <row r="50183" ht="13.15" customHeight="1" x14ac:dyDescent="0.2"/>
    <row r="50184" ht="13.15" customHeight="1" x14ac:dyDescent="0.2"/>
    <row r="50185" ht="13.15" customHeight="1" x14ac:dyDescent="0.2"/>
    <row r="50186" ht="13.15" customHeight="1" x14ac:dyDescent="0.2"/>
    <row r="50187" ht="13.15" customHeight="1" x14ac:dyDescent="0.2"/>
    <row r="50188" ht="13.15" customHeight="1" x14ac:dyDescent="0.2"/>
    <row r="50189" ht="13.15" customHeight="1" x14ac:dyDescent="0.2"/>
    <row r="50190" ht="13.15" customHeight="1" x14ac:dyDescent="0.2"/>
    <row r="50191" ht="13.15" customHeight="1" x14ac:dyDescent="0.2"/>
    <row r="50192" ht="13.15" customHeight="1" x14ac:dyDescent="0.2"/>
    <row r="50193" ht="13.15" customHeight="1" x14ac:dyDescent="0.2"/>
    <row r="50194" ht="13.15" customHeight="1" x14ac:dyDescent="0.2"/>
    <row r="50195" ht="13.15" customHeight="1" x14ac:dyDescent="0.2"/>
    <row r="50196" ht="13.15" customHeight="1" x14ac:dyDescent="0.2"/>
    <row r="50197" ht="13.15" customHeight="1" x14ac:dyDescent="0.2"/>
    <row r="50198" ht="13.15" customHeight="1" x14ac:dyDescent="0.2"/>
    <row r="50199" ht="13.15" customHeight="1" x14ac:dyDescent="0.2"/>
    <row r="50200" ht="13.15" customHeight="1" x14ac:dyDescent="0.2"/>
    <row r="50201" ht="13.15" customHeight="1" x14ac:dyDescent="0.2"/>
    <row r="50202" ht="13.15" customHeight="1" x14ac:dyDescent="0.2"/>
    <row r="50203" ht="13.15" customHeight="1" x14ac:dyDescent="0.2"/>
    <row r="50204" ht="13.15" customHeight="1" x14ac:dyDescent="0.2"/>
    <row r="50205" ht="13.15" customHeight="1" x14ac:dyDescent="0.2"/>
    <row r="50206" ht="13.15" customHeight="1" x14ac:dyDescent="0.2"/>
    <row r="50207" ht="13.15" customHeight="1" x14ac:dyDescent="0.2"/>
    <row r="50208" ht="13.15" customHeight="1" x14ac:dyDescent="0.2"/>
    <row r="50209" ht="13.15" customHeight="1" x14ac:dyDescent="0.2"/>
    <row r="50210" ht="13.15" customHeight="1" x14ac:dyDescent="0.2"/>
    <row r="50211" ht="13.15" customHeight="1" x14ac:dyDescent="0.2"/>
    <row r="50212" ht="13.15" customHeight="1" x14ac:dyDescent="0.2"/>
    <row r="50213" ht="13.15" customHeight="1" x14ac:dyDescent="0.2"/>
    <row r="50214" ht="13.15" customHeight="1" x14ac:dyDescent="0.2"/>
    <row r="50215" ht="13.15" customHeight="1" x14ac:dyDescent="0.2"/>
    <row r="50216" ht="13.15" customHeight="1" x14ac:dyDescent="0.2"/>
    <row r="50217" ht="13.15" customHeight="1" x14ac:dyDescent="0.2"/>
    <row r="50218" ht="13.15" customHeight="1" x14ac:dyDescent="0.2"/>
    <row r="50219" ht="13.15" customHeight="1" x14ac:dyDescent="0.2"/>
    <row r="50220" ht="13.15" customHeight="1" x14ac:dyDescent="0.2"/>
    <row r="50221" ht="13.15" customHeight="1" x14ac:dyDescent="0.2"/>
    <row r="50222" ht="13.15" customHeight="1" x14ac:dyDescent="0.2"/>
    <row r="50223" ht="13.15" customHeight="1" x14ac:dyDescent="0.2"/>
    <row r="50224" ht="13.15" customHeight="1" x14ac:dyDescent="0.2"/>
    <row r="50225" ht="13.15" customHeight="1" x14ac:dyDescent="0.2"/>
    <row r="50226" ht="13.15" customHeight="1" x14ac:dyDescent="0.2"/>
    <row r="50227" ht="13.15" customHeight="1" x14ac:dyDescent="0.2"/>
    <row r="50228" ht="13.15" customHeight="1" x14ac:dyDescent="0.2"/>
    <row r="50229" ht="13.15" customHeight="1" x14ac:dyDescent="0.2"/>
    <row r="50230" ht="13.15" customHeight="1" x14ac:dyDescent="0.2"/>
    <row r="50231" ht="13.15" customHeight="1" x14ac:dyDescent="0.2"/>
    <row r="50232" ht="13.15" customHeight="1" x14ac:dyDescent="0.2"/>
    <row r="50233" ht="13.15" customHeight="1" x14ac:dyDescent="0.2"/>
    <row r="50234" ht="13.15" customHeight="1" x14ac:dyDescent="0.2"/>
    <row r="50235" ht="13.15" customHeight="1" x14ac:dyDescent="0.2"/>
    <row r="50236" ht="13.15" customHeight="1" x14ac:dyDescent="0.2"/>
    <row r="50237" ht="13.15" customHeight="1" x14ac:dyDescent="0.2"/>
    <row r="50238" ht="13.15" customHeight="1" x14ac:dyDescent="0.2"/>
    <row r="50239" ht="13.15" customHeight="1" x14ac:dyDescent="0.2"/>
    <row r="50240" ht="13.15" customHeight="1" x14ac:dyDescent="0.2"/>
    <row r="50241" ht="13.15" customHeight="1" x14ac:dyDescent="0.2"/>
    <row r="50242" ht="13.15" customHeight="1" x14ac:dyDescent="0.2"/>
    <row r="50243" ht="13.15" customHeight="1" x14ac:dyDescent="0.2"/>
    <row r="50244" ht="13.15" customHeight="1" x14ac:dyDescent="0.2"/>
    <row r="50245" ht="13.15" customHeight="1" x14ac:dyDescent="0.2"/>
    <row r="50246" ht="13.15" customHeight="1" x14ac:dyDescent="0.2"/>
    <row r="50247" ht="13.15" customHeight="1" x14ac:dyDescent="0.2"/>
    <row r="50248" ht="13.15" customHeight="1" x14ac:dyDescent="0.2"/>
    <row r="50249" ht="13.15" customHeight="1" x14ac:dyDescent="0.2"/>
    <row r="50250" ht="13.15" customHeight="1" x14ac:dyDescent="0.2"/>
    <row r="50251" ht="13.15" customHeight="1" x14ac:dyDescent="0.2"/>
    <row r="50252" ht="13.15" customHeight="1" x14ac:dyDescent="0.2"/>
    <row r="50253" ht="13.15" customHeight="1" x14ac:dyDescent="0.2"/>
    <row r="50254" ht="13.15" customHeight="1" x14ac:dyDescent="0.2"/>
    <row r="50255" ht="13.15" customHeight="1" x14ac:dyDescent="0.2"/>
    <row r="50256" ht="13.15" customHeight="1" x14ac:dyDescent="0.2"/>
    <row r="50257" ht="13.15" customHeight="1" x14ac:dyDescent="0.2"/>
    <row r="50258" ht="13.15" customHeight="1" x14ac:dyDescent="0.2"/>
    <row r="50259" ht="13.15" customHeight="1" x14ac:dyDescent="0.2"/>
    <row r="50260" ht="13.15" customHeight="1" x14ac:dyDescent="0.2"/>
    <row r="50261" ht="13.15" customHeight="1" x14ac:dyDescent="0.2"/>
    <row r="50262" ht="13.15" customHeight="1" x14ac:dyDescent="0.2"/>
    <row r="50263" ht="13.15" customHeight="1" x14ac:dyDescent="0.2"/>
    <row r="50264" ht="13.15" customHeight="1" x14ac:dyDescent="0.2"/>
    <row r="50265" ht="13.15" customHeight="1" x14ac:dyDescent="0.2"/>
    <row r="50266" ht="13.15" customHeight="1" x14ac:dyDescent="0.2"/>
    <row r="50267" ht="13.15" customHeight="1" x14ac:dyDescent="0.2"/>
    <row r="50268" ht="13.15" customHeight="1" x14ac:dyDescent="0.2"/>
    <row r="50269" ht="13.15" customHeight="1" x14ac:dyDescent="0.2"/>
    <row r="50270" ht="13.15" customHeight="1" x14ac:dyDescent="0.2"/>
    <row r="50271" ht="13.15" customHeight="1" x14ac:dyDescent="0.2"/>
    <row r="50272" ht="13.15" customHeight="1" x14ac:dyDescent="0.2"/>
    <row r="50273" ht="13.15" customHeight="1" x14ac:dyDescent="0.2"/>
    <row r="50274" ht="13.15" customHeight="1" x14ac:dyDescent="0.2"/>
    <row r="50275" ht="13.15" customHeight="1" x14ac:dyDescent="0.2"/>
    <row r="50276" ht="13.15" customHeight="1" x14ac:dyDescent="0.2"/>
    <row r="50277" ht="13.15" customHeight="1" x14ac:dyDescent="0.2"/>
    <row r="50278" ht="13.15" customHeight="1" x14ac:dyDescent="0.2"/>
    <row r="50279" ht="13.15" customHeight="1" x14ac:dyDescent="0.2"/>
    <row r="50280" ht="13.15" customHeight="1" x14ac:dyDescent="0.2"/>
    <row r="50281" ht="13.15" customHeight="1" x14ac:dyDescent="0.2"/>
    <row r="50282" ht="13.15" customHeight="1" x14ac:dyDescent="0.2"/>
    <row r="50283" ht="13.15" customHeight="1" x14ac:dyDescent="0.2"/>
    <row r="50284" ht="13.15" customHeight="1" x14ac:dyDescent="0.2"/>
    <row r="50285" ht="13.15" customHeight="1" x14ac:dyDescent="0.2"/>
    <row r="50286" ht="13.15" customHeight="1" x14ac:dyDescent="0.2"/>
    <row r="50287" ht="13.15" customHeight="1" x14ac:dyDescent="0.2"/>
    <row r="50288" ht="13.15" customHeight="1" x14ac:dyDescent="0.2"/>
    <row r="50289" ht="13.15" customHeight="1" x14ac:dyDescent="0.2"/>
    <row r="50290" ht="13.15" customHeight="1" x14ac:dyDescent="0.2"/>
    <row r="50291" ht="13.15" customHeight="1" x14ac:dyDescent="0.2"/>
    <row r="50292" ht="13.15" customHeight="1" x14ac:dyDescent="0.2"/>
    <row r="50293" ht="13.15" customHeight="1" x14ac:dyDescent="0.2"/>
    <row r="50294" ht="13.15" customHeight="1" x14ac:dyDescent="0.2"/>
    <row r="50295" ht="13.15" customHeight="1" x14ac:dyDescent="0.2"/>
    <row r="50296" ht="13.15" customHeight="1" x14ac:dyDescent="0.2"/>
    <row r="50297" ht="13.15" customHeight="1" x14ac:dyDescent="0.2"/>
    <row r="50298" ht="13.15" customHeight="1" x14ac:dyDescent="0.2"/>
    <row r="50299" ht="13.15" customHeight="1" x14ac:dyDescent="0.2"/>
    <row r="50300" ht="13.15" customHeight="1" x14ac:dyDescent="0.2"/>
    <row r="50301" ht="13.15" customHeight="1" x14ac:dyDescent="0.2"/>
    <row r="50302" ht="13.15" customHeight="1" x14ac:dyDescent="0.2"/>
    <row r="50303" ht="13.15" customHeight="1" x14ac:dyDescent="0.2"/>
    <row r="50304" ht="13.15" customHeight="1" x14ac:dyDescent="0.2"/>
    <row r="50305" ht="13.15" customHeight="1" x14ac:dyDescent="0.2"/>
    <row r="50306" ht="13.15" customHeight="1" x14ac:dyDescent="0.2"/>
    <row r="50307" ht="13.15" customHeight="1" x14ac:dyDescent="0.2"/>
    <row r="50308" ht="13.15" customHeight="1" x14ac:dyDescent="0.2"/>
    <row r="50309" ht="13.15" customHeight="1" x14ac:dyDescent="0.2"/>
    <row r="50310" ht="13.15" customHeight="1" x14ac:dyDescent="0.2"/>
    <row r="50311" ht="13.15" customHeight="1" x14ac:dyDescent="0.2"/>
    <row r="50312" ht="13.15" customHeight="1" x14ac:dyDescent="0.2"/>
    <row r="50313" ht="13.15" customHeight="1" x14ac:dyDescent="0.2"/>
    <row r="50314" ht="13.15" customHeight="1" x14ac:dyDescent="0.2"/>
    <row r="50315" ht="13.15" customHeight="1" x14ac:dyDescent="0.2"/>
    <row r="50316" ht="13.15" customHeight="1" x14ac:dyDescent="0.2"/>
    <row r="50317" ht="13.15" customHeight="1" x14ac:dyDescent="0.2"/>
    <row r="50318" ht="13.15" customHeight="1" x14ac:dyDescent="0.2"/>
    <row r="50319" ht="13.15" customHeight="1" x14ac:dyDescent="0.2"/>
    <row r="50320" ht="13.15" customHeight="1" x14ac:dyDescent="0.2"/>
    <row r="50321" ht="13.15" customHeight="1" x14ac:dyDescent="0.2"/>
    <row r="50322" ht="13.15" customHeight="1" x14ac:dyDescent="0.2"/>
    <row r="50323" ht="13.15" customHeight="1" x14ac:dyDescent="0.2"/>
    <row r="50324" ht="13.15" customHeight="1" x14ac:dyDescent="0.2"/>
    <row r="50325" ht="13.15" customHeight="1" x14ac:dyDescent="0.2"/>
    <row r="50326" ht="13.15" customHeight="1" x14ac:dyDescent="0.2"/>
    <row r="50327" ht="13.15" customHeight="1" x14ac:dyDescent="0.2"/>
    <row r="50328" ht="13.15" customHeight="1" x14ac:dyDescent="0.2"/>
    <row r="50329" ht="13.15" customHeight="1" x14ac:dyDescent="0.2"/>
    <row r="50330" ht="13.15" customHeight="1" x14ac:dyDescent="0.2"/>
    <row r="50331" ht="13.15" customHeight="1" x14ac:dyDescent="0.2"/>
    <row r="50332" ht="13.15" customHeight="1" x14ac:dyDescent="0.2"/>
    <row r="50333" ht="13.15" customHeight="1" x14ac:dyDescent="0.2"/>
    <row r="50334" ht="13.15" customHeight="1" x14ac:dyDescent="0.2"/>
    <row r="50335" ht="13.15" customHeight="1" x14ac:dyDescent="0.2"/>
    <row r="50336" ht="13.15" customHeight="1" x14ac:dyDescent="0.2"/>
    <row r="50337" ht="13.15" customHeight="1" x14ac:dyDescent="0.2"/>
    <row r="50338" ht="13.15" customHeight="1" x14ac:dyDescent="0.2"/>
    <row r="50339" ht="13.15" customHeight="1" x14ac:dyDescent="0.2"/>
    <row r="50340" ht="13.15" customHeight="1" x14ac:dyDescent="0.2"/>
    <row r="50341" ht="13.15" customHeight="1" x14ac:dyDescent="0.2"/>
    <row r="50342" ht="13.15" customHeight="1" x14ac:dyDescent="0.2"/>
    <row r="50343" ht="13.15" customHeight="1" x14ac:dyDescent="0.2"/>
    <row r="50344" ht="13.15" customHeight="1" x14ac:dyDescent="0.2"/>
    <row r="50345" ht="13.15" customHeight="1" x14ac:dyDescent="0.2"/>
    <row r="50346" ht="13.15" customHeight="1" x14ac:dyDescent="0.2"/>
    <row r="50347" ht="13.15" customHeight="1" x14ac:dyDescent="0.2"/>
    <row r="50348" ht="13.15" customHeight="1" x14ac:dyDescent="0.2"/>
    <row r="50349" ht="13.15" customHeight="1" x14ac:dyDescent="0.2"/>
    <row r="50350" ht="13.15" customHeight="1" x14ac:dyDescent="0.2"/>
    <row r="50351" ht="13.15" customHeight="1" x14ac:dyDescent="0.2"/>
    <row r="50352" ht="13.15" customHeight="1" x14ac:dyDescent="0.2"/>
    <row r="50353" ht="13.15" customHeight="1" x14ac:dyDescent="0.2"/>
    <row r="50354" ht="13.15" customHeight="1" x14ac:dyDescent="0.2"/>
    <row r="50355" ht="13.15" customHeight="1" x14ac:dyDescent="0.2"/>
    <row r="50356" ht="13.15" customHeight="1" x14ac:dyDescent="0.2"/>
    <row r="50357" ht="13.15" customHeight="1" x14ac:dyDescent="0.2"/>
    <row r="50358" ht="13.15" customHeight="1" x14ac:dyDescent="0.2"/>
    <row r="50359" ht="13.15" customHeight="1" x14ac:dyDescent="0.2"/>
    <row r="50360" ht="13.15" customHeight="1" x14ac:dyDescent="0.2"/>
    <row r="50361" ht="13.15" customHeight="1" x14ac:dyDescent="0.2"/>
    <row r="50362" ht="13.15" customHeight="1" x14ac:dyDescent="0.2"/>
    <row r="50363" ht="13.15" customHeight="1" x14ac:dyDescent="0.2"/>
    <row r="50364" ht="13.15" customHeight="1" x14ac:dyDescent="0.2"/>
    <row r="50365" ht="13.15" customHeight="1" x14ac:dyDescent="0.2"/>
    <row r="50366" ht="13.15" customHeight="1" x14ac:dyDescent="0.2"/>
    <row r="50367" ht="13.15" customHeight="1" x14ac:dyDescent="0.2"/>
    <row r="50368" ht="13.15" customHeight="1" x14ac:dyDescent="0.2"/>
    <row r="50369" ht="13.15" customHeight="1" x14ac:dyDescent="0.2"/>
    <row r="50370" ht="13.15" customHeight="1" x14ac:dyDescent="0.2"/>
    <row r="50371" ht="13.15" customHeight="1" x14ac:dyDescent="0.2"/>
    <row r="50372" ht="13.15" customHeight="1" x14ac:dyDescent="0.2"/>
    <row r="50373" ht="13.15" customHeight="1" x14ac:dyDescent="0.2"/>
    <row r="50374" ht="13.15" customHeight="1" x14ac:dyDescent="0.2"/>
    <row r="50375" ht="13.15" customHeight="1" x14ac:dyDescent="0.2"/>
    <row r="50376" ht="13.15" customHeight="1" x14ac:dyDescent="0.2"/>
    <row r="50377" ht="13.15" customHeight="1" x14ac:dyDescent="0.2"/>
    <row r="50378" ht="13.15" customHeight="1" x14ac:dyDescent="0.2"/>
    <row r="50379" ht="13.15" customHeight="1" x14ac:dyDescent="0.2"/>
    <row r="50380" ht="13.15" customHeight="1" x14ac:dyDescent="0.2"/>
    <row r="50381" ht="13.15" customHeight="1" x14ac:dyDescent="0.2"/>
    <row r="50382" ht="13.15" customHeight="1" x14ac:dyDescent="0.2"/>
    <row r="50383" ht="13.15" customHeight="1" x14ac:dyDescent="0.2"/>
    <row r="50384" ht="13.15" customHeight="1" x14ac:dyDescent="0.2"/>
    <row r="50385" ht="13.15" customHeight="1" x14ac:dyDescent="0.2"/>
    <row r="50386" ht="13.15" customHeight="1" x14ac:dyDescent="0.2"/>
    <row r="50387" ht="13.15" customHeight="1" x14ac:dyDescent="0.2"/>
    <row r="50388" ht="13.15" customHeight="1" x14ac:dyDescent="0.2"/>
    <row r="50389" ht="13.15" customHeight="1" x14ac:dyDescent="0.2"/>
    <row r="50390" ht="13.15" customHeight="1" x14ac:dyDescent="0.2"/>
    <row r="50391" ht="13.15" customHeight="1" x14ac:dyDescent="0.2"/>
    <row r="50392" ht="13.15" customHeight="1" x14ac:dyDescent="0.2"/>
    <row r="50393" ht="13.15" customHeight="1" x14ac:dyDescent="0.2"/>
    <row r="50394" ht="13.15" customHeight="1" x14ac:dyDescent="0.2"/>
    <row r="50395" ht="13.15" customHeight="1" x14ac:dyDescent="0.2"/>
    <row r="50396" ht="13.15" customHeight="1" x14ac:dyDescent="0.2"/>
    <row r="50397" ht="13.15" customHeight="1" x14ac:dyDescent="0.2"/>
    <row r="50398" ht="13.15" customHeight="1" x14ac:dyDescent="0.2"/>
    <row r="50399" ht="13.15" customHeight="1" x14ac:dyDescent="0.2"/>
    <row r="50400" ht="13.15" customHeight="1" x14ac:dyDescent="0.2"/>
    <row r="50401" ht="13.15" customHeight="1" x14ac:dyDescent="0.2"/>
    <row r="50402" ht="13.15" customHeight="1" x14ac:dyDescent="0.2"/>
    <row r="50403" ht="13.15" customHeight="1" x14ac:dyDescent="0.2"/>
    <row r="50404" ht="13.15" customHeight="1" x14ac:dyDescent="0.2"/>
    <row r="50405" ht="13.15" customHeight="1" x14ac:dyDescent="0.2"/>
    <row r="50406" ht="13.15" customHeight="1" x14ac:dyDescent="0.2"/>
    <row r="50407" ht="13.15" customHeight="1" x14ac:dyDescent="0.2"/>
    <row r="50408" ht="13.15" customHeight="1" x14ac:dyDescent="0.2"/>
    <row r="50409" ht="13.15" customHeight="1" x14ac:dyDescent="0.2"/>
    <row r="50410" ht="13.15" customHeight="1" x14ac:dyDescent="0.2"/>
    <row r="50411" ht="13.15" customHeight="1" x14ac:dyDescent="0.2"/>
    <row r="50412" ht="13.15" customHeight="1" x14ac:dyDescent="0.2"/>
    <row r="50413" ht="13.15" customHeight="1" x14ac:dyDescent="0.2"/>
    <row r="50414" ht="13.15" customHeight="1" x14ac:dyDescent="0.2"/>
    <row r="50415" ht="13.15" customHeight="1" x14ac:dyDescent="0.2"/>
    <row r="50416" ht="13.15" customHeight="1" x14ac:dyDescent="0.2"/>
    <row r="50417" ht="13.15" customHeight="1" x14ac:dyDescent="0.2"/>
    <row r="50418" ht="13.15" customHeight="1" x14ac:dyDescent="0.2"/>
    <row r="50419" ht="13.15" customHeight="1" x14ac:dyDescent="0.2"/>
    <row r="50420" ht="13.15" customHeight="1" x14ac:dyDescent="0.2"/>
    <row r="50421" ht="13.15" customHeight="1" x14ac:dyDescent="0.2"/>
    <row r="50422" ht="13.15" customHeight="1" x14ac:dyDescent="0.2"/>
    <row r="50423" ht="13.15" customHeight="1" x14ac:dyDescent="0.2"/>
    <row r="50424" ht="13.15" customHeight="1" x14ac:dyDescent="0.2"/>
    <row r="50425" ht="13.15" customHeight="1" x14ac:dyDescent="0.2"/>
    <row r="50426" ht="13.15" customHeight="1" x14ac:dyDescent="0.2"/>
    <row r="50427" ht="13.15" customHeight="1" x14ac:dyDescent="0.2"/>
    <row r="50428" ht="13.15" customHeight="1" x14ac:dyDescent="0.2"/>
    <row r="50429" ht="13.15" customHeight="1" x14ac:dyDescent="0.2"/>
    <row r="50430" ht="13.15" customHeight="1" x14ac:dyDescent="0.2"/>
    <row r="50431" ht="13.15" customHeight="1" x14ac:dyDescent="0.2"/>
    <row r="50432" ht="13.15" customHeight="1" x14ac:dyDescent="0.2"/>
    <row r="50433" ht="13.15" customHeight="1" x14ac:dyDescent="0.2"/>
    <row r="50434" ht="13.15" customHeight="1" x14ac:dyDescent="0.2"/>
    <row r="50435" ht="13.15" customHeight="1" x14ac:dyDescent="0.2"/>
    <row r="50436" ht="13.15" customHeight="1" x14ac:dyDescent="0.2"/>
    <row r="50437" ht="13.15" customHeight="1" x14ac:dyDescent="0.2"/>
    <row r="50438" ht="13.15" customHeight="1" x14ac:dyDescent="0.2"/>
    <row r="50439" ht="13.15" customHeight="1" x14ac:dyDescent="0.2"/>
    <row r="50440" ht="13.15" customHeight="1" x14ac:dyDescent="0.2"/>
    <row r="50441" ht="13.15" customHeight="1" x14ac:dyDescent="0.2"/>
    <row r="50442" ht="13.15" customHeight="1" x14ac:dyDescent="0.2"/>
    <row r="50443" ht="13.15" customHeight="1" x14ac:dyDescent="0.2"/>
    <row r="50444" ht="13.15" customHeight="1" x14ac:dyDescent="0.2"/>
    <row r="50445" ht="13.15" customHeight="1" x14ac:dyDescent="0.2"/>
    <row r="50446" ht="13.15" customHeight="1" x14ac:dyDescent="0.2"/>
    <row r="50447" ht="13.15" customHeight="1" x14ac:dyDescent="0.2"/>
    <row r="50448" ht="13.15" customHeight="1" x14ac:dyDescent="0.2"/>
    <row r="50449" ht="13.15" customHeight="1" x14ac:dyDescent="0.2"/>
    <row r="50450" ht="13.15" customHeight="1" x14ac:dyDescent="0.2"/>
    <row r="50451" ht="13.15" customHeight="1" x14ac:dyDescent="0.2"/>
    <row r="50452" ht="13.15" customHeight="1" x14ac:dyDescent="0.2"/>
    <row r="50453" ht="13.15" customHeight="1" x14ac:dyDescent="0.2"/>
    <row r="50454" ht="13.15" customHeight="1" x14ac:dyDescent="0.2"/>
    <row r="50455" ht="13.15" customHeight="1" x14ac:dyDescent="0.2"/>
    <row r="50456" ht="13.15" customHeight="1" x14ac:dyDescent="0.2"/>
    <row r="50457" ht="13.15" customHeight="1" x14ac:dyDescent="0.2"/>
    <row r="50458" ht="13.15" customHeight="1" x14ac:dyDescent="0.2"/>
    <row r="50459" ht="13.15" customHeight="1" x14ac:dyDescent="0.2"/>
    <row r="50460" ht="13.15" customHeight="1" x14ac:dyDescent="0.2"/>
    <row r="50461" ht="13.15" customHeight="1" x14ac:dyDescent="0.2"/>
    <row r="50462" ht="13.15" customHeight="1" x14ac:dyDescent="0.2"/>
    <row r="50463" ht="13.15" customHeight="1" x14ac:dyDescent="0.2"/>
    <row r="50464" ht="13.15" customHeight="1" x14ac:dyDescent="0.2"/>
    <row r="50465" ht="13.15" customHeight="1" x14ac:dyDescent="0.2"/>
    <row r="50466" ht="13.15" customHeight="1" x14ac:dyDescent="0.2"/>
    <row r="50467" ht="13.15" customHeight="1" x14ac:dyDescent="0.2"/>
    <row r="50468" ht="13.15" customHeight="1" x14ac:dyDescent="0.2"/>
    <row r="50469" ht="13.15" customHeight="1" x14ac:dyDescent="0.2"/>
    <row r="50470" ht="13.15" customHeight="1" x14ac:dyDescent="0.2"/>
    <row r="50471" ht="13.15" customHeight="1" x14ac:dyDescent="0.2"/>
    <row r="50472" ht="13.15" customHeight="1" x14ac:dyDescent="0.2"/>
    <row r="50473" ht="13.15" customHeight="1" x14ac:dyDescent="0.2"/>
    <row r="50474" ht="13.15" customHeight="1" x14ac:dyDescent="0.2"/>
    <row r="50475" ht="13.15" customHeight="1" x14ac:dyDescent="0.2"/>
    <row r="50476" ht="13.15" customHeight="1" x14ac:dyDescent="0.2"/>
    <row r="50477" ht="13.15" customHeight="1" x14ac:dyDescent="0.2"/>
    <row r="50478" ht="13.15" customHeight="1" x14ac:dyDescent="0.2"/>
    <row r="50479" ht="13.15" customHeight="1" x14ac:dyDescent="0.2"/>
    <row r="50480" ht="13.15" customHeight="1" x14ac:dyDescent="0.2"/>
    <row r="50481" ht="13.15" customHeight="1" x14ac:dyDescent="0.2"/>
    <row r="50482" ht="13.15" customHeight="1" x14ac:dyDescent="0.2"/>
    <row r="50483" ht="13.15" customHeight="1" x14ac:dyDescent="0.2"/>
    <row r="50484" ht="13.15" customHeight="1" x14ac:dyDescent="0.2"/>
    <row r="50485" ht="13.15" customHeight="1" x14ac:dyDescent="0.2"/>
    <row r="50486" ht="13.15" customHeight="1" x14ac:dyDescent="0.2"/>
    <row r="50487" ht="13.15" customHeight="1" x14ac:dyDescent="0.2"/>
    <row r="50488" ht="13.15" customHeight="1" x14ac:dyDescent="0.2"/>
    <row r="50489" ht="13.15" customHeight="1" x14ac:dyDescent="0.2"/>
    <row r="50490" ht="13.15" customHeight="1" x14ac:dyDescent="0.2"/>
    <row r="50491" ht="13.15" customHeight="1" x14ac:dyDescent="0.2"/>
    <row r="50492" ht="13.15" customHeight="1" x14ac:dyDescent="0.2"/>
    <row r="50493" ht="13.15" customHeight="1" x14ac:dyDescent="0.2"/>
    <row r="50494" ht="13.15" customHeight="1" x14ac:dyDescent="0.2"/>
    <row r="50495" ht="13.15" customHeight="1" x14ac:dyDescent="0.2"/>
    <row r="50496" ht="13.15" customHeight="1" x14ac:dyDescent="0.2"/>
    <row r="50497" ht="13.15" customHeight="1" x14ac:dyDescent="0.2"/>
    <row r="50498" ht="13.15" customHeight="1" x14ac:dyDescent="0.2"/>
    <row r="50499" ht="13.15" customHeight="1" x14ac:dyDescent="0.2"/>
    <row r="50500" ht="13.15" customHeight="1" x14ac:dyDescent="0.2"/>
    <row r="50501" ht="13.15" customHeight="1" x14ac:dyDescent="0.2"/>
    <row r="50502" ht="13.15" customHeight="1" x14ac:dyDescent="0.2"/>
    <row r="50503" ht="13.15" customHeight="1" x14ac:dyDescent="0.2"/>
    <row r="50504" ht="13.15" customHeight="1" x14ac:dyDescent="0.2"/>
    <row r="50505" ht="13.15" customHeight="1" x14ac:dyDescent="0.2"/>
    <row r="50506" ht="13.15" customHeight="1" x14ac:dyDescent="0.2"/>
    <row r="50507" ht="13.15" customHeight="1" x14ac:dyDescent="0.2"/>
    <row r="50508" ht="13.15" customHeight="1" x14ac:dyDescent="0.2"/>
    <row r="50509" ht="13.15" customHeight="1" x14ac:dyDescent="0.2"/>
    <row r="50510" ht="13.15" customHeight="1" x14ac:dyDescent="0.2"/>
    <row r="50511" ht="13.15" customHeight="1" x14ac:dyDescent="0.2"/>
    <row r="50512" ht="13.15" customHeight="1" x14ac:dyDescent="0.2"/>
    <row r="50513" ht="13.15" customHeight="1" x14ac:dyDescent="0.2"/>
    <row r="50514" ht="13.15" customHeight="1" x14ac:dyDescent="0.2"/>
    <row r="50515" ht="13.15" customHeight="1" x14ac:dyDescent="0.2"/>
    <row r="50516" ht="13.15" customHeight="1" x14ac:dyDescent="0.2"/>
    <row r="50517" ht="13.15" customHeight="1" x14ac:dyDescent="0.2"/>
    <row r="50518" ht="13.15" customHeight="1" x14ac:dyDescent="0.2"/>
    <row r="50519" ht="13.15" customHeight="1" x14ac:dyDescent="0.2"/>
    <row r="50520" ht="13.15" customHeight="1" x14ac:dyDescent="0.2"/>
    <row r="50521" ht="13.15" customHeight="1" x14ac:dyDescent="0.2"/>
    <row r="50522" ht="13.15" customHeight="1" x14ac:dyDescent="0.2"/>
    <row r="50523" ht="13.15" customHeight="1" x14ac:dyDescent="0.2"/>
    <row r="50524" ht="13.15" customHeight="1" x14ac:dyDescent="0.2"/>
    <row r="50525" ht="13.15" customHeight="1" x14ac:dyDescent="0.2"/>
    <row r="50526" ht="13.15" customHeight="1" x14ac:dyDescent="0.2"/>
    <row r="50527" ht="13.15" customHeight="1" x14ac:dyDescent="0.2"/>
    <row r="50528" ht="13.15" customHeight="1" x14ac:dyDescent="0.2"/>
    <row r="50529" ht="13.15" customHeight="1" x14ac:dyDescent="0.2"/>
    <row r="50530" ht="13.15" customHeight="1" x14ac:dyDescent="0.2"/>
    <row r="50531" ht="13.15" customHeight="1" x14ac:dyDescent="0.2"/>
    <row r="50532" ht="13.15" customHeight="1" x14ac:dyDescent="0.2"/>
    <row r="50533" ht="13.15" customHeight="1" x14ac:dyDescent="0.2"/>
    <row r="50534" ht="13.15" customHeight="1" x14ac:dyDescent="0.2"/>
    <row r="50535" ht="13.15" customHeight="1" x14ac:dyDescent="0.2"/>
    <row r="50536" ht="13.15" customHeight="1" x14ac:dyDescent="0.2"/>
    <row r="50537" ht="13.15" customHeight="1" x14ac:dyDescent="0.2"/>
    <row r="50538" ht="13.15" customHeight="1" x14ac:dyDescent="0.2"/>
    <row r="50539" ht="13.15" customHeight="1" x14ac:dyDescent="0.2"/>
    <row r="50540" ht="13.15" customHeight="1" x14ac:dyDescent="0.2"/>
    <row r="50541" ht="13.15" customHeight="1" x14ac:dyDescent="0.2"/>
    <row r="50542" ht="13.15" customHeight="1" x14ac:dyDescent="0.2"/>
    <row r="50543" ht="13.15" customHeight="1" x14ac:dyDescent="0.2"/>
    <row r="50544" ht="13.15" customHeight="1" x14ac:dyDescent="0.2"/>
    <row r="50545" ht="13.15" customHeight="1" x14ac:dyDescent="0.2"/>
    <row r="50546" ht="13.15" customHeight="1" x14ac:dyDescent="0.2"/>
    <row r="50547" ht="13.15" customHeight="1" x14ac:dyDescent="0.2"/>
    <row r="50548" ht="13.15" customHeight="1" x14ac:dyDescent="0.2"/>
    <row r="50549" ht="13.15" customHeight="1" x14ac:dyDescent="0.2"/>
    <row r="50550" ht="13.15" customHeight="1" x14ac:dyDescent="0.2"/>
    <row r="50551" ht="13.15" customHeight="1" x14ac:dyDescent="0.2"/>
    <row r="50552" ht="13.15" customHeight="1" x14ac:dyDescent="0.2"/>
    <row r="50553" ht="13.15" customHeight="1" x14ac:dyDescent="0.2"/>
    <row r="50554" ht="13.15" customHeight="1" x14ac:dyDescent="0.2"/>
    <row r="50555" ht="13.15" customHeight="1" x14ac:dyDescent="0.2"/>
    <row r="50556" ht="13.15" customHeight="1" x14ac:dyDescent="0.2"/>
    <row r="50557" ht="13.15" customHeight="1" x14ac:dyDescent="0.2"/>
    <row r="50558" ht="13.15" customHeight="1" x14ac:dyDescent="0.2"/>
    <row r="50559" ht="13.15" customHeight="1" x14ac:dyDescent="0.2"/>
    <row r="50560" ht="13.15" customHeight="1" x14ac:dyDescent="0.2"/>
    <row r="50561" ht="13.15" customHeight="1" x14ac:dyDescent="0.2"/>
    <row r="50562" ht="13.15" customHeight="1" x14ac:dyDescent="0.2"/>
    <row r="50563" ht="13.15" customHeight="1" x14ac:dyDescent="0.2"/>
    <row r="50564" ht="13.15" customHeight="1" x14ac:dyDescent="0.2"/>
    <row r="50565" ht="13.15" customHeight="1" x14ac:dyDescent="0.2"/>
    <row r="50566" ht="13.15" customHeight="1" x14ac:dyDescent="0.2"/>
    <row r="50567" ht="13.15" customHeight="1" x14ac:dyDescent="0.2"/>
    <row r="50568" ht="13.15" customHeight="1" x14ac:dyDescent="0.2"/>
    <row r="50569" ht="13.15" customHeight="1" x14ac:dyDescent="0.2"/>
    <row r="50570" ht="13.15" customHeight="1" x14ac:dyDescent="0.2"/>
    <row r="50571" ht="13.15" customHeight="1" x14ac:dyDescent="0.2"/>
    <row r="50572" ht="13.15" customHeight="1" x14ac:dyDescent="0.2"/>
    <row r="50573" ht="13.15" customHeight="1" x14ac:dyDescent="0.2"/>
    <row r="50574" ht="13.15" customHeight="1" x14ac:dyDescent="0.2"/>
    <row r="50575" ht="13.15" customHeight="1" x14ac:dyDescent="0.2"/>
    <row r="50576" ht="13.15" customHeight="1" x14ac:dyDescent="0.2"/>
    <row r="50577" ht="13.15" customHeight="1" x14ac:dyDescent="0.2"/>
    <row r="50578" ht="13.15" customHeight="1" x14ac:dyDescent="0.2"/>
    <row r="50579" ht="13.15" customHeight="1" x14ac:dyDescent="0.2"/>
    <row r="50580" ht="13.15" customHeight="1" x14ac:dyDescent="0.2"/>
    <row r="50581" ht="13.15" customHeight="1" x14ac:dyDescent="0.2"/>
    <row r="50582" ht="13.15" customHeight="1" x14ac:dyDescent="0.2"/>
    <row r="50583" ht="13.15" customHeight="1" x14ac:dyDescent="0.2"/>
    <row r="50584" ht="13.15" customHeight="1" x14ac:dyDescent="0.2"/>
    <row r="50585" ht="13.15" customHeight="1" x14ac:dyDescent="0.2"/>
    <row r="50586" ht="13.15" customHeight="1" x14ac:dyDescent="0.2"/>
    <row r="50587" ht="13.15" customHeight="1" x14ac:dyDescent="0.2"/>
    <row r="50588" ht="13.15" customHeight="1" x14ac:dyDescent="0.2"/>
    <row r="50589" ht="13.15" customHeight="1" x14ac:dyDescent="0.2"/>
    <row r="50590" ht="13.15" customHeight="1" x14ac:dyDescent="0.2"/>
    <row r="50591" ht="13.15" customHeight="1" x14ac:dyDescent="0.2"/>
    <row r="50592" ht="13.15" customHeight="1" x14ac:dyDescent="0.2"/>
    <row r="50593" ht="13.15" customHeight="1" x14ac:dyDescent="0.2"/>
    <row r="50594" ht="13.15" customHeight="1" x14ac:dyDescent="0.2"/>
    <row r="50595" ht="13.15" customHeight="1" x14ac:dyDescent="0.2"/>
    <row r="50596" ht="13.15" customHeight="1" x14ac:dyDescent="0.2"/>
    <row r="50597" ht="13.15" customHeight="1" x14ac:dyDescent="0.2"/>
    <row r="50598" ht="13.15" customHeight="1" x14ac:dyDescent="0.2"/>
    <row r="50599" ht="13.15" customHeight="1" x14ac:dyDescent="0.2"/>
    <row r="50600" ht="13.15" customHeight="1" x14ac:dyDescent="0.2"/>
    <row r="50601" ht="13.15" customHeight="1" x14ac:dyDescent="0.2"/>
    <row r="50602" ht="13.15" customHeight="1" x14ac:dyDescent="0.2"/>
    <row r="50603" ht="13.15" customHeight="1" x14ac:dyDescent="0.2"/>
    <row r="50604" ht="13.15" customHeight="1" x14ac:dyDescent="0.2"/>
    <row r="50605" ht="13.15" customHeight="1" x14ac:dyDescent="0.2"/>
    <row r="50606" ht="13.15" customHeight="1" x14ac:dyDescent="0.2"/>
    <row r="50607" ht="13.15" customHeight="1" x14ac:dyDescent="0.2"/>
    <row r="50608" ht="13.15" customHeight="1" x14ac:dyDescent="0.2"/>
    <row r="50609" ht="13.15" customHeight="1" x14ac:dyDescent="0.2"/>
    <row r="50610" ht="13.15" customHeight="1" x14ac:dyDescent="0.2"/>
    <row r="50611" ht="13.15" customHeight="1" x14ac:dyDescent="0.2"/>
    <row r="50612" ht="13.15" customHeight="1" x14ac:dyDescent="0.2"/>
    <row r="50613" ht="13.15" customHeight="1" x14ac:dyDescent="0.2"/>
    <row r="50614" ht="13.15" customHeight="1" x14ac:dyDescent="0.2"/>
    <row r="50615" ht="13.15" customHeight="1" x14ac:dyDescent="0.2"/>
    <row r="50616" ht="13.15" customHeight="1" x14ac:dyDescent="0.2"/>
    <row r="50617" ht="13.15" customHeight="1" x14ac:dyDescent="0.2"/>
    <row r="50618" ht="13.15" customHeight="1" x14ac:dyDescent="0.2"/>
    <row r="50619" ht="13.15" customHeight="1" x14ac:dyDescent="0.2"/>
    <row r="50620" ht="13.15" customHeight="1" x14ac:dyDescent="0.2"/>
    <row r="50621" ht="13.15" customHeight="1" x14ac:dyDescent="0.2"/>
    <row r="50622" ht="13.15" customHeight="1" x14ac:dyDescent="0.2"/>
    <row r="50623" ht="13.15" customHeight="1" x14ac:dyDescent="0.2"/>
    <row r="50624" ht="13.15" customHeight="1" x14ac:dyDescent="0.2"/>
    <row r="50625" ht="13.15" customHeight="1" x14ac:dyDescent="0.2"/>
    <row r="50626" ht="13.15" customHeight="1" x14ac:dyDescent="0.2"/>
    <row r="50627" ht="13.15" customHeight="1" x14ac:dyDescent="0.2"/>
    <row r="50628" ht="13.15" customHeight="1" x14ac:dyDescent="0.2"/>
    <row r="50629" ht="13.15" customHeight="1" x14ac:dyDescent="0.2"/>
    <row r="50630" ht="13.15" customHeight="1" x14ac:dyDescent="0.2"/>
    <row r="50631" ht="13.15" customHeight="1" x14ac:dyDescent="0.2"/>
    <row r="50632" ht="13.15" customHeight="1" x14ac:dyDescent="0.2"/>
    <row r="50633" ht="13.15" customHeight="1" x14ac:dyDescent="0.2"/>
    <row r="50634" ht="13.15" customHeight="1" x14ac:dyDescent="0.2"/>
    <row r="50635" ht="13.15" customHeight="1" x14ac:dyDescent="0.2"/>
    <row r="50636" ht="13.15" customHeight="1" x14ac:dyDescent="0.2"/>
    <row r="50637" ht="13.15" customHeight="1" x14ac:dyDescent="0.2"/>
    <row r="50638" ht="13.15" customHeight="1" x14ac:dyDescent="0.2"/>
    <row r="50639" ht="13.15" customHeight="1" x14ac:dyDescent="0.2"/>
    <row r="50640" ht="13.15" customHeight="1" x14ac:dyDescent="0.2"/>
    <row r="50641" ht="13.15" customHeight="1" x14ac:dyDescent="0.2"/>
    <row r="50642" ht="13.15" customHeight="1" x14ac:dyDescent="0.2"/>
    <row r="50643" ht="13.15" customHeight="1" x14ac:dyDescent="0.2"/>
    <row r="50644" ht="13.15" customHeight="1" x14ac:dyDescent="0.2"/>
    <row r="50645" ht="13.15" customHeight="1" x14ac:dyDescent="0.2"/>
    <row r="50646" ht="13.15" customHeight="1" x14ac:dyDescent="0.2"/>
    <row r="50647" ht="13.15" customHeight="1" x14ac:dyDescent="0.2"/>
    <row r="50648" ht="13.15" customHeight="1" x14ac:dyDescent="0.2"/>
    <row r="50649" ht="13.15" customHeight="1" x14ac:dyDescent="0.2"/>
    <row r="50650" ht="13.15" customHeight="1" x14ac:dyDescent="0.2"/>
    <row r="50651" ht="13.15" customHeight="1" x14ac:dyDescent="0.2"/>
    <row r="50652" ht="13.15" customHeight="1" x14ac:dyDescent="0.2"/>
    <row r="50653" ht="13.15" customHeight="1" x14ac:dyDescent="0.2"/>
    <row r="50654" ht="13.15" customHeight="1" x14ac:dyDescent="0.2"/>
    <row r="50655" ht="13.15" customHeight="1" x14ac:dyDescent="0.2"/>
    <row r="50656" ht="13.15" customHeight="1" x14ac:dyDescent="0.2"/>
    <row r="50657" ht="13.15" customHeight="1" x14ac:dyDescent="0.2"/>
    <row r="50658" ht="13.15" customHeight="1" x14ac:dyDescent="0.2"/>
    <row r="50659" ht="13.15" customHeight="1" x14ac:dyDescent="0.2"/>
    <row r="50660" ht="13.15" customHeight="1" x14ac:dyDescent="0.2"/>
    <row r="50661" ht="13.15" customHeight="1" x14ac:dyDescent="0.2"/>
    <row r="50662" ht="13.15" customHeight="1" x14ac:dyDescent="0.2"/>
    <row r="50663" ht="13.15" customHeight="1" x14ac:dyDescent="0.2"/>
    <row r="50664" ht="13.15" customHeight="1" x14ac:dyDescent="0.2"/>
    <row r="50665" ht="13.15" customHeight="1" x14ac:dyDescent="0.2"/>
    <row r="50666" ht="13.15" customHeight="1" x14ac:dyDescent="0.2"/>
    <row r="50667" ht="13.15" customHeight="1" x14ac:dyDescent="0.2"/>
    <row r="50668" ht="13.15" customHeight="1" x14ac:dyDescent="0.2"/>
    <row r="50669" ht="13.15" customHeight="1" x14ac:dyDescent="0.2"/>
    <row r="50670" ht="13.15" customHeight="1" x14ac:dyDescent="0.2"/>
    <row r="50671" ht="13.15" customHeight="1" x14ac:dyDescent="0.2"/>
    <row r="50672" ht="13.15" customHeight="1" x14ac:dyDescent="0.2"/>
    <row r="50673" ht="13.15" customHeight="1" x14ac:dyDescent="0.2"/>
    <row r="50674" ht="13.15" customHeight="1" x14ac:dyDescent="0.2"/>
    <row r="50675" ht="13.15" customHeight="1" x14ac:dyDescent="0.2"/>
    <row r="50676" ht="13.15" customHeight="1" x14ac:dyDescent="0.2"/>
    <row r="50677" ht="13.15" customHeight="1" x14ac:dyDescent="0.2"/>
    <row r="50678" ht="13.15" customHeight="1" x14ac:dyDescent="0.2"/>
    <row r="50679" ht="13.15" customHeight="1" x14ac:dyDescent="0.2"/>
    <row r="50680" ht="13.15" customHeight="1" x14ac:dyDescent="0.2"/>
    <row r="50681" ht="13.15" customHeight="1" x14ac:dyDescent="0.2"/>
    <row r="50682" ht="13.15" customHeight="1" x14ac:dyDescent="0.2"/>
    <row r="50683" ht="13.15" customHeight="1" x14ac:dyDescent="0.2"/>
    <row r="50684" ht="13.15" customHeight="1" x14ac:dyDescent="0.2"/>
    <row r="50685" ht="13.15" customHeight="1" x14ac:dyDescent="0.2"/>
    <row r="50686" ht="13.15" customHeight="1" x14ac:dyDescent="0.2"/>
    <row r="50687" ht="13.15" customHeight="1" x14ac:dyDescent="0.2"/>
    <row r="50688" ht="13.15" customHeight="1" x14ac:dyDescent="0.2"/>
    <row r="50689" ht="13.15" customHeight="1" x14ac:dyDescent="0.2"/>
    <row r="50690" ht="13.15" customHeight="1" x14ac:dyDescent="0.2"/>
    <row r="50691" ht="13.15" customHeight="1" x14ac:dyDescent="0.2"/>
    <row r="50692" ht="13.15" customHeight="1" x14ac:dyDescent="0.2"/>
    <row r="50693" ht="13.15" customHeight="1" x14ac:dyDescent="0.2"/>
    <row r="50694" ht="13.15" customHeight="1" x14ac:dyDescent="0.2"/>
    <row r="50695" ht="13.15" customHeight="1" x14ac:dyDescent="0.2"/>
    <row r="50696" ht="13.15" customHeight="1" x14ac:dyDescent="0.2"/>
    <row r="50697" ht="13.15" customHeight="1" x14ac:dyDescent="0.2"/>
    <row r="50698" ht="13.15" customHeight="1" x14ac:dyDescent="0.2"/>
    <row r="50699" ht="13.15" customHeight="1" x14ac:dyDescent="0.2"/>
    <row r="50700" ht="13.15" customHeight="1" x14ac:dyDescent="0.2"/>
    <row r="50701" ht="13.15" customHeight="1" x14ac:dyDescent="0.2"/>
    <row r="50702" ht="13.15" customHeight="1" x14ac:dyDescent="0.2"/>
    <row r="50703" ht="13.15" customHeight="1" x14ac:dyDescent="0.2"/>
    <row r="50704" ht="13.15" customHeight="1" x14ac:dyDescent="0.2"/>
    <row r="50705" ht="13.15" customHeight="1" x14ac:dyDescent="0.2"/>
    <row r="50706" ht="13.15" customHeight="1" x14ac:dyDescent="0.2"/>
    <row r="50707" ht="13.15" customHeight="1" x14ac:dyDescent="0.2"/>
    <row r="50708" ht="13.15" customHeight="1" x14ac:dyDescent="0.2"/>
    <row r="50709" ht="13.15" customHeight="1" x14ac:dyDescent="0.2"/>
    <row r="50710" ht="13.15" customHeight="1" x14ac:dyDescent="0.2"/>
    <row r="50711" ht="13.15" customHeight="1" x14ac:dyDescent="0.2"/>
    <row r="50712" ht="13.15" customHeight="1" x14ac:dyDescent="0.2"/>
    <row r="50713" ht="13.15" customHeight="1" x14ac:dyDescent="0.2"/>
    <row r="50714" ht="13.15" customHeight="1" x14ac:dyDescent="0.2"/>
    <row r="50715" ht="13.15" customHeight="1" x14ac:dyDescent="0.2"/>
    <row r="50716" ht="13.15" customHeight="1" x14ac:dyDescent="0.2"/>
    <row r="50717" ht="13.15" customHeight="1" x14ac:dyDescent="0.2"/>
    <row r="50718" ht="13.15" customHeight="1" x14ac:dyDescent="0.2"/>
    <row r="50719" ht="13.15" customHeight="1" x14ac:dyDescent="0.2"/>
    <row r="50720" ht="13.15" customHeight="1" x14ac:dyDescent="0.2"/>
    <row r="50721" ht="13.15" customHeight="1" x14ac:dyDescent="0.2"/>
    <row r="50722" ht="13.15" customHeight="1" x14ac:dyDescent="0.2"/>
    <row r="50723" ht="13.15" customHeight="1" x14ac:dyDescent="0.2"/>
    <row r="50724" ht="13.15" customHeight="1" x14ac:dyDescent="0.2"/>
    <row r="50725" ht="13.15" customHeight="1" x14ac:dyDescent="0.2"/>
    <row r="50726" ht="13.15" customHeight="1" x14ac:dyDescent="0.2"/>
    <row r="50727" ht="13.15" customHeight="1" x14ac:dyDescent="0.2"/>
    <row r="50728" ht="13.15" customHeight="1" x14ac:dyDescent="0.2"/>
    <row r="50729" ht="13.15" customHeight="1" x14ac:dyDescent="0.2"/>
    <row r="50730" ht="13.15" customHeight="1" x14ac:dyDescent="0.2"/>
    <row r="50731" ht="13.15" customHeight="1" x14ac:dyDescent="0.2"/>
    <row r="50732" ht="13.15" customHeight="1" x14ac:dyDescent="0.2"/>
    <row r="50733" ht="13.15" customHeight="1" x14ac:dyDescent="0.2"/>
    <row r="50734" ht="13.15" customHeight="1" x14ac:dyDescent="0.2"/>
    <row r="50735" ht="13.15" customHeight="1" x14ac:dyDescent="0.2"/>
    <row r="50736" ht="13.15" customHeight="1" x14ac:dyDescent="0.2"/>
    <row r="50737" ht="13.15" customHeight="1" x14ac:dyDescent="0.2"/>
    <row r="50738" ht="13.15" customHeight="1" x14ac:dyDescent="0.2"/>
    <row r="50739" ht="13.15" customHeight="1" x14ac:dyDescent="0.2"/>
    <row r="50740" ht="13.15" customHeight="1" x14ac:dyDescent="0.2"/>
    <row r="50741" ht="13.15" customHeight="1" x14ac:dyDescent="0.2"/>
    <row r="50742" ht="13.15" customHeight="1" x14ac:dyDescent="0.2"/>
    <row r="50743" ht="13.15" customHeight="1" x14ac:dyDescent="0.2"/>
    <row r="50744" ht="13.15" customHeight="1" x14ac:dyDescent="0.2"/>
    <row r="50745" ht="13.15" customHeight="1" x14ac:dyDescent="0.2"/>
    <row r="50746" ht="13.15" customHeight="1" x14ac:dyDescent="0.2"/>
    <row r="50747" ht="13.15" customHeight="1" x14ac:dyDescent="0.2"/>
    <row r="50748" ht="13.15" customHeight="1" x14ac:dyDescent="0.2"/>
    <row r="50749" ht="13.15" customHeight="1" x14ac:dyDescent="0.2"/>
    <row r="50750" ht="13.15" customHeight="1" x14ac:dyDescent="0.2"/>
    <row r="50751" ht="13.15" customHeight="1" x14ac:dyDescent="0.2"/>
    <row r="50752" ht="13.15" customHeight="1" x14ac:dyDescent="0.2"/>
    <row r="50753" ht="13.15" customHeight="1" x14ac:dyDescent="0.2"/>
    <row r="50754" ht="13.15" customHeight="1" x14ac:dyDescent="0.2"/>
    <row r="50755" ht="13.15" customHeight="1" x14ac:dyDescent="0.2"/>
    <row r="50756" ht="13.15" customHeight="1" x14ac:dyDescent="0.2"/>
    <row r="50757" ht="13.15" customHeight="1" x14ac:dyDescent="0.2"/>
    <row r="50758" ht="13.15" customHeight="1" x14ac:dyDescent="0.2"/>
    <row r="50759" ht="13.15" customHeight="1" x14ac:dyDescent="0.2"/>
    <row r="50760" ht="13.15" customHeight="1" x14ac:dyDescent="0.2"/>
    <row r="50761" ht="13.15" customHeight="1" x14ac:dyDescent="0.2"/>
    <row r="50762" ht="13.15" customHeight="1" x14ac:dyDescent="0.2"/>
    <row r="50763" ht="13.15" customHeight="1" x14ac:dyDescent="0.2"/>
    <row r="50764" ht="13.15" customHeight="1" x14ac:dyDescent="0.2"/>
    <row r="50765" ht="13.15" customHeight="1" x14ac:dyDescent="0.2"/>
    <row r="50766" ht="13.15" customHeight="1" x14ac:dyDescent="0.2"/>
    <row r="50767" ht="13.15" customHeight="1" x14ac:dyDescent="0.2"/>
    <row r="50768" ht="13.15" customHeight="1" x14ac:dyDescent="0.2"/>
    <row r="50769" ht="13.15" customHeight="1" x14ac:dyDescent="0.2"/>
    <row r="50770" ht="13.15" customHeight="1" x14ac:dyDescent="0.2"/>
    <row r="50771" ht="13.15" customHeight="1" x14ac:dyDescent="0.2"/>
    <row r="50772" ht="13.15" customHeight="1" x14ac:dyDescent="0.2"/>
    <row r="50773" ht="13.15" customHeight="1" x14ac:dyDescent="0.2"/>
    <row r="50774" ht="13.15" customHeight="1" x14ac:dyDescent="0.2"/>
    <row r="50775" ht="13.15" customHeight="1" x14ac:dyDescent="0.2"/>
    <row r="50776" ht="13.15" customHeight="1" x14ac:dyDescent="0.2"/>
    <row r="50777" ht="13.15" customHeight="1" x14ac:dyDescent="0.2"/>
    <row r="50778" ht="13.15" customHeight="1" x14ac:dyDescent="0.2"/>
    <row r="50779" ht="13.15" customHeight="1" x14ac:dyDescent="0.2"/>
    <row r="50780" ht="13.15" customHeight="1" x14ac:dyDescent="0.2"/>
    <row r="50781" ht="13.15" customHeight="1" x14ac:dyDescent="0.2"/>
    <row r="50782" ht="13.15" customHeight="1" x14ac:dyDescent="0.2"/>
    <row r="50783" ht="13.15" customHeight="1" x14ac:dyDescent="0.2"/>
    <row r="50784" ht="13.15" customHeight="1" x14ac:dyDescent="0.2"/>
    <row r="50785" ht="13.15" customHeight="1" x14ac:dyDescent="0.2"/>
    <row r="50786" ht="13.15" customHeight="1" x14ac:dyDescent="0.2"/>
    <row r="50787" ht="13.15" customHeight="1" x14ac:dyDescent="0.2"/>
    <row r="50788" ht="13.15" customHeight="1" x14ac:dyDescent="0.2"/>
    <row r="50789" ht="13.15" customHeight="1" x14ac:dyDescent="0.2"/>
    <row r="50790" ht="13.15" customHeight="1" x14ac:dyDescent="0.2"/>
    <row r="50791" ht="13.15" customHeight="1" x14ac:dyDescent="0.2"/>
    <row r="50792" ht="13.15" customHeight="1" x14ac:dyDescent="0.2"/>
    <row r="50793" ht="13.15" customHeight="1" x14ac:dyDescent="0.2"/>
    <row r="50794" ht="13.15" customHeight="1" x14ac:dyDescent="0.2"/>
    <row r="50795" ht="13.15" customHeight="1" x14ac:dyDescent="0.2"/>
    <row r="50796" ht="13.15" customHeight="1" x14ac:dyDescent="0.2"/>
    <row r="50797" ht="13.15" customHeight="1" x14ac:dyDescent="0.2"/>
    <row r="50798" ht="13.15" customHeight="1" x14ac:dyDescent="0.2"/>
    <row r="50799" ht="13.15" customHeight="1" x14ac:dyDescent="0.2"/>
    <row r="50800" ht="13.15" customHeight="1" x14ac:dyDescent="0.2"/>
    <row r="50801" ht="13.15" customHeight="1" x14ac:dyDescent="0.2"/>
    <row r="50802" ht="13.15" customHeight="1" x14ac:dyDescent="0.2"/>
    <row r="50803" ht="13.15" customHeight="1" x14ac:dyDescent="0.2"/>
    <row r="50804" ht="13.15" customHeight="1" x14ac:dyDescent="0.2"/>
    <row r="50805" ht="13.15" customHeight="1" x14ac:dyDescent="0.2"/>
    <row r="50806" ht="13.15" customHeight="1" x14ac:dyDescent="0.2"/>
    <row r="50807" ht="13.15" customHeight="1" x14ac:dyDescent="0.2"/>
    <row r="50808" ht="13.15" customHeight="1" x14ac:dyDescent="0.2"/>
    <row r="50809" ht="13.15" customHeight="1" x14ac:dyDescent="0.2"/>
    <row r="50810" ht="13.15" customHeight="1" x14ac:dyDescent="0.2"/>
    <row r="50811" ht="13.15" customHeight="1" x14ac:dyDescent="0.2"/>
    <row r="50812" ht="13.15" customHeight="1" x14ac:dyDescent="0.2"/>
    <row r="50813" ht="13.15" customHeight="1" x14ac:dyDescent="0.2"/>
    <row r="50814" ht="13.15" customHeight="1" x14ac:dyDescent="0.2"/>
    <row r="50815" ht="13.15" customHeight="1" x14ac:dyDescent="0.2"/>
    <row r="50816" ht="13.15" customHeight="1" x14ac:dyDescent="0.2"/>
    <row r="50817" ht="13.15" customHeight="1" x14ac:dyDescent="0.2"/>
    <row r="50818" ht="13.15" customHeight="1" x14ac:dyDescent="0.2"/>
    <row r="50819" ht="13.15" customHeight="1" x14ac:dyDescent="0.2"/>
    <row r="50820" ht="13.15" customHeight="1" x14ac:dyDescent="0.2"/>
    <row r="50821" ht="13.15" customHeight="1" x14ac:dyDescent="0.2"/>
    <row r="50822" ht="13.15" customHeight="1" x14ac:dyDescent="0.2"/>
    <row r="50823" ht="13.15" customHeight="1" x14ac:dyDescent="0.2"/>
    <row r="50824" ht="13.15" customHeight="1" x14ac:dyDescent="0.2"/>
    <row r="50825" ht="13.15" customHeight="1" x14ac:dyDescent="0.2"/>
    <row r="50826" ht="13.15" customHeight="1" x14ac:dyDescent="0.2"/>
    <row r="50827" ht="13.15" customHeight="1" x14ac:dyDescent="0.2"/>
    <row r="50828" ht="13.15" customHeight="1" x14ac:dyDescent="0.2"/>
    <row r="50829" ht="13.15" customHeight="1" x14ac:dyDescent="0.2"/>
    <row r="50830" ht="13.15" customHeight="1" x14ac:dyDescent="0.2"/>
    <row r="50831" ht="13.15" customHeight="1" x14ac:dyDescent="0.2"/>
    <row r="50832" ht="13.15" customHeight="1" x14ac:dyDescent="0.2"/>
    <row r="50833" ht="13.15" customHeight="1" x14ac:dyDescent="0.2"/>
    <row r="50834" ht="13.15" customHeight="1" x14ac:dyDescent="0.2"/>
    <row r="50835" ht="13.15" customHeight="1" x14ac:dyDescent="0.2"/>
    <row r="50836" ht="13.15" customHeight="1" x14ac:dyDescent="0.2"/>
    <row r="50837" ht="13.15" customHeight="1" x14ac:dyDescent="0.2"/>
    <row r="50838" ht="13.15" customHeight="1" x14ac:dyDescent="0.2"/>
    <row r="50839" ht="13.15" customHeight="1" x14ac:dyDescent="0.2"/>
    <row r="50840" ht="13.15" customHeight="1" x14ac:dyDescent="0.2"/>
    <row r="50841" ht="13.15" customHeight="1" x14ac:dyDescent="0.2"/>
    <row r="50842" ht="13.15" customHeight="1" x14ac:dyDescent="0.2"/>
    <row r="50843" ht="13.15" customHeight="1" x14ac:dyDescent="0.2"/>
    <row r="50844" ht="13.15" customHeight="1" x14ac:dyDescent="0.2"/>
    <row r="50845" ht="13.15" customHeight="1" x14ac:dyDescent="0.2"/>
    <row r="50846" ht="13.15" customHeight="1" x14ac:dyDescent="0.2"/>
    <row r="50847" ht="13.15" customHeight="1" x14ac:dyDescent="0.2"/>
    <row r="50848" ht="13.15" customHeight="1" x14ac:dyDescent="0.2"/>
    <row r="50849" ht="13.15" customHeight="1" x14ac:dyDescent="0.2"/>
    <row r="50850" ht="13.15" customHeight="1" x14ac:dyDescent="0.2"/>
    <row r="50851" ht="13.15" customHeight="1" x14ac:dyDescent="0.2"/>
    <row r="50852" ht="13.15" customHeight="1" x14ac:dyDescent="0.2"/>
    <row r="50853" ht="13.15" customHeight="1" x14ac:dyDescent="0.2"/>
    <row r="50854" ht="13.15" customHeight="1" x14ac:dyDescent="0.2"/>
    <row r="50855" ht="13.15" customHeight="1" x14ac:dyDescent="0.2"/>
    <row r="50856" ht="13.15" customHeight="1" x14ac:dyDescent="0.2"/>
    <row r="50857" ht="13.15" customHeight="1" x14ac:dyDescent="0.2"/>
    <row r="50858" ht="13.15" customHeight="1" x14ac:dyDescent="0.2"/>
    <row r="50859" ht="13.15" customHeight="1" x14ac:dyDescent="0.2"/>
    <row r="50860" ht="13.15" customHeight="1" x14ac:dyDescent="0.2"/>
    <row r="50861" ht="13.15" customHeight="1" x14ac:dyDescent="0.2"/>
    <row r="50862" ht="13.15" customHeight="1" x14ac:dyDescent="0.2"/>
    <row r="50863" ht="13.15" customHeight="1" x14ac:dyDescent="0.2"/>
    <row r="50864" ht="13.15" customHeight="1" x14ac:dyDescent="0.2"/>
    <row r="50865" ht="13.15" customHeight="1" x14ac:dyDescent="0.2"/>
    <row r="50866" ht="13.15" customHeight="1" x14ac:dyDescent="0.2"/>
    <row r="50867" ht="13.15" customHeight="1" x14ac:dyDescent="0.2"/>
    <row r="50868" ht="13.15" customHeight="1" x14ac:dyDescent="0.2"/>
    <row r="50869" ht="13.15" customHeight="1" x14ac:dyDescent="0.2"/>
    <row r="50870" ht="13.15" customHeight="1" x14ac:dyDescent="0.2"/>
    <row r="50871" ht="13.15" customHeight="1" x14ac:dyDescent="0.2"/>
    <row r="50872" ht="13.15" customHeight="1" x14ac:dyDescent="0.2"/>
    <row r="50873" ht="13.15" customHeight="1" x14ac:dyDescent="0.2"/>
    <row r="50874" ht="13.15" customHeight="1" x14ac:dyDescent="0.2"/>
    <row r="50875" ht="13.15" customHeight="1" x14ac:dyDescent="0.2"/>
    <row r="50876" ht="13.15" customHeight="1" x14ac:dyDescent="0.2"/>
    <row r="50877" ht="13.15" customHeight="1" x14ac:dyDescent="0.2"/>
    <row r="50878" ht="13.15" customHeight="1" x14ac:dyDescent="0.2"/>
    <row r="50879" ht="13.15" customHeight="1" x14ac:dyDescent="0.2"/>
    <row r="50880" ht="13.15" customHeight="1" x14ac:dyDescent="0.2"/>
    <row r="50881" ht="13.15" customHeight="1" x14ac:dyDescent="0.2"/>
    <row r="50882" ht="13.15" customHeight="1" x14ac:dyDescent="0.2"/>
    <row r="50883" ht="13.15" customHeight="1" x14ac:dyDescent="0.2"/>
    <row r="50884" ht="13.15" customHeight="1" x14ac:dyDescent="0.2"/>
    <row r="50885" ht="13.15" customHeight="1" x14ac:dyDescent="0.2"/>
    <row r="50886" ht="13.15" customHeight="1" x14ac:dyDescent="0.2"/>
    <row r="50887" ht="13.15" customHeight="1" x14ac:dyDescent="0.2"/>
    <row r="50888" ht="13.15" customHeight="1" x14ac:dyDescent="0.2"/>
    <row r="50889" ht="13.15" customHeight="1" x14ac:dyDescent="0.2"/>
    <row r="50890" ht="13.15" customHeight="1" x14ac:dyDescent="0.2"/>
    <row r="50891" ht="13.15" customHeight="1" x14ac:dyDescent="0.2"/>
    <row r="50892" ht="13.15" customHeight="1" x14ac:dyDescent="0.2"/>
    <row r="50893" ht="13.15" customHeight="1" x14ac:dyDescent="0.2"/>
    <row r="50894" ht="13.15" customHeight="1" x14ac:dyDescent="0.2"/>
    <row r="50895" ht="13.15" customHeight="1" x14ac:dyDescent="0.2"/>
    <row r="50896" ht="13.15" customHeight="1" x14ac:dyDescent="0.2"/>
    <row r="50897" ht="13.15" customHeight="1" x14ac:dyDescent="0.2"/>
    <row r="50898" ht="13.15" customHeight="1" x14ac:dyDescent="0.2"/>
    <row r="50899" ht="13.15" customHeight="1" x14ac:dyDescent="0.2"/>
    <row r="50900" ht="13.15" customHeight="1" x14ac:dyDescent="0.2"/>
    <row r="50901" ht="13.15" customHeight="1" x14ac:dyDescent="0.2"/>
    <row r="50902" ht="13.15" customHeight="1" x14ac:dyDescent="0.2"/>
    <row r="50903" ht="13.15" customHeight="1" x14ac:dyDescent="0.2"/>
    <row r="50904" ht="13.15" customHeight="1" x14ac:dyDescent="0.2"/>
    <row r="50905" ht="13.15" customHeight="1" x14ac:dyDescent="0.2"/>
    <row r="50906" ht="13.15" customHeight="1" x14ac:dyDescent="0.2"/>
    <row r="50907" ht="13.15" customHeight="1" x14ac:dyDescent="0.2"/>
    <row r="50908" ht="13.15" customHeight="1" x14ac:dyDescent="0.2"/>
    <row r="50909" ht="13.15" customHeight="1" x14ac:dyDescent="0.2"/>
    <row r="50910" ht="13.15" customHeight="1" x14ac:dyDescent="0.2"/>
    <row r="50911" ht="13.15" customHeight="1" x14ac:dyDescent="0.2"/>
    <row r="50912" ht="13.15" customHeight="1" x14ac:dyDescent="0.2"/>
    <row r="50913" ht="13.15" customHeight="1" x14ac:dyDescent="0.2"/>
    <row r="50914" ht="13.15" customHeight="1" x14ac:dyDescent="0.2"/>
    <row r="50915" ht="13.15" customHeight="1" x14ac:dyDescent="0.2"/>
    <row r="50916" ht="13.15" customHeight="1" x14ac:dyDescent="0.2"/>
    <row r="50917" ht="13.15" customHeight="1" x14ac:dyDescent="0.2"/>
    <row r="50918" ht="13.15" customHeight="1" x14ac:dyDescent="0.2"/>
    <row r="50919" ht="13.15" customHeight="1" x14ac:dyDescent="0.2"/>
    <row r="50920" ht="13.15" customHeight="1" x14ac:dyDescent="0.2"/>
    <row r="50921" ht="13.15" customHeight="1" x14ac:dyDescent="0.2"/>
    <row r="50922" ht="13.15" customHeight="1" x14ac:dyDescent="0.2"/>
    <row r="50923" ht="13.15" customHeight="1" x14ac:dyDescent="0.2"/>
    <row r="50924" ht="13.15" customHeight="1" x14ac:dyDescent="0.2"/>
    <row r="50925" ht="13.15" customHeight="1" x14ac:dyDescent="0.2"/>
    <row r="50926" ht="13.15" customHeight="1" x14ac:dyDescent="0.2"/>
    <row r="50927" ht="13.15" customHeight="1" x14ac:dyDescent="0.2"/>
    <row r="50928" ht="13.15" customHeight="1" x14ac:dyDescent="0.2"/>
    <row r="50929" ht="13.15" customHeight="1" x14ac:dyDescent="0.2"/>
    <row r="50930" ht="13.15" customHeight="1" x14ac:dyDescent="0.2"/>
    <row r="50931" ht="13.15" customHeight="1" x14ac:dyDescent="0.2"/>
    <row r="50932" ht="13.15" customHeight="1" x14ac:dyDescent="0.2"/>
    <row r="50933" ht="13.15" customHeight="1" x14ac:dyDescent="0.2"/>
    <row r="50934" ht="13.15" customHeight="1" x14ac:dyDescent="0.2"/>
    <row r="50935" ht="13.15" customHeight="1" x14ac:dyDescent="0.2"/>
    <row r="50936" ht="13.15" customHeight="1" x14ac:dyDescent="0.2"/>
    <row r="50937" ht="13.15" customHeight="1" x14ac:dyDescent="0.2"/>
    <row r="50938" ht="13.15" customHeight="1" x14ac:dyDescent="0.2"/>
    <row r="50939" ht="13.15" customHeight="1" x14ac:dyDescent="0.2"/>
    <row r="50940" ht="13.15" customHeight="1" x14ac:dyDescent="0.2"/>
    <row r="50941" ht="13.15" customHeight="1" x14ac:dyDescent="0.2"/>
    <row r="50942" ht="13.15" customHeight="1" x14ac:dyDescent="0.2"/>
    <row r="50943" ht="13.15" customHeight="1" x14ac:dyDescent="0.2"/>
    <row r="50944" ht="13.15" customHeight="1" x14ac:dyDescent="0.2"/>
    <row r="50945" ht="13.15" customHeight="1" x14ac:dyDescent="0.2"/>
    <row r="50946" ht="13.15" customHeight="1" x14ac:dyDescent="0.2"/>
    <row r="50947" ht="13.15" customHeight="1" x14ac:dyDescent="0.2"/>
    <row r="50948" ht="13.15" customHeight="1" x14ac:dyDescent="0.2"/>
    <row r="50949" ht="13.15" customHeight="1" x14ac:dyDescent="0.2"/>
    <row r="50950" ht="13.15" customHeight="1" x14ac:dyDescent="0.2"/>
    <row r="50951" ht="13.15" customHeight="1" x14ac:dyDescent="0.2"/>
    <row r="50952" ht="13.15" customHeight="1" x14ac:dyDescent="0.2"/>
    <row r="50953" ht="13.15" customHeight="1" x14ac:dyDescent="0.2"/>
    <row r="50954" ht="13.15" customHeight="1" x14ac:dyDescent="0.2"/>
    <row r="50955" ht="13.15" customHeight="1" x14ac:dyDescent="0.2"/>
    <row r="50956" ht="13.15" customHeight="1" x14ac:dyDescent="0.2"/>
    <row r="50957" ht="13.15" customHeight="1" x14ac:dyDescent="0.2"/>
    <row r="50958" ht="13.15" customHeight="1" x14ac:dyDescent="0.2"/>
    <row r="50959" ht="13.15" customHeight="1" x14ac:dyDescent="0.2"/>
    <row r="50960" ht="13.15" customHeight="1" x14ac:dyDescent="0.2"/>
    <row r="50961" ht="13.15" customHeight="1" x14ac:dyDescent="0.2"/>
    <row r="50962" ht="13.15" customHeight="1" x14ac:dyDescent="0.2"/>
    <row r="50963" ht="13.15" customHeight="1" x14ac:dyDescent="0.2"/>
    <row r="50964" ht="13.15" customHeight="1" x14ac:dyDescent="0.2"/>
    <row r="50965" ht="13.15" customHeight="1" x14ac:dyDescent="0.2"/>
    <row r="50966" ht="13.15" customHeight="1" x14ac:dyDescent="0.2"/>
    <row r="50967" ht="13.15" customHeight="1" x14ac:dyDescent="0.2"/>
    <row r="50968" ht="13.15" customHeight="1" x14ac:dyDescent="0.2"/>
    <row r="50969" ht="13.15" customHeight="1" x14ac:dyDescent="0.2"/>
    <row r="50970" ht="13.15" customHeight="1" x14ac:dyDescent="0.2"/>
    <row r="50971" ht="13.15" customHeight="1" x14ac:dyDescent="0.2"/>
    <row r="50972" ht="13.15" customHeight="1" x14ac:dyDescent="0.2"/>
    <row r="50973" ht="13.15" customHeight="1" x14ac:dyDescent="0.2"/>
    <row r="50974" ht="13.15" customHeight="1" x14ac:dyDescent="0.2"/>
    <row r="50975" ht="13.15" customHeight="1" x14ac:dyDescent="0.2"/>
    <row r="50976" ht="13.15" customHeight="1" x14ac:dyDescent="0.2"/>
    <row r="50977" ht="13.15" customHeight="1" x14ac:dyDescent="0.2"/>
    <row r="50978" ht="13.15" customHeight="1" x14ac:dyDescent="0.2"/>
    <row r="50979" ht="13.15" customHeight="1" x14ac:dyDescent="0.2"/>
    <row r="50980" ht="13.15" customHeight="1" x14ac:dyDescent="0.2"/>
    <row r="50981" ht="13.15" customHeight="1" x14ac:dyDescent="0.2"/>
    <row r="50982" ht="13.15" customHeight="1" x14ac:dyDescent="0.2"/>
    <row r="50983" ht="13.15" customHeight="1" x14ac:dyDescent="0.2"/>
    <row r="50984" ht="13.15" customHeight="1" x14ac:dyDescent="0.2"/>
    <row r="50985" ht="13.15" customHeight="1" x14ac:dyDescent="0.2"/>
    <row r="50986" ht="13.15" customHeight="1" x14ac:dyDescent="0.2"/>
    <row r="50987" ht="13.15" customHeight="1" x14ac:dyDescent="0.2"/>
    <row r="50988" ht="13.15" customHeight="1" x14ac:dyDescent="0.2"/>
    <row r="50989" ht="13.15" customHeight="1" x14ac:dyDescent="0.2"/>
    <row r="50990" ht="13.15" customHeight="1" x14ac:dyDescent="0.2"/>
    <row r="50991" ht="13.15" customHeight="1" x14ac:dyDescent="0.2"/>
    <row r="50992" ht="13.15" customHeight="1" x14ac:dyDescent="0.2"/>
    <row r="50993" ht="13.15" customHeight="1" x14ac:dyDescent="0.2"/>
    <row r="50994" ht="13.15" customHeight="1" x14ac:dyDescent="0.2"/>
    <row r="50995" ht="13.15" customHeight="1" x14ac:dyDescent="0.2"/>
    <row r="50996" ht="13.15" customHeight="1" x14ac:dyDescent="0.2"/>
    <row r="50997" ht="13.15" customHeight="1" x14ac:dyDescent="0.2"/>
    <row r="50998" ht="13.15" customHeight="1" x14ac:dyDescent="0.2"/>
    <row r="50999" ht="13.15" customHeight="1" x14ac:dyDescent="0.2"/>
    <row r="51000" ht="13.15" customHeight="1" x14ac:dyDescent="0.2"/>
    <row r="51001" ht="13.15" customHeight="1" x14ac:dyDescent="0.2"/>
    <row r="51002" ht="13.15" customHeight="1" x14ac:dyDescent="0.2"/>
    <row r="51003" ht="13.15" customHeight="1" x14ac:dyDescent="0.2"/>
    <row r="51004" ht="13.15" customHeight="1" x14ac:dyDescent="0.2"/>
    <row r="51005" ht="13.15" customHeight="1" x14ac:dyDescent="0.2"/>
    <row r="51006" ht="13.15" customHeight="1" x14ac:dyDescent="0.2"/>
    <row r="51007" ht="13.15" customHeight="1" x14ac:dyDescent="0.2"/>
    <row r="51008" ht="13.15" customHeight="1" x14ac:dyDescent="0.2"/>
    <row r="51009" ht="13.15" customHeight="1" x14ac:dyDescent="0.2"/>
    <row r="51010" ht="13.15" customHeight="1" x14ac:dyDescent="0.2"/>
    <row r="51011" ht="13.15" customHeight="1" x14ac:dyDescent="0.2"/>
    <row r="51012" ht="13.15" customHeight="1" x14ac:dyDescent="0.2"/>
    <row r="51013" ht="13.15" customHeight="1" x14ac:dyDescent="0.2"/>
    <row r="51014" ht="13.15" customHeight="1" x14ac:dyDescent="0.2"/>
    <row r="51015" ht="13.15" customHeight="1" x14ac:dyDescent="0.2"/>
    <row r="51016" ht="13.15" customHeight="1" x14ac:dyDescent="0.2"/>
    <row r="51017" ht="13.15" customHeight="1" x14ac:dyDescent="0.2"/>
    <row r="51018" ht="13.15" customHeight="1" x14ac:dyDescent="0.2"/>
    <row r="51019" ht="13.15" customHeight="1" x14ac:dyDescent="0.2"/>
    <row r="51020" ht="13.15" customHeight="1" x14ac:dyDescent="0.2"/>
    <row r="51021" ht="13.15" customHeight="1" x14ac:dyDescent="0.2"/>
    <row r="51022" ht="13.15" customHeight="1" x14ac:dyDescent="0.2"/>
    <row r="51023" ht="13.15" customHeight="1" x14ac:dyDescent="0.2"/>
    <row r="51024" ht="13.15" customHeight="1" x14ac:dyDescent="0.2"/>
    <row r="51025" ht="13.15" customHeight="1" x14ac:dyDescent="0.2"/>
    <row r="51026" ht="13.15" customHeight="1" x14ac:dyDescent="0.2"/>
    <row r="51027" ht="13.15" customHeight="1" x14ac:dyDescent="0.2"/>
    <row r="51028" ht="13.15" customHeight="1" x14ac:dyDescent="0.2"/>
    <row r="51029" ht="13.15" customHeight="1" x14ac:dyDescent="0.2"/>
    <row r="51030" ht="13.15" customHeight="1" x14ac:dyDescent="0.2"/>
    <row r="51031" ht="13.15" customHeight="1" x14ac:dyDescent="0.2"/>
    <row r="51032" ht="13.15" customHeight="1" x14ac:dyDescent="0.2"/>
    <row r="51033" ht="13.15" customHeight="1" x14ac:dyDescent="0.2"/>
    <row r="51034" ht="13.15" customHeight="1" x14ac:dyDescent="0.2"/>
    <row r="51035" ht="13.15" customHeight="1" x14ac:dyDescent="0.2"/>
    <row r="51036" ht="13.15" customHeight="1" x14ac:dyDescent="0.2"/>
    <row r="51037" ht="13.15" customHeight="1" x14ac:dyDescent="0.2"/>
    <row r="51038" ht="13.15" customHeight="1" x14ac:dyDescent="0.2"/>
    <row r="51039" ht="13.15" customHeight="1" x14ac:dyDescent="0.2"/>
    <row r="51040" ht="13.15" customHeight="1" x14ac:dyDescent="0.2"/>
    <row r="51041" ht="13.15" customHeight="1" x14ac:dyDescent="0.2"/>
    <row r="51042" ht="13.15" customHeight="1" x14ac:dyDescent="0.2"/>
    <row r="51043" ht="13.15" customHeight="1" x14ac:dyDescent="0.2"/>
    <row r="51044" ht="13.15" customHeight="1" x14ac:dyDescent="0.2"/>
    <row r="51045" ht="13.15" customHeight="1" x14ac:dyDescent="0.2"/>
    <row r="51046" ht="13.15" customHeight="1" x14ac:dyDescent="0.2"/>
    <row r="51047" ht="13.15" customHeight="1" x14ac:dyDescent="0.2"/>
    <row r="51048" ht="13.15" customHeight="1" x14ac:dyDescent="0.2"/>
    <row r="51049" ht="13.15" customHeight="1" x14ac:dyDescent="0.2"/>
    <row r="51050" ht="13.15" customHeight="1" x14ac:dyDescent="0.2"/>
    <row r="51051" ht="13.15" customHeight="1" x14ac:dyDescent="0.2"/>
    <row r="51052" ht="13.15" customHeight="1" x14ac:dyDescent="0.2"/>
    <row r="51053" ht="13.15" customHeight="1" x14ac:dyDescent="0.2"/>
    <row r="51054" ht="13.15" customHeight="1" x14ac:dyDescent="0.2"/>
    <row r="51055" ht="13.15" customHeight="1" x14ac:dyDescent="0.2"/>
    <row r="51056" ht="13.15" customHeight="1" x14ac:dyDescent="0.2"/>
    <row r="51057" ht="13.15" customHeight="1" x14ac:dyDescent="0.2"/>
    <row r="51058" ht="13.15" customHeight="1" x14ac:dyDescent="0.2"/>
    <row r="51059" ht="13.15" customHeight="1" x14ac:dyDescent="0.2"/>
    <row r="51060" ht="13.15" customHeight="1" x14ac:dyDescent="0.2"/>
    <row r="51061" ht="13.15" customHeight="1" x14ac:dyDescent="0.2"/>
    <row r="51062" ht="13.15" customHeight="1" x14ac:dyDescent="0.2"/>
    <row r="51063" ht="13.15" customHeight="1" x14ac:dyDescent="0.2"/>
    <row r="51064" ht="13.15" customHeight="1" x14ac:dyDescent="0.2"/>
    <row r="51065" ht="13.15" customHeight="1" x14ac:dyDescent="0.2"/>
    <row r="51066" ht="13.15" customHeight="1" x14ac:dyDescent="0.2"/>
    <row r="51067" ht="13.15" customHeight="1" x14ac:dyDescent="0.2"/>
    <row r="51068" ht="13.15" customHeight="1" x14ac:dyDescent="0.2"/>
    <row r="51069" ht="13.15" customHeight="1" x14ac:dyDescent="0.2"/>
    <row r="51070" ht="13.15" customHeight="1" x14ac:dyDescent="0.2"/>
    <row r="51071" ht="13.15" customHeight="1" x14ac:dyDescent="0.2"/>
    <row r="51072" ht="13.15" customHeight="1" x14ac:dyDescent="0.2"/>
    <row r="51073" ht="13.15" customHeight="1" x14ac:dyDescent="0.2"/>
    <row r="51074" ht="13.15" customHeight="1" x14ac:dyDescent="0.2"/>
    <row r="51075" ht="13.15" customHeight="1" x14ac:dyDescent="0.2"/>
    <row r="51076" ht="13.15" customHeight="1" x14ac:dyDescent="0.2"/>
    <row r="51077" ht="13.15" customHeight="1" x14ac:dyDescent="0.2"/>
    <row r="51078" ht="13.15" customHeight="1" x14ac:dyDescent="0.2"/>
    <row r="51079" ht="13.15" customHeight="1" x14ac:dyDescent="0.2"/>
    <row r="51080" ht="13.15" customHeight="1" x14ac:dyDescent="0.2"/>
    <row r="51081" ht="13.15" customHeight="1" x14ac:dyDescent="0.2"/>
    <row r="51082" ht="13.15" customHeight="1" x14ac:dyDescent="0.2"/>
    <row r="51083" ht="13.15" customHeight="1" x14ac:dyDescent="0.2"/>
    <row r="51084" ht="13.15" customHeight="1" x14ac:dyDescent="0.2"/>
    <row r="51085" ht="13.15" customHeight="1" x14ac:dyDescent="0.2"/>
    <row r="51086" ht="13.15" customHeight="1" x14ac:dyDescent="0.2"/>
    <row r="51087" ht="13.15" customHeight="1" x14ac:dyDescent="0.2"/>
    <row r="51088" ht="13.15" customHeight="1" x14ac:dyDescent="0.2"/>
    <row r="51089" ht="13.15" customHeight="1" x14ac:dyDescent="0.2"/>
    <row r="51090" ht="13.15" customHeight="1" x14ac:dyDescent="0.2"/>
    <row r="51091" ht="13.15" customHeight="1" x14ac:dyDescent="0.2"/>
    <row r="51092" ht="13.15" customHeight="1" x14ac:dyDescent="0.2"/>
    <row r="51093" ht="13.15" customHeight="1" x14ac:dyDescent="0.2"/>
    <row r="51094" ht="13.15" customHeight="1" x14ac:dyDescent="0.2"/>
    <row r="51095" ht="13.15" customHeight="1" x14ac:dyDescent="0.2"/>
    <row r="51096" ht="13.15" customHeight="1" x14ac:dyDescent="0.2"/>
    <row r="51097" ht="13.15" customHeight="1" x14ac:dyDescent="0.2"/>
    <row r="51098" ht="13.15" customHeight="1" x14ac:dyDescent="0.2"/>
    <row r="51099" ht="13.15" customHeight="1" x14ac:dyDescent="0.2"/>
    <row r="51100" ht="13.15" customHeight="1" x14ac:dyDescent="0.2"/>
    <row r="51101" ht="13.15" customHeight="1" x14ac:dyDescent="0.2"/>
    <row r="51102" ht="13.15" customHeight="1" x14ac:dyDescent="0.2"/>
    <row r="51103" ht="13.15" customHeight="1" x14ac:dyDescent="0.2"/>
    <row r="51104" ht="13.15" customHeight="1" x14ac:dyDescent="0.2"/>
    <row r="51105" ht="13.15" customHeight="1" x14ac:dyDescent="0.2"/>
    <row r="51106" ht="13.15" customHeight="1" x14ac:dyDescent="0.2"/>
    <row r="51107" ht="13.15" customHeight="1" x14ac:dyDescent="0.2"/>
    <row r="51108" ht="13.15" customHeight="1" x14ac:dyDescent="0.2"/>
    <row r="51109" ht="13.15" customHeight="1" x14ac:dyDescent="0.2"/>
    <row r="51110" ht="13.15" customHeight="1" x14ac:dyDescent="0.2"/>
    <row r="51111" ht="13.15" customHeight="1" x14ac:dyDescent="0.2"/>
    <row r="51112" ht="13.15" customHeight="1" x14ac:dyDescent="0.2"/>
    <row r="51113" ht="13.15" customHeight="1" x14ac:dyDescent="0.2"/>
    <row r="51114" ht="13.15" customHeight="1" x14ac:dyDescent="0.2"/>
    <row r="51115" ht="13.15" customHeight="1" x14ac:dyDescent="0.2"/>
    <row r="51116" ht="13.15" customHeight="1" x14ac:dyDescent="0.2"/>
    <row r="51117" ht="13.15" customHeight="1" x14ac:dyDescent="0.2"/>
    <row r="51118" ht="13.15" customHeight="1" x14ac:dyDescent="0.2"/>
    <row r="51119" ht="13.15" customHeight="1" x14ac:dyDescent="0.2"/>
    <row r="51120" ht="13.15" customHeight="1" x14ac:dyDescent="0.2"/>
    <row r="51121" ht="13.15" customHeight="1" x14ac:dyDescent="0.2"/>
    <row r="51122" ht="13.15" customHeight="1" x14ac:dyDescent="0.2"/>
    <row r="51123" ht="13.15" customHeight="1" x14ac:dyDescent="0.2"/>
    <row r="51124" ht="13.15" customHeight="1" x14ac:dyDescent="0.2"/>
    <row r="51125" ht="13.15" customHeight="1" x14ac:dyDescent="0.2"/>
    <row r="51126" ht="13.15" customHeight="1" x14ac:dyDescent="0.2"/>
    <row r="51127" ht="13.15" customHeight="1" x14ac:dyDescent="0.2"/>
    <row r="51128" ht="13.15" customHeight="1" x14ac:dyDescent="0.2"/>
    <row r="51129" ht="13.15" customHeight="1" x14ac:dyDescent="0.2"/>
    <row r="51130" ht="13.15" customHeight="1" x14ac:dyDescent="0.2"/>
    <row r="51131" ht="13.15" customHeight="1" x14ac:dyDescent="0.2"/>
    <row r="51132" ht="13.15" customHeight="1" x14ac:dyDescent="0.2"/>
    <row r="51133" ht="13.15" customHeight="1" x14ac:dyDescent="0.2"/>
    <row r="51134" ht="13.15" customHeight="1" x14ac:dyDescent="0.2"/>
    <row r="51135" ht="13.15" customHeight="1" x14ac:dyDescent="0.2"/>
    <row r="51136" ht="13.15" customHeight="1" x14ac:dyDescent="0.2"/>
    <row r="51137" ht="13.15" customHeight="1" x14ac:dyDescent="0.2"/>
    <row r="51138" ht="13.15" customHeight="1" x14ac:dyDescent="0.2"/>
    <row r="51139" ht="13.15" customHeight="1" x14ac:dyDescent="0.2"/>
    <row r="51140" ht="13.15" customHeight="1" x14ac:dyDescent="0.2"/>
    <row r="51141" ht="13.15" customHeight="1" x14ac:dyDescent="0.2"/>
    <row r="51142" ht="13.15" customHeight="1" x14ac:dyDescent="0.2"/>
    <row r="51143" ht="13.15" customHeight="1" x14ac:dyDescent="0.2"/>
    <row r="51144" ht="13.15" customHeight="1" x14ac:dyDescent="0.2"/>
    <row r="51145" ht="13.15" customHeight="1" x14ac:dyDescent="0.2"/>
    <row r="51146" ht="13.15" customHeight="1" x14ac:dyDescent="0.2"/>
    <row r="51147" ht="13.15" customHeight="1" x14ac:dyDescent="0.2"/>
    <row r="51148" ht="13.15" customHeight="1" x14ac:dyDescent="0.2"/>
    <row r="51149" ht="13.15" customHeight="1" x14ac:dyDescent="0.2"/>
    <row r="51150" ht="13.15" customHeight="1" x14ac:dyDescent="0.2"/>
    <row r="51151" ht="13.15" customHeight="1" x14ac:dyDescent="0.2"/>
    <row r="51152" ht="13.15" customHeight="1" x14ac:dyDescent="0.2"/>
    <row r="51153" ht="13.15" customHeight="1" x14ac:dyDescent="0.2"/>
    <row r="51154" ht="13.15" customHeight="1" x14ac:dyDescent="0.2"/>
    <row r="51155" ht="13.15" customHeight="1" x14ac:dyDescent="0.2"/>
    <row r="51156" ht="13.15" customHeight="1" x14ac:dyDescent="0.2"/>
    <row r="51157" ht="13.15" customHeight="1" x14ac:dyDescent="0.2"/>
    <row r="51158" ht="13.15" customHeight="1" x14ac:dyDescent="0.2"/>
    <row r="51159" ht="13.15" customHeight="1" x14ac:dyDescent="0.2"/>
    <row r="51160" ht="13.15" customHeight="1" x14ac:dyDescent="0.2"/>
    <row r="51161" ht="13.15" customHeight="1" x14ac:dyDescent="0.2"/>
    <row r="51162" ht="13.15" customHeight="1" x14ac:dyDescent="0.2"/>
    <row r="51163" ht="13.15" customHeight="1" x14ac:dyDescent="0.2"/>
    <row r="51164" ht="13.15" customHeight="1" x14ac:dyDescent="0.2"/>
    <row r="51165" ht="13.15" customHeight="1" x14ac:dyDescent="0.2"/>
    <row r="51166" ht="13.15" customHeight="1" x14ac:dyDescent="0.2"/>
    <row r="51167" ht="13.15" customHeight="1" x14ac:dyDescent="0.2"/>
    <row r="51168" ht="13.15" customHeight="1" x14ac:dyDescent="0.2"/>
    <row r="51169" ht="13.15" customHeight="1" x14ac:dyDescent="0.2"/>
    <row r="51170" ht="13.15" customHeight="1" x14ac:dyDescent="0.2"/>
    <row r="51171" ht="13.15" customHeight="1" x14ac:dyDescent="0.2"/>
    <row r="51172" ht="13.15" customHeight="1" x14ac:dyDescent="0.2"/>
    <row r="51173" ht="13.15" customHeight="1" x14ac:dyDescent="0.2"/>
    <row r="51174" ht="13.15" customHeight="1" x14ac:dyDescent="0.2"/>
    <row r="51175" ht="13.15" customHeight="1" x14ac:dyDescent="0.2"/>
    <row r="51176" ht="13.15" customHeight="1" x14ac:dyDescent="0.2"/>
    <row r="51177" ht="13.15" customHeight="1" x14ac:dyDescent="0.2"/>
    <row r="51178" ht="13.15" customHeight="1" x14ac:dyDescent="0.2"/>
    <row r="51179" ht="13.15" customHeight="1" x14ac:dyDescent="0.2"/>
    <row r="51180" ht="13.15" customHeight="1" x14ac:dyDescent="0.2"/>
    <row r="51181" ht="13.15" customHeight="1" x14ac:dyDescent="0.2"/>
    <row r="51182" ht="13.15" customHeight="1" x14ac:dyDescent="0.2"/>
    <row r="51183" ht="13.15" customHeight="1" x14ac:dyDescent="0.2"/>
    <row r="51184" ht="13.15" customHeight="1" x14ac:dyDescent="0.2"/>
    <row r="51185" ht="13.15" customHeight="1" x14ac:dyDescent="0.2"/>
    <row r="51186" ht="13.15" customHeight="1" x14ac:dyDescent="0.2"/>
    <row r="51187" ht="13.15" customHeight="1" x14ac:dyDescent="0.2"/>
    <row r="51188" ht="13.15" customHeight="1" x14ac:dyDescent="0.2"/>
    <row r="51189" ht="13.15" customHeight="1" x14ac:dyDescent="0.2"/>
    <row r="51190" ht="13.15" customHeight="1" x14ac:dyDescent="0.2"/>
    <row r="51191" ht="13.15" customHeight="1" x14ac:dyDescent="0.2"/>
    <row r="51192" ht="13.15" customHeight="1" x14ac:dyDescent="0.2"/>
    <row r="51193" ht="13.15" customHeight="1" x14ac:dyDescent="0.2"/>
    <row r="51194" ht="13.15" customHeight="1" x14ac:dyDescent="0.2"/>
    <row r="51195" ht="13.15" customHeight="1" x14ac:dyDescent="0.2"/>
    <row r="51196" ht="13.15" customHeight="1" x14ac:dyDescent="0.2"/>
    <row r="51197" ht="13.15" customHeight="1" x14ac:dyDescent="0.2"/>
    <row r="51198" ht="13.15" customHeight="1" x14ac:dyDescent="0.2"/>
    <row r="51199" ht="13.15" customHeight="1" x14ac:dyDescent="0.2"/>
    <row r="51200" ht="13.15" customHeight="1" x14ac:dyDescent="0.2"/>
    <row r="51201" ht="13.15" customHeight="1" x14ac:dyDescent="0.2"/>
    <row r="51202" ht="13.15" customHeight="1" x14ac:dyDescent="0.2"/>
    <row r="51203" ht="13.15" customHeight="1" x14ac:dyDescent="0.2"/>
    <row r="51204" ht="13.15" customHeight="1" x14ac:dyDescent="0.2"/>
    <row r="51205" ht="13.15" customHeight="1" x14ac:dyDescent="0.2"/>
    <row r="51206" ht="13.15" customHeight="1" x14ac:dyDescent="0.2"/>
    <row r="51207" ht="13.15" customHeight="1" x14ac:dyDescent="0.2"/>
    <row r="51208" ht="13.15" customHeight="1" x14ac:dyDescent="0.2"/>
    <row r="51209" ht="13.15" customHeight="1" x14ac:dyDescent="0.2"/>
    <row r="51210" ht="13.15" customHeight="1" x14ac:dyDescent="0.2"/>
    <row r="51211" ht="13.15" customHeight="1" x14ac:dyDescent="0.2"/>
    <row r="51212" ht="13.15" customHeight="1" x14ac:dyDescent="0.2"/>
    <row r="51213" ht="13.15" customHeight="1" x14ac:dyDescent="0.2"/>
    <row r="51214" ht="13.15" customHeight="1" x14ac:dyDescent="0.2"/>
    <row r="51215" ht="13.15" customHeight="1" x14ac:dyDescent="0.2"/>
    <row r="51216" ht="13.15" customHeight="1" x14ac:dyDescent="0.2"/>
    <row r="51217" ht="13.15" customHeight="1" x14ac:dyDescent="0.2"/>
    <row r="51218" ht="13.15" customHeight="1" x14ac:dyDescent="0.2"/>
    <row r="51219" ht="13.15" customHeight="1" x14ac:dyDescent="0.2"/>
    <row r="51220" ht="13.15" customHeight="1" x14ac:dyDescent="0.2"/>
    <row r="51221" ht="13.15" customHeight="1" x14ac:dyDescent="0.2"/>
    <row r="51222" ht="13.15" customHeight="1" x14ac:dyDescent="0.2"/>
    <row r="51223" ht="13.15" customHeight="1" x14ac:dyDescent="0.2"/>
    <row r="51224" ht="13.15" customHeight="1" x14ac:dyDescent="0.2"/>
    <row r="51225" ht="13.15" customHeight="1" x14ac:dyDescent="0.2"/>
    <row r="51226" ht="13.15" customHeight="1" x14ac:dyDescent="0.2"/>
    <row r="51227" ht="13.15" customHeight="1" x14ac:dyDescent="0.2"/>
    <row r="51228" ht="13.15" customHeight="1" x14ac:dyDescent="0.2"/>
    <row r="51229" ht="13.15" customHeight="1" x14ac:dyDescent="0.2"/>
    <row r="51230" ht="13.15" customHeight="1" x14ac:dyDescent="0.2"/>
    <row r="51231" ht="13.15" customHeight="1" x14ac:dyDescent="0.2"/>
    <row r="51232" ht="13.15" customHeight="1" x14ac:dyDescent="0.2"/>
    <row r="51233" ht="13.15" customHeight="1" x14ac:dyDescent="0.2"/>
    <row r="51234" ht="13.15" customHeight="1" x14ac:dyDescent="0.2"/>
    <row r="51235" ht="13.15" customHeight="1" x14ac:dyDescent="0.2"/>
    <row r="51236" ht="13.15" customHeight="1" x14ac:dyDescent="0.2"/>
    <row r="51237" ht="13.15" customHeight="1" x14ac:dyDescent="0.2"/>
    <row r="51238" ht="13.15" customHeight="1" x14ac:dyDescent="0.2"/>
    <row r="51239" ht="13.15" customHeight="1" x14ac:dyDescent="0.2"/>
    <row r="51240" ht="13.15" customHeight="1" x14ac:dyDescent="0.2"/>
    <row r="51241" ht="13.15" customHeight="1" x14ac:dyDescent="0.2"/>
    <row r="51242" ht="13.15" customHeight="1" x14ac:dyDescent="0.2"/>
    <row r="51243" ht="13.15" customHeight="1" x14ac:dyDescent="0.2"/>
    <row r="51244" ht="13.15" customHeight="1" x14ac:dyDescent="0.2"/>
    <row r="51245" ht="13.15" customHeight="1" x14ac:dyDescent="0.2"/>
    <row r="51246" ht="13.15" customHeight="1" x14ac:dyDescent="0.2"/>
    <row r="51247" ht="13.15" customHeight="1" x14ac:dyDescent="0.2"/>
    <row r="51248" ht="13.15" customHeight="1" x14ac:dyDescent="0.2"/>
    <row r="51249" ht="13.15" customHeight="1" x14ac:dyDescent="0.2"/>
    <row r="51250" ht="13.15" customHeight="1" x14ac:dyDescent="0.2"/>
    <row r="51251" ht="13.15" customHeight="1" x14ac:dyDescent="0.2"/>
    <row r="51252" ht="13.15" customHeight="1" x14ac:dyDescent="0.2"/>
    <row r="51253" ht="13.15" customHeight="1" x14ac:dyDescent="0.2"/>
    <row r="51254" ht="13.15" customHeight="1" x14ac:dyDescent="0.2"/>
    <row r="51255" ht="13.15" customHeight="1" x14ac:dyDescent="0.2"/>
    <row r="51256" ht="13.15" customHeight="1" x14ac:dyDescent="0.2"/>
    <row r="51257" ht="13.15" customHeight="1" x14ac:dyDescent="0.2"/>
    <row r="51258" ht="13.15" customHeight="1" x14ac:dyDescent="0.2"/>
    <row r="51259" ht="13.15" customHeight="1" x14ac:dyDescent="0.2"/>
    <row r="51260" ht="13.15" customHeight="1" x14ac:dyDescent="0.2"/>
    <row r="51261" ht="13.15" customHeight="1" x14ac:dyDescent="0.2"/>
    <row r="51262" ht="13.15" customHeight="1" x14ac:dyDescent="0.2"/>
    <row r="51263" ht="13.15" customHeight="1" x14ac:dyDescent="0.2"/>
    <row r="51264" ht="13.15" customHeight="1" x14ac:dyDescent="0.2"/>
    <row r="51265" ht="13.15" customHeight="1" x14ac:dyDescent="0.2"/>
    <row r="51266" ht="13.15" customHeight="1" x14ac:dyDescent="0.2"/>
    <row r="51267" ht="13.15" customHeight="1" x14ac:dyDescent="0.2"/>
    <row r="51268" ht="13.15" customHeight="1" x14ac:dyDescent="0.2"/>
    <row r="51269" ht="13.15" customHeight="1" x14ac:dyDescent="0.2"/>
    <row r="51270" ht="13.15" customHeight="1" x14ac:dyDescent="0.2"/>
    <row r="51271" ht="13.15" customHeight="1" x14ac:dyDescent="0.2"/>
    <row r="51272" ht="13.15" customHeight="1" x14ac:dyDescent="0.2"/>
    <row r="51273" ht="13.15" customHeight="1" x14ac:dyDescent="0.2"/>
    <row r="51274" ht="13.15" customHeight="1" x14ac:dyDescent="0.2"/>
    <row r="51275" ht="13.15" customHeight="1" x14ac:dyDescent="0.2"/>
    <row r="51276" ht="13.15" customHeight="1" x14ac:dyDescent="0.2"/>
    <row r="51277" ht="13.15" customHeight="1" x14ac:dyDescent="0.2"/>
    <row r="51278" ht="13.15" customHeight="1" x14ac:dyDescent="0.2"/>
    <row r="51279" ht="13.15" customHeight="1" x14ac:dyDescent="0.2"/>
    <row r="51280" ht="13.15" customHeight="1" x14ac:dyDescent="0.2"/>
    <row r="51281" ht="13.15" customHeight="1" x14ac:dyDescent="0.2"/>
    <row r="51282" ht="13.15" customHeight="1" x14ac:dyDescent="0.2"/>
    <row r="51283" ht="13.15" customHeight="1" x14ac:dyDescent="0.2"/>
    <row r="51284" ht="13.15" customHeight="1" x14ac:dyDescent="0.2"/>
    <row r="51285" ht="13.15" customHeight="1" x14ac:dyDescent="0.2"/>
    <row r="51286" ht="13.15" customHeight="1" x14ac:dyDescent="0.2"/>
    <row r="51287" ht="13.15" customHeight="1" x14ac:dyDescent="0.2"/>
    <row r="51288" ht="13.15" customHeight="1" x14ac:dyDescent="0.2"/>
    <row r="51289" ht="13.15" customHeight="1" x14ac:dyDescent="0.2"/>
    <row r="51290" ht="13.15" customHeight="1" x14ac:dyDescent="0.2"/>
    <row r="51291" ht="13.15" customHeight="1" x14ac:dyDescent="0.2"/>
    <row r="51292" ht="13.15" customHeight="1" x14ac:dyDescent="0.2"/>
    <row r="51293" ht="13.15" customHeight="1" x14ac:dyDescent="0.2"/>
    <row r="51294" ht="13.15" customHeight="1" x14ac:dyDescent="0.2"/>
    <row r="51295" ht="13.15" customHeight="1" x14ac:dyDescent="0.2"/>
    <row r="51296" ht="13.15" customHeight="1" x14ac:dyDescent="0.2"/>
    <row r="51297" ht="13.15" customHeight="1" x14ac:dyDescent="0.2"/>
    <row r="51298" ht="13.15" customHeight="1" x14ac:dyDescent="0.2"/>
    <row r="51299" ht="13.15" customHeight="1" x14ac:dyDescent="0.2"/>
    <row r="51300" ht="13.15" customHeight="1" x14ac:dyDescent="0.2"/>
    <row r="51301" ht="13.15" customHeight="1" x14ac:dyDescent="0.2"/>
    <row r="51302" ht="13.15" customHeight="1" x14ac:dyDescent="0.2"/>
    <row r="51303" ht="13.15" customHeight="1" x14ac:dyDescent="0.2"/>
    <row r="51304" ht="13.15" customHeight="1" x14ac:dyDescent="0.2"/>
    <row r="51305" ht="13.15" customHeight="1" x14ac:dyDescent="0.2"/>
    <row r="51306" ht="13.15" customHeight="1" x14ac:dyDescent="0.2"/>
    <row r="51307" ht="13.15" customHeight="1" x14ac:dyDescent="0.2"/>
    <row r="51308" ht="13.15" customHeight="1" x14ac:dyDescent="0.2"/>
    <row r="51309" ht="13.15" customHeight="1" x14ac:dyDescent="0.2"/>
    <row r="51310" ht="13.15" customHeight="1" x14ac:dyDescent="0.2"/>
    <row r="51311" ht="13.15" customHeight="1" x14ac:dyDescent="0.2"/>
    <row r="51312" ht="13.15" customHeight="1" x14ac:dyDescent="0.2"/>
    <row r="51313" ht="13.15" customHeight="1" x14ac:dyDescent="0.2"/>
    <row r="51314" ht="13.15" customHeight="1" x14ac:dyDescent="0.2"/>
    <row r="51315" ht="13.15" customHeight="1" x14ac:dyDescent="0.2"/>
    <row r="51316" ht="13.15" customHeight="1" x14ac:dyDescent="0.2"/>
    <row r="51317" ht="13.15" customHeight="1" x14ac:dyDescent="0.2"/>
    <row r="51318" ht="13.15" customHeight="1" x14ac:dyDescent="0.2"/>
    <row r="51319" ht="13.15" customHeight="1" x14ac:dyDescent="0.2"/>
    <row r="51320" ht="13.15" customHeight="1" x14ac:dyDescent="0.2"/>
    <row r="51321" ht="13.15" customHeight="1" x14ac:dyDescent="0.2"/>
    <row r="51322" ht="13.15" customHeight="1" x14ac:dyDescent="0.2"/>
    <row r="51323" ht="13.15" customHeight="1" x14ac:dyDescent="0.2"/>
    <row r="51324" ht="13.15" customHeight="1" x14ac:dyDescent="0.2"/>
    <row r="51325" ht="13.15" customHeight="1" x14ac:dyDescent="0.2"/>
    <row r="51326" ht="13.15" customHeight="1" x14ac:dyDescent="0.2"/>
    <row r="51327" ht="13.15" customHeight="1" x14ac:dyDescent="0.2"/>
    <row r="51328" ht="13.15" customHeight="1" x14ac:dyDescent="0.2"/>
    <row r="51329" ht="13.15" customHeight="1" x14ac:dyDescent="0.2"/>
    <row r="51330" ht="13.15" customHeight="1" x14ac:dyDescent="0.2"/>
    <row r="51331" ht="13.15" customHeight="1" x14ac:dyDescent="0.2"/>
    <row r="51332" ht="13.15" customHeight="1" x14ac:dyDescent="0.2"/>
    <row r="51333" ht="13.15" customHeight="1" x14ac:dyDescent="0.2"/>
    <row r="51334" ht="13.15" customHeight="1" x14ac:dyDescent="0.2"/>
    <row r="51335" ht="13.15" customHeight="1" x14ac:dyDescent="0.2"/>
    <row r="51336" ht="13.15" customHeight="1" x14ac:dyDescent="0.2"/>
    <row r="51337" ht="13.15" customHeight="1" x14ac:dyDescent="0.2"/>
    <row r="51338" ht="13.15" customHeight="1" x14ac:dyDescent="0.2"/>
    <row r="51339" ht="13.15" customHeight="1" x14ac:dyDescent="0.2"/>
    <row r="51340" ht="13.15" customHeight="1" x14ac:dyDescent="0.2"/>
    <row r="51341" ht="13.15" customHeight="1" x14ac:dyDescent="0.2"/>
    <row r="51342" ht="13.15" customHeight="1" x14ac:dyDescent="0.2"/>
    <row r="51343" ht="13.15" customHeight="1" x14ac:dyDescent="0.2"/>
    <row r="51344" ht="13.15" customHeight="1" x14ac:dyDescent="0.2"/>
    <row r="51345" ht="13.15" customHeight="1" x14ac:dyDescent="0.2"/>
    <row r="51346" ht="13.15" customHeight="1" x14ac:dyDescent="0.2"/>
    <row r="51347" ht="13.15" customHeight="1" x14ac:dyDescent="0.2"/>
    <row r="51348" ht="13.15" customHeight="1" x14ac:dyDescent="0.2"/>
    <row r="51349" ht="13.15" customHeight="1" x14ac:dyDescent="0.2"/>
    <row r="51350" ht="13.15" customHeight="1" x14ac:dyDescent="0.2"/>
    <row r="51351" ht="13.15" customHeight="1" x14ac:dyDescent="0.2"/>
    <row r="51352" ht="13.15" customHeight="1" x14ac:dyDescent="0.2"/>
    <row r="51353" ht="13.15" customHeight="1" x14ac:dyDescent="0.2"/>
    <row r="51354" ht="13.15" customHeight="1" x14ac:dyDescent="0.2"/>
    <row r="51355" ht="13.15" customHeight="1" x14ac:dyDescent="0.2"/>
    <row r="51356" ht="13.15" customHeight="1" x14ac:dyDescent="0.2"/>
    <row r="51357" ht="13.15" customHeight="1" x14ac:dyDescent="0.2"/>
    <row r="51358" ht="13.15" customHeight="1" x14ac:dyDescent="0.2"/>
    <row r="51359" ht="13.15" customHeight="1" x14ac:dyDescent="0.2"/>
    <row r="51360" ht="13.15" customHeight="1" x14ac:dyDescent="0.2"/>
    <row r="51361" ht="13.15" customHeight="1" x14ac:dyDescent="0.2"/>
    <row r="51362" ht="13.15" customHeight="1" x14ac:dyDescent="0.2"/>
    <row r="51363" ht="13.15" customHeight="1" x14ac:dyDescent="0.2"/>
    <row r="51364" ht="13.15" customHeight="1" x14ac:dyDescent="0.2"/>
    <row r="51365" ht="13.15" customHeight="1" x14ac:dyDescent="0.2"/>
    <row r="51366" ht="13.15" customHeight="1" x14ac:dyDescent="0.2"/>
    <row r="51367" ht="13.15" customHeight="1" x14ac:dyDescent="0.2"/>
    <row r="51368" ht="13.15" customHeight="1" x14ac:dyDescent="0.2"/>
    <row r="51369" ht="13.15" customHeight="1" x14ac:dyDescent="0.2"/>
    <row r="51370" ht="13.15" customHeight="1" x14ac:dyDescent="0.2"/>
    <row r="51371" ht="13.15" customHeight="1" x14ac:dyDescent="0.2"/>
    <row r="51372" ht="13.15" customHeight="1" x14ac:dyDescent="0.2"/>
    <row r="51373" ht="13.15" customHeight="1" x14ac:dyDescent="0.2"/>
    <row r="51374" ht="13.15" customHeight="1" x14ac:dyDescent="0.2"/>
    <row r="51375" ht="13.15" customHeight="1" x14ac:dyDescent="0.2"/>
    <row r="51376" ht="13.15" customHeight="1" x14ac:dyDescent="0.2"/>
    <row r="51377" ht="13.15" customHeight="1" x14ac:dyDescent="0.2"/>
    <row r="51378" ht="13.15" customHeight="1" x14ac:dyDescent="0.2"/>
    <row r="51379" ht="13.15" customHeight="1" x14ac:dyDescent="0.2"/>
    <row r="51380" ht="13.15" customHeight="1" x14ac:dyDescent="0.2"/>
    <row r="51381" ht="13.15" customHeight="1" x14ac:dyDescent="0.2"/>
    <row r="51382" ht="13.15" customHeight="1" x14ac:dyDescent="0.2"/>
    <row r="51383" ht="13.15" customHeight="1" x14ac:dyDescent="0.2"/>
    <row r="51384" ht="13.15" customHeight="1" x14ac:dyDescent="0.2"/>
    <row r="51385" ht="13.15" customHeight="1" x14ac:dyDescent="0.2"/>
    <row r="51386" ht="13.15" customHeight="1" x14ac:dyDescent="0.2"/>
    <row r="51387" ht="13.15" customHeight="1" x14ac:dyDescent="0.2"/>
    <row r="51388" ht="13.15" customHeight="1" x14ac:dyDescent="0.2"/>
    <row r="51389" ht="13.15" customHeight="1" x14ac:dyDescent="0.2"/>
    <row r="51390" ht="13.15" customHeight="1" x14ac:dyDescent="0.2"/>
    <row r="51391" ht="13.15" customHeight="1" x14ac:dyDescent="0.2"/>
    <row r="51392" ht="13.15" customHeight="1" x14ac:dyDescent="0.2"/>
    <row r="51393" ht="13.15" customHeight="1" x14ac:dyDescent="0.2"/>
    <row r="51394" ht="13.15" customHeight="1" x14ac:dyDescent="0.2"/>
    <row r="51395" ht="13.15" customHeight="1" x14ac:dyDescent="0.2"/>
    <row r="51396" ht="13.15" customHeight="1" x14ac:dyDescent="0.2"/>
    <row r="51397" ht="13.15" customHeight="1" x14ac:dyDescent="0.2"/>
    <row r="51398" ht="13.15" customHeight="1" x14ac:dyDescent="0.2"/>
    <row r="51399" ht="13.15" customHeight="1" x14ac:dyDescent="0.2"/>
    <row r="51400" ht="13.15" customHeight="1" x14ac:dyDescent="0.2"/>
    <row r="51401" ht="13.15" customHeight="1" x14ac:dyDescent="0.2"/>
    <row r="51402" ht="13.15" customHeight="1" x14ac:dyDescent="0.2"/>
    <row r="51403" ht="13.15" customHeight="1" x14ac:dyDescent="0.2"/>
    <row r="51404" ht="13.15" customHeight="1" x14ac:dyDescent="0.2"/>
    <row r="51405" ht="13.15" customHeight="1" x14ac:dyDescent="0.2"/>
    <row r="51406" ht="13.15" customHeight="1" x14ac:dyDescent="0.2"/>
    <row r="51407" ht="13.15" customHeight="1" x14ac:dyDescent="0.2"/>
    <row r="51408" ht="13.15" customHeight="1" x14ac:dyDescent="0.2"/>
    <row r="51409" ht="13.15" customHeight="1" x14ac:dyDescent="0.2"/>
    <row r="51410" ht="13.15" customHeight="1" x14ac:dyDescent="0.2"/>
    <row r="51411" ht="13.15" customHeight="1" x14ac:dyDescent="0.2"/>
    <row r="51412" ht="13.15" customHeight="1" x14ac:dyDescent="0.2"/>
    <row r="51413" ht="13.15" customHeight="1" x14ac:dyDescent="0.2"/>
    <row r="51414" ht="13.15" customHeight="1" x14ac:dyDescent="0.2"/>
    <row r="51415" ht="13.15" customHeight="1" x14ac:dyDescent="0.2"/>
    <row r="51416" ht="13.15" customHeight="1" x14ac:dyDescent="0.2"/>
    <row r="51417" ht="13.15" customHeight="1" x14ac:dyDescent="0.2"/>
    <row r="51418" ht="13.15" customHeight="1" x14ac:dyDescent="0.2"/>
    <row r="51419" ht="13.15" customHeight="1" x14ac:dyDescent="0.2"/>
    <row r="51420" ht="13.15" customHeight="1" x14ac:dyDescent="0.2"/>
    <row r="51421" ht="13.15" customHeight="1" x14ac:dyDescent="0.2"/>
    <row r="51422" ht="13.15" customHeight="1" x14ac:dyDescent="0.2"/>
    <row r="51423" ht="13.15" customHeight="1" x14ac:dyDescent="0.2"/>
    <row r="51424" ht="13.15" customHeight="1" x14ac:dyDescent="0.2"/>
    <row r="51425" ht="13.15" customHeight="1" x14ac:dyDescent="0.2"/>
    <row r="51426" ht="13.15" customHeight="1" x14ac:dyDescent="0.2"/>
    <row r="51427" ht="13.15" customHeight="1" x14ac:dyDescent="0.2"/>
    <row r="51428" ht="13.15" customHeight="1" x14ac:dyDescent="0.2"/>
    <row r="51429" ht="13.15" customHeight="1" x14ac:dyDescent="0.2"/>
    <row r="51430" ht="13.15" customHeight="1" x14ac:dyDescent="0.2"/>
    <row r="51431" ht="13.15" customHeight="1" x14ac:dyDescent="0.2"/>
    <row r="51432" ht="13.15" customHeight="1" x14ac:dyDescent="0.2"/>
    <row r="51433" ht="13.15" customHeight="1" x14ac:dyDescent="0.2"/>
    <row r="51434" ht="13.15" customHeight="1" x14ac:dyDescent="0.2"/>
    <row r="51435" ht="13.15" customHeight="1" x14ac:dyDescent="0.2"/>
    <row r="51436" ht="13.15" customHeight="1" x14ac:dyDescent="0.2"/>
    <row r="51437" ht="13.15" customHeight="1" x14ac:dyDescent="0.2"/>
    <row r="51438" ht="13.15" customHeight="1" x14ac:dyDescent="0.2"/>
    <row r="51439" ht="13.15" customHeight="1" x14ac:dyDescent="0.2"/>
    <row r="51440" ht="13.15" customHeight="1" x14ac:dyDescent="0.2"/>
    <row r="51441" ht="13.15" customHeight="1" x14ac:dyDescent="0.2"/>
    <row r="51442" ht="13.15" customHeight="1" x14ac:dyDescent="0.2"/>
    <row r="51443" ht="13.15" customHeight="1" x14ac:dyDescent="0.2"/>
    <row r="51444" ht="13.15" customHeight="1" x14ac:dyDescent="0.2"/>
    <row r="51445" ht="13.15" customHeight="1" x14ac:dyDescent="0.2"/>
    <row r="51446" ht="13.15" customHeight="1" x14ac:dyDescent="0.2"/>
    <row r="51447" ht="13.15" customHeight="1" x14ac:dyDescent="0.2"/>
    <row r="51448" ht="13.15" customHeight="1" x14ac:dyDescent="0.2"/>
    <row r="51449" ht="13.15" customHeight="1" x14ac:dyDescent="0.2"/>
    <row r="51450" ht="13.15" customHeight="1" x14ac:dyDescent="0.2"/>
    <row r="51451" ht="13.15" customHeight="1" x14ac:dyDescent="0.2"/>
    <row r="51452" ht="13.15" customHeight="1" x14ac:dyDescent="0.2"/>
    <row r="51453" ht="13.15" customHeight="1" x14ac:dyDescent="0.2"/>
    <row r="51454" ht="13.15" customHeight="1" x14ac:dyDescent="0.2"/>
    <row r="51455" ht="13.15" customHeight="1" x14ac:dyDescent="0.2"/>
    <row r="51456" ht="13.15" customHeight="1" x14ac:dyDescent="0.2"/>
    <row r="51457" ht="13.15" customHeight="1" x14ac:dyDescent="0.2"/>
    <row r="51458" ht="13.15" customHeight="1" x14ac:dyDescent="0.2"/>
    <row r="51459" ht="13.15" customHeight="1" x14ac:dyDescent="0.2"/>
    <row r="51460" ht="13.15" customHeight="1" x14ac:dyDescent="0.2"/>
    <row r="51461" ht="13.15" customHeight="1" x14ac:dyDescent="0.2"/>
    <row r="51462" ht="13.15" customHeight="1" x14ac:dyDescent="0.2"/>
    <row r="51463" ht="13.15" customHeight="1" x14ac:dyDescent="0.2"/>
    <row r="51464" ht="13.15" customHeight="1" x14ac:dyDescent="0.2"/>
    <row r="51465" ht="13.15" customHeight="1" x14ac:dyDescent="0.2"/>
    <row r="51466" ht="13.15" customHeight="1" x14ac:dyDescent="0.2"/>
    <row r="51467" ht="13.15" customHeight="1" x14ac:dyDescent="0.2"/>
    <row r="51468" ht="13.15" customHeight="1" x14ac:dyDescent="0.2"/>
    <row r="51469" ht="13.15" customHeight="1" x14ac:dyDescent="0.2"/>
    <row r="51470" ht="13.15" customHeight="1" x14ac:dyDescent="0.2"/>
    <row r="51471" ht="13.15" customHeight="1" x14ac:dyDescent="0.2"/>
    <row r="51472" ht="13.15" customHeight="1" x14ac:dyDescent="0.2"/>
    <row r="51473" ht="13.15" customHeight="1" x14ac:dyDescent="0.2"/>
    <row r="51474" ht="13.15" customHeight="1" x14ac:dyDescent="0.2"/>
    <row r="51475" ht="13.15" customHeight="1" x14ac:dyDescent="0.2"/>
    <row r="51476" ht="13.15" customHeight="1" x14ac:dyDescent="0.2"/>
    <row r="51477" ht="13.15" customHeight="1" x14ac:dyDescent="0.2"/>
    <row r="51478" ht="13.15" customHeight="1" x14ac:dyDescent="0.2"/>
    <row r="51479" ht="13.15" customHeight="1" x14ac:dyDescent="0.2"/>
    <row r="51480" ht="13.15" customHeight="1" x14ac:dyDescent="0.2"/>
    <row r="51481" ht="13.15" customHeight="1" x14ac:dyDescent="0.2"/>
    <row r="51482" ht="13.15" customHeight="1" x14ac:dyDescent="0.2"/>
    <row r="51483" ht="13.15" customHeight="1" x14ac:dyDescent="0.2"/>
    <row r="51484" ht="13.15" customHeight="1" x14ac:dyDescent="0.2"/>
    <row r="51485" ht="13.15" customHeight="1" x14ac:dyDescent="0.2"/>
    <row r="51486" ht="13.15" customHeight="1" x14ac:dyDescent="0.2"/>
    <row r="51487" ht="13.15" customHeight="1" x14ac:dyDescent="0.2"/>
    <row r="51488" ht="13.15" customHeight="1" x14ac:dyDescent="0.2"/>
    <row r="51489" ht="13.15" customHeight="1" x14ac:dyDescent="0.2"/>
    <row r="51490" ht="13.15" customHeight="1" x14ac:dyDescent="0.2"/>
    <row r="51491" ht="13.15" customHeight="1" x14ac:dyDescent="0.2"/>
    <row r="51492" ht="13.15" customHeight="1" x14ac:dyDescent="0.2"/>
    <row r="51493" ht="13.15" customHeight="1" x14ac:dyDescent="0.2"/>
    <row r="51494" ht="13.15" customHeight="1" x14ac:dyDescent="0.2"/>
    <row r="51495" ht="13.15" customHeight="1" x14ac:dyDescent="0.2"/>
    <row r="51496" ht="13.15" customHeight="1" x14ac:dyDescent="0.2"/>
    <row r="51497" ht="13.15" customHeight="1" x14ac:dyDescent="0.2"/>
    <row r="51498" ht="13.15" customHeight="1" x14ac:dyDescent="0.2"/>
    <row r="51499" ht="13.15" customHeight="1" x14ac:dyDescent="0.2"/>
    <row r="51500" ht="13.15" customHeight="1" x14ac:dyDescent="0.2"/>
    <row r="51501" ht="13.15" customHeight="1" x14ac:dyDescent="0.2"/>
    <row r="51502" ht="13.15" customHeight="1" x14ac:dyDescent="0.2"/>
    <row r="51503" ht="13.15" customHeight="1" x14ac:dyDescent="0.2"/>
    <row r="51504" ht="13.15" customHeight="1" x14ac:dyDescent="0.2"/>
    <row r="51505" ht="13.15" customHeight="1" x14ac:dyDescent="0.2"/>
    <row r="51506" ht="13.15" customHeight="1" x14ac:dyDescent="0.2"/>
    <row r="51507" ht="13.15" customHeight="1" x14ac:dyDescent="0.2"/>
    <row r="51508" ht="13.15" customHeight="1" x14ac:dyDescent="0.2"/>
    <row r="51509" ht="13.15" customHeight="1" x14ac:dyDescent="0.2"/>
    <row r="51510" ht="13.15" customHeight="1" x14ac:dyDescent="0.2"/>
    <row r="51511" ht="13.15" customHeight="1" x14ac:dyDescent="0.2"/>
    <row r="51512" ht="13.15" customHeight="1" x14ac:dyDescent="0.2"/>
    <row r="51513" ht="13.15" customHeight="1" x14ac:dyDescent="0.2"/>
    <row r="51514" ht="13.15" customHeight="1" x14ac:dyDescent="0.2"/>
    <row r="51515" ht="13.15" customHeight="1" x14ac:dyDescent="0.2"/>
    <row r="51516" ht="13.15" customHeight="1" x14ac:dyDescent="0.2"/>
    <row r="51517" ht="13.15" customHeight="1" x14ac:dyDescent="0.2"/>
    <row r="51518" ht="13.15" customHeight="1" x14ac:dyDescent="0.2"/>
    <row r="51519" ht="13.15" customHeight="1" x14ac:dyDescent="0.2"/>
    <row r="51520" ht="13.15" customHeight="1" x14ac:dyDescent="0.2"/>
    <row r="51521" ht="13.15" customHeight="1" x14ac:dyDescent="0.2"/>
    <row r="51522" ht="13.15" customHeight="1" x14ac:dyDescent="0.2"/>
    <row r="51523" ht="13.15" customHeight="1" x14ac:dyDescent="0.2"/>
    <row r="51524" ht="13.15" customHeight="1" x14ac:dyDescent="0.2"/>
    <row r="51525" ht="13.15" customHeight="1" x14ac:dyDescent="0.2"/>
    <row r="51526" ht="13.15" customHeight="1" x14ac:dyDescent="0.2"/>
    <row r="51527" ht="13.15" customHeight="1" x14ac:dyDescent="0.2"/>
    <row r="51528" ht="13.15" customHeight="1" x14ac:dyDescent="0.2"/>
    <row r="51529" ht="13.15" customHeight="1" x14ac:dyDescent="0.2"/>
    <row r="51530" ht="13.15" customHeight="1" x14ac:dyDescent="0.2"/>
    <row r="51531" ht="13.15" customHeight="1" x14ac:dyDescent="0.2"/>
    <row r="51532" ht="13.15" customHeight="1" x14ac:dyDescent="0.2"/>
    <row r="51533" ht="13.15" customHeight="1" x14ac:dyDescent="0.2"/>
    <row r="51534" ht="13.15" customHeight="1" x14ac:dyDescent="0.2"/>
    <row r="51535" ht="13.15" customHeight="1" x14ac:dyDescent="0.2"/>
    <row r="51536" ht="13.15" customHeight="1" x14ac:dyDescent="0.2"/>
    <row r="51537" ht="13.15" customHeight="1" x14ac:dyDescent="0.2"/>
    <row r="51538" ht="13.15" customHeight="1" x14ac:dyDescent="0.2"/>
    <row r="51539" ht="13.15" customHeight="1" x14ac:dyDescent="0.2"/>
    <row r="51540" ht="13.15" customHeight="1" x14ac:dyDescent="0.2"/>
    <row r="51541" ht="13.15" customHeight="1" x14ac:dyDescent="0.2"/>
    <row r="51542" ht="13.15" customHeight="1" x14ac:dyDescent="0.2"/>
    <row r="51543" ht="13.15" customHeight="1" x14ac:dyDescent="0.2"/>
    <row r="51544" ht="13.15" customHeight="1" x14ac:dyDescent="0.2"/>
    <row r="51545" ht="13.15" customHeight="1" x14ac:dyDescent="0.2"/>
    <row r="51546" ht="13.15" customHeight="1" x14ac:dyDescent="0.2"/>
    <row r="51547" ht="13.15" customHeight="1" x14ac:dyDescent="0.2"/>
    <row r="51548" ht="13.15" customHeight="1" x14ac:dyDescent="0.2"/>
    <row r="51549" ht="13.15" customHeight="1" x14ac:dyDescent="0.2"/>
    <row r="51550" ht="13.15" customHeight="1" x14ac:dyDescent="0.2"/>
    <row r="51551" ht="13.15" customHeight="1" x14ac:dyDescent="0.2"/>
    <row r="51552" ht="13.15" customHeight="1" x14ac:dyDescent="0.2"/>
    <row r="51553" ht="13.15" customHeight="1" x14ac:dyDescent="0.2"/>
    <row r="51554" ht="13.15" customHeight="1" x14ac:dyDescent="0.2"/>
    <row r="51555" ht="13.15" customHeight="1" x14ac:dyDescent="0.2"/>
    <row r="51556" ht="13.15" customHeight="1" x14ac:dyDescent="0.2"/>
    <row r="51557" ht="13.15" customHeight="1" x14ac:dyDescent="0.2"/>
    <row r="51558" ht="13.15" customHeight="1" x14ac:dyDescent="0.2"/>
    <row r="51559" ht="13.15" customHeight="1" x14ac:dyDescent="0.2"/>
    <row r="51560" ht="13.15" customHeight="1" x14ac:dyDescent="0.2"/>
    <row r="51561" ht="13.15" customHeight="1" x14ac:dyDescent="0.2"/>
    <row r="51562" ht="13.15" customHeight="1" x14ac:dyDescent="0.2"/>
    <row r="51563" ht="13.15" customHeight="1" x14ac:dyDescent="0.2"/>
    <row r="51564" ht="13.15" customHeight="1" x14ac:dyDescent="0.2"/>
    <row r="51565" ht="13.15" customHeight="1" x14ac:dyDescent="0.2"/>
    <row r="51566" ht="13.15" customHeight="1" x14ac:dyDescent="0.2"/>
    <row r="51567" ht="13.15" customHeight="1" x14ac:dyDescent="0.2"/>
    <row r="51568" ht="13.15" customHeight="1" x14ac:dyDescent="0.2"/>
    <row r="51569" ht="13.15" customHeight="1" x14ac:dyDescent="0.2"/>
    <row r="51570" ht="13.15" customHeight="1" x14ac:dyDescent="0.2"/>
    <row r="51571" ht="13.15" customHeight="1" x14ac:dyDescent="0.2"/>
    <row r="51572" ht="13.15" customHeight="1" x14ac:dyDescent="0.2"/>
    <row r="51573" ht="13.15" customHeight="1" x14ac:dyDescent="0.2"/>
    <row r="51574" ht="13.15" customHeight="1" x14ac:dyDescent="0.2"/>
    <row r="51575" ht="13.15" customHeight="1" x14ac:dyDescent="0.2"/>
    <row r="51576" ht="13.15" customHeight="1" x14ac:dyDescent="0.2"/>
    <row r="51577" ht="13.15" customHeight="1" x14ac:dyDescent="0.2"/>
    <row r="51578" ht="13.15" customHeight="1" x14ac:dyDescent="0.2"/>
    <row r="51579" ht="13.15" customHeight="1" x14ac:dyDescent="0.2"/>
    <row r="51580" ht="13.15" customHeight="1" x14ac:dyDescent="0.2"/>
    <row r="51581" ht="13.15" customHeight="1" x14ac:dyDescent="0.2"/>
    <row r="51582" ht="13.15" customHeight="1" x14ac:dyDescent="0.2"/>
    <row r="51583" ht="13.15" customHeight="1" x14ac:dyDescent="0.2"/>
    <row r="51584" ht="13.15" customHeight="1" x14ac:dyDescent="0.2"/>
    <row r="51585" ht="13.15" customHeight="1" x14ac:dyDescent="0.2"/>
    <row r="51586" ht="13.15" customHeight="1" x14ac:dyDescent="0.2"/>
    <row r="51587" ht="13.15" customHeight="1" x14ac:dyDescent="0.2"/>
    <row r="51588" ht="13.15" customHeight="1" x14ac:dyDescent="0.2"/>
    <row r="51589" ht="13.15" customHeight="1" x14ac:dyDescent="0.2"/>
    <row r="51590" ht="13.15" customHeight="1" x14ac:dyDescent="0.2"/>
    <row r="51591" ht="13.15" customHeight="1" x14ac:dyDescent="0.2"/>
    <row r="51592" ht="13.15" customHeight="1" x14ac:dyDescent="0.2"/>
    <row r="51593" ht="13.15" customHeight="1" x14ac:dyDescent="0.2"/>
    <row r="51594" ht="13.15" customHeight="1" x14ac:dyDescent="0.2"/>
    <row r="51595" ht="13.15" customHeight="1" x14ac:dyDescent="0.2"/>
    <row r="51596" ht="13.15" customHeight="1" x14ac:dyDescent="0.2"/>
    <row r="51597" ht="13.15" customHeight="1" x14ac:dyDescent="0.2"/>
    <row r="51598" ht="13.15" customHeight="1" x14ac:dyDescent="0.2"/>
    <row r="51599" ht="13.15" customHeight="1" x14ac:dyDescent="0.2"/>
    <row r="51600" ht="13.15" customHeight="1" x14ac:dyDescent="0.2"/>
    <row r="51601" ht="13.15" customHeight="1" x14ac:dyDescent="0.2"/>
    <row r="51602" ht="13.15" customHeight="1" x14ac:dyDescent="0.2"/>
    <row r="51603" ht="13.15" customHeight="1" x14ac:dyDescent="0.2"/>
    <row r="51604" ht="13.15" customHeight="1" x14ac:dyDescent="0.2"/>
    <row r="51605" ht="13.15" customHeight="1" x14ac:dyDescent="0.2"/>
    <row r="51606" ht="13.15" customHeight="1" x14ac:dyDescent="0.2"/>
    <row r="51607" ht="13.15" customHeight="1" x14ac:dyDescent="0.2"/>
    <row r="51608" ht="13.15" customHeight="1" x14ac:dyDescent="0.2"/>
    <row r="51609" ht="13.15" customHeight="1" x14ac:dyDescent="0.2"/>
    <row r="51610" ht="13.15" customHeight="1" x14ac:dyDescent="0.2"/>
    <row r="51611" ht="13.15" customHeight="1" x14ac:dyDescent="0.2"/>
    <row r="51612" ht="13.15" customHeight="1" x14ac:dyDescent="0.2"/>
    <row r="51613" ht="13.15" customHeight="1" x14ac:dyDescent="0.2"/>
    <row r="51614" ht="13.15" customHeight="1" x14ac:dyDescent="0.2"/>
    <row r="51615" ht="13.15" customHeight="1" x14ac:dyDescent="0.2"/>
    <row r="51616" ht="13.15" customHeight="1" x14ac:dyDescent="0.2"/>
    <row r="51617" ht="13.15" customHeight="1" x14ac:dyDescent="0.2"/>
    <row r="51618" ht="13.15" customHeight="1" x14ac:dyDescent="0.2"/>
    <row r="51619" ht="13.15" customHeight="1" x14ac:dyDescent="0.2"/>
    <row r="51620" ht="13.15" customHeight="1" x14ac:dyDescent="0.2"/>
    <row r="51621" ht="13.15" customHeight="1" x14ac:dyDescent="0.2"/>
    <row r="51622" ht="13.15" customHeight="1" x14ac:dyDescent="0.2"/>
    <row r="51623" ht="13.15" customHeight="1" x14ac:dyDescent="0.2"/>
    <row r="51624" ht="13.15" customHeight="1" x14ac:dyDescent="0.2"/>
    <row r="51625" ht="13.15" customHeight="1" x14ac:dyDescent="0.2"/>
    <row r="51626" ht="13.15" customHeight="1" x14ac:dyDescent="0.2"/>
    <row r="51627" ht="13.15" customHeight="1" x14ac:dyDescent="0.2"/>
    <row r="51628" ht="13.15" customHeight="1" x14ac:dyDescent="0.2"/>
    <row r="51629" ht="13.15" customHeight="1" x14ac:dyDescent="0.2"/>
    <row r="51630" ht="13.15" customHeight="1" x14ac:dyDescent="0.2"/>
    <row r="51631" ht="13.15" customHeight="1" x14ac:dyDescent="0.2"/>
    <row r="51632" ht="13.15" customHeight="1" x14ac:dyDescent="0.2"/>
    <row r="51633" ht="13.15" customHeight="1" x14ac:dyDescent="0.2"/>
    <row r="51634" ht="13.15" customHeight="1" x14ac:dyDescent="0.2"/>
    <row r="51635" ht="13.15" customHeight="1" x14ac:dyDescent="0.2"/>
    <row r="51636" ht="13.15" customHeight="1" x14ac:dyDescent="0.2"/>
    <row r="51637" ht="13.15" customHeight="1" x14ac:dyDescent="0.2"/>
    <row r="51638" ht="13.15" customHeight="1" x14ac:dyDescent="0.2"/>
    <row r="51639" ht="13.15" customHeight="1" x14ac:dyDescent="0.2"/>
    <row r="51640" ht="13.15" customHeight="1" x14ac:dyDescent="0.2"/>
    <row r="51641" ht="13.15" customHeight="1" x14ac:dyDescent="0.2"/>
    <row r="51642" ht="13.15" customHeight="1" x14ac:dyDescent="0.2"/>
    <row r="51643" ht="13.15" customHeight="1" x14ac:dyDescent="0.2"/>
    <row r="51644" ht="13.15" customHeight="1" x14ac:dyDescent="0.2"/>
    <row r="51645" ht="13.15" customHeight="1" x14ac:dyDescent="0.2"/>
    <row r="51646" ht="13.15" customHeight="1" x14ac:dyDescent="0.2"/>
    <row r="51647" ht="13.15" customHeight="1" x14ac:dyDescent="0.2"/>
    <row r="51648" ht="13.15" customHeight="1" x14ac:dyDescent="0.2"/>
    <row r="51649" ht="13.15" customHeight="1" x14ac:dyDescent="0.2"/>
    <row r="51650" ht="13.15" customHeight="1" x14ac:dyDescent="0.2"/>
    <row r="51651" ht="13.15" customHeight="1" x14ac:dyDescent="0.2"/>
    <row r="51652" ht="13.15" customHeight="1" x14ac:dyDescent="0.2"/>
    <row r="51653" ht="13.15" customHeight="1" x14ac:dyDescent="0.2"/>
    <row r="51654" ht="13.15" customHeight="1" x14ac:dyDescent="0.2"/>
    <row r="51655" ht="13.15" customHeight="1" x14ac:dyDescent="0.2"/>
    <row r="51656" ht="13.15" customHeight="1" x14ac:dyDescent="0.2"/>
    <row r="51657" ht="13.15" customHeight="1" x14ac:dyDescent="0.2"/>
    <row r="51658" ht="13.15" customHeight="1" x14ac:dyDescent="0.2"/>
    <row r="51659" ht="13.15" customHeight="1" x14ac:dyDescent="0.2"/>
    <row r="51660" ht="13.15" customHeight="1" x14ac:dyDescent="0.2"/>
    <row r="51661" ht="13.15" customHeight="1" x14ac:dyDescent="0.2"/>
    <row r="51662" ht="13.15" customHeight="1" x14ac:dyDescent="0.2"/>
    <row r="51663" ht="13.15" customHeight="1" x14ac:dyDescent="0.2"/>
    <row r="51664" ht="13.15" customHeight="1" x14ac:dyDescent="0.2"/>
    <row r="51665" ht="13.15" customHeight="1" x14ac:dyDescent="0.2"/>
    <row r="51666" ht="13.15" customHeight="1" x14ac:dyDescent="0.2"/>
    <row r="51667" ht="13.15" customHeight="1" x14ac:dyDescent="0.2"/>
    <row r="51668" ht="13.15" customHeight="1" x14ac:dyDescent="0.2"/>
    <row r="51669" ht="13.15" customHeight="1" x14ac:dyDescent="0.2"/>
    <row r="51670" ht="13.15" customHeight="1" x14ac:dyDescent="0.2"/>
    <row r="51671" ht="13.15" customHeight="1" x14ac:dyDescent="0.2"/>
    <row r="51672" ht="13.15" customHeight="1" x14ac:dyDescent="0.2"/>
    <row r="51673" ht="13.15" customHeight="1" x14ac:dyDescent="0.2"/>
    <row r="51674" ht="13.15" customHeight="1" x14ac:dyDescent="0.2"/>
    <row r="51675" ht="13.15" customHeight="1" x14ac:dyDescent="0.2"/>
    <row r="51676" ht="13.15" customHeight="1" x14ac:dyDescent="0.2"/>
    <row r="51677" ht="13.15" customHeight="1" x14ac:dyDescent="0.2"/>
    <row r="51678" ht="13.15" customHeight="1" x14ac:dyDescent="0.2"/>
    <row r="51679" ht="13.15" customHeight="1" x14ac:dyDescent="0.2"/>
    <row r="51680" ht="13.15" customHeight="1" x14ac:dyDescent="0.2"/>
    <row r="51681" ht="13.15" customHeight="1" x14ac:dyDescent="0.2"/>
    <row r="51682" ht="13.15" customHeight="1" x14ac:dyDescent="0.2"/>
    <row r="51683" ht="13.15" customHeight="1" x14ac:dyDescent="0.2"/>
    <row r="51684" ht="13.15" customHeight="1" x14ac:dyDescent="0.2"/>
    <row r="51685" ht="13.15" customHeight="1" x14ac:dyDescent="0.2"/>
    <row r="51686" ht="13.15" customHeight="1" x14ac:dyDescent="0.2"/>
    <row r="51687" ht="13.15" customHeight="1" x14ac:dyDescent="0.2"/>
    <row r="51688" ht="13.15" customHeight="1" x14ac:dyDescent="0.2"/>
    <row r="51689" ht="13.15" customHeight="1" x14ac:dyDescent="0.2"/>
    <row r="51690" ht="13.15" customHeight="1" x14ac:dyDescent="0.2"/>
    <row r="51691" ht="13.15" customHeight="1" x14ac:dyDescent="0.2"/>
    <row r="51692" ht="13.15" customHeight="1" x14ac:dyDescent="0.2"/>
    <row r="51693" ht="13.15" customHeight="1" x14ac:dyDescent="0.2"/>
    <row r="51694" ht="13.15" customHeight="1" x14ac:dyDescent="0.2"/>
    <row r="51695" ht="13.15" customHeight="1" x14ac:dyDescent="0.2"/>
    <row r="51696" ht="13.15" customHeight="1" x14ac:dyDescent="0.2"/>
    <row r="51697" ht="13.15" customHeight="1" x14ac:dyDescent="0.2"/>
    <row r="51698" ht="13.15" customHeight="1" x14ac:dyDescent="0.2"/>
    <row r="51699" ht="13.15" customHeight="1" x14ac:dyDescent="0.2"/>
    <row r="51700" ht="13.15" customHeight="1" x14ac:dyDescent="0.2"/>
    <row r="51701" ht="13.15" customHeight="1" x14ac:dyDescent="0.2"/>
    <row r="51702" ht="13.15" customHeight="1" x14ac:dyDescent="0.2"/>
    <row r="51703" ht="13.15" customHeight="1" x14ac:dyDescent="0.2"/>
    <row r="51704" ht="13.15" customHeight="1" x14ac:dyDescent="0.2"/>
    <row r="51705" ht="13.15" customHeight="1" x14ac:dyDescent="0.2"/>
    <row r="51706" ht="13.15" customHeight="1" x14ac:dyDescent="0.2"/>
    <row r="51707" ht="13.15" customHeight="1" x14ac:dyDescent="0.2"/>
    <row r="51708" ht="13.15" customHeight="1" x14ac:dyDescent="0.2"/>
    <row r="51709" ht="13.15" customHeight="1" x14ac:dyDescent="0.2"/>
    <row r="51710" ht="13.15" customHeight="1" x14ac:dyDescent="0.2"/>
    <row r="51711" ht="13.15" customHeight="1" x14ac:dyDescent="0.2"/>
    <row r="51712" ht="13.15" customHeight="1" x14ac:dyDescent="0.2"/>
    <row r="51713" ht="13.15" customHeight="1" x14ac:dyDescent="0.2"/>
    <row r="51714" ht="13.15" customHeight="1" x14ac:dyDescent="0.2"/>
    <row r="51715" ht="13.15" customHeight="1" x14ac:dyDescent="0.2"/>
    <row r="51716" ht="13.15" customHeight="1" x14ac:dyDescent="0.2"/>
    <row r="51717" ht="13.15" customHeight="1" x14ac:dyDescent="0.2"/>
    <row r="51718" ht="13.15" customHeight="1" x14ac:dyDescent="0.2"/>
    <row r="51719" ht="13.15" customHeight="1" x14ac:dyDescent="0.2"/>
    <row r="51720" ht="13.15" customHeight="1" x14ac:dyDescent="0.2"/>
    <row r="51721" ht="13.15" customHeight="1" x14ac:dyDescent="0.2"/>
    <row r="51722" ht="13.15" customHeight="1" x14ac:dyDescent="0.2"/>
    <row r="51723" ht="13.15" customHeight="1" x14ac:dyDescent="0.2"/>
    <row r="51724" ht="13.15" customHeight="1" x14ac:dyDescent="0.2"/>
    <row r="51725" ht="13.15" customHeight="1" x14ac:dyDescent="0.2"/>
    <row r="51726" ht="13.15" customHeight="1" x14ac:dyDescent="0.2"/>
    <row r="51727" ht="13.15" customHeight="1" x14ac:dyDescent="0.2"/>
    <row r="51728" ht="13.15" customHeight="1" x14ac:dyDescent="0.2"/>
    <row r="51729" ht="13.15" customHeight="1" x14ac:dyDescent="0.2"/>
    <row r="51730" ht="13.15" customHeight="1" x14ac:dyDescent="0.2"/>
    <row r="51731" ht="13.15" customHeight="1" x14ac:dyDescent="0.2"/>
    <row r="51732" ht="13.15" customHeight="1" x14ac:dyDescent="0.2"/>
    <row r="51733" ht="13.15" customHeight="1" x14ac:dyDescent="0.2"/>
    <row r="51734" ht="13.15" customHeight="1" x14ac:dyDescent="0.2"/>
    <row r="51735" ht="13.15" customHeight="1" x14ac:dyDescent="0.2"/>
    <row r="51736" ht="13.15" customHeight="1" x14ac:dyDescent="0.2"/>
    <row r="51737" ht="13.15" customHeight="1" x14ac:dyDescent="0.2"/>
    <row r="51738" ht="13.15" customHeight="1" x14ac:dyDescent="0.2"/>
    <row r="51739" ht="13.15" customHeight="1" x14ac:dyDescent="0.2"/>
    <row r="51740" ht="13.15" customHeight="1" x14ac:dyDescent="0.2"/>
    <row r="51741" ht="13.15" customHeight="1" x14ac:dyDescent="0.2"/>
    <row r="51742" ht="13.15" customHeight="1" x14ac:dyDescent="0.2"/>
    <row r="51743" ht="13.15" customHeight="1" x14ac:dyDescent="0.2"/>
    <row r="51744" ht="13.15" customHeight="1" x14ac:dyDescent="0.2"/>
    <row r="51745" ht="13.15" customHeight="1" x14ac:dyDescent="0.2"/>
    <row r="51746" ht="13.15" customHeight="1" x14ac:dyDescent="0.2"/>
    <row r="51747" ht="13.15" customHeight="1" x14ac:dyDescent="0.2"/>
    <row r="51748" ht="13.15" customHeight="1" x14ac:dyDescent="0.2"/>
    <row r="51749" ht="13.15" customHeight="1" x14ac:dyDescent="0.2"/>
    <row r="51750" ht="13.15" customHeight="1" x14ac:dyDescent="0.2"/>
    <row r="51751" ht="13.15" customHeight="1" x14ac:dyDescent="0.2"/>
    <row r="51752" ht="13.15" customHeight="1" x14ac:dyDescent="0.2"/>
    <row r="51753" ht="13.15" customHeight="1" x14ac:dyDescent="0.2"/>
    <row r="51754" ht="13.15" customHeight="1" x14ac:dyDescent="0.2"/>
    <row r="51755" ht="13.15" customHeight="1" x14ac:dyDescent="0.2"/>
    <row r="51756" ht="13.15" customHeight="1" x14ac:dyDescent="0.2"/>
    <row r="51757" ht="13.15" customHeight="1" x14ac:dyDescent="0.2"/>
    <row r="51758" ht="13.15" customHeight="1" x14ac:dyDescent="0.2"/>
    <row r="51759" ht="13.15" customHeight="1" x14ac:dyDescent="0.2"/>
    <row r="51760" ht="13.15" customHeight="1" x14ac:dyDescent="0.2"/>
    <row r="51761" ht="13.15" customHeight="1" x14ac:dyDescent="0.2"/>
    <row r="51762" ht="13.15" customHeight="1" x14ac:dyDescent="0.2"/>
    <row r="51763" ht="13.15" customHeight="1" x14ac:dyDescent="0.2"/>
    <row r="51764" ht="13.15" customHeight="1" x14ac:dyDescent="0.2"/>
    <row r="51765" ht="13.15" customHeight="1" x14ac:dyDescent="0.2"/>
    <row r="51766" ht="13.15" customHeight="1" x14ac:dyDescent="0.2"/>
    <row r="51767" ht="13.15" customHeight="1" x14ac:dyDescent="0.2"/>
    <row r="51768" ht="13.15" customHeight="1" x14ac:dyDescent="0.2"/>
    <row r="51769" ht="13.15" customHeight="1" x14ac:dyDescent="0.2"/>
    <row r="51770" ht="13.15" customHeight="1" x14ac:dyDescent="0.2"/>
    <row r="51771" ht="13.15" customHeight="1" x14ac:dyDescent="0.2"/>
    <row r="51772" ht="13.15" customHeight="1" x14ac:dyDescent="0.2"/>
    <row r="51773" ht="13.15" customHeight="1" x14ac:dyDescent="0.2"/>
    <row r="51774" ht="13.15" customHeight="1" x14ac:dyDescent="0.2"/>
    <row r="51775" ht="13.15" customHeight="1" x14ac:dyDescent="0.2"/>
    <row r="51776" ht="13.15" customHeight="1" x14ac:dyDescent="0.2"/>
    <row r="51777" ht="13.15" customHeight="1" x14ac:dyDescent="0.2"/>
    <row r="51778" ht="13.15" customHeight="1" x14ac:dyDescent="0.2"/>
    <row r="51779" ht="13.15" customHeight="1" x14ac:dyDescent="0.2"/>
    <row r="51780" ht="13.15" customHeight="1" x14ac:dyDescent="0.2"/>
    <row r="51781" ht="13.15" customHeight="1" x14ac:dyDescent="0.2"/>
    <row r="51782" ht="13.15" customHeight="1" x14ac:dyDescent="0.2"/>
    <row r="51783" ht="13.15" customHeight="1" x14ac:dyDescent="0.2"/>
    <row r="51784" ht="13.15" customHeight="1" x14ac:dyDescent="0.2"/>
    <row r="51785" ht="13.15" customHeight="1" x14ac:dyDescent="0.2"/>
    <row r="51786" ht="13.15" customHeight="1" x14ac:dyDescent="0.2"/>
    <row r="51787" ht="13.15" customHeight="1" x14ac:dyDescent="0.2"/>
    <row r="51788" ht="13.15" customHeight="1" x14ac:dyDescent="0.2"/>
    <row r="51789" ht="13.15" customHeight="1" x14ac:dyDescent="0.2"/>
    <row r="51790" ht="13.15" customHeight="1" x14ac:dyDescent="0.2"/>
    <row r="51791" ht="13.15" customHeight="1" x14ac:dyDescent="0.2"/>
    <row r="51792" ht="13.15" customHeight="1" x14ac:dyDescent="0.2"/>
    <row r="51793" ht="13.15" customHeight="1" x14ac:dyDescent="0.2"/>
    <row r="51794" ht="13.15" customHeight="1" x14ac:dyDescent="0.2"/>
    <row r="51795" ht="13.15" customHeight="1" x14ac:dyDescent="0.2"/>
    <row r="51796" ht="13.15" customHeight="1" x14ac:dyDescent="0.2"/>
    <row r="51797" ht="13.15" customHeight="1" x14ac:dyDescent="0.2"/>
    <row r="51798" ht="13.15" customHeight="1" x14ac:dyDescent="0.2"/>
    <row r="51799" ht="13.15" customHeight="1" x14ac:dyDescent="0.2"/>
    <row r="51800" ht="13.15" customHeight="1" x14ac:dyDescent="0.2"/>
    <row r="51801" ht="13.15" customHeight="1" x14ac:dyDescent="0.2"/>
    <row r="51802" ht="13.15" customHeight="1" x14ac:dyDescent="0.2"/>
    <row r="51803" ht="13.15" customHeight="1" x14ac:dyDescent="0.2"/>
    <row r="51804" ht="13.15" customHeight="1" x14ac:dyDescent="0.2"/>
    <row r="51805" ht="13.15" customHeight="1" x14ac:dyDescent="0.2"/>
    <row r="51806" ht="13.15" customHeight="1" x14ac:dyDescent="0.2"/>
    <row r="51807" ht="13.15" customHeight="1" x14ac:dyDescent="0.2"/>
    <row r="51808" ht="13.15" customHeight="1" x14ac:dyDescent="0.2"/>
    <row r="51809" ht="13.15" customHeight="1" x14ac:dyDescent="0.2"/>
    <row r="51810" ht="13.15" customHeight="1" x14ac:dyDescent="0.2"/>
    <row r="51811" ht="13.15" customHeight="1" x14ac:dyDescent="0.2"/>
    <row r="51812" ht="13.15" customHeight="1" x14ac:dyDescent="0.2"/>
    <row r="51813" ht="13.15" customHeight="1" x14ac:dyDescent="0.2"/>
    <row r="51814" ht="13.15" customHeight="1" x14ac:dyDescent="0.2"/>
    <row r="51815" ht="13.15" customHeight="1" x14ac:dyDescent="0.2"/>
    <row r="51816" ht="13.15" customHeight="1" x14ac:dyDescent="0.2"/>
    <row r="51817" ht="13.15" customHeight="1" x14ac:dyDescent="0.2"/>
    <row r="51818" ht="13.15" customHeight="1" x14ac:dyDescent="0.2"/>
    <row r="51819" ht="13.15" customHeight="1" x14ac:dyDescent="0.2"/>
    <row r="51820" ht="13.15" customHeight="1" x14ac:dyDescent="0.2"/>
    <row r="51821" ht="13.15" customHeight="1" x14ac:dyDescent="0.2"/>
    <row r="51822" ht="13.15" customHeight="1" x14ac:dyDescent="0.2"/>
    <row r="51823" ht="13.15" customHeight="1" x14ac:dyDescent="0.2"/>
    <row r="51824" ht="13.15" customHeight="1" x14ac:dyDescent="0.2"/>
    <row r="51825" ht="13.15" customHeight="1" x14ac:dyDescent="0.2"/>
    <row r="51826" ht="13.15" customHeight="1" x14ac:dyDescent="0.2"/>
    <row r="51827" ht="13.15" customHeight="1" x14ac:dyDescent="0.2"/>
    <row r="51828" ht="13.15" customHeight="1" x14ac:dyDescent="0.2"/>
    <row r="51829" ht="13.15" customHeight="1" x14ac:dyDescent="0.2"/>
    <row r="51830" ht="13.15" customHeight="1" x14ac:dyDescent="0.2"/>
    <row r="51831" ht="13.15" customHeight="1" x14ac:dyDescent="0.2"/>
    <row r="51832" ht="13.15" customHeight="1" x14ac:dyDescent="0.2"/>
    <row r="51833" ht="13.15" customHeight="1" x14ac:dyDescent="0.2"/>
    <row r="51834" ht="13.15" customHeight="1" x14ac:dyDescent="0.2"/>
    <row r="51835" ht="13.15" customHeight="1" x14ac:dyDescent="0.2"/>
    <row r="51836" ht="13.15" customHeight="1" x14ac:dyDescent="0.2"/>
    <row r="51837" ht="13.15" customHeight="1" x14ac:dyDescent="0.2"/>
    <row r="51838" ht="13.15" customHeight="1" x14ac:dyDescent="0.2"/>
    <row r="51839" ht="13.15" customHeight="1" x14ac:dyDescent="0.2"/>
    <row r="51840" ht="13.15" customHeight="1" x14ac:dyDescent="0.2"/>
    <row r="51841" ht="13.15" customHeight="1" x14ac:dyDescent="0.2"/>
    <row r="51842" ht="13.15" customHeight="1" x14ac:dyDescent="0.2"/>
    <row r="51843" ht="13.15" customHeight="1" x14ac:dyDescent="0.2"/>
    <row r="51844" ht="13.15" customHeight="1" x14ac:dyDescent="0.2"/>
    <row r="51845" ht="13.15" customHeight="1" x14ac:dyDescent="0.2"/>
    <row r="51846" ht="13.15" customHeight="1" x14ac:dyDescent="0.2"/>
    <row r="51847" ht="13.15" customHeight="1" x14ac:dyDescent="0.2"/>
    <row r="51848" ht="13.15" customHeight="1" x14ac:dyDescent="0.2"/>
    <row r="51849" ht="13.15" customHeight="1" x14ac:dyDescent="0.2"/>
    <row r="51850" ht="13.15" customHeight="1" x14ac:dyDescent="0.2"/>
    <row r="51851" ht="13.15" customHeight="1" x14ac:dyDescent="0.2"/>
    <row r="51852" ht="13.15" customHeight="1" x14ac:dyDescent="0.2"/>
    <row r="51853" ht="13.15" customHeight="1" x14ac:dyDescent="0.2"/>
    <row r="51854" ht="13.15" customHeight="1" x14ac:dyDescent="0.2"/>
    <row r="51855" ht="13.15" customHeight="1" x14ac:dyDescent="0.2"/>
    <row r="51856" ht="13.15" customHeight="1" x14ac:dyDescent="0.2"/>
    <row r="51857" ht="13.15" customHeight="1" x14ac:dyDescent="0.2"/>
    <row r="51858" ht="13.15" customHeight="1" x14ac:dyDescent="0.2"/>
    <row r="51859" ht="13.15" customHeight="1" x14ac:dyDescent="0.2"/>
    <row r="51860" ht="13.15" customHeight="1" x14ac:dyDescent="0.2"/>
    <row r="51861" ht="13.15" customHeight="1" x14ac:dyDescent="0.2"/>
    <row r="51862" ht="13.15" customHeight="1" x14ac:dyDescent="0.2"/>
    <row r="51863" ht="13.15" customHeight="1" x14ac:dyDescent="0.2"/>
    <row r="51864" ht="13.15" customHeight="1" x14ac:dyDescent="0.2"/>
    <row r="51865" ht="13.15" customHeight="1" x14ac:dyDescent="0.2"/>
    <row r="51866" ht="13.15" customHeight="1" x14ac:dyDescent="0.2"/>
    <row r="51867" ht="13.15" customHeight="1" x14ac:dyDescent="0.2"/>
    <row r="51868" ht="13.15" customHeight="1" x14ac:dyDescent="0.2"/>
    <row r="51869" ht="13.15" customHeight="1" x14ac:dyDescent="0.2"/>
    <row r="51870" ht="13.15" customHeight="1" x14ac:dyDescent="0.2"/>
    <row r="51871" ht="13.15" customHeight="1" x14ac:dyDescent="0.2"/>
    <row r="51872" ht="13.15" customHeight="1" x14ac:dyDescent="0.2"/>
    <row r="51873" ht="13.15" customHeight="1" x14ac:dyDescent="0.2"/>
    <row r="51874" ht="13.15" customHeight="1" x14ac:dyDescent="0.2"/>
    <row r="51875" ht="13.15" customHeight="1" x14ac:dyDescent="0.2"/>
    <row r="51876" ht="13.15" customHeight="1" x14ac:dyDescent="0.2"/>
    <row r="51877" ht="13.15" customHeight="1" x14ac:dyDescent="0.2"/>
    <row r="51878" ht="13.15" customHeight="1" x14ac:dyDescent="0.2"/>
    <row r="51879" ht="13.15" customHeight="1" x14ac:dyDescent="0.2"/>
    <row r="51880" ht="13.15" customHeight="1" x14ac:dyDescent="0.2"/>
    <row r="51881" ht="13.15" customHeight="1" x14ac:dyDescent="0.2"/>
    <row r="51882" ht="13.15" customHeight="1" x14ac:dyDescent="0.2"/>
    <row r="51883" ht="13.15" customHeight="1" x14ac:dyDescent="0.2"/>
    <row r="51884" ht="13.15" customHeight="1" x14ac:dyDescent="0.2"/>
    <row r="51885" ht="13.15" customHeight="1" x14ac:dyDescent="0.2"/>
    <row r="51886" ht="13.15" customHeight="1" x14ac:dyDescent="0.2"/>
    <row r="51887" ht="13.15" customHeight="1" x14ac:dyDescent="0.2"/>
    <row r="51888" ht="13.15" customHeight="1" x14ac:dyDescent="0.2"/>
    <row r="51889" ht="13.15" customHeight="1" x14ac:dyDescent="0.2"/>
    <row r="51890" ht="13.15" customHeight="1" x14ac:dyDescent="0.2"/>
    <row r="51891" ht="13.15" customHeight="1" x14ac:dyDescent="0.2"/>
    <row r="51892" ht="13.15" customHeight="1" x14ac:dyDescent="0.2"/>
    <row r="51893" ht="13.15" customHeight="1" x14ac:dyDescent="0.2"/>
    <row r="51894" ht="13.15" customHeight="1" x14ac:dyDescent="0.2"/>
    <row r="51895" ht="13.15" customHeight="1" x14ac:dyDescent="0.2"/>
    <row r="51896" ht="13.15" customHeight="1" x14ac:dyDescent="0.2"/>
    <row r="51897" ht="13.15" customHeight="1" x14ac:dyDescent="0.2"/>
    <row r="51898" ht="13.15" customHeight="1" x14ac:dyDescent="0.2"/>
    <row r="51899" ht="13.15" customHeight="1" x14ac:dyDescent="0.2"/>
    <row r="51900" ht="13.15" customHeight="1" x14ac:dyDescent="0.2"/>
    <row r="51901" ht="13.15" customHeight="1" x14ac:dyDescent="0.2"/>
    <row r="51902" ht="13.15" customHeight="1" x14ac:dyDescent="0.2"/>
    <row r="51903" ht="13.15" customHeight="1" x14ac:dyDescent="0.2"/>
    <row r="51904" ht="13.15" customHeight="1" x14ac:dyDescent="0.2"/>
    <row r="51905" ht="13.15" customHeight="1" x14ac:dyDescent="0.2"/>
    <row r="51906" ht="13.15" customHeight="1" x14ac:dyDescent="0.2"/>
    <row r="51907" ht="13.15" customHeight="1" x14ac:dyDescent="0.2"/>
    <row r="51908" ht="13.15" customHeight="1" x14ac:dyDescent="0.2"/>
    <row r="51909" ht="13.15" customHeight="1" x14ac:dyDescent="0.2"/>
    <row r="51910" ht="13.15" customHeight="1" x14ac:dyDescent="0.2"/>
    <row r="51911" ht="13.15" customHeight="1" x14ac:dyDescent="0.2"/>
    <row r="51912" ht="13.15" customHeight="1" x14ac:dyDescent="0.2"/>
    <row r="51913" ht="13.15" customHeight="1" x14ac:dyDescent="0.2"/>
    <row r="51914" ht="13.15" customHeight="1" x14ac:dyDescent="0.2"/>
    <row r="51915" ht="13.15" customHeight="1" x14ac:dyDescent="0.2"/>
    <row r="51916" ht="13.15" customHeight="1" x14ac:dyDescent="0.2"/>
    <row r="51917" ht="13.15" customHeight="1" x14ac:dyDescent="0.2"/>
    <row r="51918" ht="13.15" customHeight="1" x14ac:dyDescent="0.2"/>
    <row r="51919" ht="13.15" customHeight="1" x14ac:dyDescent="0.2"/>
    <row r="51920" ht="13.15" customHeight="1" x14ac:dyDescent="0.2"/>
    <row r="51921" ht="13.15" customHeight="1" x14ac:dyDescent="0.2"/>
    <row r="51922" ht="13.15" customHeight="1" x14ac:dyDescent="0.2"/>
    <row r="51923" ht="13.15" customHeight="1" x14ac:dyDescent="0.2"/>
    <row r="51924" ht="13.15" customHeight="1" x14ac:dyDescent="0.2"/>
    <row r="51925" ht="13.15" customHeight="1" x14ac:dyDescent="0.2"/>
    <row r="51926" ht="13.15" customHeight="1" x14ac:dyDescent="0.2"/>
    <row r="51927" ht="13.15" customHeight="1" x14ac:dyDescent="0.2"/>
    <row r="51928" ht="13.15" customHeight="1" x14ac:dyDescent="0.2"/>
    <row r="51929" ht="13.15" customHeight="1" x14ac:dyDescent="0.2"/>
    <row r="51930" ht="13.15" customHeight="1" x14ac:dyDescent="0.2"/>
    <row r="51931" ht="13.15" customHeight="1" x14ac:dyDescent="0.2"/>
    <row r="51932" ht="13.15" customHeight="1" x14ac:dyDescent="0.2"/>
    <row r="51933" ht="13.15" customHeight="1" x14ac:dyDescent="0.2"/>
    <row r="51934" ht="13.15" customHeight="1" x14ac:dyDescent="0.2"/>
    <row r="51935" ht="13.15" customHeight="1" x14ac:dyDescent="0.2"/>
    <row r="51936" ht="13.15" customHeight="1" x14ac:dyDescent="0.2"/>
    <row r="51937" ht="13.15" customHeight="1" x14ac:dyDescent="0.2"/>
    <row r="51938" ht="13.15" customHeight="1" x14ac:dyDescent="0.2"/>
    <row r="51939" ht="13.15" customHeight="1" x14ac:dyDescent="0.2"/>
    <row r="51940" ht="13.15" customHeight="1" x14ac:dyDescent="0.2"/>
    <row r="51941" ht="13.15" customHeight="1" x14ac:dyDescent="0.2"/>
    <row r="51942" ht="13.15" customHeight="1" x14ac:dyDescent="0.2"/>
    <row r="51943" ht="13.15" customHeight="1" x14ac:dyDescent="0.2"/>
    <row r="51944" ht="13.15" customHeight="1" x14ac:dyDescent="0.2"/>
    <row r="51945" ht="13.15" customHeight="1" x14ac:dyDescent="0.2"/>
    <row r="51946" ht="13.15" customHeight="1" x14ac:dyDescent="0.2"/>
    <row r="51947" ht="13.15" customHeight="1" x14ac:dyDescent="0.2"/>
    <row r="51948" ht="13.15" customHeight="1" x14ac:dyDescent="0.2"/>
    <row r="51949" ht="13.15" customHeight="1" x14ac:dyDescent="0.2"/>
    <row r="51950" ht="13.15" customHeight="1" x14ac:dyDescent="0.2"/>
    <row r="51951" ht="13.15" customHeight="1" x14ac:dyDescent="0.2"/>
    <row r="51952" ht="13.15" customHeight="1" x14ac:dyDescent="0.2"/>
    <row r="51953" ht="13.15" customHeight="1" x14ac:dyDescent="0.2"/>
    <row r="51954" ht="13.15" customHeight="1" x14ac:dyDescent="0.2"/>
    <row r="51955" ht="13.15" customHeight="1" x14ac:dyDescent="0.2"/>
    <row r="51956" ht="13.15" customHeight="1" x14ac:dyDescent="0.2"/>
    <row r="51957" ht="13.15" customHeight="1" x14ac:dyDescent="0.2"/>
    <row r="51958" ht="13.15" customHeight="1" x14ac:dyDescent="0.2"/>
    <row r="51959" ht="13.15" customHeight="1" x14ac:dyDescent="0.2"/>
    <row r="51960" ht="13.15" customHeight="1" x14ac:dyDescent="0.2"/>
    <row r="51961" ht="13.15" customHeight="1" x14ac:dyDescent="0.2"/>
    <row r="51962" ht="13.15" customHeight="1" x14ac:dyDescent="0.2"/>
    <row r="51963" ht="13.15" customHeight="1" x14ac:dyDescent="0.2"/>
    <row r="51964" ht="13.15" customHeight="1" x14ac:dyDescent="0.2"/>
    <row r="51965" ht="13.15" customHeight="1" x14ac:dyDescent="0.2"/>
    <row r="51966" ht="13.15" customHeight="1" x14ac:dyDescent="0.2"/>
    <row r="51967" ht="13.15" customHeight="1" x14ac:dyDescent="0.2"/>
    <row r="51968" ht="13.15" customHeight="1" x14ac:dyDescent="0.2"/>
    <row r="51969" ht="13.15" customHeight="1" x14ac:dyDescent="0.2"/>
    <row r="51970" ht="13.15" customHeight="1" x14ac:dyDescent="0.2"/>
    <row r="51971" ht="13.15" customHeight="1" x14ac:dyDescent="0.2"/>
    <row r="51972" ht="13.15" customHeight="1" x14ac:dyDescent="0.2"/>
    <row r="51973" ht="13.15" customHeight="1" x14ac:dyDescent="0.2"/>
    <row r="51974" ht="13.15" customHeight="1" x14ac:dyDescent="0.2"/>
    <row r="51975" ht="13.15" customHeight="1" x14ac:dyDescent="0.2"/>
    <row r="51976" ht="13.15" customHeight="1" x14ac:dyDescent="0.2"/>
    <row r="51977" ht="13.15" customHeight="1" x14ac:dyDescent="0.2"/>
    <row r="51978" ht="13.15" customHeight="1" x14ac:dyDescent="0.2"/>
    <row r="51979" ht="13.15" customHeight="1" x14ac:dyDescent="0.2"/>
    <row r="51980" ht="13.15" customHeight="1" x14ac:dyDescent="0.2"/>
    <row r="51981" ht="13.15" customHeight="1" x14ac:dyDescent="0.2"/>
    <row r="51982" ht="13.15" customHeight="1" x14ac:dyDescent="0.2"/>
    <row r="51983" ht="13.15" customHeight="1" x14ac:dyDescent="0.2"/>
    <row r="51984" ht="13.15" customHeight="1" x14ac:dyDescent="0.2"/>
    <row r="51985" ht="13.15" customHeight="1" x14ac:dyDescent="0.2"/>
    <row r="51986" ht="13.15" customHeight="1" x14ac:dyDescent="0.2"/>
    <row r="51987" ht="13.15" customHeight="1" x14ac:dyDescent="0.2"/>
    <row r="51988" ht="13.15" customHeight="1" x14ac:dyDescent="0.2"/>
    <row r="51989" ht="13.15" customHeight="1" x14ac:dyDescent="0.2"/>
    <row r="51990" ht="13.15" customHeight="1" x14ac:dyDescent="0.2"/>
    <row r="51991" ht="13.15" customHeight="1" x14ac:dyDescent="0.2"/>
    <row r="51992" ht="13.15" customHeight="1" x14ac:dyDescent="0.2"/>
    <row r="51993" ht="13.15" customHeight="1" x14ac:dyDescent="0.2"/>
    <row r="51994" ht="13.15" customHeight="1" x14ac:dyDescent="0.2"/>
    <row r="51995" ht="13.15" customHeight="1" x14ac:dyDescent="0.2"/>
    <row r="51996" ht="13.15" customHeight="1" x14ac:dyDescent="0.2"/>
    <row r="51997" ht="13.15" customHeight="1" x14ac:dyDescent="0.2"/>
    <row r="51998" ht="13.15" customHeight="1" x14ac:dyDescent="0.2"/>
    <row r="51999" ht="13.15" customHeight="1" x14ac:dyDescent="0.2"/>
    <row r="52000" ht="13.15" customHeight="1" x14ac:dyDescent="0.2"/>
    <row r="52001" ht="13.15" customHeight="1" x14ac:dyDescent="0.2"/>
    <row r="52002" ht="13.15" customHeight="1" x14ac:dyDescent="0.2"/>
    <row r="52003" ht="13.15" customHeight="1" x14ac:dyDescent="0.2"/>
    <row r="52004" ht="13.15" customHeight="1" x14ac:dyDescent="0.2"/>
    <row r="52005" ht="13.15" customHeight="1" x14ac:dyDescent="0.2"/>
    <row r="52006" ht="13.15" customHeight="1" x14ac:dyDescent="0.2"/>
    <row r="52007" ht="13.15" customHeight="1" x14ac:dyDescent="0.2"/>
    <row r="52008" ht="13.15" customHeight="1" x14ac:dyDescent="0.2"/>
    <row r="52009" ht="13.15" customHeight="1" x14ac:dyDescent="0.2"/>
    <row r="52010" ht="13.15" customHeight="1" x14ac:dyDescent="0.2"/>
    <row r="52011" ht="13.15" customHeight="1" x14ac:dyDescent="0.2"/>
    <row r="52012" ht="13.15" customHeight="1" x14ac:dyDescent="0.2"/>
    <row r="52013" ht="13.15" customHeight="1" x14ac:dyDescent="0.2"/>
    <row r="52014" ht="13.15" customHeight="1" x14ac:dyDescent="0.2"/>
    <row r="52015" ht="13.15" customHeight="1" x14ac:dyDescent="0.2"/>
    <row r="52016" ht="13.15" customHeight="1" x14ac:dyDescent="0.2"/>
    <row r="52017" ht="13.15" customHeight="1" x14ac:dyDescent="0.2"/>
    <row r="52018" ht="13.15" customHeight="1" x14ac:dyDescent="0.2"/>
    <row r="52019" ht="13.15" customHeight="1" x14ac:dyDescent="0.2"/>
    <row r="52020" ht="13.15" customHeight="1" x14ac:dyDescent="0.2"/>
    <row r="52021" ht="13.15" customHeight="1" x14ac:dyDescent="0.2"/>
    <row r="52022" ht="13.15" customHeight="1" x14ac:dyDescent="0.2"/>
    <row r="52023" ht="13.15" customHeight="1" x14ac:dyDescent="0.2"/>
    <row r="52024" ht="13.15" customHeight="1" x14ac:dyDescent="0.2"/>
    <row r="52025" ht="13.15" customHeight="1" x14ac:dyDescent="0.2"/>
    <row r="52026" ht="13.15" customHeight="1" x14ac:dyDescent="0.2"/>
    <row r="52027" ht="13.15" customHeight="1" x14ac:dyDescent="0.2"/>
    <row r="52028" ht="13.15" customHeight="1" x14ac:dyDescent="0.2"/>
    <row r="52029" ht="13.15" customHeight="1" x14ac:dyDescent="0.2"/>
    <row r="52030" ht="13.15" customHeight="1" x14ac:dyDescent="0.2"/>
    <row r="52031" ht="13.15" customHeight="1" x14ac:dyDescent="0.2"/>
    <row r="52032" ht="13.15" customHeight="1" x14ac:dyDescent="0.2"/>
    <row r="52033" ht="13.15" customHeight="1" x14ac:dyDescent="0.2"/>
    <row r="52034" ht="13.15" customHeight="1" x14ac:dyDescent="0.2"/>
    <row r="52035" ht="13.15" customHeight="1" x14ac:dyDescent="0.2"/>
    <row r="52036" ht="13.15" customHeight="1" x14ac:dyDescent="0.2"/>
    <row r="52037" ht="13.15" customHeight="1" x14ac:dyDescent="0.2"/>
    <row r="52038" ht="13.15" customHeight="1" x14ac:dyDescent="0.2"/>
    <row r="52039" ht="13.15" customHeight="1" x14ac:dyDescent="0.2"/>
    <row r="52040" ht="13.15" customHeight="1" x14ac:dyDescent="0.2"/>
    <row r="52041" ht="13.15" customHeight="1" x14ac:dyDescent="0.2"/>
    <row r="52042" ht="13.15" customHeight="1" x14ac:dyDescent="0.2"/>
    <row r="52043" ht="13.15" customHeight="1" x14ac:dyDescent="0.2"/>
    <row r="52044" ht="13.15" customHeight="1" x14ac:dyDescent="0.2"/>
    <row r="52045" ht="13.15" customHeight="1" x14ac:dyDescent="0.2"/>
    <row r="52046" ht="13.15" customHeight="1" x14ac:dyDescent="0.2"/>
    <row r="52047" ht="13.15" customHeight="1" x14ac:dyDescent="0.2"/>
    <row r="52048" ht="13.15" customHeight="1" x14ac:dyDescent="0.2"/>
    <row r="52049" ht="13.15" customHeight="1" x14ac:dyDescent="0.2"/>
    <row r="52050" ht="13.15" customHeight="1" x14ac:dyDescent="0.2"/>
    <row r="52051" ht="13.15" customHeight="1" x14ac:dyDescent="0.2"/>
    <row r="52052" ht="13.15" customHeight="1" x14ac:dyDescent="0.2"/>
    <row r="52053" ht="13.15" customHeight="1" x14ac:dyDescent="0.2"/>
    <row r="52054" ht="13.15" customHeight="1" x14ac:dyDescent="0.2"/>
    <row r="52055" ht="13.15" customHeight="1" x14ac:dyDescent="0.2"/>
    <row r="52056" ht="13.15" customHeight="1" x14ac:dyDescent="0.2"/>
    <row r="52057" ht="13.15" customHeight="1" x14ac:dyDescent="0.2"/>
    <row r="52058" ht="13.15" customHeight="1" x14ac:dyDescent="0.2"/>
    <row r="52059" ht="13.15" customHeight="1" x14ac:dyDescent="0.2"/>
    <row r="52060" ht="13.15" customHeight="1" x14ac:dyDescent="0.2"/>
    <row r="52061" ht="13.15" customHeight="1" x14ac:dyDescent="0.2"/>
    <row r="52062" ht="13.15" customHeight="1" x14ac:dyDescent="0.2"/>
    <row r="52063" ht="13.15" customHeight="1" x14ac:dyDescent="0.2"/>
    <row r="52064" ht="13.15" customHeight="1" x14ac:dyDescent="0.2"/>
    <row r="52065" ht="13.15" customHeight="1" x14ac:dyDescent="0.2"/>
    <row r="52066" ht="13.15" customHeight="1" x14ac:dyDescent="0.2"/>
    <row r="52067" ht="13.15" customHeight="1" x14ac:dyDescent="0.2"/>
    <row r="52068" ht="13.15" customHeight="1" x14ac:dyDescent="0.2"/>
    <row r="52069" ht="13.15" customHeight="1" x14ac:dyDescent="0.2"/>
    <row r="52070" ht="13.15" customHeight="1" x14ac:dyDescent="0.2"/>
    <row r="52071" ht="13.15" customHeight="1" x14ac:dyDescent="0.2"/>
    <row r="52072" ht="13.15" customHeight="1" x14ac:dyDescent="0.2"/>
    <row r="52073" ht="13.15" customHeight="1" x14ac:dyDescent="0.2"/>
    <row r="52074" ht="13.15" customHeight="1" x14ac:dyDescent="0.2"/>
    <row r="52075" ht="13.15" customHeight="1" x14ac:dyDescent="0.2"/>
    <row r="52076" ht="13.15" customHeight="1" x14ac:dyDescent="0.2"/>
    <row r="52077" ht="13.15" customHeight="1" x14ac:dyDescent="0.2"/>
    <row r="52078" ht="13.15" customHeight="1" x14ac:dyDescent="0.2"/>
    <row r="52079" ht="13.15" customHeight="1" x14ac:dyDescent="0.2"/>
    <row r="52080" ht="13.15" customHeight="1" x14ac:dyDescent="0.2"/>
    <row r="52081" ht="13.15" customHeight="1" x14ac:dyDescent="0.2"/>
    <row r="52082" ht="13.15" customHeight="1" x14ac:dyDescent="0.2"/>
    <row r="52083" ht="13.15" customHeight="1" x14ac:dyDescent="0.2"/>
    <row r="52084" ht="13.15" customHeight="1" x14ac:dyDescent="0.2"/>
    <row r="52085" ht="13.15" customHeight="1" x14ac:dyDescent="0.2"/>
    <row r="52086" ht="13.15" customHeight="1" x14ac:dyDescent="0.2"/>
    <row r="52087" ht="13.15" customHeight="1" x14ac:dyDescent="0.2"/>
    <row r="52088" ht="13.15" customHeight="1" x14ac:dyDescent="0.2"/>
    <row r="52089" ht="13.15" customHeight="1" x14ac:dyDescent="0.2"/>
    <row r="52090" ht="13.15" customHeight="1" x14ac:dyDescent="0.2"/>
    <row r="52091" ht="13.15" customHeight="1" x14ac:dyDescent="0.2"/>
    <row r="52092" ht="13.15" customHeight="1" x14ac:dyDescent="0.2"/>
    <row r="52093" ht="13.15" customHeight="1" x14ac:dyDescent="0.2"/>
    <row r="52094" ht="13.15" customHeight="1" x14ac:dyDescent="0.2"/>
    <row r="52095" ht="13.15" customHeight="1" x14ac:dyDescent="0.2"/>
    <row r="52096" ht="13.15" customHeight="1" x14ac:dyDescent="0.2"/>
    <row r="52097" ht="13.15" customHeight="1" x14ac:dyDescent="0.2"/>
    <row r="52098" ht="13.15" customHeight="1" x14ac:dyDescent="0.2"/>
    <row r="52099" ht="13.15" customHeight="1" x14ac:dyDescent="0.2"/>
    <row r="52100" ht="13.15" customHeight="1" x14ac:dyDescent="0.2"/>
    <row r="52101" ht="13.15" customHeight="1" x14ac:dyDescent="0.2"/>
    <row r="52102" ht="13.15" customHeight="1" x14ac:dyDescent="0.2"/>
    <row r="52103" ht="13.15" customHeight="1" x14ac:dyDescent="0.2"/>
    <row r="52104" ht="13.15" customHeight="1" x14ac:dyDescent="0.2"/>
    <row r="52105" ht="13.15" customHeight="1" x14ac:dyDescent="0.2"/>
    <row r="52106" ht="13.15" customHeight="1" x14ac:dyDescent="0.2"/>
    <row r="52107" ht="13.15" customHeight="1" x14ac:dyDescent="0.2"/>
    <row r="52108" ht="13.15" customHeight="1" x14ac:dyDescent="0.2"/>
    <row r="52109" ht="13.15" customHeight="1" x14ac:dyDescent="0.2"/>
    <row r="52110" ht="13.15" customHeight="1" x14ac:dyDescent="0.2"/>
    <row r="52111" ht="13.15" customHeight="1" x14ac:dyDescent="0.2"/>
    <row r="52112" ht="13.15" customHeight="1" x14ac:dyDescent="0.2"/>
    <row r="52113" ht="13.15" customHeight="1" x14ac:dyDescent="0.2"/>
    <row r="52114" ht="13.15" customHeight="1" x14ac:dyDescent="0.2"/>
    <row r="52115" ht="13.15" customHeight="1" x14ac:dyDescent="0.2"/>
    <row r="52116" ht="13.15" customHeight="1" x14ac:dyDescent="0.2"/>
    <row r="52117" ht="13.15" customHeight="1" x14ac:dyDescent="0.2"/>
    <row r="52118" ht="13.15" customHeight="1" x14ac:dyDescent="0.2"/>
    <row r="52119" ht="13.15" customHeight="1" x14ac:dyDescent="0.2"/>
    <row r="52120" ht="13.15" customHeight="1" x14ac:dyDescent="0.2"/>
    <row r="52121" ht="13.15" customHeight="1" x14ac:dyDescent="0.2"/>
    <row r="52122" ht="13.15" customHeight="1" x14ac:dyDescent="0.2"/>
    <row r="52123" ht="13.15" customHeight="1" x14ac:dyDescent="0.2"/>
    <row r="52124" ht="13.15" customHeight="1" x14ac:dyDescent="0.2"/>
    <row r="52125" ht="13.15" customHeight="1" x14ac:dyDescent="0.2"/>
    <row r="52126" ht="13.15" customHeight="1" x14ac:dyDescent="0.2"/>
    <row r="52127" ht="13.15" customHeight="1" x14ac:dyDescent="0.2"/>
    <row r="52128" ht="13.15" customHeight="1" x14ac:dyDescent="0.2"/>
    <row r="52129" ht="13.15" customHeight="1" x14ac:dyDescent="0.2"/>
    <row r="52130" ht="13.15" customHeight="1" x14ac:dyDescent="0.2"/>
    <row r="52131" ht="13.15" customHeight="1" x14ac:dyDescent="0.2"/>
    <row r="52132" ht="13.15" customHeight="1" x14ac:dyDescent="0.2"/>
    <row r="52133" ht="13.15" customHeight="1" x14ac:dyDescent="0.2"/>
    <row r="52134" ht="13.15" customHeight="1" x14ac:dyDescent="0.2"/>
    <row r="52135" ht="13.15" customHeight="1" x14ac:dyDescent="0.2"/>
    <row r="52136" ht="13.15" customHeight="1" x14ac:dyDescent="0.2"/>
    <row r="52137" ht="13.15" customHeight="1" x14ac:dyDescent="0.2"/>
    <row r="52138" ht="13.15" customHeight="1" x14ac:dyDescent="0.2"/>
    <row r="52139" ht="13.15" customHeight="1" x14ac:dyDescent="0.2"/>
    <row r="52140" ht="13.15" customHeight="1" x14ac:dyDescent="0.2"/>
    <row r="52141" ht="13.15" customHeight="1" x14ac:dyDescent="0.2"/>
    <row r="52142" ht="13.15" customHeight="1" x14ac:dyDescent="0.2"/>
    <row r="52143" ht="13.15" customHeight="1" x14ac:dyDescent="0.2"/>
    <row r="52144" ht="13.15" customHeight="1" x14ac:dyDescent="0.2"/>
    <row r="52145" ht="13.15" customHeight="1" x14ac:dyDescent="0.2"/>
    <row r="52146" ht="13.15" customHeight="1" x14ac:dyDescent="0.2"/>
    <row r="52147" ht="13.15" customHeight="1" x14ac:dyDescent="0.2"/>
    <row r="52148" ht="13.15" customHeight="1" x14ac:dyDescent="0.2"/>
    <row r="52149" ht="13.15" customHeight="1" x14ac:dyDescent="0.2"/>
    <row r="52150" ht="13.15" customHeight="1" x14ac:dyDescent="0.2"/>
    <row r="52151" ht="13.15" customHeight="1" x14ac:dyDescent="0.2"/>
    <row r="52152" ht="13.15" customHeight="1" x14ac:dyDescent="0.2"/>
    <row r="52153" ht="13.15" customHeight="1" x14ac:dyDescent="0.2"/>
    <row r="52154" ht="13.15" customHeight="1" x14ac:dyDescent="0.2"/>
    <row r="52155" ht="13.15" customHeight="1" x14ac:dyDescent="0.2"/>
    <row r="52156" ht="13.15" customHeight="1" x14ac:dyDescent="0.2"/>
    <row r="52157" ht="13.15" customHeight="1" x14ac:dyDescent="0.2"/>
    <row r="52158" ht="13.15" customHeight="1" x14ac:dyDescent="0.2"/>
    <row r="52159" ht="13.15" customHeight="1" x14ac:dyDescent="0.2"/>
    <row r="52160" ht="13.15" customHeight="1" x14ac:dyDescent="0.2"/>
    <row r="52161" ht="13.15" customHeight="1" x14ac:dyDescent="0.2"/>
    <row r="52162" ht="13.15" customHeight="1" x14ac:dyDescent="0.2"/>
    <row r="52163" ht="13.15" customHeight="1" x14ac:dyDescent="0.2"/>
    <row r="52164" ht="13.15" customHeight="1" x14ac:dyDescent="0.2"/>
    <row r="52165" ht="13.15" customHeight="1" x14ac:dyDescent="0.2"/>
    <row r="52166" ht="13.15" customHeight="1" x14ac:dyDescent="0.2"/>
    <row r="52167" ht="13.15" customHeight="1" x14ac:dyDescent="0.2"/>
    <row r="52168" ht="13.15" customHeight="1" x14ac:dyDescent="0.2"/>
    <row r="52169" ht="13.15" customHeight="1" x14ac:dyDescent="0.2"/>
    <row r="52170" ht="13.15" customHeight="1" x14ac:dyDescent="0.2"/>
    <row r="52171" ht="13.15" customHeight="1" x14ac:dyDescent="0.2"/>
    <row r="52172" ht="13.15" customHeight="1" x14ac:dyDescent="0.2"/>
    <row r="52173" ht="13.15" customHeight="1" x14ac:dyDescent="0.2"/>
    <row r="52174" ht="13.15" customHeight="1" x14ac:dyDescent="0.2"/>
    <row r="52175" ht="13.15" customHeight="1" x14ac:dyDescent="0.2"/>
    <row r="52176" ht="13.15" customHeight="1" x14ac:dyDescent="0.2"/>
    <row r="52177" ht="13.15" customHeight="1" x14ac:dyDescent="0.2"/>
    <row r="52178" ht="13.15" customHeight="1" x14ac:dyDescent="0.2"/>
    <row r="52179" ht="13.15" customHeight="1" x14ac:dyDescent="0.2"/>
    <row r="52180" ht="13.15" customHeight="1" x14ac:dyDescent="0.2"/>
    <row r="52181" ht="13.15" customHeight="1" x14ac:dyDescent="0.2"/>
    <row r="52182" ht="13.15" customHeight="1" x14ac:dyDescent="0.2"/>
    <row r="52183" ht="13.15" customHeight="1" x14ac:dyDescent="0.2"/>
    <row r="52184" ht="13.15" customHeight="1" x14ac:dyDescent="0.2"/>
    <row r="52185" ht="13.15" customHeight="1" x14ac:dyDescent="0.2"/>
    <row r="52186" ht="13.15" customHeight="1" x14ac:dyDescent="0.2"/>
    <row r="52187" ht="13.15" customHeight="1" x14ac:dyDescent="0.2"/>
    <row r="52188" ht="13.15" customHeight="1" x14ac:dyDescent="0.2"/>
    <row r="52189" ht="13.15" customHeight="1" x14ac:dyDescent="0.2"/>
    <row r="52190" ht="13.15" customHeight="1" x14ac:dyDescent="0.2"/>
    <row r="52191" ht="13.15" customHeight="1" x14ac:dyDescent="0.2"/>
    <row r="52192" ht="13.15" customHeight="1" x14ac:dyDescent="0.2"/>
    <row r="52193" ht="13.15" customHeight="1" x14ac:dyDescent="0.2"/>
    <row r="52194" ht="13.15" customHeight="1" x14ac:dyDescent="0.2"/>
    <row r="52195" ht="13.15" customHeight="1" x14ac:dyDescent="0.2"/>
    <row r="52196" ht="13.15" customHeight="1" x14ac:dyDescent="0.2"/>
    <row r="52197" ht="13.15" customHeight="1" x14ac:dyDescent="0.2"/>
    <row r="52198" ht="13.15" customHeight="1" x14ac:dyDescent="0.2"/>
    <row r="52199" ht="13.15" customHeight="1" x14ac:dyDescent="0.2"/>
    <row r="52200" ht="13.15" customHeight="1" x14ac:dyDescent="0.2"/>
    <row r="52201" ht="13.15" customHeight="1" x14ac:dyDescent="0.2"/>
    <row r="52202" ht="13.15" customHeight="1" x14ac:dyDescent="0.2"/>
    <row r="52203" ht="13.15" customHeight="1" x14ac:dyDescent="0.2"/>
    <row r="52204" ht="13.15" customHeight="1" x14ac:dyDescent="0.2"/>
    <row r="52205" ht="13.15" customHeight="1" x14ac:dyDescent="0.2"/>
    <row r="52206" ht="13.15" customHeight="1" x14ac:dyDescent="0.2"/>
    <row r="52207" ht="13.15" customHeight="1" x14ac:dyDescent="0.2"/>
    <row r="52208" ht="13.15" customHeight="1" x14ac:dyDescent="0.2"/>
    <row r="52209" ht="13.15" customHeight="1" x14ac:dyDescent="0.2"/>
    <row r="52210" ht="13.15" customHeight="1" x14ac:dyDescent="0.2"/>
    <row r="52211" ht="13.15" customHeight="1" x14ac:dyDescent="0.2"/>
    <row r="52212" ht="13.15" customHeight="1" x14ac:dyDescent="0.2"/>
    <row r="52213" ht="13.15" customHeight="1" x14ac:dyDescent="0.2"/>
    <row r="52214" ht="13.15" customHeight="1" x14ac:dyDescent="0.2"/>
    <row r="52215" ht="13.15" customHeight="1" x14ac:dyDescent="0.2"/>
    <row r="52216" ht="13.15" customHeight="1" x14ac:dyDescent="0.2"/>
    <row r="52217" ht="13.15" customHeight="1" x14ac:dyDescent="0.2"/>
    <row r="52218" ht="13.15" customHeight="1" x14ac:dyDescent="0.2"/>
    <row r="52219" ht="13.15" customHeight="1" x14ac:dyDescent="0.2"/>
    <row r="52220" ht="13.15" customHeight="1" x14ac:dyDescent="0.2"/>
    <row r="52221" ht="13.15" customHeight="1" x14ac:dyDescent="0.2"/>
    <row r="52222" ht="13.15" customHeight="1" x14ac:dyDescent="0.2"/>
    <row r="52223" ht="13.15" customHeight="1" x14ac:dyDescent="0.2"/>
    <row r="52224" ht="13.15" customHeight="1" x14ac:dyDescent="0.2"/>
    <row r="52225" ht="13.15" customHeight="1" x14ac:dyDescent="0.2"/>
    <row r="52226" ht="13.15" customHeight="1" x14ac:dyDescent="0.2"/>
    <row r="52227" ht="13.15" customHeight="1" x14ac:dyDescent="0.2"/>
    <row r="52228" ht="13.15" customHeight="1" x14ac:dyDescent="0.2"/>
    <row r="52229" ht="13.15" customHeight="1" x14ac:dyDescent="0.2"/>
    <row r="52230" ht="13.15" customHeight="1" x14ac:dyDescent="0.2"/>
    <row r="52231" ht="13.15" customHeight="1" x14ac:dyDescent="0.2"/>
    <row r="52232" ht="13.15" customHeight="1" x14ac:dyDescent="0.2"/>
    <row r="52233" ht="13.15" customHeight="1" x14ac:dyDescent="0.2"/>
    <row r="52234" ht="13.15" customHeight="1" x14ac:dyDescent="0.2"/>
    <row r="52235" ht="13.15" customHeight="1" x14ac:dyDescent="0.2"/>
    <row r="52236" ht="13.15" customHeight="1" x14ac:dyDescent="0.2"/>
    <row r="52237" ht="13.15" customHeight="1" x14ac:dyDescent="0.2"/>
    <row r="52238" ht="13.15" customHeight="1" x14ac:dyDescent="0.2"/>
    <row r="52239" ht="13.15" customHeight="1" x14ac:dyDescent="0.2"/>
    <row r="52240" ht="13.15" customHeight="1" x14ac:dyDescent="0.2"/>
    <row r="52241" ht="13.15" customHeight="1" x14ac:dyDescent="0.2"/>
    <row r="52242" ht="13.15" customHeight="1" x14ac:dyDescent="0.2"/>
    <row r="52243" ht="13.15" customHeight="1" x14ac:dyDescent="0.2"/>
    <row r="52244" ht="13.15" customHeight="1" x14ac:dyDescent="0.2"/>
    <row r="52245" ht="13.15" customHeight="1" x14ac:dyDescent="0.2"/>
    <row r="52246" ht="13.15" customHeight="1" x14ac:dyDescent="0.2"/>
    <row r="52247" ht="13.15" customHeight="1" x14ac:dyDescent="0.2"/>
    <row r="52248" ht="13.15" customHeight="1" x14ac:dyDescent="0.2"/>
    <row r="52249" ht="13.15" customHeight="1" x14ac:dyDescent="0.2"/>
    <row r="52250" ht="13.15" customHeight="1" x14ac:dyDescent="0.2"/>
    <row r="52251" ht="13.15" customHeight="1" x14ac:dyDescent="0.2"/>
    <row r="52252" ht="13.15" customHeight="1" x14ac:dyDescent="0.2"/>
    <row r="52253" ht="13.15" customHeight="1" x14ac:dyDescent="0.2"/>
    <row r="52254" ht="13.15" customHeight="1" x14ac:dyDescent="0.2"/>
    <row r="52255" ht="13.15" customHeight="1" x14ac:dyDescent="0.2"/>
    <row r="52256" ht="13.15" customHeight="1" x14ac:dyDescent="0.2"/>
    <row r="52257" ht="13.15" customHeight="1" x14ac:dyDescent="0.2"/>
    <row r="52258" ht="13.15" customHeight="1" x14ac:dyDescent="0.2"/>
    <row r="52259" ht="13.15" customHeight="1" x14ac:dyDescent="0.2"/>
    <row r="52260" ht="13.15" customHeight="1" x14ac:dyDescent="0.2"/>
    <row r="52261" ht="13.15" customHeight="1" x14ac:dyDescent="0.2"/>
    <row r="52262" ht="13.15" customHeight="1" x14ac:dyDescent="0.2"/>
    <row r="52263" ht="13.15" customHeight="1" x14ac:dyDescent="0.2"/>
    <row r="52264" ht="13.15" customHeight="1" x14ac:dyDescent="0.2"/>
    <row r="52265" ht="13.15" customHeight="1" x14ac:dyDescent="0.2"/>
    <row r="52266" ht="13.15" customHeight="1" x14ac:dyDescent="0.2"/>
    <row r="52267" ht="13.15" customHeight="1" x14ac:dyDescent="0.2"/>
    <row r="52268" ht="13.15" customHeight="1" x14ac:dyDescent="0.2"/>
    <row r="52269" ht="13.15" customHeight="1" x14ac:dyDescent="0.2"/>
    <row r="52270" ht="13.15" customHeight="1" x14ac:dyDescent="0.2"/>
    <row r="52271" ht="13.15" customHeight="1" x14ac:dyDescent="0.2"/>
    <row r="52272" ht="13.15" customHeight="1" x14ac:dyDescent="0.2"/>
    <row r="52273" ht="13.15" customHeight="1" x14ac:dyDescent="0.2"/>
    <row r="52274" ht="13.15" customHeight="1" x14ac:dyDescent="0.2"/>
    <row r="52275" ht="13.15" customHeight="1" x14ac:dyDescent="0.2"/>
    <row r="52276" ht="13.15" customHeight="1" x14ac:dyDescent="0.2"/>
    <row r="52277" ht="13.15" customHeight="1" x14ac:dyDescent="0.2"/>
    <row r="52278" ht="13.15" customHeight="1" x14ac:dyDescent="0.2"/>
    <row r="52279" ht="13.15" customHeight="1" x14ac:dyDescent="0.2"/>
    <row r="52280" ht="13.15" customHeight="1" x14ac:dyDescent="0.2"/>
    <row r="52281" ht="13.15" customHeight="1" x14ac:dyDescent="0.2"/>
    <row r="52282" ht="13.15" customHeight="1" x14ac:dyDescent="0.2"/>
    <row r="52283" ht="13.15" customHeight="1" x14ac:dyDescent="0.2"/>
    <row r="52284" ht="13.15" customHeight="1" x14ac:dyDescent="0.2"/>
    <row r="52285" ht="13.15" customHeight="1" x14ac:dyDescent="0.2"/>
    <row r="52286" ht="13.15" customHeight="1" x14ac:dyDescent="0.2"/>
    <row r="52287" ht="13.15" customHeight="1" x14ac:dyDescent="0.2"/>
    <row r="52288" ht="13.15" customHeight="1" x14ac:dyDescent="0.2"/>
    <row r="52289" ht="13.15" customHeight="1" x14ac:dyDescent="0.2"/>
    <row r="52290" ht="13.15" customHeight="1" x14ac:dyDescent="0.2"/>
    <row r="52291" ht="13.15" customHeight="1" x14ac:dyDescent="0.2"/>
    <row r="52292" ht="13.15" customHeight="1" x14ac:dyDescent="0.2"/>
    <row r="52293" ht="13.15" customHeight="1" x14ac:dyDescent="0.2"/>
    <row r="52294" ht="13.15" customHeight="1" x14ac:dyDescent="0.2"/>
    <row r="52295" ht="13.15" customHeight="1" x14ac:dyDescent="0.2"/>
    <row r="52296" ht="13.15" customHeight="1" x14ac:dyDescent="0.2"/>
    <row r="52297" ht="13.15" customHeight="1" x14ac:dyDescent="0.2"/>
    <row r="52298" ht="13.15" customHeight="1" x14ac:dyDescent="0.2"/>
    <row r="52299" ht="13.15" customHeight="1" x14ac:dyDescent="0.2"/>
    <row r="52300" ht="13.15" customHeight="1" x14ac:dyDescent="0.2"/>
    <row r="52301" ht="13.15" customHeight="1" x14ac:dyDescent="0.2"/>
    <row r="52302" ht="13.15" customHeight="1" x14ac:dyDescent="0.2"/>
    <row r="52303" ht="13.15" customHeight="1" x14ac:dyDescent="0.2"/>
    <row r="52304" ht="13.15" customHeight="1" x14ac:dyDescent="0.2"/>
    <row r="52305" ht="13.15" customHeight="1" x14ac:dyDescent="0.2"/>
    <row r="52306" ht="13.15" customHeight="1" x14ac:dyDescent="0.2"/>
    <row r="52307" ht="13.15" customHeight="1" x14ac:dyDescent="0.2"/>
    <row r="52308" ht="13.15" customHeight="1" x14ac:dyDescent="0.2"/>
    <row r="52309" ht="13.15" customHeight="1" x14ac:dyDescent="0.2"/>
    <row r="52310" ht="13.15" customHeight="1" x14ac:dyDescent="0.2"/>
    <row r="52311" ht="13.15" customHeight="1" x14ac:dyDescent="0.2"/>
    <row r="52312" ht="13.15" customHeight="1" x14ac:dyDescent="0.2"/>
    <row r="52313" ht="13.15" customHeight="1" x14ac:dyDescent="0.2"/>
    <row r="52314" ht="13.15" customHeight="1" x14ac:dyDescent="0.2"/>
    <row r="52315" ht="13.15" customHeight="1" x14ac:dyDescent="0.2"/>
    <row r="52316" ht="13.15" customHeight="1" x14ac:dyDescent="0.2"/>
    <row r="52317" ht="13.15" customHeight="1" x14ac:dyDescent="0.2"/>
    <row r="52318" ht="13.15" customHeight="1" x14ac:dyDescent="0.2"/>
    <row r="52319" ht="13.15" customHeight="1" x14ac:dyDescent="0.2"/>
    <row r="52320" ht="13.15" customHeight="1" x14ac:dyDescent="0.2"/>
    <row r="52321" ht="13.15" customHeight="1" x14ac:dyDescent="0.2"/>
    <row r="52322" ht="13.15" customHeight="1" x14ac:dyDescent="0.2"/>
    <row r="52323" ht="13.15" customHeight="1" x14ac:dyDescent="0.2"/>
    <row r="52324" ht="13.15" customHeight="1" x14ac:dyDescent="0.2"/>
    <row r="52325" ht="13.15" customHeight="1" x14ac:dyDescent="0.2"/>
    <row r="52326" ht="13.15" customHeight="1" x14ac:dyDescent="0.2"/>
    <row r="52327" ht="13.15" customHeight="1" x14ac:dyDescent="0.2"/>
    <row r="52328" ht="13.15" customHeight="1" x14ac:dyDescent="0.2"/>
    <row r="52329" ht="13.15" customHeight="1" x14ac:dyDescent="0.2"/>
    <row r="52330" ht="13.15" customHeight="1" x14ac:dyDescent="0.2"/>
    <row r="52331" ht="13.15" customHeight="1" x14ac:dyDescent="0.2"/>
    <row r="52332" ht="13.15" customHeight="1" x14ac:dyDescent="0.2"/>
    <row r="52333" ht="13.15" customHeight="1" x14ac:dyDescent="0.2"/>
    <row r="52334" ht="13.15" customHeight="1" x14ac:dyDescent="0.2"/>
    <row r="52335" ht="13.15" customHeight="1" x14ac:dyDescent="0.2"/>
    <row r="52336" ht="13.15" customHeight="1" x14ac:dyDescent="0.2"/>
    <row r="52337" ht="13.15" customHeight="1" x14ac:dyDescent="0.2"/>
    <row r="52338" ht="13.15" customHeight="1" x14ac:dyDescent="0.2"/>
    <row r="52339" ht="13.15" customHeight="1" x14ac:dyDescent="0.2"/>
    <row r="52340" ht="13.15" customHeight="1" x14ac:dyDescent="0.2"/>
    <row r="52341" ht="13.15" customHeight="1" x14ac:dyDescent="0.2"/>
    <row r="52342" ht="13.15" customHeight="1" x14ac:dyDescent="0.2"/>
    <row r="52343" ht="13.15" customHeight="1" x14ac:dyDescent="0.2"/>
    <row r="52344" ht="13.15" customHeight="1" x14ac:dyDescent="0.2"/>
    <row r="52345" ht="13.15" customHeight="1" x14ac:dyDescent="0.2"/>
    <row r="52346" ht="13.15" customHeight="1" x14ac:dyDescent="0.2"/>
    <row r="52347" ht="13.15" customHeight="1" x14ac:dyDescent="0.2"/>
    <row r="52348" ht="13.15" customHeight="1" x14ac:dyDescent="0.2"/>
    <row r="52349" ht="13.15" customHeight="1" x14ac:dyDescent="0.2"/>
    <row r="52350" ht="13.15" customHeight="1" x14ac:dyDescent="0.2"/>
    <row r="52351" ht="13.15" customHeight="1" x14ac:dyDescent="0.2"/>
    <row r="52352" ht="13.15" customHeight="1" x14ac:dyDescent="0.2"/>
    <row r="52353" ht="13.15" customHeight="1" x14ac:dyDescent="0.2"/>
    <row r="52354" ht="13.15" customHeight="1" x14ac:dyDescent="0.2"/>
    <row r="52355" ht="13.15" customHeight="1" x14ac:dyDescent="0.2"/>
    <row r="52356" ht="13.15" customHeight="1" x14ac:dyDescent="0.2"/>
    <row r="52357" ht="13.15" customHeight="1" x14ac:dyDescent="0.2"/>
    <row r="52358" ht="13.15" customHeight="1" x14ac:dyDescent="0.2"/>
    <row r="52359" ht="13.15" customHeight="1" x14ac:dyDescent="0.2"/>
    <row r="52360" ht="13.15" customHeight="1" x14ac:dyDescent="0.2"/>
    <row r="52361" ht="13.15" customHeight="1" x14ac:dyDescent="0.2"/>
    <row r="52362" ht="13.15" customHeight="1" x14ac:dyDescent="0.2"/>
    <row r="52363" ht="13.15" customHeight="1" x14ac:dyDescent="0.2"/>
    <row r="52364" ht="13.15" customHeight="1" x14ac:dyDescent="0.2"/>
    <row r="52365" ht="13.15" customHeight="1" x14ac:dyDescent="0.2"/>
    <row r="52366" ht="13.15" customHeight="1" x14ac:dyDescent="0.2"/>
    <row r="52367" ht="13.15" customHeight="1" x14ac:dyDescent="0.2"/>
    <row r="52368" ht="13.15" customHeight="1" x14ac:dyDescent="0.2"/>
    <row r="52369" ht="13.15" customHeight="1" x14ac:dyDescent="0.2"/>
    <row r="52370" ht="13.15" customHeight="1" x14ac:dyDescent="0.2"/>
    <row r="52371" ht="13.15" customHeight="1" x14ac:dyDescent="0.2"/>
    <row r="52372" ht="13.15" customHeight="1" x14ac:dyDescent="0.2"/>
    <row r="52373" ht="13.15" customHeight="1" x14ac:dyDescent="0.2"/>
    <row r="52374" ht="13.15" customHeight="1" x14ac:dyDescent="0.2"/>
    <row r="52375" ht="13.15" customHeight="1" x14ac:dyDescent="0.2"/>
    <row r="52376" ht="13.15" customHeight="1" x14ac:dyDescent="0.2"/>
    <row r="52377" ht="13.15" customHeight="1" x14ac:dyDescent="0.2"/>
    <row r="52378" ht="13.15" customHeight="1" x14ac:dyDescent="0.2"/>
    <row r="52379" ht="13.15" customHeight="1" x14ac:dyDescent="0.2"/>
    <row r="52380" ht="13.15" customHeight="1" x14ac:dyDescent="0.2"/>
    <row r="52381" ht="13.15" customHeight="1" x14ac:dyDescent="0.2"/>
    <row r="52382" ht="13.15" customHeight="1" x14ac:dyDescent="0.2"/>
    <row r="52383" ht="13.15" customHeight="1" x14ac:dyDescent="0.2"/>
    <row r="52384" ht="13.15" customHeight="1" x14ac:dyDescent="0.2"/>
    <row r="52385" ht="13.15" customHeight="1" x14ac:dyDescent="0.2"/>
    <row r="52386" ht="13.15" customHeight="1" x14ac:dyDescent="0.2"/>
    <row r="52387" ht="13.15" customHeight="1" x14ac:dyDescent="0.2"/>
    <row r="52388" ht="13.15" customHeight="1" x14ac:dyDescent="0.2"/>
    <row r="52389" ht="13.15" customHeight="1" x14ac:dyDescent="0.2"/>
    <row r="52390" ht="13.15" customHeight="1" x14ac:dyDescent="0.2"/>
    <row r="52391" ht="13.15" customHeight="1" x14ac:dyDescent="0.2"/>
    <row r="52392" ht="13.15" customHeight="1" x14ac:dyDescent="0.2"/>
    <row r="52393" ht="13.15" customHeight="1" x14ac:dyDescent="0.2"/>
    <row r="52394" ht="13.15" customHeight="1" x14ac:dyDescent="0.2"/>
    <row r="52395" ht="13.15" customHeight="1" x14ac:dyDescent="0.2"/>
    <row r="52396" ht="13.15" customHeight="1" x14ac:dyDescent="0.2"/>
    <row r="52397" ht="13.15" customHeight="1" x14ac:dyDescent="0.2"/>
    <row r="52398" ht="13.15" customHeight="1" x14ac:dyDescent="0.2"/>
    <row r="52399" ht="13.15" customHeight="1" x14ac:dyDescent="0.2"/>
    <row r="52400" ht="13.15" customHeight="1" x14ac:dyDescent="0.2"/>
    <row r="52401" ht="13.15" customHeight="1" x14ac:dyDescent="0.2"/>
    <row r="52402" ht="13.15" customHeight="1" x14ac:dyDescent="0.2"/>
    <row r="52403" ht="13.15" customHeight="1" x14ac:dyDescent="0.2"/>
    <row r="52404" ht="13.15" customHeight="1" x14ac:dyDescent="0.2"/>
    <row r="52405" ht="13.15" customHeight="1" x14ac:dyDescent="0.2"/>
    <row r="52406" ht="13.15" customHeight="1" x14ac:dyDescent="0.2"/>
    <row r="52407" ht="13.15" customHeight="1" x14ac:dyDescent="0.2"/>
    <row r="52408" ht="13.15" customHeight="1" x14ac:dyDescent="0.2"/>
    <row r="52409" ht="13.15" customHeight="1" x14ac:dyDescent="0.2"/>
    <row r="52410" ht="13.15" customHeight="1" x14ac:dyDescent="0.2"/>
    <row r="52411" ht="13.15" customHeight="1" x14ac:dyDescent="0.2"/>
    <row r="52412" ht="13.15" customHeight="1" x14ac:dyDescent="0.2"/>
    <row r="52413" ht="13.15" customHeight="1" x14ac:dyDescent="0.2"/>
    <row r="52414" ht="13.15" customHeight="1" x14ac:dyDescent="0.2"/>
    <row r="52415" ht="13.15" customHeight="1" x14ac:dyDescent="0.2"/>
    <row r="52416" ht="13.15" customHeight="1" x14ac:dyDescent="0.2"/>
    <row r="52417" ht="13.15" customHeight="1" x14ac:dyDescent="0.2"/>
    <row r="52418" ht="13.15" customHeight="1" x14ac:dyDescent="0.2"/>
    <row r="52419" ht="13.15" customHeight="1" x14ac:dyDescent="0.2"/>
    <row r="52420" ht="13.15" customHeight="1" x14ac:dyDescent="0.2"/>
    <row r="52421" ht="13.15" customHeight="1" x14ac:dyDescent="0.2"/>
    <row r="52422" ht="13.15" customHeight="1" x14ac:dyDescent="0.2"/>
    <row r="52423" ht="13.15" customHeight="1" x14ac:dyDescent="0.2"/>
    <row r="52424" ht="13.15" customHeight="1" x14ac:dyDescent="0.2"/>
    <row r="52425" ht="13.15" customHeight="1" x14ac:dyDescent="0.2"/>
    <row r="52426" ht="13.15" customHeight="1" x14ac:dyDescent="0.2"/>
    <row r="52427" ht="13.15" customHeight="1" x14ac:dyDescent="0.2"/>
    <row r="52428" ht="13.15" customHeight="1" x14ac:dyDescent="0.2"/>
    <row r="52429" ht="13.15" customHeight="1" x14ac:dyDescent="0.2"/>
    <row r="52430" ht="13.15" customHeight="1" x14ac:dyDescent="0.2"/>
    <row r="52431" ht="13.15" customHeight="1" x14ac:dyDescent="0.2"/>
    <row r="52432" ht="13.15" customHeight="1" x14ac:dyDescent="0.2"/>
    <row r="52433" ht="13.15" customHeight="1" x14ac:dyDescent="0.2"/>
    <row r="52434" ht="13.15" customHeight="1" x14ac:dyDescent="0.2"/>
    <row r="52435" ht="13.15" customHeight="1" x14ac:dyDescent="0.2"/>
    <row r="52436" ht="13.15" customHeight="1" x14ac:dyDescent="0.2"/>
    <row r="52437" ht="13.15" customHeight="1" x14ac:dyDescent="0.2"/>
    <row r="52438" ht="13.15" customHeight="1" x14ac:dyDescent="0.2"/>
    <row r="52439" ht="13.15" customHeight="1" x14ac:dyDescent="0.2"/>
    <row r="52440" ht="13.15" customHeight="1" x14ac:dyDescent="0.2"/>
    <row r="52441" ht="13.15" customHeight="1" x14ac:dyDescent="0.2"/>
    <row r="52442" ht="13.15" customHeight="1" x14ac:dyDescent="0.2"/>
    <row r="52443" ht="13.15" customHeight="1" x14ac:dyDescent="0.2"/>
    <row r="52444" ht="13.15" customHeight="1" x14ac:dyDescent="0.2"/>
    <row r="52445" ht="13.15" customHeight="1" x14ac:dyDescent="0.2"/>
    <row r="52446" ht="13.15" customHeight="1" x14ac:dyDescent="0.2"/>
    <row r="52447" ht="13.15" customHeight="1" x14ac:dyDescent="0.2"/>
    <row r="52448" ht="13.15" customHeight="1" x14ac:dyDescent="0.2"/>
    <row r="52449" ht="13.15" customHeight="1" x14ac:dyDescent="0.2"/>
    <row r="52450" ht="13.15" customHeight="1" x14ac:dyDescent="0.2"/>
    <row r="52451" ht="13.15" customHeight="1" x14ac:dyDescent="0.2"/>
    <row r="52452" ht="13.15" customHeight="1" x14ac:dyDescent="0.2"/>
    <row r="52453" ht="13.15" customHeight="1" x14ac:dyDescent="0.2"/>
    <row r="52454" ht="13.15" customHeight="1" x14ac:dyDescent="0.2"/>
    <row r="52455" ht="13.15" customHeight="1" x14ac:dyDescent="0.2"/>
    <row r="52456" ht="13.15" customHeight="1" x14ac:dyDescent="0.2"/>
    <row r="52457" ht="13.15" customHeight="1" x14ac:dyDescent="0.2"/>
    <row r="52458" ht="13.15" customHeight="1" x14ac:dyDescent="0.2"/>
    <row r="52459" ht="13.15" customHeight="1" x14ac:dyDescent="0.2"/>
    <row r="52460" ht="13.15" customHeight="1" x14ac:dyDescent="0.2"/>
    <row r="52461" ht="13.15" customHeight="1" x14ac:dyDescent="0.2"/>
    <row r="52462" ht="13.15" customHeight="1" x14ac:dyDescent="0.2"/>
    <row r="52463" ht="13.15" customHeight="1" x14ac:dyDescent="0.2"/>
    <row r="52464" ht="13.15" customHeight="1" x14ac:dyDescent="0.2"/>
    <row r="52465" ht="13.15" customHeight="1" x14ac:dyDescent="0.2"/>
    <row r="52466" ht="13.15" customHeight="1" x14ac:dyDescent="0.2"/>
    <row r="52467" ht="13.15" customHeight="1" x14ac:dyDescent="0.2"/>
    <row r="52468" ht="13.15" customHeight="1" x14ac:dyDescent="0.2"/>
    <row r="52469" ht="13.15" customHeight="1" x14ac:dyDescent="0.2"/>
    <row r="52470" ht="13.15" customHeight="1" x14ac:dyDescent="0.2"/>
    <row r="52471" ht="13.15" customHeight="1" x14ac:dyDescent="0.2"/>
    <row r="52472" ht="13.15" customHeight="1" x14ac:dyDescent="0.2"/>
    <row r="52473" ht="13.15" customHeight="1" x14ac:dyDescent="0.2"/>
    <row r="52474" ht="13.15" customHeight="1" x14ac:dyDescent="0.2"/>
    <row r="52475" ht="13.15" customHeight="1" x14ac:dyDescent="0.2"/>
    <row r="52476" ht="13.15" customHeight="1" x14ac:dyDescent="0.2"/>
    <row r="52477" ht="13.15" customHeight="1" x14ac:dyDescent="0.2"/>
    <row r="52478" ht="13.15" customHeight="1" x14ac:dyDescent="0.2"/>
    <row r="52479" ht="13.15" customHeight="1" x14ac:dyDescent="0.2"/>
    <row r="52480" ht="13.15" customHeight="1" x14ac:dyDescent="0.2"/>
    <row r="52481" ht="13.15" customHeight="1" x14ac:dyDescent="0.2"/>
    <row r="52482" ht="13.15" customHeight="1" x14ac:dyDescent="0.2"/>
    <row r="52483" ht="13.15" customHeight="1" x14ac:dyDescent="0.2"/>
    <row r="52484" ht="13.15" customHeight="1" x14ac:dyDescent="0.2"/>
    <row r="52485" ht="13.15" customHeight="1" x14ac:dyDescent="0.2"/>
    <row r="52486" ht="13.15" customHeight="1" x14ac:dyDescent="0.2"/>
    <row r="52487" ht="13.15" customHeight="1" x14ac:dyDescent="0.2"/>
    <row r="52488" ht="13.15" customHeight="1" x14ac:dyDescent="0.2"/>
    <row r="52489" ht="13.15" customHeight="1" x14ac:dyDescent="0.2"/>
    <row r="52490" ht="13.15" customHeight="1" x14ac:dyDescent="0.2"/>
    <row r="52491" ht="13.15" customHeight="1" x14ac:dyDescent="0.2"/>
    <row r="52492" ht="13.15" customHeight="1" x14ac:dyDescent="0.2"/>
    <row r="52493" ht="13.15" customHeight="1" x14ac:dyDescent="0.2"/>
    <row r="52494" ht="13.15" customHeight="1" x14ac:dyDescent="0.2"/>
    <row r="52495" ht="13.15" customHeight="1" x14ac:dyDescent="0.2"/>
    <row r="52496" ht="13.15" customHeight="1" x14ac:dyDescent="0.2"/>
    <row r="52497" ht="13.15" customHeight="1" x14ac:dyDescent="0.2"/>
    <row r="52498" ht="13.15" customHeight="1" x14ac:dyDescent="0.2"/>
    <row r="52499" ht="13.15" customHeight="1" x14ac:dyDescent="0.2"/>
    <row r="52500" ht="13.15" customHeight="1" x14ac:dyDescent="0.2"/>
    <row r="52501" ht="13.15" customHeight="1" x14ac:dyDescent="0.2"/>
    <row r="52502" ht="13.15" customHeight="1" x14ac:dyDescent="0.2"/>
    <row r="52503" ht="13.15" customHeight="1" x14ac:dyDescent="0.2"/>
    <row r="52504" ht="13.15" customHeight="1" x14ac:dyDescent="0.2"/>
    <row r="52505" ht="13.15" customHeight="1" x14ac:dyDescent="0.2"/>
    <row r="52506" ht="13.15" customHeight="1" x14ac:dyDescent="0.2"/>
    <row r="52507" ht="13.15" customHeight="1" x14ac:dyDescent="0.2"/>
    <row r="52508" ht="13.15" customHeight="1" x14ac:dyDescent="0.2"/>
    <row r="52509" ht="13.15" customHeight="1" x14ac:dyDescent="0.2"/>
    <row r="52510" ht="13.15" customHeight="1" x14ac:dyDescent="0.2"/>
    <row r="52511" ht="13.15" customHeight="1" x14ac:dyDescent="0.2"/>
    <row r="52512" ht="13.15" customHeight="1" x14ac:dyDescent="0.2"/>
    <row r="52513" ht="13.15" customHeight="1" x14ac:dyDescent="0.2"/>
    <row r="52514" ht="13.15" customHeight="1" x14ac:dyDescent="0.2"/>
    <row r="52515" ht="13.15" customHeight="1" x14ac:dyDescent="0.2"/>
    <row r="52516" ht="13.15" customHeight="1" x14ac:dyDescent="0.2"/>
    <row r="52517" ht="13.15" customHeight="1" x14ac:dyDescent="0.2"/>
    <row r="52518" ht="13.15" customHeight="1" x14ac:dyDescent="0.2"/>
    <row r="52519" ht="13.15" customHeight="1" x14ac:dyDescent="0.2"/>
    <row r="52520" ht="13.15" customHeight="1" x14ac:dyDescent="0.2"/>
    <row r="52521" ht="13.15" customHeight="1" x14ac:dyDescent="0.2"/>
    <row r="52522" ht="13.15" customHeight="1" x14ac:dyDescent="0.2"/>
    <row r="52523" ht="13.15" customHeight="1" x14ac:dyDescent="0.2"/>
    <row r="52524" ht="13.15" customHeight="1" x14ac:dyDescent="0.2"/>
    <row r="52525" ht="13.15" customHeight="1" x14ac:dyDescent="0.2"/>
    <row r="52526" ht="13.15" customHeight="1" x14ac:dyDescent="0.2"/>
    <row r="52527" ht="13.15" customHeight="1" x14ac:dyDescent="0.2"/>
    <row r="52528" ht="13.15" customHeight="1" x14ac:dyDescent="0.2"/>
    <row r="52529" ht="13.15" customHeight="1" x14ac:dyDescent="0.2"/>
    <row r="52530" ht="13.15" customHeight="1" x14ac:dyDescent="0.2"/>
    <row r="52531" ht="13.15" customHeight="1" x14ac:dyDescent="0.2"/>
    <row r="52532" ht="13.15" customHeight="1" x14ac:dyDescent="0.2"/>
    <row r="52533" ht="13.15" customHeight="1" x14ac:dyDescent="0.2"/>
    <row r="52534" ht="13.15" customHeight="1" x14ac:dyDescent="0.2"/>
    <row r="52535" ht="13.15" customHeight="1" x14ac:dyDescent="0.2"/>
    <row r="52536" ht="13.15" customHeight="1" x14ac:dyDescent="0.2"/>
    <row r="52537" ht="13.15" customHeight="1" x14ac:dyDescent="0.2"/>
    <row r="52538" ht="13.15" customHeight="1" x14ac:dyDescent="0.2"/>
    <row r="52539" ht="13.15" customHeight="1" x14ac:dyDescent="0.2"/>
    <row r="52540" ht="13.15" customHeight="1" x14ac:dyDescent="0.2"/>
    <row r="52541" ht="13.15" customHeight="1" x14ac:dyDescent="0.2"/>
    <row r="52542" ht="13.15" customHeight="1" x14ac:dyDescent="0.2"/>
    <row r="52543" ht="13.15" customHeight="1" x14ac:dyDescent="0.2"/>
    <row r="52544" ht="13.15" customHeight="1" x14ac:dyDescent="0.2"/>
    <row r="52545" ht="13.15" customHeight="1" x14ac:dyDescent="0.2"/>
    <row r="52546" ht="13.15" customHeight="1" x14ac:dyDescent="0.2"/>
    <row r="52547" ht="13.15" customHeight="1" x14ac:dyDescent="0.2"/>
    <row r="52548" ht="13.15" customHeight="1" x14ac:dyDescent="0.2"/>
    <row r="52549" ht="13.15" customHeight="1" x14ac:dyDescent="0.2"/>
    <row r="52550" ht="13.15" customHeight="1" x14ac:dyDescent="0.2"/>
    <row r="52551" ht="13.15" customHeight="1" x14ac:dyDescent="0.2"/>
    <row r="52552" ht="13.15" customHeight="1" x14ac:dyDescent="0.2"/>
    <row r="52553" ht="13.15" customHeight="1" x14ac:dyDescent="0.2"/>
    <row r="52554" ht="13.15" customHeight="1" x14ac:dyDescent="0.2"/>
    <row r="52555" ht="13.15" customHeight="1" x14ac:dyDescent="0.2"/>
    <row r="52556" ht="13.15" customHeight="1" x14ac:dyDescent="0.2"/>
    <row r="52557" ht="13.15" customHeight="1" x14ac:dyDescent="0.2"/>
    <row r="52558" ht="13.15" customHeight="1" x14ac:dyDescent="0.2"/>
    <row r="52559" ht="13.15" customHeight="1" x14ac:dyDescent="0.2"/>
    <row r="52560" ht="13.15" customHeight="1" x14ac:dyDescent="0.2"/>
    <row r="52561" ht="13.15" customHeight="1" x14ac:dyDescent="0.2"/>
    <row r="52562" ht="13.15" customHeight="1" x14ac:dyDescent="0.2"/>
    <row r="52563" ht="13.15" customHeight="1" x14ac:dyDescent="0.2"/>
    <row r="52564" ht="13.15" customHeight="1" x14ac:dyDescent="0.2"/>
    <row r="52565" ht="13.15" customHeight="1" x14ac:dyDescent="0.2"/>
    <row r="52566" ht="13.15" customHeight="1" x14ac:dyDescent="0.2"/>
    <row r="52567" ht="13.15" customHeight="1" x14ac:dyDescent="0.2"/>
    <row r="52568" ht="13.15" customHeight="1" x14ac:dyDescent="0.2"/>
    <row r="52569" ht="13.15" customHeight="1" x14ac:dyDescent="0.2"/>
    <row r="52570" ht="13.15" customHeight="1" x14ac:dyDescent="0.2"/>
    <row r="52571" ht="13.15" customHeight="1" x14ac:dyDescent="0.2"/>
    <row r="52572" ht="13.15" customHeight="1" x14ac:dyDescent="0.2"/>
    <row r="52573" ht="13.15" customHeight="1" x14ac:dyDescent="0.2"/>
    <row r="52574" ht="13.15" customHeight="1" x14ac:dyDescent="0.2"/>
    <row r="52575" ht="13.15" customHeight="1" x14ac:dyDescent="0.2"/>
    <row r="52576" ht="13.15" customHeight="1" x14ac:dyDescent="0.2"/>
    <row r="52577" ht="13.15" customHeight="1" x14ac:dyDescent="0.2"/>
    <row r="52578" ht="13.15" customHeight="1" x14ac:dyDescent="0.2"/>
    <row r="52579" ht="13.15" customHeight="1" x14ac:dyDescent="0.2"/>
    <row r="52580" ht="13.15" customHeight="1" x14ac:dyDescent="0.2"/>
    <row r="52581" ht="13.15" customHeight="1" x14ac:dyDescent="0.2"/>
    <row r="52582" ht="13.15" customHeight="1" x14ac:dyDescent="0.2"/>
    <row r="52583" ht="13.15" customHeight="1" x14ac:dyDescent="0.2"/>
    <row r="52584" ht="13.15" customHeight="1" x14ac:dyDescent="0.2"/>
    <row r="52585" ht="13.15" customHeight="1" x14ac:dyDescent="0.2"/>
    <row r="52586" ht="13.15" customHeight="1" x14ac:dyDescent="0.2"/>
    <row r="52587" ht="13.15" customHeight="1" x14ac:dyDescent="0.2"/>
    <row r="52588" ht="13.15" customHeight="1" x14ac:dyDescent="0.2"/>
    <row r="52589" ht="13.15" customHeight="1" x14ac:dyDescent="0.2"/>
    <row r="52590" ht="13.15" customHeight="1" x14ac:dyDescent="0.2"/>
    <row r="52591" ht="13.15" customHeight="1" x14ac:dyDescent="0.2"/>
    <row r="52592" ht="13.15" customHeight="1" x14ac:dyDescent="0.2"/>
    <row r="52593" ht="13.15" customHeight="1" x14ac:dyDescent="0.2"/>
    <row r="52594" ht="13.15" customHeight="1" x14ac:dyDescent="0.2"/>
    <row r="52595" ht="13.15" customHeight="1" x14ac:dyDescent="0.2"/>
    <row r="52596" ht="13.15" customHeight="1" x14ac:dyDescent="0.2"/>
    <row r="52597" ht="13.15" customHeight="1" x14ac:dyDescent="0.2"/>
    <row r="52598" ht="13.15" customHeight="1" x14ac:dyDescent="0.2"/>
    <row r="52599" ht="13.15" customHeight="1" x14ac:dyDescent="0.2"/>
    <row r="52600" ht="13.15" customHeight="1" x14ac:dyDescent="0.2"/>
    <row r="52601" ht="13.15" customHeight="1" x14ac:dyDescent="0.2"/>
    <row r="52602" ht="13.15" customHeight="1" x14ac:dyDescent="0.2"/>
    <row r="52603" ht="13.15" customHeight="1" x14ac:dyDescent="0.2"/>
    <row r="52604" ht="13.15" customHeight="1" x14ac:dyDescent="0.2"/>
    <row r="52605" ht="13.15" customHeight="1" x14ac:dyDescent="0.2"/>
    <row r="52606" ht="13.15" customHeight="1" x14ac:dyDescent="0.2"/>
    <row r="52607" ht="13.15" customHeight="1" x14ac:dyDescent="0.2"/>
    <row r="52608" ht="13.15" customHeight="1" x14ac:dyDescent="0.2"/>
    <row r="52609" ht="13.15" customHeight="1" x14ac:dyDescent="0.2"/>
    <row r="52610" ht="13.15" customHeight="1" x14ac:dyDescent="0.2"/>
    <row r="52611" ht="13.15" customHeight="1" x14ac:dyDescent="0.2"/>
    <row r="52612" ht="13.15" customHeight="1" x14ac:dyDescent="0.2"/>
    <row r="52613" ht="13.15" customHeight="1" x14ac:dyDescent="0.2"/>
    <row r="52614" ht="13.15" customHeight="1" x14ac:dyDescent="0.2"/>
    <row r="52615" ht="13.15" customHeight="1" x14ac:dyDescent="0.2"/>
    <row r="52616" ht="13.15" customHeight="1" x14ac:dyDescent="0.2"/>
    <row r="52617" ht="13.15" customHeight="1" x14ac:dyDescent="0.2"/>
    <row r="52618" ht="13.15" customHeight="1" x14ac:dyDescent="0.2"/>
    <row r="52619" ht="13.15" customHeight="1" x14ac:dyDescent="0.2"/>
    <row r="52620" ht="13.15" customHeight="1" x14ac:dyDescent="0.2"/>
    <row r="52621" ht="13.15" customHeight="1" x14ac:dyDescent="0.2"/>
    <row r="52622" ht="13.15" customHeight="1" x14ac:dyDescent="0.2"/>
    <row r="52623" ht="13.15" customHeight="1" x14ac:dyDescent="0.2"/>
    <row r="52624" ht="13.15" customHeight="1" x14ac:dyDescent="0.2"/>
    <row r="52625" ht="13.15" customHeight="1" x14ac:dyDescent="0.2"/>
    <row r="52626" ht="13.15" customHeight="1" x14ac:dyDescent="0.2"/>
    <row r="52627" ht="13.15" customHeight="1" x14ac:dyDescent="0.2"/>
    <row r="52628" ht="13.15" customHeight="1" x14ac:dyDescent="0.2"/>
    <row r="52629" ht="13.15" customHeight="1" x14ac:dyDescent="0.2"/>
    <row r="52630" ht="13.15" customHeight="1" x14ac:dyDescent="0.2"/>
    <row r="52631" ht="13.15" customHeight="1" x14ac:dyDescent="0.2"/>
    <row r="52632" ht="13.15" customHeight="1" x14ac:dyDescent="0.2"/>
    <row r="52633" ht="13.15" customHeight="1" x14ac:dyDescent="0.2"/>
    <row r="52634" ht="13.15" customHeight="1" x14ac:dyDescent="0.2"/>
    <row r="52635" ht="13.15" customHeight="1" x14ac:dyDescent="0.2"/>
    <row r="52636" ht="13.15" customHeight="1" x14ac:dyDescent="0.2"/>
    <row r="52637" ht="13.15" customHeight="1" x14ac:dyDescent="0.2"/>
    <row r="52638" ht="13.15" customHeight="1" x14ac:dyDescent="0.2"/>
    <row r="52639" ht="13.15" customHeight="1" x14ac:dyDescent="0.2"/>
    <row r="52640" ht="13.15" customHeight="1" x14ac:dyDescent="0.2"/>
    <row r="52641" ht="13.15" customHeight="1" x14ac:dyDescent="0.2"/>
    <row r="52642" ht="13.15" customHeight="1" x14ac:dyDescent="0.2"/>
    <row r="52643" ht="13.15" customHeight="1" x14ac:dyDescent="0.2"/>
    <row r="52644" ht="13.15" customHeight="1" x14ac:dyDescent="0.2"/>
    <row r="52645" ht="13.15" customHeight="1" x14ac:dyDescent="0.2"/>
    <row r="52646" ht="13.15" customHeight="1" x14ac:dyDescent="0.2"/>
    <row r="52647" ht="13.15" customHeight="1" x14ac:dyDescent="0.2"/>
    <row r="52648" ht="13.15" customHeight="1" x14ac:dyDescent="0.2"/>
    <row r="52649" ht="13.15" customHeight="1" x14ac:dyDescent="0.2"/>
    <row r="52650" ht="13.15" customHeight="1" x14ac:dyDescent="0.2"/>
    <row r="52651" ht="13.15" customHeight="1" x14ac:dyDescent="0.2"/>
    <row r="52652" ht="13.15" customHeight="1" x14ac:dyDescent="0.2"/>
    <row r="52653" ht="13.15" customHeight="1" x14ac:dyDescent="0.2"/>
    <row r="52654" ht="13.15" customHeight="1" x14ac:dyDescent="0.2"/>
    <row r="52655" ht="13.15" customHeight="1" x14ac:dyDescent="0.2"/>
    <row r="52656" ht="13.15" customHeight="1" x14ac:dyDescent="0.2"/>
    <row r="52657" ht="13.15" customHeight="1" x14ac:dyDescent="0.2"/>
    <row r="52658" ht="13.15" customHeight="1" x14ac:dyDescent="0.2"/>
    <row r="52659" ht="13.15" customHeight="1" x14ac:dyDescent="0.2"/>
    <row r="52660" ht="13.15" customHeight="1" x14ac:dyDescent="0.2"/>
    <row r="52661" ht="13.15" customHeight="1" x14ac:dyDescent="0.2"/>
    <row r="52662" ht="13.15" customHeight="1" x14ac:dyDescent="0.2"/>
    <row r="52663" ht="13.15" customHeight="1" x14ac:dyDescent="0.2"/>
    <row r="52664" ht="13.15" customHeight="1" x14ac:dyDescent="0.2"/>
    <row r="52665" ht="13.15" customHeight="1" x14ac:dyDescent="0.2"/>
    <row r="52666" ht="13.15" customHeight="1" x14ac:dyDescent="0.2"/>
    <row r="52667" ht="13.15" customHeight="1" x14ac:dyDescent="0.2"/>
    <row r="52668" ht="13.15" customHeight="1" x14ac:dyDescent="0.2"/>
    <row r="52669" ht="13.15" customHeight="1" x14ac:dyDescent="0.2"/>
    <row r="52670" ht="13.15" customHeight="1" x14ac:dyDescent="0.2"/>
    <row r="52671" ht="13.15" customHeight="1" x14ac:dyDescent="0.2"/>
    <row r="52672" ht="13.15" customHeight="1" x14ac:dyDescent="0.2"/>
    <row r="52673" ht="13.15" customHeight="1" x14ac:dyDescent="0.2"/>
    <row r="52674" ht="13.15" customHeight="1" x14ac:dyDescent="0.2"/>
    <row r="52675" ht="13.15" customHeight="1" x14ac:dyDescent="0.2"/>
    <row r="52676" ht="13.15" customHeight="1" x14ac:dyDescent="0.2"/>
    <row r="52677" ht="13.15" customHeight="1" x14ac:dyDescent="0.2"/>
    <row r="52678" ht="13.15" customHeight="1" x14ac:dyDescent="0.2"/>
    <row r="52679" ht="13.15" customHeight="1" x14ac:dyDescent="0.2"/>
    <row r="52680" ht="13.15" customHeight="1" x14ac:dyDescent="0.2"/>
    <row r="52681" ht="13.15" customHeight="1" x14ac:dyDescent="0.2"/>
    <row r="52682" ht="13.15" customHeight="1" x14ac:dyDescent="0.2"/>
    <row r="52683" ht="13.15" customHeight="1" x14ac:dyDescent="0.2"/>
    <row r="52684" ht="13.15" customHeight="1" x14ac:dyDescent="0.2"/>
    <row r="52685" ht="13.15" customHeight="1" x14ac:dyDescent="0.2"/>
    <row r="52686" ht="13.15" customHeight="1" x14ac:dyDescent="0.2"/>
    <row r="52687" ht="13.15" customHeight="1" x14ac:dyDescent="0.2"/>
    <row r="52688" ht="13.15" customHeight="1" x14ac:dyDescent="0.2"/>
    <row r="52689" ht="13.15" customHeight="1" x14ac:dyDescent="0.2"/>
    <row r="52690" ht="13.15" customHeight="1" x14ac:dyDescent="0.2"/>
    <row r="52691" ht="13.15" customHeight="1" x14ac:dyDescent="0.2"/>
    <row r="52692" ht="13.15" customHeight="1" x14ac:dyDescent="0.2"/>
    <row r="52693" ht="13.15" customHeight="1" x14ac:dyDescent="0.2"/>
    <row r="52694" ht="13.15" customHeight="1" x14ac:dyDescent="0.2"/>
    <row r="52695" ht="13.15" customHeight="1" x14ac:dyDescent="0.2"/>
    <row r="52696" ht="13.15" customHeight="1" x14ac:dyDescent="0.2"/>
    <row r="52697" ht="13.15" customHeight="1" x14ac:dyDescent="0.2"/>
    <row r="52698" ht="13.15" customHeight="1" x14ac:dyDescent="0.2"/>
    <row r="52699" ht="13.15" customHeight="1" x14ac:dyDescent="0.2"/>
    <row r="52700" ht="13.15" customHeight="1" x14ac:dyDescent="0.2"/>
    <row r="52701" ht="13.15" customHeight="1" x14ac:dyDescent="0.2"/>
    <row r="52702" ht="13.15" customHeight="1" x14ac:dyDescent="0.2"/>
    <row r="52703" ht="13.15" customHeight="1" x14ac:dyDescent="0.2"/>
    <row r="52704" ht="13.15" customHeight="1" x14ac:dyDescent="0.2"/>
    <row r="52705" ht="13.15" customHeight="1" x14ac:dyDescent="0.2"/>
    <row r="52706" ht="13.15" customHeight="1" x14ac:dyDescent="0.2"/>
    <row r="52707" ht="13.15" customHeight="1" x14ac:dyDescent="0.2"/>
    <row r="52708" ht="13.15" customHeight="1" x14ac:dyDescent="0.2"/>
    <row r="52709" ht="13.15" customHeight="1" x14ac:dyDescent="0.2"/>
    <row r="52710" ht="13.15" customHeight="1" x14ac:dyDescent="0.2"/>
    <row r="52711" ht="13.15" customHeight="1" x14ac:dyDescent="0.2"/>
    <row r="52712" ht="13.15" customHeight="1" x14ac:dyDescent="0.2"/>
    <row r="52713" ht="13.15" customHeight="1" x14ac:dyDescent="0.2"/>
    <row r="52714" ht="13.15" customHeight="1" x14ac:dyDescent="0.2"/>
    <row r="52715" ht="13.15" customHeight="1" x14ac:dyDescent="0.2"/>
    <row r="52716" ht="13.15" customHeight="1" x14ac:dyDescent="0.2"/>
    <row r="52717" ht="13.15" customHeight="1" x14ac:dyDescent="0.2"/>
    <row r="52718" ht="13.15" customHeight="1" x14ac:dyDescent="0.2"/>
    <row r="52719" ht="13.15" customHeight="1" x14ac:dyDescent="0.2"/>
    <row r="52720" ht="13.15" customHeight="1" x14ac:dyDescent="0.2"/>
    <row r="52721" ht="13.15" customHeight="1" x14ac:dyDescent="0.2"/>
    <row r="52722" ht="13.15" customHeight="1" x14ac:dyDescent="0.2"/>
    <row r="52723" ht="13.15" customHeight="1" x14ac:dyDescent="0.2"/>
    <row r="52724" ht="13.15" customHeight="1" x14ac:dyDescent="0.2"/>
    <row r="52725" ht="13.15" customHeight="1" x14ac:dyDescent="0.2"/>
    <row r="52726" ht="13.15" customHeight="1" x14ac:dyDescent="0.2"/>
    <row r="52727" ht="13.15" customHeight="1" x14ac:dyDescent="0.2"/>
    <row r="52728" ht="13.15" customHeight="1" x14ac:dyDescent="0.2"/>
    <row r="52729" ht="13.15" customHeight="1" x14ac:dyDescent="0.2"/>
    <row r="52730" ht="13.15" customHeight="1" x14ac:dyDescent="0.2"/>
    <row r="52731" ht="13.15" customHeight="1" x14ac:dyDescent="0.2"/>
    <row r="52732" ht="13.15" customHeight="1" x14ac:dyDescent="0.2"/>
    <row r="52733" ht="13.15" customHeight="1" x14ac:dyDescent="0.2"/>
    <row r="52734" ht="13.15" customHeight="1" x14ac:dyDescent="0.2"/>
    <row r="52735" ht="13.15" customHeight="1" x14ac:dyDescent="0.2"/>
    <row r="52736" ht="13.15" customHeight="1" x14ac:dyDescent="0.2"/>
    <row r="52737" ht="13.15" customHeight="1" x14ac:dyDescent="0.2"/>
    <row r="52738" ht="13.15" customHeight="1" x14ac:dyDescent="0.2"/>
    <row r="52739" ht="13.15" customHeight="1" x14ac:dyDescent="0.2"/>
    <row r="52740" ht="13.15" customHeight="1" x14ac:dyDescent="0.2"/>
    <row r="52741" ht="13.15" customHeight="1" x14ac:dyDescent="0.2"/>
    <row r="52742" ht="13.15" customHeight="1" x14ac:dyDescent="0.2"/>
    <row r="52743" ht="13.15" customHeight="1" x14ac:dyDescent="0.2"/>
    <row r="52744" ht="13.15" customHeight="1" x14ac:dyDescent="0.2"/>
    <row r="52745" ht="13.15" customHeight="1" x14ac:dyDescent="0.2"/>
    <row r="52746" ht="13.15" customHeight="1" x14ac:dyDescent="0.2"/>
    <row r="52747" ht="13.15" customHeight="1" x14ac:dyDescent="0.2"/>
    <row r="52748" ht="13.15" customHeight="1" x14ac:dyDescent="0.2"/>
    <row r="52749" ht="13.15" customHeight="1" x14ac:dyDescent="0.2"/>
    <row r="52750" ht="13.15" customHeight="1" x14ac:dyDescent="0.2"/>
    <row r="52751" ht="13.15" customHeight="1" x14ac:dyDescent="0.2"/>
    <row r="52752" ht="13.15" customHeight="1" x14ac:dyDescent="0.2"/>
    <row r="52753" ht="13.15" customHeight="1" x14ac:dyDescent="0.2"/>
    <row r="52754" ht="13.15" customHeight="1" x14ac:dyDescent="0.2"/>
    <row r="52755" ht="13.15" customHeight="1" x14ac:dyDescent="0.2"/>
    <row r="52756" ht="13.15" customHeight="1" x14ac:dyDescent="0.2"/>
    <row r="52757" ht="13.15" customHeight="1" x14ac:dyDescent="0.2"/>
    <row r="52758" ht="13.15" customHeight="1" x14ac:dyDescent="0.2"/>
    <row r="52759" ht="13.15" customHeight="1" x14ac:dyDescent="0.2"/>
    <row r="52760" ht="13.15" customHeight="1" x14ac:dyDescent="0.2"/>
    <row r="52761" ht="13.15" customHeight="1" x14ac:dyDescent="0.2"/>
    <row r="52762" ht="13.15" customHeight="1" x14ac:dyDescent="0.2"/>
    <row r="52763" ht="13.15" customHeight="1" x14ac:dyDescent="0.2"/>
    <row r="52764" ht="13.15" customHeight="1" x14ac:dyDescent="0.2"/>
    <row r="52765" ht="13.15" customHeight="1" x14ac:dyDescent="0.2"/>
    <row r="52766" ht="13.15" customHeight="1" x14ac:dyDescent="0.2"/>
    <row r="52767" ht="13.15" customHeight="1" x14ac:dyDescent="0.2"/>
    <row r="52768" ht="13.15" customHeight="1" x14ac:dyDescent="0.2"/>
    <row r="52769" ht="13.15" customHeight="1" x14ac:dyDescent="0.2"/>
    <row r="52770" ht="13.15" customHeight="1" x14ac:dyDescent="0.2"/>
    <row r="52771" ht="13.15" customHeight="1" x14ac:dyDescent="0.2"/>
    <row r="52772" ht="13.15" customHeight="1" x14ac:dyDescent="0.2"/>
    <row r="52773" ht="13.15" customHeight="1" x14ac:dyDescent="0.2"/>
    <row r="52774" ht="13.15" customHeight="1" x14ac:dyDescent="0.2"/>
    <row r="52775" ht="13.15" customHeight="1" x14ac:dyDescent="0.2"/>
    <row r="52776" ht="13.15" customHeight="1" x14ac:dyDescent="0.2"/>
    <row r="52777" ht="13.15" customHeight="1" x14ac:dyDescent="0.2"/>
    <row r="52778" ht="13.15" customHeight="1" x14ac:dyDescent="0.2"/>
    <row r="52779" ht="13.15" customHeight="1" x14ac:dyDescent="0.2"/>
    <row r="52780" ht="13.15" customHeight="1" x14ac:dyDescent="0.2"/>
    <row r="52781" ht="13.15" customHeight="1" x14ac:dyDescent="0.2"/>
    <row r="52782" ht="13.15" customHeight="1" x14ac:dyDescent="0.2"/>
    <row r="52783" ht="13.15" customHeight="1" x14ac:dyDescent="0.2"/>
    <row r="52784" ht="13.15" customHeight="1" x14ac:dyDescent="0.2"/>
    <row r="52785" ht="13.15" customHeight="1" x14ac:dyDescent="0.2"/>
    <row r="52786" ht="13.15" customHeight="1" x14ac:dyDescent="0.2"/>
    <row r="52787" ht="13.15" customHeight="1" x14ac:dyDescent="0.2"/>
    <row r="52788" ht="13.15" customHeight="1" x14ac:dyDescent="0.2"/>
    <row r="52789" ht="13.15" customHeight="1" x14ac:dyDescent="0.2"/>
    <row r="52790" ht="13.15" customHeight="1" x14ac:dyDescent="0.2"/>
    <row r="52791" ht="13.15" customHeight="1" x14ac:dyDescent="0.2"/>
    <row r="52792" ht="13.15" customHeight="1" x14ac:dyDescent="0.2"/>
    <row r="52793" ht="13.15" customHeight="1" x14ac:dyDescent="0.2"/>
    <row r="52794" ht="13.15" customHeight="1" x14ac:dyDescent="0.2"/>
    <row r="52795" ht="13.15" customHeight="1" x14ac:dyDescent="0.2"/>
    <row r="52796" ht="13.15" customHeight="1" x14ac:dyDescent="0.2"/>
    <row r="52797" ht="13.15" customHeight="1" x14ac:dyDescent="0.2"/>
    <row r="52798" ht="13.15" customHeight="1" x14ac:dyDescent="0.2"/>
    <row r="52799" ht="13.15" customHeight="1" x14ac:dyDescent="0.2"/>
    <row r="52800" ht="13.15" customHeight="1" x14ac:dyDescent="0.2"/>
    <row r="52801" ht="13.15" customHeight="1" x14ac:dyDescent="0.2"/>
    <row r="52802" ht="13.15" customHeight="1" x14ac:dyDescent="0.2"/>
    <row r="52803" ht="13.15" customHeight="1" x14ac:dyDescent="0.2"/>
    <row r="52804" ht="13.15" customHeight="1" x14ac:dyDescent="0.2"/>
    <row r="52805" ht="13.15" customHeight="1" x14ac:dyDescent="0.2"/>
    <row r="52806" ht="13.15" customHeight="1" x14ac:dyDescent="0.2"/>
    <row r="52807" ht="13.15" customHeight="1" x14ac:dyDescent="0.2"/>
    <row r="52808" ht="13.15" customHeight="1" x14ac:dyDescent="0.2"/>
    <row r="52809" ht="13.15" customHeight="1" x14ac:dyDescent="0.2"/>
    <row r="52810" ht="13.15" customHeight="1" x14ac:dyDescent="0.2"/>
    <row r="52811" ht="13.15" customHeight="1" x14ac:dyDescent="0.2"/>
    <row r="52812" ht="13.15" customHeight="1" x14ac:dyDescent="0.2"/>
    <row r="52813" ht="13.15" customHeight="1" x14ac:dyDescent="0.2"/>
    <row r="52814" ht="13.15" customHeight="1" x14ac:dyDescent="0.2"/>
    <row r="52815" ht="13.15" customHeight="1" x14ac:dyDescent="0.2"/>
    <row r="52816" ht="13.15" customHeight="1" x14ac:dyDescent="0.2"/>
    <row r="52817" ht="13.15" customHeight="1" x14ac:dyDescent="0.2"/>
    <row r="52818" ht="13.15" customHeight="1" x14ac:dyDescent="0.2"/>
    <row r="52819" ht="13.15" customHeight="1" x14ac:dyDescent="0.2"/>
    <row r="52820" ht="13.15" customHeight="1" x14ac:dyDescent="0.2"/>
    <row r="52821" ht="13.15" customHeight="1" x14ac:dyDescent="0.2"/>
    <row r="52822" ht="13.15" customHeight="1" x14ac:dyDescent="0.2"/>
    <row r="52823" ht="13.15" customHeight="1" x14ac:dyDescent="0.2"/>
    <row r="52824" ht="13.15" customHeight="1" x14ac:dyDescent="0.2"/>
    <row r="52825" ht="13.15" customHeight="1" x14ac:dyDescent="0.2"/>
    <row r="52826" ht="13.15" customHeight="1" x14ac:dyDescent="0.2"/>
    <row r="52827" ht="13.15" customHeight="1" x14ac:dyDescent="0.2"/>
    <row r="52828" ht="13.15" customHeight="1" x14ac:dyDescent="0.2"/>
    <row r="52829" ht="13.15" customHeight="1" x14ac:dyDescent="0.2"/>
    <row r="52830" ht="13.15" customHeight="1" x14ac:dyDescent="0.2"/>
    <row r="52831" ht="13.15" customHeight="1" x14ac:dyDescent="0.2"/>
    <row r="52832" ht="13.15" customHeight="1" x14ac:dyDescent="0.2"/>
    <row r="52833" ht="13.15" customHeight="1" x14ac:dyDescent="0.2"/>
    <row r="52834" ht="13.15" customHeight="1" x14ac:dyDescent="0.2"/>
    <row r="52835" ht="13.15" customHeight="1" x14ac:dyDescent="0.2"/>
    <row r="52836" ht="13.15" customHeight="1" x14ac:dyDescent="0.2"/>
    <row r="52837" ht="13.15" customHeight="1" x14ac:dyDescent="0.2"/>
    <row r="52838" ht="13.15" customHeight="1" x14ac:dyDescent="0.2"/>
    <row r="52839" ht="13.15" customHeight="1" x14ac:dyDescent="0.2"/>
    <row r="52840" ht="13.15" customHeight="1" x14ac:dyDescent="0.2"/>
    <row r="52841" ht="13.15" customHeight="1" x14ac:dyDescent="0.2"/>
    <row r="52842" ht="13.15" customHeight="1" x14ac:dyDescent="0.2"/>
    <row r="52843" ht="13.15" customHeight="1" x14ac:dyDescent="0.2"/>
    <row r="52844" ht="13.15" customHeight="1" x14ac:dyDescent="0.2"/>
    <row r="52845" ht="13.15" customHeight="1" x14ac:dyDescent="0.2"/>
    <row r="52846" ht="13.15" customHeight="1" x14ac:dyDescent="0.2"/>
    <row r="52847" ht="13.15" customHeight="1" x14ac:dyDescent="0.2"/>
    <row r="52848" ht="13.15" customHeight="1" x14ac:dyDescent="0.2"/>
    <row r="52849" ht="13.15" customHeight="1" x14ac:dyDescent="0.2"/>
    <row r="52850" ht="13.15" customHeight="1" x14ac:dyDescent="0.2"/>
    <row r="52851" ht="13.15" customHeight="1" x14ac:dyDescent="0.2"/>
    <row r="52852" ht="13.15" customHeight="1" x14ac:dyDescent="0.2"/>
    <row r="52853" ht="13.15" customHeight="1" x14ac:dyDescent="0.2"/>
    <row r="52854" ht="13.15" customHeight="1" x14ac:dyDescent="0.2"/>
    <row r="52855" ht="13.15" customHeight="1" x14ac:dyDescent="0.2"/>
    <row r="52856" ht="13.15" customHeight="1" x14ac:dyDescent="0.2"/>
    <row r="52857" ht="13.15" customHeight="1" x14ac:dyDescent="0.2"/>
    <row r="52858" ht="13.15" customHeight="1" x14ac:dyDescent="0.2"/>
    <row r="52859" ht="13.15" customHeight="1" x14ac:dyDescent="0.2"/>
    <row r="52860" ht="13.15" customHeight="1" x14ac:dyDescent="0.2"/>
    <row r="52861" ht="13.15" customHeight="1" x14ac:dyDescent="0.2"/>
    <row r="52862" ht="13.15" customHeight="1" x14ac:dyDescent="0.2"/>
    <row r="52863" ht="13.15" customHeight="1" x14ac:dyDescent="0.2"/>
    <row r="52864" ht="13.15" customHeight="1" x14ac:dyDescent="0.2"/>
    <row r="52865" ht="13.15" customHeight="1" x14ac:dyDescent="0.2"/>
    <row r="52866" ht="13.15" customHeight="1" x14ac:dyDescent="0.2"/>
    <row r="52867" ht="13.15" customHeight="1" x14ac:dyDescent="0.2"/>
    <row r="52868" ht="13.15" customHeight="1" x14ac:dyDescent="0.2"/>
    <row r="52869" ht="13.15" customHeight="1" x14ac:dyDescent="0.2"/>
    <row r="52870" ht="13.15" customHeight="1" x14ac:dyDescent="0.2"/>
    <row r="52871" ht="13.15" customHeight="1" x14ac:dyDescent="0.2"/>
    <row r="52872" ht="13.15" customHeight="1" x14ac:dyDescent="0.2"/>
    <row r="52873" ht="13.15" customHeight="1" x14ac:dyDescent="0.2"/>
    <row r="52874" ht="13.15" customHeight="1" x14ac:dyDescent="0.2"/>
    <row r="52875" ht="13.15" customHeight="1" x14ac:dyDescent="0.2"/>
    <row r="52876" ht="13.15" customHeight="1" x14ac:dyDescent="0.2"/>
    <row r="52877" ht="13.15" customHeight="1" x14ac:dyDescent="0.2"/>
    <row r="52878" ht="13.15" customHeight="1" x14ac:dyDescent="0.2"/>
    <row r="52879" ht="13.15" customHeight="1" x14ac:dyDescent="0.2"/>
    <row r="52880" ht="13.15" customHeight="1" x14ac:dyDescent="0.2"/>
    <row r="52881" ht="13.15" customHeight="1" x14ac:dyDescent="0.2"/>
    <row r="52882" ht="13.15" customHeight="1" x14ac:dyDescent="0.2"/>
    <row r="52883" ht="13.15" customHeight="1" x14ac:dyDescent="0.2"/>
    <row r="52884" ht="13.15" customHeight="1" x14ac:dyDescent="0.2"/>
    <row r="52885" ht="13.15" customHeight="1" x14ac:dyDescent="0.2"/>
    <row r="52886" ht="13.15" customHeight="1" x14ac:dyDescent="0.2"/>
    <row r="52887" ht="13.15" customHeight="1" x14ac:dyDescent="0.2"/>
    <row r="52888" ht="13.15" customHeight="1" x14ac:dyDescent="0.2"/>
    <row r="52889" ht="13.15" customHeight="1" x14ac:dyDescent="0.2"/>
    <row r="52890" ht="13.15" customHeight="1" x14ac:dyDescent="0.2"/>
    <row r="52891" ht="13.15" customHeight="1" x14ac:dyDescent="0.2"/>
    <row r="52892" ht="13.15" customHeight="1" x14ac:dyDescent="0.2"/>
    <row r="52893" ht="13.15" customHeight="1" x14ac:dyDescent="0.2"/>
    <row r="52894" ht="13.15" customHeight="1" x14ac:dyDescent="0.2"/>
    <row r="52895" ht="13.15" customHeight="1" x14ac:dyDescent="0.2"/>
    <row r="52896" ht="13.15" customHeight="1" x14ac:dyDescent="0.2"/>
    <row r="52897" ht="13.15" customHeight="1" x14ac:dyDescent="0.2"/>
    <row r="52898" ht="13.15" customHeight="1" x14ac:dyDescent="0.2"/>
    <row r="52899" ht="13.15" customHeight="1" x14ac:dyDescent="0.2"/>
    <row r="52900" ht="13.15" customHeight="1" x14ac:dyDescent="0.2"/>
    <row r="52901" ht="13.15" customHeight="1" x14ac:dyDescent="0.2"/>
    <row r="52902" ht="13.15" customHeight="1" x14ac:dyDescent="0.2"/>
    <row r="52903" ht="13.15" customHeight="1" x14ac:dyDescent="0.2"/>
    <row r="52904" ht="13.15" customHeight="1" x14ac:dyDescent="0.2"/>
    <row r="52905" ht="13.15" customHeight="1" x14ac:dyDescent="0.2"/>
    <row r="52906" ht="13.15" customHeight="1" x14ac:dyDescent="0.2"/>
    <row r="52907" ht="13.15" customHeight="1" x14ac:dyDescent="0.2"/>
    <row r="52908" ht="13.15" customHeight="1" x14ac:dyDescent="0.2"/>
    <row r="52909" ht="13.15" customHeight="1" x14ac:dyDescent="0.2"/>
    <row r="52910" ht="13.15" customHeight="1" x14ac:dyDescent="0.2"/>
    <row r="52911" ht="13.15" customHeight="1" x14ac:dyDescent="0.2"/>
    <row r="52912" ht="13.15" customHeight="1" x14ac:dyDescent="0.2"/>
    <row r="52913" ht="13.15" customHeight="1" x14ac:dyDescent="0.2"/>
    <row r="52914" ht="13.15" customHeight="1" x14ac:dyDescent="0.2"/>
    <row r="52915" ht="13.15" customHeight="1" x14ac:dyDescent="0.2"/>
    <row r="52916" ht="13.15" customHeight="1" x14ac:dyDescent="0.2"/>
    <row r="52917" ht="13.15" customHeight="1" x14ac:dyDescent="0.2"/>
    <row r="52918" ht="13.15" customHeight="1" x14ac:dyDescent="0.2"/>
    <row r="52919" ht="13.15" customHeight="1" x14ac:dyDescent="0.2"/>
    <row r="52920" ht="13.15" customHeight="1" x14ac:dyDescent="0.2"/>
    <row r="52921" ht="13.15" customHeight="1" x14ac:dyDescent="0.2"/>
    <row r="52922" ht="13.15" customHeight="1" x14ac:dyDescent="0.2"/>
    <row r="52923" ht="13.15" customHeight="1" x14ac:dyDescent="0.2"/>
    <row r="52924" ht="13.15" customHeight="1" x14ac:dyDescent="0.2"/>
    <row r="52925" ht="13.15" customHeight="1" x14ac:dyDescent="0.2"/>
    <row r="52926" ht="13.15" customHeight="1" x14ac:dyDescent="0.2"/>
    <row r="52927" ht="13.15" customHeight="1" x14ac:dyDescent="0.2"/>
    <row r="52928" ht="13.15" customHeight="1" x14ac:dyDescent="0.2"/>
    <row r="52929" ht="13.15" customHeight="1" x14ac:dyDescent="0.2"/>
    <row r="52930" ht="13.15" customHeight="1" x14ac:dyDescent="0.2"/>
    <row r="52931" ht="13.15" customHeight="1" x14ac:dyDescent="0.2"/>
    <row r="52932" ht="13.15" customHeight="1" x14ac:dyDescent="0.2"/>
    <row r="52933" ht="13.15" customHeight="1" x14ac:dyDescent="0.2"/>
    <row r="52934" ht="13.15" customHeight="1" x14ac:dyDescent="0.2"/>
    <row r="52935" ht="13.15" customHeight="1" x14ac:dyDescent="0.2"/>
    <row r="52936" ht="13.15" customHeight="1" x14ac:dyDescent="0.2"/>
    <row r="52937" ht="13.15" customHeight="1" x14ac:dyDescent="0.2"/>
    <row r="52938" ht="13.15" customHeight="1" x14ac:dyDescent="0.2"/>
    <row r="52939" ht="13.15" customHeight="1" x14ac:dyDescent="0.2"/>
    <row r="52940" ht="13.15" customHeight="1" x14ac:dyDescent="0.2"/>
    <row r="52941" ht="13.15" customHeight="1" x14ac:dyDescent="0.2"/>
    <row r="52942" ht="13.15" customHeight="1" x14ac:dyDescent="0.2"/>
    <row r="52943" ht="13.15" customHeight="1" x14ac:dyDescent="0.2"/>
    <row r="52944" ht="13.15" customHeight="1" x14ac:dyDescent="0.2"/>
    <row r="52945" ht="13.15" customHeight="1" x14ac:dyDescent="0.2"/>
    <row r="52946" ht="13.15" customHeight="1" x14ac:dyDescent="0.2"/>
    <row r="52947" ht="13.15" customHeight="1" x14ac:dyDescent="0.2"/>
    <row r="52948" ht="13.15" customHeight="1" x14ac:dyDescent="0.2"/>
    <row r="52949" ht="13.15" customHeight="1" x14ac:dyDescent="0.2"/>
    <row r="52950" ht="13.15" customHeight="1" x14ac:dyDescent="0.2"/>
    <row r="52951" ht="13.15" customHeight="1" x14ac:dyDescent="0.2"/>
    <row r="52952" ht="13.15" customHeight="1" x14ac:dyDescent="0.2"/>
    <row r="52953" ht="13.15" customHeight="1" x14ac:dyDescent="0.2"/>
    <row r="52954" ht="13.15" customHeight="1" x14ac:dyDescent="0.2"/>
    <row r="52955" ht="13.15" customHeight="1" x14ac:dyDescent="0.2"/>
    <row r="52956" ht="13.15" customHeight="1" x14ac:dyDescent="0.2"/>
    <row r="52957" ht="13.15" customHeight="1" x14ac:dyDescent="0.2"/>
    <row r="52958" ht="13.15" customHeight="1" x14ac:dyDescent="0.2"/>
    <row r="52959" ht="13.15" customHeight="1" x14ac:dyDescent="0.2"/>
    <row r="52960" ht="13.15" customHeight="1" x14ac:dyDescent="0.2"/>
    <row r="52961" ht="13.15" customHeight="1" x14ac:dyDescent="0.2"/>
    <row r="52962" ht="13.15" customHeight="1" x14ac:dyDescent="0.2"/>
    <row r="52963" ht="13.15" customHeight="1" x14ac:dyDescent="0.2"/>
    <row r="52964" ht="13.15" customHeight="1" x14ac:dyDescent="0.2"/>
    <row r="52965" ht="13.15" customHeight="1" x14ac:dyDescent="0.2"/>
    <row r="52966" ht="13.15" customHeight="1" x14ac:dyDescent="0.2"/>
    <row r="52967" ht="13.15" customHeight="1" x14ac:dyDescent="0.2"/>
    <row r="52968" ht="13.15" customHeight="1" x14ac:dyDescent="0.2"/>
    <row r="52969" ht="13.15" customHeight="1" x14ac:dyDescent="0.2"/>
    <row r="52970" ht="13.15" customHeight="1" x14ac:dyDescent="0.2"/>
    <row r="52971" ht="13.15" customHeight="1" x14ac:dyDescent="0.2"/>
    <row r="52972" ht="13.15" customHeight="1" x14ac:dyDescent="0.2"/>
    <row r="52973" ht="13.15" customHeight="1" x14ac:dyDescent="0.2"/>
    <row r="52974" ht="13.15" customHeight="1" x14ac:dyDescent="0.2"/>
    <row r="52975" ht="13.15" customHeight="1" x14ac:dyDescent="0.2"/>
    <row r="52976" ht="13.15" customHeight="1" x14ac:dyDescent="0.2"/>
    <row r="52977" ht="13.15" customHeight="1" x14ac:dyDescent="0.2"/>
    <row r="52978" ht="13.15" customHeight="1" x14ac:dyDescent="0.2"/>
    <row r="52979" ht="13.15" customHeight="1" x14ac:dyDescent="0.2"/>
    <row r="52980" ht="13.15" customHeight="1" x14ac:dyDescent="0.2"/>
    <row r="52981" ht="13.15" customHeight="1" x14ac:dyDescent="0.2"/>
    <row r="52982" ht="13.15" customHeight="1" x14ac:dyDescent="0.2"/>
    <row r="52983" ht="13.15" customHeight="1" x14ac:dyDescent="0.2"/>
    <row r="52984" ht="13.15" customHeight="1" x14ac:dyDescent="0.2"/>
    <row r="52985" ht="13.15" customHeight="1" x14ac:dyDescent="0.2"/>
    <row r="52986" ht="13.15" customHeight="1" x14ac:dyDescent="0.2"/>
    <row r="52987" ht="13.15" customHeight="1" x14ac:dyDescent="0.2"/>
    <row r="52988" ht="13.15" customHeight="1" x14ac:dyDescent="0.2"/>
    <row r="52989" ht="13.15" customHeight="1" x14ac:dyDescent="0.2"/>
    <row r="52990" ht="13.15" customHeight="1" x14ac:dyDescent="0.2"/>
    <row r="52991" ht="13.15" customHeight="1" x14ac:dyDescent="0.2"/>
    <row r="52992" ht="13.15" customHeight="1" x14ac:dyDescent="0.2"/>
    <row r="52993" ht="13.15" customHeight="1" x14ac:dyDescent="0.2"/>
    <row r="52994" ht="13.15" customHeight="1" x14ac:dyDescent="0.2"/>
    <row r="52995" ht="13.15" customHeight="1" x14ac:dyDescent="0.2"/>
    <row r="52996" ht="13.15" customHeight="1" x14ac:dyDescent="0.2"/>
    <row r="52997" ht="13.15" customHeight="1" x14ac:dyDescent="0.2"/>
    <row r="52998" ht="13.15" customHeight="1" x14ac:dyDescent="0.2"/>
    <row r="52999" ht="13.15" customHeight="1" x14ac:dyDescent="0.2"/>
    <row r="53000" ht="13.15" customHeight="1" x14ac:dyDescent="0.2"/>
    <row r="53001" ht="13.15" customHeight="1" x14ac:dyDescent="0.2"/>
    <row r="53002" ht="13.15" customHeight="1" x14ac:dyDescent="0.2"/>
    <row r="53003" ht="13.15" customHeight="1" x14ac:dyDescent="0.2"/>
    <row r="53004" ht="13.15" customHeight="1" x14ac:dyDescent="0.2"/>
    <row r="53005" ht="13.15" customHeight="1" x14ac:dyDescent="0.2"/>
    <row r="53006" ht="13.15" customHeight="1" x14ac:dyDescent="0.2"/>
    <row r="53007" ht="13.15" customHeight="1" x14ac:dyDescent="0.2"/>
    <row r="53008" ht="13.15" customHeight="1" x14ac:dyDescent="0.2"/>
    <row r="53009" ht="13.15" customHeight="1" x14ac:dyDescent="0.2"/>
    <row r="53010" ht="13.15" customHeight="1" x14ac:dyDescent="0.2"/>
    <row r="53011" ht="13.15" customHeight="1" x14ac:dyDescent="0.2"/>
    <row r="53012" ht="13.15" customHeight="1" x14ac:dyDescent="0.2"/>
    <row r="53013" ht="13.15" customHeight="1" x14ac:dyDescent="0.2"/>
    <row r="53014" ht="13.15" customHeight="1" x14ac:dyDescent="0.2"/>
    <row r="53015" ht="13.15" customHeight="1" x14ac:dyDescent="0.2"/>
    <row r="53016" ht="13.15" customHeight="1" x14ac:dyDescent="0.2"/>
    <row r="53017" ht="13.15" customHeight="1" x14ac:dyDescent="0.2"/>
    <row r="53018" ht="13.15" customHeight="1" x14ac:dyDescent="0.2"/>
    <row r="53019" ht="13.15" customHeight="1" x14ac:dyDescent="0.2"/>
    <row r="53020" ht="13.15" customHeight="1" x14ac:dyDescent="0.2"/>
    <row r="53021" ht="13.15" customHeight="1" x14ac:dyDescent="0.2"/>
    <row r="53022" ht="13.15" customHeight="1" x14ac:dyDescent="0.2"/>
    <row r="53023" ht="13.15" customHeight="1" x14ac:dyDescent="0.2"/>
    <row r="53024" ht="13.15" customHeight="1" x14ac:dyDescent="0.2"/>
    <row r="53025" ht="13.15" customHeight="1" x14ac:dyDescent="0.2"/>
    <row r="53026" ht="13.15" customHeight="1" x14ac:dyDescent="0.2"/>
    <row r="53027" ht="13.15" customHeight="1" x14ac:dyDescent="0.2"/>
    <row r="53028" ht="13.15" customHeight="1" x14ac:dyDescent="0.2"/>
    <row r="53029" ht="13.15" customHeight="1" x14ac:dyDescent="0.2"/>
    <row r="53030" ht="13.15" customHeight="1" x14ac:dyDescent="0.2"/>
    <row r="53031" ht="13.15" customHeight="1" x14ac:dyDescent="0.2"/>
    <row r="53032" ht="13.15" customHeight="1" x14ac:dyDescent="0.2"/>
    <row r="53033" ht="13.15" customHeight="1" x14ac:dyDescent="0.2"/>
    <row r="53034" ht="13.15" customHeight="1" x14ac:dyDescent="0.2"/>
    <row r="53035" ht="13.15" customHeight="1" x14ac:dyDescent="0.2"/>
    <row r="53036" ht="13.15" customHeight="1" x14ac:dyDescent="0.2"/>
    <row r="53037" ht="13.15" customHeight="1" x14ac:dyDescent="0.2"/>
    <row r="53038" ht="13.15" customHeight="1" x14ac:dyDescent="0.2"/>
    <row r="53039" ht="13.15" customHeight="1" x14ac:dyDescent="0.2"/>
    <row r="53040" ht="13.15" customHeight="1" x14ac:dyDescent="0.2"/>
    <row r="53041" ht="13.15" customHeight="1" x14ac:dyDescent="0.2"/>
    <row r="53042" ht="13.15" customHeight="1" x14ac:dyDescent="0.2"/>
    <row r="53043" ht="13.15" customHeight="1" x14ac:dyDescent="0.2"/>
    <row r="53044" ht="13.15" customHeight="1" x14ac:dyDescent="0.2"/>
    <row r="53045" ht="13.15" customHeight="1" x14ac:dyDescent="0.2"/>
    <row r="53046" ht="13.15" customHeight="1" x14ac:dyDescent="0.2"/>
    <row r="53047" ht="13.15" customHeight="1" x14ac:dyDescent="0.2"/>
    <row r="53048" ht="13.15" customHeight="1" x14ac:dyDescent="0.2"/>
    <row r="53049" ht="13.15" customHeight="1" x14ac:dyDescent="0.2"/>
    <row r="53050" ht="13.15" customHeight="1" x14ac:dyDescent="0.2"/>
    <row r="53051" ht="13.15" customHeight="1" x14ac:dyDescent="0.2"/>
    <row r="53052" ht="13.15" customHeight="1" x14ac:dyDescent="0.2"/>
    <row r="53053" ht="13.15" customHeight="1" x14ac:dyDescent="0.2"/>
    <row r="53054" ht="13.15" customHeight="1" x14ac:dyDescent="0.2"/>
    <row r="53055" ht="13.15" customHeight="1" x14ac:dyDescent="0.2"/>
    <row r="53056" ht="13.15" customHeight="1" x14ac:dyDescent="0.2"/>
    <row r="53057" ht="13.15" customHeight="1" x14ac:dyDescent="0.2"/>
    <row r="53058" ht="13.15" customHeight="1" x14ac:dyDescent="0.2"/>
    <row r="53059" ht="13.15" customHeight="1" x14ac:dyDescent="0.2"/>
    <row r="53060" ht="13.15" customHeight="1" x14ac:dyDescent="0.2"/>
    <row r="53061" ht="13.15" customHeight="1" x14ac:dyDescent="0.2"/>
    <row r="53062" ht="13.15" customHeight="1" x14ac:dyDescent="0.2"/>
    <row r="53063" ht="13.15" customHeight="1" x14ac:dyDescent="0.2"/>
    <row r="53064" ht="13.15" customHeight="1" x14ac:dyDescent="0.2"/>
    <row r="53065" ht="13.15" customHeight="1" x14ac:dyDescent="0.2"/>
    <row r="53066" ht="13.15" customHeight="1" x14ac:dyDescent="0.2"/>
    <row r="53067" ht="13.15" customHeight="1" x14ac:dyDescent="0.2"/>
    <row r="53068" ht="13.15" customHeight="1" x14ac:dyDescent="0.2"/>
    <row r="53069" ht="13.15" customHeight="1" x14ac:dyDescent="0.2"/>
    <row r="53070" ht="13.15" customHeight="1" x14ac:dyDescent="0.2"/>
    <row r="53071" ht="13.15" customHeight="1" x14ac:dyDescent="0.2"/>
    <row r="53072" ht="13.15" customHeight="1" x14ac:dyDescent="0.2"/>
    <row r="53073" ht="13.15" customHeight="1" x14ac:dyDescent="0.2"/>
    <row r="53074" ht="13.15" customHeight="1" x14ac:dyDescent="0.2"/>
    <row r="53075" ht="13.15" customHeight="1" x14ac:dyDescent="0.2"/>
    <row r="53076" ht="13.15" customHeight="1" x14ac:dyDescent="0.2"/>
    <row r="53077" ht="13.15" customHeight="1" x14ac:dyDescent="0.2"/>
    <row r="53078" ht="13.15" customHeight="1" x14ac:dyDescent="0.2"/>
    <row r="53079" ht="13.15" customHeight="1" x14ac:dyDescent="0.2"/>
    <row r="53080" ht="13.15" customHeight="1" x14ac:dyDescent="0.2"/>
    <row r="53081" ht="13.15" customHeight="1" x14ac:dyDescent="0.2"/>
    <row r="53082" ht="13.15" customHeight="1" x14ac:dyDescent="0.2"/>
    <row r="53083" ht="13.15" customHeight="1" x14ac:dyDescent="0.2"/>
    <row r="53084" ht="13.15" customHeight="1" x14ac:dyDescent="0.2"/>
    <row r="53085" ht="13.15" customHeight="1" x14ac:dyDescent="0.2"/>
    <row r="53086" ht="13.15" customHeight="1" x14ac:dyDescent="0.2"/>
    <row r="53087" ht="13.15" customHeight="1" x14ac:dyDescent="0.2"/>
    <row r="53088" ht="13.15" customHeight="1" x14ac:dyDescent="0.2"/>
    <row r="53089" ht="13.15" customHeight="1" x14ac:dyDescent="0.2"/>
    <row r="53090" ht="13.15" customHeight="1" x14ac:dyDescent="0.2"/>
    <row r="53091" ht="13.15" customHeight="1" x14ac:dyDescent="0.2"/>
    <row r="53092" ht="13.15" customHeight="1" x14ac:dyDescent="0.2"/>
    <row r="53093" ht="13.15" customHeight="1" x14ac:dyDescent="0.2"/>
    <row r="53094" ht="13.15" customHeight="1" x14ac:dyDescent="0.2"/>
    <row r="53095" ht="13.15" customHeight="1" x14ac:dyDescent="0.2"/>
    <row r="53096" ht="13.15" customHeight="1" x14ac:dyDescent="0.2"/>
    <row r="53097" ht="13.15" customHeight="1" x14ac:dyDescent="0.2"/>
    <row r="53098" ht="13.15" customHeight="1" x14ac:dyDescent="0.2"/>
    <row r="53099" ht="13.15" customHeight="1" x14ac:dyDescent="0.2"/>
    <row r="53100" ht="13.15" customHeight="1" x14ac:dyDescent="0.2"/>
    <row r="53101" ht="13.15" customHeight="1" x14ac:dyDescent="0.2"/>
    <row r="53102" ht="13.15" customHeight="1" x14ac:dyDescent="0.2"/>
    <row r="53103" ht="13.15" customHeight="1" x14ac:dyDescent="0.2"/>
    <row r="53104" ht="13.15" customHeight="1" x14ac:dyDescent="0.2"/>
    <row r="53105" ht="13.15" customHeight="1" x14ac:dyDescent="0.2"/>
    <row r="53106" ht="13.15" customHeight="1" x14ac:dyDescent="0.2"/>
    <row r="53107" ht="13.15" customHeight="1" x14ac:dyDescent="0.2"/>
    <row r="53108" ht="13.15" customHeight="1" x14ac:dyDescent="0.2"/>
    <row r="53109" ht="13.15" customHeight="1" x14ac:dyDescent="0.2"/>
    <row r="53110" ht="13.15" customHeight="1" x14ac:dyDescent="0.2"/>
    <row r="53111" ht="13.15" customHeight="1" x14ac:dyDescent="0.2"/>
    <row r="53112" ht="13.15" customHeight="1" x14ac:dyDescent="0.2"/>
    <row r="53113" ht="13.15" customHeight="1" x14ac:dyDescent="0.2"/>
    <row r="53114" ht="13.15" customHeight="1" x14ac:dyDescent="0.2"/>
    <row r="53115" ht="13.15" customHeight="1" x14ac:dyDescent="0.2"/>
    <row r="53116" ht="13.15" customHeight="1" x14ac:dyDescent="0.2"/>
    <row r="53117" ht="13.15" customHeight="1" x14ac:dyDescent="0.2"/>
    <row r="53118" ht="13.15" customHeight="1" x14ac:dyDescent="0.2"/>
    <row r="53119" ht="13.15" customHeight="1" x14ac:dyDescent="0.2"/>
    <row r="53120" ht="13.15" customHeight="1" x14ac:dyDescent="0.2"/>
    <row r="53121" ht="13.15" customHeight="1" x14ac:dyDescent="0.2"/>
    <row r="53122" ht="13.15" customHeight="1" x14ac:dyDescent="0.2"/>
    <row r="53123" ht="13.15" customHeight="1" x14ac:dyDescent="0.2"/>
    <row r="53124" ht="13.15" customHeight="1" x14ac:dyDescent="0.2"/>
    <row r="53125" ht="13.15" customHeight="1" x14ac:dyDescent="0.2"/>
    <row r="53126" ht="13.15" customHeight="1" x14ac:dyDescent="0.2"/>
    <row r="53127" ht="13.15" customHeight="1" x14ac:dyDescent="0.2"/>
    <row r="53128" ht="13.15" customHeight="1" x14ac:dyDescent="0.2"/>
    <row r="53129" ht="13.15" customHeight="1" x14ac:dyDescent="0.2"/>
    <row r="53130" ht="13.15" customHeight="1" x14ac:dyDescent="0.2"/>
    <row r="53131" ht="13.15" customHeight="1" x14ac:dyDescent="0.2"/>
    <row r="53132" ht="13.15" customHeight="1" x14ac:dyDescent="0.2"/>
    <row r="53133" ht="13.15" customHeight="1" x14ac:dyDescent="0.2"/>
    <row r="53134" ht="13.15" customHeight="1" x14ac:dyDescent="0.2"/>
    <row r="53135" ht="13.15" customHeight="1" x14ac:dyDescent="0.2"/>
    <row r="53136" ht="13.15" customHeight="1" x14ac:dyDescent="0.2"/>
    <row r="53137" ht="13.15" customHeight="1" x14ac:dyDescent="0.2"/>
    <row r="53138" ht="13.15" customHeight="1" x14ac:dyDescent="0.2"/>
    <row r="53139" ht="13.15" customHeight="1" x14ac:dyDescent="0.2"/>
    <row r="53140" ht="13.15" customHeight="1" x14ac:dyDescent="0.2"/>
    <row r="53141" ht="13.15" customHeight="1" x14ac:dyDescent="0.2"/>
    <row r="53142" ht="13.15" customHeight="1" x14ac:dyDescent="0.2"/>
    <row r="53143" ht="13.15" customHeight="1" x14ac:dyDescent="0.2"/>
    <row r="53144" ht="13.15" customHeight="1" x14ac:dyDescent="0.2"/>
    <row r="53145" ht="13.15" customHeight="1" x14ac:dyDescent="0.2"/>
    <row r="53146" ht="13.15" customHeight="1" x14ac:dyDescent="0.2"/>
    <row r="53147" ht="13.15" customHeight="1" x14ac:dyDescent="0.2"/>
    <row r="53148" ht="13.15" customHeight="1" x14ac:dyDescent="0.2"/>
    <row r="53149" ht="13.15" customHeight="1" x14ac:dyDescent="0.2"/>
    <row r="53150" ht="13.15" customHeight="1" x14ac:dyDescent="0.2"/>
    <row r="53151" ht="13.15" customHeight="1" x14ac:dyDescent="0.2"/>
    <row r="53152" ht="13.15" customHeight="1" x14ac:dyDescent="0.2"/>
    <row r="53153" ht="13.15" customHeight="1" x14ac:dyDescent="0.2"/>
    <row r="53154" ht="13.15" customHeight="1" x14ac:dyDescent="0.2"/>
    <row r="53155" ht="13.15" customHeight="1" x14ac:dyDescent="0.2"/>
    <row r="53156" ht="13.15" customHeight="1" x14ac:dyDescent="0.2"/>
    <row r="53157" ht="13.15" customHeight="1" x14ac:dyDescent="0.2"/>
    <row r="53158" ht="13.15" customHeight="1" x14ac:dyDescent="0.2"/>
    <row r="53159" ht="13.15" customHeight="1" x14ac:dyDescent="0.2"/>
    <row r="53160" ht="13.15" customHeight="1" x14ac:dyDescent="0.2"/>
    <row r="53161" ht="13.15" customHeight="1" x14ac:dyDescent="0.2"/>
    <row r="53162" ht="13.15" customHeight="1" x14ac:dyDescent="0.2"/>
    <row r="53163" ht="13.15" customHeight="1" x14ac:dyDescent="0.2"/>
    <row r="53164" ht="13.15" customHeight="1" x14ac:dyDescent="0.2"/>
    <row r="53165" ht="13.15" customHeight="1" x14ac:dyDescent="0.2"/>
    <row r="53166" ht="13.15" customHeight="1" x14ac:dyDescent="0.2"/>
    <row r="53167" ht="13.15" customHeight="1" x14ac:dyDescent="0.2"/>
    <row r="53168" ht="13.15" customHeight="1" x14ac:dyDescent="0.2"/>
    <row r="53169" ht="13.15" customHeight="1" x14ac:dyDescent="0.2"/>
    <row r="53170" ht="13.15" customHeight="1" x14ac:dyDescent="0.2"/>
    <row r="53171" ht="13.15" customHeight="1" x14ac:dyDescent="0.2"/>
    <row r="53172" ht="13.15" customHeight="1" x14ac:dyDescent="0.2"/>
    <row r="53173" ht="13.15" customHeight="1" x14ac:dyDescent="0.2"/>
    <row r="53174" ht="13.15" customHeight="1" x14ac:dyDescent="0.2"/>
    <row r="53175" ht="13.15" customHeight="1" x14ac:dyDescent="0.2"/>
    <row r="53176" ht="13.15" customHeight="1" x14ac:dyDescent="0.2"/>
    <row r="53177" ht="13.15" customHeight="1" x14ac:dyDescent="0.2"/>
    <row r="53178" ht="13.15" customHeight="1" x14ac:dyDescent="0.2"/>
    <row r="53179" ht="13.15" customHeight="1" x14ac:dyDescent="0.2"/>
    <row r="53180" ht="13.15" customHeight="1" x14ac:dyDescent="0.2"/>
    <row r="53181" ht="13.15" customHeight="1" x14ac:dyDescent="0.2"/>
    <row r="53182" ht="13.15" customHeight="1" x14ac:dyDescent="0.2"/>
    <row r="53183" ht="13.15" customHeight="1" x14ac:dyDescent="0.2"/>
    <row r="53184" ht="13.15" customHeight="1" x14ac:dyDescent="0.2"/>
    <row r="53185" ht="13.15" customHeight="1" x14ac:dyDescent="0.2"/>
    <row r="53186" ht="13.15" customHeight="1" x14ac:dyDescent="0.2"/>
    <row r="53187" ht="13.15" customHeight="1" x14ac:dyDescent="0.2"/>
    <row r="53188" ht="13.15" customHeight="1" x14ac:dyDescent="0.2"/>
    <row r="53189" ht="13.15" customHeight="1" x14ac:dyDescent="0.2"/>
    <row r="53190" ht="13.15" customHeight="1" x14ac:dyDescent="0.2"/>
    <row r="53191" ht="13.15" customHeight="1" x14ac:dyDescent="0.2"/>
    <row r="53192" ht="13.15" customHeight="1" x14ac:dyDescent="0.2"/>
    <row r="53193" ht="13.15" customHeight="1" x14ac:dyDescent="0.2"/>
    <row r="53194" ht="13.15" customHeight="1" x14ac:dyDescent="0.2"/>
    <row r="53195" ht="13.15" customHeight="1" x14ac:dyDescent="0.2"/>
    <row r="53196" ht="13.15" customHeight="1" x14ac:dyDescent="0.2"/>
    <row r="53197" ht="13.15" customHeight="1" x14ac:dyDescent="0.2"/>
    <row r="53198" ht="13.15" customHeight="1" x14ac:dyDescent="0.2"/>
    <row r="53199" ht="13.15" customHeight="1" x14ac:dyDescent="0.2"/>
    <row r="53200" ht="13.15" customHeight="1" x14ac:dyDescent="0.2"/>
    <row r="53201" ht="13.15" customHeight="1" x14ac:dyDescent="0.2"/>
    <row r="53202" ht="13.15" customHeight="1" x14ac:dyDescent="0.2"/>
    <row r="53203" ht="13.15" customHeight="1" x14ac:dyDescent="0.2"/>
    <row r="53204" ht="13.15" customHeight="1" x14ac:dyDescent="0.2"/>
    <row r="53205" ht="13.15" customHeight="1" x14ac:dyDescent="0.2"/>
    <row r="53206" ht="13.15" customHeight="1" x14ac:dyDescent="0.2"/>
    <row r="53207" ht="13.15" customHeight="1" x14ac:dyDescent="0.2"/>
    <row r="53208" ht="13.15" customHeight="1" x14ac:dyDescent="0.2"/>
    <row r="53209" ht="13.15" customHeight="1" x14ac:dyDescent="0.2"/>
    <row r="53210" ht="13.15" customHeight="1" x14ac:dyDescent="0.2"/>
    <row r="53211" ht="13.15" customHeight="1" x14ac:dyDescent="0.2"/>
    <row r="53212" ht="13.15" customHeight="1" x14ac:dyDescent="0.2"/>
    <row r="53213" ht="13.15" customHeight="1" x14ac:dyDescent="0.2"/>
    <row r="53214" ht="13.15" customHeight="1" x14ac:dyDescent="0.2"/>
    <row r="53215" ht="13.15" customHeight="1" x14ac:dyDescent="0.2"/>
    <row r="53216" ht="13.15" customHeight="1" x14ac:dyDescent="0.2"/>
    <row r="53217" ht="13.15" customHeight="1" x14ac:dyDescent="0.2"/>
    <row r="53218" ht="13.15" customHeight="1" x14ac:dyDescent="0.2"/>
    <row r="53219" ht="13.15" customHeight="1" x14ac:dyDescent="0.2"/>
    <row r="53220" ht="13.15" customHeight="1" x14ac:dyDescent="0.2"/>
    <row r="53221" ht="13.15" customHeight="1" x14ac:dyDescent="0.2"/>
    <row r="53222" ht="13.15" customHeight="1" x14ac:dyDescent="0.2"/>
    <row r="53223" ht="13.15" customHeight="1" x14ac:dyDescent="0.2"/>
    <row r="53224" ht="13.15" customHeight="1" x14ac:dyDescent="0.2"/>
    <row r="53225" ht="13.15" customHeight="1" x14ac:dyDescent="0.2"/>
    <row r="53226" ht="13.15" customHeight="1" x14ac:dyDescent="0.2"/>
    <row r="53227" ht="13.15" customHeight="1" x14ac:dyDescent="0.2"/>
    <row r="53228" ht="13.15" customHeight="1" x14ac:dyDescent="0.2"/>
    <row r="53229" ht="13.15" customHeight="1" x14ac:dyDescent="0.2"/>
    <row r="53230" ht="13.15" customHeight="1" x14ac:dyDescent="0.2"/>
    <row r="53231" ht="13.15" customHeight="1" x14ac:dyDescent="0.2"/>
    <row r="53232" ht="13.15" customHeight="1" x14ac:dyDescent="0.2"/>
    <row r="53233" ht="13.15" customHeight="1" x14ac:dyDescent="0.2"/>
    <row r="53234" ht="13.15" customHeight="1" x14ac:dyDescent="0.2"/>
    <row r="53235" ht="13.15" customHeight="1" x14ac:dyDescent="0.2"/>
    <row r="53236" ht="13.15" customHeight="1" x14ac:dyDescent="0.2"/>
    <row r="53237" ht="13.15" customHeight="1" x14ac:dyDescent="0.2"/>
    <row r="53238" ht="13.15" customHeight="1" x14ac:dyDescent="0.2"/>
    <row r="53239" ht="13.15" customHeight="1" x14ac:dyDescent="0.2"/>
    <row r="53240" ht="13.15" customHeight="1" x14ac:dyDescent="0.2"/>
    <row r="53241" ht="13.15" customHeight="1" x14ac:dyDescent="0.2"/>
    <row r="53242" ht="13.15" customHeight="1" x14ac:dyDescent="0.2"/>
    <row r="53243" ht="13.15" customHeight="1" x14ac:dyDescent="0.2"/>
    <row r="53244" ht="13.15" customHeight="1" x14ac:dyDescent="0.2"/>
    <row r="53245" ht="13.15" customHeight="1" x14ac:dyDescent="0.2"/>
    <row r="53246" ht="13.15" customHeight="1" x14ac:dyDescent="0.2"/>
    <row r="53247" ht="13.15" customHeight="1" x14ac:dyDescent="0.2"/>
    <row r="53248" ht="13.15" customHeight="1" x14ac:dyDescent="0.2"/>
    <row r="53249" ht="13.15" customHeight="1" x14ac:dyDescent="0.2"/>
    <row r="53250" ht="13.15" customHeight="1" x14ac:dyDescent="0.2"/>
    <row r="53251" ht="13.15" customHeight="1" x14ac:dyDescent="0.2"/>
    <row r="53252" ht="13.15" customHeight="1" x14ac:dyDescent="0.2"/>
    <row r="53253" ht="13.15" customHeight="1" x14ac:dyDescent="0.2"/>
    <row r="53254" ht="13.15" customHeight="1" x14ac:dyDescent="0.2"/>
    <row r="53255" ht="13.15" customHeight="1" x14ac:dyDescent="0.2"/>
    <row r="53256" ht="13.15" customHeight="1" x14ac:dyDescent="0.2"/>
    <row r="53257" ht="13.15" customHeight="1" x14ac:dyDescent="0.2"/>
    <row r="53258" ht="13.15" customHeight="1" x14ac:dyDescent="0.2"/>
    <row r="53259" ht="13.15" customHeight="1" x14ac:dyDescent="0.2"/>
    <row r="53260" ht="13.15" customHeight="1" x14ac:dyDescent="0.2"/>
    <row r="53261" ht="13.15" customHeight="1" x14ac:dyDescent="0.2"/>
    <row r="53262" ht="13.15" customHeight="1" x14ac:dyDescent="0.2"/>
    <row r="53263" ht="13.15" customHeight="1" x14ac:dyDescent="0.2"/>
    <row r="53264" ht="13.15" customHeight="1" x14ac:dyDescent="0.2"/>
    <row r="53265" ht="13.15" customHeight="1" x14ac:dyDescent="0.2"/>
    <row r="53266" ht="13.15" customHeight="1" x14ac:dyDescent="0.2"/>
    <row r="53267" ht="13.15" customHeight="1" x14ac:dyDescent="0.2"/>
    <row r="53268" ht="13.15" customHeight="1" x14ac:dyDescent="0.2"/>
    <row r="53269" ht="13.15" customHeight="1" x14ac:dyDescent="0.2"/>
    <row r="53270" ht="13.15" customHeight="1" x14ac:dyDescent="0.2"/>
    <row r="53271" ht="13.15" customHeight="1" x14ac:dyDescent="0.2"/>
    <row r="53272" ht="13.15" customHeight="1" x14ac:dyDescent="0.2"/>
    <row r="53273" ht="13.15" customHeight="1" x14ac:dyDescent="0.2"/>
    <row r="53274" ht="13.15" customHeight="1" x14ac:dyDescent="0.2"/>
    <row r="53275" ht="13.15" customHeight="1" x14ac:dyDescent="0.2"/>
    <row r="53276" ht="13.15" customHeight="1" x14ac:dyDescent="0.2"/>
    <row r="53277" ht="13.15" customHeight="1" x14ac:dyDescent="0.2"/>
    <row r="53278" ht="13.15" customHeight="1" x14ac:dyDescent="0.2"/>
    <row r="53279" ht="13.15" customHeight="1" x14ac:dyDescent="0.2"/>
    <row r="53280" ht="13.15" customHeight="1" x14ac:dyDescent="0.2"/>
    <row r="53281" ht="13.15" customHeight="1" x14ac:dyDescent="0.2"/>
    <row r="53282" ht="13.15" customHeight="1" x14ac:dyDescent="0.2"/>
    <row r="53283" ht="13.15" customHeight="1" x14ac:dyDescent="0.2"/>
    <row r="53284" ht="13.15" customHeight="1" x14ac:dyDescent="0.2"/>
    <row r="53285" ht="13.15" customHeight="1" x14ac:dyDescent="0.2"/>
    <row r="53286" ht="13.15" customHeight="1" x14ac:dyDescent="0.2"/>
    <row r="53287" ht="13.15" customHeight="1" x14ac:dyDescent="0.2"/>
    <row r="53288" ht="13.15" customHeight="1" x14ac:dyDescent="0.2"/>
    <row r="53289" ht="13.15" customHeight="1" x14ac:dyDescent="0.2"/>
    <row r="53290" ht="13.15" customHeight="1" x14ac:dyDescent="0.2"/>
    <row r="53291" ht="13.15" customHeight="1" x14ac:dyDescent="0.2"/>
    <row r="53292" ht="13.15" customHeight="1" x14ac:dyDescent="0.2"/>
    <row r="53293" ht="13.15" customHeight="1" x14ac:dyDescent="0.2"/>
    <row r="53294" ht="13.15" customHeight="1" x14ac:dyDescent="0.2"/>
    <row r="53295" ht="13.15" customHeight="1" x14ac:dyDescent="0.2"/>
    <row r="53296" ht="13.15" customHeight="1" x14ac:dyDescent="0.2"/>
    <row r="53297" ht="13.15" customHeight="1" x14ac:dyDescent="0.2"/>
    <row r="53298" ht="13.15" customHeight="1" x14ac:dyDescent="0.2"/>
    <row r="53299" ht="13.15" customHeight="1" x14ac:dyDescent="0.2"/>
    <row r="53300" ht="13.15" customHeight="1" x14ac:dyDescent="0.2"/>
    <row r="53301" ht="13.15" customHeight="1" x14ac:dyDescent="0.2"/>
    <row r="53302" ht="13.15" customHeight="1" x14ac:dyDescent="0.2"/>
    <row r="53303" ht="13.15" customHeight="1" x14ac:dyDescent="0.2"/>
    <row r="53304" ht="13.15" customHeight="1" x14ac:dyDescent="0.2"/>
    <row r="53305" ht="13.15" customHeight="1" x14ac:dyDescent="0.2"/>
    <row r="53306" ht="13.15" customHeight="1" x14ac:dyDescent="0.2"/>
    <row r="53307" ht="13.15" customHeight="1" x14ac:dyDescent="0.2"/>
    <row r="53308" ht="13.15" customHeight="1" x14ac:dyDescent="0.2"/>
    <row r="53309" ht="13.15" customHeight="1" x14ac:dyDescent="0.2"/>
    <row r="53310" ht="13.15" customHeight="1" x14ac:dyDescent="0.2"/>
    <row r="53311" ht="13.15" customHeight="1" x14ac:dyDescent="0.2"/>
    <row r="53312" ht="13.15" customHeight="1" x14ac:dyDescent="0.2"/>
    <row r="53313" ht="13.15" customHeight="1" x14ac:dyDescent="0.2"/>
    <row r="53314" ht="13.15" customHeight="1" x14ac:dyDescent="0.2"/>
    <row r="53315" ht="13.15" customHeight="1" x14ac:dyDescent="0.2"/>
    <row r="53316" ht="13.15" customHeight="1" x14ac:dyDescent="0.2"/>
    <row r="53317" ht="13.15" customHeight="1" x14ac:dyDescent="0.2"/>
    <row r="53318" ht="13.15" customHeight="1" x14ac:dyDescent="0.2"/>
    <row r="53319" ht="13.15" customHeight="1" x14ac:dyDescent="0.2"/>
    <row r="53320" ht="13.15" customHeight="1" x14ac:dyDescent="0.2"/>
    <row r="53321" ht="13.15" customHeight="1" x14ac:dyDescent="0.2"/>
    <row r="53322" ht="13.15" customHeight="1" x14ac:dyDescent="0.2"/>
    <row r="53323" ht="13.15" customHeight="1" x14ac:dyDescent="0.2"/>
    <row r="53324" ht="13.15" customHeight="1" x14ac:dyDescent="0.2"/>
    <row r="53325" ht="13.15" customHeight="1" x14ac:dyDescent="0.2"/>
    <row r="53326" ht="13.15" customHeight="1" x14ac:dyDescent="0.2"/>
    <row r="53327" ht="13.15" customHeight="1" x14ac:dyDescent="0.2"/>
    <row r="53328" ht="13.15" customHeight="1" x14ac:dyDescent="0.2"/>
    <row r="53329" ht="13.15" customHeight="1" x14ac:dyDescent="0.2"/>
    <row r="53330" ht="13.15" customHeight="1" x14ac:dyDescent="0.2"/>
    <row r="53331" ht="13.15" customHeight="1" x14ac:dyDescent="0.2"/>
    <row r="53332" ht="13.15" customHeight="1" x14ac:dyDescent="0.2"/>
    <row r="53333" ht="13.15" customHeight="1" x14ac:dyDescent="0.2"/>
    <row r="53334" ht="13.15" customHeight="1" x14ac:dyDescent="0.2"/>
    <row r="53335" ht="13.15" customHeight="1" x14ac:dyDescent="0.2"/>
    <row r="53336" ht="13.15" customHeight="1" x14ac:dyDescent="0.2"/>
    <row r="53337" ht="13.15" customHeight="1" x14ac:dyDescent="0.2"/>
    <row r="53338" ht="13.15" customHeight="1" x14ac:dyDescent="0.2"/>
    <row r="53339" ht="13.15" customHeight="1" x14ac:dyDescent="0.2"/>
    <row r="53340" ht="13.15" customHeight="1" x14ac:dyDescent="0.2"/>
    <row r="53341" ht="13.15" customHeight="1" x14ac:dyDescent="0.2"/>
    <row r="53342" ht="13.15" customHeight="1" x14ac:dyDescent="0.2"/>
    <row r="53343" ht="13.15" customHeight="1" x14ac:dyDescent="0.2"/>
    <row r="53344" ht="13.15" customHeight="1" x14ac:dyDescent="0.2"/>
    <row r="53345" ht="13.15" customHeight="1" x14ac:dyDescent="0.2"/>
    <row r="53346" ht="13.15" customHeight="1" x14ac:dyDescent="0.2"/>
    <row r="53347" ht="13.15" customHeight="1" x14ac:dyDescent="0.2"/>
    <row r="53348" ht="13.15" customHeight="1" x14ac:dyDescent="0.2"/>
    <row r="53349" ht="13.15" customHeight="1" x14ac:dyDescent="0.2"/>
    <row r="53350" ht="13.15" customHeight="1" x14ac:dyDescent="0.2"/>
    <row r="53351" ht="13.15" customHeight="1" x14ac:dyDescent="0.2"/>
    <row r="53352" ht="13.15" customHeight="1" x14ac:dyDescent="0.2"/>
    <row r="53353" ht="13.15" customHeight="1" x14ac:dyDescent="0.2"/>
    <row r="53354" ht="13.15" customHeight="1" x14ac:dyDescent="0.2"/>
    <row r="53355" ht="13.15" customHeight="1" x14ac:dyDescent="0.2"/>
    <row r="53356" ht="13.15" customHeight="1" x14ac:dyDescent="0.2"/>
    <row r="53357" ht="13.15" customHeight="1" x14ac:dyDescent="0.2"/>
    <row r="53358" ht="13.15" customHeight="1" x14ac:dyDescent="0.2"/>
    <row r="53359" ht="13.15" customHeight="1" x14ac:dyDescent="0.2"/>
    <row r="53360" ht="13.15" customHeight="1" x14ac:dyDescent="0.2"/>
    <row r="53361" ht="13.15" customHeight="1" x14ac:dyDescent="0.2"/>
    <row r="53362" ht="13.15" customHeight="1" x14ac:dyDescent="0.2"/>
    <row r="53363" ht="13.15" customHeight="1" x14ac:dyDescent="0.2"/>
    <row r="53364" ht="13.15" customHeight="1" x14ac:dyDescent="0.2"/>
    <row r="53365" ht="13.15" customHeight="1" x14ac:dyDescent="0.2"/>
    <row r="53366" ht="13.15" customHeight="1" x14ac:dyDescent="0.2"/>
    <row r="53367" ht="13.15" customHeight="1" x14ac:dyDescent="0.2"/>
    <row r="53368" ht="13.15" customHeight="1" x14ac:dyDescent="0.2"/>
    <row r="53369" ht="13.15" customHeight="1" x14ac:dyDescent="0.2"/>
    <row r="53370" ht="13.15" customHeight="1" x14ac:dyDescent="0.2"/>
    <row r="53371" ht="13.15" customHeight="1" x14ac:dyDescent="0.2"/>
    <row r="53372" ht="13.15" customHeight="1" x14ac:dyDescent="0.2"/>
    <row r="53373" ht="13.15" customHeight="1" x14ac:dyDescent="0.2"/>
    <row r="53374" ht="13.15" customHeight="1" x14ac:dyDescent="0.2"/>
    <row r="53375" ht="13.15" customHeight="1" x14ac:dyDescent="0.2"/>
    <row r="53376" ht="13.15" customHeight="1" x14ac:dyDescent="0.2"/>
    <row r="53377" ht="13.15" customHeight="1" x14ac:dyDescent="0.2"/>
    <row r="53378" ht="13.15" customHeight="1" x14ac:dyDescent="0.2"/>
    <row r="53379" ht="13.15" customHeight="1" x14ac:dyDescent="0.2"/>
    <row r="53380" ht="13.15" customHeight="1" x14ac:dyDescent="0.2"/>
    <row r="53381" ht="13.15" customHeight="1" x14ac:dyDescent="0.2"/>
    <row r="53382" ht="13.15" customHeight="1" x14ac:dyDescent="0.2"/>
    <row r="53383" ht="13.15" customHeight="1" x14ac:dyDescent="0.2"/>
    <row r="53384" ht="13.15" customHeight="1" x14ac:dyDescent="0.2"/>
    <row r="53385" ht="13.15" customHeight="1" x14ac:dyDescent="0.2"/>
    <row r="53386" ht="13.15" customHeight="1" x14ac:dyDescent="0.2"/>
    <row r="53387" ht="13.15" customHeight="1" x14ac:dyDescent="0.2"/>
    <row r="53388" ht="13.15" customHeight="1" x14ac:dyDescent="0.2"/>
    <row r="53389" ht="13.15" customHeight="1" x14ac:dyDescent="0.2"/>
    <row r="53390" ht="13.15" customHeight="1" x14ac:dyDescent="0.2"/>
    <row r="53391" ht="13.15" customHeight="1" x14ac:dyDescent="0.2"/>
    <row r="53392" ht="13.15" customHeight="1" x14ac:dyDescent="0.2"/>
    <row r="53393" ht="13.15" customHeight="1" x14ac:dyDescent="0.2"/>
    <row r="53394" ht="13.15" customHeight="1" x14ac:dyDescent="0.2"/>
    <row r="53395" ht="13.15" customHeight="1" x14ac:dyDescent="0.2"/>
    <row r="53396" ht="13.15" customHeight="1" x14ac:dyDescent="0.2"/>
    <row r="53397" ht="13.15" customHeight="1" x14ac:dyDescent="0.2"/>
    <row r="53398" ht="13.15" customHeight="1" x14ac:dyDescent="0.2"/>
    <row r="53399" ht="13.15" customHeight="1" x14ac:dyDescent="0.2"/>
    <row r="53400" ht="13.15" customHeight="1" x14ac:dyDescent="0.2"/>
    <row r="53401" ht="13.15" customHeight="1" x14ac:dyDescent="0.2"/>
    <row r="53402" ht="13.15" customHeight="1" x14ac:dyDescent="0.2"/>
    <row r="53403" ht="13.15" customHeight="1" x14ac:dyDescent="0.2"/>
    <row r="53404" ht="13.15" customHeight="1" x14ac:dyDescent="0.2"/>
    <row r="53405" ht="13.15" customHeight="1" x14ac:dyDescent="0.2"/>
    <row r="53406" ht="13.15" customHeight="1" x14ac:dyDescent="0.2"/>
    <row r="53407" ht="13.15" customHeight="1" x14ac:dyDescent="0.2"/>
    <row r="53408" ht="13.15" customHeight="1" x14ac:dyDescent="0.2"/>
    <row r="53409" ht="13.15" customHeight="1" x14ac:dyDescent="0.2"/>
    <row r="53410" ht="13.15" customHeight="1" x14ac:dyDescent="0.2"/>
    <row r="53411" ht="13.15" customHeight="1" x14ac:dyDescent="0.2"/>
    <row r="53412" ht="13.15" customHeight="1" x14ac:dyDescent="0.2"/>
    <row r="53413" ht="13.15" customHeight="1" x14ac:dyDescent="0.2"/>
    <row r="53414" ht="13.15" customHeight="1" x14ac:dyDescent="0.2"/>
    <row r="53415" ht="13.15" customHeight="1" x14ac:dyDescent="0.2"/>
    <row r="53416" ht="13.15" customHeight="1" x14ac:dyDescent="0.2"/>
    <row r="53417" ht="13.15" customHeight="1" x14ac:dyDescent="0.2"/>
    <row r="53418" ht="13.15" customHeight="1" x14ac:dyDescent="0.2"/>
    <row r="53419" ht="13.15" customHeight="1" x14ac:dyDescent="0.2"/>
    <row r="53420" ht="13.15" customHeight="1" x14ac:dyDescent="0.2"/>
    <row r="53421" ht="13.15" customHeight="1" x14ac:dyDescent="0.2"/>
    <row r="53422" ht="13.15" customHeight="1" x14ac:dyDescent="0.2"/>
    <row r="53423" ht="13.15" customHeight="1" x14ac:dyDescent="0.2"/>
    <row r="53424" ht="13.15" customHeight="1" x14ac:dyDescent="0.2"/>
    <row r="53425" ht="13.15" customHeight="1" x14ac:dyDescent="0.2"/>
    <row r="53426" ht="13.15" customHeight="1" x14ac:dyDescent="0.2"/>
    <row r="53427" ht="13.15" customHeight="1" x14ac:dyDescent="0.2"/>
    <row r="53428" ht="13.15" customHeight="1" x14ac:dyDescent="0.2"/>
    <row r="53429" ht="13.15" customHeight="1" x14ac:dyDescent="0.2"/>
    <row r="53430" ht="13.15" customHeight="1" x14ac:dyDescent="0.2"/>
    <row r="53431" ht="13.15" customHeight="1" x14ac:dyDescent="0.2"/>
    <row r="53432" ht="13.15" customHeight="1" x14ac:dyDescent="0.2"/>
    <row r="53433" ht="13.15" customHeight="1" x14ac:dyDescent="0.2"/>
    <row r="53434" ht="13.15" customHeight="1" x14ac:dyDescent="0.2"/>
    <row r="53435" ht="13.15" customHeight="1" x14ac:dyDescent="0.2"/>
    <row r="53436" ht="13.15" customHeight="1" x14ac:dyDescent="0.2"/>
    <row r="53437" ht="13.15" customHeight="1" x14ac:dyDescent="0.2"/>
    <row r="53438" ht="13.15" customHeight="1" x14ac:dyDescent="0.2"/>
    <row r="53439" ht="13.15" customHeight="1" x14ac:dyDescent="0.2"/>
    <row r="53440" ht="13.15" customHeight="1" x14ac:dyDescent="0.2"/>
    <row r="53441" ht="13.15" customHeight="1" x14ac:dyDescent="0.2"/>
    <row r="53442" ht="13.15" customHeight="1" x14ac:dyDescent="0.2"/>
    <row r="53443" ht="13.15" customHeight="1" x14ac:dyDescent="0.2"/>
    <row r="53444" ht="13.15" customHeight="1" x14ac:dyDescent="0.2"/>
    <row r="53445" ht="13.15" customHeight="1" x14ac:dyDescent="0.2"/>
    <row r="53446" ht="13.15" customHeight="1" x14ac:dyDescent="0.2"/>
    <row r="53447" ht="13.15" customHeight="1" x14ac:dyDescent="0.2"/>
    <row r="53448" ht="13.15" customHeight="1" x14ac:dyDescent="0.2"/>
    <row r="53449" ht="13.15" customHeight="1" x14ac:dyDescent="0.2"/>
    <row r="53450" ht="13.15" customHeight="1" x14ac:dyDescent="0.2"/>
    <row r="53451" ht="13.15" customHeight="1" x14ac:dyDescent="0.2"/>
    <row r="53452" ht="13.15" customHeight="1" x14ac:dyDescent="0.2"/>
    <row r="53453" ht="13.15" customHeight="1" x14ac:dyDescent="0.2"/>
    <row r="53454" ht="13.15" customHeight="1" x14ac:dyDescent="0.2"/>
    <row r="53455" ht="13.15" customHeight="1" x14ac:dyDescent="0.2"/>
    <row r="53456" ht="13.15" customHeight="1" x14ac:dyDescent="0.2"/>
    <row r="53457" ht="13.15" customHeight="1" x14ac:dyDescent="0.2"/>
    <row r="53458" ht="13.15" customHeight="1" x14ac:dyDescent="0.2"/>
    <row r="53459" ht="13.15" customHeight="1" x14ac:dyDescent="0.2"/>
    <row r="53460" ht="13.15" customHeight="1" x14ac:dyDescent="0.2"/>
    <row r="53461" ht="13.15" customHeight="1" x14ac:dyDescent="0.2"/>
    <row r="53462" ht="13.15" customHeight="1" x14ac:dyDescent="0.2"/>
    <row r="53463" ht="13.15" customHeight="1" x14ac:dyDescent="0.2"/>
    <row r="53464" ht="13.15" customHeight="1" x14ac:dyDescent="0.2"/>
    <row r="53465" ht="13.15" customHeight="1" x14ac:dyDescent="0.2"/>
    <row r="53466" ht="13.15" customHeight="1" x14ac:dyDescent="0.2"/>
    <row r="53467" ht="13.15" customHeight="1" x14ac:dyDescent="0.2"/>
    <row r="53468" ht="13.15" customHeight="1" x14ac:dyDescent="0.2"/>
    <row r="53469" ht="13.15" customHeight="1" x14ac:dyDescent="0.2"/>
    <row r="53470" ht="13.15" customHeight="1" x14ac:dyDescent="0.2"/>
    <row r="53471" ht="13.15" customHeight="1" x14ac:dyDescent="0.2"/>
    <row r="53472" ht="13.15" customHeight="1" x14ac:dyDescent="0.2"/>
    <row r="53473" ht="13.15" customHeight="1" x14ac:dyDescent="0.2"/>
    <row r="53474" ht="13.15" customHeight="1" x14ac:dyDescent="0.2"/>
    <row r="53475" ht="13.15" customHeight="1" x14ac:dyDescent="0.2"/>
    <row r="53476" ht="13.15" customHeight="1" x14ac:dyDescent="0.2"/>
    <row r="53477" ht="13.15" customHeight="1" x14ac:dyDescent="0.2"/>
    <row r="53478" ht="13.15" customHeight="1" x14ac:dyDescent="0.2"/>
    <row r="53479" ht="13.15" customHeight="1" x14ac:dyDescent="0.2"/>
    <row r="53480" ht="13.15" customHeight="1" x14ac:dyDescent="0.2"/>
    <row r="53481" ht="13.15" customHeight="1" x14ac:dyDescent="0.2"/>
    <row r="53482" ht="13.15" customHeight="1" x14ac:dyDescent="0.2"/>
    <row r="53483" ht="13.15" customHeight="1" x14ac:dyDescent="0.2"/>
    <row r="53484" ht="13.15" customHeight="1" x14ac:dyDescent="0.2"/>
    <row r="53485" ht="13.15" customHeight="1" x14ac:dyDescent="0.2"/>
    <row r="53486" ht="13.15" customHeight="1" x14ac:dyDescent="0.2"/>
    <row r="53487" ht="13.15" customHeight="1" x14ac:dyDescent="0.2"/>
    <row r="53488" ht="13.15" customHeight="1" x14ac:dyDescent="0.2"/>
    <row r="53489" ht="13.15" customHeight="1" x14ac:dyDescent="0.2"/>
    <row r="53490" ht="13.15" customHeight="1" x14ac:dyDescent="0.2"/>
    <row r="53491" ht="13.15" customHeight="1" x14ac:dyDescent="0.2"/>
    <row r="53492" ht="13.15" customHeight="1" x14ac:dyDescent="0.2"/>
    <row r="53493" ht="13.15" customHeight="1" x14ac:dyDescent="0.2"/>
    <row r="53494" ht="13.15" customHeight="1" x14ac:dyDescent="0.2"/>
    <row r="53495" ht="13.15" customHeight="1" x14ac:dyDescent="0.2"/>
    <row r="53496" ht="13.15" customHeight="1" x14ac:dyDescent="0.2"/>
    <row r="53497" ht="13.15" customHeight="1" x14ac:dyDescent="0.2"/>
    <row r="53498" ht="13.15" customHeight="1" x14ac:dyDescent="0.2"/>
    <row r="53499" ht="13.15" customHeight="1" x14ac:dyDescent="0.2"/>
    <row r="53500" ht="13.15" customHeight="1" x14ac:dyDescent="0.2"/>
    <row r="53501" ht="13.15" customHeight="1" x14ac:dyDescent="0.2"/>
    <row r="53502" ht="13.15" customHeight="1" x14ac:dyDescent="0.2"/>
    <row r="53503" ht="13.15" customHeight="1" x14ac:dyDescent="0.2"/>
    <row r="53504" ht="13.15" customHeight="1" x14ac:dyDescent="0.2"/>
    <row r="53505" ht="13.15" customHeight="1" x14ac:dyDescent="0.2"/>
    <row r="53506" ht="13.15" customHeight="1" x14ac:dyDescent="0.2"/>
    <row r="53507" ht="13.15" customHeight="1" x14ac:dyDescent="0.2"/>
    <row r="53508" ht="13.15" customHeight="1" x14ac:dyDescent="0.2"/>
    <row r="53509" ht="13.15" customHeight="1" x14ac:dyDescent="0.2"/>
    <row r="53510" ht="13.15" customHeight="1" x14ac:dyDescent="0.2"/>
    <row r="53511" ht="13.15" customHeight="1" x14ac:dyDescent="0.2"/>
    <row r="53512" ht="13.15" customHeight="1" x14ac:dyDescent="0.2"/>
    <row r="53513" ht="13.15" customHeight="1" x14ac:dyDescent="0.2"/>
    <row r="53514" ht="13.15" customHeight="1" x14ac:dyDescent="0.2"/>
    <row r="53515" ht="13.15" customHeight="1" x14ac:dyDescent="0.2"/>
    <row r="53516" ht="13.15" customHeight="1" x14ac:dyDescent="0.2"/>
    <row r="53517" ht="13.15" customHeight="1" x14ac:dyDescent="0.2"/>
    <row r="53518" ht="13.15" customHeight="1" x14ac:dyDescent="0.2"/>
    <row r="53519" ht="13.15" customHeight="1" x14ac:dyDescent="0.2"/>
    <row r="53520" ht="13.15" customHeight="1" x14ac:dyDescent="0.2"/>
    <row r="53521" ht="13.15" customHeight="1" x14ac:dyDescent="0.2"/>
    <row r="53522" ht="13.15" customHeight="1" x14ac:dyDescent="0.2"/>
    <row r="53523" ht="13.15" customHeight="1" x14ac:dyDescent="0.2"/>
    <row r="53524" ht="13.15" customHeight="1" x14ac:dyDescent="0.2"/>
    <row r="53525" ht="13.15" customHeight="1" x14ac:dyDescent="0.2"/>
    <row r="53526" ht="13.15" customHeight="1" x14ac:dyDescent="0.2"/>
    <row r="53527" ht="13.15" customHeight="1" x14ac:dyDescent="0.2"/>
    <row r="53528" ht="13.15" customHeight="1" x14ac:dyDescent="0.2"/>
    <row r="53529" ht="13.15" customHeight="1" x14ac:dyDescent="0.2"/>
    <row r="53530" ht="13.15" customHeight="1" x14ac:dyDescent="0.2"/>
    <row r="53531" ht="13.15" customHeight="1" x14ac:dyDescent="0.2"/>
    <row r="53532" ht="13.15" customHeight="1" x14ac:dyDescent="0.2"/>
    <row r="53533" ht="13.15" customHeight="1" x14ac:dyDescent="0.2"/>
    <row r="53534" ht="13.15" customHeight="1" x14ac:dyDescent="0.2"/>
    <row r="53535" ht="13.15" customHeight="1" x14ac:dyDescent="0.2"/>
    <row r="53536" ht="13.15" customHeight="1" x14ac:dyDescent="0.2"/>
    <row r="53537" ht="13.15" customHeight="1" x14ac:dyDescent="0.2"/>
    <row r="53538" ht="13.15" customHeight="1" x14ac:dyDescent="0.2"/>
    <row r="53539" ht="13.15" customHeight="1" x14ac:dyDescent="0.2"/>
    <row r="53540" ht="13.15" customHeight="1" x14ac:dyDescent="0.2"/>
    <row r="53541" ht="13.15" customHeight="1" x14ac:dyDescent="0.2"/>
    <row r="53542" ht="13.15" customHeight="1" x14ac:dyDescent="0.2"/>
    <row r="53543" ht="13.15" customHeight="1" x14ac:dyDescent="0.2"/>
    <row r="53544" ht="13.15" customHeight="1" x14ac:dyDescent="0.2"/>
    <row r="53545" ht="13.15" customHeight="1" x14ac:dyDescent="0.2"/>
    <row r="53546" ht="13.15" customHeight="1" x14ac:dyDescent="0.2"/>
    <row r="53547" ht="13.15" customHeight="1" x14ac:dyDescent="0.2"/>
    <row r="53548" ht="13.15" customHeight="1" x14ac:dyDescent="0.2"/>
    <row r="53549" ht="13.15" customHeight="1" x14ac:dyDescent="0.2"/>
    <row r="53550" ht="13.15" customHeight="1" x14ac:dyDescent="0.2"/>
    <row r="53551" ht="13.15" customHeight="1" x14ac:dyDescent="0.2"/>
    <row r="53552" ht="13.15" customHeight="1" x14ac:dyDescent="0.2"/>
    <row r="53553" ht="13.15" customHeight="1" x14ac:dyDescent="0.2"/>
    <row r="53554" ht="13.15" customHeight="1" x14ac:dyDescent="0.2"/>
    <row r="53555" ht="13.15" customHeight="1" x14ac:dyDescent="0.2"/>
    <row r="53556" ht="13.15" customHeight="1" x14ac:dyDescent="0.2"/>
    <row r="53557" ht="13.15" customHeight="1" x14ac:dyDescent="0.2"/>
    <row r="53558" ht="13.15" customHeight="1" x14ac:dyDescent="0.2"/>
    <row r="53559" ht="13.15" customHeight="1" x14ac:dyDescent="0.2"/>
    <row r="53560" ht="13.15" customHeight="1" x14ac:dyDescent="0.2"/>
    <row r="53561" ht="13.15" customHeight="1" x14ac:dyDescent="0.2"/>
    <row r="53562" ht="13.15" customHeight="1" x14ac:dyDescent="0.2"/>
    <row r="53563" ht="13.15" customHeight="1" x14ac:dyDescent="0.2"/>
    <row r="53564" ht="13.15" customHeight="1" x14ac:dyDescent="0.2"/>
    <row r="53565" ht="13.15" customHeight="1" x14ac:dyDescent="0.2"/>
    <row r="53566" ht="13.15" customHeight="1" x14ac:dyDescent="0.2"/>
    <row r="53567" ht="13.15" customHeight="1" x14ac:dyDescent="0.2"/>
    <row r="53568" ht="13.15" customHeight="1" x14ac:dyDescent="0.2"/>
    <row r="53569" ht="13.15" customHeight="1" x14ac:dyDescent="0.2"/>
    <row r="53570" ht="13.15" customHeight="1" x14ac:dyDescent="0.2"/>
    <row r="53571" ht="13.15" customHeight="1" x14ac:dyDescent="0.2"/>
    <row r="53572" ht="13.15" customHeight="1" x14ac:dyDescent="0.2"/>
    <row r="53573" ht="13.15" customHeight="1" x14ac:dyDescent="0.2"/>
    <row r="53574" ht="13.15" customHeight="1" x14ac:dyDescent="0.2"/>
    <row r="53575" ht="13.15" customHeight="1" x14ac:dyDescent="0.2"/>
    <row r="53576" ht="13.15" customHeight="1" x14ac:dyDescent="0.2"/>
    <row r="53577" ht="13.15" customHeight="1" x14ac:dyDescent="0.2"/>
    <row r="53578" ht="13.15" customHeight="1" x14ac:dyDescent="0.2"/>
    <row r="53579" ht="13.15" customHeight="1" x14ac:dyDescent="0.2"/>
    <row r="53580" ht="13.15" customHeight="1" x14ac:dyDescent="0.2"/>
    <row r="53581" ht="13.15" customHeight="1" x14ac:dyDescent="0.2"/>
    <row r="53582" ht="13.15" customHeight="1" x14ac:dyDescent="0.2"/>
    <row r="53583" ht="13.15" customHeight="1" x14ac:dyDescent="0.2"/>
    <row r="53584" ht="13.15" customHeight="1" x14ac:dyDescent="0.2"/>
    <row r="53585" ht="13.15" customHeight="1" x14ac:dyDescent="0.2"/>
    <row r="53586" ht="13.15" customHeight="1" x14ac:dyDescent="0.2"/>
    <row r="53587" ht="13.15" customHeight="1" x14ac:dyDescent="0.2"/>
    <row r="53588" ht="13.15" customHeight="1" x14ac:dyDescent="0.2"/>
    <row r="53589" ht="13.15" customHeight="1" x14ac:dyDescent="0.2"/>
    <row r="53590" ht="13.15" customHeight="1" x14ac:dyDescent="0.2"/>
    <row r="53591" ht="13.15" customHeight="1" x14ac:dyDescent="0.2"/>
    <row r="53592" ht="13.15" customHeight="1" x14ac:dyDescent="0.2"/>
    <row r="53593" ht="13.15" customHeight="1" x14ac:dyDescent="0.2"/>
    <row r="53594" ht="13.15" customHeight="1" x14ac:dyDescent="0.2"/>
    <row r="53595" ht="13.15" customHeight="1" x14ac:dyDescent="0.2"/>
    <row r="53596" ht="13.15" customHeight="1" x14ac:dyDescent="0.2"/>
    <row r="53597" ht="13.15" customHeight="1" x14ac:dyDescent="0.2"/>
    <row r="53598" ht="13.15" customHeight="1" x14ac:dyDescent="0.2"/>
    <row r="53599" ht="13.15" customHeight="1" x14ac:dyDescent="0.2"/>
    <row r="53600" ht="13.15" customHeight="1" x14ac:dyDescent="0.2"/>
    <row r="53601" ht="13.15" customHeight="1" x14ac:dyDescent="0.2"/>
    <row r="53602" ht="13.15" customHeight="1" x14ac:dyDescent="0.2"/>
    <row r="53603" ht="13.15" customHeight="1" x14ac:dyDescent="0.2"/>
    <row r="53604" ht="13.15" customHeight="1" x14ac:dyDescent="0.2"/>
    <row r="53605" ht="13.15" customHeight="1" x14ac:dyDescent="0.2"/>
    <row r="53606" ht="13.15" customHeight="1" x14ac:dyDescent="0.2"/>
    <row r="53607" ht="13.15" customHeight="1" x14ac:dyDescent="0.2"/>
    <row r="53608" ht="13.15" customHeight="1" x14ac:dyDescent="0.2"/>
    <row r="53609" ht="13.15" customHeight="1" x14ac:dyDescent="0.2"/>
    <row r="53610" ht="13.15" customHeight="1" x14ac:dyDescent="0.2"/>
    <row r="53611" ht="13.15" customHeight="1" x14ac:dyDescent="0.2"/>
    <row r="53612" ht="13.15" customHeight="1" x14ac:dyDescent="0.2"/>
    <row r="53613" ht="13.15" customHeight="1" x14ac:dyDescent="0.2"/>
    <row r="53614" ht="13.15" customHeight="1" x14ac:dyDescent="0.2"/>
    <row r="53615" ht="13.15" customHeight="1" x14ac:dyDescent="0.2"/>
    <row r="53616" ht="13.15" customHeight="1" x14ac:dyDescent="0.2"/>
    <row r="53617" ht="13.15" customHeight="1" x14ac:dyDescent="0.2"/>
    <row r="53618" ht="13.15" customHeight="1" x14ac:dyDescent="0.2"/>
    <row r="53619" ht="13.15" customHeight="1" x14ac:dyDescent="0.2"/>
    <row r="53620" ht="13.15" customHeight="1" x14ac:dyDescent="0.2"/>
    <row r="53621" ht="13.15" customHeight="1" x14ac:dyDescent="0.2"/>
    <row r="53622" ht="13.15" customHeight="1" x14ac:dyDescent="0.2"/>
    <row r="53623" ht="13.15" customHeight="1" x14ac:dyDescent="0.2"/>
    <row r="53624" ht="13.15" customHeight="1" x14ac:dyDescent="0.2"/>
    <row r="53625" ht="13.15" customHeight="1" x14ac:dyDescent="0.2"/>
    <row r="53626" ht="13.15" customHeight="1" x14ac:dyDescent="0.2"/>
    <row r="53627" ht="13.15" customHeight="1" x14ac:dyDescent="0.2"/>
    <row r="53628" ht="13.15" customHeight="1" x14ac:dyDescent="0.2"/>
    <row r="53629" ht="13.15" customHeight="1" x14ac:dyDescent="0.2"/>
    <row r="53630" ht="13.15" customHeight="1" x14ac:dyDescent="0.2"/>
    <row r="53631" ht="13.15" customHeight="1" x14ac:dyDescent="0.2"/>
    <row r="53632" ht="13.15" customHeight="1" x14ac:dyDescent="0.2"/>
    <row r="53633" ht="13.15" customHeight="1" x14ac:dyDescent="0.2"/>
    <row r="53634" ht="13.15" customHeight="1" x14ac:dyDescent="0.2"/>
    <row r="53635" ht="13.15" customHeight="1" x14ac:dyDescent="0.2"/>
    <row r="53636" ht="13.15" customHeight="1" x14ac:dyDescent="0.2"/>
    <row r="53637" ht="13.15" customHeight="1" x14ac:dyDescent="0.2"/>
    <row r="53638" ht="13.15" customHeight="1" x14ac:dyDescent="0.2"/>
    <row r="53639" ht="13.15" customHeight="1" x14ac:dyDescent="0.2"/>
    <row r="53640" ht="13.15" customHeight="1" x14ac:dyDescent="0.2"/>
    <row r="53641" ht="13.15" customHeight="1" x14ac:dyDescent="0.2"/>
    <row r="53642" ht="13.15" customHeight="1" x14ac:dyDescent="0.2"/>
    <row r="53643" ht="13.15" customHeight="1" x14ac:dyDescent="0.2"/>
    <row r="53644" ht="13.15" customHeight="1" x14ac:dyDescent="0.2"/>
    <row r="53645" ht="13.15" customHeight="1" x14ac:dyDescent="0.2"/>
    <row r="53646" ht="13.15" customHeight="1" x14ac:dyDescent="0.2"/>
    <row r="53647" ht="13.15" customHeight="1" x14ac:dyDescent="0.2"/>
    <row r="53648" ht="13.15" customHeight="1" x14ac:dyDescent="0.2"/>
    <row r="53649" ht="13.15" customHeight="1" x14ac:dyDescent="0.2"/>
    <row r="53650" ht="13.15" customHeight="1" x14ac:dyDescent="0.2"/>
    <row r="53651" ht="13.15" customHeight="1" x14ac:dyDescent="0.2"/>
    <row r="53652" ht="13.15" customHeight="1" x14ac:dyDescent="0.2"/>
    <row r="53653" ht="13.15" customHeight="1" x14ac:dyDescent="0.2"/>
    <row r="53654" ht="13.15" customHeight="1" x14ac:dyDescent="0.2"/>
    <row r="53655" ht="13.15" customHeight="1" x14ac:dyDescent="0.2"/>
    <row r="53656" ht="13.15" customHeight="1" x14ac:dyDescent="0.2"/>
    <row r="53657" ht="13.15" customHeight="1" x14ac:dyDescent="0.2"/>
    <row r="53658" ht="13.15" customHeight="1" x14ac:dyDescent="0.2"/>
    <row r="53659" ht="13.15" customHeight="1" x14ac:dyDescent="0.2"/>
    <row r="53660" ht="13.15" customHeight="1" x14ac:dyDescent="0.2"/>
    <row r="53661" ht="13.15" customHeight="1" x14ac:dyDescent="0.2"/>
    <row r="53662" ht="13.15" customHeight="1" x14ac:dyDescent="0.2"/>
    <row r="53663" ht="13.15" customHeight="1" x14ac:dyDescent="0.2"/>
    <row r="53664" ht="13.15" customHeight="1" x14ac:dyDescent="0.2"/>
    <row r="53665" ht="13.15" customHeight="1" x14ac:dyDescent="0.2"/>
    <row r="53666" ht="13.15" customHeight="1" x14ac:dyDescent="0.2"/>
    <row r="53667" ht="13.15" customHeight="1" x14ac:dyDescent="0.2"/>
    <row r="53668" ht="13.15" customHeight="1" x14ac:dyDescent="0.2"/>
    <row r="53669" ht="13.15" customHeight="1" x14ac:dyDescent="0.2"/>
    <row r="53670" ht="13.15" customHeight="1" x14ac:dyDescent="0.2"/>
    <row r="53671" ht="13.15" customHeight="1" x14ac:dyDescent="0.2"/>
    <row r="53672" ht="13.15" customHeight="1" x14ac:dyDescent="0.2"/>
    <row r="53673" ht="13.15" customHeight="1" x14ac:dyDescent="0.2"/>
    <row r="53674" ht="13.15" customHeight="1" x14ac:dyDescent="0.2"/>
    <row r="53675" ht="13.15" customHeight="1" x14ac:dyDescent="0.2"/>
    <row r="53676" ht="13.15" customHeight="1" x14ac:dyDescent="0.2"/>
    <row r="53677" ht="13.15" customHeight="1" x14ac:dyDescent="0.2"/>
    <row r="53678" ht="13.15" customHeight="1" x14ac:dyDescent="0.2"/>
    <row r="53679" ht="13.15" customHeight="1" x14ac:dyDescent="0.2"/>
    <row r="53680" ht="13.15" customHeight="1" x14ac:dyDescent="0.2"/>
    <row r="53681" ht="13.15" customHeight="1" x14ac:dyDescent="0.2"/>
    <row r="53682" ht="13.15" customHeight="1" x14ac:dyDescent="0.2"/>
    <row r="53683" ht="13.15" customHeight="1" x14ac:dyDescent="0.2"/>
    <row r="53684" ht="13.15" customHeight="1" x14ac:dyDescent="0.2"/>
    <row r="53685" ht="13.15" customHeight="1" x14ac:dyDescent="0.2"/>
    <row r="53686" ht="13.15" customHeight="1" x14ac:dyDescent="0.2"/>
    <row r="53687" ht="13.15" customHeight="1" x14ac:dyDescent="0.2"/>
    <row r="53688" ht="13.15" customHeight="1" x14ac:dyDescent="0.2"/>
    <row r="53689" ht="13.15" customHeight="1" x14ac:dyDescent="0.2"/>
    <row r="53690" ht="13.15" customHeight="1" x14ac:dyDescent="0.2"/>
    <row r="53691" ht="13.15" customHeight="1" x14ac:dyDescent="0.2"/>
    <row r="53692" ht="13.15" customHeight="1" x14ac:dyDescent="0.2"/>
    <row r="53693" ht="13.15" customHeight="1" x14ac:dyDescent="0.2"/>
    <row r="53694" ht="13.15" customHeight="1" x14ac:dyDescent="0.2"/>
    <row r="53695" ht="13.15" customHeight="1" x14ac:dyDescent="0.2"/>
    <row r="53696" ht="13.15" customHeight="1" x14ac:dyDescent="0.2"/>
    <row r="53697" ht="13.15" customHeight="1" x14ac:dyDescent="0.2"/>
    <row r="53698" ht="13.15" customHeight="1" x14ac:dyDescent="0.2"/>
    <row r="53699" ht="13.15" customHeight="1" x14ac:dyDescent="0.2"/>
    <row r="53700" ht="13.15" customHeight="1" x14ac:dyDescent="0.2"/>
    <row r="53701" ht="13.15" customHeight="1" x14ac:dyDescent="0.2"/>
    <row r="53702" ht="13.15" customHeight="1" x14ac:dyDescent="0.2"/>
    <row r="53703" ht="13.15" customHeight="1" x14ac:dyDescent="0.2"/>
    <row r="53704" ht="13.15" customHeight="1" x14ac:dyDescent="0.2"/>
    <row r="53705" ht="13.15" customHeight="1" x14ac:dyDescent="0.2"/>
    <row r="53706" ht="13.15" customHeight="1" x14ac:dyDescent="0.2"/>
    <row r="53707" ht="13.15" customHeight="1" x14ac:dyDescent="0.2"/>
    <row r="53708" ht="13.15" customHeight="1" x14ac:dyDescent="0.2"/>
    <row r="53709" ht="13.15" customHeight="1" x14ac:dyDescent="0.2"/>
    <row r="53710" ht="13.15" customHeight="1" x14ac:dyDescent="0.2"/>
    <row r="53711" ht="13.15" customHeight="1" x14ac:dyDescent="0.2"/>
    <row r="53712" ht="13.15" customHeight="1" x14ac:dyDescent="0.2"/>
    <row r="53713" ht="13.15" customHeight="1" x14ac:dyDescent="0.2"/>
    <row r="53714" ht="13.15" customHeight="1" x14ac:dyDescent="0.2"/>
    <row r="53715" ht="13.15" customHeight="1" x14ac:dyDescent="0.2"/>
    <row r="53716" ht="13.15" customHeight="1" x14ac:dyDescent="0.2"/>
    <row r="53717" ht="13.15" customHeight="1" x14ac:dyDescent="0.2"/>
    <row r="53718" ht="13.15" customHeight="1" x14ac:dyDescent="0.2"/>
    <row r="53719" ht="13.15" customHeight="1" x14ac:dyDescent="0.2"/>
    <row r="53720" ht="13.15" customHeight="1" x14ac:dyDescent="0.2"/>
    <row r="53721" ht="13.15" customHeight="1" x14ac:dyDescent="0.2"/>
    <row r="53722" ht="13.15" customHeight="1" x14ac:dyDescent="0.2"/>
    <row r="53723" ht="13.15" customHeight="1" x14ac:dyDescent="0.2"/>
    <row r="53724" ht="13.15" customHeight="1" x14ac:dyDescent="0.2"/>
    <row r="53725" ht="13.15" customHeight="1" x14ac:dyDescent="0.2"/>
    <row r="53726" ht="13.15" customHeight="1" x14ac:dyDescent="0.2"/>
    <row r="53727" ht="13.15" customHeight="1" x14ac:dyDescent="0.2"/>
    <row r="53728" ht="13.15" customHeight="1" x14ac:dyDescent="0.2"/>
    <row r="53729" ht="13.15" customHeight="1" x14ac:dyDescent="0.2"/>
    <row r="53730" ht="13.15" customHeight="1" x14ac:dyDescent="0.2"/>
    <row r="53731" ht="13.15" customHeight="1" x14ac:dyDescent="0.2"/>
    <row r="53732" ht="13.15" customHeight="1" x14ac:dyDescent="0.2"/>
    <row r="53733" ht="13.15" customHeight="1" x14ac:dyDescent="0.2"/>
    <row r="53734" ht="13.15" customHeight="1" x14ac:dyDescent="0.2"/>
    <row r="53735" ht="13.15" customHeight="1" x14ac:dyDescent="0.2"/>
    <row r="53736" ht="13.15" customHeight="1" x14ac:dyDescent="0.2"/>
    <row r="53737" ht="13.15" customHeight="1" x14ac:dyDescent="0.2"/>
    <row r="53738" ht="13.15" customHeight="1" x14ac:dyDescent="0.2"/>
    <row r="53739" ht="13.15" customHeight="1" x14ac:dyDescent="0.2"/>
    <row r="53740" ht="13.15" customHeight="1" x14ac:dyDescent="0.2"/>
    <row r="53741" ht="13.15" customHeight="1" x14ac:dyDescent="0.2"/>
    <row r="53742" ht="13.15" customHeight="1" x14ac:dyDescent="0.2"/>
    <row r="53743" ht="13.15" customHeight="1" x14ac:dyDescent="0.2"/>
    <row r="53744" ht="13.15" customHeight="1" x14ac:dyDescent="0.2"/>
    <row r="53745" ht="13.15" customHeight="1" x14ac:dyDescent="0.2"/>
    <row r="53746" ht="13.15" customHeight="1" x14ac:dyDescent="0.2"/>
    <row r="53747" ht="13.15" customHeight="1" x14ac:dyDescent="0.2"/>
    <row r="53748" ht="13.15" customHeight="1" x14ac:dyDescent="0.2"/>
    <row r="53749" ht="13.15" customHeight="1" x14ac:dyDescent="0.2"/>
    <row r="53750" ht="13.15" customHeight="1" x14ac:dyDescent="0.2"/>
    <row r="53751" ht="13.15" customHeight="1" x14ac:dyDescent="0.2"/>
    <row r="53752" ht="13.15" customHeight="1" x14ac:dyDescent="0.2"/>
    <row r="53753" ht="13.15" customHeight="1" x14ac:dyDescent="0.2"/>
    <row r="53754" ht="13.15" customHeight="1" x14ac:dyDescent="0.2"/>
    <row r="53755" ht="13.15" customHeight="1" x14ac:dyDescent="0.2"/>
    <row r="53756" ht="13.15" customHeight="1" x14ac:dyDescent="0.2"/>
    <row r="53757" ht="13.15" customHeight="1" x14ac:dyDescent="0.2"/>
    <row r="53758" ht="13.15" customHeight="1" x14ac:dyDescent="0.2"/>
    <row r="53759" ht="13.15" customHeight="1" x14ac:dyDescent="0.2"/>
    <row r="53760" ht="13.15" customHeight="1" x14ac:dyDescent="0.2"/>
    <row r="53761" ht="13.15" customHeight="1" x14ac:dyDescent="0.2"/>
    <row r="53762" ht="13.15" customHeight="1" x14ac:dyDescent="0.2"/>
    <row r="53763" ht="13.15" customHeight="1" x14ac:dyDescent="0.2"/>
    <row r="53764" ht="13.15" customHeight="1" x14ac:dyDescent="0.2"/>
    <row r="53765" ht="13.15" customHeight="1" x14ac:dyDescent="0.2"/>
    <row r="53766" ht="13.15" customHeight="1" x14ac:dyDescent="0.2"/>
    <row r="53767" ht="13.15" customHeight="1" x14ac:dyDescent="0.2"/>
    <row r="53768" ht="13.15" customHeight="1" x14ac:dyDescent="0.2"/>
    <row r="53769" ht="13.15" customHeight="1" x14ac:dyDescent="0.2"/>
    <row r="53770" ht="13.15" customHeight="1" x14ac:dyDescent="0.2"/>
    <row r="53771" ht="13.15" customHeight="1" x14ac:dyDescent="0.2"/>
    <row r="53772" ht="13.15" customHeight="1" x14ac:dyDescent="0.2"/>
    <row r="53773" ht="13.15" customHeight="1" x14ac:dyDescent="0.2"/>
    <row r="53774" ht="13.15" customHeight="1" x14ac:dyDescent="0.2"/>
    <row r="53775" ht="13.15" customHeight="1" x14ac:dyDescent="0.2"/>
    <row r="53776" ht="13.15" customHeight="1" x14ac:dyDescent="0.2"/>
    <row r="53777" ht="13.15" customHeight="1" x14ac:dyDescent="0.2"/>
    <row r="53778" ht="13.15" customHeight="1" x14ac:dyDescent="0.2"/>
    <row r="53779" ht="13.15" customHeight="1" x14ac:dyDescent="0.2"/>
    <row r="53780" ht="13.15" customHeight="1" x14ac:dyDescent="0.2"/>
    <row r="53781" ht="13.15" customHeight="1" x14ac:dyDescent="0.2"/>
    <row r="53782" ht="13.15" customHeight="1" x14ac:dyDescent="0.2"/>
    <row r="53783" ht="13.15" customHeight="1" x14ac:dyDescent="0.2"/>
    <row r="53784" ht="13.15" customHeight="1" x14ac:dyDescent="0.2"/>
    <row r="53785" ht="13.15" customHeight="1" x14ac:dyDescent="0.2"/>
    <row r="53786" ht="13.15" customHeight="1" x14ac:dyDescent="0.2"/>
    <row r="53787" ht="13.15" customHeight="1" x14ac:dyDescent="0.2"/>
    <row r="53788" ht="13.15" customHeight="1" x14ac:dyDescent="0.2"/>
    <row r="53789" ht="13.15" customHeight="1" x14ac:dyDescent="0.2"/>
    <row r="53790" ht="13.15" customHeight="1" x14ac:dyDescent="0.2"/>
    <row r="53791" ht="13.15" customHeight="1" x14ac:dyDescent="0.2"/>
    <row r="53792" ht="13.15" customHeight="1" x14ac:dyDescent="0.2"/>
    <row r="53793" ht="13.15" customHeight="1" x14ac:dyDescent="0.2"/>
    <row r="53794" ht="13.15" customHeight="1" x14ac:dyDescent="0.2"/>
    <row r="53795" ht="13.15" customHeight="1" x14ac:dyDescent="0.2"/>
    <row r="53796" ht="13.15" customHeight="1" x14ac:dyDescent="0.2"/>
    <row r="53797" ht="13.15" customHeight="1" x14ac:dyDescent="0.2"/>
    <row r="53798" ht="13.15" customHeight="1" x14ac:dyDescent="0.2"/>
    <row r="53799" ht="13.15" customHeight="1" x14ac:dyDescent="0.2"/>
    <row r="53800" ht="13.15" customHeight="1" x14ac:dyDescent="0.2"/>
    <row r="53801" ht="13.15" customHeight="1" x14ac:dyDescent="0.2"/>
    <row r="53802" ht="13.15" customHeight="1" x14ac:dyDescent="0.2"/>
    <row r="53803" ht="13.15" customHeight="1" x14ac:dyDescent="0.2"/>
    <row r="53804" ht="13.15" customHeight="1" x14ac:dyDescent="0.2"/>
    <row r="53805" ht="13.15" customHeight="1" x14ac:dyDescent="0.2"/>
    <row r="53806" ht="13.15" customHeight="1" x14ac:dyDescent="0.2"/>
    <row r="53807" ht="13.15" customHeight="1" x14ac:dyDescent="0.2"/>
    <row r="53808" ht="13.15" customHeight="1" x14ac:dyDescent="0.2"/>
    <row r="53809" ht="13.15" customHeight="1" x14ac:dyDescent="0.2"/>
    <row r="53810" ht="13.15" customHeight="1" x14ac:dyDescent="0.2"/>
    <row r="53811" ht="13.15" customHeight="1" x14ac:dyDescent="0.2"/>
    <row r="53812" ht="13.15" customHeight="1" x14ac:dyDescent="0.2"/>
    <row r="53813" ht="13.15" customHeight="1" x14ac:dyDescent="0.2"/>
    <row r="53814" ht="13.15" customHeight="1" x14ac:dyDescent="0.2"/>
    <row r="53815" ht="13.15" customHeight="1" x14ac:dyDescent="0.2"/>
    <row r="53816" ht="13.15" customHeight="1" x14ac:dyDescent="0.2"/>
    <row r="53817" ht="13.15" customHeight="1" x14ac:dyDescent="0.2"/>
    <row r="53818" ht="13.15" customHeight="1" x14ac:dyDescent="0.2"/>
    <row r="53819" ht="13.15" customHeight="1" x14ac:dyDescent="0.2"/>
    <row r="53820" ht="13.15" customHeight="1" x14ac:dyDescent="0.2"/>
    <row r="53821" ht="13.15" customHeight="1" x14ac:dyDescent="0.2"/>
    <row r="53822" ht="13.15" customHeight="1" x14ac:dyDescent="0.2"/>
    <row r="53823" ht="13.15" customHeight="1" x14ac:dyDescent="0.2"/>
    <row r="53824" ht="13.15" customHeight="1" x14ac:dyDescent="0.2"/>
    <row r="53825" ht="13.15" customHeight="1" x14ac:dyDescent="0.2"/>
    <row r="53826" ht="13.15" customHeight="1" x14ac:dyDescent="0.2"/>
    <row r="53827" ht="13.15" customHeight="1" x14ac:dyDescent="0.2"/>
    <row r="53828" ht="13.15" customHeight="1" x14ac:dyDescent="0.2"/>
    <row r="53829" ht="13.15" customHeight="1" x14ac:dyDescent="0.2"/>
    <row r="53830" ht="13.15" customHeight="1" x14ac:dyDescent="0.2"/>
    <row r="53831" ht="13.15" customHeight="1" x14ac:dyDescent="0.2"/>
    <row r="53832" ht="13.15" customHeight="1" x14ac:dyDescent="0.2"/>
    <row r="53833" ht="13.15" customHeight="1" x14ac:dyDescent="0.2"/>
    <row r="53834" ht="13.15" customHeight="1" x14ac:dyDescent="0.2"/>
    <row r="53835" ht="13.15" customHeight="1" x14ac:dyDescent="0.2"/>
    <row r="53836" ht="13.15" customHeight="1" x14ac:dyDescent="0.2"/>
    <row r="53837" ht="13.15" customHeight="1" x14ac:dyDescent="0.2"/>
    <row r="53838" ht="13.15" customHeight="1" x14ac:dyDescent="0.2"/>
    <row r="53839" ht="13.15" customHeight="1" x14ac:dyDescent="0.2"/>
    <row r="53840" ht="13.15" customHeight="1" x14ac:dyDescent="0.2"/>
    <row r="53841" ht="13.15" customHeight="1" x14ac:dyDescent="0.2"/>
    <row r="53842" ht="13.15" customHeight="1" x14ac:dyDescent="0.2"/>
    <row r="53843" ht="13.15" customHeight="1" x14ac:dyDescent="0.2"/>
    <row r="53844" ht="13.15" customHeight="1" x14ac:dyDescent="0.2"/>
    <row r="53845" ht="13.15" customHeight="1" x14ac:dyDescent="0.2"/>
    <row r="53846" ht="13.15" customHeight="1" x14ac:dyDescent="0.2"/>
    <row r="53847" ht="13.15" customHeight="1" x14ac:dyDescent="0.2"/>
    <row r="53848" ht="13.15" customHeight="1" x14ac:dyDescent="0.2"/>
    <row r="53849" ht="13.15" customHeight="1" x14ac:dyDescent="0.2"/>
    <row r="53850" ht="13.15" customHeight="1" x14ac:dyDescent="0.2"/>
    <row r="53851" ht="13.15" customHeight="1" x14ac:dyDescent="0.2"/>
    <row r="53852" ht="13.15" customHeight="1" x14ac:dyDescent="0.2"/>
    <row r="53853" ht="13.15" customHeight="1" x14ac:dyDescent="0.2"/>
    <row r="53854" ht="13.15" customHeight="1" x14ac:dyDescent="0.2"/>
    <row r="53855" ht="13.15" customHeight="1" x14ac:dyDescent="0.2"/>
    <row r="53856" ht="13.15" customHeight="1" x14ac:dyDescent="0.2"/>
    <row r="53857" ht="13.15" customHeight="1" x14ac:dyDescent="0.2"/>
    <row r="53858" ht="13.15" customHeight="1" x14ac:dyDescent="0.2"/>
    <row r="53859" ht="13.15" customHeight="1" x14ac:dyDescent="0.2"/>
    <row r="53860" ht="13.15" customHeight="1" x14ac:dyDescent="0.2"/>
    <row r="53861" ht="13.15" customHeight="1" x14ac:dyDescent="0.2"/>
    <row r="53862" ht="13.15" customHeight="1" x14ac:dyDescent="0.2"/>
    <row r="53863" ht="13.15" customHeight="1" x14ac:dyDescent="0.2"/>
    <row r="53864" ht="13.15" customHeight="1" x14ac:dyDescent="0.2"/>
    <row r="53865" ht="13.15" customHeight="1" x14ac:dyDescent="0.2"/>
    <row r="53866" ht="13.15" customHeight="1" x14ac:dyDescent="0.2"/>
    <row r="53867" ht="13.15" customHeight="1" x14ac:dyDescent="0.2"/>
    <row r="53868" ht="13.15" customHeight="1" x14ac:dyDescent="0.2"/>
    <row r="53869" ht="13.15" customHeight="1" x14ac:dyDescent="0.2"/>
    <row r="53870" ht="13.15" customHeight="1" x14ac:dyDescent="0.2"/>
    <row r="53871" ht="13.15" customHeight="1" x14ac:dyDescent="0.2"/>
    <row r="53872" ht="13.15" customHeight="1" x14ac:dyDescent="0.2"/>
    <row r="53873" ht="13.15" customHeight="1" x14ac:dyDescent="0.2"/>
    <row r="53874" ht="13.15" customHeight="1" x14ac:dyDescent="0.2"/>
    <row r="53875" ht="13.15" customHeight="1" x14ac:dyDescent="0.2"/>
    <row r="53876" ht="13.15" customHeight="1" x14ac:dyDescent="0.2"/>
    <row r="53877" ht="13.15" customHeight="1" x14ac:dyDescent="0.2"/>
    <row r="53878" ht="13.15" customHeight="1" x14ac:dyDescent="0.2"/>
    <row r="53879" ht="13.15" customHeight="1" x14ac:dyDescent="0.2"/>
    <row r="53880" ht="13.15" customHeight="1" x14ac:dyDescent="0.2"/>
    <row r="53881" ht="13.15" customHeight="1" x14ac:dyDescent="0.2"/>
    <row r="53882" ht="13.15" customHeight="1" x14ac:dyDescent="0.2"/>
    <row r="53883" ht="13.15" customHeight="1" x14ac:dyDescent="0.2"/>
    <row r="53884" ht="13.15" customHeight="1" x14ac:dyDescent="0.2"/>
    <row r="53885" ht="13.15" customHeight="1" x14ac:dyDescent="0.2"/>
    <row r="53886" ht="13.15" customHeight="1" x14ac:dyDescent="0.2"/>
    <row r="53887" ht="13.15" customHeight="1" x14ac:dyDescent="0.2"/>
    <row r="53888" ht="13.15" customHeight="1" x14ac:dyDescent="0.2"/>
    <row r="53889" ht="13.15" customHeight="1" x14ac:dyDescent="0.2"/>
    <row r="53890" ht="13.15" customHeight="1" x14ac:dyDescent="0.2"/>
    <row r="53891" ht="13.15" customHeight="1" x14ac:dyDescent="0.2"/>
    <row r="53892" ht="13.15" customHeight="1" x14ac:dyDescent="0.2"/>
    <row r="53893" ht="13.15" customHeight="1" x14ac:dyDescent="0.2"/>
    <row r="53894" ht="13.15" customHeight="1" x14ac:dyDescent="0.2"/>
    <row r="53895" ht="13.15" customHeight="1" x14ac:dyDescent="0.2"/>
    <row r="53896" ht="13.15" customHeight="1" x14ac:dyDescent="0.2"/>
    <row r="53897" ht="13.15" customHeight="1" x14ac:dyDescent="0.2"/>
    <row r="53898" ht="13.15" customHeight="1" x14ac:dyDescent="0.2"/>
    <row r="53899" ht="13.15" customHeight="1" x14ac:dyDescent="0.2"/>
    <row r="53900" ht="13.15" customHeight="1" x14ac:dyDescent="0.2"/>
    <row r="53901" ht="13.15" customHeight="1" x14ac:dyDescent="0.2"/>
    <row r="53902" ht="13.15" customHeight="1" x14ac:dyDescent="0.2"/>
    <row r="53903" ht="13.15" customHeight="1" x14ac:dyDescent="0.2"/>
    <row r="53904" ht="13.15" customHeight="1" x14ac:dyDescent="0.2"/>
    <row r="53905" ht="13.15" customHeight="1" x14ac:dyDescent="0.2"/>
    <row r="53906" ht="13.15" customHeight="1" x14ac:dyDescent="0.2"/>
    <row r="53907" ht="13.15" customHeight="1" x14ac:dyDescent="0.2"/>
    <row r="53908" ht="13.15" customHeight="1" x14ac:dyDescent="0.2"/>
    <row r="53909" ht="13.15" customHeight="1" x14ac:dyDescent="0.2"/>
    <row r="53910" ht="13.15" customHeight="1" x14ac:dyDescent="0.2"/>
    <row r="53911" ht="13.15" customHeight="1" x14ac:dyDescent="0.2"/>
    <row r="53912" ht="13.15" customHeight="1" x14ac:dyDescent="0.2"/>
    <row r="53913" ht="13.15" customHeight="1" x14ac:dyDescent="0.2"/>
    <row r="53914" ht="13.15" customHeight="1" x14ac:dyDescent="0.2"/>
    <row r="53915" ht="13.15" customHeight="1" x14ac:dyDescent="0.2"/>
    <row r="53916" ht="13.15" customHeight="1" x14ac:dyDescent="0.2"/>
    <row r="53917" ht="13.15" customHeight="1" x14ac:dyDescent="0.2"/>
    <row r="53918" ht="13.15" customHeight="1" x14ac:dyDescent="0.2"/>
    <row r="53919" ht="13.15" customHeight="1" x14ac:dyDescent="0.2"/>
    <row r="53920" ht="13.15" customHeight="1" x14ac:dyDescent="0.2"/>
    <row r="53921" ht="13.15" customHeight="1" x14ac:dyDescent="0.2"/>
    <row r="53922" ht="13.15" customHeight="1" x14ac:dyDescent="0.2"/>
    <row r="53923" ht="13.15" customHeight="1" x14ac:dyDescent="0.2"/>
    <row r="53924" ht="13.15" customHeight="1" x14ac:dyDescent="0.2"/>
    <row r="53925" ht="13.15" customHeight="1" x14ac:dyDescent="0.2"/>
    <row r="53926" ht="13.15" customHeight="1" x14ac:dyDescent="0.2"/>
    <row r="53927" ht="13.15" customHeight="1" x14ac:dyDescent="0.2"/>
    <row r="53928" ht="13.15" customHeight="1" x14ac:dyDescent="0.2"/>
    <row r="53929" ht="13.15" customHeight="1" x14ac:dyDescent="0.2"/>
    <row r="53930" ht="13.15" customHeight="1" x14ac:dyDescent="0.2"/>
    <row r="53931" ht="13.15" customHeight="1" x14ac:dyDescent="0.2"/>
    <row r="53932" ht="13.15" customHeight="1" x14ac:dyDescent="0.2"/>
    <row r="53933" ht="13.15" customHeight="1" x14ac:dyDescent="0.2"/>
    <row r="53934" ht="13.15" customHeight="1" x14ac:dyDescent="0.2"/>
    <row r="53935" ht="13.15" customHeight="1" x14ac:dyDescent="0.2"/>
    <row r="53936" ht="13.15" customHeight="1" x14ac:dyDescent="0.2"/>
    <row r="53937" ht="13.15" customHeight="1" x14ac:dyDescent="0.2"/>
    <row r="53938" ht="13.15" customHeight="1" x14ac:dyDescent="0.2"/>
    <row r="53939" ht="13.15" customHeight="1" x14ac:dyDescent="0.2"/>
    <row r="53940" ht="13.15" customHeight="1" x14ac:dyDescent="0.2"/>
    <row r="53941" ht="13.15" customHeight="1" x14ac:dyDescent="0.2"/>
    <row r="53942" ht="13.15" customHeight="1" x14ac:dyDescent="0.2"/>
    <row r="53943" ht="13.15" customHeight="1" x14ac:dyDescent="0.2"/>
    <row r="53944" ht="13.15" customHeight="1" x14ac:dyDescent="0.2"/>
    <row r="53945" ht="13.15" customHeight="1" x14ac:dyDescent="0.2"/>
    <row r="53946" ht="13.15" customHeight="1" x14ac:dyDescent="0.2"/>
    <row r="53947" ht="13.15" customHeight="1" x14ac:dyDescent="0.2"/>
    <row r="53948" ht="13.15" customHeight="1" x14ac:dyDescent="0.2"/>
    <row r="53949" ht="13.15" customHeight="1" x14ac:dyDescent="0.2"/>
    <row r="53950" ht="13.15" customHeight="1" x14ac:dyDescent="0.2"/>
    <row r="53951" ht="13.15" customHeight="1" x14ac:dyDescent="0.2"/>
    <row r="53952" ht="13.15" customHeight="1" x14ac:dyDescent="0.2"/>
    <row r="53953" ht="13.15" customHeight="1" x14ac:dyDescent="0.2"/>
    <row r="53954" ht="13.15" customHeight="1" x14ac:dyDescent="0.2"/>
    <row r="53955" ht="13.15" customHeight="1" x14ac:dyDescent="0.2"/>
    <row r="53956" ht="13.15" customHeight="1" x14ac:dyDescent="0.2"/>
    <row r="53957" ht="13.15" customHeight="1" x14ac:dyDescent="0.2"/>
    <row r="53958" ht="13.15" customHeight="1" x14ac:dyDescent="0.2"/>
    <row r="53959" ht="13.15" customHeight="1" x14ac:dyDescent="0.2"/>
    <row r="53960" ht="13.15" customHeight="1" x14ac:dyDescent="0.2"/>
    <row r="53961" ht="13.15" customHeight="1" x14ac:dyDescent="0.2"/>
    <row r="53962" ht="13.15" customHeight="1" x14ac:dyDescent="0.2"/>
    <row r="53963" ht="13.15" customHeight="1" x14ac:dyDescent="0.2"/>
    <row r="53964" ht="13.15" customHeight="1" x14ac:dyDescent="0.2"/>
    <row r="53965" ht="13.15" customHeight="1" x14ac:dyDescent="0.2"/>
    <row r="53966" ht="13.15" customHeight="1" x14ac:dyDescent="0.2"/>
    <row r="53967" ht="13.15" customHeight="1" x14ac:dyDescent="0.2"/>
    <row r="53968" ht="13.15" customHeight="1" x14ac:dyDescent="0.2"/>
    <row r="53969" ht="13.15" customHeight="1" x14ac:dyDescent="0.2"/>
    <row r="53970" ht="13.15" customHeight="1" x14ac:dyDescent="0.2"/>
    <row r="53971" ht="13.15" customHeight="1" x14ac:dyDescent="0.2"/>
    <row r="53972" ht="13.15" customHeight="1" x14ac:dyDescent="0.2"/>
    <row r="53973" ht="13.15" customHeight="1" x14ac:dyDescent="0.2"/>
    <row r="53974" ht="13.15" customHeight="1" x14ac:dyDescent="0.2"/>
    <row r="53975" ht="13.15" customHeight="1" x14ac:dyDescent="0.2"/>
    <row r="53976" ht="13.15" customHeight="1" x14ac:dyDescent="0.2"/>
    <row r="53977" ht="13.15" customHeight="1" x14ac:dyDescent="0.2"/>
    <row r="53978" ht="13.15" customHeight="1" x14ac:dyDescent="0.2"/>
    <row r="53979" ht="13.15" customHeight="1" x14ac:dyDescent="0.2"/>
    <row r="53980" ht="13.15" customHeight="1" x14ac:dyDescent="0.2"/>
    <row r="53981" ht="13.15" customHeight="1" x14ac:dyDescent="0.2"/>
    <row r="53982" ht="13.15" customHeight="1" x14ac:dyDescent="0.2"/>
    <row r="53983" ht="13.15" customHeight="1" x14ac:dyDescent="0.2"/>
    <row r="53984" ht="13.15" customHeight="1" x14ac:dyDescent="0.2"/>
    <row r="53985" ht="13.15" customHeight="1" x14ac:dyDescent="0.2"/>
    <row r="53986" ht="13.15" customHeight="1" x14ac:dyDescent="0.2"/>
    <row r="53987" ht="13.15" customHeight="1" x14ac:dyDescent="0.2"/>
    <row r="53988" ht="13.15" customHeight="1" x14ac:dyDescent="0.2"/>
    <row r="53989" ht="13.15" customHeight="1" x14ac:dyDescent="0.2"/>
    <row r="53990" ht="13.15" customHeight="1" x14ac:dyDescent="0.2"/>
    <row r="53991" ht="13.15" customHeight="1" x14ac:dyDescent="0.2"/>
    <row r="53992" ht="13.15" customHeight="1" x14ac:dyDescent="0.2"/>
    <row r="53993" ht="13.15" customHeight="1" x14ac:dyDescent="0.2"/>
    <row r="53994" ht="13.15" customHeight="1" x14ac:dyDescent="0.2"/>
    <row r="53995" ht="13.15" customHeight="1" x14ac:dyDescent="0.2"/>
    <row r="53996" ht="13.15" customHeight="1" x14ac:dyDescent="0.2"/>
    <row r="53997" ht="13.15" customHeight="1" x14ac:dyDescent="0.2"/>
    <row r="53998" ht="13.15" customHeight="1" x14ac:dyDescent="0.2"/>
    <row r="53999" ht="13.15" customHeight="1" x14ac:dyDescent="0.2"/>
    <row r="54000" ht="13.15" customHeight="1" x14ac:dyDescent="0.2"/>
    <row r="54001" ht="13.15" customHeight="1" x14ac:dyDescent="0.2"/>
    <row r="54002" ht="13.15" customHeight="1" x14ac:dyDescent="0.2"/>
    <row r="54003" ht="13.15" customHeight="1" x14ac:dyDescent="0.2"/>
    <row r="54004" ht="13.15" customHeight="1" x14ac:dyDescent="0.2"/>
    <row r="54005" ht="13.15" customHeight="1" x14ac:dyDescent="0.2"/>
    <row r="54006" ht="13.15" customHeight="1" x14ac:dyDescent="0.2"/>
    <row r="54007" ht="13.15" customHeight="1" x14ac:dyDescent="0.2"/>
    <row r="54008" ht="13.15" customHeight="1" x14ac:dyDescent="0.2"/>
    <row r="54009" ht="13.15" customHeight="1" x14ac:dyDescent="0.2"/>
    <row r="54010" ht="13.15" customHeight="1" x14ac:dyDescent="0.2"/>
    <row r="54011" ht="13.15" customHeight="1" x14ac:dyDescent="0.2"/>
    <row r="54012" ht="13.15" customHeight="1" x14ac:dyDescent="0.2"/>
    <row r="54013" ht="13.15" customHeight="1" x14ac:dyDescent="0.2"/>
    <row r="54014" ht="13.15" customHeight="1" x14ac:dyDescent="0.2"/>
    <row r="54015" ht="13.15" customHeight="1" x14ac:dyDescent="0.2"/>
    <row r="54016" ht="13.15" customHeight="1" x14ac:dyDescent="0.2"/>
    <row r="54017" ht="13.15" customHeight="1" x14ac:dyDescent="0.2"/>
    <row r="54018" ht="13.15" customHeight="1" x14ac:dyDescent="0.2"/>
    <row r="54019" ht="13.15" customHeight="1" x14ac:dyDescent="0.2"/>
    <row r="54020" ht="13.15" customHeight="1" x14ac:dyDescent="0.2"/>
    <row r="54021" ht="13.15" customHeight="1" x14ac:dyDescent="0.2"/>
    <row r="54022" ht="13.15" customHeight="1" x14ac:dyDescent="0.2"/>
    <row r="54023" ht="13.15" customHeight="1" x14ac:dyDescent="0.2"/>
    <row r="54024" ht="13.15" customHeight="1" x14ac:dyDescent="0.2"/>
    <row r="54025" ht="13.15" customHeight="1" x14ac:dyDescent="0.2"/>
    <row r="54026" ht="13.15" customHeight="1" x14ac:dyDescent="0.2"/>
    <row r="54027" ht="13.15" customHeight="1" x14ac:dyDescent="0.2"/>
    <row r="54028" ht="13.15" customHeight="1" x14ac:dyDescent="0.2"/>
    <row r="54029" ht="13.15" customHeight="1" x14ac:dyDescent="0.2"/>
    <row r="54030" ht="13.15" customHeight="1" x14ac:dyDescent="0.2"/>
    <row r="54031" ht="13.15" customHeight="1" x14ac:dyDescent="0.2"/>
    <row r="54032" ht="13.15" customHeight="1" x14ac:dyDescent="0.2"/>
    <row r="54033" ht="13.15" customHeight="1" x14ac:dyDescent="0.2"/>
    <row r="54034" ht="13.15" customHeight="1" x14ac:dyDescent="0.2"/>
    <row r="54035" ht="13.15" customHeight="1" x14ac:dyDescent="0.2"/>
    <row r="54036" ht="13.15" customHeight="1" x14ac:dyDescent="0.2"/>
    <row r="54037" ht="13.15" customHeight="1" x14ac:dyDescent="0.2"/>
    <row r="54038" ht="13.15" customHeight="1" x14ac:dyDescent="0.2"/>
    <row r="54039" ht="13.15" customHeight="1" x14ac:dyDescent="0.2"/>
    <row r="54040" ht="13.15" customHeight="1" x14ac:dyDescent="0.2"/>
    <row r="54041" ht="13.15" customHeight="1" x14ac:dyDescent="0.2"/>
    <row r="54042" ht="13.15" customHeight="1" x14ac:dyDescent="0.2"/>
    <row r="54043" ht="13.15" customHeight="1" x14ac:dyDescent="0.2"/>
    <row r="54044" ht="13.15" customHeight="1" x14ac:dyDescent="0.2"/>
    <row r="54045" ht="13.15" customHeight="1" x14ac:dyDescent="0.2"/>
    <row r="54046" ht="13.15" customHeight="1" x14ac:dyDescent="0.2"/>
    <row r="54047" ht="13.15" customHeight="1" x14ac:dyDescent="0.2"/>
    <row r="54048" ht="13.15" customHeight="1" x14ac:dyDescent="0.2"/>
    <row r="54049" ht="13.15" customHeight="1" x14ac:dyDescent="0.2"/>
    <row r="54050" ht="13.15" customHeight="1" x14ac:dyDescent="0.2"/>
    <row r="54051" ht="13.15" customHeight="1" x14ac:dyDescent="0.2"/>
    <row r="54052" ht="13.15" customHeight="1" x14ac:dyDescent="0.2"/>
    <row r="54053" ht="13.15" customHeight="1" x14ac:dyDescent="0.2"/>
    <row r="54054" ht="13.15" customHeight="1" x14ac:dyDescent="0.2"/>
    <row r="54055" ht="13.15" customHeight="1" x14ac:dyDescent="0.2"/>
    <row r="54056" ht="13.15" customHeight="1" x14ac:dyDescent="0.2"/>
    <row r="54057" ht="13.15" customHeight="1" x14ac:dyDescent="0.2"/>
    <row r="54058" ht="13.15" customHeight="1" x14ac:dyDescent="0.2"/>
    <row r="54059" ht="13.15" customHeight="1" x14ac:dyDescent="0.2"/>
    <row r="54060" ht="13.15" customHeight="1" x14ac:dyDescent="0.2"/>
    <row r="54061" ht="13.15" customHeight="1" x14ac:dyDescent="0.2"/>
    <row r="54062" ht="13.15" customHeight="1" x14ac:dyDescent="0.2"/>
    <row r="54063" ht="13.15" customHeight="1" x14ac:dyDescent="0.2"/>
    <row r="54064" ht="13.15" customHeight="1" x14ac:dyDescent="0.2"/>
    <row r="54065" ht="13.15" customHeight="1" x14ac:dyDescent="0.2"/>
    <row r="54066" ht="13.15" customHeight="1" x14ac:dyDescent="0.2"/>
    <row r="54067" ht="13.15" customHeight="1" x14ac:dyDescent="0.2"/>
    <row r="54068" ht="13.15" customHeight="1" x14ac:dyDescent="0.2"/>
    <row r="54069" ht="13.15" customHeight="1" x14ac:dyDescent="0.2"/>
    <row r="54070" ht="13.15" customHeight="1" x14ac:dyDescent="0.2"/>
    <row r="54071" ht="13.15" customHeight="1" x14ac:dyDescent="0.2"/>
    <row r="54072" ht="13.15" customHeight="1" x14ac:dyDescent="0.2"/>
    <row r="54073" ht="13.15" customHeight="1" x14ac:dyDescent="0.2"/>
    <row r="54074" ht="13.15" customHeight="1" x14ac:dyDescent="0.2"/>
    <row r="54075" ht="13.15" customHeight="1" x14ac:dyDescent="0.2"/>
    <row r="54076" ht="13.15" customHeight="1" x14ac:dyDescent="0.2"/>
    <row r="54077" ht="13.15" customHeight="1" x14ac:dyDescent="0.2"/>
    <row r="54078" ht="13.15" customHeight="1" x14ac:dyDescent="0.2"/>
    <row r="54079" ht="13.15" customHeight="1" x14ac:dyDescent="0.2"/>
    <row r="54080" ht="13.15" customHeight="1" x14ac:dyDescent="0.2"/>
    <row r="54081" ht="13.15" customHeight="1" x14ac:dyDescent="0.2"/>
    <row r="54082" ht="13.15" customHeight="1" x14ac:dyDescent="0.2"/>
    <row r="54083" ht="13.15" customHeight="1" x14ac:dyDescent="0.2"/>
    <row r="54084" ht="13.15" customHeight="1" x14ac:dyDescent="0.2"/>
    <row r="54085" ht="13.15" customHeight="1" x14ac:dyDescent="0.2"/>
    <row r="54086" ht="13.15" customHeight="1" x14ac:dyDescent="0.2"/>
    <row r="54087" ht="13.15" customHeight="1" x14ac:dyDescent="0.2"/>
    <row r="54088" ht="13.15" customHeight="1" x14ac:dyDescent="0.2"/>
    <row r="54089" ht="13.15" customHeight="1" x14ac:dyDescent="0.2"/>
    <row r="54090" ht="13.15" customHeight="1" x14ac:dyDescent="0.2"/>
    <row r="54091" ht="13.15" customHeight="1" x14ac:dyDescent="0.2"/>
    <row r="54092" ht="13.15" customHeight="1" x14ac:dyDescent="0.2"/>
    <row r="54093" ht="13.15" customHeight="1" x14ac:dyDescent="0.2"/>
    <row r="54094" ht="13.15" customHeight="1" x14ac:dyDescent="0.2"/>
    <row r="54095" ht="13.15" customHeight="1" x14ac:dyDescent="0.2"/>
    <row r="54096" ht="13.15" customHeight="1" x14ac:dyDescent="0.2"/>
    <row r="54097" ht="13.15" customHeight="1" x14ac:dyDescent="0.2"/>
    <row r="54098" ht="13.15" customHeight="1" x14ac:dyDescent="0.2"/>
    <row r="54099" ht="13.15" customHeight="1" x14ac:dyDescent="0.2"/>
    <row r="54100" ht="13.15" customHeight="1" x14ac:dyDescent="0.2"/>
    <row r="54101" ht="13.15" customHeight="1" x14ac:dyDescent="0.2"/>
    <row r="54102" ht="13.15" customHeight="1" x14ac:dyDescent="0.2"/>
    <row r="54103" ht="13.15" customHeight="1" x14ac:dyDescent="0.2"/>
    <row r="54104" ht="13.15" customHeight="1" x14ac:dyDescent="0.2"/>
    <row r="54105" ht="13.15" customHeight="1" x14ac:dyDescent="0.2"/>
    <row r="54106" ht="13.15" customHeight="1" x14ac:dyDescent="0.2"/>
    <row r="54107" ht="13.15" customHeight="1" x14ac:dyDescent="0.2"/>
    <row r="54108" ht="13.15" customHeight="1" x14ac:dyDescent="0.2"/>
    <row r="54109" ht="13.15" customHeight="1" x14ac:dyDescent="0.2"/>
    <row r="54110" ht="13.15" customHeight="1" x14ac:dyDescent="0.2"/>
    <row r="54111" ht="13.15" customHeight="1" x14ac:dyDescent="0.2"/>
    <row r="54112" ht="13.15" customHeight="1" x14ac:dyDescent="0.2"/>
    <row r="54113" ht="13.15" customHeight="1" x14ac:dyDescent="0.2"/>
    <row r="54114" ht="13.15" customHeight="1" x14ac:dyDescent="0.2"/>
    <row r="54115" ht="13.15" customHeight="1" x14ac:dyDescent="0.2"/>
    <row r="54116" ht="13.15" customHeight="1" x14ac:dyDescent="0.2"/>
    <row r="54117" ht="13.15" customHeight="1" x14ac:dyDescent="0.2"/>
    <row r="54118" ht="13.15" customHeight="1" x14ac:dyDescent="0.2"/>
    <row r="54119" ht="13.15" customHeight="1" x14ac:dyDescent="0.2"/>
    <row r="54120" ht="13.15" customHeight="1" x14ac:dyDescent="0.2"/>
    <row r="54121" ht="13.15" customHeight="1" x14ac:dyDescent="0.2"/>
    <row r="54122" ht="13.15" customHeight="1" x14ac:dyDescent="0.2"/>
    <row r="54123" ht="13.15" customHeight="1" x14ac:dyDescent="0.2"/>
    <row r="54124" ht="13.15" customHeight="1" x14ac:dyDescent="0.2"/>
    <row r="54125" ht="13.15" customHeight="1" x14ac:dyDescent="0.2"/>
    <row r="54126" ht="13.15" customHeight="1" x14ac:dyDescent="0.2"/>
    <row r="54127" ht="13.15" customHeight="1" x14ac:dyDescent="0.2"/>
    <row r="54128" ht="13.15" customHeight="1" x14ac:dyDescent="0.2"/>
    <row r="54129" ht="13.15" customHeight="1" x14ac:dyDescent="0.2"/>
    <row r="54130" ht="13.15" customHeight="1" x14ac:dyDescent="0.2"/>
    <row r="54131" ht="13.15" customHeight="1" x14ac:dyDescent="0.2"/>
    <row r="54132" ht="13.15" customHeight="1" x14ac:dyDescent="0.2"/>
    <row r="54133" ht="13.15" customHeight="1" x14ac:dyDescent="0.2"/>
    <row r="54134" ht="13.15" customHeight="1" x14ac:dyDescent="0.2"/>
    <row r="54135" ht="13.15" customHeight="1" x14ac:dyDescent="0.2"/>
    <row r="54136" ht="13.15" customHeight="1" x14ac:dyDescent="0.2"/>
    <row r="54137" ht="13.15" customHeight="1" x14ac:dyDescent="0.2"/>
    <row r="54138" ht="13.15" customHeight="1" x14ac:dyDescent="0.2"/>
    <row r="54139" ht="13.15" customHeight="1" x14ac:dyDescent="0.2"/>
    <row r="54140" ht="13.15" customHeight="1" x14ac:dyDescent="0.2"/>
    <row r="54141" ht="13.15" customHeight="1" x14ac:dyDescent="0.2"/>
    <row r="54142" ht="13.15" customHeight="1" x14ac:dyDescent="0.2"/>
    <row r="54143" ht="13.15" customHeight="1" x14ac:dyDescent="0.2"/>
    <row r="54144" ht="13.15" customHeight="1" x14ac:dyDescent="0.2"/>
    <row r="54145" ht="13.15" customHeight="1" x14ac:dyDescent="0.2"/>
    <row r="54146" ht="13.15" customHeight="1" x14ac:dyDescent="0.2"/>
    <row r="54147" ht="13.15" customHeight="1" x14ac:dyDescent="0.2"/>
    <row r="54148" ht="13.15" customHeight="1" x14ac:dyDescent="0.2"/>
    <row r="54149" ht="13.15" customHeight="1" x14ac:dyDescent="0.2"/>
    <row r="54150" ht="13.15" customHeight="1" x14ac:dyDescent="0.2"/>
    <row r="54151" ht="13.15" customHeight="1" x14ac:dyDescent="0.2"/>
    <row r="54152" ht="13.15" customHeight="1" x14ac:dyDescent="0.2"/>
    <row r="54153" ht="13.15" customHeight="1" x14ac:dyDescent="0.2"/>
    <row r="54154" ht="13.15" customHeight="1" x14ac:dyDescent="0.2"/>
    <row r="54155" ht="13.15" customHeight="1" x14ac:dyDescent="0.2"/>
    <row r="54156" ht="13.15" customHeight="1" x14ac:dyDescent="0.2"/>
    <row r="54157" ht="13.15" customHeight="1" x14ac:dyDescent="0.2"/>
    <row r="54158" ht="13.15" customHeight="1" x14ac:dyDescent="0.2"/>
    <row r="54159" ht="13.15" customHeight="1" x14ac:dyDescent="0.2"/>
    <row r="54160" ht="13.15" customHeight="1" x14ac:dyDescent="0.2"/>
    <row r="54161" ht="13.15" customHeight="1" x14ac:dyDescent="0.2"/>
    <row r="54162" ht="13.15" customHeight="1" x14ac:dyDescent="0.2"/>
    <row r="54163" ht="13.15" customHeight="1" x14ac:dyDescent="0.2"/>
    <row r="54164" ht="13.15" customHeight="1" x14ac:dyDescent="0.2"/>
    <row r="54165" ht="13.15" customHeight="1" x14ac:dyDescent="0.2"/>
    <row r="54166" ht="13.15" customHeight="1" x14ac:dyDescent="0.2"/>
    <row r="54167" ht="13.15" customHeight="1" x14ac:dyDescent="0.2"/>
    <row r="54168" ht="13.15" customHeight="1" x14ac:dyDescent="0.2"/>
    <row r="54169" ht="13.15" customHeight="1" x14ac:dyDescent="0.2"/>
    <row r="54170" ht="13.15" customHeight="1" x14ac:dyDescent="0.2"/>
    <row r="54171" ht="13.15" customHeight="1" x14ac:dyDescent="0.2"/>
    <row r="54172" ht="13.15" customHeight="1" x14ac:dyDescent="0.2"/>
    <row r="54173" ht="13.15" customHeight="1" x14ac:dyDescent="0.2"/>
    <row r="54174" ht="13.15" customHeight="1" x14ac:dyDescent="0.2"/>
    <row r="54175" ht="13.15" customHeight="1" x14ac:dyDescent="0.2"/>
    <row r="54176" ht="13.15" customHeight="1" x14ac:dyDescent="0.2"/>
    <row r="54177" ht="13.15" customHeight="1" x14ac:dyDescent="0.2"/>
    <row r="54178" ht="13.15" customHeight="1" x14ac:dyDescent="0.2"/>
    <row r="54179" ht="13.15" customHeight="1" x14ac:dyDescent="0.2"/>
    <row r="54180" ht="13.15" customHeight="1" x14ac:dyDescent="0.2"/>
    <row r="54181" ht="13.15" customHeight="1" x14ac:dyDescent="0.2"/>
    <row r="54182" ht="13.15" customHeight="1" x14ac:dyDescent="0.2"/>
    <row r="54183" ht="13.15" customHeight="1" x14ac:dyDescent="0.2"/>
    <row r="54184" ht="13.15" customHeight="1" x14ac:dyDescent="0.2"/>
    <row r="54185" ht="13.15" customHeight="1" x14ac:dyDescent="0.2"/>
    <row r="54186" ht="13.15" customHeight="1" x14ac:dyDescent="0.2"/>
    <row r="54187" ht="13.15" customHeight="1" x14ac:dyDescent="0.2"/>
    <row r="54188" ht="13.15" customHeight="1" x14ac:dyDescent="0.2"/>
    <row r="54189" ht="13.15" customHeight="1" x14ac:dyDescent="0.2"/>
    <row r="54190" ht="13.15" customHeight="1" x14ac:dyDescent="0.2"/>
    <row r="54191" ht="13.15" customHeight="1" x14ac:dyDescent="0.2"/>
    <row r="54192" ht="13.15" customHeight="1" x14ac:dyDescent="0.2"/>
    <row r="54193" ht="13.15" customHeight="1" x14ac:dyDescent="0.2"/>
    <row r="54194" ht="13.15" customHeight="1" x14ac:dyDescent="0.2"/>
    <row r="54195" ht="13.15" customHeight="1" x14ac:dyDescent="0.2"/>
    <row r="54196" ht="13.15" customHeight="1" x14ac:dyDescent="0.2"/>
    <row r="54197" ht="13.15" customHeight="1" x14ac:dyDescent="0.2"/>
    <row r="54198" ht="13.15" customHeight="1" x14ac:dyDescent="0.2"/>
    <row r="54199" ht="13.15" customHeight="1" x14ac:dyDescent="0.2"/>
    <row r="54200" ht="13.15" customHeight="1" x14ac:dyDescent="0.2"/>
    <row r="54201" ht="13.15" customHeight="1" x14ac:dyDescent="0.2"/>
    <row r="54202" ht="13.15" customHeight="1" x14ac:dyDescent="0.2"/>
    <row r="54203" ht="13.15" customHeight="1" x14ac:dyDescent="0.2"/>
    <row r="54204" ht="13.15" customHeight="1" x14ac:dyDescent="0.2"/>
    <row r="54205" ht="13.15" customHeight="1" x14ac:dyDescent="0.2"/>
    <row r="54206" ht="13.15" customHeight="1" x14ac:dyDescent="0.2"/>
    <row r="54207" ht="13.15" customHeight="1" x14ac:dyDescent="0.2"/>
    <row r="54208" ht="13.15" customHeight="1" x14ac:dyDescent="0.2"/>
    <row r="54209" ht="13.15" customHeight="1" x14ac:dyDescent="0.2"/>
    <row r="54210" ht="13.15" customHeight="1" x14ac:dyDescent="0.2"/>
    <row r="54211" ht="13.15" customHeight="1" x14ac:dyDescent="0.2"/>
    <row r="54212" ht="13.15" customHeight="1" x14ac:dyDescent="0.2"/>
    <row r="54213" ht="13.15" customHeight="1" x14ac:dyDescent="0.2"/>
    <row r="54214" ht="13.15" customHeight="1" x14ac:dyDescent="0.2"/>
    <row r="54215" ht="13.15" customHeight="1" x14ac:dyDescent="0.2"/>
    <row r="54216" ht="13.15" customHeight="1" x14ac:dyDescent="0.2"/>
    <row r="54217" ht="13.15" customHeight="1" x14ac:dyDescent="0.2"/>
    <row r="54218" ht="13.15" customHeight="1" x14ac:dyDescent="0.2"/>
    <row r="54219" ht="13.15" customHeight="1" x14ac:dyDescent="0.2"/>
    <row r="54220" ht="13.15" customHeight="1" x14ac:dyDescent="0.2"/>
    <row r="54221" ht="13.15" customHeight="1" x14ac:dyDescent="0.2"/>
    <row r="54222" ht="13.15" customHeight="1" x14ac:dyDescent="0.2"/>
    <row r="54223" ht="13.15" customHeight="1" x14ac:dyDescent="0.2"/>
    <row r="54224" ht="13.15" customHeight="1" x14ac:dyDescent="0.2"/>
    <row r="54225" ht="13.15" customHeight="1" x14ac:dyDescent="0.2"/>
    <row r="54226" ht="13.15" customHeight="1" x14ac:dyDescent="0.2"/>
    <row r="54227" ht="13.15" customHeight="1" x14ac:dyDescent="0.2"/>
    <row r="54228" ht="13.15" customHeight="1" x14ac:dyDescent="0.2"/>
    <row r="54229" ht="13.15" customHeight="1" x14ac:dyDescent="0.2"/>
    <row r="54230" ht="13.15" customHeight="1" x14ac:dyDescent="0.2"/>
    <row r="54231" ht="13.15" customHeight="1" x14ac:dyDescent="0.2"/>
    <row r="54232" ht="13.15" customHeight="1" x14ac:dyDescent="0.2"/>
    <row r="54233" ht="13.15" customHeight="1" x14ac:dyDescent="0.2"/>
    <row r="54234" ht="13.15" customHeight="1" x14ac:dyDescent="0.2"/>
    <row r="54235" ht="13.15" customHeight="1" x14ac:dyDescent="0.2"/>
    <row r="54236" ht="13.15" customHeight="1" x14ac:dyDescent="0.2"/>
    <row r="54237" ht="13.15" customHeight="1" x14ac:dyDescent="0.2"/>
    <row r="54238" ht="13.15" customHeight="1" x14ac:dyDescent="0.2"/>
    <row r="54239" ht="13.15" customHeight="1" x14ac:dyDescent="0.2"/>
    <row r="54240" ht="13.15" customHeight="1" x14ac:dyDescent="0.2"/>
    <row r="54241" ht="13.15" customHeight="1" x14ac:dyDescent="0.2"/>
    <row r="54242" ht="13.15" customHeight="1" x14ac:dyDescent="0.2"/>
    <row r="54243" ht="13.15" customHeight="1" x14ac:dyDescent="0.2"/>
    <row r="54244" ht="13.15" customHeight="1" x14ac:dyDescent="0.2"/>
    <row r="54245" ht="13.15" customHeight="1" x14ac:dyDescent="0.2"/>
    <row r="54246" ht="13.15" customHeight="1" x14ac:dyDescent="0.2"/>
    <row r="54247" ht="13.15" customHeight="1" x14ac:dyDescent="0.2"/>
    <row r="54248" ht="13.15" customHeight="1" x14ac:dyDescent="0.2"/>
    <row r="54249" ht="13.15" customHeight="1" x14ac:dyDescent="0.2"/>
    <row r="54250" ht="13.15" customHeight="1" x14ac:dyDescent="0.2"/>
    <row r="54251" ht="13.15" customHeight="1" x14ac:dyDescent="0.2"/>
    <row r="54252" ht="13.15" customHeight="1" x14ac:dyDescent="0.2"/>
    <row r="54253" ht="13.15" customHeight="1" x14ac:dyDescent="0.2"/>
    <row r="54254" ht="13.15" customHeight="1" x14ac:dyDescent="0.2"/>
    <row r="54255" ht="13.15" customHeight="1" x14ac:dyDescent="0.2"/>
    <row r="54256" ht="13.15" customHeight="1" x14ac:dyDescent="0.2"/>
    <row r="54257" ht="13.15" customHeight="1" x14ac:dyDescent="0.2"/>
    <row r="54258" ht="13.15" customHeight="1" x14ac:dyDescent="0.2"/>
    <row r="54259" ht="13.15" customHeight="1" x14ac:dyDescent="0.2"/>
    <row r="54260" ht="13.15" customHeight="1" x14ac:dyDescent="0.2"/>
    <row r="54261" ht="13.15" customHeight="1" x14ac:dyDescent="0.2"/>
    <row r="54262" ht="13.15" customHeight="1" x14ac:dyDescent="0.2"/>
    <row r="54263" ht="13.15" customHeight="1" x14ac:dyDescent="0.2"/>
    <row r="54264" ht="13.15" customHeight="1" x14ac:dyDescent="0.2"/>
    <row r="54265" ht="13.15" customHeight="1" x14ac:dyDescent="0.2"/>
    <row r="54266" ht="13.15" customHeight="1" x14ac:dyDescent="0.2"/>
    <row r="54267" ht="13.15" customHeight="1" x14ac:dyDescent="0.2"/>
    <row r="54268" ht="13.15" customHeight="1" x14ac:dyDescent="0.2"/>
    <row r="54269" ht="13.15" customHeight="1" x14ac:dyDescent="0.2"/>
    <row r="54270" ht="13.15" customHeight="1" x14ac:dyDescent="0.2"/>
    <row r="54271" ht="13.15" customHeight="1" x14ac:dyDescent="0.2"/>
    <row r="54272" ht="13.15" customHeight="1" x14ac:dyDescent="0.2"/>
    <row r="54273" ht="13.15" customHeight="1" x14ac:dyDescent="0.2"/>
    <row r="54274" ht="13.15" customHeight="1" x14ac:dyDescent="0.2"/>
    <row r="54275" ht="13.15" customHeight="1" x14ac:dyDescent="0.2"/>
    <row r="54276" ht="13.15" customHeight="1" x14ac:dyDescent="0.2"/>
    <row r="54277" ht="13.15" customHeight="1" x14ac:dyDescent="0.2"/>
    <row r="54278" ht="13.15" customHeight="1" x14ac:dyDescent="0.2"/>
    <row r="54279" ht="13.15" customHeight="1" x14ac:dyDescent="0.2"/>
    <row r="54280" ht="13.15" customHeight="1" x14ac:dyDescent="0.2"/>
    <row r="54281" ht="13.15" customHeight="1" x14ac:dyDescent="0.2"/>
    <row r="54282" ht="13.15" customHeight="1" x14ac:dyDescent="0.2"/>
    <row r="54283" ht="13.15" customHeight="1" x14ac:dyDescent="0.2"/>
    <row r="54284" ht="13.15" customHeight="1" x14ac:dyDescent="0.2"/>
    <row r="54285" ht="13.15" customHeight="1" x14ac:dyDescent="0.2"/>
    <row r="54286" ht="13.15" customHeight="1" x14ac:dyDescent="0.2"/>
    <row r="54287" ht="13.15" customHeight="1" x14ac:dyDescent="0.2"/>
    <row r="54288" ht="13.15" customHeight="1" x14ac:dyDescent="0.2"/>
    <row r="54289" ht="13.15" customHeight="1" x14ac:dyDescent="0.2"/>
    <row r="54290" ht="13.15" customHeight="1" x14ac:dyDescent="0.2"/>
    <row r="54291" ht="13.15" customHeight="1" x14ac:dyDescent="0.2"/>
    <row r="54292" ht="13.15" customHeight="1" x14ac:dyDescent="0.2"/>
    <row r="54293" ht="13.15" customHeight="1" x14ac:dyDescent="0.2"/>
    <row r="54294" ht="13.15" customHeight="1" x14ac:dyDescent="0.2"/>
    <row r="54295" ht="13.15" customHeight="1" x14ac:dyDescent="0.2"/>
    <row r="54296" ht="13.15" customHeight="1" x14ac:dyDescent="0.2"/>
    <row r="54297" ht="13.15" customHeight="1" x14ac:dyDescent="0.2"/>
    <row r="54298" ht="13.15" customHeight="1" x14ac:dyDescent="0.2"/>
    <row r="54299" ht="13.15" customHeight="1" x14ac:dyDescent="0.2"/>
    <row r="54300" ht="13.15" customHeight="1" x14ac:dyDescent="0.2"/>
    <row r="54301" ht="13.15" customHeight="1" x14ac:dyDescent="0.2"/>
    <row r="54302" ht="13.15" customHeight="1" x14ac:dyDescent="0.2"/>
    <row r="54303" ht="13.15" customHeight="1" x14ac:dyDescent="0.2"/>
    <row r="54304" ht="13.15" customHeight="1" x14ac:dyDescent="0.2"/>
    <row r="54305" ht="13.15" customHeight="1" x14ac:dyDescent="0.2"/>
    <row r="54306" ht="13.15" customHeight="1" x14ac:dyDescent="0.2"/>
    <row r="54307" ht="13.15" customHeight="1" x14ac:dyDescent="0.2"/>
    <row r="54308" ht="13.15" customHeight="1" x14ac:dyDescent="0.2"/>
    <row r="54309" ht="13.15" customHeight="1" x14ac:dyDescent="0.2"/>
    <row r="54310" ht="13.15" customHeight="1" x14ac:dyDescent="0.2"/>
    <row r="54311" ht="13.15" customHeight="1" x14ac:dyDescent="0.2"/>
    <row r="54312" ht="13.15" customHeight="1" x14ac:dyDescent="0.2"/>
    <row r="54313" ht="13.15" customHeight="1" x14ac:dyDescent="0.2"/>
    <row r="54314" ht="13.15" customHeight="1" x14ac:dyDescent="0.2"/>
    <row r="54315" ht="13.15" customHeight="1" x14ac:dyDescent="0.2"/>
    <row r="54316" ht="13.15" customHeight="1" x14ac:dyDescent="0.2"/>
    <row r="54317" ht="13.15" customHeight="1" x14ac:dyDescent="0.2"/>
    <row r="54318" ht="13.15" customHeight="1" x14ac:dyDescent="0.2"/>
    <row r="54319" ht="13.15" customHeight="1" x14ac:dyDescent="0.2"/>
    <row r="54320" ht="13.15" customHeight="1" x14ac:dyDescent="0.2"/>
    <row r="54321" ht="13.15" customHeight="1" x14ac:dyDescent="0.2"/>
    <row r="54322" ht="13.15" customHeight="1" x14ac:dyDescent="0.2"/>
    <row r="54323" ht="13.15" customHeight="1" x14ac:dyDescent="0.2"/>
    <row r="54324" ht="13.15" customHeight="1" x14ac:dyDescent="0.2"/>
    <row r="54325" ht="13.15" customHeight="1" x14ac:dyDescent="0.2"/>
    <row r="54326" ht="13.15" customHeight="1" x14ac:dyDescent="0.2"/>
    <row r="54327" ht="13.15" customHeight="1" x14ac:dyDescent="0.2"/>
    <row r="54328" ht="13.15" customHeight="1" x14ac:dyDescent="0.2"/>
    <row r="54329" ht="13.15" customHeight="1" x14ac:dyDescent="0.2"/>
    <row r="54330" ht="13.15" customHeight="1" x14ac:dyDescent="0.2"/>
    <row r="54331" ht="13.15" customHeight="1" x14ac:dyDescent="0.2"/>
    <row r="54332" ht="13.15" customHeight="1" x14ac:dyDescent="0.2"/>
    <row r="54333" ht="13.15" customHeight="1" x14ac:dyDescent="0.2"/>
    <row r="54334" ht="13.15" customHeight="1" x14ac:dyDescent="0.2"/>
    <row r="54335" ht="13.15" customHeight="1" x14ac:dyDescent="0.2"/>
    <row r="54336" ht="13.15" customHeight="1" x14ac:dyDescent="0.2"/>
    <row r="54337" ht="13.15" customHeight="1" x14ac:dyDescent="0.2"/>
    <row r="54338" ht="13.15" customHeight="1" x14ac:dyDescent="0.2"/>
    <row r="54339" ht="13.15" customHeight="1" x14ac:dyDescent="0.2"/>
    <row r="54340" ht="13.15" customHeight="1" x14ac:dyDescent="0.2"/>
    <row r="54341" ht="13.15" customHeight="1" x14ac:dyDescent="0.2"/>
    <row r="54342" ht="13.15" customHeight="1" x14ac:dyDescent="0.2"/>
    <row r="54343" ht="13.15" customHeight="1" x14ac:dyDescent="0.2"/>
    <row r="54344" ht="13.15" customHeight="1" x14ac:dyDescent="0.2"/>
    <row r="54345" ht="13.15" customHeight="1" x14ac:dyDescent="0.2"/>
    <row r="54346" ht="13.15" customHeight="1" x14ac:dyDescent="0.2"/>
    <row r="54347" ht="13.15" customHeight="1" x14ac:dyDescent="0.2"/>
    <row r="54348" ht="13.15" customHeight="1" x14ac:dyDescent="0.2"/>
    <row r="54349" ht="13.15" customHeight="1" x14ac:dyDescent="0.2"/>
    <row r="54350" ht="13.15" customHeight="1" x14ac:dyDescent="0.2"/>
    <row r="54351" ht="13.15" customHeight="1" x14ac:dyDescent="0.2"/>
    <row r="54352" ht="13.15" customHeight="1" x14ac:dyDescent="0.2"/>
    <row r="54353" ht="13.15" customHeight="1" x14ac:dyDescent="0.2"/>
    <row r="54354" ht="13.15" customHeight="1" x14ac:dyDescent="0.2"/>
    <row r="54355" ht="13.15" customHeight="1" x14ac:dyDescent="0.2"/>
    <row r="54356" ht="13.15" customHeight="1" x14ac:dyDescent="0.2"/>
    <row r="54357" ht="13.15" customHeight="1" x14ac:dyDescent="0.2"/>
    <row r="54358" ht="13.15" customHeight="1" x14ac:dyDescent="0.2"/>
    <row r="54359" ht="13.15" customHeight="1" x14ac:dyDescent="0.2"/>
    <row r="54360" ht="13.15" customHeight="1" x14ac:dyDescent="0.2"/>
    <row r="54361" ht="13.15" customHeight="1" x14ac:dyDescent="0.2"/>
    <row r="54362" ht="13.15" customHeight="1" x14ac:dyDescent="0.2"/>
    <row r="54363" ht="13.15" customHeight="1" x14ac:dyDescent="0.2"/>
    <row r="54364" ht="13.15" customHeight="1" x14ac:dyDescent="0.2"/>
    <row r="54365" ht="13.15" customHeight="1" x14ac:dyDescent="0.2"/>
    <row r="54366" ht="13.15" customHeight="1" x14ac:dyDescent="0.2"/>
    <row r="54367" ht="13.15" customHeight="1" x14ac:dyDescent="0.2"/>
    <row r="54368" ht="13.15" customHeight="1" x14ac:dyDescent="0.2"/>
    <row r="54369" ht="13.15" customHeight="1" x14ac:dyDescent="0.2"/>
    <row r="54370" ht="13.15" customHeight="1" x14ac:dyDescent="0.2"/>
    <row r="54371" ht="13.15" customHeight="1" x14ac:dyDescent="0.2"/>
    <row r="54372" ht="13.15" customHeight="1" x14ac:dyDescent="0.2"/>
    <row r="54373" ht="13.15" customHeight="1" x14ac:dyDescent="0.2"/>
    <row r="54374" ht="13.15" customHeight="1" x14ac:dyDescent="0.2"/>
    <row r="54375" ht="13.15" customHeight="1" x14ac:dyDescent="0.2"/>
    <row r="54376" ht="13.15" customHeight="1" x14ac:dyDescent="0.2"/>
    <row r="54377" ht="13.15" customHeight="1" x14ac:dyDescent="0.2"/>
    <row r="54378" ht="13.15" customHeight="1" x14ac:dyDescent="0.2"/>
    <row r="54379" ht="13.15" customHeight="1" x14ac:dyDescent="0.2"/>
    <row r="54380" ht="13.15" customHeight="1" x14ac:dyDescent="0.2"/>
    <row r="54381" ht="13.15" customHeight="1" x14ac:dyDescent="0.2"/>
    <row r="54382" ht="13.15" customHeight="1" x14ac:dyDescent="0.2"/>
    <row r="54383" ht="13.15" customHeight="1" x14ac:dyDescent="0.2"/>
    <row r="54384" ht="13.15" customHeight="1" x14ac:dyDescent="0.2"/>
    <row r="54385" ht="13.15" customHeight="1" x14ac:dyDescent="0.2"/>
    <row r="54386" ht="13.15" customHeight="1" x14ac:dyDescent="0.2"/>
    <row r="54387" ht="13.15" customHeight="1" x14ac:dyDescent="0.2"/>
    <row r="54388" ht="13.15" customHeight="1" x14ac:dyDescent="0.2"/>
    <row r="54389" ht="13.15" customHeight="1" x14ac:dyDescent="0.2"/>
    <row r="54390" ht="13.15" customHeight="1" x14ac:dyDescent="0.2"/>
    <row r="54391" ht="13.15" customHeight="1" x14ac:dyDescent="0.2"/>
    <row r="54392" ht="13.15" customHeight="1" x14ac:dyDescent="0.2"/>
    <row r="54393" ht="13.15" customHeight="1" x14ac:dyDescent="0.2"/>
    <row r="54394" ht="13.15" customHeight="1" x14ac:dyDescent="0.2"/>
    <row r="54395" ht="13.15" customHeight="1" x14ac:dyDescent="0.2"/>
    <row r="54396" ht="13.15" customHeight="1" x14ac:dyDescent="0.2"/>
    <row r="54397" ht="13.15" customHeight="1" x14ac:dyDescent="0.2"/>
    <row r="54398" ht="13.15" customHeight="1" x14ac:dyDescent="0.2"/>
    <row r="54399" ht="13.15" customHeight="1" x14ac:dyDescent="0.2"/>
    <row r="54400" ht="13.15" customHeight="1" x14ac:dyDescent="0.2"/>
    <row r="54401" ht="13.15" customHeight="1" x14ac:dyDescent="0.2"/>
    <row r="54402" ht="13.15" customHeight="1" x14ac:dyDescent="0.2"/>
    <row r="54403" ht="13.15" customHeight="1" x14ac:dyDescent="0.2"/>
    <row r="54404" ht="13.15" customHeight="1" x14ac:dyDescent="0.2"/>
    <row r="54405" ht="13.15" customHeight="1" x14ac:dyDescent="0.2"/>
    <row r="54406" ht="13.15" customHeight="1" x14ac:dyDescent="0.2"/>
    <row r="54407" ht="13.15" customHeight="1" x14ac:dyDescent="0.2"/>
    <row r="54408" ht="13.15" customHeight="1" x14ac:dyDescent="0.2"/>
    <row r="54409" ht="13.15" customHeight="1" x14ac:dyDescent="0.2"/>
    <row r="54410" ht="13.15" customHeight="1" x14ac:dyDescent="0.2"/>
    <row r="54411" ht="13.15" customHeight="1" x14ac:dyDescent="0.2"/>
    <row r="54412" ht="13.15" customHeight="1" x14ac:dyDescent="0.2"/>
    <row r="54413" ht="13.15" customHeight="1" x14ac:dyDescent="0.2"/>
    <row r="54414" ht="13.15" customHeight="1" x14ac:dyDescent="0.2"/>
    <row r="54415" ht="13.15" customHeight="1" x14ac:dyDescent="0.2"/>
    <row r="54416" ht="13.15" customHeight="1" x14ac:dyDescent="0.2"/>
    <row r="54417" ht="13.15" customHeight="1" x14ac:dyDescent="0.2"/>
    <row r="54418" ht="13.15" customHeight="1" x14ac:dyDescent="0.2"/>
    <row r="54419" ht="13.15" customHeight="1" x14ac:dyDescent="0.2"/>
    <row r="54420" ht="13.15" customHeight="1" x14ac:dyDescent="0.2"/>
    <row r="54421" ht="13.15" customHeight="1" x14ac:dyDescent="0.2"/>
    <row r="54422" ht="13.15" customHeight="1" x14ac:dyDescent="0.2"/>
    <row r="54423" ht="13.15" customHeight="1" x14ac:dyDescent="0.2"/>
    <row r="54424" ht="13.15" customHeight="1" x14ac:dyDescent="0.2"/>
    <row r="54425" ht="13.15" customHeight="1" x14ac:dyDescent="0.2"/>
    <row r="54426" ht="13.15" customHeight="1" x14ac:dyDescent="0.2"/>
    <row r="54427" ht="13.15" customHeight="1" x14ac:dyDescent="0.2"/>
    <row r="54428" ht="13.15" customHeight="1" x14ac:dyDescent="0.2"/>
    <row r="54429" ht="13.15" customHeight="1" x14ac:dyDescent="0.2"/>
    <row r="54430" ht="13.15" customHeight="1" x14ac:dyDescent="0.2"/>
    <row r="54431" ht="13.15" customHeight="1" x14ac:dyDescent="0.2"/>
    <row r="54432" ht="13.15" customHeight="1" x14ac:dyDescent="0.2"/>
    <row r="54433" ht="13.15" customHeight="1" x14ac:dyDescent="0.2"/>
    <row r="54434" ht="13.15" customHeight="1" x14ac:dyDescent="0.2"/>
    <row r="54435" ht="13.15" customHeight="1" x14ac:dyDescent="0.2"/>
    <row r="54436" ht="13.15" customHeight="1" x14ac:dyDescent="0.2"/>
    <row r="54437" ht="13.15" customHeight="1" x14ac:dyDescent="0.2"/>
    <row r="54438" ht="13.15" customHeight="1" x14ac:dyDescent="0.2"/>
    <row r="54439" ht="13.15" customHeight="1" x14ac:dyDescent="0.2"/>
    <row r="54440" ht="13.15" customHeight="1" x14ac:dyDescent="0.2"/>
    <row r="54441" ht="13.15" customHeight="1" x14ac:dyDescent="0.2"/>
    <row r="54442" ht="13.15" customHeight="1" x14ac:dyDescent="0.2"/>
    <row r="54443" ht="13.15" customHeight="1" x14ac:dyDescent="0.2"/>
    <row r="54444" ht="13.15" customHeight="1" x14ac:dyDescent="0.2"/>
    <row r="54445" ht="13.15" customHeight="1" x14ac:dyDescent="0.2"/>
    <row r="54446" ht="13.15" customHeight="1" x14ac:dyDescent="0.2"/>
    <row r="54447" ht="13.15" customHeight="1" x14ac:dyDescent="0.2"/>
    <row r="54448" ht="13.15" customHeight="1" x14ac:dyDescent="0.2"/>
    <row r="54449" ht="13.15" customHeight="1" x14ac:dyDescent="0.2"/>
    <row r="54450" ht="13.15" customHeight="1" x14ac:dyDescent="0.2"/>
    <row r="54451" ht="13.15" customHeight="1" x14ac:dyDescent="0.2"/>
    <row r="54452" ht="13.15" customHeight="1" x14ac:dyDescent="0.2"/>
    <row r="54453" ht="13.15" customHeight="1" x14ac:dyDescent="0.2"/>
    <row r="54454" ht="13.15" customHeight="1" x14ac:dyDescent="0.2"/>
    <row r="54455" ht="13.15" customHeight="1" x14ac:dyDescent="0.2"/>
    <row r="54456" ht="13.15" customHeight="1" x14ac:dyDescent="0.2"/>
    <row r="54457" ht="13.15" customHeight="1" x14ac:dyDescent="0.2"/>
    <row r="54458" ht="13.15" customHeight="1" x14ac:dyDescent="0.2"/>
    <row r="54459" ht="13.15" customHeight="1" x14ac:dyDescent="0.2"/>
    <row r="54460" ht="13.15" customHeight="1" x14ac:dyDescent="0.2"/>
    <row r="54461" ht="13.15" customHeight="1" x14ac:dyDescent="0.2"/>
    <row r="54462" ht="13.15" customHeight="1" x14ac:dyDescent="0.2"/>
    <row r="54463" ht="13.15" customHeight="1" x14ac:dyDescent="0.2"/>
    <row r="54464" ht="13.15" customHeight="1" x14ac:dyDescent="0.2"/>
    <row r="54465" ht="13.15" customHeight="1" x14ac:dyDescent="0.2"/>
    <row r="54466" ht="13.15" customHeight="1" x14ac:dyDescent="0.2"/>
    <row r="54467" ht="13.15" customHeight="1" x14ac:dyDescent="0.2"/>
    <row r="54468" ht="13.15" customHeight="1" x14ac:dyDescent="0.2"/>
    <row r="54469" ht="13.15" customHeight="1" x14ac:dyDescent="0.2"/>
    <row r="54470" ht="13.15" customHeight="1" x14ac:dyDescent="0.2"/>
    <row r="54471" ht="13.15" customHeight="1" x14ac:dyDescent="0.2"/>
    <row r="54472" ht="13.15" customHeight="1" x14ac:dyDescent="0.2"/>
    <row r="54473" ht="13.15" customHeight="1" x14ac:dyDescent="0.2"/>
    <row r="54474" ht="13.15" customHeight="1" x14ac:dyDescent="0.2"/>
    <row r="54475" ht="13.15" customHeight="1" x14ac:dyDescent="0.2"/>
    <row r="54476" ht="13.15" customHeight="1" x14ac:dyDescent="0.2"/>
    <row r="54477" ht="13.15" customHeight="1" x14ac:dyDescent="0.2"/>
    <row r="54478" ht="13.15" customHeight="1" x14ac:dyDescent="0.2"/>
    <row r="54479" ht="13.15" customHeight="1" x14ac:dyDescent="0.2"/>
    <row r="54480" ht="13.15" customHeight="1" x14ac:dyDescent="0.2"/>
    <row r="54481" ht="13.15" customHeight="1" x14ac:dyDescent="0.2"/>
    <row r="54482" ht="13.15" customHeight="1" x14ac:dyDescent="0.2"/>
    <row r="54483" ht="13.15" customHeight="1" x14ac:dyDescent="0.2"/>
    <row r="54484" ht="13.15" customHeight="1" x14ac:dyDescent="0.2"/>
    <row r="54485" ht="13.15" customHeight="1" x14ac:dyDescent="0.2"/>
    <row r="54486" ht="13.15" customHeight="1" x14ac:dyDescent="0.2"/>
    <row r="54487" ht="13.15" customHeight="1" x14ac:dyDescent="0.2"/>
    <row r="54488" ht="13.15" customHeight="1" x14ac:dyDescent="0.2"/>
    <row r="54489" ht="13.15" customHeight="1" x14ac:dyDescent="0.2"/>
    <row r="54490" ht="13.15" customHeight="1" x14ac:dyDescent="0.2"/>
    <row r="54491" ht="13.15" customHeight="1" x14ac:dyDescent="0.2"/>
    <row r="54492" ht="13.15" customHeight="1" x14ac:dyDescent="0.2"/>
    <row r="54493" ht="13.15" customHeight="1" x14ac:dyDescent="0.2"/>
    <row r="54494" ht="13.15" customHeight="1" x14ac:dyDescent="0.2"/>
    <row r="54495" ht="13.15" customHeight="1" x14ac:dyDescent="0.2"/>
    <row r="54496" ht="13.15" customHeight="1" x14ac:dyDescent="0.2"/>
    <row r="54497" ht="13.15" customHeight="1" x14ac:dyDescent="0.2"/>
    <row r="54498" ht="13.15" customHeight="1" x14ac:dyDescent="0.2"/>
    <row r="54499" ht="13.15" customHeight="1" x14ac:dyDescent="0.2"/>
    <row r="54500" ht="13.15" customHeight="1" x14ac:dyDescent="0.2"/>
    <row r="54501" ht="13.15" customHeight="1" x14ac:dyDescent="0.2"/>
    <row r="54502" ht="13.15" customHeight="1" x14ac:dyDescent="0.2"/>
    <row r="54503" ht="13.15" customHeight="1" x14ac:dyDescent="0.2"/>
    <row r="54504" ht="13.15" customHeight="1" x14ac:dyDescent="0.2"/>
    <row r="54505" ht="13.15" customHeight="1" x14ac:dyDescent="0.2"/>
    <row r="54506" ht="13.15" customHeight="1" x14ac:dyDescent="0.2"/>
    <row r="54507" ht="13.15" customHeight="1" x14ac:dyDescent="0.2"/>
    <row r="54508" ht="13.15" customHeight="1" x14ac:dyDescent="0.2"/>
    <row r="54509" ht="13.15" customHeight="1" x14ac:dyDescent="0.2"/>
    <row r="54510" ht="13.15" customHeight="1" x14ac:dyDescent="0.2"/>
    <row r="54511" ht="13.15" customHeight="1" x14ac:dyDescent="0.2"/>
    <row r="54512" ht="13.15" customHeight="1" x14ac:dyDescent="0.2"/>
    <row r="54513" ht="13.15" customHeight="1" x14ac:dyDescent="0.2"/>
    <row r="54514" ht="13.15" customHeight="1" x14ac:dyDescent="0.2"/>
    <row r="54515" ht="13.15" customHeight="1" x14ac:dyDescent="0.2"/>
    <row r="54516" ht="13.15" customHeight="1" x14ac:dyDescent="0.2"/>
    <row r="54517" ht="13.15" customHeight="1" x14ac:dyDescent="0.2"/>
    <row r="54518" ht="13.15" customHeight="1" x14ac:dyDescent="0.2"/>
    <row r="54519" ht="13.15" customHeight="1" x14ac:dyDescent="0.2"/>
    <row r="54520" ht="13.15" customHeight="1" x14ac:dyDescent="0.2"/>
    <row r="54521" ht="13.15" customHeight="1" x14ac:dyDescent="0.2"/>
    <row r="54522" ht="13.15" customHeight="1" x14ac:dyDescent="0.2"/>
    <row r="54523" ht="13.15" customHeight="1" x14ac:dyDescent="0.2"/>
    <row r="54524" ht="13.15" customHeight="1" x14ac:dyDescent="0.2"/>
    <row r="54525" ht="13.15" customHeight="1" x14ac:dyDescent="0.2"/>
    <row r="54526" ht="13.15" customHeight="1" x14ac:dyDescent="0.2"/>
    <row r="54527" ht="13.15" customHeight="1" x14ac:dyDescent="0.2"/>
    <row r="54528" ht="13.15" customHeight="1" x14ac:dyDescent="0.2"/>
    <row r="54529" ht="13.15" customHeight="1" x14ac:dyDescent="0.2"/>
    <row r="54530" ht="13.15" customHeight="1" x14ac:dyDescent="0.2"/>
    <row r="54531" ht="13.15" customHeight="1" x14ac:dyDescent="0.2"/>
    <row r="54532" ht="13.15" customHeight="1" x14ac:dyDescent="0.2"/>
    <row r="54533" ht="13.15" customHeight="1" x14ac:dyDescent="0.2"/>
    <row r="54534" ht="13.15" customHeight="1" x14ac:dyDescent="0.2"/>
    <row r="54535" ht="13.15" customHeight="1" x14ac:dyDescent="0.2"/>
    <row r="54536" ht="13.15" customHeight="1" x14ac:dyDescent="0.2"/>
    <row r="54537" ht="13.15" customHeight="1" x14ac:dyDescent="0.2"/>
    <row r="54538" ht="13.15" customHeight="1" x14ac:dyDescent="0.2"/>
    <row r="54539" ht="13.15" customHeight="1" x14ac:dyDescent="0.2"/>
    <row r="54540" ht="13.15" customHeight="1" x14ac:dyDescent="0.2"/>
    <row r="54541" ht="13.15" customHeight="1" x14ac:dyDescent="0.2"/>
    <row r="54542" ht="13.15" customHeight="1" x14ac:dyDescent="0.2"/>
    <row r="54543" ht="13.15" customHeight="1" x14ac:dyDescent="0.2"/>
    <row r="54544" ht="13.15" customHeight="1" x14ac:dyDescent="0.2"/>
    <row r="54545" ht="13.15" customHeight="1" x14ac:dyDescent="0.2"/>
    <row r="54546" ht="13.15" customHeight="1" x14ac:dyDescent="0.2"/>
    <row r="54547" ht="13.15" customHeight="1" x14ac:dyDescent="0.2"/>
    <row r="54548" ht="13.15" customHeight="1" x14ac:dyDescent="0.2"/>
    <row r="54549" ht="13.15" customHeight="1" x14ac:dyDescent="0.2"/>
    <row r="54550" ht="13.15" customHeight="1" x14ac:dyDescent="0.2"/>
    <row r="54551" ht="13.15" customHeight="1" x14ac:dyDescent="0.2"/>
    <row r="54552" ht="13.15" customHeight="1" x14ac:dyDescent="0.2"/>
    <row r="54553" ht="13.15" customHeight="1" x14ac:dyDescent="0.2"/>
    <row r="54554" ht="13.15" customHeight="1" x14ac:dyDescent="0.2"/>
    <row r="54555" ht="13.15" customHeight="1" x14ac:dyDescent="0.2"/>
    <row r="54556" ht="13.15" customHeight="1" x14ac:dyDescent="0.2"/>
    <row r="54557" ht="13.15" customHeight="1" x14ac:dyDescent="0.2"/>
    <row r="54558" ht="13.15" customHeight="1" x14ac:dyDescent="0.2"/>
    <row r="54559" ht="13.15" customHeight="1" x14ac:dyDescent="0.2"/>
    <row r="54560" ht="13.15" customHeight="1" x14ac:dyDescent="0.2"/>
    <row r="54561" ht="13.15" customHeight="1" x14ac:dyDescent="0.2"/>
    <row r="54562" ht="13.15" customHeight="1" x14ac:dyDescent="0.2"/>
    <row r="54563" ht="13.15" customHeight="1" x14ac:dyDescent="0.2"/>
    <row r="54564" ht="13.15" customHeight="1" x14ac:dyDescent="0.2"/>
    <row r="54565" ht="13.15" customHeight="1" x14ac:dyDescent="0.2"/>
    <row r="54566" ht="13.15" customHeight="1" x14ac:dyDescent="0.2"/>
    <row r="54567" ht="13.15" customHeight="1" x14ac:dyDescent="0.2"/>
    <row r="54568" ht="13.15" customHeight="1" x14ac:dyDescent="0.2"/>
    <row r="54569" ht="13.15" customHeight="1" x14ac:dyDescent="0.2"/>
    <row r="54570" ht="13.15" customHeight="1" x14ac:dyDescent="0.2"/>
    <row r="54571" ht="13.15" customHeight="1" x14ac:dyDescent="0.2"/>
    <row r="54572" ht="13.15" customHeight="1" x14ac:dyDescent="0.2"/>
    <row r="54573" ht="13.15" customHeight="1" x14ac:dyDescent="0.2"/>
    <row r="54574" ht="13.15" customHeight="1" x14ac:dyDescent="0.2"/>
    <row r="54575" ht="13.15" customHeight="1" x14ac:dyDescent="0.2"/>
    <row r="54576" ht="13.15" customHeight="1" x14ac:dyDescent="0.2"/>
    <row r="54577" ht="13.15" customHeight="1" x14ac:dyDescent="0.2"/>
    <row r="54578" ht="13.15" customHeight="1" x14ac:dyDescent="0.2"/>
    <row r="54579" ht="13.15" customHeight="1" x14ac:dyDescent="0.2"/>
    <row r="54580" ht="13.15" customHeight="1" x14ac:dyDescent="0.2"/>
    <row r="54581" ht="13.15" customHeight="1" x14ac:dyDescent="0.2"/>
    <row r="54582" ht="13.15" customHeight="1" x14ac:dyDescent="0.2"/>
    <row r="54583" ht="13.15" customHeight="1" x14ac:dyDescent="0.2"/>
    <row r="54584" ht="13.15" customHeight="1" x14ac:dyDescent="0.2"/>
    <row r="54585" ht="13.15" customHeight="1" x14ac:dyDescent="0.2"/>
    <row r="54586" ht="13.15" customHeight="1" x14ac:dyDescent="0.2"/>
    <row r="54587" ht="13.15" customHeight="1" x14ac:dyDescent="0.2"/>
    <row r="54588" ht="13.15" customHeight="1" x14ac:dyDescent="0.2"/>
    <row r="54589" ht="13.15" customHeight="1" x14ac:dyDescent="0.2"/>
    <row r="54590" ht="13.15" customHeight="1" x14ac:dyDescent="0.2"/>
    <row r="54591" ht="13.15" customHeight="1" x14ac:dyDescent="0.2"/>
    <row r="54592" ht="13.15" customHeight="1" x14ac:dyDescent="0.2"/>
    <row r="54593" ht="13.15" customHeight="1" x14ac:dyDescent="0.2"/>
    <row r="54594" ht="13.15" customHeight="1" x14ac:dyDescent="0.2"/>
    <row r="54595" ht="13.15" customHeight="1" x14ac:dyDescent="0.2"/>
    <row r="54596" ht="13.15" customHeight="1" x14ac:dyDescent="0.2"/>
    <row r="54597" ht="13.15" customHeight="1" x14ac:dyDescent="0.2"/>
    <row r="54598" ht="13.15" customHeight="1" x14ac:dyDescent="0.2"/>
    <row r="54599" ht="13.15" customHeight="1" x14ac:dyDescent="0.2"/>
    <row r="54600" ht="13.15" customHeight="1" x14ac:dyDescent="0.2"/>
    <row r="54601" ht="13.15" customHeight="1" x14ac:dyDescent="0.2"/>
    <row r="54602" ht="13.15" customHeight="1" x14ac:dyDescent="0.2"/>
    <row r="54603" ht="13.15" customHeight="1" x14ac:dyDescent="0.2"/>
    <row r="54604" ht="13.15" customHeight="1" x14ac:dyDescent="0.2"/>
    <row r="54605" ht="13.15" customHeight="1" x14ac:dyDescent="0.2"/>
    <row r="54606" ht="13.15" customHeight="1" x14ac:dyDescent="0.2"/>
    <row r="54607" ht="13.15" customHeight="1" x14ac:dyDescent="0.2"/>
    <row r="54608" ht="13.15" customHeight="1" x14ac:dyDescent="0.2"/>
    <row r="54609" ht="13.15" customHeight="1" x14ac:dyDescent="0.2"/>
    <row r="54610" ht="13.15" customHeight="1" x14ac:dyDescent="0.2"/>
    <row r="54611" ht="13.15" customHeight="1" x14ac:dyDescent="0.2"/>
    <row r="54612" ht="13.15" customHeight="1" x14ac:dyDescent="0.2"/>
    <row r="54613" ht="13.15" customHeight="1" x14ac:dyDescent="0.2"/>
    <row r="54614" ht="13.15" customHeight="1" x14ac:dyDescent="0.2"/>
    <row r="54615" ht="13.15" customHeight="1" x14ac:dyDescent="0.2"/>
    <row r="54616" ht="13.15" customHeight="1" x14ac:dyDescent="0.2"/>
    <row r="54617" ht="13.15" customHeight="1" x14ac:dyDescent="0.2"/>
    <row r="54618" ht="13.15" customHeight="1" x14ac:dyDescent="0.2"/>
    <row r="54619" ht="13.15" customHeight="1" x14ac:dyDescent="0.2"/>
    <row r="54620" ht="13.15" customHeight="1" x14ac:dyDescent="0.2"/>
    <row r="54621" ht="13.15" customHeight="1" x14ac:dyDescent="0.2"/>
    <row r="54622" ht="13.15" customHeight="1" x14ac:dyDescent="0.2"/>
    <row r="54623" ht="13.15" customHeight="1" x14ac:dyDescent="0.2"/>
    <row r="54624" ht="13.15" customHeight="1" x14ac:dyDescent="0.2"/>
    <row r="54625" ht="13.15" customHeight="1" x14ac:dyDescent="0.2"/>
    <row r="54626" ht="13.15" customHeight="1" x14ac:dyDescent="0.2"/>
    <row r="54627" ht="13.15" customHeight="1" x14ac:dyDescent="0.2"/>
    <row r="54628" ht="13.15" customHeight="1" x14ac:dyDescent="0.2"/>
    <row r="54629" ht="13.15" customHeight="1" x14ac:dyDescent="0.2"/>
    <row r="54630" ht="13.15" customHeight="1" x14ac:dyDescent="0.2"/>
    <row r="54631" ht="13.15" customHeight="1" x14ac:dyDescent="0.2"/>
    <row r="54632" ht="13.15" customHeight="1" x14ac:dyDescent="0.2"/>
    <row r="54633" ht="13.15" customHeight="1" x14ac:dyDescent="0.2"/>
    <row r="54634" ht="13.15" customHeight="1" x14ac:dyDescent="0.2"/>
    <row r="54635" ht="13.15" customHeight="1" x14ac:dyDescent="0.2"/>
    <row r="54636" ht="13.15" customHeight="1" x14ac:dyDescent="0.2"/>
    <row r="54637" ht="13.15" customHeight="1" x14ac:dyDescent="0.2"/>
    <row r="54638" ht="13.15" customHeight="1" x14ac:dyDescent="0.2"/>
    <row r="54639" ht="13.15" customHeight="1" x14ac:dyDescent="0.2"/>
    <row r="54640" ht="13.15" customHeight="1" x14ac:dyDescent="0.2"/>
    <row r="54641" ht="13.15" customHeight="1" x14ac:dyDescent="0.2"/>
    <row r="54642" ht="13.15" customHeight="1" x14ac:dyDescent="0.2"/>
    <row r="54643" ht="13.15" customHeight="1" x14ac:dyDescent="0.2"/>
    <row r="54644" ht="13.15" customHeight="1" x14ac:dyDescent="0.2"/>
    <row r="54645" ht="13.15" customHeight="1" x14ac:dyDescent="0.2"/>
    <row r="54646" ht="13.15" customHeight="1" x14ac:dyDescent="0.2"/>
    <row r="54647" ht="13.15" customHeight="1" x14ac:dyDescent="0.2"/>
    <row r="54648" ht="13.15" customHeight="1" x14ac:dyDescent="0.2"/>
    <row r="54649" ht="13.15" customHeight="1" x14ac:dyDescent="0.2"/>
    <row r="54650" ht="13.15" customHeight="1" x14ac:dyDescent="0.2"/>
    <row r="54651" ht="13.15" customHeight="1" x14ac:dyDescent="0.2"/>
    <row r="54652" ht="13.15" customHeight="1" x14ac:dyDescent="0.2"/>
    <row r="54653" ht="13.15" customHeight="1" x14ac:dyDescent="0.2"/>
    <row r="54654" ht="13.15" customHeight="1" x14ac:dyDescent="0.2"/>
    <row r="54655" ht="13.15" customHeight="1" x14ac:dyDescent="0.2"/>
    <row r="54656" ht="13.15" customHeight="1" x14ac:dyDescent="0.2"/>
    <row r="54657" ht="13.15" customHeight="1" x14ac:dyDescent="0.2"/>
    <row r="54658" ht="13.15" customHeight="1" x14ac:dyDescent="0.2"/>
    <row r="54659" ht="13.15" customHeight="1" x14ac:dyDescent="0.2"/>
    <row r="54660" ht="13.15" customHeight="1" x14ac:dyDescent="0.2"/>
    <row r="54661" ht="13.15" customHeight="1" x14ac:dyDescent="0.2"/>
    <row r="54662" ht="13.15" customHeight="1" x14ac:dyDescent="0.2"/>
    <row r="54663" ht="13.15" customHeight="1" x14ac:dyDescent="0.2"/>
    <row r="54664" ht="13.15" customHeight="1" x14ac:dyDescent="0.2"/>
    <row r="54665" ht="13.15" customHeight="1" x14ac:dyDescent="0.2"/>
    <row r="54666" ht="13.15" customHeight="1" x14ac:dyDescent="0.2"/>
    <row r="54667" ht="13.15" customHeight="1" x14ac:dyDescent="0.2"/>
    <row r="54668" ht="13.15" customHeight="1" x14ac:dyDescent="0.2"/>
    <row r="54669" ht="13.15" customHeight="1" x14ac:dyDescent="0.2"/>
    <row r="54670" ht="13.15" customHeight="1" x14ac:dyDescent="0.2"/>
    <row r="54671" ht="13.15" customHeight="1" x14ac:dyDescent="0.2"/>
    <row r="54672" ht="13.15" customHeight="1" x14ac:dyDescent="0.2"/>
    <row r="54673" ht="13.15" customHeight="1" x14ac:dyDescent="0.2"/>
    <row r="54674" ht="13.15" customHeight="1" x14ac:dyDescent="0.2"/>
    <row r="54675" ht="13.15" customHeight="1" x14ac:dyDescent="0.2"/>
    <row r="54676" ht="13.15" customHeight="1" x14ac:dyDescent="0.2"/>
    <row r="54677" ht="13.15" customHeight="1" x14ac:dyDescent="0.2"/>
    <row r="54678" ht="13.15" customHeight="1" x14ac:dyDescent="0.2"/>
    <row r="54679" ht="13.15" customHeight="1" x14ac:dyDescent="0.2"/>
    <row r="54680" ht="13.15" customHeight="1" x14ac:dyDescent="0.2"/>
    <row r="54681" ht="13.15" customHeight="1" x14ac:dyDescent="0.2"/>
    <row r="54682" ht="13.15" customHeight="1" x14ac:dyDescent="0.2"/>
    <row r="54683" ht="13.15" customHeight="1" x14ac:dyDescent="0.2"/>
    <row r="54684" ht="13.15" customHeight="1" x14ac:dyDescent="0.2"/>
    <row r="54685" ht="13.15" customHeight="1" x14ac:dyDescent="0.2"/>
    <row r="54686" ht="13.15" customHeight="1" x14ac:dyDescent="0.2"/>
    <row r="54687" ht="13.15" customHeight="1" x14ac:dyDescent="0.2"/>
    <row r="54688" ht="13.15" customHeight="1" x14ac:dyDescent="0.2"/>
    <row r="54689" ht="13.15" customHeight="1" x14ac:dyDescent="0.2"/>
    <row r="54690" ht="13.15" customHeight="1" x14ac:dyDescent="0.2"/>
    <row r="54691" ht="13.15" customHeight="1" x14ac:dyDescent="0.2"/>
    <row r="54692" ht="13.15" customHeight="1" x14ac:dyDescent="0.2"/>
    <row r="54693" ht="13.15" customHeight="1" x14ac:dyDescent="0.2"/>
    <row r="54694" ht="13.15" customHeight="1" x14ac:dyDescent="0.2"/>
    <row r="54695" ht="13.15" customHeight="1" x14ac:dyDescent="0.2"/>
    <row r="54696" ht="13.15" customHeight="1" x14ac:dyDescent="0.2"/>
    <row r="54697" ht="13.15" customHeight="1" x14ac:dyDescent="0.2"/>
    <row r="54698" ht="13.15" customHeight="1" x14ac:dyDescent="0.2"/>
    <row r="54699" ht="13.15" customHeight="1" x14ac:dyDescent="0.2"/>
    <row r="54700" ht="13.15" customHeight="1" x14ac:dyDescent="0.2"/>
    <row r="54701" ht="13.15" customHeight="1" x14ac:dyDescent="0.2"/>
    <row r="54702" ht="13.15" customHeight="1" x14ac:dyDescent="0.2"/>
    <row r="54703" ht="13.15" customHeight="1" x14ac:dyDescent="0.2"/>
    <row r="54704" ht="13.15" customHeight="1" x14ac:dyDescent="0.2"/>
    <row r="54705" ht="13.15" customHeight="1" x14ac:dyDescent="0.2"/>
    <row r="54706" ht="13.15" customHeight="1" x14ac:dyDescent="0.2"/>
    <row r="54707" ht="13.15" customHeight="1" x14ac:dyDescent="0.2"/>
    <row r="54708" ht="13.15" customHeight="1" x14ac:dyDescent="0.2"/>
    <row r="54709" ht="13.15" customHeight="1" x14ac:dyDescent="0.2"/>
    <row r="54710" ht="13.15" customHeight="1" x14ac:dyDescent="0.2"/>
    <row r="54711" ht="13.15" customHeight="1" x14ac:dyDescent="0.2"/>
    <row r="54712" ht="13.15" customHeight="1" x14ac:dyDescent="0.2"/>
    <row r="54713" ht="13.15" customHeight="1" x14ac:dyDescent="0.2"/>
    <row r="54714" ht="13.15" customHeight="1" x14ac:dyDescent="0.2"/>
    <row r="54715" ht="13.15" customHeight="1" x14ac:dyDescent="0.2"/>
    <row r="54716" ht="13.15" customHeight="1" x14ac:dyDescent="0.2"/>
    <row r="54717" ht="13.15" customHeight="1" x14ac:dyDescent="0.2"/>
    <row r="54718" ht="13.15" customHeight="1" x14ac:dyDescent="0.2"/>
    <row r="54719" ht="13.15" customHeight="1" x14ac:dyDescent="0.2"/>
    <row r="54720" ht="13.15" customHeight="1" x14ac:dyDescent="0.2"/>
    <row r="54721" ht="13.15" customHeight="1" x14ac:dyDescent="0.2"/>
    <row r="54722" ht="13.15" customHeight="1" x14ac:dyDescent="0.2"/>
    <row r="54723" ht="13.15" customHeight="1" x14ac:dyDescent="0.2"/>
    <row r="54724" ht="13.15" customHeight="1" x14ac:dyDescent="0.2"/>
    <row r="54725" ht="13.15" customHeight="1" x14ac:dyDescent="0.2"/>
    <row r="54726" ht="13.15" customHeight="1" x14ac:dyDescent="0.2"/>
    <row r="54727" ht="13.15" customHeight="1" x14ac:dyDescent="0.2"/>
    <row r="54728" ht="13.15" customHeight="1" x14ac:dyDescent="0.2"/>
    <row r="54729" ht="13.15" customHeight="1" x14ac:dyDescent="0.2"/>
    <row r="54730" ht="13.15" customHeight="1" x14ac:dyDescent="0.2"/>
    <row r="54731" ht="13.15" customHeight="1" x14ac:dyDescent="0.2"/>
    <row r="54732" ht="13.15" customHeight="1" x14ac:dyDescent="0.2"/>
    <row r="54733" ht="13.15" customHeight="1" x14ac:dyDescent="0.2"/>
    <row r="54734" ht="13.15" customHeight="1" x14ac:dyDescent="0.2"/>
    <row r="54735" ht="13.15" customHeight="1" x14ac:dyDescent="0.2"/>
    <row r="54736" ht="13.15" customHeight="1" x14ac:dyDescent="0.2"/>
    <row r="54737" ht="13.15" customHeight="1" x14ac:dyDescent="0.2"/>
    <row r="54738" ht="13.15" customHeight="1" x14ac:dyDescent="0.2"/>
    <row r="54739" ht="13.15" customHeight="1" x14ac:dyDescent="0.2"/>
    <row r="54740" ht="13.15" customHeight="1" x14ac:dyDescent="0.2"/>
    <row r="54741" ht="13.15" customHeight="1" x14ac:dyDescent="0.2"/>
    <row r="54742" ht="13.15" customHeight="1" x14ac:dyDescent="0.2"/>
    <row r="54743" ht="13.15" customHeight="1" x14ac:dyDescent="0.2"/>
    <row r="54744" ht="13.15" customHeight="1" x14ac:dyDescent="0.2"/>
    <row r="54745" ht="13.15" customHeight="1" x14ac:dyDescent="0.2"/>
    <row r="54746" ht="13.15" customHeight="1" x14ac:dyDescent="0.2"/>
    <row r="54747" ht="13.15" customHeight="1" x14ac:dyDescent="0.2"/>
    <row r="54748" ht="13.15" customHeight="1" x14ac:dyDescent="0.2"/>
    <row r="54749" ht="13.15" customHeight="1" x14ac:dyDescent="0.2"/>
    <row r="54750" ht="13.15" customHeight="1" x14ac:dyDescent="0.2"/>
    <row r="54751" ht="13.15" customHeight="1" x14ac:dyDescent="0.2"/>
    <row r="54752" ht="13.15" customHeight="1" x14ac:dyDescent="0.2"/>
    <row r="54753" ht="13.15" customHeight="1" x14ac:dyDescent="0.2"/>
    <row r="54754" ht="13.15" customHeight="1" x14ac:dyDescent="0.2"/>
    <row r="54755" ht="13.15" customHeight="1" x14ac:dyDescent="0.2"/>
    <row r="54756" ht="13.15" customHeight="1" x14ac:dyDescent="0.2"/>
    <row r="54757" ht="13.15" customHeight="1" x14ac:dyDescent="0.2"/>
    <row r="54758" ht="13.15" customHeight="1" x14ac:dyDescent="0.2"/>
    <row r="54759" ht="13.15" customHeight="1" x14ac:dyDescent="0.2"/>
    <row r="54760" ht="13.15" customHeight="1" x14ac:dyDescent="0.2"/>
    <row r="54761" ht="13.15" customHeight="1" x14ac:dyDescent="0.2"/>
    <row r="54762" ht="13.15" customHeight="1" x14ac:dyDescent="0.2"/>
    <row r="54763" ht="13.15" customHeight="1" x14ac:dyDescent="0.2"/>
    <row r="54764" ht="13.15" customHeight="1" x14ac:dyDescent="0.2"/>
    <row r="54765" ht="13.15" customHeight="1" x14ac:dyDescent="0.2"/>
    <row r="54766" ht="13.15" customHeight="1" x14ac:dyDescent="0.2"/>
    <row r="54767" ht="13.15" customHeight="1" x14ac:dyDescent="0.2"/>
    <row r="54768" ht="13.15" customHeight="1" x14ac:dyDescent="0.2"/>
    <row r="54769" ht="13.15" customHeight="1" x14ac:dyDescent="0.2"/>
    <row r="54770" ht="13.15" customHeight="1" x14ac:dyDescent="0.2"/>
    <row r="54771" ht="13.15" customHeight="1" x14ac:dyDescent="0.2"/>
    <row r="54772" ht="13.15" customHeight="1" x14ac:dyDescent="0.2"/>
    <row r="54773" ht="13.15" customHeight="1" x14ac:dyDescent="0.2"/>
    <row r="54774" ht="13.15" customHeight="1" x14ac:dyDescent="0.2"/>
    <row r="54775" ht="13.15" customHeight="1" x14ac:dyDescent="0.2"/>
    <row r="54776" ht="13.15" customHeight="1" x14ac:dyDescent="0.2"/>
    <row r="54777" ht="13.15" customHeight="1" x14ac:dyDescent="0.2"/>
    <row r="54778" ht="13.15" customHeight="1" x14ac:dyDescent="0.2"/>
    <row r="54779" ht="13.15" customHeight="1" x14ac:dyDescent="0.2"/>
    <row r="54780" ht="13.15" customHeight="1" x14ac:dyDescent="0.2"/>
    <row r="54781" ht="13.15" customHeight="1" x14ac:dyDescent="0.2"/>
    <row r="54782" ht="13.15" customHeight="1" x14ac:dyDescent="0.2"/>
    <row r="54783" ht="13.15" customHeight="1" x14ac:dyDescent="0.2"/>
    <row r="54784" ht="13.15" customHeight="1" x14ac:dyDescent="0.2"/>
    <row r="54785" ht="13.15" customHeight="1" x14ac:dyDescent="0.2"/>
    <row r="54786" ht="13.15" customHeight="1" x14ac:dyDescent="0.2"/>
    <row r="54787" ht="13.15" customHeight="1" x14ac:dyDescent="0.2"/>
    <row r="54788" ht="13.15" customHeight="1" x14ac:dyDescent="0.2"/>
    <row r="54789" ht="13.15" customHeight="1" x14ac:dyDescent="0.2"/>
    <row r="54790" ht="13.15" customHeight="1" x14ac:dyDescent="0.2"/>
    <row r="54791" ht="13.15" customHeight="1" x14ac:dyDescent="0.2"/>
    <row r="54792" ht="13.15" customHeight="1" x14ac:dyDescent="0.2"/>
    <row r="54793" ht="13.15" customHeight="1" x14ac:dyDescent="0.2"/>
    <row r="54794" ht="13.15" customHeight="1" x14ac:dyDescent="0.2"/>
    <row r="54795" ht="13.15" customHeight="1" x14ac:dyDescent="0.2"/>
    <row r="54796" ht="13.15" customHeight="1" x14ac:dyDescent="0.2"/>
    <row r="54797" ht="13.15" customHeight="1" x14ac:dyDescent="0.2"/>
    <row r="54798" ht="13.15" customHeight="1" x14ac:dyDescent="0.2"/>
    <row r="54799" ht="13.15" customHeight="1" x14ac:dyDescent="0.2"/>
    <row r="54800" ht="13.15" customHeight="1" x14ac:dyDescent="0.2"/>
    <row r="54801" ht="13.15" customHeight="1" x14ac:dyDescent="0.2"/>
    <row r="54802" ht="13.15" customHeight="1" x14ac:dyDescent="0.2"/>
    <row r="54803" ht="13.15" customHeight="1" x14ac:dyDescent="0.2"/>
    <row r="54804" ht="13.15" customHeight="1" x14ac:dyDescent="0.2"/>
    <row r="54805" ht="13.15" customHeight="1" x14ac:dyDescent="0.2"/>
    <row r="54806" ht="13.15" customHeight="1" x14ac:dyDescent="0.2"/>
    <row r="54807" ht="13.15" customHeight="1" x14ac:dyDescent="0.2"/>
    <row r="54808" ht="13.15" customHeight="1" x14ac:dyDescent="0.2"/>
    <row r="54809" ht="13.15" customHeight="1" x14ac:dyDescent="0.2"/>
    <row r="54810" ht="13.15" customHeight="1" x14ac:dyDescent="0.2"/>
    <row r="54811" ht="13.15" customHeight="1" x14ac:dyDescent="0.2"/>
    <row r="54812" ht="13.15" customHeight="1" x14ac:dyDescent="0.2"/>
    <row r="54813" ht="13.15" customHeight="1" x14ac:dyDescent="0.2"/>
    <row r="54814" ht="13.15" customHeight="1" x14ac:dyDescent="0.2"/>
    <row r="54815" ht="13.15" customHeight="1" x14ac:dyDescent="0.2"/>
    <row r="54816" ht="13.15" customHeight="1" x14ac:dyDescent="0.2"/>
    <row r="54817" ht="13.15" customHeight="1" x14ac:dyDescent="0.2"/>
    <row r="54818" ht="13.15" customHeight="1" x14ac:dyDescent="0.2"/>
    <row r="54819" ht="13.15" customHeight="1" x14ac:dyDescent="0.2"/>
    <row r="54820" ht="13.15" customHeight="1" x14ac:dyDescent="0.2"/>
    <row r="54821" ht="13.15" customHeight="1" x14ac:dyDescent="0.2"/>
    <row r="54822" ht="13.15" customHeight="1" x14ac:dyDescent="0.2"/>
    <row r="54823" ht="13.15" customHeight="1" x14ac:dyDescent="0.2"/>
    <row r="54824" ht="13.15" customHeight="1" x14ac:dyDescent="0.2"/>
    <row r="54825" ht="13.15" customHeight="1" x14ac:dyDescent="0.2"/>
    <row r="54826" ht="13.15" customHeight="1" x14ac:dyDescent="0.2"/>
    <row r="54827" ht="13.15" customHeight="1" x14ac:dyDescent="0.2"/>
    <row r="54828" ht="13.15" customHeight="1" x14ac:dyDescent="0.2"/>
    <row r="54829" ht="13.15" customHeight="1" x14ac:dyDescent="0.2"/>
    <row r="54830" ht="13.15" customHeight="1" x14ac:dyDescent="0.2"/>
    <row r="54831" ht="13.15" customHeight="1" x14ac:dyDescent="0.2"/>
    <row r="54832" ht="13.15" customHeight="1" x14ac:dyDescent="0.2"/>
    <row r="54833" ht="13.15" customHeight="1" x14ac:dyDescent="0.2"/>
    <row r="54834" ht="13.15" customHeight="1" x14ac:dyDescent="0.2"/>
    <row r="54835" ht="13.15" customHeight="1" x14ac:dyDescent="0.2"/>
    <row r="54836" ht="13.15" customHeight="1" x14ac:dyDescent="0.2"/>
    <row r="54837" ht="13.15" customHeight="1" x14ac:dyDescent="0.2"/>
    <row r="54838" ht="13.15" customHeight="1" x14ac:dyDescent="0.2"/>
    <row r="54839" ht="13.15" customHeight="1" x14ac:dyDescent="0.2"/>
    <row r="54840" ht="13.15" customHeight="1" x14ac:dyDescent="0.2"/>
    <row r="54841" ht="13.15" customHeight="1" x14ac:dyDescent="0.2"/>
    <row r="54842" ht="13.15" customHeight="1" x14ac:dyDescent="0.2"/>
    <row r="54843" ht="13.15" customHeight="1" x14ac:dyDescent="0.2"/>
    <row r="54844" ht="13.15" customHeight="1" x14ac:dyDescent="0.2"/>
    <row r="54845" ht="13.15" customHeight="1" x14ac:dyDescent="0.2"/>
    <row r="54846" ht="13.15" customHeight="1" x14ac:dyDescent="0.2"/>
    <row r="54847" ht="13.15" customHeight="1" x14ac:dyDescent="0.2"/>
    <row r="54848" ht="13.15" customHeight="1" x14ac:dyDescent="0.2"/>
    <row r="54849" ht="13.15" customHeight="1" x14ac:dyDescent="0.2"/>
    <row r="54850" ht="13.15" customHeight="1" x14ac:dyDescent="0.2"/>
    <row r="54851" ht="13.15" customHeight="1" x14ac:dyDescent="0.2"/>
    <row r="54852" ht="13.15" customHeight="1" x14ac:dyDescent="0.2"/>
    <row r="54853" ht="13.15" customHeight="1" x14ac:dyDescent="0.2"/>
    <row r="54854" ht="13.15" customHeight="1" x14ac:dyDescent="0.2"/>
    <row r="54855" ht="13.15" customHeight="1" x14ac:dyDescent="0.2"/>
    <row r="54856" ht="13.15" customHeight="1" x14ac:dyDescent="0.2"/>
    <row r="54857" ht="13.15" customHeight="1" x14ac:dyDescent="0.2"/>
    <row r="54858" ht="13.15" customHeight="1" x14ac:dyDescent="0.2"/>
    <row r="54859" ht="13.15" customHeight="1" x14ac:dyDescent="0.2"/>
    <row r="54860" ht="13.15" customHeight="1" x14ac:dyDescent="0.2"/>
    <row r="54861" ht="13.15" customHeight="1" x14ac:dyDescent="0.2"/>
    <row r="54862" ht="13.15" customHeight="1" x14ac:dyDescent="0.2"/>
    <row r="54863" ht="13.15" customHeight="1" x14ac:dyDescent="0.2"/>
    <row r="54864" ht="13.15" customHeight="1" x14ac:dyDescent="0.2"/>
    <row r="54865" ht="13.15" customHeight="1" x14ac:dyDescent="0.2"/>
    <row r="54866" ht="13.15" customHeight="1" x14ac:dyDescent="0.2"/>
    <row r="54867" ht="13.15" customHeight="1" x14ac:dyDescent="0.2"/>
    <row r="54868" ht="13.15" customHeight="1" x14ac:dyDescent="0.2"/>
    <row r="54869" ht="13.15" customHeight="1" x14ac:dyDescent="0.2"/>
    <row r="54870" ht="13.15" customHeight="1" x14ac:dyDescent="0.2"/>
    <row r="54871" ht="13.15" customHeight="1" x14ac:dyDescent="0.2"/>
    <row r="54872" ht="13.15" customHeight="1" x14ac:dyDescent="0.2"/>
    <row r="54873" ht="13.15" customHeight="1" x14ac:dyDescent="0.2"/>
    <row r="54874" ht="13.15" customHeight="1" x14ac:dyDescent="0.2"/>
    <row r="54875" ht="13.15" customHeight="1" x14ac:dyDescent="0.2"/>
    <row r="54876" ht="13.15" customHeight="1" x14ac:dyDescent="0.2"/>
    <row r="54877" ht="13.15" customHeight="1" x14ac:dyDescent="0.2"/>
    <row r="54878" ht="13.15" customHeight="1" x14ac:dyDescent="0.2"/>
    <row r="54879" ht="13.15" customHeight="1" x14ac:dyDescent="0.2"/>
    <row r="54880" ht="13.15" customHeight="1" x14ac:dyDescent="0.2"/>
    <row r="54881" ht="13.15" customHeight="1" x14ac:dyDescent="0.2"/>
    <row r="54882" ht="13.15" customHeight="1" x14ac:dyDescent="0.2"/>
    <row r="54883" ht="13.15" customHeight="1" x14ac:dyDescent="0.2"/>
    <row r="54884" ht="13.15" customHeight="1" x14ac:dyDescent="0.2"/>
    <row r="54885" ht="13.15" customHeight="1" x14ac:dyDescent="0.2"/>
    <row r="54886" ht="13.15" customHeight="1" x14ac:dyDescent="0.2"/>
    <row r="54887" ht="13.15" customHeight="1" x14ac:dyDescent="0.2"/>
    <row r="54888" ht="13.15" customHeight="1" x14ac:dyDescent="0.2"/>
    <row r="54889" ht="13.15" customHeight="1" x14ac:dyDescent="0.2"/>
    <row r="54890" ht="13.15" customHeight="1" x14ac:dyDescent="0.2"/>
    <row r="54891" ht="13.15" customHeight="1" x14ac:dyDescent="0.2"/>
    <row r="54892" ht="13.15" customHeight="1" x14ac:dyDescent="0.2"/>
    <row r="54893" ht="13.15" customHeight="1" x14ac:dyDescent="0.2"/>
    <row r="54894" ht="13.15" customHeight="1" x14ac:dyDescent="0.2"/>
    <row r="54895" ht="13.15" customHeight="1" x14ac:dyDescent="0.2"/>
    <row r="54896" ht="13.15" customHeight="1" x14ac:dyDescent="0.2"/>
    <row r="54897" ht="13.15" customHeight="1" x14ac:dyDescent="0.2"/>
    <row r="54898" ht="13.15" customHeight="1" x14ac:dyDescent="0.2"/>
    <row r="54899" ht="13.15" customHeight="1" x14ac:dyDescent="0.2"/>
    <row r="54900" ht="13.15" customHeight="1" x14ac:dyDescent="0.2"/>
    <row r="54901" ht="13.15" customHeight="1" x14ac:dyDescent="0.2"/>
    <row r="54902" ht="13.15" customHeight="1" x14ac:dyDescent="0.2"/>
    <row r="54903" ht="13.15" customHeight="1" x14ac:dyDescent="0.2"/>
    <row r="54904" ht="13.15" customHeight="1" x14ac:dyDescent="0.2"/>
    <row r="54905" ht="13.15" customHeight="1" x14ac:dyDescent="0.2"/>
    <row r="54906" ht="13.15" customHeight="1" x14ac:dyDescent="0.2"/>
    <row r="54907" ht="13.15" customHeight="1" x14ac:dyDescent="0.2"/>
    <row r="54908" ht="13.15" customHeight="1" x14ac:dyDescent="0.2"/>
    <row r="54909" ht="13.15" customHeight="1" x14ac:dyDescent="0.2"/>
    <row r="54910" ht="13.15" customHeight="1" x14ac:dyDescent="0.2"/>
    <row r="54911" ht="13.15" customHeight="1" x14ac:dyDescent="0.2"/>
    <row r="54912" ht="13.15" customHeight="1" x14ac:dyDescent="0.2"/>
    <row r="54913" ht="13.15" customHeight="1" x14ac:dyDescent="0.2"/>
    <row r="54914" ht="13.15" customHeight="1" x14ac:dyDescent="0.2"/>
    <row r="54915" ht="13.15" customHeight="1" x14ac:dyDescent="0.2"/>
    <row r="54916" ht="13.15" customHeight="1" x14ac:dyDescent="0.2"/>
    <row r="54917" ht="13.15" customHeight="1" x14ac:dyDescent="0.2"/>
    <row r="54918" ht="13.15" customHeight="1" x14ac:dyDescent="0.2"/>
    <row r="54919" ht="13.15" customHeight="1" x14ac:dyDescent="0.2"/>
    <row r="54920" ht="13.15" customHeight="1" x14ac:dyDescent="0.2"/>
    <row r="54921" ht="13.15" customHeight="1" x14ac:dyDescent="0.2"/>
    <row r="54922" ht="13.15" customHeight="1" x14ac:dyDescent="0.2"/>
    <row r="54923" ht="13.15" customHeight="1" x14ac:dyDescent="0.2"/>
    <row r="54924" ht="13.15" customHeight="1" x14ac:dyDescent="0.2"/>
    <row r="54925" ht="13.15" customHeight="1" x14ac:dyDescent="0.2"/>
    <row r="54926" ht="13.15" customHeight="1" x14ac:dyDescent="0.2"/>
    <row r="54927" ht="13.15" customHeight="1" x14ac:dyDescent="0.2"/>
    <row r="54928" ht="13.15" customHeight="1" x14ac:dyDescent="0.2"/>
    <row r="54929" ht="13.15" customHeight="1" x14ac:dyDescent="0.2"/>
    <row r="54930" ht="13.15" customHeight="1" x14ac:dyDescent="0.2"/>
    <row r="54931" ht="13.15" customHeight="1" x14ac:dyDescent="0.2"/>
    <row r="54932" ht="13.15" customHeight="1" x14ac:dyDescent="0.2"/>
    <row r="54933" ht="13.15" customHeight="1" x14ac:dyDescent="0.2"/>
    <row r="54934" ht="13.15" customHeight="1" x14ac:dyDescent="0.2"/>
    <row r="54935" ht="13.15" customHeight="1" x14ac:dyDescent="0.2"/>
    <row r="54936" ht="13.15" customHeight="1" x14ac:dyDescent="0.2"/>
    <row r="54937" ht="13.15" customHeight="1" x14ac:dyDescent="0.2"/>
    <row r="54938" ht="13.15" customHeight="1" x14ac:dyDescent="0.2"/>
    <row r="54939" ht="13.15" customHeight="1" x14ac:dyDescent="0.2"/>
    <row r="54940" ht="13.15" customHeight="1" x14ac:dyDescent="0.2"/>
    <row r="54941" ht="13.15" customHeight="1" x14ac:dyDescent="0.2"/>
    <row r="54942" ht="13.15" customHeight="1" x14ac:dyDescent="0.2"/>
    <row r="54943" ht="13.15" customHeight="1" x14ac:dyDescent="0.2"/>
    <row r="54944" ht="13.15" customHeight="1" x14ac:dyDescent="0.2"/>
    <row r="54945" ht="13.15" customHeight="1" x14ac:dyDescent="0.2"/>
    <row r="54946" ht="13.15" customHeight="1" x14ac:dyDescent="0.2"/>
    <row r="54947" ht="13.15" customHeight="1" x14ac:dyDescent="0.2"/>
    <row r="54948" ht="13.15" customHeight="1" x14ac:dyDescent="0.2"/>
    <row r="54949" ht="13.15" customHeight="1" x14ac:dyDescent="0.2"/>
    <row r="54950" ht="13.15" customHeight="1" x14ac:dyDescent="0.2"/>
    <row r="54951" ht="13.15" customHeight="1" x14ac:dyDescent="0.2"/>
    <row r="54952" ht="13.15" customHeight="1" x14ac:dyDescent="0.2"/>
    <row r="54953" ht="13.15" customHeight="1" x14ac:dyDescent="0.2"/>
    <row r="54954" ht="13.15" customHeight="1" x14ac:dyDescent="0.2"/>
    <row r="54955" ht="13.15" customHeight="1" x14ac:dyDescent="0.2"/>
    <row r="54956" ht="13.15" customHeight="1" x14ac:dyDescent="0.2"/>
    <row r="54957" ht="13.15" customHeight="1" x14ac:dyDescent="0.2"/>
    <row r="54958" ht="13.15" customHeight="1" x14ac:dyDescent="0.2"/>
    <row r="54959" ht="13.15" customHeight="1" x14ac:dyDescent="0.2"/>
    <row r="54960" ht="13.15" customHeight="1" x14ac:dyDescent="0.2"/>
    <row r="54961" ht="13.15" customHeight="1" x14ac:dyDescent="0.2"/>
    <row r="54962" ht="13.15" customHeight="1" x14ac:dyDescent="0.2"/>
    <row r="54963" ht="13.15" customHeight="1" x14ac:dyDescent="0.2"/>
    <row r="54964" ht="13.15" customHeight="1" x14ac:dyDescent="0.2"/>
    <row r="54965" ht="13.15" customHeight="1" x14ac:dyDescent="0.2"/>
    <row r="54966" ht="13.15" customHeight="1" x14ac:dyDescent="0.2"/>
    <row r="54967" ht="13.15" customHeight="1" x14ac:dyDescent="0.2"/>
    <row r="54968" ht="13.15" customHeight="1" x14ac:dyDescent="0.2"/>
    <row r="54969" ht="13.15" customHeight="1" x14ac:dyDescent="0.2"/>
    <row r="54970" ht="13.15" customHeight="1" x14ac:dyDescent="0.2"/>
    <row r="54971" ht="13.15" customHeight="1" x14ac:dyDescent="0.2"/>
    <row r="54972" ht="13.15" customHeight="1" x14ac:dyDescent="0.2"/>
    <row r="54973" ht="13.15" customHeight="1" x14ac:dyDescent="0.2"/>
    <row r="54974" ht="13.15" customHeight="1" x14ac:dyDescent="0.2"/>
    <row r="54975" ht="13.15" customHeight="1" x14ac:dyDescent="0.2"/>
    <row r="54976" ht="13.15" customHeight="1" x14ac:dyDescent="0.2"/>
    <row r="54977" ht="13.15" customHeight="1" x14ac:dyDescent="0.2"/>
    <row r="54978" ht="13.15" customHeight="1" x14ac:dyDescent="0.2"/>
    <row r="54979" ht="13.15" customHeight="1" x14ac:dyDescent="0.2"/>
    <row r="54980" ht="13.15" customHeight="1" x14ac:dyDescent="0.2"/>
    <row r="54981" ht="13.15" customHeight="1" x14ac:dyDescent="0.2"/>
    <row r="54982" ht="13.15" customHeight="1" x14ac:dyDescent="0.2"/>
    <row r="54983" ht="13.15" customHeight="1" x14ac:dyDescent="0.2"/>
    <row r="54984" ht="13.15" customHeight="1" x14ac:dyDescent="0.2"/>
    <row r="54985" ht="13.15" customHeight="1" x14ac:dyDescent="0.2"/>
    <row r="54986" ht="13.15" customHeight="1" x14ac:dyDescent="0.2"/>
    <row r="54987" ht="13.15" customHeight="1" x14ac:dyDescent="0.2"/>
    <row r="54988" ht="13.15" customHeight="1" x14ac:dyDescent="0.2"/>
    <row r="54989" ht="13.15" customHeight="1" x14ac:dyDescent="0.2"/>
    <row r="54990" ht="13.15" customHeight="1" x14ac:dyDescent="0.2"/>
    <row r="54991" ht="13.15" customHeight="1" x14ac:dyDescent="0.2"/>
    <row r="54992" ht="13.15" customHeight="1" x14ac:dyDescent="0.2"/>
    <row r="54993" ht="13.15" customHeight="1" x14ac:dyDescent="0.2"/>
    <row r="54994" ht="13.15" customHeight="1" x14ac:dyDescent="0.2"/>
    <row r="54995" ht="13.15" customHeight="1" x14ac:dyDescent="0.2"/>
    <row r="54996" ht="13.15" customHeight="1" x14ac:dyDescent="0.2"/>
    <row r="54997" ht="13.15" customHeight="1" x14ac:dyDescent="0.2"/>
    <row r="54998" ht="13.15" customHeight="1" x14ac:dyDescent="0.2"/>
    <row r="54999" ht="13.15" customHeight="1" x14ac:dyDescent="0.2"/>
    <row r="55000" ht="13.15" customHeight="1" x14ac:dyDescent="0.2"/>
    <row r="55001" ht="13.15" customHeight="1" x14ac:dyDescent="0.2"/>
    <row r="55002" ht="13.15" customHeight="1" x14ac:dyDescent="0.2"/>
    <row r="55003" ht="13.15" customHeight="1" x14ac:dyDescent="0.2"/>
    <row r="55004" ht="13.15" customHeight="1" x14ac:dyDescent="0.2"/>
    <row r="55005" ht="13.15" customHeight="1" x14ac:dyDescent="0.2"/>
    <row r="55006" ht="13.15" customHeight="1" x14ac:dyDescent="0.2"/>
    <row r="55007" ht="13.15" customHeight="1" x14ac:dyDescent="0.2"/>
    <row r="55008" ht="13.15" customHeight="1" x14ac:dyDescent="0.2"/>
    <row r="55009" ht="13.15" customHeight="1" x14ac:dyDescent="0.2"/>
    <row r="55010" ht="13.15" customHeight="1" x14ac:dyDescent="0.2"/>
    <row r="55011" ht="13.15" customHeight="1" x14ac:dyDescent="0.2"/>
    <row r="55012" ht="13.15" customHeight="1" x14ac:dyDescent="0.2"/>
    <row r="55013" ht="13.15" customHeight="1" x14ac:dyDescent="0.2"/>
    <row r="55014" ht="13.15" customHeight="1" x14ac:dyDescent="0.2"/>
    <row r="55015" ht="13.15" customHeight="1" x14ac:dyDescent="0.2"/>
    <row r="55016" ht="13.15" customHeight="1" x14ac:dyDescent="0.2"/>
    <row r="55017" ht="13.15" customHeight="1" x14ac:dyDescent="0.2"/>
    <row r="55018" ht="13.15" customHeight="1" x14ac:dyDescent="0.2"/>
    <row r="55019" ht="13.15" customHeight="1" x14ac:dyDescent="0.2"/>
    <row r="55020" ht="13.15" customHeight="1" x14ac:dyDescent="0.2"/>
    <row r="55021" ht="13.15" customHeight="1" x14ac:dyDescent="0.2"/>
    <row r="55022" ht="13.15" customHeight="1" x14ac:dyDescent="0.2"/>
    <row r="55023" ht="13.15" customHeight="1" x14ac:dyDescent="0.2"/>
    <row r="55024" ht="13.15" customHeight="1" x14ac:dyDescent="0.2"/>
    <row r="55025" ht="13.15" customHeight="1" x14ac:dyDescent="0.2"/>
    <row r="55026" ht="13.15" customHeight="1" x14ac:dyDescent="0.2"/>
    <row r="55027" ht="13.15" customHeight="1" x14ac:dyDescent="0.2"/>
    <row r="55028" ht="13.15" customHeight="1" x14ac:dyDescent="0.2"/>
    <row r="55029" ht="13.15" customHeight="1" x14ac:dyDescent="0.2"/>
    <row r="55030" ht="13.15" customHeight="1" x14ac:dyDescent="0.2"/>
    <row r="55031" ht="13.15" customHeight="1" x14ac:dyDescent="0.2"/>
    <row r="55032" ht="13.15" customHeight="1" x14ac:dyDescent="0.2"/>
    <row r="55033" ht="13.15" customHeight="1" x14ac:dyDescent="0.2"/>
    <row r="55034" ht="13.15" customHeight="1" x14ac:dyDescent="0.2"/>
    <row r="55035" ht="13.15" customHeight="1" x14ac:dyDescent="0.2"/>
    <row r="55036" ht="13.15" customHeight="1" x14ac:dyDescent="0.2"/>
    <row r="55037" ht="13.15" customHeight="1" x14ac:dyDescent="0.2"/>
    <row r="55038" ht="13.15" customHeight="1" x14ac:dyDescent="0.2"/>
    <row r="55039" ht="13.15" customHeight="1" x14ac:dyDescent="0.2"/>
    <row r="55040" ht="13.15" customHeight="1" x14ac:dyDescent="0.2"/>
    <row r="55041" ht="13.15" customHeight="1" x14ac:dyDescent="0.2"/>
    <row r="55042" ht="13.15" customHeight="1" x14ac:dyDescent="0.2"/>
    <row r="55043" ht="13.15" customHeight="1" x14ac:dyDescent="0.2"/>
    <row r="55044" ht="13.15" customHeight="1" x14ac:dyDescent="0.2"/>
    <row r="55045" ht="13.15" customHeight="1" x14ac:dyDescent="0.2"/>
    <row r="55046" ht="13.15" customHeight="1" x14ac:dyDescent="0.2"/>
    <row r="55047" ht="13.15" customHeight="1" x14ac:dyDescent="0.2"/>
    <row r="55048" ht="13.15" customHeight="1" x14ac:dyDescent="0.2"/>
    <row r="55049" ht="13.15" customHeight="1" x14ac:dyDescent="0.2"/>
    <row r="55050" ht="13.15" customHeight="1" x14ac:dyDescent="0.2"/>
    <row r="55051" ht="13.15" customHeight="1" x14ac:dyDescent="0.2"/>
    <row r="55052" ht="13.15" customHeight="1" x14ac:dyDescent="0.2"/>
    <row r="55053" ht="13.15" customHeight="1" x14ac:dyDescent="0.2"/>
    <row r="55054" ht="13.15" customHeight="1" x14ac:dyDescent="0.2"/>
    <row r="55055" ht="13.15" customHeight="1" x14ac:dyDescent="0.2"/>
    <row r="55056" ht="13.15" customHeight="1" x14ac:dyDescent="0.2"/>
    <row r="55057" ht="13.15" customHeight="1" x14ac:dyDescent="0.2"/>
    <row r="55058" ht="13.15" customHeight="1" x14ac:dyDescent="0.2"/>
    <row r="55059" ht="13.15" customHeight="1" x14ac:dyDescent="0.2"/>
    <row r="55060" ht="13.15" customHeight="1" x14ac:dyDescent="0.2"/>
    <row r="55061" ht="13.15" customHeight="1" x14ac:dyDescent="0.2"/>
    <row r="55062" ht="13.15" customHeight="1" x14ac:dyDescent="0.2"/>
    <row r="55063" ht="13.15" customHeight="1" x14ac:dyDescent="0.2"/>
    <row r="55064" ht="13.15" customHeight="1" x14ac:dyDescent="0.2"/>
    <row r="55065" ht="13.15" customHeight="1" x14ac:dyDescent="0.2"/>
    <row r="55066" ht="13.15" customHeight="1" x14ac:dyDescent="0.2"/>
    <row r="55067" ht="13.15" customHeight="1" x14ac:dyDescent="0.2"/>
    <row r="55068" ht="13.15" customHeight="1" x14ac:dyDescent="0.2"/>
    <row r="55069" ht="13.15" customHeight="1" x14ac:dyDescent="0.2"/>
    <row r="55070" ht="13.15" customHeight="1" x14ac:dyDescent="0.2"/>
    <row r="55071" ht="13.15" customHeight="1" x14ac:dyDescent="0.2"/>
    <row r="55072" ht="13.15" customHeight="1" x14ac:dyDescent="0.2"/>
    <row r="55073" ht="13.15" customHeight="1" x14ac:dyDescent="0.2"/>
    <row r="55074" ht="13.15" customHeight="1" x14ac:dyDescent="0.2"/>
    <row r="55075" ht="13.15" customHeight="1" x14ac:dyDescent="0.2"/>
    <row r="55076" ht="13.15" customHeight="1" x14ac:dyDescent="0.2"/>
    <row r="55077" ht="13.15" customHeight="1" x14ac:dyDescent="0.2"/>
    <row r="55078" ht="13.15" customHeight="1" x14ac:dyDescent="0.2"/>
    <row r="55079" ht="13.15" customHeight="1" x14ac:dyDescent="0.2"/>
    <row r="55080" ht="13.15" customHeight="1" x14ac:dyDescent="0.2"/>
    <row r="55081" ht="13.15" customHeight="1" x14ac:dyDescent="0.2"/>
    <row r="55082" ht="13.15" customHeight="1" x14ac:dyDescent="0.2"/>
    <row r="55083" ht="13.15" customHeight="1" x14ac:dyDescent="0.2"/>
    <row r="55084" ht="13.15" customHeight="1" x14ac:dyDescent="0.2"/>
    <row r="55085" ht="13.15" customHeight="1" x14ac:dyDescent="0.2"/>
    <row r="55086" ht="13.15" customHeight="1" x14ac:dyDescent="0.2"/>
    <row r="55087" ht="13.15" customHeight="1" x14ac:dyDescent="0.2"/>
    <row r="55088" ht="13.15" customHeight="1" x14ac:dyDescent="0.2"/>
    <row r="55089" ht="13.15" customHeight="1" x14ac:dyDescent="0.2"/>
    <row r="55090" ht="13.15" customHeight="1" x14ac:dyDescent="0.2"/>
    <row r="55091" ht="13.15" customHeight="1" x14ac:dyDescent="0.2"/>
    <row r="55092" ht="13.15" customHeight="1" x14ac:dyDescent="0.2"/>
    <row r="55093" ht="13.15" customHeight="1" x14ac:dyDescent="0.2"/>
    <row r="55094" ht="13.15" customHeight="1" x14ac:dyDescent="0.2"/>
    <row r="55095" ht="13.15" customHeight="1" x14ac:dyDescent="0.2"/>
    <row r="55096" ht="13.15" customHeight="1" x14ac:dyDescent="0.2"/>
    <row r="55097" ht="13.15" customHeight="1" x14ac:dyDescent="0.2"/>
    <row r="55098" ht="13.15" customHeight="1" x14ac:dyDescent="0.2"/>
    <row r="55099" ht="13.15" customHeight="1" x14ac:dyDescent="0.2"/>
    <row r="55100" ht="13.15" customHeight="1" x14ac:dyDescent="0.2"/>
    <row r="55101" ht="13.15" customHeight="1" x14ac:dyDescent="0.2"/>
    <row r="55102" ht="13.15" customHeight="1" x14ac:dyDescent="0.2"/>
    <row r="55103" ht="13.15" customHeight="1" x14ac:dyDescent="0.2"/>
    <row r="55104" ht="13.15" customHeight="1" x14ac:dyDescent="0.2"/>
    <row r="55105" ht="13.15" customHeight="1" x14ac:dyDescent="0.2"/>
    <row r="55106" ht="13.15" customHeight="1" x14ac:dyDescent="0.2"/>
    <row r="55107" ht="13.15" customHeight="1" x14ac:dyDescent="0.2"/>
    <row r="55108" ht="13.15" customHeight="1" x14ac:dyDescent="0.2"/>
    <row r="55109" ht="13.15" customHeight="1" x14ac:dyDescent="0.2"/>
    <row r="55110" ht="13.15" customHeight="1" x14ac:dyDescent="0.2"/>
    <row r="55111" ht="13.15" customHeight="1" x14ac:dyDescent="0.2"/>
    <row r="55112" ht="13.15" customHeight="1" x14ac:dyDescent="0.2"/>
    <row r="55113" ht="13.15" customHeight="1" x14ac:dyDescent="0.2"/>
    <row r="55114" ht="13.15" customHeight="1" x14ac:dyDescent="0.2"/>
    <row r="55115" ht="13.15" customHeight="1" x14ac:dyDescent="0.2"/>
    <row r="55116" ht="13.15" customHeight="1" x14ac:dyDescent="0.2"/>
    <row r="55117" ht="13.15" customHeight="1" x14ac:dyDescent="0.2"/>
    <row r="55118" ht="13.15" customHeight="1" x14ac:dyDescent="0.2"/>
    <row r="55119" ht="13.15" customHeight="1" x14ac:dyDescent="0.2"/>
    <row r="55120" ht="13.15" customHeight="1" x14ac:dyDescent="0.2"/>
    <row r="55121" ht="13.15" customHeight="1" x14ac:dyDescent="0.2"/>
    <row r="55122" ht="13.15" customHeight="1" x14ac:dyDescent="0.2"/>
    <row r="55123" ht="13.15" customHeight="1" x14ac:dyDescent="0.2"/>
    <row r="55124" ht="13.15" customHeight="1" x14ac:dyDescent="0.2"/>
    <row r="55125" ht="13.15" customHeight="1" x14ac:dyDescent="0.2"/>
    <row r="55126" ht="13.15" customHeight="1" x14ac:dyDescent="0.2"/>
    <row r="55127" ht="13.15" customHeight="1" x14ac:dyDescent="0.2"/>
    <row r="55128" ht="13.15" customHeight="1" x14ac:dyDescent="0.2"/>
    <row r="55129" ht="13.15" customHeight="1" x14ac:dyDescent="0.2"/>
    <row r="55130" ht="13.15" customHeight="1" x14ac:dyDescent="0.2"/>
    <row r="55131" ht="13.15" customHeight="1" x14ac:dyDescent="0.2"/>
    <row r="55132" ht="13.15" customHeight="1" x14ac:dyDescent="0.2"/>
    <row r="55133" ht="13.15" customHeight="1" x14ac:dyDescent="0.2"/>
    <row r="55134" ht="13.15" customHeight="1" x14ac:dyDescent="0.2"/>
    <row r="55135" ht="13.15" customHeight="1" x14ac:dyDescent="0.2"/>
    <row r="55136" ht="13.15" customHeight="1" x14ac:dyDescent="0.2"/>
    <row r="55137" ht="13.15" customHeight="1" x14ac:dyDescent="0.2"/>
    <row r="55138" ht="13.15" customHeight="1" x14ac:dyDescent="0.2"/>
    <row r="55139" ht="13.15" customHeight="1" x14ac:dyDescent="0.2"/>
    <row r="55140" ht="13.15" customHeight="1" x14ac:dyDescent="0.2"/>
    <row r="55141" ht="13.15" customHeight="1" x14ac:dyDescent="0.2"/>
    <row r="55142" ht="13.15" customHeight="1" x14ac:dyDescent="0.2"/>
    <row r="55143" ht="13.15" customHeight="1" x14ac:dyDescent="0.2"/>
    <row r="55144" ht="13.15" customHeight="1" x14ac:dyDescent="0.2"/>
    <row r="55145" ht="13.15" customHeight="1" x14ac:dyDescent="0.2"/>
    <row r="55146" ht="13.15" customHeight="1" x14ac:dyDescent="0.2"/>
    <row r="55147" ht="13.15" customHeight="1" x14ac:dyDescent="0.2"/>
    <row r="55148" ht="13.15" customHeight="1" x14ac:dyDescent="0.2"/>
    <row r="55149" ht="13.15" customHeight="1" x14ac:dyDescent="0.2"/>
    <row r="55150" ht="13.15" customHeight="1" x14ac:dyDescent="0.2"/>
    <row r="55151" ht="13.15" customHeight="1" x14ac:dyDescent="0.2"/>
    <row r="55152" ht="13.15" customHeight="1" x14ac:dyDescent="0.2"/>
    <row r="55153" ht="13.15" customHeight="1" x14ac:dyDescent="0.2"/>
    <row r="55154" ht="13.15" customHeight="1" x14ac:dyDescent="0.2"/>
    <row r="55155" ht="13.15" customHeight="1" x14ac:dyDescent="0.2"/>
    <row r="55156" ht="13.15" customHeight="1" x14ac:dyDescent="0.2"/>
    <row r="55157" ht="13.15" customHeight="1" x14ac:dyDescent="0.2"/>
    <row r="55158" ht="13.15" customHeight="1" x14ac:dyDescent="0.2"/>
    <row r="55159" ht="13.15" customHeight="1" x14ac:dyDescent="0.2"/>
    <row r="55160" ht="13.15" customHeight="1" x14ac:dyDescent="0.2"/>
    <row r="55161" ht="13.15" customHeight="1" x14ac:dyDescent="0.2"/>
    <row r="55162" ht="13.15" customHeight="1" x14ac:dyDescent="0.2"/>
    <row r="55163" ht="13.15" customHeight="1" x14ac:dyDescent="0.2"/>
    <row r="55164" ht="13.15" customHeight="1" x14ac:dyDescent="0.2"/>
    <row r="55165" ht="13.15" customHeight="1" x14ac:dyDescent="0.2"/>
    <row r="55166" ht="13.15" customHeight="1" x14ac:dyDescent="0.2"/>
    <row r="55167" ht="13.15" customHeight="1" x14ac:dyDescent="0.2"/>
    <row r="55168" ht="13.15" customHeight="1" x14ac:dyDescent="0.2"/>
    <row r="55169" ht="13.15" customHeight="1" x14ac:dyDescent="0.2"/>
    <row r="55170" ht="13.15" customHeight="1" x14ac:dyDescent="0.2"/>
    <row r="55171" ht="13.15" customHeight="1" x14ac:dyDescent="0.2"/>
    <row r="55172" ht="13.15" customHeight="1" x14ac:dyDescent="0.2"/>
    <row r="55173" ht="13.15" customHeight="1" x14ac:dyDescent="0.2"/>
    <row r="55174" ht="13.15" customHeight="1" x14ac:dyDescent="0.2"/>
    <row r="55175" ht="13.15" customHeight="1" x14ac:dyDescent="0.2"/>
    <row r="55176" ht="13.15" customHeight="1" x14ac:dyDescent="0.2"/>
    <row r="55177" ht="13.15" customHeight="1" x14ac:dyDescent="0.2"/>
    <row r="55178" ht="13.15" customHeight="1" x14ac:dyDescent="0.2"/>
    <row r="55179" ht="13.15" customHeight="1" x14ac:dyDescent="0.2"/>
    <row r="55180" ht="13.15" customHeight="1" x14ac:dyDescent="0.2"/>
    <row r="55181" ht="13.15" customHeight="1" x14ac:dyDescent="0.2"/>
    <row r="55182" ht="13.15" customHeight="1" x14ac:dyDescent="0.2"/>
    <row r="55183" ht="13.15" customHeight="1" x14ac:dyDescent="0.2"/>
    <row r="55184" ht="13.15" customHeight="1" x14ac:dyDescent="0.2"/>
    <row r="55185" ht="13.15" customHeight="1" x14ac:dyDescent="0.2"/>
    <row r="55186" ht="13.15" customHeight="1" x14ac:dyDescent="0.2"/>
    <row r="55187" ht="13.15" customHeight="1" x14ac:dyDescent="0.2"/>
    <row r="55188" ht="13.15" customHeight="1" x14ac:dyDescent="0.2"/>
    <row r="55189" ht="13.15" customHeight="1" x14ac:dyDescent="0.2"/>
    <row r="55190" ht="13.15" customHeight="1" x14ac:dyDescent="0.2"/>
    <row r="55191" ht="13.15" customHeight="1" x14ac:dyDescent="0.2"/>
    <row r="55192" ht="13.15" customHeight="1" x14ac:dyDescent="0.2"/>
    <row r="55193" ht="13.15" customHeight="1" x14ac:dyDescent="0.2"/>
    <row r="55194" ht="13.15" customHeight="1" x14ac:dyDescent="0.2"/>
    <row r="55195" ht="13.15" customHeight="1" x14ac:dyDescent="0.2"/>
    <row r="55196" ht="13.15" customHeight="1" x14ac:dyDescent="0.2"/>
    <row r="55197" ht="13.15" customHeight="1" x14ac:dyDescent="0.2"/>
    <row r="55198" ht="13.15" customHeight="1" x14ac:dyDescent="0.2"/>
    <row r="55199" ht="13.15" customHeight="1" x14ac:dyDescent="0.2"/>
    <row r="55200" ht="13.15" customHeight="1" x14ac:dyDescent="0.2"/>
    <row r="55201" ht="13.15" customHeight="1" x14ac:dyDescent="0.2"/>
    <row r="55202" ht="13.15" customHeight="1" x14ac:dyDescent="0.2"/>
    <row r="55203" ht="13.15" customHeight="1" x14ac:dyDescent="0.2"/>
    <row r="55204" ht="13.15" customHeight="1" x14ac:dyDescent="0.2"/>
    <row r="55205" ht="13.15" customHeight="1" x14ac:dyDescent="0.2"/>
    <row r="55206" ht="13.15" customHeight="1" x14ac:dyDescent="0.2"/>
    <row r="55207" ht="13.15" customHeight="1" x14ac:dyDescent="0.2"/>
    <row r="55208" ht="13.15" customHeight="1" x14ac:dyDescent="0.2"/>
    <row r="55209" ht="13.15" customHeight="1" x14ac:dyDescent="0.2"/>
    <row r="55210" ht="13.15" customHeight="1" x14ac:dyDescent="0.2"/>
    <row r="55211" ht="13.15" customHeight="1" x14ac:dyDescent="0.2"/>
    <row r="55212" ht="13.15" customHeight="1" x14ac:dyDescent="0.2"/>
    <row r="55213" ht="13.15" customHeight="1" x14ac:dyDescent="0.2"/>
    <row r="55214" ht="13.15" customHeight="1" x14ac:dyDescent="0.2"/>
    <row r="55215" ht="13.15" customHeight="1" x14ac:dyDescent="0.2"/>
    <row r="55216" ht="13.15" customHeight="1" x14ac:dyDescent="0.2"/>
    <row r="55217" ht="13.15" customHeight="1" x14ac:dyDescent="0.2"/>
    <row r="55218" ht="13.15" customHeight="1" x14ac:dyDescent="0.2"/>
    <row r="55219" ht="13.15" customHeight="1" x14ac:dyDescent="0.2"/>
    <row r="55220" ht="13.15" customHeight="1" x14ac:dyDescent="0.2"/>
    <row r="55221" ht="13.15" customHeight="1" x14ac:dyDescent="0.2"/>
    <row r="55222" ht="13.15" customHeight="1" x14ac:dyDescent="0.2"/>
    <row r="55223" ht="13.15" customHeight="1" x14ac:dyDescent="0.2"/>
    <row r="55224" ht="13.15" customHeight="1" x14ac:dyDescent="0.2"/>
    <row r="55225" ht="13.15" customHeight="1" x14ac:dyDescent="0.2"/>
    <row r="55226" ht="13.15" customHeight="1" x14ac:dyDescent="0.2"/>
    <row r="55227" ht="13.15" customHeight="1" x14ac:dyDescent="0.2"/>
    <row r="55228" ht="13.15" customHeight="1" x14ac:dyDescent="0.2"/>
    <row r="55229" ht="13.15" customHeight="1" x14ac:dyDescent="0.2"/>
    <row r="55230" ht="13.15" customHeight="1" x14ac:dyDescent="0.2"/>
    <row r="55231" ht="13.15" customHeight="1" x14ac:dyDescent="0.2"/>
    <row r="55232" ht="13.15" customHeight="1" x14ac:dyDescent="0.2"/>
    <row r="55233" ht="13.15" customHeight="1" x14ac:dyDescent="0.2"/>
    <row r="55234" ht="13.15" customHeight="1" x14ac:dyDescent="0.2"/>
    <row r="55235" ht="13.15" customHeight="1" x14ac:dyDescent="0.2"/>
    <row r="55236" ht="13.15" customHeight="1" x14ac:dyDescent="0.2"/>
    <row r="55237" ht="13.15" customHeight="1" x14ac:dyDescent="0.2"/>
    <row r="55238" ht="13.15" customHeight="1" x14ac:dyDescent="0.2"/>
    <row r="55239" ht="13.15" customHeight="1" x14ac:dyDescent="0.2"/>
    <row r="55240" ht="13.15" customHeight="1" x14ac:dyDescent="0.2"/>
    <row r="55241" ht="13.15" customHeight="1" x14ac:dyDescent="0.2"/>
    <row r="55242" ht="13.15" customHeight="1" x14ac:dyDescent="0.2"/>
    <row r="55243" ht="13.15" customHeight="1" x14ac:dyDescent="0.2"/>
    <row r="55244" ht="13.15" customHeight="1" x14ac:dyDescent="0.2"/>
    <row r="55245" ht="13.15" customHeight="1" x14ac:dyDescent="0.2"/>
    <row r="55246" ht="13.15" customHeight="1" x14ac:dyDescent="0.2"/>
    <row r="55247" ht="13.15" customHeight="1" x14ac:dyDescent="0.2"/>
    <row r="55248" ht="13.15" customHeight="1" x14ac:dyDescent="0.2"/>
    <row r="55249" ht="13.15" customHeight="1" x14ac:dyDescent="0.2"/>
    <row r="55250" ht="13.15" customHeight="1" x14ac:dyDescent="0.2"/>
    <row r="55251" ht="13.15" customHeight="1" x14ac:dyDescent="0.2"/>
    <row r="55252" ht="13.15" customHeight="1" x14ac:dyDescent="0.2"/>
    <row r="55253" ht="13.15" customHeight="1" x14ac:dyDescent="0.2"/>
    <row r="55254" ht="13.15" customHeight="1" x14ac:dyDescent="0.2"/>
    <row r="55255" ht="13.15" customHeight="1" x14ac:dyDescent="0.2"/>
    <row r="55256" ht="13.15" customHeight="1" x14ac:dyDescent="0.2"/>
    <row r="55257" ht="13.15" customHeight="1" x14ac:dyDescent="0.2"/>
    <row r="55258" ht="13.15" customHeight="1" x14ac:dyDescent="0.2"/>
    <row r="55259" ht="13.15" customHeight="1" x14ac:dyDescent="0.2"/>
    <row r="55260" ht="13.15" customHeight="1" x14ac:dyDescent="0.2"/>
    <row r="55261" ht="13.15" customHeight="1" x14ac:dyDescent="0.2"/>
    <row r="55262" ht="13.15" customHeight="1" x14ac:dyDescent="0.2"/>
    <row r="55263" ht="13.15" customHeight="1" x14ac:dyDescent="0.2"/>
    <row r="55264" ht="13.15" customHeight="1" x14ac:dyDescent="0.2"/>
    <row r="55265" ht="13.15" customHeight="1" x14ac:dyDescent="0.2"/>
    <row r="55266" ht="13.15" customHeight="1" x14ac:dyDescent="0.2"/>
    <row r="55267" ht="13.15" customHeight="1" x14ac:dyDescent="0.2"/>
    <row r="55268" ht="13.15" customHeight="1" x14ac:dyDescent="0.2"/>
    <row r="55269" ht="13.15" customHeight="1" x14ac:dyDescent="0.2"/>
    <row r="55270" ht="13.15" customHeight="1" x14ac:dyDescent="0.2"/>
    <row r="55271" ht="13.15" customHeight="1" x14ac:dyDescent="0.2"/>
    <row r="55272" ht="13.15" customHeight="1" x14ac:dyDescent="0.2"/>
    <row r="55273" ht="13.15" customHeight="1" x14ac:dyDescent="0.2"/>
    <row r="55274" ht="13.15" customHeight="1" x14ac:dyDescent="0.2"/>
    <row r="55275" ht="13.15" customHeight="1" x14ac:dyDescent="0.2"/>
    <row r="55276" ht="13.15" customHeight="1" x14ac:dyDescent="0.2"/>
    <row r="55277" ht="13.15" customHeight="1" x14ac:dyDescent="0.2"/>
    <row r="55278" ht="13.15" customHeight="1" x14ac:dyDescent="0.2"/>
    <row r="55279" ht="13.15" customHeight="1" x14ac:dyDescent="0.2"/>
    <row r="55280" ht="13.15" customHeight="1" x14ac:dyDescent="0.2"/>
    <row r="55281" ht="13.15" customHeight="1" x14ac:dyDescent="0.2"/>
    <row r="55282" ht="13.15" customHeight="1" x14ac:dyDescent="0.2"/>
    <row r="55283" ht="13.15" customHeight="1" x14ac:dyDescent="0.2"/>
    <row r="55284" ht="13.15" customHeight="1" x14ac:dyDescent="0.2"/>
    <row r="55285" ht="13.15" customHeight="1" x14ac:dyDescent="0.2"/>
    <row r="55286" ht="13.15" customHeight="1" x14ac:dyDescent="0.2"/>
    <row r="55287" ht="13.15" customHeight="1" x14ac:dyDescent="0.2"/>
    <row r="55288" ht="13.15" customHeight="1" x14ac:dyDescent="0.2"/>
    <row r="55289" ht="13.15" customHeight="1" x14ac:dyDescent="0.2"/>
    <row r="55290" ht="13.15" customHeight="1" x14ac:dyDescent="0.2"/>
    <row r="55291" ht="13.15" customHeight="1" x14ac:dyDescent="0.2"/>
    <row r="55292" ht="13.15" customHeight="1" x14ac:dyDescent="0.2"/>
    <row r="55293" ht="13.15" customHeight="1" x14ac:dyDescent="0.2"/>
    <row r="55294" ht="13.15" customHeight="1" x14ac:dyDescent="0.2"/>
    <row r="55295" ht="13.15" customHeight="1" x14ac:dyDescent="0.2"/>
    <row r="55296" ht="13.15" customHeight="1" x14ac:dyDescent="0.2"/>
    <row r="55297" ht="13.15" customHeight="1" x14ac:dyDescent="0.2"/>
    <row r="55298" ht="13.15" customHeight="1" x14ac:dyDescent="0.2"/>
    <row r="55299" ht="13.15" customHeight="1" x14ac:dyDescent="0.2"/>
    <row r="55300" ht="13.15" customHeight="1" x14ac:dyDescent="0.2"/>
    <row r="55301" ht="13.15" customHeight="1" x14ac:dyDescent="0.2"/>
    <row r="55302" ht="13.15" customHeight="1" x14ac:dyDescent="0.2"/>
    <row r="55303" ht="13.15" customHeight="1" x14ac:dyDescent="0.2"/>
    <row r="55304" ht="13.15" customHeight="1" x14ac:dyDescent="0.2"/>
    <row r="55305" ht="13.15" customHeight="1" x14ac:dyDescent="0.2"/>
    <row r="55306" ht="13.15" customHeight="1" x14ac:dyDescent="0.2"/>
    <row r="55307" ht="13.15" customHeight="1" x14ac:dyDescent="0.2"/>
    <row r="55308" ht="13.15" customHeight="1" x14ac:dyDescent="0.2"/>
    <row r="55309" ht="13.15" customHeight="1" x14ac:dyDescent="0.2"/>
    <row r="55310" ht="13.15" customHeight="1" x14ac:dyDescent="0.2"/>
    <row r="55311" ht="13.15" customHeight="1" x14ac:dyDescent="0.2"/>
    <row r="55312" ht="13.15" customHeight="1" x14ac:dyDescent="0.2"/>
    <row r="55313" ht="13.15" customHeight="1" x14ac:dyDescent="0.2"/>
    <row r="55314" ht="13.15" customHeight="1" x14ac:dyDescent="0.2"/>
    <row r="55315" ht="13.15" customHeight="1" x14ac:dyDescent="0.2"/>
    <row r="55316" ht="13.15" customHeight="1" x14ac:dyDescent="0.2"/>
    <row r="55317" ht="13.15" customHeight="1" x14ac:dyDescent="0.2"/>
    <row r="55318" ht="13.15" customHeight="1" x14ac:dyDescent="0.2"/>
    <row r="55319" ht="13.15" customHeight="1" x14ac:dyDescent="0.2"/>
    <row r="55320" ht="13.15" customHeight="1" x14ac:dyDescent="0.2"/>
    <row r="55321" ht="13.15" customHeight="1" x14ac:dyDescent="0.2"/>
    <row r="55322" ht="13.15" customHeight="1" x14ac:dyDescent="0.2"/>
    <row r="55323" ht="13.15" customHeight="1" x14ac:dyDescent="0.2"/>
    <row r="55324" ht="13.15" customHeight="1" x14ac:dyDescent="0.2"/>
    <row r="55325" ht="13.15" customHeight="1" x14ac:dyDescent="0.2"/>
    <row r="55326" ht="13.15" customHeight="1" x14ac:dyDescent="0.2"/>
    <row r="55327" ht="13.15" customHeight="1" x14ac:dyDescent="0.2"/>
    <row r="55328" ht="13.15" customHeight="1" x14ac:dyDescent="0.2"/>
    <row r="55329" ht="13.15" customHeight="1" x14ac:dyDescent="0.2"/>
    <row r="55330" ht="13.15" customHeight="1" x14ac:dyDescent="0.2"/>
    <row r="55331" ht="13.15" customHeight="1" x14ac:dyDescent="0.2"/>
    <row r="55332" ht="13.15" customHeight="1" x14ac:dyDescent="0.2"/>
    <row r="55333" ht="13.15" customHeight="1" x14ac:dyDescent="0.2"/>
    <row r="55334" ht="13.15" customHeight="1" x14ac:dyDescent="0.2"/>
    <row r="55335" ht="13.15" customHeight="1" x14ac:dyDescent="0.2"/>
    <row r="55336" ht="13.15" customHeight="1" x14ac:dyDescent="0.2"/>
    <row r="55337" ht="13.15" customHeight="1" x14ac:dyDescent="0.2"/>
    <row r="55338" ht="13.15" customHeight="1" x14ac:dyDescent="0.2"/>
    <row r="55339" ht="13.15" customHeight="1" x14ac:dyDescent="0.2"/>
    <row r="55340" ht="13.15" customHeight="1" x14ac:dyDescent="0.2"/>
    <row r="55341" ht="13.15" customHeight="1" x14ac:dyDescent="0.2"/>
    <row r="55342" ht="13.15" customHeight="1" x14ac:dyDescent="0.2"/>
    <row r="55343" ht="13.15" customHeight="1" x14ac:dyDescent="0.2"/>
    <row r="55344" ht="13.15" customHeight="1" x14ac:dyDescent="0.2"/>
    <row r="55345" ht="13.15" customHeight="1" x14ac:dyDescent="0.2"/>
    <row r="55346" ht="13.15" customHeight="1" x14ac:dyDescent="0.2"/>
    <row r="55347" ht="13.15" customHeight="1" x14ac:dyDescent="0.2"/>
    <row r="55348" ht="13.15" customHeight="1" x14ac:dyDescent="0.2"/>
    <row r="55349" ht="13.15" customHeight="1" x14ac:dyDescent="0.2"/>
    <row r="55350" ht="13.15" customHeight="1" x14ac:dyDescent="0.2"/>
    <row r="55351" ht="13.15" customHeight="1" x14ac:dyDescent="0.2"/>
    <row r="55352" ht="13.15" customHeight="1" x14ac:dyDescent="0.2"/>
    <row r="55353" ht="13.15" customHeight="1" x14ac:dyDescent="0.2"/>
    <row r="55354" ht="13.15" customHeight="1" x14ac:dyDescent="0.2"/>
    <row r="55355" ht="13.15" customHeight="1" x14ac:dyDescent="0.2"/>
    <row r="55356" ht="13.15" customHeight="1" x14ac:dyDescent="0.2"/>
    <row r="55357" ht="13.15" customHeight="1" x14ac:dyDescent="0.2"/>
    <row r="55358" ht="13.15" customHeight="1" x14ac:dyDescent="0.2"/>
    <row r="55359" ht="13.15" customHeight="1" x14ac:dyDescent="0.2"/>
    <row r="55360" ht="13.15" customHeight="1" x14ac:dyDescent="0.2"/>
    <row r="55361" ht="13.15" customHeight="1" x14ac:dyDescent="0.2"/>
    <row r="55362" ht="13.15" customHeight="1" x14ac:dyDescent="0.2"/>
    <row r="55363" ht="13.15" customHeight="1" x14ac:dyDescent="0.2"/>
    <row r="55364" ht="13.15" customHeight="1" x14ac:dyDescent="0.2"/>
    <row r="55365" ht="13.15" customHeight="1" x14ac:dyDescent="0.2"/>
    <row r="55366" ht="13.15" customHeight="1" x14ac:dyDescent="0.2"/>
    <row r="55367" ht="13.15" customHeight="1" x14ac:dyDescent="0.2"/>
    <row r="55368" ht="13.15" customHeight="1" x14ac:dyDescent="0.2"/>
    <row r="55369" ht="13.15" customHeight="1" x14ac:dyDescent="0.2"/>
    <row r="55370" ht="13.15" customHeight="1" x14ac:dyDescent="0.2"/>
    <row r="55371" ht="13.15" customHeight="1" x14ac:dyDescent="0.2"/>
    <row r="55372" ht="13.15" customHeight="1" x14ac:dyDescent="0.2"/>
    <row r="55373" ht="13.15" customHeight="1" x14ac:dyDescent="0.2"/>
    <row r="55374" ht="13.15" customHeight="1" x14ac:dyDescent="0.2"/>
    <row r="55375" ht="13.15" customHeight="1" x14ac:dyDescent="0.2"/>
    <row r="55376" ht="13.15" customHeight="1" x14ac:dyDescent="0.2"/>
    <row r="55377" ht="13.15" customHeight="1" x14ac:dyDescent="0.2"/>
    <row r="55378" ht="13.15" customHeight="1" x14ac:dyDescent="0.2"/>
    <row r="55379" ht="13.15" customHeight="1" x14ac:dyDescent="0.2"/>
    <row r="55380" ht="13.15" customHeight="1" x14ac:dyDescent="0.2"/>
    <row r="55381" ht="13.15" customHeight="1" x14ac:dyDescent="0.2"/>
    <row r="55382" ht="13.15" customHeight="1" x14ac:dyDescent="0.2"/>
    <row r="55383" ht="13.15" customHeight="1" x14ac:dyDescent="0.2"/>
    <row r="55384" ht="13.15" customHeight="1" x14ac:dyDescent="0.2"/>
    <row r="55385" ht="13.15" customHeight="1" x14ac:dyDescent="0.2"/>
    <row r="55386" ht="13.15" customHeight="1" x14ac:dyDescent="0.2"/>
    <row r="55387" ht="13.15" customHeight="1" x14ac:dyDescent="0.2"/>
    <row r="55388" ht="13.15" customHeight="1" x14ac:dyDescent="0.2"/>
    <row r="55389" ht="13.15" customHeight="1" x14ac:dyDescent="0.2"/>
    <row r="55390" ht="13.15" customHeight="1" x14ac:dyDescent="0.2"/>
    <row r="55391" ht="13.15" customHeight="1" x14ac:dyDescent="0.2"/>
    <row r="55392" ht="13.15" customHeight="1" x14ac:dyDescent="0.2"/>
    <row r="55393" ht="13.15" customHeight="1" x14ac:dyDescent="0.2"/>
    <row r="55394" ht="13.15" customHeight="1" x14ac:dyDescent="0.2"/>
    <row r="55395" ht="13.15" customHeight="1" x14ac:dyDescent="0.2"/>
    <row r="55396" ht="13.15" customHeight="1" x14ac:dyDescent="0.2"/>
    <row r="55397" ht="13.15" customHeight="1" x14ac:dyDescent="0.2"/>
    <row r="55398" ht="13.15" customHeight="1" x14ac:dyDescent="0.2"/>
    <row r="55399" ht="13.15" customHeight="1" x14ac:dyDescent="0.2"/>
    <row r="55400" ht="13.15" customHeight="1" x14ac:dyDescent="0.2"/>
    <row r="55401" ht="13.15" customHeight="1" x14ac:dyDescent="0.2"/>
    <row r="55402" ht="13.15" customHeight="1" x14ac:dyDescent="0.2"/>
    <row r="55403" ht="13.15" customHeight="1" x14ac:dyDescent="0.2"/>
    <row r="55404" ht="13.15" customHeight="1" x14ac:dyDescent="0.2"/>
    <row r="55405" ht="13.15" customHeight="1" x14ac:dyDescent="0.2"/>
    <row r="55406" ht="13.15" customHeight="1" x14ac:dyDescent="0.2"/>
    <row r="55407" ht="13.15" customHeight="1" x14ac:dyDescent="0.2"/>
    <row r="55408" ht="13.15" customHeight="1" x14ac:dyDescent="0.2"/>
    <row r="55409" ht="13.15" customHeight="1" x14ac:dyDescent="0.2"/>
    <row r="55410" ht="13.15" customHeight="1" x14ac:dyDescent="0.2"/>
    <row r="55411" ht="13.15" customHeight="1" x14ac:dyDescent="0.2"/>
    <row r="55412" ht="13.15" customHeight="1" x14ac:dyDescent="0.2"/>
    <row r="55413" ht="13.15" customHeight="1" x14ac:dyDescent="0.2"/>
    <row r="55414" ht="13.15" customHeight="1" x14ac:dyDescent="0.2"/>
    <row r="55415" ht="13.15" customHeight="1" x14ac:dyDescent="0.2"/>
    <row r="55416" ht="13.15" customHeight="1" x14ac:dyDescent="0.2"/>
    <row r="55417" ht="13.15" customHeight="1" x14ac:dyDescent="0.2"/>
    <row r="55418" ht="13.15" customHeight="1" x14ac:dyDescent="0.2"/>
    <row r="55419" ht="13.15" customHeight="1" x14ac:dyDescent="0.2"/>
    <row r="55420" ht="13.15" customHeight="1" x14ac:dyDescent="0.2"/>
    <row r="55421" ht="13.15" customHeight="1" x14ac:dyDescent="0.2"/>
    <row r="55422" ht="13.15" customHeight="1" x14ac:dyDescent="0.2"/>
    <row r="55423" ht="13.15" customHeight="1" x14ac:dyDescent="0.2"/>
    <row r="55424" ht="13.15" customHeight="1" x14ac:dyDescent="0.2"/>
    <row r="55425" ht="13.15" customHeight="1" x14ac:dyDescent="0.2"/>
    <row r="55426" ht="13.15" customHeight="1" x14ac:dyDescent="0.2"/>
    <row r="55427" ht="13.15" customHeight="1" x14ac:dyDescent="0.2"/>
    <row r="55428" ht="13.15" customHeight="1" x14ac:dyDescent="0.2"/>
    <row r="55429" ht="13.15" customHeight="1" x14ac:dyDescent="0.2"/>
    <row r="55430" ht="13.15" customHeight="1" x14ac:dyDescent="0.2"/>
    <row r="55431" ht="13.15" customHeight="1" x14ac:dyDescent="0.2"/>
    <row r="55432" ht="13.15" customHeight="1" x14ac:dyDescent="0.2"/>
    <row r="55433" ht="13.15" customHeight="1" x14ac:dyDescent="0.2"/>
    <row r="55434" ht="13.15" customHeight="1" x14ac:dyDescent="0.2"/>
    <row r="55435" ht="13.15" customHeight="1" x14ac:dyDescent="0.2"/>
    <row r="55436" ht="13.15" customHeight="1" x14ac:dyDescent="0.2"/>
    <row r="55437" ht="13.15" customHeight="1" x14ac:dyDescent="0.2"/>
    <row r="55438" ht="13.15" customHeight="1" x14ac:dyDescent="0.2"/>
    <row r="55439" ht="13.15" customHeight="1" x14ac:dyDescent="0.2"/>
    <row r="55440" ht="13.15" customHeight="1" x14ac:dyDescent="0.2"/>
    <row r="55441" ht="13.15" customHeight="1" x14ac:dyDescent="0.2"/>
    <row r="55442" ht="13.15" customHeight="1" x14ac:dyDescent="0.2"/>
    <row r="55443" ht="13.15" customHeight="1" x14ac:dyDescent="0.2"/>
    <row r="55444" ht="13.15" customHeight="1" x14ac:dyDescent="0.2"/>
    <row r="55445" ht="13.15" customHeight="1" x14ac:dyDescent="0.2"/>
    <row r="55446" ht="13.15" customHeight="1" x14ac:dyDescent="0.2"/>
    <row r="55447" ht="13.15" customHeight="1" x14ac:dyDescent="0.2"/>
    <row r="55448" ht="13.15" customHeight="1" x14ac:dyDescent="0.2"/>
    <row r="55449" ht="13.15" customHeight="1" x14ac:dyDescent="0.2"/>
    <row r="55450" ht="13.15" customHeight="1" x14ac:dyDescent="0.2"/>
    <row r="55451" ht="13.15" customHeight="1" x14ac:dyDescent="0.2"/>
    <row r="55452" ht="13.15" customHeight="1" x14ac:dyDescent="0.2"/>
    <row r="55453" ht="13.15" customHeight="1" x14ac:dyDescent="0.2"/>
    <row r="55454" ht="13.15" customHeight="1" x14ac:dyDescent="0.2"/>
    <row r="55455" ht="13.15" customHeight="1" x14ac:dyDescent="0.2"/>
    <row r="55456" ht="13.15" customHeight="1" x14ac:dyDescent="0.2"/>
    <row r="55457" ht="13.15" customHeight="1" x14ac:dyDescent="0.2"/>
    <row r="55458" ht="13.15" customHeight="1" x14ac:dyDescent="0.2"/>
    <row r="55459" ht="13.15" customHeight="1" x14ac:dyDescent="0.2"/>
    <row r="55460" ht="13.15" customHeight="1" x14ac:dyDescent="0.2"/>
    <row r="55461" ht="13.15" customHeight="1" x14ac:dyDescent="0.2"/>
    <row r="55462" ht="13.15" customHeight="1" x14ac:dyDescent="0.2"/>
    <row r="55463" ht="13.15" customHeight="1" x14ac:dyDescent="0.2"/>
    <row r="55464" ht="13.15" customHeight="1" x14ac:dyDescent="0.2"/>
    <row r="55465" ht="13.15" customHeight="1" x14ac:dyDescent="0.2"/>
    <row r="55466" ht="13.15" customHeight="1" x14ac:dyDescent="0.2"/>
    <row r="55467" ht="13.15" customHeight="1" x14ac:dyDescent="0.2"/>
    <row r="55468" ht="13.15" customHeight="1" x14ac:dyDescent="0.2"/>
    <row r="55469" ht="13.15" customHeight="1" x14ac:dyDescent="0.2"/>
    <row r="55470" ht="13.15" customHeight="1" x14ac:dyDescent="0.2"/>
    <row r="55471" ht="13.15" customHeight="1" x14ac:dyDescent="0.2"/>
    <row r="55472" ht="13.15" customHeight="1" x14ac:dyDescent="0.2"/>
    <row r="55473" ht="13.15" customHeight="1" x14ac:dyDescent="0.2"/>
    <row r="55474" ht="13.15" customHeight="1" x14ac:dyDescent="0.2"/>
    <row r="55475" ht="13.15" customHeight="1" x14ac:dyDescent="0.2"/>
    <row r="55476" ht="13.15" customHeight="1" x14ac:dyDescent="0.2"/>
    <row r="55477" ht="13.15" customHeight="1" x14ac:dyDescent="0.2"/>
    <row r="55478" ht="13.15" customHeight="1" x14ac:dyDescent="0.2"/>
    <row r="55479" ht="13.15" customHeight="1" x14ac:dyDescent="0.2"/>
    <row r="55480" ht="13.15" customHeight="1" x14ac:dyDescent="0.2"/>
    <row r="55481" ht="13.15" customHeight="1" x14ac:dyDescent="0.2"/>
    <row r="55482" ht="13.15" customHeight="1" x14ac:dyDescent="0.2"/>
    <row r="55483" ht="13.15" customHeight="1" x14ac:dyDescent="0.2"/>
    <row r="55484" ht="13.15" customHeight="1" x14ac:dyDescent="0.2"/>
    <row r="55485" ht="13.15" customHeight="1" x14ac:dyDescent="0.2"/>
    <row r="55486" ht="13.15" customHeight="1" x14ac:dyDescent="0.2"/>
    <row r="55487" ht="13.15" customHeight="1" x14ac:dyDescent="0.2"/>
    <row r="55488" ht="13.15" customHeight="1" x14ac:dyDescent="0.2"/>
    <row r="55489" ht="13.15" customHeight="1" x14ac:dyDescent="0.2"/>
    <row r="55490" ht="13.15" customHeight="1" x14ac:dyDescent="0.2"/>
    <row r="55491" ht="13.15" customHeight="1" x14ac:dyDescent="0.2"/>
    <row r="55492" ht="13.15" customHeight="1" x14ac:dyDescent="0.2"/>
    <row r="55493" ht="13.15" customHeight="1" x14ac:dyDescent="0.2"/>
    <row r="55494" ht="13.15" customHeight="1" x14ac:dyDescent="0.2"/>
    <row r="55495" ht="13.15" customHeight="1" x14ac:dyDescent="0.2"/>
    <row r="55496" ht="13.15" customHeight="1" x14ac:dyDescent="0.2"/>
    <row r="55497" ht="13.15" customHeight="1" x14ac:dyDescent="0.2"/>
    <row r="55498" ht="13.15" customHeight="1" x14ac:dyDescent="0.2"/>
    <row r="55499" ht="13.15" customHeight="1" x14ac:dyDescent="0.2"/>
    <row r="55500" ht="13.15" customHeight="1" x14ac:dyDescent="0.2"/>
    <row r="55501" ht="13.15" customHeight="1" x14ac:dyDescent="0.2"/>
    <row r="55502" ht="13.15" customHeight="1" x14ac:dyDescent="0.2"/>
    <row r="55503" ht="13.15" customHeight="1" x14ac:dyDescent="0.2"/>
    <row r="55504" ht="13.15" customHeight="1" x14ac:dyDescent="0.2"/>
    <row r="55505" ht="13.15" customHeight="1" x14ac:dyDescent="0.2"/>
    <row r="55506" ht="13.15" customHeight="1" x14ac:dyDescent="0.2"/>
    <row r="55507" ht="13.15" customHeight="1" x14ac:dyDescent="0.2"/>
    <row r="55508" ht="13.15" customHeight="1" x14ac:dyDescent="0.2"/>
    <row r="55509" ht="13.15" customHeight="1" x14ac:dyDescent="0.2"/>
    <row r="55510" ht="13.15" customHeight="1" x14ac:dyDescent="0.2"/>
    <row r="55511" ht="13.15" customHeight="1" x14ac:dyDescent="0.2"/>
    <row r="55512" ht="13.15" customHeight="1" x14ac:dyDescent="0.2"/>
    <row r="55513" ht="13.15" customHeight="1" x14ac:dyDescent="0.2"/>
    <row r="55514" ht="13.15" customHeight="1" x14ac:dyDescent="0.2"/>
    <row r="55515" ht="13.15" customHeight="1" x14ac:dyDescent="0.2"/>
    <row r="55516" ht="13.15" customHeight="1" x14ac:dyDescent="0.2"/>
    <row r="55517" ht="13.15" customHeight="1" x14ac:dyDescent="0.2"/>
    <row r="55518" ht="13.15" customHeight="1" x14ac:dyDescent="0.2"/>
    <row r="55519" ht="13.15" customHeight="1" x14ac:dyDescent="0.2"/>
    <row r="55520" ht="13.15" customHeight="1" x14ac:dyDescent="0.2"/>
    <row r="55521" ht="13.15" customHeight="1" x14ac:dyDescent="0.2"/>
    <row r="55522" ht="13.15" customHeight="1" x14ac:dyDescent="0.2"/>
    <row r="55523" ht="13.15" customHeight="1" x14ac:dyDescent="0.2"/>
    <row r="55524" ht="13.15" customHeight="1" x14ac:dyDescent="0.2"/>
    <row r="55525" ht="13.15" customHeight="1" x14ac:dyDescent="0.2"/>
    <row r="55526" ht="13.15" customHeight="1" x14ac:dyDescent="0.2"/>
    <row r="55527" ht="13.15" customHeight="1" x14ac:dyDescent="0.2"/>
    <row r="55528" ht="13.15" customHeight="1" x14ac:dyDescent="0.2"/>
    <row r="55529" ht="13.15" customHeight="1" x14ac:dyDescent="0.2"/>
    <row r="55530" ht="13.15" customHeight="1" x14ac:dyDescent="0.2"/>
    <row r="55531" ht="13.15" customHeight="1" x14ac:dyDescent="0.2"/>
    <row r="55532" ht="13.15" customHeight="1" x14ac:dyDescent="0.2"/>
    <row r="55533" ht="13.15" customHeight="1" x14ac:dyDescent="0.2"/>
    <row r="55534" ht="13.15" customHeight="1" x14ac:dyDescent="0.2"/>
    <row r="55535" ht="13.15" customHeight="1" x14ac:dyDescent="0.2"/>
    <row r="55536" ht="13.15" customHeight="1" x14ac:dyDescent="0.2"/>
    <row r="55537" ht="13.15" customHeight="1" x14ac:dyDescent="0.2"/>
    <row r="55538" ht="13.15" customHeight="1" x14ac:dyDescent="0.2"/>
    <row r="55539" ht="13.15" customHeight="1" x14ac:dyDescent="0.2"/>
    <row r="55540" ht="13.15" customHeight="1" x14ac:dyDescent="0.2"/>
    <row r="55541" ht="13.15" customHeight="1" x14ac:dyDescent="0.2"/>
    <row r="55542" ht="13.15" customHeight="1" x14ac:dyDescent="0.2"/>
    <row r="55543" ht="13.15" customHeight="1" x14ac:dyDescent="0.2"/>
    <row r="55544" ht="13.15" customHeight="1" x14ac:dyDescent="0.2"/>
    <row r="55545" ht="13.15" customHeight="1" x14ac:dyDescent="0.2"/>
    <row r="55546" ht="13.15" customHeight="1" x14ac:dyDescent="0.2"/>
    <row r="55547" ht="13.15" customHeight="1" x14ac:dyDescent="0.2"/>
    <row r="55548" ht="13.15" customHeight="1" x14ac:dyDescent="0.2"/>
    <row r="55549" ht="13.15" customHeight="1" x14ac:dyDescent="0.2"/>
    <row r="55550" ht="13.15" customHeight="1" x14ac:dyDescent="0.2"/>
    <row r="55551" ht="13.15" customHeight="1" x14ac:dyDescent="0.2"/>
    <row r="55552" ht="13.15" customHeight="1" x14ac:dyDescent="0.2"/>
    <row r="55553" ht="13.15" customHeight="1" x14ac:dyDescent="0.2"/>
    <row r="55554" ht="13.15" customHeight="1" x14ac:dyDescent="0.2"/>
    <row r="55555" ht="13.15" customHeight="1" x14ac:dyDescent="0.2"/>
    <row r="55556" ht="13.15" customHeight="1" x14ac:dyDescent="0.2"/>
    <row r="55557" ht="13.15" customHeight="1" x14ac:dyDescent="0.2"/>
    <row r="55558" ht="13.15" customHeight="1" x14ac:dyDescent="0.2"/>
    <row r="55559" ht="13.15" customHeight="1" x14ac:dyDescent="0.2"/>
    <row r="55560" ht="13.15" customHeight="1" x14ac:dyDescent="0.2"/>
    <row r="55561" ht="13.15" customHeight="1" x14ac:dyDescent="0.2"/>
    <row r="55562" ht="13.15" customHeight="1" x14ac:dyDescent="0.2"/>
    <row r="55563" ht="13.15" customHeight="1" x14ac:dyDescent="0.2"/>
    <row r="55564" ht="13.15" customHeight="1" x14ac:dyDescent="0.2"/>
    <row r="55565" ht="13.15" customHeight="1" x14ac:dyDescent="0.2"/>
    <row r="55566" ht="13.15" customHeight="1" x14ac:dyDescent="0.2"/>
    <row r="55567" ht="13.15" customHeight="1" x14ac:dyDescent="0.2"/>
    <row r="55568" ht="13.15" customHeight="1" x14ac:dyDescent="0.2"/>
    <row r="55569" ht="13.15" customHeight="1" x14ac:dyDescent="0.2"/>
    <row r="55570" ht="13.15" customHeight="1" x14ac:dyDescent="0.2"/>
    <row r="55571" ht="13.15" customHeight="1" x14ac:dyDescent="0.2"/>
    <row r="55572" ht="13.15" customHeight="1" x14ac:dyDescent="0.2"/>
    <row r="55573" ht="13.15" customHeight="1" x14ac:dyDescent="0.2"/>
    <row r="55574" ht="13.15" customHeight="1" x14ac:dyDescent="0.2"/>
    <row r="55575" ht="13.15" customHeight="1" x14ac:dyDescent="0.2"/>
    <row r="55576" ht="13.15" customHeight="1" x14ac:dyDescent="0.2"/>
    <row r="55577" ht="13.15" customHeight="1" x14ac:dyDescent="0.2"/>
    <row r="55578" ht="13.15" customHeight="1" x14ac:dyDescent="0.2"/>
    <row r="55579" ht="13.15" customHeight="1" x14ac:dyDescent="0.2"/>
    <row r="55580" ht="13.15" customHeight="1" x14ac:dyDescent="0.2"/>
    <row r="55581" ht="13.15" customHeight="1" x14ac:dyDescent="0.2"/>
    <row r="55582" ht="13.15" customHeight="1" x14ac:dyDescent="0.2"/>
    <row r="55583" ht="13.15" customHeight="1" x14ac:dyDescent="0.2"/>
    <row r="55584" ht="13.15" customHeight="1" x14ac:dyDescent="0.2"/>
    <row r="55585" ht="13.15" customHeight="1" x14ac:dyDescent="0.2"/>
    <row r="55586" ht="13.15" customHeight="1" x14ac:dyDescent="0.2"/>
    <row r="55587" ht="13.15" customHeight="1" x14ac:dyDescent="0.2"/>
    <row r="55588" ht="13.15" customHeight="1" x14ac:dyDescent="0.2"/>
    <row r="55589" ht="13.15" customHeight="1" x14ac:dyDescent="0.2"/>
    <row r="55590" ht="13.15" customHeight="1" x14ac:dyDescent="0.2"/>
    <row r="55591" ht="13.15" customHeight="1" x14ac:dyDescent="0.2"/>
    <row r="55592" ht="13.15" customHeight="1" x14ac:dyDescent="0.2"/>
    <row r="55593" ht="13.15" customHeight="1" x14ac:dyDescent="0.2"/>
    <row r="55594" ht="13.15" customHeight="1" x14ac:dyDescent="0.2"/>
    <row r="55595" ht="13.15" customHeight="1" x14ac:dyDescent="0.2"/>
    <row r="55596" ht="13.15" customHeight="1" x14ac:dyDescent="0.2"/>
    <row r="55597" ht="13.15" customHeight="1" x14ac:dyDescent="0.2"/>
    <row r="55598" ht="13.15" customHeight="1" x14ac:dyDescent="0.2"/>
    <row r="55599" ht="13.15" customHeight="1" x14ac:dyDescent="0.2"/>
    <row r="55600" ht="13.15" customHeight="1" x14ac:dyDescent="0.2"/>
    <row r="55601" ht="13.15" customHeight="1" x14ac:dyDescent="0.2"/>
    <row r="55602" ht="13.15" customHeight="1" x14ac:dyDescent="0.2"/>
    <row r="55603" ht="13.15" customHeight="1" x14ac:dyDescent="0.2"/>
    <row r="55604" ht="13.15" customHeight="1" x14ac:dyDescent="0.2"/>
    <row r="55605" ht="13.15" customHeight="1" x14ac:dyDescent="0.2"/>
    <row r="55606" ht="13.15" customHeight="1" x14ac:dyDescent="0.2"/>
    <row r="55607" ht="13.15" customHeight="1" x14ac:dyDescent="0.2"/>
    <row r="55608" ht="13.15" customHeight="1" x14ac:dyDescent="0.2"/>
    <row r="55609" ht="13.15" customHeight="1" x14ac:dyDescent="0.2"/>
    <row r="55610" ht="13.15" customHeight="1" x14ac:dyDescent="0.2"/>
    <row r="55611" ht="13.15" customHeight="1" x14ac:dyDescent="0.2"/>
    <row r="55612" ht="13.15" customHeight="1" x14ac:dyDescent="0.2"/>
    <row r="55613" ht="13.15" customHeight="1" x14ac:dyDescent="0.2"/>
    <row r="55614" ht="13.15" customHeight="1" x14ac:dyDescent="0.2"/>
    <row r="55615" ht="13.15" customHeight="1" x14ac:dyDescent="0.2"/>
    <row r="55616" ht="13.15" customHeight="1" x14ac:dyDescent="0.2"/>
    <row r="55617" ht="13.15" customHeight="1" x14ac:dyDescent="0.2"/>
    <row r="55618" ht="13.15" customHeight="1" x14ac:dyDescent="0.2"/>
    <row r="55619" ht="13.15" customHeight="1" x14ac:dyDescent="0.2"/>
    <row r="55620" ht="13.15" customHeight="1" x14ac:dyDescent="0.2"/>
    <row r="55621" ht="13.15" customHeight="1" x14ac:dyDescent="0.2"/>
    <row r="55622" ht="13.15" customHeight="1" x14ac:dyDescent="0.2"/>
    <row r="55623" ht="13.15" customHeight="1" x14ac:dyDescent="0.2"/>
    <row r="55624" ht="13.15" customHeight="1" x14ac:dyDescent="0.2"/>
    <row r="55625" ht="13.15" customHeight="1" x14ac:dyDescent="0.2"/>
    <row r="55626" ht="13.15" customHeight="1" x14ac:dyDescent="0.2"/>
    <row r="55627" ht="13.15" customHeight="1" x14ac:dyDescent="0.2"/>
    <row r="55628" ht="13.15" customHeight="1" x14ac:dyDescent="0.2"/>
    <row r="55629" ht="13.15" customHeight="1" x14ac:dyDescent="0.2"/>
    <row r="55630" ht="13.15" customHeight="1" x14ac:dyDescent="0.2"/>
    <row r="55631" ht="13.15" customHeight="1" x14ac:dyDescent="0.2"/>
    <row r="55632" ht="13.15" customHeight="1" x14ac:dyDescent="0.2"/>
    <row r="55633" ht="13.15" customHeight="1" x14ac:dyDescent="0.2"/>
    <row r="55634" ht="13.15" customHeight="1" x14ac:dyDescent="0.2"/>
    <row r="55635" ht="13.15" customHeight="1" x14ac:dyDescent="0.2"/>
    <row r="55636" ht="13.15" customHeight="1" x14ac:dyDescent="0.2"/>
    <row r="55637" ht="13.15" customHeight="1" x14ac:dyDescent="0.2"/>
    <row r="55638" ht="13.15" customHeight="1" x14ac:dyDescent="0.2"/>
    <row r="55639" ht="13.15" customHeight="1" x14ac:dyDescent="0.2"/>
    <row r="55640" ht="13.15" customHeight="1" x14ac:dyDescent="0.2"/>
    <row r="55641" ht="13.15" customHeight="1" x14ac:dyDescent="0.2"/>
    <row r="55642" ht="13.15" customHeight="1" x14ac:dyDescent="0.2"/>
    <row r="55643" ht="13.15" customHeight="1" x14ac:dyDescent="0.2"/>
    <row r="55644" ht="13.15" customHeight="1" x14ac:dyDescent="0.2"/>
    <row r="55645" ht="13.15" customHeight="1" x14ac:dyDescent="0.2"/>
    <row r="55646" ht="13.15" customHeight="1" x14ac:dyDescent="0.2"/>
    <row r="55647" ht="13.15" customHeight="1" x14ac:dyDescent="0.2"/>
    <row r="55648" ht="13.15" customHeight="1" x14ac:dyDescent="0.2"/>
    <row r="55649" ht="13.15" customHeight="1" x14ac:dyDescent="0.2"/>
    <row r="55650" ht="13.15" customHeight="1" x14ac:dyDescent="0.2"/>
    <row r="55651" ht="13.15" customHeight="1" x14ac:dyDescent="0.2"/>
    <row r="55652" ht="13.15" customHeight="1" x14ac:dyDescent="0.2"/>
    <row r="55653" ht="13.15" customHeight="1" x14ac:dyDescent="0.2"/>
    <row r="55654" ht="13.15" customHeight="1" x14ac:dyDescent="0.2"/>
    <row r="55655" ht="13.15" customHeight="1" x14ac:dyDescent="0.2"/>
    <row r="55656" ht="13.15" customHeight="1" x14ac:dyDescent="0.2"/>
    <row r="55657" ht="13.15" customHeight="1" x14ac:dyDescent="0.2"/>
    <row r="55658" ht="13.15" customHeight="1" x14ac:dyDescent="0.2"/>
    <row r="55659" ht="13.15" customHeight="1" x14ac:dyDescent="0.2"/>
    <row r="55660" ht="13.15" customHeight="1" x14ac:dyDescent="0.2"/>
    <row r="55661" ht="13.15" customHeight="1" x14ac:dyDescent="0.2"/>
    <row r="55662" ht="13.15" customHeight="1" x14ac:dyDescent="0.2"/>
    <row r="55663" ht="13.15" customHeight="1" x14ac:dyDescent="0.2"/>
    <row r="55664" ht="13.15" customHeight="1" x14ac:dyDescent="0.2"/>
    <row r="55665" ht="13.15" customHeight="1" x14ac:dyDescent="0.2"/>
    <row r="55666" ht="13.15" customHeight="1" x14ac:dyDescent="0.2"/>
    <row r="55667" ht="13.15" customHeight="1" x14ac:dyDescent="0.2"/>
    <row r="55668" ht="13.15" customHeight="1" x14ac:dyDescent="0.2"/>
    <row r="55669" ht="13.15" customHeight="1" x14ac:dyDescent="0.2"/>
    <row r="55670" ht="13.15" customHeight="1" x14ac:dyDescent="0.2"/>
    <row r="55671" ht="13.15" customHeight="1" x14ac:dyDescent="0.2"/>
    <row r="55672" ht="13.15" customHeight="1" x14ac:dyDescent="0.2"/>
    <row r="55673" ht="13.15" customHeight="1" x14ac:dyDescent="0.2"/>
    <row r="55674" ht="13.15" customHeight="1" x14ac:dyDescent="0.2"/>
    <row r="55675" ht="13.15" customHeight="1" x14ac:dyDescent="0.2"/>
    <row r="55676" ht="13.15" customHeight="1" x14ac:dyDescent="0.2"/>
    <row r="55677" ht="13.15" customHeight="1" x14ac:dyDescent="0.2"/>
    <row r="55678" ht="13.15" customHeight="1" x14ac:dyDescent="0.2"/>
    <row r="55679" ht="13.15" customHeight="1" x14ac:dyDescent="0.2"/>
    <row r="55680" ht="13.15" customHeight="1" x14ac:dyDescent="0.2"/>
    <row r="55681" ht="13.15" customHeight="1" x14ac:dyDescent="0.2"/>
    <row r="55682" ht="13.15" customHeight="1" x14ac:dyDescent="0.2"/>
    <row r="55683" ht="13.15" customHeight="1" x14ac:dyDescent="0.2"/>
    <row r="55684" ht="13.15" customHeight="1" x14ac:dyDescent="0.2"/>
    <row r="55685" ht="13.15" customHeight="1" x14ac:dyDescent="0.2"/>
    <row r="55686" ht="13.15" customHeight="1" x14ac:dyDescent="0.2"/>
    <row r="55687" ht="13.15" customHeight="1" x14ac:dyDescent="0.2"/>
    <row r="55688" ht="13.15" customHeight="1" x14ac:dyDescent="0.2"/>
    <row r="55689" ht="13.15" customHeight="1" x14ac:dyDescent="0.2"/>
    <row r="55690" ht="13.15" customHeight="1" x14ac:dyDescent="0.2"/>
    <row r="55691" ht="13.15" customHeight="1" x14ac:dyDescent="0.2"/>
    <row r="55692" ht="13.15" customHeight="1" x14ac:dyDescent="0.2"/>
    <row r="55693" ht="13.15" customHeight="1" x14ac:dyDescent="0.2"/>
    <row r="55694" ht="13.15" customHeight="1" x14ac:dyDescent="0.2"/>
    <row r="55695" ht="13.15" customHeight="1" x14ac:dyDescent="0.2"/>
    <row r="55696" ht="13.15" customHeight="1" x14ac:dyDescent="0.2"/>
    <row r="55697" ht="13.15" customHeight="1" x14ac:dyDescent="0.2"/>
    <row r="55698" ht="13.15" customHeight="1" x14ac:dyDescent="0.2"/>
    <row r="55699" ht="13.15" customHeight="1" x14ac:dyDescent="0.2"/>
    <row r="55700" ht="13.15" customHeight="1" x14ac:dyDescent="0.2"/>
    <row r="55701" ht="13.15" customHeight="1" x14ac:dyDescent="0.2"/>
    <row r="55702" ht="13.15" customHeight="1" x14ac:dyDescent="0.2"/>
    <row r="55703" ht="13.15" customHeight="1" x14ac:dyDescent="0.2"/>
    <row r="55704" ht="13.15" customHeight="1" x14ac:dyDescent="0.2"/>
    <row r="55705" ht="13.15" customHeight="1" x14ac:dyDescent="0.2"/>
    <row r="55706" ht="13.15" customHeight="1" x14ac:dyDescent="0.2"/>
    <row r="55707" ht="13.15" customHeight="1" x14ac:dyDescent="0.2"/>
    <row r="55708" ht="13.15" customHeight="1" x14ac:dyDescent="0.2"/>
    <row r="55709" ht="13.15" customHeight="1" x14ac:dyDescent="0.2"/>
    <row r="55710" ht="13.15" customHeight="1" x14ac:dyDescent="0.2"/>
    <row r="55711" ht="13.15" customHeight="1" x14ac:dyDescent="0.2"/>
    <row r="55712" ht="13.15" customHeight="1" x14ac:dyDescent="0.2"/>
    <row r="55713" ht="13.15" customHeight="1" x14ac:dyDescent="0.2"/>
    <row r="55714" ht="13.15" customHeight="1" x14ac:dyDescent="0.2"/>
    <row r="55715" ht="13.15" customHeight="1" x14ac:dyDescent="0.2"/>
    <row r="55716" ht="13.15" customHeight="1" x14ac:dyDescent="0.2"/>
    <row r="55717" ht="13.15" customHeight="1" x14ac:dyDescent="0.2"/>
    <row r="55718" ht="13.15" customHeight="1" x14ac:dyDescent="0.2"/>
    <row r="55719" ht="13.15" customHeight="1" x14ac:dyDescent="0.2"/>
    <row r="55720" ht="13.15" customHeight="1" x14ac:dyDescent="0.2"/>
    <row r="55721" ht="13.15" customHeight="1" x14ac:dyDescent="0.2"/>
    <row r="55722" ht="13.15" customHeight="1" x14ac:dyDescent="0.2"/>
    <row r="55723" ht="13.15" customHeight="1" x14ac:dyDescent="0.2"/>
    <row r="55724" ht="13.15" customHeight="1" x14ac:dyDescent="0.2"/>
    <row r="55725" ht="13.15" customHeight="1" x14ac:dyDescent="0.2"/>
    <row r="55726" ht="13.15" customHeight="1" x14ac:dyDescent="0.2"/>
    <row r="55727" ht="13.15" customHeight="1" x14ac:dyDescent="0.2"/>
    <row r="55728" ht="13.15" customHeight="1" x14ac:dyDescent="0.2"/>
    <row r="55729" ht="13.15" customHeight="1" x14ac:dyDescent="0.2"/>
    <row r="55730" ht="13.15" customHeight="1" x14ac:dyDescent="0.2"/>
    <row r="55731" ht="13.15" customHeight="1" x14ac:dyDescent="0.2"/>
    <row r="55732" ht="13.15" customHeight="1" x14ac:dyDescent="0.2"/>
    <row r="55733" ht="13.15" customHeight="1" x14ac:dyDescent="0.2"/>
    <row r="55734" ht="13.15" customHeight="1" x14ac:dyDescent="0.2"/>
    <row r="55735" ht="13.15" customHeight="1" x14ac:dyDescent="0.2"/>
    <row r="55736" ht="13.15" customHeight="1" x14ac:dyDescent="0.2"/>
    <row r="55737" ht="13.15" customHeight="1" x14ac:dyDescent="0.2"/>
    <row r="55738" ht="13.15" customHeight="1" x14ac:dyDescent="0.2"/>
    <row r="55739" ht="13.15" customHeight="1" x14ac:dyDescent="0.2"/>
    <row r="55740" ht="13.15" customHeight="1" x14ac:dyDescent="0.2"/>
    <row r="55741" ht="13.15" customHeight="1" x14ac:dyDescent="0.2"/>
    <row r="55742" ht="13.15" customHeight="1" x14ac:dyDescent="0.2"/>
    <row r="55743" ht="13.15" customHeight="1" x14ac:dyDescent="0.2"/>
    <row r="55744" ht="13.15" customHeight="1" x14ac:dyDescent="0.2"/>
    <row r="55745" ht="13.15" customHeight="1" x14ac:dyDescent="0.2"/>
    <row r="55746" ht="13.15" customHeight="1" x14ac:dyDescent="0.2"/>
    <row r="55747" ht="13.15" customHeight="1" x14ac:dyDescent="0.2"/>
    <row r="55748" ht="13.15" customHeight="1" x14ac:dyDescent="0.2"/>
    <row r="55749" ht="13.15" customHeight="1" x14ac:dyDescent="0.2"/>
    <row r="55750" ht="13.15" customHeight="1" x14ac:dyDescent="0.2"/>
    <row r="55751" ht="13.15" customHeight="1" x14ac:dyDescent="0.2"/>
    <row r="55752" ht="13.15" customHeight="1" x14ac:dyDescent="0.2"/>
    <row r="55753" ht="13.15" customHeight="1" x14ac:dyDescent="0.2"/>
    <row r="55754" ht="13.15" customHeight="1" x14ac:dyDescent="0.2"/>
    <row r="55755" ht="13.15" customHeight="1" x14ac:dyDescent="0.2"/>
    <row r="55756" ht="13.15" customHeight="1" x14ac:dyDescent="0.2"/>
    <row r="55757" ht="13.15" customHeight="1" x14ac:dyDescent="0.2"/>
    <row r="55758" ht="13.15" customHeight="1" x14ac:dyDescent="0.2"/>
    <row r="55759" ht="13.15" customHeight="1" x14ac:dyDescent="0.2"/>
    <row r="55760" ht="13.15" customHeight="1" x14ac:dyDescent="0.2"/>
    <row r="55761" ht="13.15" customHeight="1" x14ac:dyDescent="0.2"/>
    <row r="55762" ht="13.15" customHeight="1" x14ac:dyDescent="0.2"/>
    <row r="55763" ht="13.15" customHeight="1" x14ac:dyDescent="0.2"/>
    <row r="55764" ht="13.15" customHeight="1" x14ac:dyDescent="0.2"/>
    <row r="55765" ht="13.15" customHeight="1" x14ac:dyDescent="0.2"/>
    <row r="55766" ht="13.15" customHeight="1" x14ac:dyDescent="0.2"/>
    <row r="55767" ht="13.15" customHeight="1" x14ac:dyDescent="0.2"/>
    <row r="55768" ht="13.15" customHeight="1" x14ac:dyDescent="0.2"/>
    <row r="55769" ht="13.15" customHeight="1" x14ac:dyDescent="0.2"/>
    <row r="55770" ht="13.15" customHeight="1" x14ac:dyDescent="0.2"/>
    <row r="55771" ht="13.15" customHeight="1" x14ac:dyDescent="0.2"/>
    <row r="55772" ht="13.15" customHeight="1" x14ac:dyDescent="0.2"/>
    <row r="55773" ht="13.15" customHeight="1" x14ac:dyDescent="0.2"/>
    <row r="55774" ht="13.15" customHeight="1" x14ac:dyDescent="0.2"/>
    <row r="55775" ht="13.15" customHeight="1" x14ac:dyDescent="0.2"/>
    <row r="55776" ht="13.15" customHeight="1" x14ac:dyDescent="0.2"/>
    <row r="55777" ht="13.15" customHeight="1" x14ac:dyDescent="0.2"/>
    <row r="55778" ht="13.15" customHeight="1" x14ac:dyDescent="0.2"/>
    <row r="55779" ht="13.15" customHeight="1" x14ac:dyDescent="0.2"/>
    <row r="55780" ht="13.15" customHeight="1" x14ac:dyDescent="0.2"/>
    <row r="55781" ht="13.15" customHeight="1" x14ac:dyDescent="0.2"/>
    <row r="55782" ht="13.15" customHeight="1" x14ac:dyDescent="0.2"/>
    <row r="55783" ht="13.15" customHeight="1" x14ac:dyDescent="0.2"/>
    <row r="55784" ht="13.15" customHeight="1" x14ac:dyDescent="0.2"/>
    <row r="55785" ht="13.15" customHeight="1" x14ac:dyDescent="0.2"/>
    <row r="55786" ht="13.15" customHeight="1" x14ac:dyDescent="0.2"/>
    <row r="55787" ht="13.15" customHeight="1" x14ac:dyDescent="0.2"/>
    <row r="55788" ht="13.15" customHeight="1" x14ac:dyDescent="0.2"/>
    <row r="55789" ht="13.15" customHeight="1" x14ac:dyDescent="0.2"/>
    <row r="55790" ht="13.15" customHeight="1" x14ac:dyDescent="0.2"/>
    <row r="55791" ht="13.15" customHeight="1" x14ac:dyDescent="0.2"/>
    <row r="55792" ht="13.15" customHeight="1" x14ac:dyDescent="0.2"/>
    <row r="55793" ht="13.15" customHeight="1" x14ac:dyDescent="0.2"/>
    <row r="55794" ht="13.15" customHeight="1" x14ac:dyDescent="0.2"/>
    <row r="55795" ht="13.15" customHeight="1" x14ac:dyDescent="0.2"/>
    <row r="55796" ht="13.15" customHeight="1" x14ac:dyDescent="0.2"/>
    <row r="55797" ht="13.15" customHeight="1" x14ac:dyDescent="0.2"/>
    <row r="55798" ht="13.15" customHeight="1" x14ac:dyDescent="0.2"/>
    <row r="55799" ht="13.15" customHeight="1" x14ac:dyDescent="0.2"/>
    <row r="55800" ht="13.15" customHeight="1" x14ac:dyDescent="0.2"/>
    <row r="55801" ht="13.15" customHeight="1" x14ac:dyDescent="0.2"/>
    <row r="55802" ht="13.15" customHeight="1" x14ac:dyDescent="0.2"/>
    <row r="55803" ht="13.15" customHeight="1" x14ac:dyDescent="0.2"/>
    <row r="55804" ht="13.15" customHeight="1" x14ac:dyDescent="0.2"/>
    <row r="55805" ht="13.15" customHeight="1" x14ac:dyDescent="0.2"/>
    <row r="55806" ht="13.15" customHeight="1" x14ac:dyDescent="0.2"/>
    <row r="55807" ht="13.15" customHeight="1" x14ac:dyDescent="0.2"/>
    <row r="55808" ht="13.15" customHeight="1" x14ac:dyDescent="0.2"/>
    <row r="55809" ht="13.15" customHeight="1" x14ac:dyDescent="0.2"/>
    <row r="55810" ht="13.15" customHeight="1" x14ac:dyDescent="0.2"/>
    <row r="55811" ht="13.15" customHeight="1" x14ac:dyDescent="0.2"/>
    <row r="55812" ht="13.15" customHeight="1" x14ac:dyDescent="0.2"/>
    <row r="55813" ht="13.15" customHeight="1" x14ac:dyDescent="0.2"/>
    <row r="55814" ht="13.15" customHeight="1" x14ac:dyDescent="0.2"/>
    <row r="55815" ht="13.15" customHeight="1" x14ac:dyDescent="0.2"/>
    <row r="55816" ht="13.15" customHeight="1" x14ac:dyDescent="0.2"/>
    <row r="55817" ht="13.15" customHeight="1" x14ac:dyDescent="0.2"/>
    <row r="55818" ht="13.15" customHeight="1" x14ac:dyDescent="0.2"/>
    <row r="55819" ht="13.15" customHeight="1" x14ac:dyDescent="0.2"/>
    <row r="55820" ht="13.15" customHeight="1" x14ac:dyDescent="0.2"/>
    <row r="55821" ht="13.15" customHeight="1" x14ac:dyDescent="0.2"/>
    <row r="55822" ht="13.15" customHeight="1" x14ac:dyDescent="0.2"/>
    <row r="55823" ht="13.15" customHeight="1" x14ac:dyDescent="0.2"/>
    <row r="55824" ht="13.15" customHeight="1" x14ac:dyDescent="0.2"/>
    <row r="55825" ht="13.15" customHeight="1" x14ac:dyDescent="0.2"/>
    <row r="55826" ht="13.15" customHeight="1" x14ac:dyDescent="0.2"/>
    <row r="55827" ht="13.15" customHeight="1" x14ac:dyDescent="0.2"/>
    <row r="55828" ht="13.15" customHeight="1" x14ac:dyDescent="0.2"/>
    <row r="55829" ht="13.15" customHeight="1" x14ac:dyDescent="0.2"/>
    <row r="55830" ht="13.15" customHeight="1" x14ac:dyDescent="0.2"/>
    <row r="55831" ht="13.15" customHeight="1" x14ac:dyDescent="0.2"/>
    <row r="55832" ht="13.15" customHeight="1" x14ac:dyDescent="0.2"/>
    <row r="55833" ht="13.15" customHeight="1" x14ac:dyDescent="0.2"/>
    <row r="55834" ht="13.15" customHeight="1" x14ac:dyDescent="0.2"/>
    <row r="55835" ht="13.15" customHeight="1" x14ac:dyDescent="0.2"/>
    <row r="55836" ht="13.15" customHeight="1" x14ac:dyDescent="0.2"/>
    <row r="55837" ht="13.15" customHeight="1" x14ac:dyDescent="0.2"/>
    <row r="55838" ht="13.15" customHeight="1" x14ac:dyDescent="0.2"/>
    <row r="55839" ht="13.15" customHeight="1" x14ac:dyDescent="0.2"/>
    <row r="55840" ht="13.15" customHeight="1" x14ac:dyDescent="0.2"/>
    <row r="55841" ht="13.15" customHeight="1" x14ac:dyDescent="0.2"/>
    <row r="55842" ht="13.15" customHeight="1" x14ac:dyDescent="0.2"/>
    <row r="55843" ht="13.15" customHeight="1" x14ac:dyDescent="0.2"/>
    <row r="55844" ht="13.15" customHeight="1" x14ac:dyDescent="0.2"/>
    <row r="55845" ht="13.15" customHeight="1" x14ac:dyDescent="0.2"/>
    <row r="55846" ht="13.15" customHeight="1" x14ac:dyDescent="0.2"/>
    <row r="55847" ht="13.15" customHeight="1" x14ac:dyDescent="0.2"/>
    <row r="55848" ht="13.15" customHeight="1" x14ac:dyDescent="0.2"/>
    <row r="55849" ht="13.15" customHeight="1" x14ac:dyDescent="0.2"/>
    <row r="55850" ht="13.15" customHeight="1" x14ac:dyDescent="0.2"/>
    <row r="55851" ht="13.15" customHeight="1" x14ac:dyDescent="0.2"/>
    <row r="55852" ht="13.15" customHeight="1" x14ac:dyDescent="0.2"/>
    <row r="55853" ht="13.15" customHeight="1" x14ac:dyDescent="0.2"/>
    <row r="55854" ht="13.15" customHeight="1" x14ac:dyDescent="0.2"/>
    <row r="55855" ht="13.15" customHeight="1" x14ac:dyDescent="0.2"/>
    <row r="55856" ht="13.15" customHeight="1" x14ac:dyDescent="0.2"/>
    <row r="55857" ht="13.15" customHeight="1" x14ac:dyDescent="0.2"/>
    <row r="55858" ht="13.15" customHeight="1" x14ac:dyDescent="0.2"/>
    <row r="55859" ht="13.15" customHeight="1" x14ac:dyDescent="0.2"/>
    <row r="55860" ht="13.15" customHeight="1" x14ac:dyDescent="0.2"/>
    <row r="55861" ht="13.15" customHeight="1" x14ac:dyDescent="0.2"/>
    <row r="55862" ht="13.15" customHeight="1" x14ac:dyDescent="0.2"/>
    <row r="55863" ht="13.15" customHeight="1" x14ac:dyDescent="0.2"/>
    <row r="55864" ht="13.15" customHeight="1" x14ac:dyDescent="0.2"/>
    <row r="55865" ht="13.15" customHeight="1" x14ac:dyDescent="0.2"/>
    <row r="55866" ht="13.15" customHeight="1" x14ac:dyDescent="0.2"/>
    <row r="55867" ht="13.15" customHeight="1" x14ac:dyDescent="0.2"/>
    <row r="55868" ht="13.15" customHeight="1" x14ac:dyDescent="0.2"/>
    <row r="55869" ht="13.15" customHeight="1" x14ac:dyDescent="0.2"/>
    <row r="55870" ht="13.15" customHeight="1" x14ac:dyDescent="0.2"/>
    <row r="55871" ht="13.15" customHeight="1" x14ac:dyDescent="0.2"/>
    <row r="55872" ht="13.15" customHeight="1" x14ac:dyDescent="0.2"/>
    <row r="55873" ht="13.15" customHeight="1" x14ac:dyDescent="0.2"/>
    <row r="55874" ht="13.15" customHeight="1" x14ac:dyDescent="0.2"/>
    <row r="55875" ht="13.15" customHeight="1" x14ac:dyDescent="0.2"/>
    <row r="55876" ht="13.15" customHeight="1" x14ac:dyDescent="0.2"/>
    <row r="55877" ht="13.15" customHeight="1" x14ac:dyDescent="0.2"/>
    <row r="55878" ht="13.15" customHeight="1" x14ac:dyDescent="0.2"/>
    <row r="55879" ht="13.15" customHeight="1" x14ac:dyDescent="0.2"/>
    <row r="55880" ht="13.15" customHeight="1" x14ac:dyDescent="0.2"/>
    <row r="55881" ht="13.15" customHeight="1" x14ac:dyDescent="0.2"/>
    <row r="55882" ht="13.15" customHeight="1" x14ac:dyDescent="0.2"/>
    <row r="55883" ht="13.15" customHeight="1" x14ac:dyDescent="0.2"/>
    <row r="55884" ht="13.15" customHeight="1" x14ac:dyDescent="0.2"/>
    <row r="55885" ht="13.15" customHeight="1" x14ac:dyDescent="0.2"/>
    <row r="55886" ht="13.15" customHeight="1" x14ac:dyDescent="0.2"/>
    <row r="55887" ht="13.15" customHeight="1" x14ac:dyDescent="0.2"/>
    <row r="55888" ht="13.15" customHeight="1" x14ac:dyDescent="0.2"/>
    <row r="55889" ht="13.15" customHeight="1" x14ac:dyDescent="0.2"/>
    <row r="55890" ht="13.15" customHeight="1" x14ac:dyDescent="0.2"/>
    <row r="55891" ht="13.15" customHeight="1" x14ac:dyDescent="0.2"/>
    <row r="55892" ht="13.15" customHeight="1" x14ac:dyDescent="0.2"/>
    <row r="55893" ht="13.15" customHeight="1" x14ac:dyDescent="0.2"/>
    <row r="55894" ht="13.15" customHeight="1" x14ac:dyDescent="0.2"/>
    <row r="55895" ht="13.15" customHeight="1" x14ac:dyDescent="0.2"/>
    <row r="55896" ht="13.15" customHeight="1" x14ac:dyDescent="0.2"/>
    <row r="55897" ht="13.15" customHeight="1" x14ac:dyDescent="0.2"/>
    <row r="55898" ht="13.15" customHeight="1" x14ac:dyDescent="0.2"/>
    <row r="55899" ht="13.15" customHeight="1" x14ac:dyDescent="0.2"/>
    <row r="55900" ht="13.15" customHeight="1" x14ac:dyDescent="0.2"/>
    <row r="55901" ht="13.15" customHeight="1" x14ac:dyDescent="0.2"/>
    <row r="55902" ht="13.15" customHeight="1" x14ac:dyDescent="0.2"/>
    <row r="55903" ht="13.15" customHeight="1" x14ac:dyDescent="0.2"/>
    <row r="55904" ht="13.15" customHeight="1" x14ac:dyDescent="0.2"/>
    <row r="55905" ht="13.15" customHeight="1" x14ac:dyDescent="0.2"/>
    <row r="55906" ht="13.15" customHeight="1" x14ac:dyDescent="0.2"/>
    <row r="55907" ht="13.15" customHeight="1" x14ac:dyDescent="0.2"/>
    <row r="55908" ht="13.15" customHeight="1" x14ac:dyDescent="0.2"/>
    <row r="55909" ht="13.15" customHeight="1" x14ac:dyDescent="0.2"/>
    <row r="55910" ht="13.15" customHeight="1" x14ac:dyDescent="0.2"/>
    <row r="55911" ht="13.15" customHeight="1" x14ac:dyDescent="0.2"/>
    <row r="55912" ht="13.15" customHeight="1" x14ac:dyDescent="0.2"/>
    <row r="55913" ht="13.15" customHeight="1" x14ac:dyDescent="0.2"/>
    <row r="55914" ht="13.15" customHeight="1" x14ac:dyDescent="0.2"/>
    <row r="55915" ht="13.15" customHeight="1" x14ac:dyDescent="0.2"/>
    <row r="55916" ht="13.15" customHeight="1" x14ac:dyDescent="0.2"/>
    <row r="55917" ht="13.15" customHeight="1" x14ac:dyDescent="0.2"/>
    <row r="55918" ht="13.15" customHeight="1" x14ac:dyDescent="0.2"/>
    <row r="55919" ht="13.15" customHeight="1" x14ac:dyDescent="0.2"/>
    <row r="55920" ht="13.15" customHeight="1" x14ac:dyDescent="0.2"/>
    <row r="55921" ht="13.15" customHeight="1" x14ac:dyDescent="0.2"/>
    <row r="55922" ht="13.15" customHeight="1" x14ac:dyDescent="0.2"/>
    <row r="55923" ht="13.15" customHeight="1" x14ac:dyDescent="0.2"/>
    <row r="55924" ht="13.15" customHeight="1" x14ac:dyDescent="0.2"/>
    <row r="55925" ht="13.15" customHeight="1" x14ac:dyDescent="0.2"/>
    <row r="55926" ht="13.15" customHeight="1" x14ac:dyDescent="0.2"/>
    <row r="55927" ht="13.15" customHeight="1" x14ac:dyDescent="0.2"/>
    <row r="55928" ht="13.15" customHeight="1" x14ac:dyDescent="0.2"/>
    <row r="55929" ht="13.15" customHeight="1" x14ac:dyDescent="0.2"/>
    <row r="55930" ht="13.15" customHeight="1" x14ac:dyDescent="0.2"/>
    <row r="55931" ht="13.15" customHeight="1" x14ac:dyDescent="0.2"/>
    <row r="55932" ht="13.15" customHeight="1" x14ac:dyDescent="0.2"/>
    <row r="55933" ht="13.15" customHeight="1" x14ac:dyDescent="0.2"/>
    <row r="55934" ht="13.15" customHeight="1" x14ac:dyDescent="0.2"/>
    <row r="55935" ht="13.15" customHeight="1" x14ac:dyDescent="0.2"/>
    <row r="55936" ht="13.15" customHeight="1" x14ac:dyDescent="0.2"/>
    <row r="55937" ht="13.15" customHeight="1" x14ac:dyDescent="0.2"/>
    <row r="55938" ht="13.15" customHeight="1" x14ac:dyDescent="0.2"/>
    <row r="55939" ht="13.15" customHeight="1" x14ac:dyDescent="0.2"/>
    <row r="55940" ht="13.15" customHeight="1" x14ac:dyDescent="0.2"/>
    <row r="55941" ht="13.15" customHeight="1" x14ac:dyDescent="0.2"/>
    <row r="55942" ht="13.15" customHeight="1" x14ac:dyDescent="0.2"/>
    <row r="55943" ht="13.15" customHeight="1" x14ac:dyDescent="0.2"/>
    <row r="55944" ht="13.15" customHeight="1" x14ac:dyDescent="0.2"/>
    <row r="55945" ht="13.15" customHeight="1" x14ac:dyDescent="0.2"/>
    <row r="55946" ht="13.15" customHeight="1" x14ac:dyDescent="0.2"/>
    <row r="55947" ht="13.15" customHeight="1" x14ac:dyDescent="0.2"/>
    <row r="55948" ht="13.15" customHeight="1" x14ac:dyDescent="0.2"/>
    <row r="55949" ht="13.15" customHeight="1" x14ac:dyDescent="0.2"/>
    <row r="55950" ht="13.15" customHeight="1" x14ac:dyDescent="0.2"/>
    <row r="55951" ht="13.15" customHeight="1" x14ac:dyDescent="0.2"/>
    <row r="55952" ht="13.15" customHeight="1" x14ac:dyDescent="0.2"/>
    <row r="55953" ht="13.15" customHeight="1" x14ac:dyDescent="0.2"/>
    <row r="55954" ht="13.15" customHeight="1" x14ac:dyDescent="0.2"/>
    <row r="55955" ht="13.15" customHeight="1" x14ac:dyDescent="0.2"/>
    <row r="55956" ht="13.15" customHeight="1" x14ac:dyDescent="0.2"/>
    <row r="55957" ht="13.15" customHeight="1" x14ac:dyDescent="0.2"/>
    <row r="55958" ht="13.15" customHeight="1" x14ac:dyDescent="0.2"/>
    <row r="55959" ht="13.15" customHeight="1" x14ac:dyDescent="0.2"/>
    <row r="55960" ht="13.15" customHeight="1" x14ac:dyDescent="0.2"/>
    <row r="55961" ht="13.15" customHeight="1" x14ac:dyDescent="0.2"/>
    <row r="55962" ht="13.15" customHeight="1" x14ac:dyDescent="0.2"/>
    <row r="55963" ht="13.15" customHeight="1" x14ac:dyDescent="0.2"/>
    <row r="55964" ht="13.15" customHeight="1" x14ac:dyDescent="0.2"/>
    <row r="55965" ht="13.15" customHeight="1" x14ac:dyDescent="0.2"/>
    <row r="55966" ht="13.15" customHeight="1" x14ac:dyDescent="0.2"/>
    <row r="55967" ht="13.15" customHeight="1" x14ac:dyDescent="0.2"/>
    <row r="55968" ht="13.15" customHeight="1" x14ac:dyDescent="0.2"/>
    <row r="55969" ht="13.15" customHeight="1" x14ac:dyDescent="0.2"/>
    <row r="55970" ht="13.15" customHeight="1" x14ac:dyDescent="0.2"/>
    <row r="55971" ht="13.15" customHeight="1" x14ac:dyDescent="0.2"/>
    <row r="55972" ht="13.15" customHeight="1" x14ac:dyDescent="0.2"/>
    <row r="55973" ht="13.15" customHeight="1" x14ac:dyDescent="0.2"/>
    <row r="55974" ht="13.15" customHeight="1" x14ac:dyDescent="0.2"/>
    <row r="55975" ht="13.15" customHeight="1" x14ac:dyDescent="0.2"/>
    <row r="55976" ht="13.15" customHeight="1" x14ac:dyDescent="0.2"/>
    <row r="55977" ht="13.15" customHeight="1" x14ac:dyDescent="0.2"/>
    <row r="55978" ht="13.15" customHeight="1" x14ac:dyDescent="0.2"/>
    <row r="55979" ht="13.15" customHeight="1" x14ac:dyDescent="0.2"/>
    <row r="55980" ht="13.15" customHeight="1" x14ac:dyDescent="0.2"/>
    <row r="55981" ht="13.15" customHeight="1" x14ac:dyDescent="0.2"/>
    <row r="55982" ht="13.15" customHeight="1" x14ac:dyDescent="0.2"/>
    <row r="55983" ht="13.15" customHeight="1" x14ac:dyDescent="0.2"/>
    <row r="55984" ht="13.15" customHeight="1" x14ac:dyDescent="0.2"/>
    <row r="55985" ht="13.15" customHeight="1" x14ac:dyDescent="0.2"/>
    <row r="55986" ht="13.15" customHeight="1" x14ac:dyDescent="0.2"/>
    <row r="55987" ht="13.15" customHeight="1" x14ac:dyDescent="0.2"/>
    <row r="55988" ht="13.15" customHeight="1" x14ac:dyDescent="0.2"/>
    <row r="55989" ht="13.15" customHeight="1" x14ac:dyDescent="0.2"/>
    <row r="55990" ht="13.15" customHeight="1" x14ac:dyDescent="0.2"/>
    <row r="55991" ht="13.15" customHeight="1" x14ac:dyDescent="0.2"/>
    <row r="55992" ht="13.15" customHeight="1" x14ac:dyDescent="0.2"/>
    <row r="55993" ht="13.15" customHeight="1" x14ac:dyDescent="0.2"/>
    <row r="55994" ht="13.15" customHeight="1" x14ac:dyDescent="0.2"/>
    <row r="55995" ht="13.15" customHeight="1" x14ac:dyDescent="0.2"/>
    <row r="55996" ht="13.15" customHeight="1" x14ac:dyDescent="0.2"/>
    <row r="55997" ht="13.15" customHeight="1" x14ac:dyDescent="0.2"/>
    <row r="55998" ht="13.15" customHeight="1" x14ac:dyDescent="0.2"/>
    <row r="55999" ht="13.15" customHeight="1" x14ac:dyDescent="0.2"/>
    <row r="56000" ht="13.15" customHeight="1" x14ac:dyDescent="0.2"/>
    <row r="56001" ht="13.15" customHeight="1" x14ac:dyDescent="0.2"/>
    <row r="56002" ht="13.15" customHeight="1" x14ac:dyDescent="0.2"/>
    <row r="56003" ht="13.15" customHeight="1" x14ac:dyDescent="0.2"/>
    <row r="56004" ht="13.15" customHeight="1" x14ac:dyDescent="0.2"/>
    <row r="56005" ht="13.15" customHeight="1" x14ac:dyDescent="0.2"/>
    <row r="56006" ht="13.15" customHeight="1" x14ac:dyDescent="0.2"/>
    <row r="56007" ht="13.15" customHeight="1" x14ac:dyDescent="0.2"/>
    <row r="56008" ht="13.15" customHeight="1" x14ac:dyDescent="0.2"/>
    <row r="56009" ht="13.15" customHeight="1" x14ac:dyDescent="0.2"/>
    <row r="56010" ht="13.15" customHeight="1" x14ac:dyDescent="0.2"/>
    <row r="56011" ht="13.15" customHeight="1" x14ac:dyDescent="0.2"/>
    <row r="56012" ht="13.15" customHeight="1" x14ac:dyDescent="0.2"/>
    <row r="56013" ht="13.15" customHeight="1" x14ac:dyDescent="0.2"/>
    <row r="56014" ht="13.15" customHeight="1" x14ac:dyDescent="0.2"/>
    <row r="56015" ht="13.15" customHeight="1" x14ac:dyDescent="0.2"/>
    <row r="56016" ht="13.15" customHeight="1" x14ac:dyDescent="0.2"/>
    <row r="56017" ht="13.15" customHeight="1" x14ac:dyDescent="0.2"/>
    <row r="56018" ht="13.15" customHeight="1" x14ac:dyDescent="0.2"/>
    <row r="56019" ht="13.15" customHeight="1" x14ac:dyDescent="0.2"/>
    <row r="56020" ht="13.15" customHeight="1" x14ac:dyDescent="0.2"/>
    <row r="56021" ht="13.15" customHeight="1" x14ac:dyDescent="0.2"/>
    <row r="56022" ht="13.15" customHeight="1" x14ac:dyDescent="0.2"/>
    <row r="56023" ht="13.15" customHeight="1" x14ac:dyDescent="0.2"/>
    <row r="56024" ht="13.15" customHeight="1" x14ac:dyDescent="0.2"/>
    <row r="56025" ht="13.15" customHeight="1" x14ac:dyDescent="0.2"/>
    <row r="56026" ht="13.15" customHeight="1" x14ac:dyDescent="0.2"/>
    <row r="56027" ht="13.15" customHeight="1" x14ac:dyDescent="0.2"/>
    <row r="56028" ht="13.15" customHeight="1" x14ac:dyDescent="0.2"/>
    <row r="56029" ht="13.15" customHeight="1" x14ac:dyDescent="0.2"/>
    <row r="56030" ht="13.15" customHeight="1" x14ac:dyDescent="0.2"/>
    <row r="56031" ht="13.15" customHeight="1" x14ac:dyDescent="0.2"/>
    <row r="56032" ht="13.15" customHeight="1" x14ac:dyDescent="0.2"/>
    <row r="56033" ht="13.15" customHeight="1" x14ac:dyDescent="0.2"/>
    <row r="56034" ht="13.15" customHeight="1" x14ac:dyDescent="0.2"/>
    <row r="56035" ht="13.15" customHeight="1" x14ac:dyDescent="0.2"/>
    <row r="56036" ht="13.15" customHeight="1" x14ac:dyDescent="0.2"/>
    <row r="56037" ht="13.15" customHeight="1" x14ac:dyDescent="0.2"/>
    <row r="56038" ht="13.15" customHeight="1" x14ac:dyDescent="0.2"/>
    <row r="56039" ht="13.15" customHeight="1" x14ac:dyDescent="0.2"/>
    <row r="56040" ht="13.15" customHeight="1" x14ac:dyDescent="0.2"/>
    <row r="56041" ht="13.15" customHeight="1" x14ac:dyDescent="0.2"/>
    <row r="56042" ht="13.15" customHeight="1" x14ac:dyDescent="0.2"/>
    <row r="56043" ht="13.15" customHeight="1" x14ac:dyDescent="0.2"/>
    <row r="56044" ht="13.15" customHeight="1" x14ac:dyDescent="0.2"/>
    <row r="56045" ht="13.15" customHeight="1" x14ac:dyDescent="0.2"/>
    <row r="56046" ht="13.15" customHeight="1" x14ac:dyDescent="0.2"/>
    <row r="56047" ht="13.15" customHeight="1" x14ac:dyDescent="0.2"/>
    <row r="56048" ht="13.15" customHeight="1" x14ac:dyDescent="0.2"/>
    <row r="56049" ht="13.15" customHeight="1" x14ac:dyDescent="0.2"/>
    <row r="56050" ht="13.15" customHeight="1" x14ac:dyDescent="0.2"/>
    <row r="56051" ht="13.15" customHeight="1" x14ac:dyDescent="0.2"/>
    <row r="56052" ht="13.15" customHeight="1" x14ac:dyDescent="0.2"/>
    <row r="56053" ht="13.15" customHeight="1" x14ac:dyDescent="0.2"/>
    <row r="56054" ht="13.15" customHeight="1" x14ac:dyDescent="0.2"/>
    <row r="56055" ht="13.15" customHeight="1" x14ac:dyDescent="0.2"/>
    <row r="56056" ht="13.15" customHeight="1" x14ac:dyDescent="0.2"/>
    <row r="56057" ht="13.15" customHeight="1" x14ac:dyDescent="0.2"/>
    <row r="56058" ht="13.15" customHeight="1" x14ac:dyDescent="0.2"/>
    <row r="56059" ht="13.15" customHeight="1" x14ac:dyDescent="0.2"/>
    <row r="56060" ht="13.15" customHeight="1" x14ac:dyDescent="0.2"/>
    <row r="56061" ht="13.15" customHeight="1" x14ac:dyDescent="0.2"/>
    <row r="56062" ht="13.15" customHeight="1" x14ac:dyDescent="0.2"/>
    <row r="56063" ht="13.15" customHeight="1" x14ac:dyDescent="0.2"/>
    <row r="56064" ht="13.15" customHeight="1" x14ac:dyDescent="0.2"/>
    <row r="56065" ht="13.15" customHeight="1" x14ac:dyDescent="0.2"/>
    <row r="56066" ht="13.15" customHeight="1" x14ac:dyDescent="0.2"/>
    <row r="56067" ht="13.15" customHeight="1" x14ac:dyDescent="0.2"/>
    <row r="56068" ht="13.15" customHeight="1" x14ac:dyDescent="0.2"/>
    <row r="56069" ht="13.15" customHeight="1" x14ac:dyDescent="0.2"/>
    <row r="56070" ht="13.15" customHeight="1" x14ac:dyDescent="0.2"/>
    <row r="56071" ht="13.15" customHeight="1" x14ac:dyDescent="0.2"/>
    <row r="56072" ht="13.15" customHeight="1" x14ac:dyDescent="0.2"/>
    <row r="56073" ht="13.15" customHeight="1" x14ac:dyDescent="0.2"/>
    <row r="56074" ht="13.15" customHeight="1" x14ac:dyDescent="0.2"/>
    <row r="56075" ht="13.15" customHeight="1" x14ac:dyDescent="0.2"/>
    <row r="56076" ht="13.15" customHeight="1" x14ac:dyDescent="0.2"/>
    <row r="56077" ht="13.15" customHeight="1" x14ac:dyDescent="0.2"/>
    <row r="56078" ht="13.15" customHeight="1" x14ac:dyDescent="0.2"/>
    <row r="56079" ht="13.15" customHeight="1" x14ac:dyDescent="0.2"/>
    <row r="56080" ht="13.15" customHeight="1" x14ac:dyDescent="0.2"/>
    <row r="56081" ht="13.15" customHeight="1" x14ac:dyDescent="0.2"/>
    <row r="56082" ht="13.15" customHeight="1" x14ac:dyDescent="0.2"/>
    <row r="56083" ht="13.15" customHeight="1" x14ac:dyDescent="0.2"/>
    <row r="56084" ht="13.15" customHeight="1" x14ac:dyDescent="0.2"/>
    <row r="56085" ht="13.15" customHeight="1" x14ac:dyDescent="0.2"/>
    <row r="56086" ht="13.15" customHeight="1" x14ac:dyDescent="0.2"/>
    <row r="56087" ht="13.15" customHeight="1" x14ac:dyDescent="0.2"/>
    <row r="56088" ht="13.15" customHeight="1" x14ac:dyDescent="0.2"/>
    <row r="56089" ht="13.15" customHeight="1" x14ac:dyDescent="0.2"/>
    <row r="56090" ht="13.15" customHeight="1" x14ac:dyDescent="0.2"/>
    <row r="56091" ht="13.15" customHeight="1" x14ac:dyDescent="0.2"/>
    <row r="56092" ht="13.15" customHeight="1" x14ac:dyDescent="0.2"/>
    <row r="56093" ht="13.15" customHeight="1" x14ac:dyDescent="0.2"/>
    <row r="56094" ht="13.15" customHeight="1" x14ac:dyDescent="0.2"/>
    <row r="56095" ht="13.15" customHeight="1" x14ac:dyDescent="0.2"/>
    <row r="56096" ht="13.15" customHeight="1" x14ac:dyDescent="0.2"/>
    <row r="56097" ht="13.15" customHeight="1" x14ac:dyDescent="0.2"/>
    <row r="56098" ht="13.15" customHeight="1" x14ac:dyDescent="0.2"/>
    <row r="56099" ht="13.15" customHeight="1" x14ac:dyDescent="0.2"/>
    <row r="56100" ht="13.15" customHeight="1" x14ac:dyDescent="0.2"/>
    <row r="56101" ht="13.15" customHeight="1" x14ac:dyDescent="0.2"/>
    <row r="56102" ht="13.15" customHeight="1" x14ac:dyDescent="0.2"/>
    <row r="56103" ht="13.15" customHeight="1" x14ac:dyDescent="0.2"/>
    <row r="56104" ht="13.15" customHeight="1" x14ac:dyDescent="0.2"/>
    <row r="56105" ht="13.15" customHeight="1" x14ac:dyDescent="0.2"/>
    <row r="56106" ht="13.15" customHeight="1" x14ac:dyDescent="0.2"/>
    <row r="56107" ht="13.15" customHeight="1" x14ac:dyDescent="0.2"/>
    <row r="56108" ht="13.15" customHeight="1" x14ac:dyDescent="0.2"/>
    <row r="56109" ht="13.15" customHeight="1" x14ac:dyDescent="0.2"/>
    <row r="56110" ht="13.15" customHeight="1" x14ac:dyDescent="0.2"/>
    <row r="56111" ht="13.15" customHeight="1" x14ac:dyDescent="0.2"/>
    <row r="56112" ht="13.15" customHeight="1" x14ac:dyDescent="0.2"/>
    <row r="56113" ht="13.15" customHeight="1" x14ac:dyDescent="0.2"/>
    <row r="56114" ht="13.15" customHeight="1" x14ac:dyDescent="0.2"/>
    <row r="56115" ht="13.15" customHeight="1" x14ac:dyDescent="0.2"/>
    <row r="56116" ht="13.15" customHeight="1" x14ac:dyDescent="0.2"/>
    <row r="56117" ht="13.15" customHeight="1" x14ac:dyDescent="0.2"/>
    <row r="56118" ht="13.15" customHeight="1" x14ac:dyDescent="0.2"/>
    <row r="56119" ht="13.15" customHeight="1" x14ac:dyDescent="0.2"/>
    <row r="56120" ht="13.15" customHeight="1" x14ac:dyDescent="0.2"/>
    <row r="56121" ht="13.15" customHeight="1" x14ac:dyDescent="0.2"/>
    <row r="56122" ht="13.15" customHeight="1" x14ac:dyDescent="0.2"/>
    <row r="56123" ht="13.15" customHeight="1" x14ac:dyDescent="0.2"/>
    <row r="56124" ht="13.15" customHeight="1" x14ac:dyDescent="0.2"/>
    <row r="56125" ht="13.15" customHeight="1" x14ac:dyDescent="0.2"/>
    <row r="56126" ht="13.15" customHeight="1" x14ac:dyDescent="0.2"/>
    <row r="56127" ht="13.15" customHeight="1" x14ac:dyDescent="0.2"/>
    <row r="56128" ht="13.15" customHeight="1" x14ac:dyDescent="0.2"/>
    <row r="56129" ht="13.15" customHeight="1" x14ac:dyDescent="0.2"/>
    <row r="56130" ht="13.15" customHeight="1" x14ac:dyDescent="0.2"/>
    <row r="56131" ht="13.15" customHeight="1" x14ac:dyDescent="0.2"/>
    <row r="56132" ht="13.15" customHeight="1" x14ac:dyDescent="0.2"/>
    <row r="56133" ht="13.15" customHeight="1" x14ac:dyDescent="0.2"/>
    <row r="56134" ht="13.15" customHeight="1" x14ac:dyDescent="0.2"/>
    <row r="56135" ht="13.15" customHeight="1" x14ac:dyDescent="0.2"/>
    <row r="56136" ht="13.15" customHeight="1" x14ac:dyDescent="0.2"/>
    <row r="56137" ht="13.15" customHeight="1" x14ac:dyDescent="0.2"/>
    <row r="56138" ht="13.15" customHeight="1" x14ac:dyDescent="0.2"/>
    <row r="56139" ht="13.15" customHeight="1" x14ac:dyDescent="0.2"/>
    <row r="56140" ht="13.15" customHeight="1" x14ac:dyDescent="0.2"/>
    <row r="56141" ht="13.15" customHeight="1" x14ac:dyDescent="0.2"/>
    <row r="56142" ht="13.15" customHeight="1" x14ac:dyDescent="0.2"/>
    <row r="56143" ht="13.15" customHeight="1" x14ac:dyDescent="0.2"/>
    <row r="56144" ht="13.15" customHeight="1" x14ac:dyDescent="0.2"/>
    <row r="56145" ht="13.15" customHeight="1" x14ac:dyDescent="0.2"/>
    <row r="56146" ht="13.15" customHeight="1" x14ac:dyDescent="0.2"/>
    <row r="56147" ht="13.15" customHeight="1" x14ac:dyDescent="0.2"/>
    <row r="56148" ht="13.15" customHeight="1" x14ac:dyDescent="0.2"/>
    <row r="56149" ht="13.15" customHeight="1" x14ac:dyDescent="0.2"/>
    <row r="56150" ht="13.15" customHeight="1" x14ac:dyDescent="0.2"/>
    <row r="56151" ht="13.15" customHeight="1" x14ac:dyDescent="0.2"/>
    <row r="56152" ht="13.15" customHeight="1" x14ac:dyDescent="0.2"/>
    <row r="56153" ht="13.15" customHeight="1" x14ac:dyDescent="0.2"/>
    <row r="56154" ht="13.15" customHeight="1" x14ac:dyDescent="0.2"/>
    <row r="56155" ht="13.15" customHeight="1" x14ac:dyDescent="0.2"/>
    <row r="56156" ht="13.15" customHeight="1" x14ac:dyDescent="0.2"/>
    <row r="56157" ht="13.15" customHeight="1" x14ac:dyDescent="0.2"/>
    <row r="56158" ht="13.15" customHeight="1" x14ac:dyDescent="0.2"/>
    <row r="56159" ht="13.15" customHeight="1" x14ac:dyDescent="0.2"/>
    <row r="56160" ht="13.15" customHeight="1" x14ac:dyDescent="0.2"/>
    <row r="56161" ht="13.15" customHeight="1" x14ac:dyDescent="0.2"/>
    <row r="56162" ht="13.15" customHeight="1" x14ac:dyDescent="0.2"/>
    <row r="56163" ht="13.15" customHeight="1" x14ac:dyDescent="0.2"/>
    <row r="56164" ht="13.15" customHeight="1" x14ac:dyDescent="0.2"/>
    <row r="56165" ht="13.15" customHeight="1" x14ac:dyDescent="0.2"/>
    <row r="56166" ht="13.15" customHeight="1" x14ac:dyDescent="0.2"/>
    <row r="56167" ht="13.15" customHeight="1" x14ac:dyDescent="0.2"/>
    <row r="56168" ht="13.15" customHeight="1" x14ac:dyDescent="0.2"/>
    <row r="56169" ht="13.15" customHeight="1" x14ac:dyDescent="0.2"/>
    <row r="56170" ht="13.15" customHeight="1" x14ac:dyDescent="0.2"/>
    <row r="56171" ht="13.15" customHeight="1" x14ac:dyDescent="0.2"/>
    <row r="56172" ht="13.15" customHeight="1" x14ac:dyDescent="0.2"/>
    <row r="56173" ht="13.15" customHeight="1" x14ac:dyDescent="0.2"/>
    <row r="56174" ht="13.15" customHeight="1" x14ac:dyDescent="0.2"/>
    <row r="56175" ht="13.15" customHeight="1" x14ac:dyDescent="0.2"/>
    <row r="56176" ht="13.15" customHeight="1" x14ac:dyDescent="0.2"/>
    <row r="56177" ht="13.15" customHeight="1" x14ac:dyDescent="0.2"/>
    <row r="56178" ht="13.15" customHeight="1" x14ac:dyDescent="0.2"/>
    <row r="56179" ht="13.15" customHeight="1" x14ac:dyDescent="0.2"/>
    <row r="56180" ht="13.15" customHeight="1" x14ac:dyDescent="0.2"/>
    <row r="56181" ht="13.15" customHeight="1" x14ac:dyDescent="0.2"/>
    <row r="56182" ht="13.15" customHeight="1" x14ac:dyDescent="0.2"/>
    <row r="56183" ht="13.15" customHeight="1" x14ac:dyDescent="0.2"/>
    <row r="56184" ht="13.15" customHeight="1" x14ac:dyDescent="0.2"/>
    <row r="56185" ht="13.15" customHeight="1" x14ac:dyDescent="0.2"/>
    <row r="56186" ht="13.15" customHeight="1" x14ac:dyDescent="0.2"/>
    <row r="56187" ht="13.15" customHeight="1" x14ac:dyDescent="0.2"/>
    <row r="56188" ht="13.15" customHeight="1" x14ac:dyDescent="0.2"/>
    <row r="56189" ht="13.15" customHeight="1" x14ac:dyDescent="0.2"/>
    <row r="56190" ht="13.15" customHeight="1" x14ac:dyDescent="0.2"/>
    <row r="56191" ht="13.15" customHeight="1" x14ac:dyDescent="0.2"/>
    <row r="56192" ht="13.15" customHeight="1" x14ac:dyDescent="0.2"/>
    <row r="56193" ht="13.15" customHeight="1" x14ac:dyDescent="0.2"/>
    <row r="56194" ht="13.15" customHeight="1" x14ac:dyDescent="0.2"/>
    <row r="56195" ht="13.15" customHeight="1" x14ac:dyDescent="0.2"/>
    <row r="56196" ht="13.15" customHeight="1" x14ac:dyDescent="0.2"/>
    <row r="56197" ht="13.15" customHeight="1" x14ac:dyDescent="0.2"/>
    <row r="56198" ht="13.15" customHeight="1" x14ac:dyDescent="0.2"/>
    <row r="56199" ht="13.15" customHeight="1" x14ac:dyDescent="0.2"/>
    <row r="56200" ht="13.15" customHeight="1" x14ac:dyDescent="0.2"/>
    <row r="56201" ht="13.15" customHeight="1" x14ac:dyDescent="0.2"/>
    <row r="56202" ht="13.15" customHeight="1" x14ac:dyDescent="0.2"/>
    <row r="56203" ht="13.15" customHeight="1" x14ac:dyDescent="0.2"/>
    <row r="56204" ht="13.15" customHeight="1" x14ac:dyDescent="0.2"/>
    <row r="56205" ht="13.15" customHeight="1" x14ac:dyDescent="0.2"/>
    <row r="56206" ht="13.15" customHeight="1" x14ac:dyDescent="0.2"/>
    <row r="56207" ht="13.15" customHeight="1" x14ac:dyDescent="0.2"/>
    <row r="56208" ht="13.15" customHeight="1" x14ac:dyDescent="0.2"/>
    <row r="56209" ht="13.15" customHeight="1" x14ac:dyDescent="0.2"/>
    <row r="56210" ht="13.15" customHeight="1" x14ac:dyDescent="0.2"/>
    <row r="56211" ht="13.15" customHeight="1" x14ac:dyDescent="0.2"/>
    <row r="56212" ht="13.15" customHeight="1" x14ac:dyDescent="0.2"/>
    <row r="56213" ht="13.15" customHeight="1" x14ac:dyDescent="0.2"/>
    <row r="56214" ht="13.15" customHeight="1" x14ac:dyDescent="0.2"/>
    <row r="56215" ht="13.15" customHeight="1" x14ac:dyDescent="0.2"/>
    <row r="56216" ht="13.15" customHeight="1" x14ac:dyDescent="0.2"/>
    <row r="56217" ht="13.15" customHeight="1" x14ac:dyDescent="0.2"/>
    <row r="56218" ht="13.15" customHeight="1" x14ac:dyDescent="0.2"/>
    <row r="56219" ht="13.15" customHeight="1" x14ac:dyDescent="0.2"/>
    <row r="56220" ht="13.15" customHeight="1" x14ac:dyDescent="0.2"/>
    <row r="56221" ht="13.15" customHeight="1" x14ac:dyDescent="0.2"/>
    <row r="56222" ht="13.15" customHeight="1" x14ac:dyDescent="0.2"/>
    <row r="56223" ht="13.15" customHeight="1" x14ac:dyDescent="0.2"/>
    <row r="56224" ht="13.15" customHeight="1" x14ac:dyDescent="0.2"/>
    <row r="56225" ht="13.15" customHeight="1" x14ac:dyDescent="0.2"/>
    <row r="56226" ht="13.15" customHeight="1" x14ac:dyDescent="0.2"/>
    <row r="56227" ht="13.15" customHeight="1" x14ac:dyDescent="0.2"/>
    <row r="56228" ht="13.15" customHeight="1" x14ac:dyDescent="0.2"/>
    <row r="56229" ht="13.15" customHeight="1" x14ac:dyDescent="0.2"/>
    <row r="56230" ht="13.15" customHeight="1" x14ac:dyDescent="0.2"/>
    <row r="56231" ht="13.15" customHeight="1" x14ac:dyDescent="0.2"/>
    <row r="56232" ht="13.15" customHeight="1" x14ac:dyDescent="0.2"/>
    <row r="56233" ht="13.15" customHeight="1" x14ac:dyDescent="0.2"/>
    <row r="56234" ht="13.15" customHeight="1" x14ac:dyDescent="0.2"/>
    <row r="56235" ht="13.15" customHeight="1" x14ac:dyDescent="0.2"/>
    <row r="56236" ht="13.15" customHeight="1" x14ac:dyDescent="0.2"/>
    <row r="56237" ht="13.15" customHeight="1" x14ac:dyDescent="0.2"/>
    <row r="56238" ht="13.15" customHeight="1" x14ac:dyDescent="0.2"/>
    <row r="56239" ht="13.15" customHeight="1" x14ac:dyDescent="0.2"/>
    <row r="56240" ht="13.15" customHeight="1" x14ac:dyDescent="0.2"/>
    <row r="56241" ht="13.15" customHeight="1" x14ac:dyDescent="0.2"/>
    <row r="56242" ht="13.15" customHeight="1" x14ac:dyDescent="0.2"/>
    <row r="56243" ht="13.15" customHeight="1" x14ac:dyDescent="0.2"/>
    <row r="56244" ht="13.15" customHeight="1" x14ac:dyDescent="0.2"/>
    <row r="56245" ht="13.15" customHeight="1" x14ac:dyDescent="0.2"/>
    <row r="56246" ht="13.15" customHeight="1" x14ac:dyDescent="0.2"/>
    <row r="56247" ht="13.15" customHeight="1" x14ac:dyDescent="0.2"/>
    <row r="56248" ht="13.15" customHeight="1" x14ac:dyDescent="0.2"/>
    <row r="56249" ht="13.15" customHeight="1" x14ac:dyDescent="0.2"/>
    <row r="56250" ht="13.15" customHeight="1" x14ac:dyDescent="0.2"/>
    <row r="56251" ht="13.15" customHeight="1" x14ac:dyDescent="0.2"/>
    <row r="56252" ht="13.15" customHeight="1" x14ac:dyDescent="0.2"/>
    <row r="56253" ht="13.15" customHeight="1" x14ac:dyDescent="0.2"/>
    <row r="56254" ht="13.15" customHeight="1" x14ac:dyDescent="0.2"/>
    <row r="56255" ht="13.15" customHeight="1" x14ac:dyDescent="0.2"/>
    <row r="56256" ht="13.15" customHeight="1" x14ac:dyDescent="0.2"/>
    <row r="56257" ht="13.15" customHeight="1" x14ac:dyDescent="0.2"/>
    <row r="56258" ht="13.15" customHeight="1" x14ac:dyDescent="0.2"/>
    <row r="56259" ht="13.15" customHeight="1" x14ac:dyDescent="0.2"/>
    <row r="56260" ht="13.15" customHeight="1" x14ac:dyDescent="0.2"/>
    <row r="56261" ht="13.15" customHeight="1" x14ac:dyDescent="0.2"/>
    <row r="56262" ht="13.15" customHeight="1" x14ac:dyDescent="0.2"/>
    <row r="56263" ht="13.15" customHeight="1" x14ac:dyDescent="0.2"/>
    <row r="56264" ht="13.15" customHeight="1" x14ac:dyDescent="0.2"/>
    <row r="56265" ht="13.15" customHeight="1" x14ac:dyDescent="0.2"/>
    <row r="56266" ht="13.15" customHeight="1" x14ac:dyDescent="0.2"/>
    <row r="56267" ht="13.15" customHeight="1" x14ac:dyDescent="0.2"/>
    <row r="56268" ht="13.15" customHeight="1" x14ac:dyDescent="0.2"/>
    <row r="56269" ht="13.15" customHeight="1" x14ac:dyDescent="0.2"/>
    <row r="56270" ht="13.15" customHeight="1" x14ac:dyDescent="0.2"/>
    <row r="56271" ht="13.15" customHeight="1" x14ac:dyDescent="0.2"/>
    <row r="56272" ht="13.15" customHeight="1" x14ac:dyDescent="0.2"/>
    <row r="56273" ht="13.15" customHeight="1" x14ac:dyDescent="0.2"/>
    <row r="56274" ht="13.15" customHeight="1" x14ac:dyDescent="0.2"/>
    <row r="56275" ht="13.15" customHeight="1" x14ac:dyDescent="0.2"/>
    <row r="56276" ht="13.15" customHeight="1" x14ac:dyDescent="0.2"/>
    <row r="56277" ht="13.15" customHeight="1" x14ac:dyDescent="0.2"/>
    <row r="56278" ht="13.15" customHeight="1" x14ac:dyDescent="0.2"/>
    <row r="56279" ht="13.15" customHeight="1" x14ac:dyDescent="0.2"/>
    <row r="56280" ht="13.15" customHeight="1" x14ac:dyDescent="0.2"/>
    <row r="56281" ht="13.15" customHeight="1" x14ac:dyDescent="0.2"/>
    <row r="56282" ht="13.15" customHeight="1" x14ac:dyDescent="0.2"/>
    <row r="56283" ht="13.15" customHeight="1" x14ac:dyDescent="0.2"/>
    <row r="56284" ht="13.15" customHeight="1" x14ac:dyDescent="0.2"/>
    <row r="56285" ht="13.15" customHeight="1" x14ac:dyDescent="0.2"/>
    <row r="56286" ht="13.15" customHeight="1" x14ac:dyDescent="0.2"/>
    <row r="56287" ht="13.15" customHeight="1" x14ac:dyDescent="0.2"/>
    <row r="56288" ht="13.15" customHeight="1" x14ac:dyDescent="0.2"/>
    <row r="56289" ht="13.15" customHeight="1" x14ac:dyDescent="0.2"/>
    <row r="56290" ht="13.15" customHeight="1" x14ac:dyDescent="0.2"/>
    <row r="56291" ht="13.15" customHeight="1" x14ac:dyDescent="0.2"/>
    <row r="56292" ht="13.15" customHeight="1" x14ac:dyDescent="0.2"/>
    <row r="56293" ht="13.15" customHeight="1" x14ac:dyDescent="0.2"/>
    <row r="56294" ht="13.15" customHeight="1" x14ac:dyDescent="0.2"/>
    <row r="56295" ht="13.15" customHeight="1" x14ac:dyDescent="0.2"/>
    <row r="56296" ht="13.15" customHeight="1" x14ac:dyDescent="0.2"/>
    <row r="56297" ht="13.15" customHeight="1" x14ac:dyDescent="0.2"/>
    <row r="56298" ht="13.15" customHeight="1" x14ac:dyDescent="0.2"/>
    <row r="56299" ht="13.15" customHeight="1" x14ac:dyDescent="0.2"/>
    <row r="56300" ht="13.15" customHeight="1" x14ac:dyDescent="0.2"/>
    <row r="56301" ht="13.15" customHeight="1" x14ac:dyDescent="0.2"/>
    <row r="56302" ht="13.15" customHeight="1" x14ac:dyDescent="0.2"/>
    <row r="56303" ht="13.15" customHeight="1" x14ac:dyDescent="0.2"/>
    <row r="56304" ht="13.15" customHeight="1" x14ac:dyDescent="0.2"/>
    <row r="56305" ht="13.15" customHeight="1" x14ac:dyDescent="0.2"/>
    <row r="56306" ht="13.15" customHeight="1" x14ac:dyDescent="0.2"/>
    <row r="56307" ht="13.15" customHeight="1" x14ac:dyDescent="0.2"/>
    <row r="56308" ht="13.15" customHeight="1" x14ac:dyDescent="0.2"/>
    <row r="56309" ht="13.15" customHeight="1" x14ac:dyDescent="0.2"/>
    <row r="56310" ht="13.15" customHeight="1" x14ac:dyDescent="0.2"/>
    <row r="56311" ht="13.15" customHeight="1" x14ac:dyDescent="0.2"/>
    <row r="56312" ht="13.15" customHeight="1" x14ac:dyDescent="0.2"/>
    <row r="56313" ht="13.15" customHeight="1" x14ac:dyDescent="0.2"/>
    <row r="56314" ht="13.15" customHeight="1" x14ac:dyDescent="0.2"/>
    <row r="56315" ht="13.15" customHeight="1" x14ac:dyDescent="0.2"/>
    <row r="56316" ht="13.15" customHeight="1" x14ac:dyDescent="0.2"/>
    <row r="56317" ht="13.15" customHeight="1" x14ac:dyDescent="0.2"/>
    <row r="56318" ht="13.15" customHeight="1" x14ac:dyDescent="0.2"/>
    <row r="56319" ht="13.15" customHeight="1" x14ac:dyDescent="0.2"/>
    <row r="56320" ht="13.15" customHeight="1" x14ac:dyDescent="0.2"/>
    <row r="56321" ht="13.15" customHeight="1" x14ac:dyDescent="0.2"/>
    <row r="56322" ht="13.15" customHeight="1" x14ac:dyDescent="0.2"/>
    <row r="56323" ht="13.15" customHeight="1" x14ac:dyDescent="0.2"/>
    <row r="56324" ht="13.15" customHeight="1" x14ac:dyDescent="0.2"/>
    <row r="56325" ht="13.15" customHeight="1" x14ac:dyDescent="0.2"/>
    <row r="56326" ht="13.15" customHeight="1" x14ac:dyDescent="0.2"/>
    <row r="56327" ht="13.15" customHeight="1" x14ac:dyDescent="0.2"/>
    <row r="56328" ht="13.15" customHeight="1" x14ac:dyDescent="0.2"/>
    <row r="56329" ht="13.15" customHeight="1" x14ac:dyDescent="0.2"/>
    <row r="56330" ht="13.15" customHeight="1" x14ac:dyDescent="0.2"/>
    <row r="56331" ht="13.15" customHeight="1" x14ac:dyDescent="0.2"/>
    <row r="56332" ht="13.15" customHeight="1" x14ac:dyDescent="0.2"/>
    <row r="56333" ht="13.15" customHeight="1" x14ac:dyDescent="0.2"/>
    <row r="56334" ht="13.15" customHeight="1" x14ac:dyDescent="0.2"/>
    <row r="56335" ht="13.15" customHeight="1" x14ac:dyDescent="0.2"/>
    <row r="56336" ht="13.15" customHeight="1" x14ac:dyDescent="0.2"/>
    <row r="56337" ht="13.15" customHeight="1" x14ac:dyDescent="0.2"/>
    <row r="56338" ht="13.15" customHeight="1" x14ac:dyDescent="0.2"/>
    <row r="56339" ht="13.15" customHeight="1" x14ac:dyDescent="0.2"/>
    <row r="56340" ht="13.15" customHeight="1" x14ac:dyDescent="0.2"/>
    <row r="56341" ht="13.15" customHeight="1" x14ac:dyDescent="0.2"/>
    <row r="56342" ht="13.15" customHeight="1" x14ac:dyDescent="0.2"/>
    <row r="56343" ht="13.15" customHeight="1" x14ac:dyDescent="0.2"/>
    <row r="56344" ht="13.15" customHeight="1" x14ac:dyDescent="0.2"/>
    <row r="56345" ht="13.15" customHeight="1" x14ac:dyDescent="0.2"/>
    <row r="56346" ht="13.15" customHeight="1" x14ac:dyDescent="0.2"/>
    <row r="56347" ht="13.15" customHeight="1" x14ac:dyDescent="0.2"/>
    <row r="56348" ht="13.15" customHeight="1" x14ac:dyDescent="0.2"/>
    <row r="56349" ht="13.15" customHeight="1" x14ac:dyDescent="0.2"/>
    <row r="56350" ht="13.15" customHeight="1" x14ac:dyDescent="0.2"/>
    <row r="56351" ht="13.15" customHeight="1" x14ac:dyDescent="0.2"/>
    <row r="56352" ht="13.15" customHeight="1" x14ac:dyDescent="0.2"/>
    <row r="56353" ht="13.15" customHeight="1" x14ac:dyDescent="0.2"/>
    <row r="56354" ht="13.15" customHeight="1" x14ac:dyDescent="0.2"/>
    <row r="56355" ht="13.15" customHeight="1" x14ac:dyDescent="0.2"/>
    <row r="56356" ht="13.15" customHeight="1" x14ac:dyDescent="0.2"/>
    <row r="56357" ht="13.15" customHeight="1" x14ac:dyDescent="0.2"/>
    <row r="56358" ht="13.15" customHeight="1" x14ac:dyDescent="0.2"/>
    <row r="56359" ht="13.15" customHeight="1" x14ac:dyDescent="0.2"/>
    <row r="56360" ht="13.15" customHeight="1" x14ac:dyDescent="0.2"/>
    <row r="56361" ht="13.15" customHeight="1" x14ac:dyDescent="0.2"/>
    <row r="56362" ht="13.15" customHeight="1" x14ac:dyDescent="0.2"/>
    <row r="56363" ht="13.15" customHeight="1" x14ac:dyDescent="0.2"/>
    <row r="56364" ht="13.15" customHeight="1" x14ac:dyDescent="0.2"/>
    <row r="56365" ht="13.15" customHeight="1" x14ac:dyDescent="0.2"/>
    <row r="56366" ht="13.15" customHeight="1" x14ac:dyDescent="0.2"/>
    <row r="56367" ht="13.15" customHeight="1" x14ac:dyDescent="0.2"/>
    <row r="56368" ht="13.15" customHeight="1" x14ac:dyDescent="0.2"/>
    <row r="56369" ht="13.15" customHeight="1" x14ac:dyDescent="0.2"/>
    <row r="56370" ht="13.15" customHeight="1" x14ac:dyDescent="0.2"/>
    <row r="56371" ht="13.15" customHeight="1" x14ac:dyDescent="0.2"/>
    <row r="56372" ht="13.15" customHeight="1" x14ac:dyDescent="0.2"/>
    <row r="56373" ht="13.15" customHeight="1" x14ac:dyDescent="0.2"/>
    <row r="56374" ht="13.15" customHeight="1" x14ac:dyDescent="0.2"/>
    <row r="56375" ht="13.15" customHeight="1" x14ac:dyDescent="0.2"/>
    <row r="56376" ht="13.15" customHeight="1" x14ac:dyDescent="0.2"/>
    <row r="56377" ht="13.15" customHeight="1" x14ac:dyDescent="0.2"/>
    <row r="56378" ht="13.15" customHeight="1" x14ac:dyDescent="0.2"/>
    <row r="56379" ht="13.15" customHeight="1" x14ac:dyDescent="0.2"/>
    <row r="56380" ht="13.15" customHeight="1" x14ac:dyDescent="0.2"/>
    <row r="56381" ht="13.15" customHeight="1" x14ac:dyDescent="0.2"/>
    <row r="56382" ht="13.15" customHeight="1" x14ac:dyDescent="0.2"/>
    <row r="56383" ht="13.15" customHeight="1" x14ac:dyDescent="0.2"/>
    <row r="56384" ht="13.15" customHeight="1" x14ac:dyDescent="0.2"/>
    <row r="56385" ht="13.15" customHeight="1" x14ac:dyDescent="0.2"/>
    <row r="56386" ht="13.15" customHeight="1" x14ac:dyDescent="0.2"/>
    <row r="56387" ht="13.15" customHeight="1" x14ac:dyDescent="0.2"/>
    <row r="56388" ht="13.15" customHeight="1" x14ac:dyDescent="0.2"/>
    <row r="56389" ht="13.15" customHeight="1" x14ac:dyDescent="0.2"/>
    <row r="56390" ht="13.15" customHeight="1" x14ac:dyDescent="0.2"/>
    <row r="56391" ht="13.15" customHeight="1" x14ac:dyDescent="0.2"/>
    <row r="56392" ht="13.15" customHeight="1" x14ac:dyDescent="0.2"/>
    <row r="56393" ht="13.15" customHeight="1" x14ac:dyDescent="0.2"/>
    <row r="56394" ht="13.15" customHeight="1" x14ac:dyDescent="0.2"/>
    <row r="56395" ht="13.15" customHeight="1" x14ac:dyDescent="0.2"/>
    <row r="56396" ht="13.15" customHeight="1" x14ac:dyDescent="0.2"/>
    <row r="56397" ht="13.15" customHeight="1" x14ac:dyDescent="0.2"/>
    <row r="56398" ht="13.15" customHeight="1" x14ac:dyDescent="0.2"/>
    <row r="56399" ht="13.15" customHeight="1" x14ac:dyDescent="0.2"/>
    <row r="56400" ht="13.15" customHeight="1" x14ac:dyDescent="0.2"/>
    <row r="56401" ht="13.15" customHeight="1" x14ac:dyDescent="0.2"/>
    <row r="56402" ht="13.15" customHeight="1" x14ac:dyDescent="0.2"/>
    <row r="56403" ht="13.15" customHeight="1" x14ac:dyDescent="0.2"/>
    <row r="56404" ht="13.15" customHeight="1" x14ac:dyDescent="0.2"/>
    <row r="56405" ht="13.15" customHeight="1" x14ac:dyDescent="0.2"/>
    <row r="56406" ht="13.15" customHeight="1" x14ac:dyDescent="0.2"/>
    <row r="56407" ht="13.15" customHeight="1" x14ac:dyDescent="0.2"/>
    <row r="56408" ht="13.15" customHeight="1" x14ac:dyDescent="0.2"/>
    <row r="56409" ht="13.15" customHeight="1" x14ac:dyDescent="0.2"/>
    <row r="56410" ht="13.15" customHeight="1" x14ac:dyDescent="0.2"/>
    <row r="56411" ht="13.15" customHeight="1" x14ac:dyDescent="0.2"/>
    <row r="56412" ht="13.15" customHeight="1" x14ac:dyDescent="0.2"/>
    <row r="56413" ht="13.15" customHeight="1" x14ac:dyDescent="0.2"/>
    <row r="56414" ht="13.15" customHeight="1" x14ac:dyDescent="0.2"/>
    <row r="56415" ht="13.15" customHeight="1" x14ac:dyDescent="0.2"/>
    <row r="56416" ht="13.15" customHeight="1" x14ac:dyDescent="0.2"/>
    <row r="56417" ht="13.15" customHeight="1" x14ac:dyDescent="0.2"/>
    <row r="56418" ht="13.15" customHeight="1" x14ac:dyDescent="0.2"/>
    <row r="56419" ht="13.15" customHeight="1" x14ac:dyDescent="0.2"/>
    <row r="56420" ht="13.15" customHeight="1" x14ac:dyDescent="0.2"/>
    <row r="56421" ht="13.15" customHeight="1" x14ac:dyDescent="0.2"/>
    <row r="56422" ht="13.15" customHeight="1" x14ac:dyDescent="0.2"/>
    <row r="56423" ht="13.15" customHeight="1" x14ac:dyDescent="0.2"/>
    <row r="56424" ht="13.15" customHeight="1" x14ac:dyDescent="0.2"/>
    <row r="56425" ht="13.15" customHeight="1" x14ac:dyDescent="0.2"/>
    <row r="56426" ht="13.15" customHeight="1" x14ac:dyDescent="0.2"/>
    <row r="56427" ht="13.15" customHeight="1" x14ac:dyDescent="0.2"/>
    <row r="56428" ht="13.15" customHeight="1" x14ac:dyDescent="0.2"/>
    <row r="56429" ht="13.15" customHeight="1" x14ac:dyDescent="0.2"/>
    <row r="56430" ht="13.15" customHeight="1" x14ac:dyDescent="0.2"/>
    <row r="56431" ht="13.15" customHeight="1" x14ac:dyDescent="0.2"/>
    <row r="56432" ht="13.15" customHeight="1" x14ac:dyDescent="0.2"/>
    <row r="56433" ht="13.15" customHeight="1" x14ac:dyDescent="0.2"/>
    <row r="56434" ht="13.15" customHeight="1" x14ac:dyDescent="0.2"/>
    <row r="56435" ht="13.15" customHeight="1" x14ac:dyDescent="0.2"/>
    <row r="56436" ht="13.15" customHeight="1" x14ac:dyDescent="0.2"/>
    <row r="56437" ht="13.15" customHeight="1" x14ac:dyDescent="0.2"/>
    <row r="56438" ht="13.15" customHeight="1" x14ac:dyDescent="0.2"/>
    <row r="56439" ht="13.15" customHeight="1" x14ac:dyDescent="0.2"/>
    <row r="56440" ht="13.15" customHeight="1" x14ac:dyDescent="0.2"/>
    <row r="56441" ht="13.15" customHeight="1" x14ac:dyDescent="0.2"/>
    <row r="56442" ht="13.15" customHeight="1" x14ac:dyDescent="0.2"/>
    <row r="56443" ht="13.15" customHeight="1" x14ac:dyDescent="0.2"/>
    <row r="56444" ht="13.15" customHeight="1" x14ac:dyDescent="0.2"/>
    <row r="56445" ht="13.15" customHeight="1" x14ac:dyDescent="0.2"/>
    <row r="56446" ht="13.15" customHeight="1" x14ac:dyDescent="0.2"/>
    <row r="56447" ht="13.15" customHeight="1" x14ac:dyDescent="0.2"/>
    <row r="56448" ht="13.15" customHeight="1" x14ac:dyDescent="0.2"/>
    <row r="56449" ht="13.15" customHeight="1" x14ac:dyDescent="0.2"/>
    <row r="56450" ht="13.15" customHeight="1" x14ac:dyDescent="0.2"/>
    <row r="56451" ht="13.15" customHeight="1" x14ac:dyDescent="0.2"/>
    <row r="56452" ht="13.15" customHeight="1" x14ac:dyDescent="0.2"/>
    <row r="56453" ht="13.15" customHeight="1" x14ac:dyDescent="0.2"/>
    <row r="56454" ht="13.15" customHeight="1" x14ac:dyDescent="0.2"/>
    <row r="56455" ht="13.15" customHeight="1" x14ac:dyDescent="0.2"/>
    <row r="56456" ht="13.15" customHeight="1" x14ac:dyDescent="0.2"/>
    <row r="56457" ht="13.15" customHeight="1" x14ac:dyDescent="0.2"/>
    <row r="56458" ht="13.15" customHeight="1" x14ac:dyDescent="0.2"/>
    <row r="56459" ht="13.15" customHeight="1" x14ac:dyDescent="0.2"/>
    <row r="56460" ht="13.15" customHeight="1" x14ac:dyDescent="0.2"/>
    <row r="56461" ht="13.15" customHeight="1" x14ac:dyDescent="0.2"/>
    <row r="56462" ht="13.15" customHeight="1" x14ac:dyDescent="0.2"/>
    <row r="56463" ht="13.15" customHeight="1" x14ac:dyDescent="0.2"/>
    <row r="56464" ht="13.15" customHeight="1" x14ac:dyDescent="0.2"/>
    <row r="56465" ht="13.15" customHeight="1" x14ac:dyDescent="0.2"/>
    <row r="56466" ht="13.15" customHeight="1" x14ac:dyDescent="0.2"/>
    <row r="56467" ht="13.15" customHeight="1" x14ac:dyDescent="0.2"/>
    <row r="56468" ht="13.15" customHeight="1" x14ac:dyDescent="0.2"/>
    <row r="56469" ht="13.15" customHeight="1" x14ac:dyDescent="0.2"/>
    <row r="56470" ht="13.15" customHeight="1" x14ac:dyDescent="0.2"/>
    <row r="56471" ht="13.15" customHeight="1" x14ac:dyDescent="0.2"/>
    <row r="56472" ht="13.15" customHeight="1" x14ac:dyDescent="0.2"/>
    <row r="56473" ht="13.15" customHeight="1" x14ac:dyDescent="0.2"/>
    <row r="56474" ht="13.15" customHeight="1" x14ac:dyDescent="0.2"/>
    <row r="56475" ht="13.15" customHeight="1" x14ac:dyDescent="0.2"/>
    <row r="56476" ht="13.15" customHeight="1" x14ac:dyDescent="0.2"/>
    <row r="56477" ht="13.15" customHeight="1" x14ac:dyDescent="0.2"/>
    <row r="56478" ht="13.15" customHeight="1" x14ac:dyDescent="0.2"/>
    <row r="56479" ht="13.15" customHeight="1" x14ac:dyDescent="0.2"/>
    <row r="56480" ht="13.15" customHeight="1" x14ac:dyDescent="0.2"/>
    <row r="56481" ht="13.15" customHeight="1" x14ac:dyDescent="0.2"/>
    <row r="56482" ht="13.15" customHeight="1" x14ac:dyDescent="0.2"/>
    <row r="56483" ht="13.15" customHeight="1" x14ac:dyDescent="0.2"/>
    <row r="56484" ht="13.15" customHeight="1" x14ac:dyDescent="0.2"/>
    <row r="56485" ht="13.15" customHeight="1" x14ac:dyDescent="0.2"/>
    <row r="56486" ht="13.15" customHeight="1" x14ac:dyDescent="0.2"/>
    <row r="56487" ht="13.15" customHeight="1" x14ac:dyDescent="0.2"/>
    <row r="56488" ht="13.15" customHeight="1" x14ac:dyDescent="0.2"/>
    <row r="56489" ht="13.15" customHeight="1" x14ac:dyDescent="0.2"/>
    <row r="56490" ht="13.15" customHeight="1" x14ac:dyDescent="0.2"/>
    <row r="56491" ht="13.15" customHeight="1" x14ac:dyDescent="0.2"/>
    <row r="56492" ht="13.15" customHeight="1" x14ac:dyDescent="0.2"/>
    <row r="56493" ht="13.15" customHeight="1" x14ac:dyDescent="0.2"/>
    <row r="56494" ht="13.15" customHeight="1" x14ac:dyDescent="0.2"/>
    <row r="56495" ht="13.15" customHeight="1" x14ac:dyDescent="0.2"/>
    <row r="56496" ht="13.15" customHeight="1" x14ac:dyDescent="0.2"/>
    <row r="56497" ht="13.15" customHeight="1" x14ac:dyDescent="0.2"/>
    <row r="56498" ht="13.15" customHeight="1" x14ac:dyDescent="0.2"/>
    <row r="56499" ht="13.15" customHeight="1" x14ac:dyDescent="0.2"/>
    <row r="56500" ht="13.15" customHeight="1" x14ac:dyDescent="0.2"/>
    <row r="56501" ht="13.15" customHeight="1" x14ac:dyDescent="0.2"/>
    <row r="56502" ht="13.15" customHeight="1" x14ac:dyDescent="0.2"/>
    <row r="56503" ht="13.15" customHeight="1" x14ac:dyDescent="0.2"/>
    <row r="56504" ht="13.15" customHeight="1" x14ac:dyDescent="0.2"/>
    <row r="56505" ht="13.15" customHeight="1" x14ac:dyDescent="0.2"/>
    <row r="56506" ht="13.15" customHeight="1" x14ac:dyDescent="0.2"/>
    <row r="56507" ht="13.15" customHeight="1" x14ac:dyDescent="0.2"/>
    <row r="56508" ht="13.15" customHeight="1" x14ac:dyDescent="0.2"/>
    <row r="56509" ht="13.15" customHeight="1" x14ac:dyDescent="0.2"/>
    <row r="56510" ht="13.15" customHeight="1" x14ac:dyDescent="0.2"/>
    <row r="56511" ht="13.15" customHeight="1" x14ac:dyDescent="0.2"/>
    <row r="56512" ht="13.15" customHeight="1" x14ac:dyDescent="0.2"/>
    <row r="56513" ht="13.15" customHeight="1" x14ac:dyDescent="0.2"/>
    <row r="56514" ht="13.15" customHeight="1" x14ac:dyDescent="0.2"/>
    <row r="56515" ht="13.15" customHeight="1" x14ac:dyDescent="0.2"/>
    <row r="56516" ht="13.15" customHeight="1" x14ac:dyDescent="0.2"/>
    <row r="56517" ht="13.15" customHeight="1" x14ac:dyDescent="0.2"/>
    <row r="56518" ht="13.15" customHeight="1" x14ac:dyDescent="0.2"/>
    <row r="56519" ht="13.15" customHeight="1" x14ac:dyDescent="0.2"/>
    <row r="56520" ht="13.15" customHeight="1" x14ac:dyDescent="0.2"/>
    <row r="56521" ht="13.15" customHeight="1" x14ac:dyDescent="0.2"/>
    <row r="56522" ht="13.15" customHeight="1" x14ac:dyDescent="0.2"/>
    <row r="56523" ht="13.15" customHeight="1" x14ac:dyDescent="0.2"/>
    <row r="56524" ht="13.15" customHeight="1" x14ac:dyDescent="0.2"/>
    <row r="56525" ht="13.15" customHeight="1" x14ac:dyDescent="0.2"/>
    <row r="56526" ht="13.15" customHeight="1" x14ac:dyDescent="0.2"/>
    <row r="56527" ht="13.15" customHeight="1" x14ac:dyDescent="0.2"/>
    <row r="56528" ht="13.15" customHeight="1" x14ac:dyDescent="0.2"/>
    <row r="56529" ht="13.15" customHeight="1" x14ac:dyDescent="0.2"/>
    <row r="56530" ht="13.15" customHeight="1" x14ac:dyDescent="0.2"/>
    <row r="56531" ht="13.15" customHeight="1" x14ac:dyDescent="0.2"/>
    <row r="56532" ht="13.15" customHeight="1" x14ac:dyDescent="0.2"/>
    <row r="56533" ht="13.15" customHeight="1" x14ac:dyDescent="0.2"/>
    <row r="56534" ht="13.15" customHeight="1" x14ac:dyDescent="0.2"/>
    <row r="56535" ht="13.15" customHeight="1" x14ac:dyDescent="0.2"/>
    <row r="56536" ht="13.15" customHeight="1" x14ac:dyDescent="0.2"/>
    <row r="56537" ht="13.15" customHeight="1" x14ac:dyDescent="0.2"/>
    <row r="56538" ht="13.15" customHeight="1" x14ac:dyDescent="0.2"/>
    <row r="56539" ht="13.15" customHeight="1" x14ac:dyDescent="0.2"/>
    <row r="56540" ht="13.15" customHeight="1" x14ac:dyDescent="0.2"/>
    <row r="56541" ht="13.15" customHeight="1" x14ac:dyDescent="0.2"/>
    <row r="56542" ht="13.15" customHeight="1" x14ac:dyDescent="0.2"/>
    <row r="56543" ht="13.15" customHeight="1" x14ac:dyDescent="0.2"/>
    <row r="56544" ht="13.15" customHeight="1" x14ac:dyDescent="0.2"/>
    <row r="56545" ht="13.15" customHeight="1" x14ac:dyDescent="0.2"/>
    <row r="56546" ht="13.15" customHeight="1" x14ac:dyDescent="0.2"/>
    <row r="56547" ht="13.15" customHeight="1" x14ac:dyDescent="0.2"/>
    <row r="56548" ht="13.15" customHeight="1" x14ac:dyDescent="0.2"/>
    <row r="56549" ht="13.15" customHeight="1" x14ac:dyDescent="0.2"/>
    <row r="56550" ht="13.15" customHeight="1" x14ac:dyDescent="0.2"/>
    <row r="56551" ht="13.15" customHeight="1" x14ac:dyDescent="0.2"/>
    <row r="56552" ht="13.15" customHeight="1" x14ac:dyDescent="0.2"/>
    <row r="56553" ht="13.15" customHeight="1" x14ac:dyDescent="0.2"/>
    <row r="56554" ht="13.15" customHeight="1" x14ac:dyDescent="0.2"/>
    <row r="56555" ht="13.15" customHeight="1" x14ac:dyDescent="0.2"/>
    <row r="56556" ht="13.15" customHeight="1" x14ac:dyDescent="0.2"/>
    <row r="56557" ht="13.15" customHeight="1" x14ac:dyDescent="0.2"/>
    <row r="56558" ht="13.15" customHeight="1" x14ac:dyDescent="0.2"/>
    <row r="56559" ht="13.15" customHeight="1" x14ac:dyDescent="0.2"/>
    <row r="56560" ht="13.15" customHeight="1" x14ac:dyDescent="0.2"/>
    <row r="56561" ht="13.15" customHeight="1" x14ac:dyDescent="0.2"/>
    <row r="56562" ht="13.15" customHeight="1" x14ac:dyDescent="0.2"/>
    <row r="56563" ht="13.15" customHeight="1" x14ac:dyDescent="0.2"/>
    <row r="56564" ht="13.15" customHeight="1" x14ac:dyDescent="0.2"/>
    <row r="56565" ht="13.15" customHeight="1" x14ac:dyDescent="0.2"/>
    <row r="56566" ht="13.15" customHeight="1" x14ac:dyDescent="0.2"/>
    <row r="56567" ht="13.15" customHeight="1" x14ac:dyDescent="0.2"/>
    <row r="56568" ht="13.15" customHeight="1" x14ac:dyDescent="0.2"/>
    <row r="56569" ht="13.15" customHeight="1" x14ac:dyDescent="0.2"/>
    <row r="56570" ht="13.15" customHeight="1" x14ac:dyDescent="0.2"/>
    <row r="56571" ht="13.15" customHeight="1" x14ac:dyDescent="0.2"/>
    <row r="56572" ht="13.15" customHeight="1" x14ac:dyDescent="0.2"/>
    <row r="56573" ht="13.15" customHeight="1" x14ac:dyDescent="0.2"/>
    <row r="56574" ht="13.15" customHeight="1" x14ac:dyDescent="0.2"/>
    <row r="56575" ht="13.15" customHeight="1" x14ac:dyDescent="0.2"/>
    <row r="56576" ht="13.15" customHeight="1" x14ac:dyDescent="0.2"/>
    <row r="56577" ht="13.15" customHeight="1" x14ac:dyDescent="0.2"/>
    <row r="56578" ht="13.15" customHeight="1" x14ac:dyDescent="0.2"/>
    <row r="56579" ht="13.15" customHeight="1" x14ac:dyDescent="0.2"/>
    <row r="56580" ht="13.15" customHeight="1" x14ac:dyDescent="0.2"/>
    <row r="56581" ht="13.15" customHeight="1" x14ac:dyDescent="0.2"/>
    <row r="56582" ht="13.15" customHeight="1" x14ac:dyDescent="0.2"/>
    <row r="56583" ht="13.15" customHeight="1" x14ac:dyDescent="0.2"/>
    <row r="56584" ht="13.15" customHeight="1" x14ac:dyDescent="0.2"/>
    <row r="56585" ht="13.15" customHeight="1" x14ac:dyDescent="0.2"/>
    <row r="56586" ht="13.15" customHeight="1" x14ac:dyDescent="0.2"/>
    <row r="56587" ht="13.15" customHeight="1" x14ac:dyDescent="0.2"/>
    <row r="56588" ht="13.15" customHeight="1" x14ac:dyDescent="0.2"/>
    <row r="56589" ht="13.15" customHeight="1" x14ac:dyDescent="0.2"/>
    <row r="56590" ht="13.15" customHeight="1" x14ac:dyDescent="0.2"/>
    <row r="56591" ht="13.15" customHeight="1" x14ac:dyDescent="0.2"/>
    <row r="56592" ht="13.15" customHeight="1" x14ac:dyDescent="0.2"/>
    <row r="56593" ht="13.15" customHeight="1" x14ac:dyDescent="0.2"/>
    <row r="56594" ht="13.15" customHeight="1" x14ac:dyDescent="0.2"/>
    <row r="56595" ht="13.15" customHeight="1" x14ac:dyDescent="0.2"/>
    <row r="56596" ht="13.15" customHeight="1" x14ac:dyDescent="0.2"/>
    <row r="56597" ht="13.15" customHeight="1" x14ac:dyDescent="0.2"/>
    <row r="56598" ht="13.15" customHeight="1" x14ac:dyDescent="0.2"/>
    <row r="56599" ht="13.15" customHeight="1" x14ac:dyDescent="0.2"/>
    <row r="56600" ht="13.15" customHeight="1" x14ac:dyDescent="0.2"/>
    <row r="56601" ht="13.15" customHeight="1" x14ac:dyDescent="0.2"/>
    <row r="56602" ht="13.15" customHeight="1" x14ac:dyDescent="0.2"/>
    <row r="56603" ht="13.15" customHeight="1" x14ac:dyDescent="0.2"/>
    <row r="56604" ht="13.15" customHeight="1" x14ac:dyDescent="0.2"/>
    <row r="56605" ht="13.15" customHeight="1" x14ac:dyDescent="0.2"/>
    <row r="56606" ht="13.15" customHeight="1" x14ac:dyDescent="0.2"/>
    <row r="56607" ht="13.15" customHeight="1" x14ac:dyDescent="0.2"/>
    <row r="56608" ht="13.15" customHeight="1" x14ac:dyDescent="0.2"/>
    <row r="56609" ht="13.15" customHeight="1" x14ac:dyDescent="0.2"/>
    <row r="56610" ht="13.15" customHeight="1" x14ac:dyDescent="0.2"/>
    <row r="56611" ht="13.15" customHeight="1" x14ac:dyDescent="0.2"/>
    <row r="56612" ht="13.15" customHeight="1" x14ac:dyDescent="0.2"/>
    <row r="56613" ht="13.15" customHeight="1" x14ac:dyDescent="0.2"/>
    <row r="56614" ht="13.15" customHeight="1" x14ac:dyDescent="0.2"/>
    <row r="56615" ht="13.15" customHeight="1" x14ac:dyDescent="0.2"/>
    <row r="56616" ht="13.15" customHeight="1" x14ac:dyDescent="0.2"/>
    <row r="56617" ht="13.15" customHeight="1" x14ac:dyDescent="0.2"/>
    <row r="56618" ht="13.15" customHeight="1" x14ac:dyDescent="0.2"/>
    <row r="56619" ht="13.15" customHeight="1" x14ac:dyDescent="0.2"/>
    <row r="56620" ht="13.15" customHeight="1" x14ac:dyDescent="0.2"/>
    <row r="56621" ht="13.15" customHeight="1" x14ac:dyDescent="0.2"/>
    <row r="56622" ht="13.15" customHeight="1" x14ac:dyDescent="0.2"/>
    <row r="56623" ht="13.15" customHeight="1" x14ac:dyDescent="0.2"/>
    <row r="56624" ht="13.15" customHeight="1" x14ac:dyDescent="0.2"/>
    <row r="56625" ht="13.15" customHeight="1" x14ac:dyDescent="0.2"/>
    <row r="56626" ht="13.15" customHeight="1" x14ac:dyDescent="0.2"/>
    <row r="56627" ht="13.15" customHeight="1" x14ac:dyDescent="0.2"/>
    <row r="56628" ht="13.15" customHeight="1" x14ac:dyDescent="0.2"/>
    <row r="56629" ht="13.15" customHeight="1" x14ac:dyDescent="0.2"/>
    <row r="56630" ht="13.15" customHeight="1" x14ac:dyDescent="0.2"/>
    <row r="56631" ht="13.15" customHeight="1" x14ac:dyDescent="0.2"/>
    <row r="56632" ht="13.15" customHeight="1" x14ac:dyDescent="0.2"/>
    <row r="56633" ht="13.15" customHeight="1" x14ac:dyDescent="0.2"/>
    <row r="56634" ht="13.15" customHeight="1" x14ac:dyDescent="0.2"/>
    <row r="56635" ht="13.15" customHeight="1" x14ac:dyDescent="0.2"/>
    <row r="56636" ht="13.15" customHeight="1" x14ac:dyDescent="0.2"/>
    <row r="56637" ht="13.15" customHeight="1" x14ac:dyDescent="0.2"/>
    <row r="56638" ht="13.15" customHeight="1" x14ac:dyDescent="0.2"/>
    <row r="56639" ht="13.15" customHeight="1" x14ac:dyDescent="0.2"/>
    <row r="56640" ht="13.15" customHeight="1" x14ac:dyDescent="0.2"/>
    <row r="56641" ht="13.15" customHeight="1" x14ac:dyDescent="0.2"/>
    <row r="56642" ht="13.15" customHeight="1" x14ac:dyDescent="0.2"/>
    <row r="56643" ht="13.15" customHeight="1" x14ac:dyDescent="0.2"/>
    <row r="56644" ht="13.15" customHeight="1" x14ac:dyDescent="0.2"/>
    <row r="56645" ht="13.15" customHeight="1" x14ac:dyDescent="0.2"/>
    <row r="56646" ht="13.15" customHeight="1" x14ac:dyDescent="0.2"/>
    <row r="56647" ht="13.15" customHeight="1" x14ac:dyDescent="0.2"/>
    <row r="56648" ht="13.15" customHeight="1" x14ac:dyDescent="0.2"/>
    <row r="56649" ht="13.15" customHeight="1" x14ac:dyDescent="0.2"/>
    <row r="56650" ht="13.15" customHeight="1" x14ac:dyDescent="0.2"/>
    <row r="56651" ht="13.15" customHeight="1" x14ac:dyDescent="0.2"/>
    <row r="56652" ht="13.15" customHeight="1" x14ac:dyDescent="0.2"/>
    <row r="56653" ht="13.15" customHeight="1" x14ac:dyDescent="0.2"/>
    <row r="56654" ht="13.15" customHeight="1" x14ac:dyDescent="0.2"/>
    <row r="56655" ht="13.15" customHeight="1" x14ac:dyDescent="0.2"/>
    <row r="56656" ht="13.15" customHeight="1" x14ac:dyDescent="0.2"/>
    <row r="56657" ht="13.15" customHeight="1" x14ac:dyDescent="0.2"/>
    <row r="56658" ht="13.15" customHeight="1" x14ac:dyDescent="0.2"/>
    <row r="56659" ht="13.15" customHeight="1" x14ac:dyDescent="0.2"/>
    <row r="56660" ht="13.15" customHeight="1" x14ac:dyDescent="0.2"/>
    <row r="56661" ht="13.15" customHeight="1" x14ac:dyDescent="0.2"/>
    <row r="56662" ht="13.15" customHeight="1" x14ac:dyDescent="0.2"/>
    <row r="56663" ht="13.15" customHeight="1" x14ac:dyDescent="0.2"/>
    <row r="56664" ht="13.15" customHeight="1" x14ac:dyDescent="0.2"/>
    <row r="56665" ht="13.15" customHeight="1" x14ac:dyDescent="0.2"/>
    <row r="56666" ht="13.15" customHeight="1" x14ac:dyDescent="0.2"/>
    <row r="56667" ht="13.15" customHeight="1" x14ac:dyDescent="0.2"/>
    <row r="56668" ht="13.15" customHeight="1" x14ac:dyDescent="0.2"/>
    <row r="56669" ht="13.15" customHeight="1" x14ac:dyDescent="0.2"/>
    <row r="56670" ht="13.15" customHeight="1" x14ac:dyDescent="0.2"/>
    <row r="56671" ht="13.15" customHeight="1" x14ac:dyDescent="0.2"/>
    <row r="56672" ht="13.15" customHeight="1" x14ac:dyDescent="0.2"/>
    <row r="56673" ht="13.15" customHeight="1" x14ac:dyDescent="0.2"/>
    <row r="56674" ht="13.15" customHeight="1" x14ac:dyDescent="0.2"/>
    <row r="56675" ht="13.15" customHeight="1" x14ac:dyDescent="0.2"/>
    <row r="56676" ht="13.15" customHeight="1" x14ac:dyDescent="0.2"/>
    <row r="56677" ht="13.15" customHeight="1" x14ac:dyDescent="0.2"/>
    <row r="56678" ht="13.15" customHeight="1" x14ac:dyDescent="0.2"/>
    <row r="56679" ht="13.15" customHeight="1" x14ac:dyDescent="0.2"/>
    <row r="56680" ht="13.15" customHeight="1" x14ac:dyDescent="0.2"/>
    <row r="56681" ht="13.15" customHeight="1" x14ac:dyDescent="0.2"/>
    <row r="56682" ht="13.15" customHeight="1" x14ac:dyDescent="0.2"/>
    <row r="56683" ht="13.15" customHeight="1" x14ac:dyDescent="0.2"/>
    <row r="56684" ht="13.15" customHeight="1" x14ac:dyDescent="0.2"/>
    <row r="56685" ht="13.15" customHeight="1" x14ac:dyDescent="0.2"/>
    <row r="56686" ht="13.15" customHeight="1" x14ac:dyDescent="0.2"/>
    <row r="56687" ht="13.15" customHeight="1" x14ac:dyDescent="0.2"/>
    <row r="56688" ht="13.15" customHeight="1" x14ac:dyDescent="0.2"/>
    <row r="56689" ht="13.15" customHeight="1" x14ac:dyDescent="0.2"/>
    <row r="56690" ht="13.15" customHeight="1" x14ac:dyDescent="0.2"/>
    <row r="56691" ht="13.15" customHeight="1" x14ac:dyDescent="0.2"/>
    <row r="56692" ht="13.15" customHeight="1" x14ac:dyDescent="0.2"/>
    <row r="56693" ht="13.15" customHeight="1" x14ac:dyDescent="0.2"/>
    <row r="56694" ht="13.15" customHeight="1" x14ac:dyDescent="0.2"/>
    <row r="56695" ht="13.15" customHeight="1" x14ac:dyDescent="0.2"/>
    <row r="56696" ht="13.15" customHeight="1" x14ac:dyDescent="0.2"/>
    <row r="56697" ht="13.15" customHeight="1" x14ac:dyDescent="0.2"/>
    <row r="56698" ht="13.15" customHeight="1" x14ac:dyDescent="0.2"/>
    <row r="56699" ht="13.15" customHeight="1" x14ac:dyDescent="0.2"/>
    <row r="56700" ht="13.15" customHeight="1" x14ac:dyDescent="0.2"/>
    <row r="56701" ht="13.15" customHeight="1" x14ac:dyDescent="0.2"/>
    <row r="56702" ht="13.15" customHeight="1" x14ac:dyDescent="0.2"/>
    <row r="56703" ht="13.15" customHeight="1" x14ac:dyDescent="0.2"/>
    <row r="56704" ht="13.15" customHeight="1" x14ac:dyDescent="0.2"/>
    <row r="56705" ht="13.15" customHeight="1" x14ac:dyDescent="0.2"/>
    <row r="56706" ht="13.15" customHeight="1" x14ac:dyDescent="0.2"/>
    <row r="56707" ht="13.15" customHeight="1" x14ac:dyDescent="0.2"/>
    <row r="56708" ht="13.15" customHeight="1" x14ac:dyDescent="0.2"/>
    <row r="56709" ht="13.15" customHeight="1" x14ac:dyDescent="0.2"/>
    <row r="56710" ht="13.15" customHeight="1" x14ac:dyDescent="0.2"/>
    <row r="56711" ht="13.15" customHeight="1" x14ac:dyDescent="0.2"/>
    <row r="56712" ht="13.15" customHeight="1" x14ac:dyDescent="0.2"/>
    <row r="56713" ht="13.15" customHeight="1" x14ac:dyDescent="0.2"/>
    <row r="56714" ht="13.15" customHeight="1" x14ac:dyDescent="0.2"/>
    <row r="56715" ht="13.15" customHeight="1" x14ac:dyDescent="0.2"/>
    <row r="56716" ht="13.15" customHeight="1" x14ac:dyDescent="0.2"/>
    <row r="56717" ht="13.15" customHeight="1" x14ac:dyDescent="0.2"/>
    <row r="56718" ht="13.15" customHeight="1" x14ac:dyDescent="0.2"/>
    <row r="56719" ht="13.15" customHeight="1" x14ac:dyDescent="0.2"/>
    <row r="56720" ht="13.15" customHeight="1" x14ac:dyDescent="0.2"/>
    <row r="56721" ht="13.15" customHeight="1" x14ac:dyDescent="0.2"/>
    <row r="56722" ht="13.15" customHeight="1" x14ac:dyDescent="0.2"/>
    <row r="56723" ht="13.15" customHeight="1" x14ac:dyDescent="0.2"/>
    <row r="56724" ht="13.15" customHeight="1" x14ac:dyDescent="0.2"/>
    <row r="56725" ht="13.15" customHeight="1" x14ac:dyDescent="0.2"/>
    <row r="56726" ht="13.15" customHeight="1" x14ac:dyDescent="0.2"/>
    <row r="56727" ht="13.15" customHeight="1" x14ac:dyDescent="0.2"/>
    <row r="56728" ht="13.15" customHeight="1" x14ac:dyDescent="0.2"/>
    <row r="56729" ht="13.15" customHeight="1" x14ac:dyDescent="0.2"/>
    <row r="56730" ht="13.15" customHeight="1" x14ac:dyDescent="0.2"/>
    <row r="56731" ht="13.15" customHeight="1" x14ac:dyDescent="0.2"/>
    <row r="56732" ht="13.15" customHeight="1" x14ac:dyDescent="0.2"/>
    <row r="56733" ht="13.15" customHeight="1" x14ac:dyDescent="0.2"/>
    <row r="56734" ht="13.15" customHeight="1" x14ac:dyDescent="0.2"/>
    <row r="56735" ht="13.15" customHeight="1" x14ac:dyDescent="0.2"/>
    <row r="56736" ht="13.15" customHeight="1" x14ac:dyDescent="0.2"/>
    <row r="56737" ht="13.15" customHeight="1" x14ac:dyDescent="0.2"/>
    <row r="56738" ht="13.15" customHeight="1" x14ac:dyDescent="0.2"/>
    <row r="56739" ht="13.15" customHeight="1" x14ac:dyDescent="0.2"/>
    <row r="56740" ht="13.15" customHeight="1" x14ac:dyDescent="0.2"/>
    <row r="56741" ht="13.15" customHeight="1" x14ac:dyDescent="0.2"/>
    <row r="56742" ht="13.15" customHeight="1" x14ac:dyDescent="0.2"/>
    <row r="56743" ht="13.15" customHeight="1" x14ac:dyDescent="0.2"/>
    <row r="56744" ht="13.15" customHeight="1" x14ac:dyDescent="0.2"/>
    <row r="56745" ht="13.15" customHeight="1" x14ac:dyDescent="0.2"/>
    <row r="56746" ht="13.15" customHeight="1" x14ac:dyDescent="0.2"/>
    <row r="56747" ht="13.15" customHeight="1" x14ac:dyDescent="0.2"/>
    <row r="56748" ht="13.15" customHeight="1" x14ac:dyDescent="0.2"/>
    <row r="56749" ht="13.15" customHeight="1" x14ac:dyDescent="0.2"/>
    <row r="56750" ht="13.15" customHeight="1" x14ac:dyDescent="0.2"/>
    <row r="56751" ht="13.15" customHeight="1" x14ac:dyDescent="0.2"/>
    <row r="56752" ht="13.15" customHeight="1" x14ac:dyDescent="0.2"/>
    <row r="56753" ht="13.15" customHeight="1" x14ac:dyDescent="0.2"/>
    <row r="56754" ht="13.15" customHeight="1" x14ac:dyDescent="0.2"/>
    <row r="56755" ht="13.15" customHeight="1" x14ac:dyDescent="0.2"/>
    <row r="56756" ht="13.15" customHeight="1" x14ac:dyDescent="0.2"/>
    <row r="56757" ht="13.15" customHeight="1" x14ac:dyDescent="0.2"/>
    <row r="56758" ht="13.15" customHeight="1" x14ac:dyDescent="0.2"/>
    <row r="56759" ht="13.15" customHeight="1" x14ac:dyDescent="0.2"/>
    <row r="56760" ht="13.15" customHeight="1" x14ac:dyDescent="0.2"/>
    <row r="56761" ht="13.15" customHeight="1" x14ac:dyDescent="0.2"/>
    <row r="56762" ht="13.15" customHeight="1" x14ac:dyDescent="0.2"/>
    <row r="56763" ht="13.15" customHeight="1" x14ac:dyDescent="0.2"/>
    <row r="56764" ht="13.15" customHeight="1" x14ac:dyDescent="0.2"/>
    <row r="56765" ht="13.15" customHeight="1" x14ac:dyDescent="0.2"/>
    <row r="56766" ht="13.15" customHeight="1" x14ac:dyDescent="0.2"/>
    <row r="56767" ht="13.15" customHeight="1" x14ac:dyDescent="0.2"/>
    <row r="56768" ht="13.15" customHeight="1" x14ac:dyDescent="0.2"/>
    <row r="56769" ht="13.15" customHeight="1" x14ac:dyDescent="0.2"/>
    <row r="56770" ht="13.15" customHeight="1" x14ac:dyDescent="0.2"/>
    <row r="56771" ht="13.15" customHeight="1" x14ac:dyDescent="0.2"/>
    <row r="56772" ht="13.15" customHeight="1" x14ac:dyDescent="0.2"/>
    <row r="56773" ht="13.15" customHeight="1" x14ac:dyDescent="0.2"/>
    <row r="56774" ht="13.15" customHeight="1" x14ac:dyDescent="0.2"/>
    <row r="56775" ht="13.15" customHeight="1" x14ac:dyDescent="0.2"/>
    <row r="56776" ht="13.15" customHeight="1" x14ac:dyDescent="0.2"/>
    <row r="56777" ht="13.15" customHeight="1" x14ac:dyDescent="0.2"/>
    <row r="56778" ht="13.15" customHeight="1" x14ac:dyDescent="0.2"/>
    <row r="56779" ht="13.15" customHeight="1" x14ac:dyDescent="0.2"/>
    <row r="56780" ht="13.15" customHeight="1" x14ac:dyDescent="0.2"/>
    <row r="56781" ht="13.15" customHeight="1" x14ac:dyDescent="0.2"/>
    <row r="56782" ht="13.15" customHeight="1" x14ac:dyDescent="0.2"/>
    <row r="56783" ht="13.15" customHeight="1" x14ac:dyDescent="0.2"/>
    <row r="56784" ht="13.15" customHeight="1" x14ac:dyDescent="0.2"/>
    <row r="56785" ht="13.15" customHeight="1" x14ac:dyDescent="0.2"/>
    <row r="56786" ht="13.15" customHeight="1" x14ac:dyDescent="0.2"/>
    <row r="56787" ht="13.15" customHeight="1" x14ac:dyDescent="0.2"/>
    <row r="56788" ht="13.15" customHeight="1" x14ac:dyDescent="0.2"/>
    <row r="56789" ht="13.15" customHeight="1" x14ac:dyDescent="0.2"/>
    <row r="56790" ht="13.15" customHeight="1" x14ac:dyDescent="0.2"/>
    <row r="56791" ht="13.15" customHeight="1" x14ac:dyDescent="0.2"/>
    <row r="56792" ht="13.15" customHeight="1" x14ac:dyDescent="0.2"/>
    <row r="56793" ht="13.15" customHeight="1" x14ac:dyDescent="0.2"/>
    <row r="56794" ht="13.15" customHeight="1" x14ac:dyDescent="0.2"/>
    <row r="56795" ht="13.15" customHeight="1" x14ac:dyDescent="0.2"/>
    <row r="56796" ht="13.15" customHeight="1" x14ac:dyDescent="0.2"/>
    <row r="56797" ht="13.15" customHeight="1" x14ac:dyDescent="0.2"/>
    <row r="56798" ht="13.15" customHeight="1" x14ac:dyDescent="0.2"/>
    <row r="56799" ht="13.15" customHeight="1" x14ac:dyDescent="0.2"/>
    <row r="56800" ht="13.15" customHeight="1" x14ac:dyDescent="0.2"/>
    <row r="56801" ht="13.15" customHeight="1" x14ac:dyDescent="0.2"/>
    <row r="56802" ht="13.15" customHeight="1" x14ac:dyDescent="0.2"/>
    <row r="56803" ht="13.15" customHeight="1" x14ac:dyDescent="0.2"/>
    <row r="56804" ht="13.15" customHeight="1" x14ac:dyDescent="0.2"/>
    <row r="56805" ht="13.15" customHeight="1" x14ac:dyDescent="0.2"/>
    <row r="56806" ht="13.15" customHeight="1" x14ac:dyDescent="0.2"/>
    <row r="56807" ht="13.15" customHeight="1" x14ac:dyDescent="0.2"/>
    <row r="56808" ht="13.15" customHeight="1" x14ac:dyDescent="0.2"/>
    <row r="56809" ht="13.15" customHeight="1" x14ac:dyDescent="0.2"/>
    <row r="56810" ht="13.15" customHeight="1" x14ac:dyDescent="0.2"/>
    <row r="56811" ht="13.15" customHeight="1" x14ac:dyDescent="0.2"/>
    <row r="56812" ht="13.15" customHeight="1" x14ac:dyDescent="0.2"/>
    <row r="56813" ht="13.15" customHeight="1" x14ac:dyDescent="0.2"/>
    <row r="56814" ht="13.15" customHeight="1" x14ac:dyDescent="0.2"/>
    <row r="56815" ht="13.15" customHeight="1" x14ac:dyDescent="0.2"/>
    <row r="56816" ht="13.15" customHeight="1" x14ac:dyDescent="0.2"/>
    <row r="56817" ht="13.15" customHeight="1" x14ac:dyDescent="0.2"/>
    <row r="56818" ht="13.15" customHeight="1" x14ac:dyDescent="0.2"/>
    <row r="56819" ht="13.15" customHeight="1" x14ac:dyDescent="0.2"/>
    <row r="56820" ht="13.15" customHeight="1" x14ac:dyDescent="0.2"/>
    <row r="56821" ht="13.15" customHeight="1" x14ac:dyDescent="0.2"/>
    <row r="56822" ht="13.15" customHeight="1" x14ac:dyDescent="0.2"/>
    <row r="56823" ht="13.15" customHeight="1" x14ac:dyDescent="0.2"/>
    <row r="56824" ht="13.15" customHeight="1" x14ac:dyDescent="0.2"/>
    <row r="56825" ht="13.15" customHeight="1" x14ac:dyDescent="0.2"/>
    <row r="56826" ht="13.15" customHeight="1" x14ac:dyDescent="0.2"/>
    <row r="56827" ht="13.15" customHeight="1" x14ac:dyDescent="0.2"/>
    <row r="56828" ht="13.15" customHeight="1" x14ac:dyDescent="0.2"/>
    <row r="56829" ht="13.15" customHeight="1" x14ac:dyDescent="0.2"/>
    <row r="56830" ht="13.15" customHeight="1" x14ac:dyDescent="0.2"/>
    <row r="56831" ht="13.15" customHeight="1" x14ac:dyDescent="0.2"/>
    <row r="56832" ht="13.15" customHeight="1" x14ac:dyDescent="0.2"/>
    <row r="56833" ht="13.15" customHeight="1" x14ac:dyDescent="0.2"/>
    <row r="56834" ht="13.15" customHeight="1" x14ac:dyDescent="0.2"/>
    <row r="56835" ht="13.15" customHeight="1" x14ac:dyDescent="0.2"/>
    <row r="56836" ht="13.15" customHeight="1" x14ac:dyDescent="0.2"/>
    <row r="56837" ht="13.15" customHeight="1" x14ac:dyDescent="0.2"/>
    <row r="56838" ht="13.15" customHeight="1" x14ac:dyDescent="0.2"/>
    <row r="56839" ht="13.15" customHeight="1" x14ac:dyDescent="0.2"/>
    <row r="56840" ht="13.15" customHeight="1" x14ac:dyDescent="0.2"/>
    <row r="56841" ht="13.15" customHeight="1" x14ac:dyDescent="0.2"/>
    <row r="56842" ht="13.15" customHeight="1" x14ac:dyDescent="0.2"/>
    <row r="56843" ht="13.15" customHeight="1" x14ac:dyDescent="0.2"/>
    <row r="56844" ht="13.15" customHeight="1" x14ac:dyDescent="0.2"/>
    <row r="56845" ht="13.15" customHeight="1" x14ac:dyDescent="0.2"/>
    <row r="56846" ht="13.15" customHeight="1" x14ac:dyDescent="0.2"/>
    <row r="56847" ht="13.15" customHeight="1" x14ac:dyDescent="0.2"/>
    <row r="56848" ht="13.15" customHeight="1" x14ac:dyDescent="0.2"/>
    <row r="56849" ht="13.15" customHeight="1" x14ac:dyDescent="0.2"/>
    <row r="56850" ht="13.15" customHeight="1" x14ac:dyDescent="0.2"/>
    <row r="56851" ht="13.15" customHeight="1" x14ac:dyDescent="0.2"/>
    <row r="56852" ht="13.15" customHeight="1" x14ac:dyDescent="0.2"/>
    <row r="56853" ht="13.15" customHeight="1" x14ac:dyDescent="0.2"/>
    <row r="56854" ht="13.15" customHeight="1" x14ac:dyDescent="0.2"/>
    <row r="56855" ht="13.15" customHeight="1" x14ac:dyDescent="0.2"/>
    <row r="56856" ht="13.15" customHeight="1" x14ac:dyDescent="0.2"/>
    <row r="56857" ht="13.15" customHeight="1" x14ac:dyDescent="0.2"/>
    <row r="56858" ht="13.15" customHeight="1" x14ac:dyDescent="0.2"/>
    <row r="56859" ht="13.15" customHeight="1" x14ac:dyDescent="0.2"/>
    <row r="56860" ht="13.15" customHeight="1" x14ac:dyDescent="0.2"/>
    <row r="56861" ht="13.15" customHeight="1" x14ac:dyDescent="0.2"/>
    <row r="56862" ht="13.15" customHeight="1" x14ac:dyDescent="0.2"/>
    <row r="56863" ht="13.15" customHeight="1" x14ac:dyDescent="0.2"/>
    <row r="56864" ht="13.15" customHeight="1" x14ac:dyDescent="0.2"/>
    <row r="56865" ht="13.15" customHeight="1" x14ac:dyDescent="0.2"/>
    <row r="56866" ht="13.15" customHeight="1" x14ac:dyDescent="0.2"/>
    <row r="56867" ht="13.15" customHeight="1" x14ac:dyDescent="0.2"/>
    <row r="56868" ht="13.15" customHeight="1" x14ac:dyDescent="0.2"/>
    <row r="56869" ht="13.15" customHeight="1" x14ac:dyDescent="0.2"/>
    <row r="56870" ht="13.15" customHeight="1" x14ac:dyDescent="0.2"/>
    <row r="56871" ht="13.15" customHeight="1" x14ac:dyDescent="0.2"/>
    <row r="56872" ht="13.15" customHeight="1" x14ac:dyDescent="0.2"/>
    <row r="56873" ht="13.15" customHeight="1" x14ac:dyDescent="0.2"/>
    <row r="56874" ht="13.15" customHeight="1" x14ac:dyDescent="0.2"/>
    <row r="56875" ht="13.15" customHeight="1" x14ac:dyDescent="0.2"/>
    <row r="56876" ht="13.15" customHeight="1" x14ac:dyDescent="0.2"/>
    <row r="56877" ht="13.15" customHeight="1" x14ac:dyDescent="0.2"/>
    <row r="56878" ht="13.15" customHeight="1" x14ac:dyDescent="0.2"/>
    <row r="56879" ht="13.15" customHeight="1" x14ac:dyDescent="0.2"/>
    <row r="56880" ht="13.15" customHeight="1" x14ac:dyDescent="0.2"/>
    <row r="56881" ht="13.15" customHeight="1" x14ac:dyDescent="0.2"/>
    <row r="56882" ht="13.15" customHeight="1" x14ac:dyDescent="0.2"/>
    <row r="56883" ht="13.15" customHeight="1" x14ac:dyDescent="0.2"/>
    <row r="56884" ht="13.15" customHeight="1" x14ac:dyDescent="0.2"/>
    <row r="56885" ht="13.15" customHeight="1" x14ac:dyDescent="0.2"/>
    <row r="56886" ht="13.15" customHeight="1" x14ac:dyDescent="0.2"/>
    <row r="56887" ht="13.15" customHeight="1" x14ac:dyDescent="0.2"/>
    <row r="56888" ht="13.15" customHeight="1" x14ac:dyDescent="0.2"/>
    <row r="56889" ht="13.15" customHeight="1" x14ac:dyDescent="0.2"/>
    <row r="56890" ht="13.15" customHeight="1" x14ac:dyDescent="0.2"/>
    <row r="56891" ht="13.15" customHeight="1" x14ac:dyDescent="0.2"/>
    <row r="56892" ht="13.15" customHeight="1" x14ac:dyDescent="0.2"/>
    <row r="56893" ht="13.15" customHeight="1" x14ac:dyDescent="0.2"/>
    <row r="56894" ht="13.15" customHeight="1" x14ac:dyDescent="0.2"/>
    <row r="56895" ht="13.15" customHeight="1" x14ac:dyDescent="0.2"/>
    <row r="56896" ht="13.15" customHeight="1" x14ac:dyDescent="0.2"/>
    <row r="56897" ht="13.15" customHeight="1" x14ac:dyDescent="0.2"/>
    <row r="56898" ht="13.15" customHeight="1" x14ac:dyDescent="0.2"/>
    <row r="56899" ht="13.15" customHeight="1" x14ac:dyDescent="0.2"/>
    <row r="56900" ht="13.15" customHeight="1" x14ac:dyDescent="0.2"/>
    <row r="56901" ht="13.15" customHeight="1" x14ac:dyDescent="0.2"/>
    <row r="56902" ht="13.15" customHeight="1" x14ac:dyDescent="0.2"/>
    <row r="56903" ht="13.15" customHeight="1" x14ac:dyDescent="0.2"/>
    <row r="56904" ht="13.15" customHeight="1" x14ac:dyDescent="0.2"/>
    <row r="56905" ht="13.15" customHeight="1" x14ac:dyDescent="0.2"/>
    <row r="56906" ht="13.15" customHeight="1" x14ac:dyDescent="0.2"/>
    <row r="56907" ht="13.15" customHeight="1" x14ac:dyDescent="0.2"/>
    <row r="56908" ht="13.15" customHeight="1" x14ac:dyDescent="0.2"/>
    <row r="56909" ht="13.15" customHeight="1" x14ac:dyDescent="0.2"/>
    <row r="56910" ht="13.15" customHeight="1" x14ac:dyDescent="0.2"/>
    <row r="56911" ht="13.15" customHeight="1" x14ac:dyDescent="0.2"/>
    <row r="56912" ht="13.15" customHeight="1" x14ac:dyDescent="0.2"/>
    <row r="56913" ht="13.15" customHeight="1" x14ac:dyDescent="0.2"/>
    <row r="56914" ht="13.15" customHeight="1" x14ac:dyDescent="0.2"/>
    <row r="56915" ht="13.15" customHeight="1" x14ac:dyDescent="0.2"/>
    <row r="56916" ht="13.15" customHeight="1" x14ac:dyDescent="0.2"/>
    <row r="56917" ht="13.15" customHeight="1" x14ac:dyDescent="0.2"/>
    <row r="56918" ht="13.15" customHeight="1" x14ac:dyDescent="0.2"/>
    <row r="56919" ht="13.15" customHeight="1" x14ac:dyDescent="0.2"/>
    <row r="56920" ht="13.15" customHeight="1" x14ac:dyDescent="0.2"/>
    <row r="56921" ht="13.15" customHeight="1" x14ac:dyDescent="0.2"/>
    <row r="56922" ht="13.15" customHeight="1" x14ac:dyDescent="0.2"/>
    <row r="56923" ht="13.15" customHeight="1" x14ac:dyDescent="0.2"/>
    <row r="56924" ht="13.15" customHeight="1" x14ac:dyDescent="0.2"/>
    <row r="56925" ht="13.15" customHeight="1" x14ac:dyDescent="0.2"/>
    <row r="56926" ht="13.15" customHeight="1" x14ac:dyDescent="0.2"/>
    <row r="56927" ht="13.15" customHeight="1" x14ac:dyDescent="0.2"/>
    <row r="56928" ht="13.15" customHeight="1" x14ac:dyDescent="0.2"/>
    <row r="56929" ht="13.15" customHeight="1" x14ac:dyDescent="0.2"/>
    <row r="56930" ht="13.15" customHeight="1" x14ac:dyDescent="0.2"/>
    <row r="56931" ht="13.15" customHeight="1" x14ac:dyDescent="0.2"/>
    <row r="56932" ht="13.15" customHeight="1" x14ac:dyDescent="0.2"/>
    <row r="56933" ht="13.15" customHeight="1" x14ac:dyDescent="0.2"/>
    <row r="56934" ht="13.15" customHeight="1" x14ac:dyDescent="0.2"/>
    <row r="56935" ht="13.15" customHeight="1" x14ac:dyDescent="0.2"/>
    <row r="56936" ht="13.15" customHeight="1" x14ac:dyDescent="0.2"/>
    <row r="56937" ht="13.15" customHeight="1" x14ac:dyDescent="0.2"/>
    <row r="56938" ht="13.15" customHeight="1" x14ac:dyDescent="0.2"/>
    <row r="56939" ht="13.15" customHeight="1" x14ac:dyDescent="0.2"/>
    <row r="56940" ht="13.15" customHeight="1" x14ac:dyDescent="0.2"/>
    <row r="56941" ht="13.15" customHeight="1" x14ac:dyDescent="0.2"/>
    <row r="56942" ht="13.15" customHeight="1" x14ac:dyDescent="0.2"/>
    <row r="56943" ht="13.15" customHeight="1" x14ac:dyDescent="0.2"/>
    <row r="56944" ht="13.15" customHeight="1" x14ac:dyDescent="0.2"/>
    <row r="56945" ht="13.15" customHeight="1" x14ac:dyDescent="0.2"/>
    <row r="56946" ht="13.15" customHeight="1" x14ac:dyDescent="0.2"/>
    <row r="56947" ht="13.15" customHeight="1" x14ac:dyDescent="0.2"/>
    <row r="56948" ht="13.15" customHeight="1" x14ac:dyDescent="0.2"/>
    <row r="56949" ht="13.15" customHeight="1" x14ac:dyDescent="0.2"/>
    <row r="56950" ht="13.15" customHeight="1" x14ac:dyDescent="0.2"/>
    <row r="56951" ht="13.15" customHeight="1" x14ac:dyDescent="0.2"/>
    <row r="56952" ht="13.15" customHeight="1" x14ac:dyDescent="0.2"/>
    <row r="56953" ht="13.15" customHeight="1" x14ac:dyDescent="0.2"/>
    <row r="56954" ht="13.15" customHeight="1" x14ac:dyDescent="0.2"/>
    <row r="56955" ht="13.15" customHeight="1" x14ac:dyDescent="0.2"/>
    <row r="56956" ht="13.15" customHeight="1" x14ac:dyDescent="0.2"/>
    <row r="56957" ht="13.15" customHeight="1" x14ac:dyDescent="0.2"/>
    <row r="56958" ht="13.15" customHeight="1" x14ac:dyDescent="0.2"/>
    <row r="56959" ht="13.15" customHeight="1" x14ac:dyDescent="0.2"/>
    <row r="56960" ht="13.15" customHeight="1" x14ac:dyDescent="0.2"/>
    <row r="56961" ht="13.15" customHeight="1" x14ac:dyDescent="0.2"/>
    <row r="56962" ht="13.15" customHeight="1" x14ac:dyDescent="0.2"/>
    <row r="56963" ht="13.15" customHeight="1" x14ac:dyDescent="0.2"/>
    <row r="56964" ht="13.15" customHeight="1" x14ac:dyDescent="0.2"/>
    <row r="56965" ht="13.15" customHeight="1" x14ac:dyDescent="0.2"/>
    <row r="56966" ht="13.15" customHeight="1" x14ac:dyDescent="0.2"/>
    <row r="56967" ht="13.15" customHeight="1" x14ac:dyDescent="0.2"/>
    <row r="56968" ht="13.15" customHeight="1" x14ac:dyDescent="0.2"/>
    <row r="56969" ht="13.15" customHeight="1" x14ac:dyDescent="0.2"/>
    <row r="56970" ht="13.15" customHeight="1" x14ac:dyDescent="0.2"/>
    <row r="56971" ht="13.15" customHeight="1" x14ac:dyDescent="0.2"/>
    <row r="56972" ht="13.15" customHeight="1" x14ac:dyDescent="0.2"/>
    <row r="56973" ht="13.15" customHeight="1" x14ac:dyDescent="0.2"/>
    <row r="56974" ht="13.15" customHeight="1" x14ac:dyDescent="0.2"/>
    <row r="56975" ht="13.15" customHeight="1" x14ac:dyDescent="0.2"/>
    <row r="56976" ht="13.15" customHeight="1" x14ac:dyDescent="0.2"/>
    <row r="56977" ht="13.15" customHeight="1" x14ac:dyDescent="0.2"/>
    <row r="56978" ht="13.15" customHeight="1" x14ac:dyDescent="0.2"/>
    <row r="56979" ht="13.15" customHeight="1" x14ac:dyDescent="0.2"/>
    <row r="56980" ht="13.15" customHeight="1" x14ac:dyDescent="0.2"/>
    <row r="56981" ht="13.15" customHeight="1" x14ac:dyDescent="0.2"/>
    <row r="56982" ht="13.15" customHeight="1" x14ac:dyDescent="0.2"/>
    <row r="56983" ht="13.15" customHeight="1" x14ac:dyDescent="0.2"/>
    <row r="56984" ht="13.15" customHeight="1" x14ac:dyDescent="0.2"/>
    <row r="56985" ht="13.15" customHeight="1" x14ac:dyDescent="0.2"/>
    <row r="56986" ht="13.15" customHeight="1" x14ac:dyDescent="0.2"/>
    <row r="56987" ht="13.15" customHeight="1" x14ac:dyDescent="0.2"/>
    <row r="56988" ht="13.15" customHeight="1" x14ac:dyDescent="0.2"/>
    <row r="56989" ht="13.15" customHeight="1" x14ac:dyDescent="0.2"/>
    <row r="56990" ht="13.15" customHeight="1" x14ac:dyDescent="0.2"/>
    <row r="56991" ht="13.15" customHeight="1" x14ac:dyDescent="0.2"/>
    <row r="56992" ht="13.15" customHeight="1" x14ac:dyDescent="0.2"/>
    <row r="56993" ht="13.15" customHeight="1" x14ac:dyDescent="0.2"/>
    <row r="56994" ht="13.15" customHeight="1" x14ac:dyDescent="0.2"/>
    <row r="56995" ht="13.15" customHeight="1" x14ac:dyDescent="0.2"/>
    <row r="56996" ht="13.15" customHeight="1" x14ac:dyDescent="0.2"/>
    <row r="56997" ht="13.15" customHeight="1" x14ac:dyDescent="0.2"/>
    <row r="56998" ht="13.15" customHeight="1" x14ac:dyDescent="0.2"/>
    <row r="56999" ht="13.15" customHeight="1" x14ac:dyDescent="0.2"/>
    <row r="57000" ht="13.15" customHeight="1" x14ac:dyDescent="0.2"/>
    <row r="57001" ht="13.15" customHeight="1" x14ac:dyDescent="0.2"/>
    <row r="57002" ht="13.15" customHeight="1" x14ac:dyDescent="0.2"/>
    <row r="57003" ht="13.15" customHeight="1" x14ac:dyDescent="0.2"/>
    <row r="57004" ht="13.15" customHeight="1" x14ac:dyDescent="0.2"/>
    <row r="57005" ht="13.15" customHeight="1" x14ac:dyDescent="0.2"/>
    <row r="57006" ht="13.15" customHeight="1" x14ac:dyDescent="0.2"/>
    <row r="57007" ht="13.15" customHeight="1" x14ac:dyDescent="0.2"/>
    <row r="57008" ht="13.15" customHeight="1" x14ac:dyDescent="0.2"/>
    <row r="57009" ht="13.15" customHeight="1" x14ac:dyDescent="0.2"/>
    <row r="57010" ht="13.15" customHeight="1" x14ac:dyDescent="0.2"/>
    <row r="57011" ht="13.15" customHeight="1" x14ac:dyDescent="0.2"/>
    <row r="57012" ht="13.15" customHeight="1" x14ac:dyDescent="0.2"/>
    <row r="57013" ht="13.15" customHeight="1" x14ac:dyDescent="0.2"/>
    <row r="57014" ht="13.15" customHeight="1" x14ac:dyDescent="0.2"/>
    <row r="57015" ht="13.15" customHeight="1" x14ac:dyDescent="0.2"/>
    <row r="57016" ht="13.15" customHeight="1" x14ac:dyDescent="0.2"/>
    <row r="57017" ht="13.15" customHeight="1" x14ac:dyDescent="0.2"/>
    <row r="57018" ht="13.15" customHeight="1" x14ac:dyDescent="0.2"/>
    <row r="57019" ht="13.15" customHeight="1" x14ac:dyDescent="0.2"/>
    <row r="57020" ht="13.15" customHeight="1" x14ac:dyDescent="0.2"/>
    <row r="57021" ht="13.15" customHeight="1" x14ac:dyDescent="0.2"/>
    <row r="57022" ht="13.15" customHeight="1" x14ac:dyDescent="0.2"/>
    <row r="57023" ht="13.15" customHeight="1" x14ac:dyDescent="0.2"/>
    <row r="57024" ht="13.15" customHeight="1" x14ac:dyDescent="0.2"/>
    <row r="57025" ht="13.15" customHeight="1" x14ac:dyDescent="0.2"/>
    <row r="57026" ht="13.15" customHeight="1" x14ac:dyDescent="0.2"/>
    <row r="57027" ht="13.15" customHeight="1" x14ac:dyDescent="0.2"/>
    <row r="57028" ht="13.15" customHeight="1" x14ac:dyDescent="0.2"/>
    <row r="57029" ht="13.15" customHeight="1" x14ac:dyDescent="0.2"/>
    <row r="57030" ht="13.15" customHeight="1" x14ac:dyDescent="0.2"/>
    <row r="57031" ht="13.15" customHeight="1" x14ac:dyDescent="0.2"/>
    <row r="57032" ht="13.15" customHeight="1" x14ac:dyDescent="0.2"/>
    <row r="57033" ht="13.15" customHeight="1" x14ac:dyDescent="0.2"/>
    <row r="57034" ht="13.15" customHeight="1" x14ac:dyDescent="0.2"/>
    <row r="57035" ht="13.15" customHeight="1" x14ac:dyDescent="0.2"/>
    <row r="57036" ht="13.15" customHeight="1" x14ac:dyDescent="0.2"/>
    <row r="57037" ht="13.15" customHeight="1" x14ac:dyDescent="0.2"/>
    <row r="57038" ht="13.15" customHeight="1" x14ac:dyDescent="0.2"/>
    <row r="57039" ht="13.15" customHeight="1" x14ac:dyDescent="0.2"/>
    <row r="57040" ht="13.15" customHeight="1" x14ac:dyDescent="0.2"/>
    <row r="57041" ht="13.15" customHeight="1" x14ac:dyDescent="0.2"/>
    <row r="57042" ht="13.15" customHeight="1" x14ac:dyDescent="0.2"/>
    <row r="57043" ht="13.15" customHeight="1" x14ac:dyDescent="0.2"/>
    <row r="57044" ht="13.15" customHeight="1" x14ac:dyDescent="0.2"/>
    <row r="57045" ht="13.15" customHeight="1" x14ac:dyDescent="0.2"/>
    <row r="57046" ht="13.15" customHeight="1" x14ac:dyDescent="0.2"/>
    <row r="57047" ht="13.15" customHeight="1" x14ac:dyDescent="0.2"/>
    <row r="57048" ht="13.15" customHeight="1" x14ac:dyDescent="0.2"/>
    <row r="57049" ht="13.15" customHeight="1" x14ac:dyDescent="0.2"/>
    <row r="57050" ht="13.15" customHeight="1" x14ac:dyDescent="0.2"/>
    <row r="57051" ht="13.15" customHeight="1" x14ac:dyDescent="0.2"/>
    <row r="57052" ht="13.15" customHeight="1" x14ac:dyDescent="0.2"/>
    <row r="57053" ht="13.15" customHeight="1" x14ac:dyDescent="0.2"/>
    <row r="57054" ht="13.15" customHeight="1" x14ac:dyDescent="0.2"/>
    <row r="57055" ht="13.15" customHeight="1" x14ac:dyDescent="0.2"/>
    <row r="57056" ht="13.15" customHeight="1" x14ac:dyDescent="0.2"/>
    <row r="57057" ht="13.15" customHeight="1" x14ac:dyDescent="0.2"/>
    <row r="57058" ht="13.15" customHeight="1" x14ac:dyDescent="0.2"/>
    <row r="57059" ht="13.15" customHeight="1" x14ac:dyDescent="0.2"/>
    <row r="57060" ht="13.15" customHeight="1" x14ac:dyDescent="0.2"/>
    <row r="57061" ht="13.15" customHeight="1" x14ac:dyDescent="0.2"/>
    <row r="57062" ht="13.15" customHeight="1" x14ac:dyDescent="0.2"/>
    <row r="57063" ht="13.15" customHeight="1" x14ac:dyDescent="0.2"/>
    <row r="57064" ht="13.15" customHeight="1" x14ac:dyDescent="0.2"/>
    <row r="57065" ht="13.15" customHeight="1" x14ac:dyDescent="0.2"/>
    <row r="57066" ht="13.15" customHeight="1" x14ac:dyDescent="0.2"/>
    <row r="57067" ht="13.15" customHeight="1" x14ac:dyDescent="0.2"/>
    <row r="57068" ht="13.15" customHeight="1" x14ac:dyDescent="0.2"/>
    <row r="57069" ht="13.15" customHeight="1" x14ac:dyDescent="0.2"/>
    <row r="57070" ht="13.15" customHeight="1" x14ac:dyDescent="0.2"/>
    <row r="57071" ht="13.15" customHeight="1" x14ac:dyDescent="0.2"/>
    <row r="57072" ht="13.15" customHeight="1" x14ac:dyDescent="0.2"/>
    <row r="57073" ht="13.15" customHeight="1" x14ac:dyDescent="0.2"/>
    <row r="57074" ht="13.15" customHeight="1" x14ac:dyDescent="0.2"/>
    <row r="57075" ht="13.15" customHeight="1" x14ac:dyDescent="0.2"/>
    <row r="57076" ht="13.15" customHeight="1" x14ac:dyDescent="0.2"/>
    <row r="57077" ht="13.15" customHeight="1" x14ac:dyDescent="0.2"/>
    <row r="57078" ht="13.15" customHeight="1" x14ac:dyDescent="0.2"/>
    <row r="57079" ht="13.15" customHeight="1" x14ac:dyDescent="0.2"/>
    <row r="57080" ht="13.15" customHeight="1" x14ac:dyDescent="0.2"/>
    <row r="57081" ht="13.15" customHeight="1" x14ac:dyDescent="0.2"/>
    <row r="57082" ht="13.15" customHeight="1" x14ac:dyDescent="0.2"/>
    <row r="57083" ht="13.15" customHeight="1" x14ac:dyDescent="0.2"/>
    <row r="57084" ht="13.15" customHeight="1" x14ac:dyDescent="0.2"/>
    <row r="57085" ht="13.15" customHeight="1" x14ac:dyDescent="0.2"/>
    <row r="57086" ht="13.15" customHeight="1" x14ac:dyDescent="0.2"/>
    <row r="57087" ht="13.15" customHeight="1" x14ac:dyDescent="0.2"/>
    <row r="57088" ht="13.15" customHeight="1" x14ac:dyDescent="0.2"/>
    <row r="57089" ht="13.15" customHeight="1" x14ac:dyDescent="0.2"/>
    <row r="57090" ht="13.15" customHeight="1" x14ac:dyDescent="0.2"/>
    <row r="57091" ht="13.15" customHeight="1" x14ac:dyDescent="0.2"/>
    <row r="57092" ht="13.15" customHeight="1" x14ac:dyDescent="0.2"/>
    <row r="57093" ht="13.15" customHeight="1" x14ac:dyDescent="0.2"/>
    <row r="57094" ht="13.15" customHeight="1" x14ac:dyDescent="0.2"/>
    <row r="57095" ht="13.15" customHeight="1" x14ac:dyDescent="0.2"/>
    <row r="57096" ht="13.15" customHeight="1" x14ac:dyDescent="0.2"/>
    <row r="57097" ht="13.15" customHeight="1" x14ac:dyDescent="0.2"/>
    <row r="57098" ht="13.15" customHeight="1" x14ac:dyDescent="0.2"/>
    <row r="57099" ht="13.15" customHeight="1" x14ac:dyDescent="0.2"/>
    <row r="57100" ht="13.15" customHeight="1" x14ac:dyDescent="0.2"/>
    <row r="57101" ht="13.15" customHeight="1" x14ac:dyDescent="0.2"/>
    <row r="57102" ht="13.15" customHeight="1" x14ac:dyDescent="0.2"/>
    <row r="57103" ht="13.15" customHeight="1" x14ac:dyDescent="0.2"/>
    <row r="57104" ht="13.15" customHeight="1" x14ac:dyDescent="0.2"/>
    <row r="57105" ht="13.15" customHeight="1" x14ac:dyDescent="0.2"/>
    <row r="57106" ht="13.15" customHeight="1" x14ac:dyDescent="0.2"/>
    <row r="57107" ht="13.15" customHeight="1" x14ac:dyDescent="0.2"/>
    <row r="57108" ht="13.15" customHeight="1" x14ac:dyDescent="0.2"/>
    <row r="57109" ht="13.15" customHeight="1" x14ac:dyDescent="0.2"/>
    <row r="57110" ht="13.15" customHeight="1" x14ac:dyDescent="0.2"/>
    <row r="57111" ht="13.15" customHeight="1" x14ac:dyDescent="0.2"/>
    <row r="57112" ht="13.15" customHeight="1" x14ac:dyDescent="0.2"/>
    <row r="57113" ht="13.15" customHeight="1" x14ac:dyDescent="0.2"/>
    <row r="57114" ht="13.15" customHeight="1" x14ac:dyDescent="0.2"/>
    <row r="57115" ht="13.15" customHeight="1" x14ac:dyDescent="0.2"/>
    <row r="57116" ht="13.15" customHeight="1" x14ac:dyDescent="0.2"/>
    <row r="57117" ht="13.15" customHeight="1" x14ac:dyDescent="0.2"/>
    <row r="57118" ht="13.15" customHeight="1" x14ac:dyDescent="0.2"/>
    <row r="57119" ht="13.15" customHeight="1" x14ac:dyDescent="0.2"/>
    <row r="57120" ht="13.15" customHeight="1" x14ac:dyDescent="0.2"/>
    <row r="57121" ht="13.15" customHeight="1" x14ac:dyDescent="0.2"/>
    <row r="57122" ht="13.15" customHeight="1" x14ac:dyDescent="0.2"/>
    <row r="57123" ht="13.15" customHeight="1" x14ac:dyDescent="0.2"/>
    <row r="57124" ht="13.15" customHeight="1" x14ac:dyDescent="0.2"/>
    <row r="57125" ht="13.15" customHeight="1" x14ac:dyDescent="0.2"/>
    <row r="57126" ht="13.15" customHeight="1" x14ac:dyDescent="0.2"/>
    <row r="57127" ht="13.15" customHeight="1" x14ac:dyDescent="0.2"/>
    <row r="57128" ht="13.15" customHeight="1" x14ac:dyDescent="0.2"/>
    <row r="57129" ht="13.15" customHeight="1" x14ac:dyDescent="0.2"/>
    <row r="57130" ht="13.15" customHeight="1" x14ac:dyDescent="0.2"/>
    <row r="57131" ht="13.15" customHeight="1" x14ac:dyDescent="0.2"/>
    <row r="57132" ht="13.15" customHeight="1" x14ac:dyDescent="0.2"/>
    <row r="57133" ht="13.15" customHeight="1" x14ac:dyDescent="0.2"/>
    <row r="57134" ht="13.15" customHeight="1" x14ac:dyDescent="0.2"/>
    <row r="57135" ht="13.15" customHeight="1" x14ac:dyDescent="0.2"/>
    <row r="57136" ht="13.15" customHeight="1" x14ac:dyDescent="0.2"/>
    <row r="57137" ht="13.15" customHeight="1" x14ac:dyDescent="0.2"/>
    <row r="57138" ht="13.15" customHeight="1" x14ac:dyDescent="0.2"/>
    <row r="57139" ht="13.15" customHeight="1" x14ac:dyDescent="0.2"/>
    <row r="57140" ht="13.15" customHeight="1" x14ac:dyDescent="0.2"/>
    <row r="57141" ht="13.15" customHeight="1" x14ac:dyDescent="0.2"/>
    <row r="57142" ht="13.15" customHeight="1" x14ac:dyDescent="0.2"/>
    <row r="57143" ht="13.15" customHeight="1" x14ac:dyDescent="0.2"/>
    <row r="57144" ht="13.15" customHeight="1" x14ac:dyDescent="0.2"/>
    <row r="57145" ht="13.15" customHeight="1" x14ac:dyDescent="0.2"/>
    <row r="57146" ht="13.15" customHeight="1" x14ac:dyDescent="0.2"/>
    <row r="57147" ht="13.15" customHeight="1" x14ac:dyDescent="0.2"/>
    <row r="57148" ht="13.15" customHeight="1" x14ac:dyDescent="0.2"/>
    <row r="57149" ht="13.15" customHeight="1" x14ac:dyDescent="0.2"/>
    <row r="57150" ht="13.15" customHeight="1" x14ac:dyDescent="0.2"/>
    <row r="57151" ht="13.15" customHeight="1" x14ac:dyDescent="0.2"/>
    <row r="57152" ht="13.15" customHeight="1" x14ac:dyDescent="0.2"/>
    <row r="57153" ht="13.15" customHeight="1" x14ac:dyDescent="0.2"/>
    <row r="57154" ht="13.15" customHeight="1" x14ac:dyDescent="0.2"/>
    <row r="57155" ht="13.15" customHeight="1" x14ac:dyDescent="0.2"/>
    <row r="57156" ht="13.15" customHeight="1" x14ac:dyDescent="0.2"/>
    <row r="57157" ht="13.15" customHeight="1" x14ac:dyDescent="0.2"/>
    <row r="57158" ht="13.15" customHeight="1" x14ac:dyDescent="0.2"/>
    <row r="57159" ht="13.15" customHeight="1" x14ac:dyDescent="0.2"/>
    <row r="57160" ht="13.15" customHeight="1" x14ac:dyDescent="0.2"/>
    <row r="57161" ht="13.15" customHeight="1" x14ac:dyDescent="0.2"/>
    <row r="57162" ht="13.15" customHeight="1" x14ac:dyDescent="0.2"/>
    <row r="57163" ht="13.15" customHeight="1" x14ac:dyDescent="0.2"/>
    <row r="57164" ht="13.15" customHeight="1" x14ac:dyDescent="0.2"/>
    <row r="57165" ht="13.15" customHeight="1" x14ac:dyDescent="0.2"/>
    <row r="57166" ht="13.15" customHeight="1" x14ac:dyDescent="0.2"/>
    <row r="57167" ht="13.15" customHeight="1" x14ac:dyDescent="0.2"/>
    <row r="57168" ht="13.15" customHeight="1" x14ac:dyDescent="0.2"/>
    <row r="57169" ht="13.15" customHeight="1" x14ac:dyDescent="0.2"/>
    <row r="57170" ht="13.15" customHeight="1" x14ac:dyDescent="0.2"/>
    <row r="57171" ht="13.15" customHeight="1" x14ac:dyDescent="0.2"/>
    <row r="57172" ht="13.15" customHeight="1" x14ac:dyDescent="0.2"/>
    <row r="57173" ht="13.15" customHeight="1" x14ac:dyDescent="0.2"/>
    <row r="57174" ht="13.15" customHeight="1" x14ac:dyDescent="0.2"/>
    <row r="57175" ht="13.15" customHeight="1" x14ac:dyDescent="0.2"/>
    <row r="57176" ht="13.15" customHeight="1" x14ac:dyDescent="0.2"/>
    <row r="57177" ht="13.15" customHeight="1" x14ac:dyDescent="0.2"/>
    <row r="57178" ht="13.15" customHeight="1" x14ac:dyDescent="0.2"/>
    <row r="57179" ht="13.15" customHeight="1" x14ac:dyDescent="0.2"/>
    <row r="57180" ht="13.15" customHeight="1" x14ac:dyDescent="0.2"/>
    <row r="57181" ht="13.15" customHeight="1" x14ac:dyDescent="0.2"/>
    <row r="57182" ht="13.15" customHeight="1" x14ac:dyDescent="0.2"/>
    <row r="57183" ht="13.15" customHeight="1" x14ac:dyDescent="0.2"/>
    <row r="57184" ht="13.15" customHeight="1" x14ac:dyDescent="0.2"/>
    <row r="57185" ht="13.15" customHeight="1" x14ac:dyDescent="0.2"/>
    <row r="57186" ht="13.15" customHeight="1" x14ac:dyDescent="0.2"/>
    <row r="57187" ht="13.15" customHeight="1" x14ac:dyDescent="0.2"/>
    <row r="57188" ht="13.15" customHeight="1" x14ac:dyDescent="0.2"/>
    <row r="57189" ht="13.15" customHeight="1" x14ac:dyDescent="0.2"/>
    <row r="57190" ht="13.15" customHeight="1" x14ac:dyDescent="0.2"/>
    <row r="57191" ht="13.15" customHeight="1" x14ac:dyDescent="0.2"/>
    <row r="57192" ht="13.15" customHeight="1" x14ac:dyDescent="0.2"/>
    <row r="57193" ht="13.15" customHeight="1" x14ac:dyDescent="0.2"/>
    <row r="57194" ht="13.15" customHeight="1" x14ac:dyDescent="0.2"/>
    <row r="57195" ht="13.15" customHeight="1" x14ac:dyDescent="0.2"/>
    <row r="57196" ht="13.15" customHeight="1" x14ac:dyDescent="0.2"/>
    <row r="57197" ht="13.15" customHeight="1" x14ac:dyDescent="0.2"/>
    <row r="57198" ht="13.15" customHeight="1" x14ac:dyDescent="0.2"/>
    <row r="57199" ht="13.15" customHeight="1" x14ac:dyDescent="0.2"/>
    <row r="57200" ht="13.15" customHeight="1" x14ac:dyDescent="0.2"/>
    <row r="57201" ht="13.15" customHeight="1" x14ac:dyDescent="0.2"/>
    <row r="57202" ht="13.15" customHeight="1" x14ac:dyDescent="0.2"/>
    <row r="57203" ht="13.15" customHeight="1" x14ac:dyDescent="0.2"/>
    <row r="57204" ht="13.15" customHeight="1" x14ac:dyDescent="0.2"/>
    <row r="57205" ht="13.15" customHeight="1" x14ac:dyDescent="0.2"/>
    <row r="57206" ht="13.15" customHeight="1" x14ac:dyDescent="0.2"/>
    <row r="57207" ht="13.15" customHeight="1" x14ac:dyDescent="0.2"/>
    <row r="57208" ht="13.15" customHeight="1" x14ac:dyDescent="0.2"/>
    <row r="57209" ht="13.15" customHeight="1" x14ac:dyDescent="0.2"/>
    <row r="57210" ht="13.15" customHeight="1" x14ac:dyDescent="0.2"/>
    <row r="57211" ht="13.15" customHeight="1" x14ac:dyDescent="0.2"/>
    <row r="57212" ht="13.15" customHeight="1" x14ac:dyDescent="0.2"/>
    <row r="57213" ht="13.15" customHeight="1" x14ac:dyDescent="0.2"/>
    <row r="57214" ht="13.15" customHeight="1" x14ac:dyDescent="0.2"/>
    <row r="57215" ht="13.15" customHeight="1" x14ac:dyDescent="0.2"/>
    <row r="57216" ht="13.15" customHeight="1" x14ac:dyDescent="0.2"/>
    <row r="57217" ht="13.15" customHeight="1" x14ac:dyDescent="0.2"/>
    <row r="57218" ht="13.15" customHeight="1" x14ac:dyDescent="0.2"/>
    <row r="57219" ht="13.15" customHeight="1" x14ac:dyDescent="0.2"/>
    <row r="57220" ht="13.15" customHeight="1" x14ac:dyDescent="0.2"/>
    <row r="57221" ht="13.15" customHeight="1" x14ac:dyDescent="0.2"/>
    <row r="57222" ht="13.15" customHeight="1" x14ac:dyDescent="0.2"/>
    <row r="57223" ht="13.15" customHeight="1" x14ac:dyDescent="0.2"/>
    <row r="57224" ht="13.15" customHeight="1" x14ac:dyDescent="0.2"/>
    <row r="57225" ht="13.15" customHeight="1" x14ac:dyDescent="0.2"/>
    <row r="57226" ht="13.15" customHeight="1" x14ac:dyDescent="0.2"/>
    <row r="57227" ht="13.15" customHeight="1" x14ac:dyDescent="0.2"/>
    <row r="57228" ht="13.15" customHeight="1" x14ac:dyDescent="0.2"/>
    <row r="57229" ht="13.15" customHeight="1" x14ac:dyDescent="0.2"/>
    <row r="57230" ht="13.15" customHeight="1" x14ac:dyDescent="0.2"/>
    <row r="57231" ht="13.15" customHeight="1" x14ac:dyDescent="0.2"/>
    <row r="57232" ht="13.15" customHeight="1" x14ac:dyDescent="0.2"/>
    <row r="57233" ht="13.15" customHeight="1" x14ac:dyDescent="0.2"/>
    <row r="57234" ht="13.15" customHeight="1" x14ac:dyDescent="0.2"/>
    <row r="57235" ht="13.15" customHeight="1" x14ac:dyDescent="0.2"/>
    <row r="57236" ht="13.15" customHeight="1" x14ac:dyDescent="0.2"/>
    <row r="57237" ht="13.15" customHeight="1" x14ac:dyDescent="0.2"/>
    <row r="57238" ht="13.15" customHeight="1" x14ac:dyDescent="0.2"/>
    <row r="57239" ht="13.15" customHeight="1" x14ac:dyDescent="0.2"/>
    <row r="57240" ht="13.15" customHeight="1" x14ac:dyDescent="0.2"/>
    <row r="57241" ht="13.15" customHeight="1" x14ac:dyDescent="0.2"/>
    <row r="57242" ht="13.15" customHeight="1" x14ac:dyDescent="0.2"/>
    <row r="57243" ht="13.15" customHeight="1" x14ac:dyDescent="0.2"/>
    <row r="57244" ht="13.15" customHeight="1" x14ac:dyDescent="0.2"/>
    <row r="57245" ht="13.15" customHeight="1" x14ac:dyDescent="0.2"/>
    <row r="57246" ht="13.15" customHeight="1" x14ac:dyDescent="0.2"/>
    <row r="57247" ht="13.15" customHeight="1" x14ac:dyDescent="0.2"/>
    <row r="57248" ht="13.15" customHeight="1" x14ac:dyDescent="0.2"/>
    <row r="57249" ht="13.15" customHeight="1" x14ac:dyDescent="0.2"/>
    <row r="57250" ht="13.15" customHeight="1" x14ac:dyDescent="0.2"/>
    <row r="57251" ht="13.15" customHeight="1" x14ac:dyDescent="0.2"/>
    <row r="57252" ht="13.15" customHeight="1" x14ac:dyDescent="0.2"/>
    <row r="57253" ht="13.15" customHeight="1" x14ac:dyDescent="0.2"/>
    <row r="57254" ht="13.15" customHeight="1" x14ac:dyDescent="0.2"/>
    <row r="57255" ht="13.15" customHeight="1" x14ac:dyDescent="0.2"/>
    <row r="57256" ht="13.15" customHeight="1" x14ac:dyDescent="0.2"/>
    <row r="57257" ht="13.15" customHeight="1" x14ac:dyDescent="0.2"/>
    <row r="57258" ht="13.15" customHeight="1" x14ac:dyDescent="0.2"/>
    <row r="57259" ht="13.15" customHeight="1" x14ac:dyDescent="0.2"/>
    <row r="57260" ht="13.15" customHeight="1" x14ac:dyDescent="0.2"/>
    <row r="57261" ht="13.15" customHeight="1" x14ac:dyDescent="0.2"/>
    <row r="57262" ht="13.15" customHeight="1" x14ac:dyDescent="0.2"/>
    <row r="57263" ht="13.15" customHeight="1" x14ac:dyDescent="0.2"/>
    <row r="57264" ht="13.15" customHeight="1" x14ac:dyDescent="0.2"/>
    <row r="57265" ht="13.15" customHeight="1" x14ac:dyDescent="0.2"/>
    <row r="57266" ht="13.15" customHeight="1" x14ac:dyDescent="0.2"/>
    <row r="57267" ht="13.15" customHeight="1" x14ac:dyDescent="0.2"/>
    <row r="57268" ht="13.15" customHeight="1" x14ac:dyDescent="0.2"/>
    <row r="57269" ht="13.15" customHeight="1" x14ac:dyDescent="0.2"/>
    <row r="57270" ht="13.15" customHeight="1" x14ac:dyDescent="0.2"/>
    <row r="57271" ht="13.15" customHeight="1" x14ac:dyDescent="0.2"/>
    <row r="57272" ht="13.15" customHeight="1" x14ac:dyDescent="0.2"/>
    <row r="57273" ht="13.15" customHeight="1" x14ac:dyDescent="0.2"/>
    <row r="57274" ht="13.15" customHeight="1" x14ac:dyDescent="0.2"/>
    <row r="57275" ht="13.15" customHeight="1" x14ac:dyDescent="0.2"/>
    <row r="57276" ht="13.15" customHeight="1" x14ac:dyDescent="0.2"/>
    <row r="57277" ht="13.15" customHeight="1" x14ac:dyDescent="0.2"/>
    <row r="57278" ht="13.15" customHeight="1" x14ac:dyDescent="0.2"/>
    <row r="57279" ht="13.15" customHeight="1" x14ac:dyDescent="0.2"/>
    <row r="57280" ht="13.15" customHeight="1" x14ac:dyDescent="0.2"/>
    <row r="57281" ht="13.15" customHeight="1" x14ac:dyDescent="0.2"/>
    <row r="57282" ht="13.15" customHeight="1" x14ac:dyDescent="0.2"/>
    <row r="57283" ht="13.15" customHeight="1" x14ac:dyDescent="0.2"/>
    <row r="57284" ht="13.15" customHeight="1" x14ac:dyDescent="0.2"/>
    <row r="57285" ht="13.15" customHeight="1" x14ac:dyDescent="0.2"/>
    <row r="57286" ht="13.15" customHeight="1" x14ac:dyDescent="0.2"/>
    <row r="57287" ht="13.15" customHeight="1" x14ac:dyDescent="0.2"/>
    <row r="57288" ht="13.15" customHeight="1" x14ac:dyDescent="0.2"/>
    <row r="57289" ht="13.15" customHeight="1" x14ac:dyDescent="0.2"/>
    <row r="57290" ht="13.15" customHeight="1" x14ac:dyDescent="0.2"/>
    <row r="57291" ht="13.15" customHeight="1" x14ac:dyDescent="0.2"/>
    <row r="57292" ht="13.15" customHeight="1" x14ac:dyDescent="0.2"/>
    <row r="57293" ht="13.15" customHeight="1" x14ac:dyDescent="0.2"/>
    <row r="57294" ht="13.15" customHeight="1" x14ac:dyDescent="0.2"/>
    <row r="57295" ht="13.15" customHeight="1" x14ac:dyDescent="0.2"/>
    <row r="57296" ht="13.15" customHeight="1" x14ac:dyDescent="0.2"/>
    <row r="57297" ht="13.15" customHeight="1" x14ac:dyDescent="0.2"/>
    <row r="57298" ht="13.15" customHeight="1" x14ac:dyDescent="0.2"/>
    <row r="57299" ht="13.15" customHeight="1" x14ac:dyDescent="0.2"/>
    <row r="57300" ht="13.15" customHeight="1" x14ac:dyDescent="0.2"/>
    <row r="57301" ht="13.15" customHeight="1" x14ac:dyDescent="0.2"/>
    <row r="57302" ht="13.15" customHeight="1" x14ac:dyDescent="0.2"/>
    <row r="57303" ht="13.15" customHeight="1" x14ac:dyDescent="0.2"/>
    <row r="57304" ht="13.15" customHeight="1" x14ac:dyDescent="0.2"/>
    <row r="57305" ht="13.15" customHeight="1" x14ac:dyDescent="0.2"/>
    <row r="57306" ht="13.15" customHeight="1" x14ac:dyDescent="0.2"/>
    <row r="57307" ht="13.15" customHeight="1" x14ac:dyDescent="0.2"/>
    <row r="57308" ht="13.15" customHeight="1" x14ac:dyDescent="0.2"/>
    <row r="57309" ht="13.15" customHeight="1" x14ac:dyDescent="0.2"/>
    <row r="57310" ht="13.15" customHeight="1" x14ac:dyDescent="0.2"/>
    <row r="57311" ht="13.15" customHeight="1" x14ac:dyDescent="0.2"/>
    <row r="57312" ht="13.15" customHeight="1" x14ac:dyDescent="0.2"/>
    <row r="57313" ht="13.15" customHeight="1" x14ac:dyDescent="0.2"/>
    <row r="57314" ht="13.15" customHeight="1" x14ac:dyDescent="0.2"/>
    <row r="57315" ht="13.15" customHeight="1" x14ac:dyDescent="0.2"/>
    <row r="57316" ht="13.15" customHeight="1" x14ac:dyDescent="0.2"/>
    <row r="57317" ht="13.15" customHeight="1" x14ac:dyDescent="0.2"/>
    <row r="57318" ht="13.15" customHeight="1" x14ac:dyDescent="0.2"/>
    <row r="57319" ht="13.15" customHeight="1" x14ac:dyDescent="0.2"/>
    <row r="57320" ht="13.15" customHeight="1" x14ac:dyDescent="0.2"/>
    <row r="57321" ht="13.15" customHeight="1" x14ac:dyDescent="0.2"/>
    <row r="57322" ht="13.15" customHeight="1" x14ac:dyDescent="0.2"/>
    <row r="57323" ht="13.15" customHeight="1" x14ac:dyDescent="0.2"/>
    <row r="57324" ht="13.15" customHeight="1" x14ac:dyDescent="0.2"/>
    <row r="57325" ht="13.15" customHeight="1" x14ac:dyDescent="0.2"/>
    <row r="57326" ht="13.15" customHeight="1" x14ac:dyDescent="0.2"/>
    <row r="57327" ht="13.15" customHeight="1" x14ac:dyDescent="0.2"/>
    <row r="57328" ht="13.15" customHeight="1" x14ac:dyDescent="0.2"/>
    <row r="57329" ht="13.15" customHeight="1" x14ac:dyDescent="0.2"/>
    <row r="57330" ht="13.15" customHeight="1" x14ac:dyDescent="0.2"/>
    <row r="57331" ht="13.15" customHeight="1" x14ac:dyDescent="0.2"/>
    <row r="57332" ht="13.15" customHeight="1" x14ac:dyDescent="0.2"/>
    <row r="57333" ht="13.15" customHeight="1" x14ac:dyDescent="0.2"/>
    <row r="57334" ht="13.15" customHeight="1" x14ac:dyDescent="0.2"/>
    <row r="57335" ht="13.15" customHeight="1" x14ac:dyDescent="0.2"/>
    <row r="57336" ht="13.15" customHeight="1" x14ac:dyDescent="0.2"/>
    <row r="57337" ht="13.15" customHeight="1" x14ac:dyDescent="0.2"/>
    <row r="57338" ht="13.15" customHeight="1" x14ac:dyDescent="0.2"/>
    <row r="57339" ht="13.15" customHeight="1" x14ac:dyDescent="0.2"/>
    <row r="57340" ht="13.15" customHeight="1" x14ac:dyDescent="0.2"/>
    <row r="57341" ht="13.15" customHeight="1" x14ac:dyDescent="0.2"/>
    <row r="57342" ht="13.15" customHeight="1" x14ac:dyDescent="0.2"/>
    <row r="57343" ht="13.15" customHeight="1" x14ac:dyDescent="0.2"/>
    <row r="57344" ht="13.15" customHeight="1" x14ac:dyDescent="0.2"/>
    <row r="57345" ht="13.15" customHeight="1" x14ac:dyDescent="0.2"/>
    <row r="57346" ht="13.15" customHeight="1" x14ac:dyDescent="0.2"/>
    <row r="57347" ht="13.15" customHeight="1" x14ac:dyDescent="0.2"/>
    <row r="57348" ht="13.15" customHeight="1" x14ac:dyDescent="0.2"/>
    <row r="57349" ht="13.15" customHeight="1" x14ac:dyDescent="0.2"/>
    <row r="57350" ht="13.15" customHeight="1" x14ac:dyDescent="0.2"/>
    <row r="57351" ht="13.15" customHeight="1" x14ac:dyDescent="0.2"/>
    <row r="57352" ht="13.15" customHeight="1" x14ac:dyDescent="0.2"/>
    <row r="57353" ht="13.15" customHeight="1" x14ac:dyDescent="0.2"/>
    <row r="57354" ht="13.15" customHeight="1" x14ac:dyDescent="0.2"/>
    <row r="57355" ht="13.15" customHeight="1" x14ac:dyDescent="0.2"/>
    <row r="57356" ht="13.15" customHeight="1" x14ac:dyDescent="0.2"/>
    <row r="57357" ht="13.15" customHeight="1" x14ac:dyDescent="0.2"/>
    <row r="57358" ht="13.15" customHeight="1" x14ac:dyDescent="0.2"/>
    <row r="57359" ht="13.15" customHeight="1" x14ac:dyDescent="0.2"/>
    <row r="57360" ht="13.15" customHeight="1" x14ac:dyDescent="0.2"/>
    <row r="57361" ht="13.15" customHeight="1" x14ac:dyDescent="0.2"/>
    <row r="57362" ht="13.15" customHeight="1" x14ac:dyDescent="0.2"/>
    <row r="57363" ht="13.15" customHeight="1" x14ac:dyDescent="0.2"/>
    <row r="57364" ht="13.15" customHeight="1" x14ac:dyDescent="0.2"/>
    <row r="57365" ht="13.15" customHeight="1" x14ac:dyDescent="0.2"/>
    <row r="57366" ht="13.15" customHeight="1" x14ac:dyDescent="0.2"/>
    <row r="57367" ht="13.15" customHeight="1" x14ac:dyDescent="0.2"/>
    <row r="57368" ht="13.15" customHeight="1" x14ac:dyDescent="0.2"/>
    <row r="57369" ht="13.15" customHeight="1" x14ac:dyDescent="0.2"/>
    <row r="57370" ht="13.15" customHeight="1" x14ac:dyDescent="0.2"/>
    <row r="57371" ht="13.15" customHeight="1" x14ac:dyDescent="0.2"/>
    <row r="57372" ht="13.15" customHeight="1" x14ac:dyDescent="0.2"/>
    <row r="57373" ht="13.15" customHeight="1" x14ac:dyDescent="0.2"/>
    <row r="57374" ht="13.15" customHeight="1" x14ac:dyDescent="0.2"/>
    <row r="57375" ht="13.15" customHeight="1" x14ac:dyDescent="0.2"/>
    <row r="57376" ht="13.15" customHeight="1" x14ac:dyDescent="0.2"/>
    <row r="57377" ht="13.15" customHeight="1" x14ac:dyDescent="0.2"/>
    <row r="57378" ht="13.15" customHeight="1" x14ac:dyDescent="0.2"/>
    <row r="57379" ht="13.15" customHeight="1" x14ac:dyDescent="0.2"/>
    <row r="57380" ht="13.15" customHeight="1" x14ac:dyDescent="0.2"/>
    <row r="57381" ht="13.15" customHeight="1" x14ac:dyDescent="0.2"/>
    <row r="57382" ht="13.15" customHeight="1" x14ac:dyDescent="0.2"/>
    <row r="57383" ht="13.15" customHeight="1" x14ac:dyDescent="0.2"/>
    <row r="57384" ht="13.15" customHeight="1" x14ac:dyDescent="0.2"/>
    <row r="57385" ht="13.15" customHeight="1" x14ac:dyDescent="0.2"/>
    <row r="57386" ht="13.15" customHeight="1" x14ac:dyDescent="0.2"/>
    <row r="57387" ht="13.15" customHeight="1" x14ac:dyDescent="0.2"/>
    <row r="57388" ht="13.15" customHeight="1" x14ac:dyDescent="0.2"/>
    <row r="57389" ht="13.15" customHeight="1" x14ac:dyDescent="0.2"/>
    <row r="57390" ht="13.15" customHeight="1" x14ac:dyDescent="0.2"/>
    <row r="57391" ht="13.15" customHeight="1" x14ac:dyDescent="0.2"/>
    <row r="57392" ht="13.15" customHeight="1" x14ac:dyDescent="0.2"/>
    <row r="57393" ht="13.15" customHeight="1" x14ac:dyDescent="0.2"/>
    <row r="57394" ht="13.15" customHeight="1" x14ac:dyDescent="0.2"/>
    <row r="57395" ht="13.15" customHeight="1" x14ac:dyDescent="0.2"/>
    <row r="57396" ht="13.15" customHeight="1" x14ac:dyDescent="0.2"/>
    <row r="57397" ht="13.15" customHeight="1" x14ac:dyDescent="0.2"/>
    <row r="57398" ht="13.15" customHeight="1" x14ac:dyDescent="0.2"/>
    <row r="57399" ht="13.15" customHeight="1" x14ac:dyDescent="0.2"/>
    <row r="57400" ht="13.15" customHeight="1" x14ac:dyDescent="0.2"/>
    <row r="57401" ht="13.15" customHeight="1" x14ac:dyDescent="0.2"/>
    <row r="57402" ht="13.15" customHeight="1" x14ac:dyDescent="0.2"/>
    <row r="57403" ht="13.15" customHeight="1" x14ac:dyDescent="0.2"/>
    <row r="57404" ht="13.15" customHeight="1" x14ac:dyDescent="0.2"/>
    <row r="57405" ht="13.15" customHeight="1" x14ac:dyDescent="0.2"/>
    <row r="57406" ht="13.15" customHeight="1" x14ac:dyDescent="0.2"/>
    <row r="57407" ht="13.15" customHeight="1" x14ac:dyDescent="0.2"/>
    <row r="57408" ht="13.15" customHeight="1" x14ac:dyDescent="0.2"/>
    <row r="57409" ht="13.15" customHeight="1" x14ac:dyDescent="0.2"/>
    <row r="57410" ht="13.15" customHeight="1" x14ac:dyDescent="0.2"/>
    <row r="57411" ht="13.15" customHeight="1" x14ac:dyDescent="0.2"/>
    <row r="57412" ht="13.15" customHeight="1" x14ac:dyDescent="0.2"/>
    <row r="57413" ht="13.15" customHeight="1" x14ac:dyDescent="0.2"/>
    <row r="57414" ht="13.15" customHeight="1" x14ac:dyDescent="0.2"/>
    <row r="57415" ht="13.15" customHeight="1" x14ac:dyDescent="0.2"/>
    <row r="57416" ht="13.15" customHeight="1" x14ac:dyDescent="0.2"/>
    <row r="57417" ht="13.15" customHeight="1" x14ac:dyDescent="0.2"/>
    <row r="57418" ht="13.15" customHeight="1" x14ac:dyDescent="0.2"/>
    <row r="57419" ht="13.15" customHeight="1" x14ac:dyDescent="0.2"/>
    <row r="57420" ht="13.15" customHeight="1" x14ac:dyDescent="0.2"/>
    <row r="57421" ht="13.15" customHeight="1" x14ac:dyDescent="0.2"/>
    <row r="57422" ht="13.15" customHeight="1" x14ac:dyDescent="0.2"/>
    <row r="57423" ht="13.15" customHeight="1" x14ac:dyDescent="0.2"/>
    <row r="57424" ht="13.15" customHeight="1" x14ac:dyDescent="0.2"/>
    <row r="57425" ht="13.15" customHeight="1" x14ac:dyDescent="0.2"/>
    <row r="57426" ht="13.15" customHeight="1" x14ac:dyDescent="0.2"/>
    <row r="57427" ht="13.15" customHeight="1" x14ac:dyDescent="0.2"/>
    <row r="57428" ht="13.15" customHeight="1" x14ac:dyDescent="0.2"/>
    <row r="57429" ht="13.15" customHeight="1" x14ac:dyDescent="0.2"/>
    <row r="57430" ht="13.15" customHeight="1" x14ac:dyDescent="0.2"/>
    <row r="57431" ht="13.15" customHeight="1" x14ac:dyDescent="0.2"/>
    <row r="57432" ht="13.15" customHeight="1" x14ac:dyDescent="0.2"/>
    <row r="57433" ht="13.15" customHeight="1" x14ac:dyDescent="0.2"/>
    <row r="57434" ht="13.15" customHeight="1" x14ac:dyDescent="0.2"/>
    <row r="57435" ht="13.15" customHeight="1" x14ac:dyDescent="0.2"/>
    <row r="57436" ht="13.15" customHeight="1" x14ac:dyDescent="0.2"/>
    <row r="57437" ht="13.15" customHeight="1" x14ac:dyDescent="0.2"/>
    <row r="57438" ht="13.15" customHeight="1" x14ac:dyDescent="0.2"/>
    <row r="57439" ht="13.15" customHeight="1" x14ac:dyDescent="0.2"/>
    <row r="57440" ht="13.15" customHeight="1" x14ac:dyDescent="0.2"/>
    <row r="57441" ht="13.15" customHeight="1" x14ac:dyDescent="0.2"/>
    <row r="57442" ht="13.15" customHeight="1" x14ac:dyDescent="0.2"/>
    <row r="57443" ht="13.15" customHeight="1" x14ac:dyDescent="0.2"/>
    <row r="57444" ht="13.15" customHeight="1" x14ac:dyDescent="0.2"/>
    <row r="57445" ht="13.15" customHeight="1" x14ac:dyDescent="0.2"/>
    <row r="57446" ht="13.15" customHeight="1" x14ac:dyDescent="0.2"/>
    <row r="57447" ht="13.15" customHeight="1" x14ac:dyDescent="0.2"/>
    <row r="57448" ht="13.15" customHeight="1" x14ac:dyDescent="0.2"/>
    <row r="57449" ht="13.15" customHeight="1" x14ac:dyDescent="0.2"/>
    <row r="57450" ht="13.15" customHeight="1" x14ac:dyDescent="0.2"/>
    <row r="57451" ht="13.15" customHeight="1" x14ac:dyDescent="0.2"/>
    <row r="57452" ht="13.15" customHeight="1" x14ac:dyDescent="0.2"/>
    <row r="57453" ht="13.15" customHeight="1" x14ac:dyDescent="0.2"/>
    <row r="57454" ht="13.15" customHeight="1" x14ac:dyDescent="0.2"/>
    <row r="57455" ht="13.15" customHeight="1" x14ac:dyDescent="0.2"/>
    <row r="57456" ht="13.15" customHeight="1" x14ac:dyDescent="0.2"/>
    <row r="57457" ht="13.15" customHeight="1" x14ac:dyDescent="0.2"/>
    <row r="57458" ht="13.15" customHeight="1" x14ac:dyDescent="0.2"/>
    <row r="57459" ht="13.15" customHeight="1" x14ac:dyDescent="0.2"/>
    <row r="57460" ht="13.15" customHeight="1" x14ac:dyDescent="0.2"/>
    <row r="57461" ht="13.15" customHeight="1" x14ac:dyDescent="0.2"/>
    <row r="57462" ht="13.15" customHeight="1" x14ac:dyDescent="0.2"/>
    <row r="57463" ht="13.15" customHeight="1" x14ac:dyDescent="0.2"/>
    <row r="57464" ht="13.15" customHeight="1" x14ac:dyDescent="0.2"/>
    <row r="57465" ht="13.15" customHeight="1" x14ac:dyDescent="0.2"/>
    <row r="57466" ht="13.15" customHeight="1" x14ac:dyDescent="0.2"/>
    <row r="57467" ht="13.15" customHeight="1" x14ac:dyDescent="0.2"/>
    <row r="57468" ht="13.15" customHeight="1" x14ac:dyDescent="0.2"/>
    <row r="57469" ht="13.15" customHeight="1" x14ac:dyDescent="0.2"/>
    <row r="57470" ht="13.15" customHeight="1" x14ac:dyDescent="0.2"/>
    <row r="57471" ht="13.15" customHeight="1" x14ac:dyDescent="0.2"/>
    <row r="57472" ht="13.15" customHeight="1" x14ac:dyDescent="0.2"/>
    <row r="57473" ht="13.15" customHeight="1" x14ac:dyDescent="0.2"/>
    <row r="57474" ht="13.15" customHeight="1" x14ac:dyDescent="0.2"/>
    <row r="57475" ht="13.15" customHeight="1" x14ac:dyDescent="0.2"/>
    <row r="57476" ht="13.15" customHeight="1" x14ac:dyDescent="0.2"/>
    <row r="57477" ht="13.15" customHeight="1" x14ac:dyDescent="0.2"/>
    <row r="57478" ht="13.15" customHeight="1" x14ac:dyDescent="0.2"/>
    <row r="57479" ht="13.15" customHeight="1" x14ac:dyDescent="0.2"/>
    <row r="57480" ht="13.15" customHeight="1" x14ac:dyDescent="0.2"/>
    <row r="57481" ht="13.15" customHeight="1" x14ac:dyDescent="0.2"/>
    <row r="57482" ht="13.15" customHeight="1" x14ac:dyDescent="0.2"/>
    <row r="57483" ht="13.15" customHeight="1" x14ac:dyDescent="0.2"/>
    <row r="57484" ht="13.15" customHeight="1" x14ac:dyDescent="0.2"/>
    <row r="57485" ht="13.15" customHeight="1" x14ac:dyDescent="0.2"/>
    <row r="57486" ht="13.15" customHeight="1" x14ac:dyDescent="0.2"/>
    <row r="57487" ht="13.15" customHeight="1" x14ac:dyDescent="0.2"/>
    <row r="57488" ht="13.15" customHeight="1" x14ac:dyDescent="0.2"/>
    <row r="57489" ht="13.15" customHeight="1" x14ac:dyDescent="0.2"/>
    <row r="57490" ht="13.15" customHeight="1" x14ac:dyDescent="0.2"/>
    <row r="57491" ht="13.15" customHeight="1" x14ac:dyDescent="0.2"/>
    <row r="57492" ht="13.15" customHeight="1" x14ac:dyDescent="0.2"/>
    <row r="57493" ht="13.15" customHeight="1" x14ac:dyDescent="0.2"/>
    <row r="57494" ht="13.15" customHeight="1" x14ac:dyDescent="0.2"/>
    <row r="57495" ht="13.15" customHeight="1" x14ac:dyDescent="0.2"/>
    <row r="57496" ht="13.15" customHeight="1" x14ac:dyDescent="0.2"/>
    <row r="57497" ht="13.15" customHeight="1" x14ac:dyDescent="0.2"/>
    <row r="57498" ht="13.15" customHeight="1" x14ac:dyDescent="0.2"/>
    <row r="57499" ht="13.15" customHeight="1" x14ac:dyDescent="0.2"/>
    <row r="57500" ht="13.15" customHeight="1" x14ac:dyDescent="0.2"/>
    <row r="57501" ht="13.15" customHeight="1" x14ac:dyDescent="0.2"/>
    <row r="57502" ht="13.15" customHeight="1" x14ac:dyDescent="0.2"/>
    <row r="57503" ht="13.15" customHeight="1" x14ac:dyDescent="0.2"/>
    <row r="57504" ht="13.15" customHeight="1" x14ac:dyDescent="0.2"/>
    <row r="57505" ht="13.15" customHeight="1" x14ac:dyDescent="0.2"/>
    <row r="57506" ht="13.15" customHeight="1" x14ac:dyDescent="0.2"/>
    <row r="57507" ht="13.15" customHeight="1" x14ac:dyDescent="0.2"/>
    <row r="57508" ht="13.15" customHeight="1" x14ac:dyDescent="0.2"/>
    <row r="57509" ht="13.15" customHeight="1" x14ac:dyDescent="0.2"/>
    <row r="57510" ht="13.15" customHeight="1" x14ac:dyDescent="0.2"/>
    <row r="57511" ht="13.15" customHeight="1" x14ac:dyDescent="0.2"/>
    <row r="57512" ht="13.15" customHeight="1" x14ac:dyDescent="0.2"/>
    <row r="57513" ht="13.15" customHeight="1" x14ac:dyDescent="0.2"/>
    <row r="57514" ht="13.15" customHeight="1" x14ac:dyDescent="0.2"/>
    <row r="57515" ht="13.15" customHeight="1" x14ac:dyDescent="0.2"/>
    <row r="57516" ht="13.15" customHeight="1" x14ac:dyDescent="0.2"/>
    <row r="57517" ht="13.15" customHeight="1" x14ac:dyDescent="0.2"/>
    <row r="57518" ht="13.15" customHeight="1" x14ac:dyDescent="0.2"/>
    <row r="57519" ht="13.15" customHeight="1" x14ac:dyDescent="0.2"/>
    <row r="57520" ht="13.15" customHeight="1" x14ac:dyDescent="0.2"/>
    <row r="57521" ht="13.15" customHeight="1" x14ac:dyDescent="0.2"/>
    <row r="57522" ht="13.15" customHeight="1" x14ac:dyDescent="0.2"/>
    <row r="57523" ht="13.15" customHeight="1" x14ac:dyDescent="0.2"/>
    <row r="57524" ht="13.15" customHeight="1" x14ac:dyDescent="0.2"/>
    <row r="57525" ht="13.15" customHeight="1" x14ac:dyDescent="0.2"/>
    <row r="57526" ht="13.15" customHeight="1" x14ac:dyDescent="0.2"/>
    <row r="57527" ht="13.15" customHeight="1" x14ac:dyDescent="0.2"/>
    <row r="57528" ht="13.15" customHeight="1" x14ac:dyDescent="0.2"/>
    <row r="57529" ht="13.15" customHeight="1" x14ac:dyDescent="0.2"/>
    <row r="57530" ht="13.15" customHeight="1" x14ac:dyDescent="0.2"/>
    <row r="57531" ht="13.15" customHeight="1" x14ac:dyDescent="0.2"/>
    <row r="57532" ht="13.15" customHeight="1" x14ac:dyDescent="0.2"/>
    <row r="57533" ht="13.15" customHeight="1" x14ac:dyDescent="0.2"/>
    <row r="57534" ht="13.15" customHeight="1" x14ac:dyDescent="0.2"/>
    <row r="57535" ht="13.15" customHeight="1" x14ac:dyDescent="0.2"/>
    <row r="57536" ht="13.15" customHeight="1" x14ac:dyDescent="0.2"/>
    <row r="57537" ht="13.15" customHeight="1" x14ac:dyDescent="0.2"/>
    <row r="57538" ht="13.15" customHeight="1" x14ac:dyDescent="0.2"/>
    <row r="57539" ht="13.15" customHeight="1" x14ac:dyDescent="0.2"/>
    <row r="57540" ht="13.15" customHeight="1" x14ac:dyDescent="0.2"/>
    <row r="57541" ht="13.15" customHeight="1" x14ac:dyDescent="0.2"/>
    <row r="57542" ht="13.15" customHeight="1" x14ac:dyDescent="0.2"/>
    <row r="57543" ht="13.15" customHeight="1" x14ac:dyDescent="0.2"/>
    <row r="57544" ht="13.15" customHeight="1" x14ac:dyDescent="0.2"/>
    <row r="57545" ht="13.15" customHeight="1" x14ac:dyDescent="0.2"/>
    <row r="57546" ht="13.15" customHeight="1" x14ac:dyDescent="0.2"/>
    <row r="57547" ht="13.15" customHeight="1" x14ac:dyDescent="0.2"/>
    <row r="57548" ht="13.15" customHeight="1" x14ac:dyDescent="0.2"/>
    <row r="57549" ht="13.15" customHeight="1" x14ac:dyDescent="0.2"/>
    <row r="57550" ht="13.15" customHeight="1" x14ac:dyDescent="0.2"/>
    <row r="57551" ht="13.15" customHeight="1" x14ac:dyDescent="0.2"/>
    <row r="57552" ht="13.15" customHeight="1" x14ac:dyDescent="0.2"/>
    <row r="57553" ht="13.15" customHeight="1" x14ac:dyDescent="0.2"/>
    <row r="57554" ht="13.15" customHeight="1" x14ac:dyDescent="0.2"/>
    <row r="57555" ht="13.15" customHeight="1" x14ac:dyDescent="0.2"/>
    <row r="57556" ht="13.15" customHeight="1" x14ac:dyDescent="0.2"/>
    <row r="57557" ht="13.15" customHeight="1" x14ac:dyDescent="0.2"/>
    <row r="57558" ht="13.15" customHeight="1" x14ac:dyDescent="0.2"/>
    <row r="57559" ht="13.15" customHeight="1" x14ac:dyDescent="0.2"/>
    <row r="57560" ht="13.15" customHeight="1" x14ac:dyDescent="0.2"/>
    <row r="57561" ht="13.15" customHeight="1" x14ac:dyDescent="0.2"/>
    <row r="57562" ht="13.15" customHeight="1" x14ac:dyDescent="0.2"/>
    <row r="57563" ht="13.15" customHeight="1" x14ac:dyDescent="0.2"/>
    <row r="57564" ht="13.15" customHeight="1" x14ac:dyDescent="0.2"/>
    <row r="57565" ht="13.15" customHeight="1" x14ac:dyDescent="0.2"/>
    <row r="57566" ht="13.15" customHeight="1" x14ac:dyDescent="0.2"/>
    <row r="57567" ht="13.15" customHeight="1" x14ac:dyDescent="0.2"/>
    <row r="57568" ht="13.15" customHeight="1" x14ac:dyDescent="0.2"/>
    <row r="57569" ht="13.15" customHeight="1" x14ac:dyDescent="0.2"/>
    <row r="57570" ht="13.15" customHeight="1" x14ac:dyDescent="0.2"/>
    <row r="57571" ht="13.15" customHeight="1" x14ac:dyDescent="0.2"/>
    <row r="57572" ht="13.15" customHeight="1" x14ac:dyDescent="0.2"/>
    <row r="57573" ht="13.15" customHeight="1" x14ac:dyDescent="0.2"/>
    <row r="57574" ht="13.15" customHeight="1" x14ac:dyDescent="0.2"/>
    <row r="57575" ht="13.15" customHeight="1" x14ac:dyDescent="0.2"/>
    <row r="57576" ht="13.15" customHeight="1" x14ac:dyDescent="0.2"/>
    <row r="57577" ht="13.15" customHeight="1" x14ac:dyDescent="0.2"/>
    <row r="57578" ht="13.15" customHeight="1" x14ac:dyDescent="0.2"/>
    <row r="57579" ht="13.15" customHeight="1" x14ac:dyDescent="0.2"/>
    <row r="57580" ht="13.15" customHeight="1" x14ac:dyDescent="0.2"/>
    <row r="57581" ht="13.15" customHeight="1" x14ac:dyDescent="0.2"/>
    <row r="57582" ht="13.15" customHeight="1" x14ac:dyDescent="0.2"/>
    <row r="57583" ht="13.15" customHeight="1" x14ac:dyDescent="0.2"/>
    <row r="57584" ht="13.15" customHeight="1" x14ac:dyDescent="0.2"/>
    <row r="57585" ht="13.15" customHeight="1" x14ac:dyDescent="0.2"/>
    <row r="57586" ht="13.15" customHeight="1" x14ac:dyDescent="0.2"/>
    <row r="57587" ht="13.15" customHeight="1" x14ac:dyDescent="0.2"/>
    <row r="57588" ht="13.15" customHeight="1" x14ac:dyDescent="0.2"/>
    <row r="57589" ht="13.15" customHeight="1" x14ac:dyDescent="0.2"/>
    <row r="57590" ht="13.15" customHeight="1" x14ac:dyDescent="0.2"/>
    <row r="57591" ht="13.15" customHeight="1" x14ac:dyDescent="0.2"/>
    <row r="57592" ht="13.15" customHeight="1" x14ac:dyDescent="0.2"/>
    <row r="57593" ht="13.15" customHeight="1" x14ac:dyDescent="0.2"/>
    <row r="57594" ht="13.15" customHeight="1" x14ac:dyDescent="0.2"/>
    <row r="57595" ht="13.15" customHeight="1" x14ac:dyDescent="0.2"/>
    <row r="57596" ht="13.15" customHeight="1" x14ac:dyDescent="0.2"/>
    <row r="57597" ht="13.15" customHeight="1" x14ac:dyDescent="0.2"/>
    <row r="57598" ht="13.15" customHeight="1" x14ac:dyDescent="0.2"/>
    <row r="57599" ht="13.15" customHeight="1" x14ac:dyDescent="0.2"/>
    <row r="57600" ht="13.15" customHeight="1" x14ac:dyDescent="0.2"/>
    <row r="57601" ht="13.15" customHeight="1" x14ac:dyDescent="0.2"/>
    <row r="57602" ht="13.15" customHeight="1" x14ac:dyDescent="0.2"/>
    <row r="57603" ht="13.15" customHeight="1" x14ac:dyDescent="0.2"/>
    <row r="57604" ht="13.15" customHeight="1" x14ac:dyDescent="0.2"/>
    <row r="57605" ht="13.15" customHeight="1" x14ac:dyDescent="0.2"/>
    <row r="57606" ht="13.15" customHeight="1" x14ac:dyDescent="0.2"/>
    <row r="57607" ht="13.15" customHeight="1" x14ac:dyDescent="0.2"/>
    <row r="57608" ht="13.15" customHeight="1" x14ac:dyDescent="0.2"/>
    <row r="57609" ht="13.15" customHeight="1" x14ac:dyDescent="0.2"/>
    <row r="57610" ht="13.15" customHeight="1" x14ac:dyDescent="0.2"/>
    <row r="57611" ht="13.15" customHeight="1" x14ac:dyDescent="0.2"/>
    <row r="57612" ht="13.15" customHeight="1" x14ac:dyDescent="0.2"/>
    <row r="57613" ht="13.15" customHeight="1" x14ac:dyDescent="0.2"/>
    <row r="57614" ht="13.15" customHeight="1" x14ac:dyDescent="0.2"/>
    <row r="57615" ht="13.15" customHeight="1" x14ac:dyDescent="0.2"/>
    <row r="57616" ht="13.15" customHeight="1" x14ac:dyDescent="0.2"/>
    <row r="57617" ht="13.15" customHeight="1" x14ac:dyDescent="0.2"/>
    <row r="57618" ht="13.15" customHeight="1" x14ac:dyDescent="0.2"/>
    <row r="57619" ht="13.15" customHeight="1" x14ac:dyDescent="0.2"/>
    <row r="57620" ht="13.15" customHeight="1" x14ac:dyDescent="0.2"/>
    <row r="57621" ht="13.15" customHeight="1" x14ac:dyDescent="0.2"/>
    <row r="57622" ht="13.15" customHeight="1" x14ac:dyDescent="0.2"/>
    <row r="57623" ht="13.15" customHeight="1" x14ac:dyDescent="0.2"/>
    <row r="57624" ht="13.15" customHeight="1" x14ac:dyDescent="0.2"/>
    <row r="57625" ht="13.15" customHeight="1" x14ac:dyDescent="0.2"/>
    <row r="57626" ht="13.15" customHeight="1" x14ac:dyDescent="0.2"/>
    <row r="57627" ht="13.15" customHeight="1" x14ac:dyDescent="0.2"/>
    <row r="57628" ht="13.15" customHeight="1" x14ac:dyDescent="0.2"/>
    <row r="57629" ht="13.15" customHeight="1" x14ac:dyDescent="0.2"/>
    <row r="57630" ht="13.15" customHeight="1" x14ac:dyDescent="0.2"/>
    <row r="57631" ht="13.15" customHeight="1" x14ac:dyDescent="0.2"/>
    <row r="57632" ht="13.15" customHeight="1" x14ac:dyDescent="0.2"/>
    <row r="57633" ht="13.15" customHeight="1" x14ac:dyDescent="0.2"/>
    <row r="57634" ht="13.15" customHeight="1" x14ac:dyDescent="0.2"/>
    <row r="57635" ht="13.15" customHeight="1" x14ac:dyDescent="0.2"/>
    <row r="57636" ht="13.15" customHeight="1" x14ac:dyDescent="0.2"/>
    <row r="57637" ht="13.15" customHeight="1" x14ac:dyDescent="0.2"/>
    <row r="57638" ht="13.15" customHeight="1" x14ac:dyDescent="0.2"/>
    <row r="57639" ht="13.15" customHeight="1" x14ac:dyDescent="0.2"/>
    <row r="57640" ht="13.15" customHeight="1" x14ac:dyDescent="0.2"/>
    <row r="57641" ht="13.15" customHeight="1" x14ac:dyDescent="0.2"/>
    <row r="57642" ht="13.15" customHeight="1" x14ac:dyDescent="0.2"/>
    <row r="57643" ht="13.15" customHeight="1" x14ac:dyDescent="0.2"/>
    <row r="57644" ht="13.15" customHeight="1" x14ac:dyDescent="0.2"/>
    <row r="57645" ht="13.15" customHeight="1" x14ac:dyDescent="0.2"/>
    <row r="57646" ht="13.15" customHeight="1" x14ac:dyDescent="0.2"/>
    <row r="57647" ht="13.15" customHeight="1" x14ac:dyDescent="0.2"/>
    <row r="57648" ht="13.15" customHeight="1" x14ac:dyDescent="0.2"/>
    <row r="57649" ht="13.15" customHeight="1" x14ac:dyDescent="0.2"/>
    <row r="57650" ht="13.15" customHeight="1" x14ac:dyDescent="0.2"/>
    <row r="57651" ht="13.15" customHeight="1" x14ac:dyDescent="0.2"/>
    <row r="57652" ht="13.15" customHeight="1" x14ac:dyDescent="0.2"/>
    <row r="57653" ht="13.15" customHeight="1" x14ac:dyDescent="0.2"/>
    <row r="57654" ht="13.15" customHeight="1" x14ac:dyDescent="0.2"/>
    <row r="57655" ht="13.15" customHeight="1" x14ac:dyDescent="0.2"/>
    <row r="57656" ht="13.15" customHeight="1" x14ac:dyDescent="0.2"/>
    <row r="57657" ht="13.15" customHeight="1" x14ac:dyDescent="0.2"/>
    <row r="57658" ht="13.15" customHeight="1" x14ac:dyDescent="0.2"/>
    <row r="57659" ht="13.15" customHeight="1" x14ac:dyDescent="0.2"/>
    <row r="57660" ht="13.15" customHeight="1" x14ac:dyDescent="0.2"/>
    <row r="57661" ht="13.15" customHeight="1" x14ac:dyDescent="0.2"/>
    <row r="57662" ht="13.15" customHeight="1" x14ac:dyDescent="0.2"/>
    <row r="57663" ht="13.15" customHeight="1" x14ac:dyDescent="0.2"/>
    <row r="57664" ht="13.15" customHeight="1" x14ac:dyDescent="0.2"/>
    <row r="57665" ht="13.15" customHeight="1" x14ac:dyDescent="0.2"/>
    <row r="57666" ht="13.15" customHeight="1" x14ac:dyDescent="0.2"/>
    <row r="57667" ht="13.15" customHeight="1" x14ac:dyDescent="0.2"/>
    <row r="57668" ht="13.15" customHeight="1" x14ac:dyDescent="0.2"/>
    <row r="57669" ht="13.15" customHeight="1" x14ac:dyDescent="0.2"/>
    <row r="57670" ht="13.15" customHeight="1" x14ac:dyDescent="0.2"/>
    <row r="57671" ht="13.15" customHeight="1" x14ac:dyDescent="0.2"/>
    <row r="57672" ht="13.15" customHeight="1" x14ac:dyDescent="0.2"/>
    <row r="57673" ht="13.15" customHeight="1" x14ac:dyDescent="0.2"/>
    <row r="57674" ht="13.15" customHeight="1" x14ac:dyDescent="0.2"/>
    <row r="57675" ht="13.15" customHeight="1" x14ac:dyDescent="0.2"/>
    <row r="57676" ht="13.15" customHeight="1" x14ac:dyDescent="0.2"/>
    <row r="57677" ht="13.15" customHeight="1" x14ac:dyDescent="0.2"/>
    <row r="57678" ht="13.15" customHeight="1" x14ac:dyDescent="0.2"/>
    <row r="57679" ht="13.15" customHeight="1" x14ac:dyDescent="0.2"/>
    <row r="57680" ht="13.15" customHeight="1" x14ac:dyDescent="0.2"/>
    <row r="57681" ht="13.15" customHeight="1" x14ac:dyDescent="0.2"/>
    <row r="57682" ht="13.15" customHeight="1" x14ac:dyDescent="0.2"/>
    <row r="57683" ht="13.15" customHeight="1" x14ac:dyDescent="0.2"/>
    <row r="57684" ht="13.15" customHeight="1" x14ac:dyDescent="0.2"/>
    <row r="57685" ht="13.15" customHeight="1" x14ac:dyDescent="0.2"/>
    <row r="57686" ht="13.15" customHeight="1" x14ac:dyDescent="0.2"/>
    <row r="57687" ht="13.15" customHeight="1" x14ac:dyDescent="0.2"/>
    <row r="57688" ht="13.15" customHeight="1" x14ac:dyDescent="0.2"/>
    <row r="57689" ht="13.15" customHeight="1" x14ac:dyDescent="0.2"/>
    <row r="57690" ht="13.15" customHeight="1" x14ac:dyDescent="0.2"/>
    <row r="57691" ht="13.15" customHeight="1" x14ac:dyDescent="0.2"/>
    <row r="57692" ht="13.15" customHeight="1" x14ac:dyDescent="0.2"/>
    <row r="57693" ht="13.15" customHeight="1" x14ac:dyDescent="0.2"/>
    <row r="57694" ht="13.15" customHeight="1" x14ac:dyDescent="0.2"/>
    <row r="57695" ht="13.15" customHeight="1" x14ac:dyDescent="0.2"/>
    <row r="57696" ht="13.15" customHeight="1" x14ac:dyDescent="0.2"/>
    <row r="57697" ht="13.15" customHeight="1" x14ac:dyDescent="0.2"/>
    <row r="57698" ht="13.15" customHeight="1" x14ac:dyDescent="0.2"/>
    <row r="57699" ht="13.15" customHeight="1" x14ac:dyDescent="0.2"/>
    <row r="57700" ht="13.15" customHeight="1" x14ac:dyDescent="0.2"/>
    <row r="57701" ht="13.15" customHeight="1" x14ac:dyDescent="0.2"/>
    <row r="57702" ht="13.15" customHeight="1" x14ac:dyDescent="0.2"/>
    <row r="57703" ht="13.15" customHeight="1" x14ac:dyDescent="0.2"/>
    <row r="57704" ht="13.15" customHeight="1" x14ac:dyDescent="0.2"/>
    <row r="57705" ht="13.15" customHeight="1" x14ac:dyDescent="0.2"/>
    <row r="57706" ht="13.15" customHeight="1" x14ac:dyDescent="0.2"/>
    <row r="57707" ht="13.15" customHeight="1" x14ac:dyDescent="0.2"/>
    <row r="57708" ht="13.15" customHeight="1" x14ac:dyDescent="0.2"/>
    <row r="57709" ht="13.15" customHeight="1" x14ac:dyDescent="0.2"/>
    <row r="57710" ht="13.15" customHeight="1" x14ac:dyDescent="0.2"/>
    <row r="57711" ht="13.15" customHeight="1" x14ac:dyDescent="0.2"/>
    <row r="57712" ht="13.15" customHeight="1" x14ac:dyDescent="0.2"/>
    <row r="57713" ht="13.15" customHeight="1" x14ac:dyDescent="0.2"/>
    <row r="57714" ht="13.15" customHeight="1" x14ac:dyDescent="0.2"/>
    <row r="57715" ht="13.15" customHeight="1" x14ac:dyDescent="0.2"/>
    <row r="57716" ht="13.15" customHeight="1" x14ac:dyDescent="0.2"/>
    <row r="57717" ht="13.15" customHeight="1" x14ac:dyDescent="0.2"/>
    <row r="57718" ht="13.15" customHeight="1" x14ac:dyDescent="0.2"/>
    <row r="57719" ht="13.15" customHeight="1" x14ac:dyDescent="0.2"/>
    <row r="57720" ht="13.15" customHeight="1" x14ac:dyDescent="0.2"/>
    <row r="57721" ht="13.15" customHeight="1" x14ac:dyDescent="0.2"/>
    <row r="57722" ht="13.15" customHeight="1" x14ac:dyDescent="0.2"/>
    <row r="57723" ht="13.15" customHeight="1" x14ac:dyDescent="0.2"/>
    <row r="57724" ht="13.15" customHeight="1" x14ac:dyDescent="0.2"/>
    <row r="57725" ht="13.15" customHeight="1" x14ac:dyDescent="0.2"/>
    <row r="57726" ht="13.15" customHeight="1" x14ac:dyDescent="0.2"/>
    <row r="57727" ht="13.15" customHeight="1" x14ac:dyDescent="0.2"/>
    <row r="57728" ht="13.15" customHeight="1" x14ac:dyDescent="0.2"/>
    <row r="57729" ht="13.15" customHeight="1" x14ac:dyDescent="0.2"/>
    <row r="57730" ht="13.15" customHeight="1" x14ac:dyDescent="0.2"/>
    <row r="57731" ht="13.15" customHeight="1" x14ac:dyDescent="0.2"/>
    <row r="57732" ht="13.15" customHeight="1" x14ac:dyDescent="0.2"/>
    <row r="57733" ht="13.15" customHeight="1" x14ac:dyDescent="0.2"/>
    <row r="57734" ht="13.15" customHeight="1" x14ac:dyDescent="0.2"/>
    <row r="57735" ht="13.15" customHeight="1" x14ac:dyDescent="0.2"/>
    <row r="57736" ht="13.15" customHeight="1" x14ac:dyDescent="0.2"/>
    <row r="57737" ht="13.15" customHeight="1" x14ac:dyDescent="0.2"/>
    <row r="57738" ht="13.15" customHeight="1" x14ac:dyDescent="0.2"/>
    <row r="57739" ht="13.15" customHeight="1" x14ac:dyDescent="0.2"/>
    <row r="57740" ht="13.15" customHeight="1" x14ac:dyDescent="0.2"/>
    <row r="57741" ht="13.15" customHeight="1" x14ac:dyDescent="0.2"/>
    <row r="57742" ht="13.15" customHeight="1" x14ac:dyDescent="0.2"/>
    <row r="57743" ht="13.15" customHeight="1" x14ac:dyDescent="0.2"/>
    <row r="57744" ht="13.15" customHeight="1" x14ac:dyDescent="0.2"/>
    <row r="57745" ht="13.15" customHeight="1" x14ac:dyDescent="0.2"/>
    <row r="57746" ht="13.15" customHeight="1" x14ac:dyDescent="0.2"/>
    <row r="57747" ht="13.15" customHeight="1" x14ac:dyDescent="0.2"/>
    <row r="57748" ht="13.15" customHeight="1" x14ac:dyDescent="0.2"/>
    <row r="57749" ht="13.15" customHeight="1" x14ac:dyDescent="0.2"/>
    <row r="57750" ht="13.15" customHeight="1" x14ac:dyDescent="0.2"/>
    <row r="57751" ht="13.15" customHeight="1" x14ac:dyDescent="0.2"/>
    <row r="57752" ht="13.15" customHeight="1" x14ac:dyDescent="0.2"/>
    <row r="57753" ht="13.15" customHeight="1" x14ac:dyDescent="0.2"/>
    <row r="57754" ht="13.15" customHeight="1" x14ac:dyDescent="0.2"/>
    <row r="57755" ht="13.15" customHeight="1" x14ac:dyDescent="0.2"/>
    <row r="57756" ht="13.15" customHeight="1" x14ac:dyDescent="0.2"/>
    <row r="57757" ht="13.15" customHeight="1" x14ac:dyDescent="0.2"/>
    <row r="57758" ht="13.15" customHeight="1" x14ac:dyDescent="0.2"/>
    <row r="57759" ht="13.15" customHeight="1" x14ac:dyDescent="0.2"/>
    <row r="57760" ht="13.15" customHeight="1" x14ac:dyDescent="0.2"/>
    <row r="57761" ht="13.15" customHeight="1" x14ac:dyDescent="0.2"/>
    <row r="57762" ht="13.15" customHeight="1" x14ac:dyDescent="0.2"/>
    <row r="57763" ht="13.15" customHeight="1" x14ac:dyDescent="0.2"/>
    <row r="57764" ht="13.15" customHeight="1" x14ac:dyDescent="0.2"/>
    <row r="57765" ht="13.15" customHeight="1" x14ac:dyDescent="0.2"/>
    <row r="57766" ht="13.15" customHeight="1" x14ac:dyDescent="0.2"/>
    <row r="57767" ht="13.15" customHeight="1" x14ac:dyDescent="0.2"/>
    <row r="57768" ht="13.15" customHeight="1" x14ac:dyDescent="0.2"/>
    <row r="57769" ht="13.15" customHeight="1" x14ac:dyDescent="0.2"/>
    <row r="57770" ht="13.15" customHeight="1" x14ac:dyDescent="0.2"/>
    <row r="57771" ht="13.15" customHeight="1" x14ac:dyDescent="0.2"/>
    <row r="57772" ht="13.15" customHeight="1" x14ac:dyDescent="0.2"/>
    <row r="57773" ht="13.15" customHeight="1" x14ac:dyDescent="0.2"/>
    <row r="57774" ht="13.15" customHeight="1" x14ac:dyDescent="0.2"/>
    <row r="57775" ht="13.15" customHeight="1" x14ac:dyDescent="0.2"/>
    <row r="57776" ht="13.15" customHeight="1" x14ac:dyDescent="0.2"/>
    <row r="57777" ht="13.15" customHeight="1" x14ac:dyDescent="0.2"/>
    <row r="57778" ht="13.15" customHeight="1" x14ac:dyDescent="0.2"/>
    <row r="57779" ht="13.15" customHeight="1" x14ac:dyDescent="0.2"/>
    <row r="57780" ht="13.15" customHeight="1" x14ac:dyDescent="0.2"/>
    <row r="57781" ht="13.15" customHeight="1" x14ac:dyDescent="0.2"/>
    <row r="57782" ht="13.15" customHeight="1" x14ac:dyDescent="0.2"/>
    <row r="57783" ht="13.15" customHeight="1" x14ac:dyDescent="0.2"/>
    <row r="57784" ht="13.15" customHeight="1" x14ac:dyDescent="0.2"/>
    <row r="57785" ht="13.15" customHeight="1" x14ac:dyDescent="0.2"/>
    <row r="57786" ht="13.15" customHeight="1" x14ac:dyDescent="0.2"/>
    <row r="57787" ht="13.15" customHeight="1" x14ac:dyDescent="0.2"/>
    <row r="57788" ht="13.15" customHeight="1" x14ac:dyDescent="0.2"/>
    <row r="57789" ht="13.15" customHeight="1" x14ac:dyDescent="0.2"/>
    <row r="57790" ht="13.15" customHeight="1" x14ac:dyDescent="0.2"/>
    <row r="57791" ht="13.15" customHeight="1" x14ac:dyDescent="0.2"/>
    <row r="57792" ht="13.15" customHeight="1" x14ac:dyDescent="0.2"/>
    <row r="57793" ht="13.15" customHeight="1" x14ac:dyDescent="0.2"/>
    <row r="57794" ht="13.15" customHeight="1" x14ac:dyDescent="0.2"/>
    <row r="57795" ht="13.15" customHeight="1" x14ac:dyDescent="0.2"/>
    <row r="57796" ht="13.15" customHeight="1" x14ac:dyDescent="0.2"/>
    <row r="57797" ht="13.15" customHeight="1" x14ac:dyDescent="0.2"/>
    <row r="57798" ht="13.15" customHeight="1" x14ac:dyDescent="0.2"/>
    <row r="57799" ht="13.15" customHeight="1" x14ac:dyDescent="0.2"/>
    <row r="57800" ht="13.15" customHeight="1" x14ac:dyDescent="0.2"/>
    <row r="57801" ht="13.15" customHeight="1" x14ac:dyDescent="0.2"/>
    <row r="57802" ht="13.15" customHeight="1" x14ac:dyDescent="0.2"/>
    <row r="57803" ht="13.15" customHeight="1" x14ac:dyDescent="0.2"/>
    <row r="57804" ht="13.15" customHeight="1" x14ac:dyDescent="0.2"/>
    <row r="57805" ht="13.15" customHeight="1" x14ac:dyDescent="0.2"/>
    <row r="57806" ht="13.15" customHeight="1" x14ac:dyDescent="0.2"/>
    <row r="57807" ht="13.15" customHeight="1" x14ac:dyDescent="0.2"/>
    <row r="57808" ht="13.15" customHeight="1" x14ac:dyDescent="0.2"/>
    <row r="57809" ht="13.15" customHeight="1" x14ac:dyDescent="0.2"/>
    <row r="57810" ht="13.15" customHeight="1" x14ac:dyDescent="0.2"/>
    <row r="57811" ht="13.15" customHeight="1" x14ac:dyDescent="0.2"/>
    <row r="57812" ht="13.15" customHeight="1" x14ac:dyDescent="0.2"/>
    <row r="57813" ht="13.15" customHeight="1" x14ac:dyDescent="0.2"/>
    <row r="57814" ht="13.15" customHeight="1" x14ac:dyDescent="0.2"/>
    <row r="57815" ht="13.15" customHeight="1" x14ac:dyDescent="0.2"/>
    <row r="57816" ht="13.15" customHeight="1" x14ac:dyDescent="0.2"/>
    <row r="57817" ht="13.15" customHeight="1" x14ac:dyDescent="0.2"/>
    <row r="57818" ht="13.15" customHeight="1" x14ac:dyDescent="0.2"/>
    <row r="57819" ht="13.15" customHeight="1" x14ac:dyDescent="0.2"/>
    <row r="57820" ht="13.15" customHeight="1" x14ac:dyDescent="0.2"/>
    <row r="57821" ht="13.15" customHeight="1" x14ac:dyDescent="0.2"/>
    <row r="57822" ht="13.15" customHeight="1" x14ac:dyDescent="0.2"/>
    <row r="57823" ht="13.15" customHeight="1" x14ac:dyDescent="0.2"/>
    <row r="57824" ht="13.15" customHeight="1" x14ac:dyDescent="0.2"/>
    <row r="57825" ht="13.15" customHeight="1" x14ac:dyDescent="0.2"/>
    <row r="57826" ht="13.15" customHeight="1" x14ac:dyDescent="0.2"/>
    <row r="57827" ht="13.15" customHeight="1" x14ac:dyDescent="0.2"/>
    <row r="57828" ht="13.15" customHeight="1" x14ac:dyDescent="0.2"/>
    <row r="57829" ht="13.15" customHeight="1" x14ac:dyDescent="0.2"/>
    <row r="57830" ht="13.15" customHeight="1" x14ac:dyDescent="0.2"/>
    <row r="57831" ht="13.15" customHeight="1" x14ac:dyDescent="0.2"/>
    <row r="57832" ht="13.15" customHeight="1" x14ac:dyDescent="0.2"/>
    <row r="57833" ht="13.15" customHeight="1" x14ac:dyDescent="0.2"/>
    <row r="57834" ht="13.15" customHeight="1" x14ac:dyDescent="0.2"/>
    <row r="57835" ht="13.15" customHeight="1" x14ac:dyDescent="0.2"/>
    <row r="57836" ht="13.15" customHeight="1" x14ac:dyDescent="0.2"/>
    <row r="57837" ht="13.15" customHeight="1" x14ac:dyDescent="0.2"/>
    <row r="57838" ht="13.15" customHeight="1" x14ac:dyDescent="0.2"/>
    <row r="57839" ht="13.15" customHeight="1" x14ac:dyDescent="0.2"/>
    <row r="57840" ht="13.15" customHeight="1" x14ac:dyDescent="0.2"/>
    <row r="57841" ht="13.15" customHeight="1" x14ac:dyDescent="0.2"/>
    <row r="57842" ht="13.15" customHeight="1" x14ac:dyDescent="0.2"/>
    <row r="57843" ht="13.15" customHeight="1" x14ac:dyDescent="0.2"/>
    <row r="57844" ht="13.15" customHeight="1" x14ac:dyDescent="0.2"/>
    <row r="57845" ht="13.15" customHeight="1" x14ac:dyDescent="0.2"/>
    <row r="57846" ht="13.15" customHeight="1" x14ac:dyDescent="0.2"/>
    <row r="57847" ht="13.15" customHeight="1" x14ac:dyDescent="0.2"/>
    <row r="57848" ht="13.15" customHeight="1" x14ac:dyDescent="0.2"/>
    <row r="57849" ht="13.15" customHeight="1" x14ac:dyDescent="0.2"/>
    <row r="57850" ht="13.15" customHeight="1" x14ac:dyDescent="0.2"/>
    <row r="57851" ht="13.15" customHeight="1" x14ac:dyDescent="0.2"/>
    <row r="57852" ht="13.15" customHeight="1" x14ac:dyDescent="0.2"/>
    <row r="57853" ht="13.15" customHeight="1" x14ac:dyDescent="0.2"/>
    <row r="57854" ht="13.15" customHeight="1" x14ac:dyDescent="0.2"/>
    <row r="57855" ht="13.15" customHeight="1" x14ac:dyDescent="0.2"/>
    <row r="57856" ht="13.15" customHeight="1" x14ac:dyDescent="0.2"/>
    <row r="57857" ht="13.15" customHeight="1" x14ac:dyDescent="0.2"/>
    <row r="57858" ht="13.15" customHeight="1" x14ac:dyDescent="0.2"/>
    <row r="57859" ht="13.15" customHeight="1" x14ac:dyDescent="0.2"/>
    <row r="57860" ht="13.15" customHeight="1" x14ac:dyDescent="0.2"/>
    <row r="57861" ht="13.15" customHeight="1" x14ac:dyDescent="0.2"/>
    <row r="57862" ht="13.15" customHeight="1" x14ac:dyDescent="0.2"/>
    <row r="57863" ht="13.15" customHeight="1" x14ac:dyDescent="0.2"/>
    <row r="57864" ht="13.15" customHeight="1" x14ac:dyDescent="0.2"/>
    <row r="57865" ht="13.15" customHeight="1" x14ac:dyDescent="0.2"/>
    <row r="57866" ht="13.15" customHeight="1" x14ac:dyDescent="0.2"/>
    <row r="57867" ht="13.15" customHeight="1" x14ac:dyDescent="0.2"/>
    <row r="57868" ht="13.15" customHeight="1" x14ac:dyDescent="0.2"/>
    <row r="57869" ht="13.15" customHeight="1" x14ac:dyDescent="0.2"/>
    <row r="57870" ht="13.15" customHeight="1" x14ac:dyDescent="0.2"/>
    <row r="57871" ht="13.15" customHeight="1" x14ac:dyDescent="0.2"/>
    <row r="57872" ht="13.15" customHeight="1" x14ac:dyDescent="0.2"/>
    <row r="57873" ht="13.15" customHeight="1" x14ac:dyDescent="0.2"/>
    <row r="57874" ht="13.15" customHeight="1" x14ac:dyDescent="0.2"/>
    <row r="57875" ht="13.15" customHeight="1" x14ac:dyDescent="0.2"/>
    <row r="57876" ht="13.15" customHeight="1" x14ac:dyDescent="0.2"/>
    <row r="57877" ht="13.15" customHeight="1" x14ac:dyDescent="0.2"/>
    <row r="57878" ht="13.15" customHeight="1" x14ac:dyDescent="0.2"/>
    <row r="57879" ht="13.15" customHeight="1" x14ac:dyDescent="0.2"/>
    <row r="57880" ht="13.15" customHeight="1" x14ac:dyDescent="0.2"/>
    <row r="57881" ht="13.15" customHeight="1" x14ac:dyDescent="0.2"/>
    <row r="57882" ht="13.15" customHeight="1" x14ac:dyDescent="0.2"/>
    <row r="57883" ht="13.15" customHeight="1" x14ac:dyDescent="0.2"/>
    <row r="57884" ht="13.15" customHeight="1" x14ac:dyDescent="0.2"/>
    <row r="57885" ht="13.15" customHeight="1" x14ac:dyDescent="0.2"/>
    <row r="57886" ht="13.15" customHeight="1" x14ac:dyDescent="0.2"/>
    <row r="57887" ht="13.15" customHeight="1" x14ac:dyDescent="0.2"/>
    <row r="57888" ht="13.15" customHeight="1" x14ac:dyDescent="0.2"/>
    <row r="57889" ht="13.15" customHeight="1" x14ac:dyDescent="0.2"/>
    <row r="57890" ht="13.15" customHeight="1" x14ac:dyDescent="0.2"/>
    <row r="57891" ht="13.15" customHeight="1" x14ac:dyDescent="0.2"/>
    <row r="57892" ht="13.15" customHeight="1" x14ac:dyDescent="0.2"/>
    <row r="57893" ht="13.15" customHeight="1" x14ac:dyDescent="0.2"/>
    <row r="57894" ht="13.15" customHeight="1" x14ac:dyDescent="0.2"/>
    <row r="57895" ht="13.15" customHeight="1" x14ac:dyDescent="0.2"/>
    <row r="57896" ht="13.15" customHeight="1" x14ac:dyDescent="0.2"/>
    <row r="57897" ht="13.15" customHeight="1" x14ac:dyDescent="0.2"/>
    <row r="57898" ht="13.15" customHeight="1" x14ac:dyDescent="0.2"/>
    <row r="57899" ht="13.15" customHeight="1" x14ac:dyDescent="0.2"/>
    <row r="57900" ht="13.15" customHeight="1" x14ac:dyDescent="0.2"/>
    <row r="57901" ht="13.15" customHeight="1" x14ac:dyDescent="0.2"/>
    <row r="57902" ht="13.15" customHeight="1" x14ac:dyDescent="0.2"/>
    <row r="57903" ht="13.15" customHeight="1" x14ac:dyDescent="0.2"/>
    <row r="57904" ht="13.15" customHeight="1" x14ac:dyDescent="0.2"/>
    <row r="57905" ht="13.15" customHeight="1" x14ac:dyDescent="0.2"/>
    <row r="57906" ht="13.15" customHeight="1" x14ac:dyDescent="0.2"/>
    <row r="57907" ht="13.15" customHeight="1" x14ac:dyDescent="0.2"/>
    <row r="57908" ht="13.15" customHeight="1" x14ac:dyDescent="0.2"/>
    <row r="57909" ht="13.15" customHeight="1" x14ac:dyDescent="0.2"/>
    <row r="57910" ht="13.15" customHeight="1" x14ac:dyDescent="0.2"/>
    <row r="57911" ht="13.15" customHeight="1" x14ac:dyDescent="0.2"/>
    <row r="57912" ht="13.15" customHeight="1" x14ac:dyDescent="0.2"/>
    <row r="57913" ht="13.15" customHeight="1" x14ac:dyDescent="0.2"/>
    <row r="57914" ht="13.15" customHeight="1" x14ac:dyDescent="0.2"/>
    <row r="57915" ht="13.15" customHeight="1" x14ac:dyDescent="0.2"/>
    <row r="57916" ht="13.15" customHeight="1" x14ac:dyDescent="0.2"/>
    <row r="57917" ht="13.15" customHeight="1" x14ac:dyDescent="0.2"/>
    <row r="57918" ht="13.15" customHeight="1" x14ac:dyDescent="0.2"/>
    <row r="57919" ht="13.15" customHeight="1" x14ac:dyDescent="0.2"/>
    <row r="57920" ht="13.15" customHeight="1" x14ac:dyDescent="0.2"/>
    <row r="57921" ht="13.15" customHeight="1" x14ac:dyDescent="0.2"/>
    <row r="57922" ht="13.15" customHeight="1" x14ac:dyDescent="0.2"/>
    <row r="57923" ht="13.15" customHeight="1" x14ac:dyDescent="0.2"/>
    <row r="57924" ht="13.15" customHeight="1" x14ac:dyDescent="0.2"/>
    <row r="57925" ht="13.15" customHeight="1" x14ac:dyDescent="0.2"/>
    <row r="57926" ht="13.15" customHeight="1" x14ac:dyDescent="0.2"/>
    <row r="57927" ht="13.15" customHeight="1" x14ac:dyDescent="0.2"/>
    <row r="57928" ht="13.15" customHeight="1" x14ac:dyDescent="0.2"/>
    <row r="57929" ht="13.15" customHeight="1" x14ac:dyDescent="0.2"/>
    <row r="57930" ht="13.15" customHeight="1" x14ac:dyDescent="0.2"/>
    <row r="57931" ht="13.15" customHeight="1" x14ac:dyDescent="0.2"/>
    <row r="57932" ht="13.15" customHeight="1" x14ac:dyDescent="0.2"/>
    <row r="57933" ht="13.15" customHeight="1" x14ac:dyDescent="0.2"/>
    <row r="57934" ht="13.15" customHeight="1" x14ac:dyDescent="0.2"/>
    <row r="57935" ht="13.15" customHeight="1" x14ac:dyDescent="0.2"/>
    <row r="57936" ht="13.15" customHeight="1" x14ac:dyDescent="0.2"/>
    <row r="57937" ht="13.15" customHeight="1" x14ac:dyDescent="0.2"/>
    <row r="57938" ht="13.15" customHeight="1" x14ac:dyDescent="0.2"/>
    <row r="57939" ht="13.15" customHeight="1" x14ac:dyDescent="0.2"/>
    <row r="57940" ht="13.15" customHeight="1" x14ac:dyDescent="0.2"/>
    <row r="57941" ht="13.15" customHeight="1" x14ac:dyDescent="0.2"/>
    <row r="57942" ht="13.15" customHeight="1" x14ac:dyDescent="0.2"/>
    <row r="57943" ht="13.15" customHeight="1" x14ac:dyDescent="0.2"/>
    <row r="57944" ht="13.15" customHeight="1" x14ac:dyDescent="0.2"/>
    <row r="57945" ht="13.15" customHeight="1" x14ac:dyDescent="0.2"/>
    <row r="57946" ht="13.15" customHeight="1" x14ac:dyDescent="0.2"/>
    <row r="57947" ht="13.15" customHeight="1" x14ac:dyDescent="0.2"/>
    <row r="57948" ht="13.15" customHeight="1" x14ac:dyDescent="0.2"/>
    <row r="57949" ht="13.15" customHeight="1" x14ac:dyDescent="0.2"/>
    <row r="57950" ht="13.15" customHeight="1" x14ac:dyDescent="0.2"/>
    <row r="57951" ht="13.15" customHeight="1" x14ac:dyDescent="0.2"/>
    <row r="57952" ht="13.15" customHeight="1" x14ac:dyDescent="0.2"/>
    <row r="57953" ht="13.15" customHeight="1" x14ac:dyDescent="0.2"/>
    <row r="57954" ht="13.15" customHeight="1" x14ac:dyDescent="0.2"/>
    <row r="57955" ht="13.15" customHeight="1" x14ac:dyDescent="0.2"/>
    <row r="57956" ht="13.15" customHeight="1" x14ac:dyDescent="0.2"/>
    <row r="57957" ht="13.15" customHeight="1" x14ac:dyDescent="0.2"/>
    <row r="57958" ht="13.15" customHeight="1" x14ac:dyDescent="0.2"/>
    <row r="57959" ht="13.15" customHeight="1" x14ac:dyDescent="0.2"/>
    <row r="57960" ht="13.15" customHeight="1" x14ac:dyDescent="0.2"/>
    <row r="57961" ht="13.15" customHeight="1" x14ac:dyDescent="0.2"/>
    <row r="57962" ht="13.15" customHeight="1" x14ac:dyDescent="0.2"/>
    <row r="57963" ht="13.15" customHeight="1" x14ac:dyDescent="0.2"/>
    <row r="57964" ht="13.15" customHeight="1" x14ac:dyDescent="0.2"/>
    <row r="57965" ht="13.15" customHeight="1" x14ac:dyDescent="0.2"/>
    <row r="57966" ht="13.15" customHeight="1" x14ac:dyDescent="0.2"/>
    <row r="57967" ht="13.15" customHeight="1" x14ac:dyDescent="0.2"/>
    <row r="57968" ht="13.15" customHeight="1" x14ac:dyDescent="0.2"/>
    <row r="57969" ht="13.15" customHeight="1" x14ac:dyDescent="0.2"/>
    <row r="57970" ht="13.15" customHeight="1" x14ac:dyDescent="0.2"/>
    <row r="57971" ht="13.15" customHeight="1" x14ac:dyDescent="0.2"/>
    <row r="57972" ht="13.15" customHeight="1" x14ac:dyDescent="0.2"/>
    <row r="57973" ht="13.15" customHeight="1" x14ac:dyDescent="0.2"/>
    <row r="57974" ht="13.15" customHeight="1" x14ac:dyDescent="0.2"/>
    <row r="57975" ht="13.15" customHeight="1" x14ac:dyDescent="0.2"/>
    <row r="57976" ht="13.15" customHeight="1" x14ac:dyDescent="0.2"/>
    <row r="57977" ht="13.15" customHeight="1" x14ac:dyDescent="0.2"/>
    <row r="57978" ht="13.15" customHeight="1" x14ac:dyDescent="0.2"/>
    <row r="57979" ht="13.15" customHeight="1" x14ac:dyDescent="0.2"/>
    <row r="57980" ht="13.15" customHeight="1" x14ac:dyDescent="0.2"/>
    <row r="57981" ht="13.15" customHeight="1" x14ac:dyDescent="0.2"/>
    <row r="57982" ht="13.15" customHeight="1" x14ac:dyDescent="0.2"/>
    <row r="57983" ht="13.15" customHeight="1" x14ac:dyDescent="0.2"/>
    <row r="57984" ht="13.15" customHeight="1" x14ac:dyDescent="0.2"/>
    <row r="57985" ht="13.15" customHeight="1" x14ac:dyDescent="0.2"/>
    <row r="57986" ht="13.15" customHeight="1" x14ac:dyDescent="0.2"/>
    <row r="57987" ht="13.15" customHeight="1" x14ac:dyDescent="0.2"/>
    <row r="57988" ht="13.15" customHeight="1" x14ac:dyDescent="0.2"/>
    <row r="57989" ht="13.15" customHeight="1" x14ac:dyDescent="0.2"/>
    <row r="57990" ht="13.15" customHeight="1" x14ac:dyDescent="0.2"/>
    <row r="57991" ht="13.15" customHeight="1" x14ac:dyDescent="0.2"/>
    <row r="57992" ht="13.15" customHeight="1" x14ac:dyDescent="0.2"/>
    <row r="57993" ht="13.15" customHeight="1" x14ac:dyDescent="0.2"/>
    <row r="57994" ht="13.15" customHeight="1" x14ac:dyDescent="0.2"/>
    <row r="57995" ht="13.15" customHeight="1" x14ac:dyDescent="0.2"/>
    <row r="57996" ht="13.15" customHeight="1" x14ac:dyDescent="0.2"/>
    <row r="57997" ht="13.15" customHeight="1" x14ac:dyDescent="0.2"/>
    <row r="57998" ht="13.15" customHeight="1" x14ac:dyDescent="0.2"/>
    <row r="57999" ht="13.15" customHeight="1" x14ac:dyDescent="0.2"/>
    <row r="58000" ht="13.15" customHeight="1" x14ac:dyDescent="0.2"/>
    <row r="58001" ht="13.15" customHeight="1" x14ac:dyDescent="0.2"/>
    <row r="58002" ht="13.15" customHeight="1" x14ac:dyDescent="0.2"/>
    <row r="58003" ht="13.15" customHeight="1" x14ac:dyDescent="0.2"/>
    <row r="58004" ht="13.15" customHeight="1" x14ac:dyDescent="0.2"/>
    <row r="58005" ht="13.15" customHeight="1" x14ac:dyDescent="0.2"/>
    <row r="58006" ht="13.15" customHeight="1" x14ac:dyDescent="0.2"/>
    <row r="58007" ht="13.15" customHeight="1" x14ac:dyDescent="0.2"/>
    <row r="58008" ht="13.15" customHeight="1" x14ac:dyDescent="0.2"/>
    <row r="58009" ht="13.15" customHeight="1" x14ac:dyDescent="0.2"/>
    <row r="58010" ht="13.15" customHeight="1" x14ac:dyDescent="0.2"/>
    <row r="58011" ht="13.15" customHeight="1" x14ac:dyDescent="0.2"/>
    <row r="58012" ht="13.15" customHeight="1" x14ac:dyDescent="0.2"/>
    <row r="58013" ht="13.15" customHeight="1" x14ac:dyDescent="0.2"/>
    <row r="58014" ht="13.15" customHeight="1" x14ac:dyDescent="0.2"/>
    <row r="58015" ht="13.15" customHeight="1" x14ac:dyDescent="0.2"/>
    <row r="58016" ht="13.15" customHeight="1" x14ac:dyDescent="0.2"/>
    <row r="58017" ht="13.15" customHeight="1" x14ac:dyDescent="0.2"/>
    <row r="58018" ht="13.15" customHeight="1" x14ac:dyDescent="0.2"/>
    <row r="58019" ht="13.15" customHeight="1" x14ac:dyDescent="0.2"/>
    <row r="58020" ht="13.15" customHeight="1" x14ac:dyDescent="0.2"/>
    <row r="58021" ht="13.15" customHeight="1" x14ac:dyDescent="0.2"/>
    <row r="58022" ht="13.15" customHeight="1" x14ac:dyDescent="0.2"/>
    <row r="58023" ht="13.15" customHeight="1" x14ac:dyDescent="0.2"/>
    <row r="58024" ht="13.15" customHeight="1" x14ac:dyDescent="0.2"/>
    <row r="58025" ht="13.15" customHeight="1" x14ac:dyDescent="0.2"/>
    <row r="58026" ht="13.15" customHeight="1" x14ac:dyDescent="0.2"/>
    <row r="58027" ht="13.15" customHeight="1" x14ac:dyDescent="0.2"/>
    <row r="58028" ht="13.15" customHeight="1" x14ac:dyDescent="0.2"/>
    <row r="58029" ht="13.15" customHeight="1" x14ac:dyDescent="0.2"/>
    <row r="58030" ht="13.15" customHeight="1" x14ac:dyDescent="0.2"/>
    <row r="58031" ht="13.15" customHeight="1" x14ac:dyDescent="0.2"/>
    <row r="58032" ht="13.15" customHeight="1" x14ac:dyDescent="0.2"/>
    <row r="58033" ht="13.15" customHeight="1" x14ac:dyDescent="0.2"/>
    <row r="58034" ht="13.15" customHeight="1" x14ac:dyDescent="0.2"/>
    <row r="58035" ht="13.15" customHeight="1" x14ac:dyDescent="0.2"/>
    <row r="58036" ht="13.15" customHeight="1" x14ac:dyDescent="0.2"/>
    <row r="58037" ht="13.15" customHeight="1" x14ac:dyDescent="0.2"/>
    <row r="58038" ht="13.15" customHeight="1" x14ac:dyDescent="0.2"/>
    <row r="58039" ht="13.15" customHeight="1" x14ac:dyDescent="0.2"/>
    <row r="58040" ht="13.15" customHeight="1" x14ac:dyDescent="0.2"/>
    <row r="58041" ht="13.15" customHeight="1" x14ac:dyDescent="0.2"/>
    <row r="58042" ht="13.15" customHeight="1" x14ac:dyDescent="0.2"/>
    <row r="58043" ht="13.15" customHeight="1" x14ac:dyDescent="0.2"/>
    <row r="58044" ht="13.15" customHeight="1" x14ac:dyDescent="0.2"/>
    <row r="58045" ht="13.15" customHeight="1" x14ac:dyDescent="0.2"/>
    <row r="58046" ht="13.15" customHeight="1" x14ac:dyDescent="0.2"/>
    <row r="58047" ht="13.15" customHeight="1" x14ac:dyDescent="0.2"/>
    <row r="58048" ht="13.15" customHeight="1" x14ac:dyDescent="0.2"/>
    <row r="58049" ht="13.15" customHeight="1" x14ac:dyDescent="0.2"/>
    <row r="58050" ht="13.15" customHeight="1" x14ac:dyDescent="0.2"/>
    <row r="58051" ht="13.15" customHeight="1" x14ac:dyDescent="0.2"/>
    <row r="58052" ht="13.15" customHeight="1" x14ac:dyDescent="0.2"/>
    <row r="58053" ht="13.15" customHeight="1" x14ac:dyDescent="0.2"/>
    <row r="58054" ht="13.15" customHeight="1" x14ac:dyDescent="0.2"/>
    <row r="58055" ht="13.15" customHeight="1" x14ac:dyDescent="0.2"/>
    <row r="58056" ht="13.15" customHeight="1" x14ac:dyDescent="0.2"/>
    <row r="58057" ht="13.15" customHeight="1" x14ac:dyDescent="0.2"/>
    <row r="58058" ht="13.15" customHeight="1" x14ac:dyDescent="0.2"/>
    <row r="58059" ht="13.15" customHeight="1" x14ac:dyDescent="0.2"/>
    <row r="58060" ht="13.15" customHeight="1" x14ac:dyDescent="0.2"/>
    <row r="58061" ht="13.15" customHeight="1" x14ac:dyDescent="0.2"/>
    <row r="58062" ht="13.15" customHeight="1" x14ac:dyDescent="0.2"/>
    <row r="58063" ht="13.15" customHeight="1" x14ac:dyDescent="0.2"/>
    <row r="58064" ht="13.15" customHeight="1" x14ac:dyDescent="0.2"/>
    <row r="58065" ht="13.15" customHeight="1" x14ac:dyDescent="0.2"/>
    <row r="58066" ht="13.15" customHeight="1" x14ac:dyDescent="0.2"/>
    <row r="58067" ht="13.15" customHeight="1" x14ac:dyDescent="0.2"/>
    <row r="58068" ht="13.15" customHeight="1" x14ac:dyDescent="0.2"/>
    <row r="58069" ht="13.15" customHeight="1" x14ac:dyDescent="0.2"/>
    <row r="58070" ht="13.15" customHeight="1" x14ac:dyDescent="0.2"/>
    <row r="58071" ht="13.15" customHeight="1" x14ac:dyDescent="0.2"/>
    <row r="58072" ht="13.15" customHeight="1" x14ac:dyDescent="0.2"/>
    <row r="58073" ht="13.15" customHeight="1" x14ac:dyDescent="0.2"/>
    <row r="58074" ht="13.15" customHeight="1" x14ac:dyDescent="0.2"/>
    <row r="58075" ht="13.15" customHeight="1" x14ac:dyDescent="0.2"/>
    <row r="58076" ht="13.15" customHeight="1" x14ac:dyDescent="0.2"/>
    <row r="58077" ht="13.15" customHeight="1" x14ac:dyDescent="0.2"/>
    <row r="58078" ht="13.15" customHeight="1" x14ac:dyDescent="0.2"/>
    <row r="58079" ht="13.15" customHeight="1" x14ac:dyDescent="0.2"/>
    <row r="58080" ht="13.15" customHeight="1" x14ac:dyDescent="0.2"/>
    <row r="58081" ht="13.15" customHeight="1" x14ac:dyDescent="0.2"/>
    <row r="58082" ht="13.15" customHeight="1" x14ac:dyDescent="0.2"/>
    <row r="58083" ht="13.15" customHeight="1" x14ac:dyDescent="0.2"/>
    <row r="58084" ht="13.15" customHeight="1" x14ac:dyDescent="0.2"/>
    <row r="58085" ht="13.15" customHeight="1" x14ac:dyDescent="0.2"/>
    <row r="58086" ht="13.15" customHeight="1" x14ac:dyDescent="0.2"/>
    <row r="58087" ht="13.15" customHeight="1" x14ac:dyDescent="0.2"/>
    <row r="58088" ht="13.15" customHeight="1" x14ac:dyDescent="0.2"/>
    <row r="58089" ht="13.15" customHeight="1" x14ac:dyDescent="0.2"/>
    <row r="58090" ht="13.15" customHeight="1" x14ac:dyDescent="0.2"/>
    <row r="58091" ht="13.15" customHeight="1" x14ac:dyDescent="0.2"/>
    <row r="58092" ht="13.15" customHeight="1" x14ac:dyDescent="0.2"/>
    <row r="58093" ht="13.15" customHeight="1" x14ac:dyDescent="0.2"/>
    <row r="58094" ht="13.15" customHeight="1" x14ac:dyDescent="0.2"/>
    <row r="58095" ht="13.15" customHeight="1" x14ac:dyDescent="0.2"/>
    <row r="58096" ht="13.15" customHeight="1" x14ac:dyDescent="0.2"/>
    <row r="58097" ht="13.15" customHeight="1" x14ac:dyDescent="0.2"/>
    <row r="58098" ht="13.15" customHeight="1" x14ac:dyDescent="0.2"/>
    <row r="58099" ht="13.15" customHeight="1" x14ac:dyDescent="0.2"/>
    <row r="58100" ht="13.15" customHeight="1" x14ac:dyDescent="0.2"/>
    <row r="58101" ht="13.15" customHeight="1" x14ac:dyDescent="0.2"/>
    <row r="58102" ht="13.15" customHeight="1" x14ac:dyDescent="0.2"/>
    <row r="58103" ht="13.15" customHeight="1" x14ac:dyDescent="0.2"/>
    <row r="58104" ht="13.15" customHeight="1" x14ac:dyDescent="0.2"/>
    <row r="58105" ht="13.15" customHeight="1" x14ac:dyDescent="0.2"/>
    <row r="58106" ht="13.15" customHeight="1" x14ac:dyDescent="0.2"/>
    <row r="58107" ht="13.15" customHeight="1" x14ac:dyDescent="0.2"/>
    <row r="58108" ht="13.15" customHeight="1" x14ac:dyDescent="0.2"/>
    <row r="58109" ht="13.15" customHeight="1" x14ac:dyDescent="0.2"/>
    <row r="58110" ht="13.15" customHeight="1" x14ac:dyDescent="0.2"/>
    <row r="58111" ht="13.15" customHeight="1" x14ac:dyDescent="0.2"/>
    <row r="58112" ht="13.15" customHeight="1" x14ac:dyDescent="0.2"/>
    <row r="58113" ht="13.15" customHeight="1" x14ac:dyDescent="0.2"/>
    <row r="58114" ht="13.15" customHeight="1" x14ac:dyDescent="0.2"/>
    <row r="58115" ht="13.15" customHeight="1" x14ac:dyDescent="0.2"/>
    <row r="58116" ht="13.15" customHeight="1" x14ac:dyDescent="0.2"/>
    <row r="58117" ht="13.15" customHeight="1" x14ac:dyDescent="0.2"/>
    <row r="58118" ht="13.15" customHeight="1" x14ac:dyDescent="0.2"/>
    <row r="58119" ht="13.15" customHeight="1" x14ac:dyDescent="0.2"/>
    <row r="58120" ht="13.15" customHeight="1" x14ac:dyDescent="0.2"/>
    <row r="58121" ht="13.15" customHeight="1" x14ac:dyDescent="0.2"/>
    <row r="58122" ht="13.15" customHeight="1" x14ac:dyDescent="0.2"/>
    <row r="58123" ht="13.15" customHeight="1" x14ac:dyDescent="0.2"/>
    <row r="58124" ht="13.15" customHeight="1" x14ac:dyDescent="0.2"/>
    <row r="58125" ht="13.15" customHeight="1" x14ac:dyDescent="0.2"/>
    <row r="58126" ht="13.15" customHeight="1" x14ac:dyDescent="0.2"/>
    <row r="58127" ht="13.15" customHeight="1" x14ac:dyDescent="0.2"/>
    <row r="58128" ht="13.15" customHeight="1" x14ac:dyDescent="0.2"/>
    <row r="58129" ht="13.15" customHeight="1" x14ac:dyDescent="0.2"/>
    <row r="58130" ht="13.15" customHeight="1" x14ac:dyDescent="0.2"/>
    <row r="58131" ht="13.15" customHeight="1" x14ac:dyDescent="0.2"/>
    <row r="58132" ht="13.15" customHeight="1" x14ac:dyDescent="0.2"/>
    <row r="58133" ht="13.15" customHeight="1" x14ac:dyDescent="0.2"/>
    <row r="58134" ht="13.15" customHeight="1" x14ac:dyDescent="0.2"/>
    <row r="58135" ht="13.15" customHeight="1" x14ac:dyDescent="0.2"/>
    <row r="58136" ht="13.15" customHeight="1" x14ac:dyDescent="0.2"/>
    <row r="58137" ht="13.15" customHeight="1" x14ac:dyDescent="0.2"/>
    <row r="58138" ht="13.15" customHeight="1" x14ac:dyDescent="0.2"/>
    <row r="58139" ht="13.15" customHeight="1" x14ac:dyDescent="0.2"/>
    <row r="58140" ht="13.15" customHeight="1" x14ac:dyDescent="0.2"/>
    <row r="58141" ht="13.15" customHeight="1" x14ac:dyDescent="0.2"/>
    <row r="58142" ht="13.15" customHeight="1" x14ac:dyDescent="0.2"/>
    <row r="58143" ht="13.15" customHeight="1" x14ac:dyDescent="0.2"/>
    <row r="58144" ht="13.15" customHeight="1" x14ac:dyDescent="0.2"/>
    <row r="58145" ht="13.15" customHeight="1" x14ac:dyDescent="0.2"/>
    <row r="58146" ht="13.15" customHeight="1" x14ac:dyDescent="0.2"/>
    <row r="58147" ht="13.15" customHeight="1" x14ac:dyDescent="0.2"/>
    <row r="58148" ht="13.15" customHeight="1" x14ac:dyDescent="0.2"/>
    <row r="58149" ht="13.15" customHeight="1" x14ac:dyDescent="0.2"/>
    <row r="58150" ht="13.15" customHeight="1" x14ac:dyDescent="0.2"/>
    <row r="58151" ht="13.15" customHeight="1" x14ac:dyDescent="0.2"/>
    <row r="58152" ht="13.15" customHeight="1" x14ac:dyDescent="0.2"/>
    <row r="58153" ht="13.15" customHeight="1" x14ac:dyDescent="0.2"/>
    <row r="58154" ht="13.15" customHeight="1" x14ac:dyDescent="0.2"/>
    <row r="58155" ht="13.15" customHeight="1" x14ac:dyDescent="0.2"/>
    <row r="58156" ht="13.15" customHeight="1" x14ac:dyDescent="0.2"/>
    <row r="58157" ht="13.15" customHeight="1" x14ac:dyDescent="0.2"/>
    <row r="58158" ht="13.15" customHeight="1" x14ac:dyDescent="0.2"/>
    <row r="58159" ht="13.15" customHeight="1" x14ac:dyDescent="0.2"/>
    <row r="58160" ht="13.15" customHeight="1" x14ac:dyDescent="0.2"/>
    <row r="58161" ht="13.15" customHeight="1" x14ac:dyDescent="0.2"/>
    <row r="58162" ht="13.15" customHeight="1" x14ac:dyDescent="0.2"/>
    <row r="58163" ht="13.15" customHeight="1" x14ac:dyDescent="0.2"/>
    <row r="58164" ht="13.15" customHeight="1" x14ac:dyDescent="0.2"/>
    <row r="58165" ht="13.15" customHeight="1" x14ac:dyDescent="0.2"/>
    <row r="58166" ht="13.15" customHeight="1" x14ac:dyDescent="0.2"/>
    <row r="58167" ht="13.15" customHeight="1" x14ac:dyDescent="0.2"/>
    <row r="58168" ht="13.15" customHeight="1" x14ac:dyDescent="0.2"/>
    <row r="58169" ht="13.15" customHeight="1" x14ac:dyDescent="0.2"/>
    <row r="58170" ht="13.15" customHeight="1" x14ac:dyDescent="0.2"/>
    <row r="58171" ht="13.15" customHeight="1" x14ac:dyDescent="0.2"/>
    <row r="58172" ht="13.15" customHeight="1" x14ac:dyDescent="0.2"/>
    <row r="58173" ht="13.15" customHeight="1" x14ac:dyDescent="0.2"/>
    <row r="58174" ht="13.15" customHeight="1" x14ac:dyDescent="0.2"/>
    <row r="58175" ht="13.15" customHeight="1" x14ac:dyDescent="0.2"/>
    <row r="58176" ht="13.15" customHeight="1" x14ac:dyDescent="0.2"/>
    <row r="58177" ht="13.15" customHeight="1" x14ac:dyDescent="0.2"/>
    <row r="58178" ht="13.15" customHeight="1" x14ac:dyDescent="0.2"/>
    <row r="58179" ht="13.15" customHeight="1" x14ac:dyDescent="0.2"/>
    <row r="58180" ht="13.15" customHeight="1" x14ac:dyDescent="0.2"/>
    <row r="58181" ht="13.15" customHeight="1" x14ac:dyDescent="0.2"/>
    <row r="58182" ht="13.15" customHeight="1" x14ac:dyDescent="0.2"/>
    <row r="58183" ht="13.15" customHeight="1" x14ac:dyDescent="0.2"/>
    <row r="58184" ht="13.15" customHeight="1" x14ac:dyDescent="0.2"/>
    <row r="58185" ht="13.15" customHeight="1" x14ac:dyDescent="0.2"/>
    <row r="58186" ht="13.15" customHeight="1" x14ac:dyDescent="0.2"/>
    <row r="58187" ht="13.15" customHeight="1" x14ac:dyDescent="0.2"/>
    <row r="58188" ht="13.15" customHeight="1" x14ac:dyDescent="0.2"/>
    <row r="58189" ht="13.15" customHeight="1" x14ac:dyDescent="0.2"/>
    <row r="58190" ht="13.15" customHeight="1" x14ac:dyDescent="0.2"/>
    <row r="58191" ht="13.15" customHeight="1" x14ac:dyDescent="0.2"/>
    <row r="58192" ht="13.15" customHeight="1" x14ac:dyDescent="0.2"/>
    <row r="58193" ht="13.15" customHeight="1" x14ac:dyDescent="0.2"/>
    <row r="58194" ht="13.15" customHeight="1" x14ac:dyDescent="0.2"/>
    <row r="58195" ht="13.15" customHeight="1" x14ac:dyDescent="0.2"/>
    <row r="58196" ht="13.15" customHeight="1" x14ac:dyDescent="0.2"/>
    <row r="58197" ht="13.15" customHeight="1" x14ac:dyDescent="0.2"/>
    <row r="58198" ht="13.15" customHeight="1" x14ac:dyDescent="0.2"/>
    <row r="58199" ht="13.15" customHeight="1" x14ac:dyDescent="0.2"/>
    <row r="58200" ht="13.15" customHeight="1" x14ac:dyDescent="0.2"/>
    <row r="58201" ht="13.15" customHeight="1" x14ac:dyDescent="0.2"/>
    <row r="58202" ht="13.15" customHeight="1" x14ac:dyDescent="0.2"/>
    <row r="58203" ht="13.15" customHeight="1" x14ac:dyDescent="0.2"/>
    <row r="58204" ht="13.15" customHeight="1" x14ac:dyDescent="0.2"/>
    <row r="58205" ht="13.15" customHeight="1" x14ac:dyDescent="0.2"/>
    <row r="58206" ht="13.15" customHeight="1" x14ac:dyDescent="0.2"/>
    <row r="58207" ht="13.15" customHeight="1" x14ac:dyDescent="0.2"/>
    <row r="58208" ht="13.15" customHeight="1" x14ac:dyDescent="0.2"/>
    <row r="58209" ht="13.15" customHeight="1" x14ac:dyDescent="0.2"/>
    <row r="58210" ht="13.15" customHeight="1" x14ac:dyDescent="0.2"/>
    <row r="58211" ht="13.15" customHeight="1" x14ac:dyDescent="0.2"/>
    <row r="58212" ht="13.15" customHeight="1" x14ac:dyDescent="0.2"/>
    <row r="58213" ht="13.15" customHeight="1" x14ac:dyDescent="0.2"/>
    <row r="58214" ht="13.15" customHeight="1" x14ac:dyDescent="0.2"/>
    <row r="58215" ht="13.15" customHeight="1" x14ac:dyDescent="0.2"/>
    <row r="58216" ht="13.15" customHeight="1" x14ac:dyDescent="0.2"/>
    <row r="58217" ht="13.15" customHeight="1" x14ac:dyDescent="0.2"/>
    <row r="58218" ht="13.15" customHeight="1" x14ac:dyDescent="0.2"/>
    <row r="58219" ht="13.15" customHeight="1" x14ac:dyDescent="0.2"/>
    <row r="58220" ht="13.15" customHeight="1" x14ac:dyDescent="0.2"/>
    <row r="58221" ht="13.15" customHeight="1" x14ac:dyDescent="0.2"/>
    <row r="58222" ht="13.15" customHeight="1" x14ac:dyDescent="0.2"/>
    <row r="58223" ht="13.15" customHeight="1" x14ac:dyDescent="0.2"/>
    <row r="58224" ht="13.15" customHeight="1" x14ac:dyDescent="0.2"/>
    <row r="58225" ht="13.15" customHeight="1" x14ac:dyDescent="0.2"/>
    <row r="58226" ht="13.15" customHeight="1" x14ac:dyDescent="0.2"/>
    <row r="58227" ht="13.15" customHeight="1" x14ac:dyDescent="0.2"/>
    <row r="58228" ht="13.15" customHeight="1" x14ac:dyDescent="0.2"/>
    <row r="58229" ht="13.15" customHeight="1" x14ac:dyDescent="0.2"/>
    <row r="58230" ht="13.15" customHeight="1" x14ac:dyDescent="0.2"/>
    <row r="58231" ht="13.15" customHeight="1" x14ac:dyDescent="0.2"/>
    <row r="58232" ht="13.15" customHeight="1" x14ac:dyDescent="0.2"/>
    <row r="58233" ht="13.15" customHeight="1" x14ac:dyDescent="0.2"/>
    <row r="58234" ht="13.15" customHeight="1" x14ac:dyDescent="0.2"/>
    <row r="58235" ht="13.15" customHeight="1" x14ac:dyDescent="0.2"/>
    <row r="58236" ht="13.15" customHeight="1" x14ac:dyDescent="0.2"/>
    <row r="58237" ht="13.15" customHeight="1" x14ac:dyDescent="0.2"/>
    <row r="58238" ht="13.15" customHeight="1" x14ac:dyDescent="0.2"/>
    <row r="58239" ht="13.15" customHeight="1" x14ac:dyDescent="0.2"/>
    <row r="58240" ht="13.15" customHeight="1" x14ac:dyDescent="0.2"/>
    <row r="58241" ht="13.15" customHeight="1" x14ac:dyDescent="0.2"/>
    <row r="58242" ht="13.15" customHeight="1" x14ac:dyDescent="0.2"/>
    <row r="58243" ht="13.15" customHeight="1" x14ac:dyDescent="0.2"/>
    <row r="58244" ht="13.15" customHeight="1" x14ac:dyDescent="0.2"/>
    <row r="58245" ht="13.15" customHeight="1" x14ac:dyDescent="0.2"/>
    <row r="58246" ht="13.15" customHeight="1" x14ac:dyDescent="0.2"/>
    <row r="58247" ht="13.15" customHeight="1" x14ac:dyDescent="0.2"/>
    <row r="58248" ht="13.15" customHeight="1" x14ac:dyDescent="0.2"/>
    <row r="58249" ht="13.15" customHeight="1" x14ac:dyDescent="0.2"/>
    <row r="58250" ht="13.15" customHeight="1" x14ac:dyDescent="0.2"/>
    <row r="58251" ht="13.15" customHeight="1" x14ac:dyDescent="0.2"/>
    <row r="58252" ht="13.15" customHeight="1" x14ac:dyDescent="0.2"/>
    <row r="58253" ht="13.15" customHeight="1" x14ac:dyDescent="0.2"/>
    <row r="58254" ht="13.15" customHeight="1" x14ac:dyDescent="0.2"/>
    <row r="58255" ht="13.15" customHeight="1" x14ac:dyDescent="0.2"/>
    <row r="58256" ht="13.15" customHeight="1" x14ac:dyDescent="0.2"/>
    <row r="58257" ht="13.15" customHeight="1" x14ac:dyDescent="0.2"/>
    <row r="58258" ht="13.15" customHeight="1" x14ac:dyDescent="0.2"/>
    <row r="58259" ht="13.15" customHeight="1" x14ac:dyDescent="0.2"/>
    <row r="58260" ht="13.15" customHeight="1" x14ac:dyDescent="0.2"/>
    <row r="58261" ht="13.15" customHeight="1" x14ac:dyDescent="0.2"/>
    <row r="58262" ht="13.15" customHeight="1" x14ac:dyDescent="0.2"/>
    <row r="58263" ht="13.15" customHeight="1" x14ac:dyDescent="0.2"/>
    <row r="58264" ht="13.15" customHeight="1" x14ac:dyDescent="0.2"/>
    <row r="58265" ht="13.15" customHeight="1" x14ac:dyDescent="0.2"/>
    <row r="58266" ht="13.15" customHeight="1" x14ac:dyDescent="0.2"/>
    <row r="58267" ht="13.15" customHeight="1" x14ac:dyDescent="0.2"/>
    <row r="58268" ht="13.15" customHeight="1" x14ac:dyDescent="0.2"/>
    <row r="58269" ht="13.15" customHeight="1" x14ac:dyDescent="0.2"/>
    <row r="58270" ht="13.15" customHeight="1" x14ac:dyDescent="0.2"/>
    <row r="58271" ht="13.15" customHeight="1" x14ac:dyDescent="0.2"/>
    <row r="58272" ht="13.15" customHeight="1" x14ac:dyDescent="0.2"/>
    <row r="58273" ht="13.15" customHeight="1" x14ac:dyDescent="0.2"/>
    <row r="58274" ht="13.15" customHeight="1" x14ac:dyDescent="0.2"/>
    <row r="58275" ht="13.15" customHeight="1" x14ac:dyDescent="0.2"/>
    <row r="58276" ht="13.15" customHeight="1" x14ac:dyDescent="0.2"/>
    <row r="58277" ht="13.15" customHeight="1" x14ac:dyDescent="0.2"/>
    <row r="58278" ht="13.15" customHeight="1" x14ac:dyDescent="0.2"/>
    <row r="58279" ht="13.15" customHeight="1" x14ac:dyDescent="0.2"/>
    <row r="58280" ht="13.15" customHeight="1" x14ac:dyDescent="0.2"/>
    <row r="58281" ht="13.15" customHeight="1" x14ac:dyDescent="0.2"/>
    <row r="58282" ht="13.15" customHeight="1" x14ac:dyDescent="0.2"/>
    <row r="58283" ht="13.15" customHeight="1" x14ac:dyDescent="0.2"/>
    <row r="58284" ht="13.15" customHeight="1" x14ac:dyDescent="0.2"/>
    <row r="58285" ht="13.15" customHeight="1" x14ac:dyDescent="0.2"/>
    <row r="58286" ht="13.15" customHeight="1" x14ac:dyDescent="0.2"/>
    <row r="58287" ht="13.15" customHeight="1" x14ac:dyDescent="0.2"/>
    <row r="58288" ht="13.15" customHeight="1" x14ac:dyDescent="0.2"/>
    <row r="58289" ht="13.15" customHeight="1" x14ac:dyDescent="0.2"/>
    <row r="58290" ht="13.15" customHeight="1" x14ac:dyDescent="0.2"/>
    <row r="58291" ht="13.15" customHeight="1" x14ac:dyDescent="0.2"/>
    <row r="58292" ht="13.15" customHeight="1" x14ac:dyDescent="0.2"/>
    <row r="58293" ht="13.15" customHeight="1" x14ac:dyDescent="0.2"/>
    <row r="58294" ht="13.15" customHeight="1" x14ac:dyDescent="0.2"/>
    <row r="58295" ht="13.15" customHeight="1" x14ac:dyDescent="0.2"/>
    <row r="58296" ht="13.15" customHeight="1" x14ac:dyDescent="0.2"/>
    <row r="58297" ht="13.15" customHeight="1" x14ac:dyDescent="0.2"/>
    <row r="58298" ht="13.15" customHeight="1" x14ac:dyDescent="0.2"/>
    <row r="58299" ht="13.15" customHeight="1" x14ac:dyDescent="0.2"/>
    <row r="58300" ht="13.15" customHeight="1" x14ac:dyDescent="0.2"/>
    <row r="58301" ht="13.15" customHeight="1" x14ac:dyDescent="0.2"/>
    <row r="58302" ht="13.15" customHeight="1" x14ac:dyDescent="0.2"/>
    <row r="58303" ht="13.15" customHeight="1" x14ac:dyDescent="0.2"/>
    <row r="58304" ht="13.15" customHeight="1" x14ac:dyDescent="0.2"/>
    <row r="58305" ht="13.15" customHeight="1" x14ac:dyDescent="0.2"/>
    <row r="58306" ht="13.15" customHeight="1" x14ac:dyDescent="0.2"/>
    <row r="58307" ht="13.15" customHeight="1" x14ac:dyDescent="0.2"/>
    <row r="58308" ht="13.15" customHeight="1" x14ac:dyDescent="0.2"/>
    <row r="58309" ht="13.15" customHeight="1" x14ac:dyDescent="0.2"/>
    <row r="58310" ht="13.15" customHeight="1" x14ac:dyDescent="0.2"/>
    <row r="58311" ht="13.15" customHeight="1" x14ac:dyDescent="0.2"/>
    <row r="58312" ht="13.15" customHeight="1" x14ac:dyDescent="0.2"/>
    <row r="58313" ht="13.15" customHeight="1" x14ac:dyDescent="0.2"/>
    <row r="58314" ht="13.15" customHeight="1" x14ac:dyDescent="0.2"/>
    <row r="58315" ht="13.15" customHeight="1" x14ac:dyDescent="0.2"/>
    <row r="58316" ht="13.15" customHeight="1" x14ac:dyDescent="0.2"/>
    <row r="58317" ht="13.15" customHeight="1" x14ac:dyDescent="0.2"/>
    <row r="58318" ht="13.15" customHeight="1" x14ac:dyDescent="0.2"/>
    <row r="58319" ht="13.15" customHeight="1" x14ac:dyDescent="0.2"/>
    <row r="58320" ht="13.15" customHeight="1" x14ac:dyDescent="0.2"/>
    <row r="58321" ht="13.15" customHeight="1" x14ac:dyDescent="0.2"/>
    <row r="58322" ht="13.15" customHeight="1" x14ac:dyDescent="0.2"/>
    <row r="58323" ht="13.15" customHeight="1" x14ac:dyDescent="0.2"/>
    <row r="58324" ht="13.15" customHeight="1" x14ac:dyDescent="0.2"/>
    <row r="58325" ht="13.15" customHeight="1" x14ac:dyDescent="0.2"/>
    <row r="58326" ht="13.15" customHeight="1" x14ac:dyDescent="0.2"/>
    <row r="58327" ht="13.15" customHeight="1" x14ac:dyDescent="0.2"/>
    <row r="58328" ht="13.15" customHeight="1" x14ac:dyDescent="0.2"/>
    <row r="58329" ht="13.15" customHeight="1" x14ac:dyDescent="0.2"/>
    <row r="58330" ht="13.15" customHeight="1" x14ac:dyDescent="0.2"/>
    <row r="58331" ht="13.15" customHeight="1" x14ac:dyDescent="0.2"/>
    <row r="58332" ht="13.15" customHeight="1" x14ac:dyDescent="0.2"/>
    <row r="58333" ht="13.15" customHeight="1" x14ac:dyDescent="0.2"/>
    <row r="58334" ht="13.15" customHeight="1" x14ac:dyDescent="0.2"/>
    <row r="58335" ht="13.15" customHeight="1" x14ac:dyDescent="0.2"/>
    <row r="58336" ht="13.15" customHeight="1" x14ac:dyDescent="0.2"/>
    <row r="58337" ht="13.15" customHeight="1" x14ac:dyDescent="0.2"/>
    <row r="58338" ht="13.15" customHeight="1" x14ac:dyDescent="0.2"/>
    <row r="58339" ht="13.15" customHeight="1" x14ac:dyDescent="0.2"/>
    <row r="58340" ht="13.15" customHeight="1" x14ac:dyDescent="0.2"/>
    <row r="58341" ht="13.15" customHeight="1" x14ac:dyDescent="0.2"/>
    <row r="58342" ht="13.15" customHeight="1" x14ac:dyDescent="0.2"/>
    <row r="58343" ht="13.15" customHeight="1" x14ac:dyDescent="0.2"/>
    <row r="58344" ht="13.15" customHeight="1" x14ac:dyDescent="0.2"/>
    <row r="58345" ht="13.15" customHeight="1" x14ac:dyDescent="0.2"/>
    <row r="58346" ht="13.15" customHeight="1" x14ac:dyDescent="0.2"/>
    <row r="58347" ht="13.15" customHeight="1" x14ac:dyDescent="0.2"/>
    <row r="58348" ht="13.15" customHeight="1" x14ac:dyDescent="0.2"/>
    <row r="58349" ht="13.15" customHeight="1" x14ac:dyDescent="0.2"/>
    <row r="58350" ht="13.15" customHeight="1" x14ac:dyDescent="0.2"/>
    <row r="58351" ht="13.15" customHeight="1" x14ac:dyDescent="0.2"/>
    <row r="58352" ht="13.15" customHeight="1" x14ac:dyDescent="0.2"/>
    <row r="58353" ht="13.15" customHeight="1" x14ac:dyDescent="0.2"/>
    <row r="58354" ht="13.15" customHeight="1" x14ac:dyDescent="0.2"/>
    <row r="58355" ht="13.15" customHeight="1" x14ac:dyDescent="0.2"/>
    <row r="58356" ht="13.15" customHeight="1" x14ac:dyDescent="0.2"/>
    <row r="58357" ht="13.15" customHeight="1" x14ac:dyDescent="0.2"/>
    <row r="58358" ht="13.15" customHeight="1" x14ac:dyDescent="0.2"/>
    <row r="58359" ht="13.15" customHeight="1" x14ac:dyDescent="0.2"/>
    <row r="58360" ht="13.15" customHeight="1" x14ac:dyDescent="0.2"/>
    <row r="58361" ht="13.15" customHeight="1" x14ac:dyDescent="0.2"/>
    <row r="58362" ht="13.15" customHeight="1" x14ac:dyDescent="0.2"/>
    <row r="58363" ht="13.15" customHeight="1" x14ac:dyDescent="0.2"/>
    <row r="58364" ht="13.15" customHeight="1" x14ac:dyDescent="0.2"/>
    <row r="58365" ht="13.15" customHeight="1" x14ac:dyDescent="0.2"/>
    <row r="58366" ht="13.15" customHeight="1" x14ac:dyDescent="0.2"/>
    <row r="58367" ht="13.15" customHeight="1" x14ac:dyDescent="0.2"/>
    <row r="58368" ht="13.15" customHeight="1" x14ac:dyDescent="0.2"/>
    <row r="58369" ht="13.15" customHeight="1" x14ac:dyDescent="0.2"/>
    <row r="58370" ht="13.15" customHeight="1" x14ac:dyDescent="0.2"/>
    <row r="58371" ht="13.15" customHeight="1" x14ac:dyDescent="0.2"/>
    <row r="58372" ht="13.15" customHeight="1" x14ac:dyDescent="0.2"/>
    <row r="58373" ht="13.15" customHeight="1" x14ac:dyDescent="0.2"/>
    <row r="58374" ht="13.15" customHeight="1" x14ac:dyDescent="0.2"/>
    <row r="58375" ht="13.15" customHeight="1" x14ac:dyDescent="0.2"/>
    <row r="58376" ht="13.15" customHeight="1" x14ac:dyDescent="0.2"/>
    <row r="58377" ht="13.15" customHeight="1" x14ac:dyDescent="0.2"/>
    <row r="58378" ht="13.15" customHeight="1" x14ac:dyDescent="0.2"/>
    <row r="58379" ht="13.15" customHeight="1" x14ac:dyDescent="0.2"/>
    <row r="58380" ht="13.15" customHeight="1" x14ac:dyDescent="0.2"/>
    <row r="58381" ht="13.15" customHeight="1" x14ac:dyDescent="0.2"/>
    <row r="58382" ht="13.15" customHeight="1" x14ac:dyDescent="0.2"/>
    <row r="58383" ht="13.15" customHeight="1" x14ac:dyDescent="0.2"/>
    <row r="58384" ht="13.15" customHeight="1" x14ac:dyDescent="0.2"/>
    <row r="58385" ht="13.15" customHeight="1" x14ac:dyDescent="0.2"/>
    <row r="58386" ht="13.15" customHeight="1" x14ac:dyDescent="0.2"/>
    <row r="58387" ht="13.15" customHeight="1" x14ac:dyDescent="0.2"/>
    <row r="58388" ht="13.15" customHeight="1" x14ac:dyDescent="0.2"/>
    <row r="58389" ht="13.15" customHeight="1" x14ac:dyDescent="0.2"/>
    <row r="58390" ht="13.15" customHeight="1" x14ac:dyDescent="0.2"/>
    <row r="58391" ht="13.15" customHeight="1" x14ac:dyDescent="0.2"/>
    <row r="58392" ht="13.15" customHeight="1" x14ac:dyDescent="0.2"/>
    <row r="58393" ht="13.15" customHeight="1" x14ac:dyDescent="0.2"/>
    <row r="58394" ht="13.15" customHeight="1" x14ac:dyDescent="0.2"/>
    <row r="58395" ht="13.15" customHeight="1" x14ac:dyDescent="0.2"/>
    <row r="58396" ht="13.15" customHeight="1" x14ac:dyDescent="0.2"/>
    <row r="58397" ht="13.15" customHeight="1" x14ac:dyDescent="0.2"/>
    <row r="58398" ht="13.15" customHeight="1" x14ac:dyDescent="0.2"/>
    <row r="58399" ht="13.15" customHeight="1" x14ac:dyDescent="0.2"/>
    <row r="58400" ht="13.15" customHeight="1" x14ac:dyDescent="0.2"/>
    <row r="58401" ht="13.15" customHeight="1" x14ac:dyDescent="0.2"/>
    <row r="58402" ht="13.15" customHeight="1" x14ac:dyDescent="0.2"/>
    <row r="58403" ht="13.15" customHeight="1" x14ac:dyDescent="0.2"/>
    <row r="58404" ht="13.15" customHeight="1" x14ac:dyDescent="0.2"/>
    <row r="58405" ht="13.15" customHeight="1" x14ac:dyDescent="0.2"/>
    <row r="58406" ht="13.15" customHeight="1" x14ac:dyDescent="0.2"/>
    <row r="58407" ht="13.15" customHeight="1" x14ac:dyDescent="0.2"/>
    <row r="58408" ht="13.15" customHeight="1" x14ac:dyDescent="0.2"/>
    <row r="58409" ht="13.15" customHeight="1" x14ac:dyDescent="0.2"/>
    <row r="58410" ht="13.15" customHeight="1" x14ac:dyDescent="0.2"/>
    <row r="58411" ht="13.15" customHeight="1" x14ac:dyDescent="0.2"/>
    <row r="58412" ht="13.15" customHeight="1" x14ac:dyDescent="0.2"/>
    <row r="58413" ht="13.15" customHeight="1" x14ac:dyDescent="0.2"/>
    <row r="58414" ht="13.15" customHeight="1" x14ac:dyDescent="0.2"/>
    <row r="58415" ht="13.15" customHeight="1" x14ac:dyDescent="0.2"/>
    <row r="58416" ht="13.15" customHeight="1" x14ac:dyDescent="0.2"/>
    <row r="58417" ht="13.15" customHeight="1" x14ac:dyDescent="0.2"/>
    <row r="58418" ht="13.15" customHeight="1" x14ac:dyDescent="0.2"/>
    <row r="58419" ht="13.15" customHeight="1" x14ac:dyDescent="0.2"/>
    <row r="58420" ht="13.15" customHeight="1" x14ac:dyDescent="0.2"/>
    <row r="58421" ht="13.15" customHeight="1" x14ac:dyDescent="0.2"/>
    <row r="58422" ht="13.15" customHeight="1" x14ac:dyDescent="0.2"/>
    <row r="58423" ht="13.15" customHeight="1" x14ac:dyDescent="0.2"/>
    <row r="58424" ht="13.15" customHeight="1" x14ac:dyDescent="0.2"/>
    <row r="58425" ht="13.15" customHeight="1" x14ac:dyDescent="0.2"/>
    <row r="58426" ht="13.15" customHeight="1" x14ac:dyDescent="0.2"/>
    <row r="58427" ht="13.15" customHeight="1" x14ac:dyDescent="0.2"/>
    <row r="58428" ht="13.15" customHeight="1" x14ac:dyDescent="0.2"/>
    <row r="58429" ht="13.15" customHeight="1" x14ac:dyDescent="0.2"/>
    <row r="58430" ht="13.15" customHeight="1" x14ac:dyDescent="0.2"/>
    <row r="58431" ht="13.15" customHeight="1" x14ac:dyDescent="0.2"/>
    <row r="58432" ht="13.15" customHeight="1" x14ac:dyDescent="0.2"/>
    <row r="58433" ht="13.15" customHeight="1" x14ac:dyDescent="0.2"/>
    <row r="58434" ht="13.15" customHeight="1" x14ac:dyDescent="0.2"/>
    <row r="58435" ht="13.15" customHeight="1" x14ac:dyDescent="0.2"/>
    <row r="58436" ht="13.15" customHeight="1" x14ac:dyDescent="0.2"/>
    <row r="58437" ht="13.15" customHeight="1" x14ac:dyDescent="0.2"/>
    <row r="58438" ht="13.15" customHeight="1" x14ac:dyDescent="0.2"/>
    <row r="58439" ht="13.15" customHeight="1" x14ac:dyDescent="0.2"/>
    <row r="58440" ht="13.15" customHeight="1" x14ac:dyDescent="0.2"/>
    <row r="58441" ht="13.15" customHeight="1" x14ac:dyDescent="0.2"/>
    <row r="58442" ht="13.15" customHeight="1" x14ac:dyDescent="0.2"/>
    <row r="58443" ht="13.15" customHeight="1" x14ac:dyDescent="0.2"/>
    <row r="58444" ht="13.15" customHeight="1" x14ac:dyDescent="0.2"/>
    <row r="58445" ht="13.15" customHeight="1" x14ac:dyDescent="0.2"/>
    <row r="58446" ht="13.15" customHeight="1" x14ac:dyDescent="0.2"/>
    <row r="58447" ht="13.15" customHeight="1" x14ac:dyDescent="0.2"/>
    <row r="58448" ht="13.15" customHeight="1" x14ac:dyDescent="0.2"/>
    <row r="58449" ht="13.15" customHeight="1" x14ac:dyDescent="0.2"/>
    <row r="58450" ht="13.15" customHeight="1" x14ac:dyDescent="0.2"/>
    <row r="58451" ht="13.15" customHeight="1" x14ac:dyDescent="0.2"/>
    <row r="58452" ht="13.15" customHeight="1" x14ac:dyDescent="0.2"/>
    <row r="58453" ht="13.15" customHeight="1" x14ac:dyDescent="0.2"/>
    <row r="58454" ht="13.15" customHeight="1" x14ac:dyDescent="0.2"/>
    <row r="58455" ht="13.15" customHeight="1" x14ac:dyDescent="0.2"/>
    <row r="58456" ht="13.15" customHeight="1" x14ac:dyDescent="0.2"/>
    <row r="58457" ht="13.15" customHeight="1" x14ac:dyDescent="0.2"/>
    <row r="58458" ht="13.15" customHeight="1" x14ac:dyDescent="0.2"/>
    <row r="58459" ht="13.15" customHeight="1" x14ac:dyDescent="0.2"/>
    <row r="58460" ht="13.15" customHeight="1" x14ac:dyDescent="0.2"/>
    <row r="58461" ht="13.15" customHeight="1" x14ac:dyDescent="0.2"/>
    <row r="58462" ht="13.15" customHeight="1" x14ac:dyDescent="0.2"/>
    <row r="58463" ht="13.15" customHeight="1" x14ac:dyDescent="0.2"/>
    <row r="58464" ht="13.15" customHeight="1" x14ac:dyDescent="0.2"/>
    <row r="58465" ht="13.15" customHeight="1" x14ac:dyDescent="0.2"/>
    <row r="58466" ht="13.15" customHeight="1" x14ac:dyDescent="0.2"/>
    <row r="58467" ht="13.15" customHeight="1" x14ac:dyDescent="0.2"/>
    <row r="58468" ht="13.15" customHeight="1" x14ac:dyDescent="0.2"/>
    <row r="58469" ht="13.15" customHeight="1" x14ac:dyDescent="0.2"/>
    <row r="58470" ht="13.15" customHeight="1" x14ac:dyDescent="0.2"/>
    <row r="58471" ht="13.15" customHeight="1" x14ac:dyDescent="0.2"/>
    <row r="58472" ht="13.15" customHeight="1" x14ac:dyDescent="0.2"/>
    <row r="58473" ht="13.15" customHeight="1" x14ac:dyDescent="0.2"/>
    <row r="58474" ht="13.15" customHeight="1" x14ac:dyDescent="0.2"/>
    <row r="58475" ht="13.15" customHeight="1" x14ac:dyDescent="0.2"/>
    <row r="58476" ht="13.15" customHeight="1" x14ac:dyDescent="0.2"/>
    <row r="58477" ht="13.15" customHeight="1" x14ac:dyDescent="0.2"/>
    <row r="58478" ht="13.15" customHeight="1" x14ac:dyDescent="0.2"/>
    <row r="58479" ht="13.15" customHeight="1" x14ac:dyDescent="0.2"/>
    <row r="58480" ht="13.15" customHeight="1" x14ac:dyDescent="0.2"/>
    <row r="58481" ht="13.15" customHeight="1" x14ac:dyDescent="0.2"/>
    <row r="58482" ht="13.15" customHeight="1" x14ac:dyDescent="0.2"/>
    <row r="58483" ht="13.15" customHeight="1" x14ac:dyDescent="0.2"/>
    <row r="58484" ht="13.15" customHeight="1" x14ac:dyDescent="0.2"/>
    <row r="58485" ht="13.15" customHeight="1" x14ac:dyDescent="0.2"/>
    <row r="58486" ht="13.15" customHeight="1" x14ac:dyDescent="0.2"/>
    <row r="58487" ht="13.15" customHeight="1" x14ac:dyDescent="0.2"/>
    <row r="58488" ht="13.15" customHeight="1" x14ac:dyDescent="0.2"/>
    <row r="58489" ht="13.15" customHeight="1" x14ac:dyDescent="0.2"/>
    <row r="58490" ht="13.15" customHeight="1" x14ac:dyDescent="0.2"/>
    <row r="58491" ht="13.15" customHeight="1" x14ac:dyDescent="0.2"/>
    <row r="58492" ht="13.15" customHeight="1" x14ac:dyDescent="0.2"/>
    <row r="58493" ht="13.15" customHeight="1" x14ac:dyDescent="0.2"/>
    <row r="58494" ht="13.15" customHeight="1" x14ac:dyDescent="0.2"/>
    <row r="58495" ht="13.15" customHeight="1" x14ac:dyDescent="0.2"/>
    <row r="58496" ht="13.15" customHeight="1" x14ac:dyDescent="0.2"/>
    <row r="58497" ht="13.15" customHeight="1" x14ac:dyDescent="0.2"/>
    <row r="58498" ht="13.15" customHeight="1" x14ac:dyDescent="0.2"/>
    <row r="58499" ht="13.15" customHeight="1" x14ac:dyDescent="0.2"/>
    <row r="58500" ht="13.15" customHeight="1" x14ac:dyDescent="0.2"/>
    <row r="58501" ht="13.15" customHeight="1" x14ac:dyDescent="0.2"/>
    <row r="58502" ht="13.15" customHeight="1" x14ac:dyDescent="0.2"/>
    <row r="58503" ht="13.15" customHeight="1" x14ac:dyDescent="0.2"/>
    <row r="58504" ht="13.15" customHeight="1" x14ac:dyDescent="0.2"/>
    <row r="58505" ht="13.15" customHeight="1" x14ac:dyDescent="0.2"/>
    <row r="58506" ht="13.15" customHeight="1" x14ac:dyDescent="0.2"/>
    <row r="58507" ht="13.15" customHeight="1" x14ac:dyDescent="0.2"/>
    <row r="58508" ht="13.15" customHeight="1" x14ac:dyDescent="0.2"/>
    <row r="58509" ht="13.15" customHeight="1" x14ac:dyDescent="0.2"/>
    <row r="58510" ht="13.15" customHeight="1" x14ac:dyDescent="0.2"/>
    <row r="58511" ht="13.15" customHeight="1" x14ac:dyDescent="0.2"/>
    <row r="58512" ht="13.15" customHeight="1" x14ac:dyDescent="0.2"/>
    <row r="58513" ht="13.15" customHeight="1" x14ac:dyDescent="0.2"/>
    <row r="58514" ht="13.15" customHeight="1" x14ac:dyDescent="0.2"/>
    <row r="58515" ht="13.15" customHeight="1" x14ac:dyDescent="0.2"/>
    <row r="58516" ht="13.15" customHeight="1" x14ac:dyDescent="0.2"/>
    <row r="58517" ht="13.15" customHeight="1" x14ac:dyDescent="0.2"/>
    <row r="58518" ht="13.15" customHeight="1" x14ac:dyDescent="0.2"/>
    <row r="58519" ht="13.15" customHeight="1" x14ac:dyDescent="0.2"/>
    <row r="58520" ht="13.15" customHeight="1" x14ac:dyDescent="0.2"/>
    <row r="58521" ht="13.15" customHeight="1" x14ac:dyDescent="0.2"/>
    <row r="58522" ht="13.15" customHeight="1" x14ac:dyDescent="0.2"/>
    <row r="58523" ht="13.15" customHeight="1" x14ac:dyDescent="0.2"/>
    <row r="58524" ht="13.15" customHeight="1" x14ac:dyDescent="0.2"/>
    <row r="58525" ht="13.15" customHeight="1" x14ac:dyDescent="0.2"/>
    <row r="58526" ht="13.15" customHeight="1" x14ac:dyDescent="0.2"/>
    <row r="58527" ht="13.15" customHeight="1" x14ac:dyDescent="0.2"/>
    <row r="58528" ht="13.15" customHeight="1" x14ac:dyDescent="0.2"/>
    <row r="58529" ht="13.15" customHeight="1" x14ac:dyDescent="0.2"/>
    <row r="58530" ht="13.15" customHeight="1" x14ac:dyDescent="0.2"/>
    <row r="58531" ht="13.15" customHeight="1" x14ac:dyDescent="0.2"/>
    <row r="58532" ht="13.15" customHeight="1" x14ac:dyDescent="0.2"/>
    <row r="58533" ht="13.15" customHeight="1" x14ac:dyDescent="0.2"/>
    <row r="58534" ht="13.15" customHeight="1" x14ac:dyDescent="0.2"/>
    <row r="58535" ht="13.15" customHeight="1" x14ac:dyDescent="0.2"/>
    <row r="58536" ht="13.15" customHeight="1" x14ac:dyDescent="0.2"/>
    <row r="58537" ht="13.15" customHeight="1" x14ac:dyDescent="0.2"/>
    <row r="58538" ht="13.15" customHeight="1" x14ac:dyDescent="0.2"/>
    <row r="58539" ht="13.15" customHeight="1" x14ac:dyDescent="0.2"/>
    <row r="58540" ht="13.15" customHeight="1" x14ac:dyDescent="0.2"/>
    <row r="58541" ht="13.15" customHeight="1" x14ac:dyDescent="0.2"/>
    <row r="58542" ht="13.15" customHeight="1" x14ac:dyDescent="0.2"/>
    <row r="58543" ht="13.15" customHeight="1" x14ac:dyDescent="0.2"/>
    <row r="58544" ht="13.15" customHeight="1" x14ac:dyDescent="0.2"/>
    <row r="58545" ht="13.15" customHeight="1" x14ac:dyDescent="0.2"/>
    <row r="58546" ht="13.15" customHeight="1" x14ac:dyDescent="0.2"/>
    <row r="58547" ht="13.15" customHeight="1" x14ac:dyDescent="0.2"/>
    <row r="58548" ht="13.15" customHeight="1" x14ac:dyDescent="0.2"/>
    <row r="58549" ht="13.15" customHeight="1" x14ac:dyDescent="0.2"/>
    <row r="58550" ht="13.15" customHeight="1" x14ac:dyDescent="0.2"/>
    <row r="58551" ht="13.15" customHeight="1" x14ac:dyDescent="0.2"/>
    <row r="58552" ht="13.15" customHeight="1" x14ac:dyDescent="0.2"/>
    <row r="58553" ht="13.15" customHeight="1" x14ac:dyDescent="0.2"/>
    <row r="58554" ht="13.15" customHeight="1" x14ac:dyDescent="0.2"/>
    <row r="58555" ht="13.15" customHeight="1" x14ac:dyDescent="0.2"/>
    <row r="58556" ht="13.15" customHeight="1" x14ac:dyDescent="0.2"/>
    <row r="58557" ht="13.15" customHeight="1" x14ac:dyDescent="0.2"/>
    <row r="58558" ht="13.15" customHeight="1" x14ac:dyDescent="0.2"/>
    <row r="58559" ht="13.15" customHeight="1" x14ac:dyDescent="0.2"/>
    <row r="58560" ht="13.15" customHeight="1" x14ac:dyDescent="0.2"/>
    <row r="58561" ht="13.15" customHeight="1" x14ac:dyDescent="0.2"/>
    <row r="58562" ht="13.15" customHeight="1" x14ac:dyDescent="0.2"/>
    <row r="58563" ht="13.15" customHeight="1" x14ac:dyDescent="0.2"/>
    <row r="58564" ht="13.15" customHeight="1" x14ac:dyDescent="0.2"/>
    <row r="58565" ht="13.15" customHeight="1" x14ac:dyDescent="0.2"/>
    <row r="58566" ht="13.15" customHeight="1" x14ac:dyDescent="0.2"/>
    <row r="58567" ht="13.15" customHeight="1" x14ac:dyDescent="0.2"/>
    <row r="58568" ht="13.15" customHeight="1" x14ac:dyDescent="0.2"/>
    <row r="58569" ht="13.15" customHeight="1" x14ac:dyDescent="0.2"/>
    <row r="58570" ht="13.15" customHeight="1" x14ac:dyDescent="0.2"/>
    <row r="58571" ht="13.15" customHeight="1" x14ac:dyDescent="0.2"/>
    <row r="58572" ht="13.15" customHeight="1" x14ac:dyDescent="0.2"/>
    <row r="58573" ht="13.15" customHeight="1" x14ac:dyDescent="0.2"/>
    <row r="58574" ht="13.15" customHeight="1" x14ac:dyDescent="0.2"/>
    <row r="58575" ht="13.15" customHeight="1" x14ac:dyDescent="0.2"/>
    <row r="58576" ht="13.15" customHeight="1" x14ac:dyDescent="0.2"/>
    <row r="58577" ht="13.15" customHeight="1" x14ac:dyDescent="0.2"/>
    <row r="58578" ht="13.15" customHeight="1" x14ac:dyDescent="0.2"/>
    <row r="58579" ht="13.15" customHeight="1" x14ac:dyDescent="0.2"/>
    <row r="58580" ht="13.15" customHeight="1" x14ac:dyDescent="0.2"/>
    <row r="58581" ht="13.15" customHeight="1" x14ac:dyDescent="0.2"/>
    <row r="58582" ht="13.15" customHeight="1" x14ac:dyDescent="0.2"/>
    <row r="58583" ht="13.15" customHeight="1" x14ac:dyDescent="0.2"/>
    <row r="58584" ht="13.15" customHeight="1" x14ac:dyDescent="0.2"/>
    <row r="58585" ht="13.15" customHeight="1" x14ac:dyDescent="0.2"/>
    <row r="58586" ht="13.15" customHeight="1" x14ac:dyDescent="0.2"/>
    <row r="58587" ht="13.15" customHeight="1" x14ac:dyDescent="0.2"/>
    <row r="58588" ht="13.15" customHeight="1" x14ac:dyDescent="0.2"/>
    <row r="58589" ht="13.15" customHeight="1" x14ac:dyDescent="0.2"/>
    <row r="58590" ht="13.15" customHeight="1" x14ac:dyDescent="0.2"/>
    <row r="58591" ht="13.15" customHeight="1" x14ac:dyDescent="0.2"/>
    <row r="58592" ht="13.15" customHeight="1" x14ac:dyDescent="0.2"/>
    <row r="58593" ht="13.15" customHeight="1" x14ac:dyDescent="0.2"/>
    <row r="58594" ht="13.15" customHeight="1" x14ac:dyDescent="0.2"/>
    <row r="58595" ht="13.15" customHeight="1" x14ac:dyDescent="0.2"/>
    <row r="58596" ht="13.15" customHeight="1" x14ac:dyDescent="0.2"/>
    <row r="58597" ht="13.15" customHeight="1" x14ac:dyDescent="0.2"/>
    <row r="58598" ht="13.15" customHeight="1" x14ac:dyDescent="0.2"/>
    <row r="58599" ht="13.15" customHeight="1" x14ac:dyDescent="0.2"/>
    <row r="58600" ht="13.15" customHeight="1" x14ac:dyDescent="0.2"/>
    <row r="58601" ht="13.15" customHeight="1" x14ac:dyDescent="0.2"/>
    <row r="58602" ht="13.15" customHeight="1" x14ac:dyDescent="0.2"/>
    <row r="58603" ht="13.15" customHeight="1" x14ac:dyDescent="0.2"/>
    <row r="58604" ht="13.15" customHeight="1" x14ac:dyDescent="0.2"/>
    <row r="58605" ht="13.15" customHeight="1" x14ac:dyDescent="0.2"/>
    <row r="58606" ht="13.15" customHeight="1" x14ac:dyDescent="0.2"/>
    <row r="58607" ht="13.15" customHeight="1" x14ac:dyDescent="0.2"/>
    <row r="58608" ht="13.15" customHeight="1" x14ac:dyDescent="0.2"/>
    <row r="58609" ht="13.15" customHeight="1" x14ac:dyDescent="0.2"/>
    <row r="58610" ht="13.15" customHeight="1" x14ac:dyDescent="0.2"/>
    <row r="58611" ht="13.15" customHeight="1" x14ac:dyDescent="0.2"/>
    <row r="58612" ht="13.15" customHeight="1" x14ac:dyDescent="0.2"/>
    <row r="58613" ht="13.15" customHeight="1" x14ac:dyDescent="0.2"/>
    <row r="58614" ht="13.15" customHeight="1" x14ac:dyDescent="0.2"/>
    <row r="58615" ht="13.15" customHeight="1" x14ac:dyDescent="0.2"/>
    <row r="58616" ht="13.15" customHeight="1" x14ac:dyDescent="0.2"/>
    <row r="58617" ht="13.15" customHeight="1" x14ac:dyDescent="0.2"/>
    <row r="58618" ht="13.15" customHeight="1" x14ac:dyDescent="0.2"/>
    <row r="58619" ht="13.15" customHeight="1" x14ac:dyDescent="0.2"/>
    <row r="58620" ht="13.15" customHeight="1" x14ac:dyDescent="0.2"/>
    <row r="58621" ht="13.15" customHeight="1" x14ac:dyDescent="0.2"/>
    <row r="58622" ht="13.15" customHeight="1" x14ac:dyDescent="0.2"/>
    <row r="58623" ht="13.15" customHeight="1" x14ac:dyDescent="0.2"/>
    <row r="58624" ht="13.15" customHeight="1" x14ac:dyDescent="0.2"/>
    <row r="58625" ht="13.15" customHeight="1" x14ac:dyDescent="0.2"/>
    <row r="58626" ht="13.15" customHeight="1" x14ac:dyDescent="0.2"/>
    <row r="58627" ht="13.15" customHeight="1" x14ac:dyDescent="0.2"/>
    <row r="58628" ht="13.15" customHeight="1" x14ac:dyDescent="0.2"/>
    <row r="58629" ht="13.15" customHeight="1" x14ac:dyDescent="0.2"/>
    <row r="58630" ht="13.15" customHeight="1" x14ac:dyDescent="0.2"/>
    <row r="58631" ht="13.15" customHeight="1" x14ac:dyDescent="0.2"/>
    <row r="58632" ht="13.15" customHeight="1" x14ac:dyDescent="0.2"/>
    <row r="58633" ht="13.15" customHeight="1" x14ac:dyDescent="0.2"/>
    <row r="58634" ht="13.15" customHeight="1" x14ac:dyDescent="0.2"/>
    <row r="58635" ht="13.15" customHeight="1" x14ac:dyDescent="0.2"/>
    <row r="58636" ht="13.15" customHeight="1" x14ac:dyDescent="0.2"/>
    <row r="58637" ht="13.15" customHeight="1" x14ac:dyDescent="0.2"/>
    <row r="58638" ht="13.15" customHeight="1" x14ac:dyDescent="0.2"/>
    <row r="58639" ht="13.15" customHeight="1" x14ac:dyDescent="0.2"/>
    <row r="58640" ht="13.15" customHeight="1" x14ac:dyDescent="0.2"/>
    <row r="58641" ht="13.15" customHeight="1" x14ac:dyDescent="0.2"/>
    <row r="58642" ht="13.15" customHeight="1" x14ac:dyDescent="0.2"/>
    <row r="58643" ht="13.15" customHeight="1" x14ac:dyDescent="0.2"/>
    <row r="58644" ht="13.15" customHeight="1" x14ac:dyDescent="0.2"/>
    <row r="58645" ht="13.15" customHeight="1" x14ac:dyDescent="0.2"/>
    <row r="58646" ht="13.15" customHeight="1" x14ac:dyDescent="0.2"/>
    <row r="58647" ht="13.15" customHeight="1" x14ac:dyDescent="0.2"/>
    <row r="58648" ht="13.15" customHeight="1" x14ac:dyDescent="0.2"/>
    <row r="58649" ht="13.15" customHeight="1" x14ac:dyDescent="0.2"/>
    <row r="58650" ht="13.15" customHeight="1" x14ac:dyDescent="0.2"/>
    <row r="58651" ht="13.15" customHeight="1" x14ac:dyDescent="0.2"/>
    <row r="58652" ht="13.15" customHeight="1" x14ac:dyDescent="0.2"/>
    <row r="58653" ht="13.15" customHeight="1" x14ac:dyDescent="0.2"/>
    <row r="58654" ht="13.15" customHeight="1" x14ac:dyDescent="0.2"/>
    <row r="58655" ht="13.15" customHeight="1" x14ac:dyDescent="0.2"/>
    <row r="58656" ht="13.15" customHeight="1" x14ac:dyDescent="0.2"/>
    <row r="58657" ht="13.15" customHeight="1" x14ac:dyDescent="0.2"/>
    <row r="58658" ht="13.15" customHeight="1" x14ac:dyDescent="0.2"/>
    <row r="58659" ht="13.15" customHeight="1" x14ac:dyDescent="0.2"/>
    <row r="58660" ht="13.15" customHeight="1" x14ac:dyDescent="0.2"/>
    <row r="58661" ht="13.15" customHeight="1" x14ac:dyDescent="0.2"/>
    <row r="58662" ht="13.15" customHeight="1" x14ac:dyDescent="0.2"/>
    <row r="58663" ht="13.15" customHeight="1" x14ac:dyDescent="0.2"/>
    <row r="58664" ht="13.15" customHeight="1" x14ac:dyDescent="0.2"/>
    <row r="58665" ht="13.15" customHeight="1" x14ac:dyDescent="0.2"/>
    <row r="58666" ht="13.15" customHeight="1" x14ac:dyDescent="0.2"/>
    <row r="58667" ht="13.15" customHeight="1" x14ac:dyDescent="0.2"/>
    <row r="58668" ht="13.15" customHeight="1" x14ac:dyDescent="0.2"/>
    <row r="58669" ht="13.15" customHeight="1" x14ac:dyDescent="0.2"/>
    <row r="58670" ht="13.15" customHeight="1" x14ac:dyDescent="0.2"/>
    <row r="58671" ht="13.15" customHeight="1" x14ac:dyDescent="0.2"/>
    <row r="58672" ht="13.15" customHeight="1" x14ac:dyDescent="0.2"/>
    <row r="58673" ht="13.15" customHeight="1" x14ac:dyDescent="0.2"/>
    <row r="58674" ht="13.15" customHeight="1" x14ac:dyDescent="0.2"/>
    <row r="58675" ht="13.15" customHeight="1" x14ac:dyDescent="0.2"/>
    <row r="58676" ht="13.15" customHeight="1" x14ac:dyDescent="0.2"/>
    <row r="58677" ht="13.15" customHeight="1" x14ac:dyDescent="0.2"/>
    <row r="58678" ht="13.15" customHeight="1" x14ac:dyDescent="0.2"/>
    <row r="58679" ht="13.15" customHeight="1" x14ac:dyDescent="0.2"/>
    <row r="58680" ht="13.15" customHeight="1" x14ac:dyDescent="0.2"/>
    <row r="58681" ht="13.15" customHeight="1" x14ac:dyDescent="0.2"/>
    <row r="58682" ht="13.15" customHeight="1" x14ac:dyDescent="0.2"/>
    <row r="58683" ht="13.15" customHeight="1" x14ac:dyDescent="0.2"/>
    <row r="58684" ht="13.15" customHeight="1" x14ac:dyDescent="0.2"/>
    <row r="58685" ht="13.15" customHeight="1" x14ac:dyDescent="0.2"/>
    <row r="58686" ht="13.15" customHeight="1" x14ac:dyDescent="0.2"/>
    <row r="58687" ht="13.15" customHeight="1" x14ac:dyDescent="0.2"/>
    <row r="58688" ht="13.15" customHeight="1" x14ac:dyDescent="0.2"/>
    <row r="58689" ht="13.15" customHeight="1" x14ac:dyDescent="0.2"/>
    <row r="58690" ht="13.15" customHeight="1" x14ac:dyDescent="0.2"/>
    <row r="58691" ht="13.15" customHeight="1" x14ac:dyDescent="0.2"/>
    <row r="58692" ht="13.15" customHeight="1" x14ac:dyDescent="0.2"/>
    <row r="58693" ht="13.15" customHeight="1" x14ac:dyDescent="0.2"/>
    <row r="58694" ht="13.15" customHeight="1" x14ac:dyDescent="0.2"/>
    <row r="58695" ht="13.15" customHeight="1" x14ac:dyDescent="0.2"/>
    <row r="58696" ht="13.15" customHeight="1" x14ac:dyDescent="0.2"/>
    <row r="58697" ht="13.15" customHeight="1" x14ac:dyDescent="0.2"/>
    <row r="58698" ht="13.15" customHeight="1" x14ac:dyDescent="0.2"/>
    <row r="58699" ht="13.15" customHeight="1" x14ac:dyDescent="0.2"/>
    <row r="58700" ht="13.15" customHeight="1" x14ac:dyDescent="0.2"/>
    <row r="58701" ht="13.15" customHeight="1" x14ac:dyDescent="0.2"/>
    <row r="58702" ht="13.15" customHeight="1" x14ac:dyDescent="0.2"/>
    <row r="58703" ht="13.15" customHeight="1" x14ac:dyDescent="0.2"/>
    <row r="58704" ht="13.15" customHeight="1" x14ac:dyDescent="0.2"/>
    <row r="58705" ht="13.15" customHeight="1" x14ac:dyDescent="0.2"/>
    <row r="58706" ht="13.15" customHeight="1" x14ac:dyDescent="0.2"/>
    <row r="58707" ht="13.15" customHeight="1" x14ac:dyDescent="0.2"/>
    <row r="58708" ht="13.15" customHeight="1" x14ac:dyDescent="0.2"/>
    <row r="58709" ht="13.15" customHeight="1" x14ac:dyDescent="0.2"/>
    <row r="58710" ht="13.15" customHeight="1" x14ac:dyDescent="0.2"/>
    <row r="58711" ht="13.15" customHeight="1" x14ac:dyDescent="0.2"/>
    <row r="58712" ht="13.15" customHeight="1" x14ac:dyDescent="0.2"/>
    <row r="58713" ht="13.15" customHeight="1" x14ac:dyDescent="0.2"/>
    <row r="58714" ht="13.15" customHeight="1" x14ac:dyDescent="0.2"/>
    <row r="58715" ht="13.15" customHeight="1" x14ac:dyDescent="0.2"/>
    <row r="58716" ht="13.15" customHeight="1" x14ac:dyDescent="0.2"/>
    <row r="58717" ht="13.15" customHeight="1" x14ac:dyDescent="0.2"/>
    <row r="58718" ht="13.15" customHeight="1" x14ac:dyDescent="0.2"/>
    <row r="58719" ht="13.15" customHeight="1" x14ac:dyDescent="0.2"/>
    <row r="58720" ht="13.15" customHeight="1" x14ac:dyDescent="0.2"/>
    <row r="58721" ht="13.15" customHeight="1" x14ac:dyDescent="0.2"/>
    <row r="58722" ht="13.15" customHeight="1" x14ac:dyDescent="0.2"/>
    <row r="58723" ht="13.15" customHeight="1" x14ac:dyDescent="0.2"/>
    <row r="58724" ht="13.15" customHeight="1" x14ac:dyDescent="0.2"/>
    <row r="58725" ht="13.15" customHeight="1" x14ac:dyDescent="0.2"/>
    <row r="58726" ht="13.15" customHeight="1" x14ac:dyDescent="0.2"/>
    <row r="58727" ht="13.15" customHeight="1" x14ac:dyDescent="0.2"/>
    <row r="58728" ht="13.15" customHeight="1" x14ac:dyDescent="0.2"/>
    <row r="58729" ht="13.15" customHeight="1" x14ac:dyDescent="0.2"/>
    <row r="58730" ht="13.15" customHeight="1" x14ac:dyDescent="0.2"/>
    <row r="58731" ht="13.15" customHeight="1" x14ac:dyDescent="0.2"/>
    <row r="58732" ht="13.15" customHeight="1" x14ac:dyDescent="0.2"/>
    <row r="58733" ht="13.15" customHeight="1" x14ac:dyDescent="0.2"/>
    <row r="58734" ht="13.15" customHeight="1" x14ac:dyDescent="0.2"/>
    <row r="58735" ht="13.15" customHeight="1" x14ac:dyDescent="0.2"/>
    <row r="58736" ht="13.15" customHeight="1" x14ac:dyDescent="0.2"/>
    <row r="58737" ht="13.15" customHeight="1" x14ac:dyDescent="0.2"/>
    <row r="58738" ht="13.15" customHeight="1" x14ac:dyDescent="0.2"/>
    <row r="58739" ht="13.15" customHeight="1" x14ac:dyDescent="0.2"/>
    <row r="58740" ht="13.15" customHeight="1" x14ac:dyDescent="0.2"/>
    <row r="58741" ht="13.15" customHeight="1" x14ac:dyDescent="0.2"/>
    <row r="58742" ht="13.15" customHeight="1" x14ac:dyDescent="0.2"/>
    <row r="58743" ht="13.15" customHeight="1" x14ac:dyDescent="0.2"/>
    <row r="58744" ht="13.15" customHeight="1" x14ac:dyDescent="0.2"/>
    <row r="58745" ht="13.15" customHeight="1" x14ac:dyDescent="0.2"/>
    <row r="58746" ht="13.15" customHeight="1" x14ac:dyDescent="0.2"/>
    <row r="58747" ht="13.15" customHeight="1" x14ac:dyDescent="0.2"/>
    <row r="58748" ht="13.15" customHeight="1" x14ac:dyDescent="0.2"/>
    <row r="58749" ht="13.15" customHeight="1" x14ac:dyDescent="0.2"/>
    <row r="58750" ht="13.15" customHeight="1" x14ac:dyDescent="0.2"/>
    <row r="58751" ht="13.15" customHeight="1" x14ac:dyDescent="0.2"/>
    <row r="58752" ht="13.15" customHeight="1" x14ac:dyDescent="0.2"/>
    <row r="58753" ht="13.15" customHeight="1" x14ac:dyDescent="0.2"/>
    <row r="58754" ht="13.15" customHeight="1" x14ac:dyDescent="0.2"/>
    <row r="58755" ht="13.15" customHeight="1" x14ac:dyDescent="0.2"/>
    <row r="58756" ht="13.15" customHeight="1" x14ac:dyDescent="0.2"/>
    <row r="58757" ht="13.15" customHeight="1" x14ac:dyDescent="0.2"/>
    <row r="58758" ht="13.15" customHeight="1" x14ac:dyDescent="0.2"/>
    <row r="58759" ht="13.15" customHeight="1" x14ac:dyDescent="0.2"/>
    <row r="58760" ht="13.15" customHeight="1" x14ac:dyDescent="0.2"/>
    <row r="58761" ht="13.15" customHeight="1" x14ac:dyDescent="0.2"/>
    <row r="58762" ht="13.15" customHeight="1" x14ac:dyDescent="0.2"/>
    <row r="58763" ht="13.15" customHeight="1" x14ac:dyDescent="0.2"/>
    <row r="58764" ht="13.15" customHeight="1" x14ac:dyDescent="0.2"/>
    <row r="58765" ht="13.15" customHeight="1" x14ac:dyDescent="0.2"/>
    <row r="58766" ht="13.15" customHeight="1" x14ac:dyDescent="0.2"/>
    <row r="58767" ht="13.15" customHeight="1" x14ac:dyDescent="0.2"/>
    <row r="58768" ht="13.15" customHeight="1" x14ac:dyDescent="0.2"/>
    <row r="58769" ht="13.15" customHeight="1" x14ac:dyDescent="0.2"/>
    <row r="58770" ht="13.15" customHeight="1" x14ac:dyDescent="0.2"/>
    <row r="58771" ht="13.15" customHeight="1" x14ac:dyDescent="0.2"/>
    <row r="58772" ht="13.15" customHeight="1" x14ac:dyDescent="0.2"/>
    <row r="58773" ht="13.15" customHeight="1" x14ac:dyDescent="0.2"/>
    <row r="58774" ht="13.15" customHeight="1" x14ac:dyDescent="0.2"/>
    <row r="58775" ht="13.15" customHeight="1" x14ac:dyDescent="0.2"/>
    <row r="58776" ht="13.15" customHeight="1" x14ac:dyDescent="0.2"/>
    <row r="58777" ht="13.15" customHeight="1" x14ac:dyDescent="0.2"/>
    <row r="58778" ht="13.15" customHeight="1" x14ac:dyDescent="0.2"/>
    <row r="58779" ht="13.15" customHeight="1" x14ac:dyDescent="0.2"/>
    <row r="58780" ht="13.15" customHeight="1" x14ac:dyDescent="0.2"/>
    <row r="58781" ht="13.15" customHeight="1" x14ac:dyDescent="0.2"/>
    <row r="58782" ht="13.15" customHeight="1" x14ac:dyDescent="0.2"/>
    <row r="58783" ht="13.15" customHeight="1" x14ac:dyDescent="0.2"/>
    <row r="58784" ht="13.15" customHeight="1" x14ac:dyDescent="0.2"/>
    <row r="58785" ht="13.15" customHeight="1" x14ac:dyDescent="0.2"/>
    <row r="58786" ht="13.15" customHeight="1" x14ac:dyDescent="0.2"/>
    <row r="58787" ht="13.15" customHeight="1" x14ac:dyDescent="0.2"/>
    <row r="58788" ht="13.15" customHeight="1" x14ac:dyDescent="0.2"/>
    <row r="58789" ht="13.15" customHeight="1" x14ac:dyDescent="0.2"/>
    <row r="58790" ht="13.15" customHeight="1" x14ac:dyDescent="0.2"/>
    <row r="58791" ht="13.15" customHeight="1" x14ac:dyDescent="0.2"/>
    <row r="58792" ht="13.15" customHeight="1" x14ac:dyDescent="0.2"/>
    <row r="58793" ht="13.15" customHeight="1" x14ac:dyDescent="0.2"/>
    <row r="58794" ht="13.15" customHeight="1" x14ac:dyDescent="0.2"/>
    <row r="58795" ht="13.15" customHeight="1" x14ac:dyDescent="0.2"/>
    <row r="58796" ht="13.15" customHeight="1" x14ac:dyDescent="0.2"/>
    <row r="58797" ht="13.15" customHeight="1" x14ac:dyDescent="0.2"/>
    <row r="58798" ht="13.15" customHeight="1" x14ac:dyDescent="0.2"/>
    <row r="58799" ht="13.15" customHeight="1" x14ac:dyDescent="0.2"/>
    <row r="58800" ht="13.15" customHeight="1" x14ac:dyDescent="0.2"/>
    <row r="58801" ht="13.15" customHeight="1" x14ac:dyDescent="0.2"/>
    <row r="58802" ht="13.15" customHeight="1" x14ac:dyDescent="0.2"/>
    <row r="58803" ht="13.15" customHeight="1" x14ac:dyDescent="0.2"/>
    <row r="58804" ht="13.15" customHeight="1" x14ac:dyDescent="0.2"/>
    <row r="58805" ht="13.15" customHeight="1" x14ac:dyDescent="0.2"/>
    <row r="58806" ht="13.15" customHeight="1" x14ac:dyDescent="0.2"/>
    <row r="58807" ht="13.15" customHeight="1" x14ac:dyDescent="0.2"/>
    <row r="58808" ht="13.15" customHeight="1" x14ac:dyDescent="0.2"/>
    <row r="58809" ht="13.15" customHeight="1" x14ac:dyDescent="0.2"/>
    <row r="58810" ht="13.15" customHeight="1" x14ac:dyDescent="0.2"/>
    <row r="58811" ht="13.15" customHeight="1" x14ac:dyDescent="0.2"/>
    <row r="58812" ht="13.15" customHeight="1" x14ac:dyDescent="0.2"/>
    <row r="58813" ht="13.15" customHeight="1" x14ac:dyDescent="0.2"/>
    <row r="58814" ht="13.15" customHeight="1" x14ac:dyDescent="0.2"/>
    <row r="58815" ht="13.15" customHeight="1" x14ac:dyDescent="0.2"/>
    <row r="58816" ht="13.15" customHeight="1" x14ac:dyDescent="0.2"/>
    <row r="58817" ht="13.15" customHeight="1" x14ac:dyDescent="0.2"/>
    <row r="58818" ht="13.15" customHeight="1" x14ac:dyDescent="0.2"/>
    <row r="58819" ht="13.15" customHeight="1" x14ac:dyDescent="0.2"/>
    <row r="58820" ht="13.15" customHeight="1" x14ac:dyDescent="0.2"/>
    <row r="58821" ht="13.15" customHeight="1" x14ac:dyDescent="0.2"/>
    <row r="58822" ht="13.15" customHeight="1" x14ac:dyDescent="0.2"/>
    <row r="58823" ht="13.15" customHeight="1" x14ac:dyDescent="0.2"/>
    <row r="58824" ht="13.15" customHeight="1" x14ac:dyDescent="0.2"/>
    <row r="58825" ht="13.15" customHeight="1" x14ac:dyDescent="0.2"/>
    <row r="58826" ht="13.15" customHeight="1" x14ac:dyDescent="0.2"/>
    <row r="58827" ht="13.15" customHeight="1" x14ac:dyDescent="0.2"/>
    <row r="58828" ht="13.15" customHeight="1" x14ac:dyDescent="0.2"/>
    <row r="58829" ht="13.15" customHeight="1" x14ac:dyDescent="0.2"/>
    <row r="58830" ht="13.15" customHeight="1" x14ac:dyDescent="0.2"/>
    <row r="58831" ht="13.15" customHeight="1" x14ac:dyDescent="0.2"/>
    <row r="58832" ht="13.15" customHeight="1" x14ac:dyDescent="0.2"/>
    <row r="58833" ht="13.15" customHeight="1" x14ac:dyDescent="0.2"/>
    <row r="58834" ht="13.15" customHeight="1" x14ac:dyDescent="0.2"/>
    <row r="58835" ht="13.15" customHeight="1" x14ac:dyDescent="0.2"/>
    <row r="58836" ht="13.15" customHeight="1" x14ac:dyDescent="0.2"/>
    <row r="58837" ht="13.15" customHeight="1" x14ac:dyDescent="0.2"/>
    <row r="58838" ht="13.15" customHeight="1" x14ac:dyDescent="0.2"/>
    <row r="58839" ht="13.15" customHeight="1" x14ac:dyDescent="0.2"/>
    <row r="58840" ht="13.15" customHeight="1" x14ac:dyDescent="0.2"/>
    <row r="58841" ht="13.15" customHeight="1" x14ac:dyDescent="0.2"/>
    <row r="58842" ht="13.15" customHeight="1" x14ac:dyDescent="0.2"/>
    <row r="58843" ht="13.15" customHeight="1" x14ac:dyDescent="0.2"/>
    <row r="58844" ht="13.15" customHeight="1" x14ac:dyDescent="0.2"/>
    <row r="58845" ht="13.15" customHeight="1" x14ac:dyDescent="0.2"/>
    <row r="58846" ht="13.15" customHeight="1" x14ac:dyDescent="0.2"/>
    <row r="58847" ht="13.15" customHeight="1" x14ac:dyDescent="0.2"/>
    <row r="58848" ht="13.15" customHeight="1" x14ac:dyDescent="0.2"/>
    <row r="58849" ht="13.15" customHeight="1" x14ac:dyDescent="0.2"/>
    <row r="58850" ht="13.15" customHeight="1" x14ac:dyDescent="0.2"/>
    <row r="58851" ht="13.15" customHeight="1" x14ac:dyDescent="0.2"/>
    <row r="58852" ht="13.15" customHeight="1" x14ac:dyDescent="0.2"/>
    <row r="58853" ht="13.15" customHeight="1" x14ac:dyDescent="0.2"/>
    <row r="58854" ht="13.15" customHeight="1" x14ac:dyDescent="0.2"/>
    <row r="58855" ht="13.15" customHeight="1" x14ac:dyDescent="0.2"/>
    <row r="58856" ht="13.15" customHeight="1" x14ac:dyDescent="0.2"/>
    <row r="58857" ht="13.15" customHeight="1" x14ac:dyDescent="0.2"/>
    <row r="58858" ht="13.15" customHeight="1" x14ac:dyDescent="0.2"/>
    <row r="58859" ht="13.15" customHeight="1" x14ac:dyDescent="0.2"/>
    <row r="58860" ht="13.15" customHeight="1" x14ac:dyDescent="0.2"/>
    <row r="58861" ht="13.15" customHeight="1" x14ac:dyDescent="0.2"/>
    <row r="58862" ht="13.15" customHeight="1" x14ac:dyDescent="0.2"/>
    <row r="58863" ht="13.15" customHeight="1" x14ac:dyDescent="0.2"/>
    <row r="58864" ht="13.15" customHeight="1" x14ac:dyDescent="0.2"/>
    <row r="58865" ht="13.15" customHeight="1" x14ac:dyDescent="0.2"/>
    <row r="58866" ht="13.15" customHeight="1" x14ac:dyDescent="0.2"/>
    <row r="58867" ht="13.15" customHeight="1" x14ac:dyDescent="0.2"/>
    <row r="58868" ht="13.15" customHeight="1" x14ac:dyDescent="0.2"/>
    <row r="58869" ht="13.15" customHeight="1" x14ac:dyDescent="0.2"/>
    <row r="58870" ht="13.15" customHeight="1" x14ac:dyDescent="0.2"/>
    <row r="58871" ht="13.15" customHeight="1" x14ac:dyDescent="0.2"/>
    <row r="58872" ht="13.15" customHeight="1" x14ac:dyDescent="0.2"/>
    <row r="58873" ht="13.15" customHeight="1" x14ac:dyDescent="0.2"/>
    <row r="58874" ht="13.15" customHeight="1" x14ac:dyDescent="0.2"/>
    <row r="58875" ht="13.15" customHeight="1" x14ac:dyDescent="0.2"/>
    <row r="58876" ht="13.15" customHeight="1" x14ac:dyDescent="0.2"/>
    <row r="58877" ht="13.15" customHeight="1" x14ac:dyDescent="0.2"/>
    <row r="58878" ht="13.15" customHeight="1" x14ac:dyDescent="0.2"/>
    <row r="58879" ht="13.15" customHeight="1" x14ac:dyDescent="0.2"/>
    <row r="58880" ht="13.15" customHeight="1" x14ac:dyDescent="0.2"/>
    <row r="58881" ht="13.15" customHeight="1" x14ac:dyDescent="0.2"/>
    <row r="58882" ht="13.15" customHeight="1" x14ac:dyDescent="0.2"/>
    <row r="58883" ht="13.15" customHeight="1" x14ac:dyDescent="0.2"/>
    <row r="58884" ht="13.15" customHeight="1" x14ac:dyDescent="0.2"/>
    <row r="58885" ht="13.15" customHeight="1" x14ac:dyDescent="0.2"/>
    <row r="58886" ht="13.15" customHeight="1" x14ac:dyDescent="0.2"/>
    <row r="58887" ht="13.15" customHeight="1" x14ac:dyDescent="0.2"/>
    <row r="58888" ht="13.15" customHeight="1" x14ac:dyDescent="0.2"/>
    <row r="58889" ht="13.15" customHeight="1" x14ac:dyDescent="0.2"/>
    <row r="58890" ht="13.15" customHeight="1" x14ac:dyDescent="0.2"/>
    <row r="58891" ht="13.15" customHeight="1" x14ac:dyDescent="0.2"/>
    <row r="58892" ht="13.15" customHeight="1" x14ac:dyDescent="0.2"/>
    <row r="58893" ht="13.15" customHeight="1" x14ac:dyDescent="0.2"/>
    <row r="58894" ht="13.15" customHeight="1" x14ac:dyDescent="0.2"/>
    <row r="58895" ht="13.15" customHeight="1" x14ac:dyDescent="0.2"/>
    <row r="58896" ht="13.15" customHeight="1" x14ac:dyDescent="0.2"/>
    <row r="58897" ht="13.15" customHeight="1" x14ac:dyDescent="0.2"/>
    <row r="58898" ht="13.15" customHeight="1" x14ac:dyDescent="0.2"/>
    <row r="58899" ht="13.15" customHeight="1" x14ac:dyDescent="0.2"/>
    <row r="58900" ht="13.15" customHeight="1" x14ac:dyDescent="0.2"/>
    <row r="58901" ht="13.15" customHeight="1" x14ac:dyDescent="0.2"/>
    <row r="58902" ht="13.15" customHeight="1" x14ac:dyDescent="0.2"/>
    <row r="58903" ht="13.15" customHeight="1" x14ac:dyDescent="0.2"/>
    <row r="58904" ht="13.15" customHeight="1" x14ac:dyDescent="0.2"/>
    <row r="58905" ht="13.15" customHeight="1" x14ac:dyDescent="0.2"/>
    <row r="58906" ht="13.15" customHeight="1" x14ac:dyDescent="0.2"/>
    <row r="58907" ht="13.15" customHeight="1" x14ac:dyDescent="0.2"/>
    <row r="58908" ht="13.15" customHeight="1" x14ac:dyDescent="0.2"/>
    <row r="58909" ht="13.15" customHeight="1" x14ac:dyDescent="0.2"/>
    <row r="58910" ht="13.15" customHeight="1" x14ac:dyDescent="0.2"/>
    <row r="58911" ht="13.15" customHeight="1" x14ac:dyDescent="0.2"/>
    <row r="58912" ht="13.15" customHeight="1" x14ac:dyDescent="0.2"/>
    <row r="58913" ht="13.15" customHeight="1" x14ac:dyDescent="0.2"/>
    <row r="58914" ht="13.15" customHeight="1" x14ac:dyDescent="0.2"/>
    <row r="58915" ht="13.15" customHeight="1" x14ac:dyDescent="0.2"/>
    <row r="58916" ht="13.15" customHeight="1" x14ac:dyDescent="0.2"/>
    <row r="58917" ht="13.15" customHeight="1" x14ac:dyDescent="0.2"/>
    <row r="58918" ht="13.15" customHeight="1" x14ac:dyDescent="0.2"/>
    <row r="58919" ht="13.15" customHeight="1" x14ac:dyDescent="0.2"/>
    <row r="58920" ht="13.15" customHeight="1" x14ac:dyDescent="0.2"/>
    <row r="58921" ht="13.15" customHeight="1" x14ac:dyDescent="0.2"/>
    <row r="58922" ht="13.15" customHeight="1" x14ac:dyDescent="0.2"/>
    <row r="58923" ht="13.15" customHeight="1" x14ac:dyDescent="0.2"/>
    <row r="58924" ht="13.15" customHeight="1" x14ac:dyDescent="0.2"/>
    <row r="58925" ht="13.15" customHeight="1" x14ac:dyDescent="0.2"/>
    <row r="58926" ht="13.15" customHeight="1" x14ac:dyDescent="0.2"/>
    <row r="58927" ht="13.15" customHeight="1" x14ac:dyDescent="0.2"/>
    <row r="58928" ht="13.15" customHeight="1" x14ac:dyDescent="0.2"/>
    <row r="58929" ht="13.15" customHeight="1" x14ac:dyDescent="0.2"/>
    <row r="58930" ht="13.15" customHeight="1" x14ac:dyDescent="0.2"/>
    <row r="58931" ht="13.15" customHeight="1" x14ac:dyDescent="0.2"/>
    <row r="58932" ht="13.15" customHeight="1" x14ac:dyDescent="0.2"/>
    <row r="58933" ht="13.15" customHeight="1" x14ac:dyDescent="0.2"/>
    <row r="58934" ht="13.15" customHeight="1" x14ac:dyDescent="0.2"/>
    <row r="58935" ht="13.15" customHeight="1" x14ac:dyDescent="0.2"/>
    <row r="58936" ht="13.15" customHeight="1" x14ac:dyDescent="0.2"/>
    <row r="58937" ht="13.15" customHeight="1" x14ac:dyDescent="0.2"/>
    <row r="58938" ht="13.15" customHeight="1" x14ac:dyDescent="0.2"/>
    <row r="58939" ht="13.15" customHeight="1" x14ac:dyDescent="0.2"/>
    <row r="58940" ht="13.15" customHeight="1" x14ac:dyDescent="0.2"/>
    <row r="58941" ht="13.15" customHeight="1" x14ac:dyDescent="0.2"/>
    <row r="58942" ht="13.15" customHeight="1" x14ac:dyDescent="0.2"/>
    <row r="58943" ht="13.15" customHeight="1" x14ac:dyDescent="0.2"/>
    <row r="58944" ht="13.15" customHeight="1" x14ac:dyDescent="0.2"/>
    <row r="58945" ht="13.15" customHeight="1" x14ac:dyDescent="0.2"/>
    <row r="58946" ht="13.15" customHeight="1" x14ac:dyDescent="0.2"/>
    <row r="58947" ht="13.15" customHeight="1" x14ac:dyDescent="0.2"/>
    <row r="58948" ht="13.15" customHeight="1" x14ac:dyDescent="0.2"/>
    <row r="58949" ht="13.15" customHeight="1" x14ac:dyDescent="0.2"/>
    <row r="58950" ht="13.15" customHeight="1" x14ac:dyDescent="0.2"/>
    <row r="58951" ht="13.15" customHeight="1" x14ac:dyDescent="0.2"/>
    <row r="58952" ht="13.15" customHeight="1" x14ac:dyDescent="0.2"/>
    <row r="58953" ht="13.15" customHeight="1" x14ac:dyDescent="0.2"/>
    <row r="58954" ht="13.15" customHeight="1" x14ac:dyDescent="0.2"/>
    <row r="58955" ht="13.15" customHeight="1" x14ac:dyDescent="0.2"/>
    <row r="58956" ht="13.15" customHeight="1" x14ac:dyDescent="0.2"/>
    <row r="58957" ht="13.15" customHeight="1" x14ac:dyDescent="0.2"/>
    <row r="58958" ht="13.15" customHeight="1" x14ac:dyDescent="0.2"/>
    <row r="58959" ht="13.15" customHeight="1" x14ac:dyDescent="0.2"/>
    <row r="58960" ht="13.15" customHeight="1" x14ac:dyDescent="0.2"/>
    <row r="58961" ht="13.15" customHeight="1" x14ac:dyDescent="0.2"/>
    <row r="58962" ht="13.15" customHeight="1" x14ac:dyDescent="0.2"/>
    <row r="58963" ht="13.15" customHeight="1" x14ac:dyDescent="0.2"/>
    <row r="58964" ht="13.15" customHeight="1" x14ac:dyDescent="0.2"/>
    <row r="58965" ht="13.15" customHeight="1" x14ac:dyDescent="0.2"/>
    <row r="58966" ht="13.15" customHeight="1" x14ac:dyDescent="0.2"/>
    <row r="58967" ht="13.15" customHeight="1" x14ac:dyDescent="0.2"/>
    <row r="58968" ht="13.15" customHeight="1" x14ac:dyDescent="0.2"/>
    <row r="58969" ht="13.15" customHeight="1" x14ac:dyDescent="0.2"/>
    <row r="58970" ht="13.15" customHeight="1" x14ac:dyDescent="0.2"/>
    <row r="58971" ht="13.15" customHeight="1" x14ac:dyDescent="0.2"/>
    <row r="58972" ht="13.15" customHeight="1" x14ac:dyDescent="0.2"/>
    <row r="58973" ht="13.15" customHeight="1" x14ac:dyDescent="0.2"/>
    <row r="58974" ht="13.15" customHeight="1" x14ac:dyDescent="0.2"/>
    <row r="58975" ht="13.15" customHeight="1" x14ac:dyDescent="0.2"/>
    <row r="58976" ht="13.15" customHeight="1" x14ac:dyDescent="0.2"/>
    <row r="58977" ht="13.15" customHeight="1" x14ac:dyDescent="0.2"/>
    <row r="58978" ht="13.15" customHeight="1" x14ac:dyDescent="0.2"/>
    <row r="58979" ht="13.15" customHeight="1" x14ac:dyDescent="0.2"/>
    <row r="58980" ht="13.15" customHeight="1" x14ac:dyDescent="0.2"/>
    <row r="58981" ht="13.15" customHeight="1" x14ac:dyDescent="0.2"/>
    <row r="58982" ht="13.15" customHeight="1" x14ac:dyDescent="0.2"/>
    <row r="58983" ht="13.15" customHeight="1" x14ac:dyDescent="0.2"/>
    <row r="58984" ht="13.15" customHeight="1" x14ac:dyDescent="0.2"/>
    <row r="58985" ht="13.15" customHeight="1" x14ac:dyDescent="0.2"/>
    <row r="58986" ht="13.15" customHeight="1" x14ac:dyDescent="0.2"/>
    <row r="58987" ht="13.15" customHeight="1" x14ac:dyDescent="0.2"/>
    <row r="58988" ht="13.15" customHeight="1" x14ac:dyDescent="0.2"/>
    <row r="58989" ht="13.15" customHeight="1" x14ac:dyDescent="0.2"/>
    <row r="58990" ht="13.15" customHeight="1" x14ac:dyDescent="0.2"/>
    <row r="58991" ht="13.15" customHeight="1" x14ac:dyDescent="0.2"/>
    <row r="58992" ht="13.15" customHeight="1" x14ac:dyDescent="0.2"/>
    <row r="58993" ht="13.15" customHeight="1" x14ac:dyDescent="0.2"/>
    <row r="58994" ht="13.15" customHeight="1" x14ac:dyDescent="0.2"/>
    <row r="58995" ht="13.15" customHeight="1" x14ac:dyDescent="0.2"/>
    <row r="58996" ht="13.15" customHeight="1" x14ac:dyDescent="0.2"/>
    <row r="58997" ht="13.15" customHeight="1" x14ac:dyDescent="0.2"/>
    <row r="58998" ht="13.15" customHeight="1" x14ac:dyDescent="0.2"/>
    <row r="58999" ht="13.15" customHeight="1" x14ac:dyDescent="0.2"/>
    <row r="59000" ht="13.15" customHeight="1" x14ac:dyDescent="0.2"/>
    <row r="59001" ht="13.15" customHeight="1" x14ac:dyDescent="0.2"/>
    <row r="59002" ht="13.15" customHeight="1" x14ac:dyDescent="0.2"/>
    <row r="59003" ht="13.15" customHeight="1" x14ac:dyDescent="0.2"/>
    <row r="59004" ht="13.15" customHeight="1" x14ac:dyDescent="0.2"/>
    <row r="59005" ht="13.15" customHeight="1" x14ac:dyDescent="0.2"/>
    <row r="59006" ht="13.15" customHeight="1" x14ac:dyDescent="0.2"/>
    <row r="59007" ht="13.15" customHeight="1" x14ac:dyDescent="0.2"/>
    <row r="59008" ht="13.15" customHeight="1" x14ac:dyDescent="0.2"/>
    <row r="59009" ht="13.15" customHeight="1" x14ac:dyDescent="0.2"/>
    <row r="59010" ht="13.15" customHeight="1" x14ac:dyDescent="0.2"/>
    <row r="59011" ht="13.15" customHeight="1" x14ac:dyDescent="0.2"/>
    <row r="59012" ht="13.15" customHeight="1" x14ac:dyDescent="0.2"/>
    <row r="59013" ht="13.15" customHeight="1" x14ac:dyDescent="0.2"/>
    <row r="59014" ht="13.15" customHeight="1" x14ac:dyDescent="0.2"/>
    <row r="59015" ht="13.15" customHeight="1" x14ac:dyDescent="0.2"/>
    <row r="59016" ht="13.15" customHeight="1" x14ac:dyDescent="0.2"/>
    <row r="59017" ht="13.15" customHeight="1" x14ac:dyDescent="0.2"/>
    <row r="59018" ht="13.15" customHeight="1" x14ac:dyDescent="0.2"/>
    <row r="59019" ht="13.15" customHeight="1" x14ac:dyDescent="0.2"/>
    <row r="59020" ht="13.15" customHeight="1" x14ac:dyDescent="0.2"/>
    <row r="59021" ht="13.15" customHeight="1" x14ac:dyDescent="0.2"/>
    <row r="59022" ht="13.15" customHeight="1" x14ac:dyDescent="0.2"/>
    <row r="59023" ht="13.15" customHeight="1" x14ac:dyDescent="0.2"/>
    <row r="59024" ht="13.15" customHeight="1" x14ac:dyDescent="0.2"/>
    <row r="59025" ht="13.15" customHeight="1" x14ac:dyDescent="0.2"/>
    <row r="59026" ht="13.15" customHeight="1" x14ac:dyDescent="0.2"/>
    <row r="59027" ht="13.15" customHeight="1" x14ac:dyDescent="0.2"/>
    <row r="59028" ht="13.15" customHeight="1" x14ac:dyDescent="0.2"/>
    <row r="59029" ht="13.15" customHeight="1" x14ac:dyDescent="0.2"/>
    <row r="59030" ht="13.15" customHeight="1" x14ac:dyDescent="0.2"/>
    <row r="59031" ht="13.15" customHeight="1" x14ac:dyDescent="0.2"/>
    <row r="59032" ht="13.15" customHeight="1" x14ac:dyDescent="0.2"/>
    <row r="59033" ht="13.15" customHeight="1" x14ac:dyDescent="0.2"/>
    <row r="59034" ht="13.15" customHeight="1" x14ac:dyDescent="0.2"/>
    <row r="59035" ht="13.15" customHeight="1" x14ac:dyDescent="0.2"/>
    <row r="59036" ht="13.15" customHeight="1" x14ac:dyDescent="0.2"/>
    <row r="59037" ht="13.15" customHeight="1" x14ac:dyDescent="0.2"/>
    <row r="59038" ht="13.15" customHeight="1" x14ac:dyDescent="0.2"/>
    <row r="59039" ht="13.15" customHeight="1" x14ac:dyDescent="0.2"/>
    <row r="59040" ht="13.15" customHeight="1" x14ac:dyDescent="0.2"/>
    <row r="59041" ht="13.15" customHeight="1" x14ac:dyDescent="0.2"/>
    <row r="59042" ht="13.15" customHeight="1" x14ac:dyDescent="0.2"/>
    <row r="59043" ht="13.15" customHeight="1" x14ac:dyDescent="0.2"/>
    <row r="59044" ht="13.15" customHeight="1" x14ac:dyDescent="0.2"/>
    <row r="59045" ht="13.15" customHeight="1" x14ac:dyDescent="0.2"/>
    <row r="59046" ht="13.15" customHeight="1" x14ac:dyDescent="0.2"/>
    <row r="59047" ht="13.15" customHeight="1" x14ac:dyDescent="0.2"/>
    <row r="59048" ht="13.15" customHeight="1" x14ac:dyDescent="0.2"/>
    <row r="59049" ht="13.15" customHeight="1" x14ac:dyDescent="0.2"/>
    <row r="59050" ht="13.15" customHeight="1" x14ac:dyDescent="0.2"/>
    <row r="59051" ht="13.15" customHeight="1" x14ac:dyDescent="0.2"/>
    <row r="59052" ht="13.15" customHeight="1" x14ac:dyDescent="0.2"/>
    <row r="59053" ht="13.15" customHeight="1" x14ac:dyDescent="0.2"/>
    <row r="59054" ht="13.15" customHeight="1" x14ac:dyDescent="0.2"/>
    <row r="59055" ht="13.15" customHeight="1" x14ac:dyDescent="0.2"/>
    <row r="59056" ht="13.15" customHeight="1" x14ac:dyDescent="0.2"/>
    <row r="59057" ht="13.15" customHeight="1" x14ac:dyDescent="0.2"/>
    <row r="59058" ht="13.15" customHeight="1" x14ac:dyDescent="0.2"/>
    <row r="59059" ht="13.15" customHeight="1" x14ac:dyDescent="0.2"/>
    <row r="59060" ht="13.15" customHeight="1" x14ac:dyDescent="0.2"/>
    <row r="59061" ht="13.15" customHeight="1" x14ac:dyDescent="0.2"/>
    <row r="59062" ht="13.15" customHeight="1" x14ac:dyDescent="0.2"/>
    <row r="59063" ht="13.15" customHeight="1" x14ac:dyDescent="0.2"/>
    <row r="59064" ht="13.15" customHeight="1" x14ac:dyDescent="0.2"/>
    <row r="59065" ht="13.15" customHeight="1" x14ac:dyDescent="0.2"/>
    <row r="59066" ht="13.15" customHeight="1" x14ac:dyDescent="0.2"/>
    <row r="59067" ht="13.15" customHeight="1" x14ac:dyDescent="0.2"/>
    <row r="59068" ht="13.15" customHeight="1" x14ac:dyDescent="0.2"/>
    <row r="59069" ht="13.15" customHeight="1" x14ac:dyDescent="0.2"/>
    <row r="59070" ht="13.15" customHeight="1" x14ac:dyDescent="0.2"/>
    <row r="59071" ht="13.15" customHeight="1" x14ac:dyDescent="0.2"/>
    <row r="59072" ht="13.15" customHeight="1" x14ac:dyDescent="0.2"/>
    <row r="59073" ht="13.15" customHeight="1" x14ac:dyDescent="0.2"/>
    <row r="59074" ht="13.15" customHeight="1" x14ac:dyDescent="0.2"/>
    <row r="59075" ht="13.15" customHeight="1" x14ac:dyDescent="0.2"/>
    <row r="59076" ht="13.15" customHeight="1" x14ac:dyDescent="0.2"/>
    <row r="59077" ht="13.15" customHeight="1" x14ac:dyDescent="0.2"/>
    <row r="59078" ht="13.15" customHeight="1" x14ac:dyDescent="0.2"/>
    <row r="59079" ht="13.15" customHeight="1" x14ac:dyDescent="0.2"/>
    <row r="59080" ht="13.15" customHeight="1" x14ac:dyDescent="0.2"/>
    <row r="59081" ht="13.15" customHeight="1" x14ac:dyDescent="0.2"/>
    <row r="59082" ht="13.15" customHeight="1" x14ac:dyDescent="0.2"/>
    <row r="59083" ht="13.15" customHeight="1" x14ac:dyDescent="0.2"/>
    <row r="59084" ht="13.15" customHeight="1" x14ac:dyDescent="0.2"/>
    <row r="59085" ht="13.15" customHeight="1" x14ac:dyDescent="0.2"/>
    <row r="59086" ht="13.15" customHeight="1" x14ac:dyDescent="0.2"/>
    <row r="59087" ht="13.15" customHeight="1" x14ac:dyDescent="0.2"/>
    <row r="59088" ht="13.15" customHeight="1" x14ac:dyDescent="0.2"/>
    <row r="59089" ht="13.15" customHeight="1" x14ac:dyDescent="0.2"/>
    <row r="59090" ht="13.15" customHeight="1" x14ac:dyDescent="0.2"/>
    <row r="59091" ht="13.15" customHeight="1" x14ac:dyDescent="0.2"/>
    <row r="59092" ht="13.15" customHeight="1" x14ac:dyDescent="0.2"/>
    <row r="59093" ht="13.15" customHeight="1" x14ac:dyDescent="0.2"/>
    <row r="59094" ht="13.15" customHeight="1" x14ac:dyDescent="0.2"/>
    <row r="59095" ht="13.15" customHeight="1" x14ac:dyDescent="0.2"/>
    <row r="59096" ht="13.15" customHeight="1" x14ac:dyDescent="0.2"/>
    <row r="59097" ht="13.15" customHeight="1" x14ac:dyDescent="0.2"/>
    <row r="59098" ht="13.15" customHeight="1" x14ac:dyDescent="0.2"/>
    <row r="59099" ht="13.15" customHeight="1" x14ac:dyDescent="0.2"/>
    <row r="59100" ht="13.15" customHeight="1" x14ac:dyDescent="0.2"/>
    <row r="59101" ht="13.15" customHeight="1" x14ac:dyDescent="0.2"/>
    <row r="59102" ht="13.15" customHeight="1" x14ac:dyDescent="0.2"/>
    <row r="59103" ht="13.15" customHeight="1" x14ac:dyDescent="0.2"/>
    <row r="59104" ht="13.15" customHeight="1" x14ac:dyDescent="0.2"/>
    <row r="59105" ht="13.15" customHeight="1" x14ac:dyDescent="0.2"/>
    <row r="59106" ht="13.15" customHeight="1" x14ac:dyDescent="0.2"/>
    <row r="59107" ht="13.15" customHeight="1" x14ac:dyDescent="0.2"/>
    <row r="59108" ht="13.15" customHeight="1" x14ac:dyDescent="0.2"/>
    <row r="59109" ht="13.15" customHeight="1" x14ac:dyDescent="0.2"/>
    <row r="59110" ht="13.15" customHeight="1" x14ac:dyDescent="0.2"/>
    <row r="59111" ht="13.15" customHeight="1" x14ac:dyDescent="0.2"/>
    <row r="59112" ht="13.15" customHeight="1" x14ac:dyDescent="0.2"/>
    <row r="59113" ht="13.15" customHeight="1" x14ac:dyDescent="0.2"/>
    <row r="59114" ht="13.15" customHeight="1" x14ac:dyDescent="0.2"/>
    <row r="59115" ht="13.15" customHeight="1" x14ac:dyDescent="0.2"/>
    <row r="59116" ht="13.15" customHeight="1" x14ac:dyDescent="0.2"/>
    <row r="59117" ht="13.15" customHeight="1" x14ac:dyDescent="0.2"/>
    <row r="59118" ht="13.15" customHeight="1" x14ac:dyDescent="0.2"/>
    <row r="59119" ht="13.15" customHeight="1" x14ac:dyDescent="0.2"/>
    <row r="59120" ht="13.15" customHeight="1" x14ac:dyDescent="0.2"/>
    <row r="59121" ht="13.15" customHeight="1" x14ac:dyDescent="0.2"/>
    <row r="59122" ht="13.15" customHeight="1" x14ac:dyDescent="0.2"/>
    <row r="59123" ht="13.15" customHeight="1" x14ac:dyDescent="0.2"/>
    <row r="59124" ht="13.15" customHeight="1" x14ac:dyDescent="0.2"/>
    <row r="59125" ht="13.15" customHeight="1" x14ac:dyDescent="0.2"/>
    <row r="59126" ht="13.15" customHeight="1" x14ac:dyDescent="0.2"/>
    <row r="59127" ht="13.15" customHeight="1" x14ac:dyDescent="0.2"/>
    <row r="59128" ht="13.15" customHeight="1" x14ac:dyDescent="0.2"/>
    <row r="59129" ht="13.15" customHeight="1" x14ac:dyDescent="0.2"/>
    <row r="59130" ht="13.15" customHeight="1" x14ac:dyDescent="0.2"/>
    <row r="59131" ht="13.15" customHeight="1" x14ac:dyDescent="0.2"/>
    <row r="59132" ht="13.15" customHeight="1" x14ac:dyDescent="0.2"/>
    <row r="59133" ht="13.15" customHeight="1" x14ac:dyDescent="0.2"/>
    <row r="59134" ht="13.15" customHeight="1" x14ac:dyDescent="0.2"/>
    <row r="59135" ht="13.15" customHeight="1" x14ac:dyDescent="0.2"/>
    <row r="59136" ht="13.15" customHeight="1" x14ac:dyDescent="0.2"/>
    <row r="59137" ht="13.15" customHeight="1" x14ac:dyDescent="0.2"/>
    <row r="59138" ht="13.15" customHeight="1" x14ac:dyDescent="0.2"/>
    <row r="59139" ht="13.15" customHeight="1" x14ac:dyDescent="0.2"/>
    <row r="59140" ht="13.15" customHeight="1" x14ac:dyDescent="0.2"/>
    <row r="59141" ht="13.15" customHeight="1" x14ac:dyDescent="0.2"/>
    <row r="59142" ht="13.15" customHeight="1" x14ac:dyDescent="0.2"/>
    <row r="59143" ht="13.15" customHeight="1" x14ac:dyDescent="0.2"/>
    <row r="59144" ht="13.15" customHeight="1" x14ac:dyDescent="0.2"/>
    <row r="59145" ht="13.15" customHeight="1" x14ac:dyDescent="0.2"/>
    <row r="59146" ht="13.15" customHeight="1" x14ac:dyDescent="0.2"/>
    <row r="59147" ht="13.15" customHeight="1" x14ac:dyDescent="0.2"/>
    <row r="59148" ht="13.15" customHeight="1" x14ac:dyDescent="0.2"/>
    <row r="59149" ht="13.15" customHeight="1" x14ac:dyDescent="0.2"/>
    <row r="59150" ht="13.15" customHeight="1" x14ac:dyDescent="0.2"/>
    <row r="59151" ht="13.15" customHeight="1" x14ac:dyDescent="0.2"/>
    <row r="59152" ht="13.15" customHeight="1" x14ac:dyDescent="0.2"/>
    <row r="59153" ht="13.15" customHeight="1" x14ac:dyDescent="0.2"/>
    <row r="59154" ht="13.15" customHeight="1" x14ac:dyDescent="0.2"/>
    <row r="59155" ht="13.15" customHeight="1" x14ac:dyDescent="0.2"/>
    <row r="59156" ht="13.15" customHeight="1" x14ac:dyDescent="0.2"/>
    <row r="59157" ht="13.15" customHeight="1" x14ac:dyDescent="0.2"/>
    <row r="59158" ht="13.15" customHeight="1" x14ac:dyDescent="0.2"/>
    <row r="59159" ht="13.15" customHeight="1" x14ac:dyDescent="0.2"/>
    <row r="59160" ht="13.15" customHeight="1" x14ac:dyDescent="0.2"/>
    <row r="59161" ht="13.15" customHeight="1" x14ac:dyDescent="0.2"/>
    <row r="59162" ht="13.15" customHeight="1" x14ac:dyDescent="0.2"/>
    <row r="59163" ht="13.15" customHeight="1" x14ac:dyDescent="0.2"/>
    <row r="59164" ht="13.15" customHeight="1" x14ac:dyDescent="0.2"/>
    <row r="59165" ht="13.15" customHeight="1" x14ac:dyDescent="0.2"/>
    <row r="59166" ht="13.15" customHeight="1" x14ac:dyDescent="0.2"/>
    <row r="59167" ht="13.15" customHeight="1" x14ac:dyDescent="0.2"/>
    <row r="59168" ht="13.15" customHeight="1" x14ac:dyDescent="0.2"/>
    <row r="59169" ht="13.15" customHeight="1" x14ac:dyDescent="0.2"/>
    <row r="59170" ht="13.15" customHeight="1" x14ac:dyDescent="0.2"/>
    <row r="59171" ht="13.15" customHeight="1" x14ac:dyDescent="0.2"/>
    <row r="59172" ht="13.15" customHeight="1" x14ac:dyDescent="0.2"/>
    <row r="59173" ht="13.15" customHeight="1" x14ac:dyDescent="0.2"/>
    <row r="59174" ht="13.15" customHeight="1" x14ac:dyDescent="0.2"/>
    <row r="59175" ht="13.15" customHeight="1" x14ac:dyDescent="0.2"/>
    <row r="59176" ht="13.15" customHeight="1" x14ac:dyDescent="0.2"/>
    <row r="59177" ht="13.15" customHeight="1" x14ac:dyDescent="0.2"/>
    <row r="59178" ht="13.15" customHeight="1" x14ac:dyDescent="0.2"/>
    <row r="59179" ht="13.15" customHeight="1" x14ac:dyDescent="0.2"/>
    <row r="59180" ht="13.15" customHeight="1" x14ac:dyDescent="0.2"/>
    <row r="59181" ht="13.15" customHeight="1" x14ac:dyDescent="0.2"/>
    <row r="59182" ht="13.15" customHeight="1" x14ac:dyDescent="0.2"/>
    <row r="59183" ht="13.15" customHeight="1" x14ac:dyDescent="0.2"/>
    <row r="59184" ht="13.15" customHeight="1" x14ac:dyDescent="0.2"/>
    <row r="59185" ht="13.15" customHeight="1" x14ac:dyDescent="0.2"/>
    <row r="59186" ht="13.15" customHeight="1" x14ac:dyDescent="0.2"/>
    <row r="59187" ht="13.15" customHeight="1" x14ac:dyDescent="0.2"/>
    <row r="59188" ht="13.15" customHeight="1" x14ac:dyDescent="0.2"/>
    <row r="59189" ht="13.15" customHeight="1" x14ac:dyDescent="0.2"/>
    <row r="59190" ht="13.15" customHeight="1" x14ac:dyDescent="0.2"/>
    <row r="59191" ht="13.15" customHeight="1" x14ac:dyDescent="0.2"/>
    <row r="59192" ht="13.15" customHeight="1" x14ac:dyDescent="0.2"/>
    <row r="59193" ht="13.15" customHeight="1" x14ac:dyDescent="0.2"/>
    <row r="59194" ht="13.15" customHeight="1" x14ac:dyDescent="0.2"/>
    <row r="59195" ht="13.15" customHeight="1" x14ac:dyDescent="0.2"/>
    <row r="59196" ht="13.15" customHeight="1" x14ac:dyDescent="0.2"/>
    <row r="59197" ht="13.15" customHeight="1" x14ac:dyDescent="0.2"/>
    <row r="59198" ht="13.15" customHeight="1" x14ac:dyDescent="0.2"/>
    <row r="59199" ht="13.15" customHeight="1" x14ac:dyDescent="0.2"/>
    <row r="59200" ht="13.15" customHeight="1" x14ac:dyDescent="0.2"/>
    <row r="59201" ht="13.15" customHeight="1" x14ac:dyDescent="0.2"/>
    <row r="59202" ht="13.15" customHeight="1" x14ac:dyDescent="0.2"/>
    <row r="59203" ht="13.15" customHeight="1" x14ac:dyDescent="0.2"/>
    <row r="59204" ht="13.15" customHeight="1" x14ac:dyDescent="0.2"/>
    <row r="59205" ht="13.15" customHeight="1" x14ac:dyDescent="0.2"/>
    <row r="59206" ht="13.15" customHeight="1" x14ac:dyDescent="0.2"/>
    <row r="59207" ht="13.15" customHeight="1" x14ac:dyDescent="0.2"/>
    <row r="59208" ht="13.15" customHeight="1" x14ac:dyDescent="0.2"/>
    <row r="59209" ht="13.15" customHeight="1" x14ac:dyDescent="0.2"/>
    <row r="59210" ht="13.15" customHeight="1" x14ac:dyDescent="0.2"/>
    <row r="59211" ht="13.15" customHeight="1" x14ac:dyDescent="0.2"/>
    <row r="59212" ht="13.15" customHeight="1" x14ac:dyDescent="0.2"/>
    <row r="59213" ht="13.15" customHeight="1" x14ac:dyDescent="0.2"/>
    <row r="59214" ht="13.15" customHeight="1" x14ac:dyDescent="0.2"/>
    <row r="59215" ht="13.15" customHeight="1" x14ac:dyDescent="0.2"/>
    <row r="59216" ht="13.15" customHeight="1" x14ac:dyDescent="0.2"/>
    <row r="59217" ht="13.15" customHeight="1" x14ac:dyDescent="0.2"/>
    <row r="59218" ht="13.15" customHeight="1" x14ac:dyDescent="0.2"/>
    <row r="59219" ht="13.15" customHeight="1" x14ac:dyDescent="0.2"/>
    <row r="59220" ht="13.15" customHeight="1" x14ac:dyDescent="0.2"/>
    <row r="59221" ht="13.15" customHeight="1" x14ac:dyDescent="0.2"/>
    <row r="59222" ht="13.15" customHeight="1" x14ac:dyDescent="0.2"/>
    <row r="59223" ht="13.15" customHeight="1" x14ac:dyDescent="0.2"/>
    <row r="59224" ht="13.15" customHeight="1" x14ac:dyDescent="0.2"/>
    <row r="59225" ht="13.15" customHeight="1" x14ac:dyDescent="0.2"/>
    <row r="59226" ht="13.15" customHeight="1" x14ac:dyDescent="0.2"/>
    <row r="59227" ht="13.15" customHeight="1" x14ac:dyDescent="0.2"/>
    <row r="59228" ht="13.15" customHeight="1" x14ac:dyDescent="0.2"/>
    <row r="59229" ht="13.15" customHeight="1" x14ac:dyDescent="0.2"/>
    <row r="59230" ht="13.15" customHeight="1" x14ac:dyDescent="0.2"/>
    <row r="59231" ht="13.15" customHeight="1" x14ac:dyDescent="0.2"/>
    <row r="59232" ht="13.15" customHeight="1" x14ac:dyDescent="0.2"/>
    <row r="59233" ht="13.15" customHeight="1" x14ac:dyDescent="0.2"/>
    <row r="59234" ht="13.15" customHeight="1" x14ac:dyDescent="0.2"/>
    <row r="59235" ht="13.15" customHeight="1" x14ac:dyDescent="0.2"/>
    <row r="59236" ht="13.15" customHeight="1" x14ac:dyDescent="0.2"/>
    <row r="59237" ht="13.15" customHeight="1" x14ac:dyDescent="0.2"/>
    <row r="59238" ht="13.15" customHeight="1" x14ac:dyDescent="0.2"/>
    <row r="59239" ht="13.15" customHeight="1" x14ac:dyDescent="0.2"/>
    <row r="59240" ht="13.15" customHeight="1" x14ac:dyDescent="0.2"/>
    <row r="59241" ht="13.15" customHeight="1" x14ac:dyDescent="0.2"/>
    <row r="59242" ht="13.15" customHeight="1" x14ac:dyDescent="0.2"/>
    <row r="59243" ht="13.15" customHeight="1" x14ac:dyDescent="0.2"/>
    <row r="59244" ht="13.15" customHeight="1" x14ac:dyDescent="0.2"/>
    <row r="59245" ht="13.15" customHeight="1" x14ac:dyDescent="0.2"/>
    <row r="59246" ht="13.15" customHeight="1" x14ac:dyDescent="0.2"/>
    <row r="59247" ht="13.15" customHeight="1" x14ac:dyDescent="0.2"/>
    <row r="59248" ht="13.15" customHeight="1" x14ac:dyDescent="0.2"/>
    <row r="59249" ht="13.15" customHeight="1" x14ac:dyDescent="0.2"/>
    <row r="59250" ht="13.15" customHeight="1" x14ac:dyDescent="0.2"/>
    <row r="59251" ht="13.15" customHeight="1" x14ac:dyDescent="0.2"/>
    <row r="59252" ht="13.15" customHeight="1" x14ac:dyDescent="0.2"/>
    <row r="59253" ht="13.15" customHeight="1" x14ac:dyDescent="0.2"/>
    <row r="59254" ht="13.15" customHeight="1" x14ac:dyDescent="0.2"/>
    <row r="59255" ht="13.15" customHeight="1" x14ac:dyDescent="0.2"/>
    <row r="59256" ht="13.15" customHeight="1" x14ac:dyDescent="0.2"/>
    <row r="59257" ht="13.15" customHeight="1" x14ac:dyDescent="0.2"/>
    <row r="59258" ht="13.15" customHeight="1" x14ac:dyDescent="0.2"/>
    <row r="59259" ht="13.15" customHeight="1" x14ac:dyDescent="0.2"/>
    <row r="59260" ht="13.15" customHeight="1" x14ac:dyDescent="0.2"/>
    <row r="59261" ht="13.15" customHeight="1" x14ac:dyDescent="0.2"/>
    <row r="59262" ht="13.15" customHeight="1" x14ac:dyDescent="0.2"/>
    <row r="59263" ht="13.15" customHeight="1" x14ac:dyDescent="0.2"/>
    <row r="59264" ht="13.15" customHeight="1" x14ac:dyDescent="0.2"/>
    <row r="59265" ht="13.15" customHeight="1" x14ac:dyDescent="0.2"/>
    <row r="59266" ht="13.15" customHeight="1" x14ac:dyDescent="0.2"/>
    <row r="59267" ht="13.15" customHeight="1" x14ac:dyDescent="0.2"/>
    <row r="59268" ht="13.15" customHeight="1" x14ac:dyDescent="0.2"/>
    <row r="59269" ht="13.15" customHeight="1" x14ac:dyDescent="0.2"/>
    <row r="59270" ht="13.15" customHeight="1" x14ac:dyDescent="0.2"/>
    <row r="59271" ht="13.15" customHeight="1" x14ac:dyDescent="0.2"/>
    <row r="59272" ht="13.15" customHeight="1" x14ac:dyDescent="0.2"/>
    <row r="59273" ht="13.15" customHeight="1" x14ac:dyDescent="0.2"/>
    <row r="59274" ht="13.15" customHeight="1" x14ac:dyDescent="0.2"/>
    <row r="59275" ht="13.15" customHeight="1" x14ac:dyDescent="0.2"/>
    <row r="59276" ht="13.15" customHeight="1" x14ac:dyDescent="0.2"/>
    <row r="59277" ht="13.15" customHeight="1" x14ac:dyDescent="0.2"/>
    <row r="59278" ht="13.15" customHeight="1" x14ac:dyDescent="0.2"/>
    <row r="59279" ht="13.15" customHeight="1" x14ac:dyDescent="0.2"/>
    <row r="59280" ht="13.15" customHeight="1" x14ac:dyDescent="0.2"/>
    <row r="59281" ht="13.15" customHeight="1" x14ac:dyDescent="0.2"/>
    <row r="59282" ht="13.15" customHeight="1" x14ac:dyDescent="0.2"/>
    <row r="59283" ht="13.15" customHeight="1" x14ac:dyDescent="0.2"/>
    <row r="59284" ht="13.15" customHeight="1" x14ac:dyDescent="0.2"/>
    <row r="59285" ht="13.15" customHeight="1" x14ac:dyDescent="0.2"/>
    <row r="59286" ht="13.15" customHeight="1" x14ac:dyDescent="0.2"/>
    <row r="59287" ht="13.15" customHeight="1" x14ac:dyDescent="0.2"/>
    <row r="59288" ht="13.15" customHeight="1" x14ac:dyDescent="0.2"/>
    <row r="59289" ht="13.15" customHeight="1" x14ac:dyDescent="0.2"/>
    <row r="59290" ht="13.15" customHeight="1" x14ac:dyDescent="0.2"/>
    <row r="59291" ht="13.15" customHeight="1" x14ac:dyDescent="0.2"/>
    <row r="59292" ht="13.15" customHeight="1" x14ac:dyDescent="0.2"/>
    <row r="59293" ht="13.15" customHeight="1" x14ac:dyDescent="0.2"/>
    <row r="59294" ht="13.15" customHeight="1" x14ac:dyDescent="0.2"/>
    <row r="59295" ht="13.15" customHeight="1" x14ac:dyDescent="0.2"/>
    <row r="59296" ht="13.15" customHeight="1" x14ac:dyDescent="0.2"/>
    <row r="59297" ht="13.15" customHeight="1" x14ac:dyDescent="0.2"/>
    <row r="59298" ht="13.15" customHeight="1" x14ac:dyDescent="0.2"/>
    <row r="59299" ht="13.15" customHeight="1" x14ac:dyDescent="0.2"/>
    <row r="59300" ht="13.15" customHeight="1" x14ac:dyDescent="0.2"/>
    <row r="59301" ht="13.15" customHeight="1" x14ac:dyDescent="0.2"/>
    <row r="59302" ht="13.15" customHeight="1" x14ac:dyDescent="0.2"/>
    <row r="59303" ht="13.15" customHeight="1" x14ac:dyDescent="0.2"/>
    <row r="59304" ht="13.15" customHeight="1" x14ac:dyDescent="0.2"/>
    <row r="59305" ht="13.15" customHeight="1" x14ac:dyDescent="0.2"/>
    <row r="59306" ht="13.15" customHeight="1" x14ac:dyDescent="0.2"/>
    <row r="59307" ht="13.15" customHeight="1" x14ac:dyDescent="0.2"/>
    <row r="59308" ht="13.15" customHeight="1" x14ac:dyDescent="0.2"/>
    <row r="59309" ht="13.15" customHeight="1" x14ac:dyDescent="0.2"/>
    <row r="59310" ht="13.15" customHeight="1" x14ac:dyDescent="0.2"/>
    <row r="59311" ht="13.15" customHeight="1" x14ac:dyDescent="0.2"/>
    <row r="59312" ht="13.15" customHeight="1" x14ac:dyDescent="0.2"/>
    <row r="59313" ht="13.15" customHeight="1" x14ac:dyDescent="0.2"/>
    <row r="59314" ht="13.15" customHeight="1" x14ac:dyDescent="0.2"/>
    <row r="59315" ht="13.15" customHeight="1" x14ac:dyDescent="0.2"/>
    <row r="59316" ht="13.15" customHeight="1" x14ac:dyDescent="0.2"/>
    <row r="59317" ht="13.15" customHeight="1" x14ac:dyDescent="0.2"/>
    <row r="59318" ht="13.15" customHeight="1" x14ac:dyDescent="0.2"/>
    <row r="59319" ht="13.15" customHeight="1" x14ac:dyDescent="0.2"/>
    <row r="59320" ht="13.15" customHeight="1" x14ac:dyDescent="0.2"/>
    <row r="59321" ht="13.15" customHeight="1" x14ac:dyDescent="0.2"/>
    <row r="59322" ht="13.15" customHeight="1" x14ac:dyDescent="0.2"/>
    <row r="59323" ht="13.15" customHeight="1" x14ac:dyDescent="0.2"/>
    <row r="59324" ht="13.15" customHeight="1" x14ac:dyDescent="0.2"/>
    <row r="59325" ht="13.15" customHeight="1" x14ac:dyDescent="0.2"/>
    <row r="59326" ht="13.15" customHeight="1" x14ac:dyDescent="0.2"/>
    <row r="59327" ht="13.15" customHeight="1" x14ac:dyDescent="0.2"/>
    <row r="59328" ht="13.15" customHeight="1" x14ac:dyDescent="0.2"/>
    <row r="59329" ht="13.15" customHeight="1" x14ac:dyDescent="0.2"/>
    <row r="59330" ht="13.15" customHeight="1" x14ac:dyDescent="0.2"/>
    <row r="59331" ht="13.15" customHeight="1" x14ac:dyDescent="0.2"/>
    <row r="59332" ht="13.15" customHeight="1" x14ac:dyDescent="0.2"/>
    <row r="59333" ht="13.15" customHeight="1" x14ac:dyDescent="0.2"/>
    <row r="59334" ht="13.15" customHeight="1" x14ac:dyDescent="0.2"/>
    <row r="59335" ht="13.15" customHeight="1" x14ac:dyDescent="0.2"/>
    <row r="59336" ht="13.15" customHeight="1" x14ac:dyDescent="0.2"/>
    <row r="59337" ht="13.15" customHeight="1" x14ac:dyDescent="0.2"/>
    <row r="59338" ht="13.15" customHeight="1" x14ac:dyDescent="0.2"/>
    <row r="59339" ht="13.15" customHeight="1" x14ac:dyDescent="0.2"/>
    <row r="59340" ht="13.15" customHeight="1" x14ac:dyDescent="0.2"/>
    <row r="59341" ht="13.15" customHeight="1" x14ac:dyDescent="0.2"/>
    <row r="59342" ht="13.15" customHeight="1" x14ac:dyDescent="0.2"/>
    <row r="59343" ht="13.15" customHeight="1" x14ac:dyDescent="0.2"/>
    <row r="59344" ht="13.15" customHeight="1" x14ac:dyDescent="0.2"/>
    <row r="59345" ht="13.15" customHeight="1" x14ac:dyDescent="0.2"/>
    <row r="59346" ht="13.15" customHeight="1" x14ac:dyDescent="0.2"/>
    <row r="59347" ht="13.15" customHeight="1" x14ac:dyDescent="0.2"/>
    <row r="59348" ht="13.15" customHeight="1" x14ac:dyDescent="0.2"/>
    <row r="59349" ht="13.15" customHeight="1" x14ac:dyDescent="0.2"/>
    <row r="59350" ht="13.15" customHeight="1" x14ac:dyDescent="0.2"/>
    <row r="59351" ht="13.15" customHeight="1" x14ac:dyDescent="0.2"/>
    <row r="59352" ht="13.15" customHeight="1" x14ac:dyDescent="0.2"/>
    <row r="59353" ht="13.15" customHeight="1" x14ac:dyDescent="0.2"/>
    <row r="59354" ht="13.15" customHeight="1" x14ac:dyDescent="0.2"/>
    <row r="59355" ht="13.15" customHeight="1" x14ac:dyDescent="0.2"/>
    <row r="59356" ht="13.15" customHeight="1" x14ac:dyDescent="0.2"/>
    <row r="59357" ht="13.15" customHeight="1" x14ac:dyDescent="0.2"/>
    <row r="59358" ht="13.15" customHeight="1" x14ac:dyDescent="0.2"/>
    <row r="59359" ht="13.15" customHeight="1" x14ac:dyDescent="0.2"/>
    <row r="59360" ht="13.15" customHeight="1" x14ac:dyDescent="0.2"/>
    <row r="59361" ht="13.15" customHeight="1" x14ac:dyDescent="0.2"/>
    <row r="59362" ht="13.15" customHeight="1" x14ac:dyDescent="0.2"/>
    <row r="59363" ht="13.15" customHeight="1" x14ac:dyDescent="0.2"/>
    <row r="59364" ht="13.15" customHeight="1" x14ac:dyDescent="0.2"/>
    <row r="59365" ht="13.15" customHeight="1" x14ac:dyDescent="0.2"/>
    <row r="59366" ht="13.15" customHeight="1" x14ac:dyDescent="0.2"/>
    <row r="59367" ht="13.15" customHeight="1" x14ac:dyDescent="0.2"/>
    <row r="59368" ht="13.15" customHeight="1" x14ac:dyDescent="0.2"/>
    <row r="59369" ht="13.15" customHeight="1" x14ac:dyDescent="0.2"/>
    <row r="59370" ht="13.15" customHeight="1" x14ac:dyDescent="0.2"/>
    <row r="59371" ht="13.15" customHeight="1" x14ac:dyDescent="0.2"/>
    <row r="59372" ht="13.15" customHeight="1" x14ac:dyDescent="0.2"/>
    <row r="59373" ht="13.15" customHeight="1" x14ac:dyDescent="0.2"/>
    <row r="59374" ht="13.15" customHeight="1" x14ac:dyDescent="0.2"/>
    <row r="59375" ht="13.15" customHeight="1" x14ac:dyDescent="0.2"/>
    <row r="59376" ht="13.15" customHeight="1" x14ac:dyDescent="0.2"/>
    <row r="59377" ht="13.15" customHeight="1" x14ac:dyDescent="0.2"/>
    <row r="59378" ht="13.15" customHeight="1" x14ac:dyDescent="0.2"/>
    <row r="59379" ht="13.15" customHeight="1" x14ac:dyDescent="0.2"/>
    <row r="59380" ht="13.15" customHeight="1" x14ac:dyDescent="0.2"/>
    <row r="59381" ht="13.15" customHeight="1" x14ac:dyDescent="0.2"/>
    <row r="59382" ht="13.15" customHeight="1" x14ac:dyDescent="0.2"/>
    <row r="59383" ht="13.15" customHeight="1" x14ac:dyDescent="0.2"/>
    <row r="59384" ht="13.15" customHeight="1" x14ac:dyDescent="0.2"/>
    <row r="59385" ht="13.15" customHeight="1" x14ac:dyDescent="0.2"/>
    <row r="59386" ht="13.15" customHeight="1" x14ac:dyDescent="0.2"/>
    <row r="59387" ht="13.15" customHeight="1" x14ac:dyDescent="0.2"/>
    <row r="59388" ht="13.15" customHeight="1" x14ac:dyDescent="0.2"/>
    <row r="59389" ht="13.15" customHeight="1" x14ac:dyDescent="0.2"/>
    <row r="59390" ht="13.15" customHeight="1" x14ac:dyDescent="0.2"/>
    <row r="59391" ht="13.15" customHeight="1" x14ac:dyDescent="0.2"/>
    <row r="59392" ht="13.15" customHeight="1" x14ac:dyDescent="0.2"/>
    <row r="59393" ht="13.15" customHeight="1" x14ac:dyDescent="0.2"/>
    <row r="59394" ht="13.15" customHeight="1" x14ac:dyDescent="0.2"/>
    <row r="59395" ht="13.15" customHeight="1" x14ac:dyDescent="0.2"/>
    <row r="59396" ht="13.15" customHeight="1" x14ac:dyDescent="0.2"/>
    <row r="59397" ht="13.15" customHeight="1" x14ac:dyDescent="0.2"/>
    <row r="59398" ht="13.15" customHeight="1" x14ac:dyDescent="0.2"/>
    <row r="59399" ht="13.15" customHeight="1" x14ac:dyDescent="0.2"/>
    <row r="59400" ht="13.15" customHeight="1" x14ac:dyDescent="0.2"/>
    <row r="59401" ht="13.15" customHeight="1" x14ac:dyDescent="0.2"/>
    <row r="59402" ht="13.15" customHeight="1" x14ac:dyDescent="0.2"/>
    <row r="59403" ht="13.15" customHeight="1" x14ac:dyDescent="0.2"/>
    <row r="59404" ht="13.15" customHeight="1" x14ac:dyDescent="0.2"/>
    <row r="59405" ht="13.15" customHeight="1" x14ac:dyDescent="0.2"/>
    <row r="59406" ht="13.15" customHeight="1" x14ac:dyDescent="0.2"/>
    <row r="59407" ht="13.15" customHeight="1" x14ac:dyDescent="0.2"/>
    <row r="59408" ht="13.15" customHeight="1" x14ac:dyDescent="0.2"/>
    <row r="59409" ht="13.15" customHeight="1" x14ac:dyDescent="0.2"/>
    <row r="59410" ht="13.15" customHeight="1" x14ac:dyDescent="0.2"/>
    <row r="59411" ht="13.15" customHeight="1" x14ac:dyDescent="0.2"/>
    <row r="59412" ht="13.15" customHeight="1" x14ac:dyDescent="0.2"/>
    <row r="59413" ht="13.15" customHeight="1" x14ac:dyDescent="0.2"/>
    <row r="59414" ht="13.15" customHeight="1" x14ac:dyDescent="0.2"/>
    <row r="59415" ht="13.15" customHeight="1" x14ac:dyDescent="0.2"/>
    <row r="59416" ht="13.15" customHeight="1" x14ac:dyDescent="0.2"/>
    <row r="59417" ht="13.15" customHeight="1" x14ac:dyDescent="0.2"/>
    <row r="59418" ht="13.15" customHeight="1" x14ac:dyDescent="0.2"/>
    <row r="59419" ht="13.15" customHeight="1" x14ac:dyDescent="0.2"/>
    <row r="59420" ht="13.15" customHeight="1" x14ac:dyDescent="0.2"/>
    <row r="59421" ht="13.15" customHeight="1" x14ac:dyDescent="0.2"/>
    <row r="59422" ht="13.15" customHeight="1" x14ac:dyDescent="0.2"/>
    <row r="59423" ht="13.15" customHeight="1" x14ac:dyDescent="0.2"/>
    <row r="59424" ht="13.15" customHeight="1" x14ac:dyDescent="0.2"/>
    <row r="59425" ht="13.15" customHeight="1" x14ac:dyDescent="0.2"/>
    <row r="59426" ht="13.15" customHeight="1" x14ac:dyDescent="0.2"/>
    <row r="59427" ht="13.15" customHeight="1" x14ac:dyDescent="0.2"/>
    <row r="59428" ht="13.15" customHeight="1" x14ac:dyDescent="0.2"/>
    <row r="59429" ht="13.15" customHeight="1" x14ac:dyDescent="0.2"/>
    <row r="59430" ht="13.15" customHeight="1" x14ac:dyDescent="0.2"/>
    <row r="59431" ht="13.15" customHeight="1" x14ac:dyDescent="0.2"/>
    <row r="59432" ht="13.15" customHeight="1" x14ac:dyDescent="0.2"/>
    <row r="59433" ht="13.15" customHeight="1" x14ac:dyDescent="0.2"/>
    <row r="59434" ht="13.15" customHeight="1" x14ac:dyDescent="0.2"/>
    <row r="59435" ht="13.15" customHeight="1" x14ac:dyDescent="0.2"/>
    <row r="59436" ht="13.15" customHeight="1" x14ac:dyDescent="0.2"/>
    <row r="59437" ht="13.15" customHeight="1" x14ac:dyDescent="0.2"/>
    <row r="59438" ht="13.15" customHeight="1" x14ac:dyDescent="0.2"/>
    <row r="59439" ht="13.15" customHeight="1" x14ac:dyDescent="0.2"/>
    <row r="59440" ht="13.15" customHeight="1" x14ac:dyDescent="0.2"/>
    <row r="59441" ht="13.15" customHeight="1" x14ac:dyDescent="0.2"/>
    <row r="59442" ht="13.15" customHeight="1" x14ac:dyDescent="0.2"/>
    <row r="59443" ht="13.15" customHeight="1" x14ac:dyDescent="0.2"/>
    <row r="59444" ht="13.15" customHeight="1" x14ac:dyDescent="0.2"/>
    <row r="59445" ht="13.15" customHeight="1" x14ac:dyDescent="0.2"/>
    <row r="59446" ht="13.15" customHeight="1" x14ac:dyDescent="0.2"/>
    <row r="59447" ht="13.15" customHeight="1" x14ac:dyDescent="0.2"/>
    <row r="59448" ht="13.15" customHeight="1" x14ac:dyDescent="0.2"/>
    <row r="59449" ht="13.15" customHeight="1" x14ac:dyDescent="0.2"/>
    <row r="59450" ht="13.15" customHeight="1" x14ac:dyDescent="0.2"/>
    <row r="59451" ht="13.15" customHeight="1" x14ac:dyDescent="0.2"/>
    <row r="59452" ht="13.15" customHeight="1" x14ac:dyDescent="0.2"/>
    <row r="59453" ht="13.15" customHeight="1" x14ac:dyDescent="0.2"/>
    <row r="59454" ht="13.15" customHeight="1" x14ac:dyDescent="0.2"/>
    <row r="59455" ht="13.15" customHeight="1" x14ac:dyDescent="0.2"/>
    <row r="59456" ht="13.15" customHeight="1" x14ac:dyDescent="0.2"/>
    <row r="59457" ht="13.15" customHeight="1" x14ac:dyDescent="0.2"/>
    <row r="59458" ht="13.15" customHeight="1" x14ac:dyDescent="0.2"/>
    <row r="59459" ht="13.15" customHeight="1" x14ac:dyDescent="0.2"/>
    <row r="59460" ht="13.15" customHeight="1" x14ac:dyDescent="0.2"/>
    <row r="59461" ht="13.15" customHeight="1" x14ac:dyDescent="0.2"/>
    <row r="59462" ht="13.15" customHeight="1" x14ac:dyDescent="0.2"/>
    <row r="59463" ht="13.15" customHeight="1" x14ac:dyDescent="0.2"/>
    <row r="59464" ht="13.15" customHeight="1" x14ac:dyDescent="0.2"/>
    <row r="59465" ht="13.15" customHeight="1" x14ac:dyDescent="0.2"/>
    <row r="59466" ht="13.15" customHeight="1" x14ac:dyDescent="0.2"/>
    <row r="59467" ht="13.15" customHeight="1" x14ac:dyDescent="0.2"/>
    <row r="59468" ht="13.15" customHeight="1" x14ac:dyDescent="0.2"/>
    <row r="59469" ht="13.15" customHeight="1" x14ac:dyDescent="0.2"/>
    <row r="59470" ht="13.15" customHeight="1" x14ac:dyDescent="0.2"/>
    <row r="59471" ht="13.15" customHeight="1" x14ac:dyDescent="0.2"/>
    <row r="59472" ht="13.15" customHeight="1" x14ac:dyDescent="0.2"/>
    <row r="59473" ht="13.15" customHeight="1" x14ac:dyDescent="0.2"/>
    <row r="59474" ht="13.15" customHeight="1" x14ac:dyDescent="0.2"/>
    <row r="59475" ht="13.15" customHeight="1" x14ac:dyDescent="0.2"/>
    <row r="59476" ht="13.15" customHeight="1" x14ac:dyDescent="0.2"/>
    <row r="59477" ht="13.15" customHeight="1" x14ac:dyDescent="0.2"/>
    <row r="59478" ht="13.15" customHeight="1" x14ac:dyDescent="0.2"/>
    <row r="59479" ht="13.15" customHeight="1" x14ac:dyDescent="0.2"/>
    <row r="59480" ht="13.15" customHeight="1" x14ac:dyDescent="0.2"/>
    <row r="59481" ht="13.15" customHeight="1" x14ac:dyDescent="0.2"/>
    <row r="59482" ht="13.15" customHeight="1" x14ac:dyDescent="0.2"/>
    <row r="59483" ht="13.15" customHeight="1" x14ac:dyDescent="0.2"/>
    <row r="59484" ht="13.15" customHeight="1" x14ac:dyDescent="0.2"/>
    <row r="59485" ht="13.15" customHeight="1" x14ac:dyDescent="0.2"/>
    <row r="59486" ht="13.15" customHeight="1" x14ac:dyDescent="0.2"/>
    <row r="59487" ht="13.15" customHeight="1" x14ac:dyDescent="0.2"/>
    <row r="59488" ht="13.15" customHeight="1" x14ac:dyDescent="0.2"/>
    <row r="59489" ht="13.15" customHeight="1" x14ac:dyDescent="0.2"/>
    <row r="59490" ht="13.15" customHeight="1" x14ac:dyDescent="0.2"/>
    <row r="59491" ht="13.15" customHeight="1" x14ac:dyDescent="0.2"/>
    <row r="59492" ht="13.15" customHeight="1" x14ac:dyDescent="0.2"/>
    <row r="59493" ht="13.15" customHeight="1" x14ac:dyDescent="0.2"/>
    <row r="59494" ht="13.15" customHeight="1" x14ac:dyDescent="0.2"/>
    <row r="59495" ht="13.15" customHeight="1" x14ac:dyDescent="0.2"/>
    <row r="59496" ht="13.15" customHeight="1" x14ac:dyDescent="0.2"/>
    <row r="59497" ht="13.15" customHeight="1" x14ac:dyDescent="0.2"/>
    <row r="59498" ht="13.15" customHeight="1" x14ac:dyDescent="0.2"/>
    <row r="59499" ht="13.15" customHeight="1" x14ac:dyDescent="0.2"/>
    <row r="59500" ht="13.15" customHeight="1" x14ac:dyDescent="0.2"/>
    <row r="59501" ht="13.15" customHeight="1" x14ac:dyDescent="0.2"/>
    <row r="59502" ht="13.15" customHeight="1" x14ac:dyDescent="0.2"/>
    <row r="59503" ht="13.15" customHeight="1" x14ac:dyDescent="0.2"/>
    <row r="59504" ht="13.15" customHeight="1" x14ac:dyDescent="0.2"/>
    <row r="59505" ht="13.15" customHeight="1" x14ac:dyDescent="0.2"/>
    <row r="59506" ht="13.15" customHeight="1" x14ac:dyDescent="0.2"/>
    <row r="59507" ht="13.15" customHeight="1" x14ac:dyDescent="0.2"/>
    <row r="59508" ht="13.15" customHeight="1" x14ac:dyDescent="0.2"/>
    <row r="59509" ht="13.15" customHeight="1" x14ac:dyDescent="0.2"/>
    <row r="59510" ht="13.15" customHeight="1" x14ac:dyDescent="0.2"/>
    <row r="59511" ht="13.15" customHeight="1" x14ac:dyDescent="0.2"/>
    <row r="59512" ht="13.15" customHeight="1" x14ac:dyDescent="0.2"/>
    <row r="59513" ht="13.15" customHeight="1" x14ac:dyDescent="0.2"/>
    <row r="59514" ht="13.15" customHeight="1" x14ac:dyDescent="0.2"/>
    <row r="59515" ht="13.15" customHeight="1" x14ac:dyDescent="0.2"/>
    <row r="59516" ht="13.15" customHeight="1" x14ac:dyDescent="0.2"/>
    <row r="59517" ht="13.15" customHeight="1" x14ac:dyDescent="0.2"/>
    <row r="59518" ht="13.15" customHeight="1" x14ac:dyDescent="0.2"/>
    <row r="59519" ht="13.15" customHeight="1" x14ac:dyDescent="0.2"/>
    <row r="59520" ht="13.15" customHeight="1" x14ac:dyDescent="0.2"/>
    <row r="59521" ht="13.15" customHeight="1" x14ac:dyDescent="0.2"/>
    <row r="59522" ht="13.15" customHeight="1" x14ac:dyDescent="0.2"/>
    <row r="59523" ht="13.15" customHeight="1" x14ac:dyDescent="0.2"/>
    <row r="59524" ht="13.15" customHeight="1" x14ac:dyDescent="0.2"/>
    <row r="59525" ht="13.15" customHeight="1" x14ac:dyDescent="0.2"/>
    <row r="59526" ht="13.15" customHeight="1" x14ac:dyDescent="0.2"/>
    <row r="59527" ht="13.15" customHeight="1" x14ac:dyDescent="0.2"/>
    <row r="59528" ht="13.15" customHeight="1" x14ac:dyDescent="0.2"/>
    <row r="59529" ht="13.15" customHeight="1" x14ac:dyDescent="0.2"/>
    <row r="59530" ht="13.15" customHeight="1" x14ac:dyDescent="0.2"/>
    <row r="59531" ht="13.15" customHeight="1" x14ac:dyDescent="0.2"/>
    <row r="59532" ht="13.15" customHeight="1" x14ac:dyDescent="0.2"/>
    <row r="59533" ht="13.15" customHeight="1" x14ac:dyDescent="0.2"/>
    <row r="59534" ht="13.15" customHeight="1" x14ac:dyDescent="0.2"/>
    <row r="59535" ht="13.15" customHeight="1" x14ac:dyDescent="0.2"/>
    <row r="59536" ht="13.15" customHeight="1" x14ac:dyDescent="0.2"/>
    <row r="59537" ht="13.15" customHeight="1" x14ac:dyDescent="0.2"/>
    <row r="59538" ht="13.15" customHeight="1" x14ac:dyDescent="0.2"/>
    <row r="59539" ht="13.15" customHeight="1" x14ac:dyDescent="0.2"/>
    <row r="59540" ht="13.15" customHeight="1" x14ac:dyDescent="0.2"/>
    <row r="59541" ht="13.15" customHeight="1" x14ac:dyDescent="0.2"/>
    <row r="59542" ht="13.15" customHeight="1" x14ac:dyDescent="0.2"/>
    <row r="59543" ht="13.15" customHeight="1" x14ac:dyDescent="0.2"/>
    <row r="59544" ht="13.15" customHeight="1" x14ac:dyDescent="0.2"/>
    <row r="59545" ht="13.15" customHeight="1" x14ac:dyDescent="0.2"/>
    <row r="59546" ht="13.15" customHeight="1" x14ac:dyDescent="0.2"/>
    <row r="59547" ht="13.15" customHeight="1" x14ac:dyDescent="0.2"/>
    <row r="59548" ht="13.15" customHeight="1" x14ac:dyDescent="0.2"/>
    <row r="59549" ht="13.15" customHeight="1" x14ac:dyDescent="0.2"/>
    <row r="59550" ht="13.15" customHeight="1" x14ac:dyDescent="0.2"/>
    <row r="59551" ht="13.15" customHeight="1" x14ac:dyDescent="0.2"/>
    <row r="59552" ht="13.15" customHeight="1" x14ac:dyDescent="0.2"/>
    <row r="59553" ht="13.15" customHeight="1" x14ac:dyDescent="0.2"/>
    <row r="59554" ht="13.15" customHeight="1" x14ac:dyDescent="0.2"/>
    <row r="59555" ht="13.15" customHeight="1" x14ac:dyDescent="0.2"/>
    <row r="59556" ht="13.15" customHeight="1" x14ac:dyDescent="0.2"/>
    <row r="59557" ht="13.15" customHeight="1" x14ac:dyDescent="0.2"/>
    <row r="59558" ht="13.15" customHeight="1" x14ac:dyDescent="0.2"/>
    <row r="59559" ht="13.15" customHeight="1" x14ac:dyDescent="0.2"/>
    <row r="59560" ht="13.15" customHeight="1" x14ac:dyDescent="0.2"/>
    <row r="59561" ht="13.15" customHeight="1" x14ac:dyDescent="0.2"/>
    <row r="59562" ht="13.15" customHeight="1" x14ac:dyDescent="0.2"/>
    <row r="59563" ht="13.15" customHeight="1" x14ac:dyDescent="0.2"/>
    <row r="59564" ht="13.15" customHeight="1" x14ac:dyDescent="0.2"/>
    <row r="59565" ht="13.15" customHeight="1" x14ac:dyDescent="0.2"/>
    <row r="59566" ht="13.15" customHeight="1" x14ac:dyDescent="0.2"/>
    <row r="59567" ht="13.15" customHeight="1" x14ac:dyDescent="0.2"/>
    <row r="59568" ht="13.15" customHeight="1" x14ac:dyDescent="0.2"/>
    <row r="59569" ht="13.15" customHeight="1" x14ac:dyDescent="0.2"/>
    <row r="59570" ht="13.15" customHeight="1" x14ac:dyDescent="0.2"/>
    <row r="59571" ht="13.15" customHeight="1" x14ac:dyDescent="0.2"/>
    <row r="59572" ht="13.15" customHeight="1" x14ac:dyDescent="0.2"/>
    <row r="59573" ht="13.15" customHeight="1" x14ac:dyDescent="0.2"/>
    <row r="59574" ht="13.15" customHeight="1" x14ac:dyDescent="0.2"/>
    <row r="59575" ht="13.15" customHeight="1" x14ac:dyDescent="0.2"/>
    <row r="59576" ht="13.15" customHeight="1" x14ac:dyDescent="0.2"/>
    <row r="59577" ht="13.15" customHeight="1" x14ac:dyDescent="0.2"/>
    <row r="59578" ht="13.15" customHeight="1" x14ac:dyDescent="0.2"/>
    <row r="59579" ht="13.15" customHeight="1" x14ac:dyDescent="0.2"/>
    <row r="59580" ht="13.15" customHeight="1" x14ac:dyDescent="0.2"/>
    <row r="59581" ht="13.15" customHeight="1" x14ac:dyDescent="0.2"/>
    <row r="59582" ht="13.15" customHeight="1" x14ac:dyDescent="0.2"/>
    <row r="59583" ht="13.15" customHeight="1" x14ac:dyDescent="0.2"/>
    <row r="59584" ht="13.15" customHeight="1" x14ac:dyDescent="0.2"/>
    <row r="59585" ht="13.15" customHeight="1" x14ac:dyDescent="0.2"/>
    <row r="59586" ht="13.15" customHeight="1" x14ac:dyDescent="0.2"/>
    <row r="59587" ht="13.15" customHeight="1" x14ac:dyDescent="0.2"/>
    <row r="59588" ht="13.15" customHeight="1" x14ac:dyDescent="0.2"/>
    <row r="59589" ht="13.15" customHeight="1" x14ac:dyDescent="0.2"/>
    <row r="59590" ht="13.15" customHeight="1" x14ac:dyDescent="0.2"/>
    <row r="59591" ht="13.15" customHeight="1" x14ac:dyDescent="0.2"/>
    <row r="59592" ht="13.15" customHeight="1" x14ac:dyDescent="0.2"/>
    <row r="59593" ht="13.15" customHeight="1" x14ac:dyDescent="0.2"/>
    <row r="59594" ht="13.15" customHeight="1" x14ac:dyDescent="0.2"/>
    <row r="59595" ht="13.15" customHeight="1" x14ac:dyDescent="0.2"/>
    <row r="59596" ht="13.15" customHeight="1" x14ac:dyDescent="0.2"/>
    <row r="59597" ht="13.15" customHeight="1" x14ac:dyDescent="0.2"/>
    <row r="59598" ht="13.15" customHeight="1" x14ac:dyDescent="0.2"/>
    <row r="59599" ht="13.15" customHeight="1" x14ac:dyDescent="0.2"/>
    <row r="59600" ht="13.15" customHeight="1" x14ac:dyDescent="0.2"/>
    <row r="59601" ht="13.15" customHeight="1" x14ac:dyDescent="0.2"/>
    <row r="59602" ht="13.15" customHeight="1" x14ac:dyDescent="0.2"/>
    <row r="59603" ht="13.15" customHeight="1" x14ac:dyDescent="0.2"/>
    <row r="59604" ht="13.15" customHeight="1" x14ac:dyDescent="0.2"/>
    <row r="59605" ht="13.15" customHeight="1" x14ac:dyDescent="0.2"/>
    <row r="59606" ht="13.15" customHeight="1" x14ac:dyDescent="0.2"/>
    <row r="59607" ht="13.15" customHeight="1" x14ac:dyDescent="0.2"/>
    <row r="59608" ht="13.15" customHeight="1" x14ac:dyDescent="0.2"/>
    <row r="59609" ht="13.15" customHeight="1" x14ac:dyDescent="0.2"/>
    <row r="59610" ht="13.15" customHeight="1" x14ac:dyDescent="0.2"/>
    <row r="59611" ht="13.15" customHeight="1" x14ac:dyDescent="0.2"/>
    <row r="59612" ht="13.15" customHeight="1" x14ac:dyDescent="0.2"/>
    <row r="59613" ht="13.15" customHeight="1" x14ac:dyDescent="0.2"/>
    <row r="59614" ht="13.15" customHeight="1" x14ac:dyDescent="0.2"/>
    <row r="59615" ht="13.15" customHeight="1" x14ac:dyDescent="0.2"/>
    <row r="59616" ht="13.15" customHeight="1" x14ac:dyDescent="0.2"/>
    <row r="59617" ht="13.15" customHeight="1" x14ac:dyDescent="0.2"/>
    <row r="59618" ht="13.15" customHeight="1" x14ac:dyDescent="0.2"/>
    <row r="59619" ht="13.15" customHeight="1" x14ac:dyDescent="0.2"/>
    <row r="59620" ht="13.15" customHeight="1" x14ac:dyDescent="0.2"/>
    <row r="59621" ht="13.15" customHeight="1" x14ac:dyDescent="0.2"/>
    <row r="59622" ht="13.15" customHeight="1" x14ac:dyDescent="0.2"/>
    <row r="59623" ht="13.15" customHeight="1" x14ac:dyDescent="0.2"/>
    <row r="59624" ht="13.15" customHeight="1" x14ac:dyDescent="0.2"/>
    <row r="59625" ht="13.15" customHeight="1" x14ac:dyDescent="0.2"/>
    <row r="59626" ht="13.15" customHeight="1" x14ac:dyDescent="0.2"/>
    <row r="59627" ht="13.15" customHeight="1" x14ac:dyDescent="0.2"/>
    <row r="59628" ht="13.15" customHeight="1" x14ac:dyDescent="0.2"/>
    <row r="59629" ht="13.15" customHeight="1" x14ac:dyDescent="0.2"/>
    <row r="59630" ht="13.15" customHeight="1" x14ac:dyDescent="0.2"/>
    <row r="59631" ht="13.15" customHeight="1" x14ac:dyDescent="0.2"/>
    <row r="59632" ht="13.15" customHeight="1" x14ac:dyDescent="0.2"/>
    <row r="59633" ht="13.15" customHeight="1" x14ac:dyDescent="0.2"/>
    <row r="59634" ht="13.15" customHeight="1" x14ac:dyDescent="0.2"/>
    <row r="59635" ht="13.15" customHeight="1" x14ac:dyDescent="0.2"/>
    <row r="59636" ht="13.15" customHeight="1" x14ac:dyDescent="0.2"/>
    <row r="59637" ht="13.15" customHeight="1" x14ac:dyDescent="0.2"/>
    <row r="59638" ht="13.15" customHeight="1" x14ac:dyDescent="0.2"/>
    <row r="59639" ht="13.15" customHeight="1" x14ac:dyDescent="0.2"/>
    <row r="59640" ht="13.15" customHeight="1" x14ac:dyDescent="0.2"/>
    <row r="59641" ht="13.15" customHeight="1" x14ac:dyDescent="0.2"/>
    <row r="59642" ht="13.15" customHeight="1" x14ac:dyDescent="0.2"/>
    <row r="59643" ht="13.15" customHeight="1" x14ac:dyDescent="0.2"/>
    <row r="59644" ht="13.15" customHeight="1" x14ac:dyDescent="0.2"/>
    <row r="59645" ht="13.15" customHeight="1" x14ac:dyDescent="0.2"/>
    <row r="59646" ht="13.15" customHeight="1" x14ac:dyDescent="0.2"/>
    <row r="59647" ht="13.15" customHeight="1" x14ac:dyDescent="0.2"/>
    <row r="59648" ht="13.15" customHeight="1" x14ac:dyDescent="0.2"/>
    <row r="59649" ht="13.15" customHeight="1" x14ac:dyDescent="0.2"/>
    <row r="59650" ht="13.15" customHeight="1" x14ac:dyDescent="0.2"/>
    <row r="59651" ht="13.15" customHeight="1" x14ac:dyDescent="0.2"/>
    <row r="59652" ht="13.15" customHeight="1" x14ac:dyDescent="0.2"/>
    <row r="59653" ht="13.15" customHeight="1" x14ac:dyDescent="0.2"/>
    <row r="59654" ht="13.15" customHeight="1" x14ac:dyDescent="0.2"/>
    <row r="59655" ht="13.15" customHeight="1" x14ac:dyDescent="0.2"/>
    <row r="59656" ht="13.15" customHeight="1" x14ac:dyDescent="0.2"/>
    <row r="59657" ht="13.15" customHeight="1" x14ac:dyDescent="0.2"/>
    <row r="59658" ht="13.15" customHeight="1" x14ac:dyDescent="0.2"/>
    <row r="59659" ht="13.15" customHeight="1" x14ac:dyDescent="0.2"/>
    <row r="59660" ht="13.15" customHeight="1" x14ac:dyDescent="0.2"/>
    <row r="59661" ht="13.15" customHeight="1" x14ac:dyDescent="0.2"/>
    <row r="59662" ht="13.15" customHeight="1" x14ac:dyDescent="0.2"/>
    <row r="59663" ht="13.15" customHeight="1" x14ac:dyDescent="0.2"/>
    <row r="59664" ht="13.15" customHeight="1" x14ac:dyDescent="0.2"/>
    <row r="59665" ht="13.15" customHeight="1" x14ac:dyDescent="0.2"/>
    <row r="59666" ht="13.15" customHeight="1" x14ac:dyDescent="0.2"/>
    <row r="59667" ht="13.15" customHeight="1" x14ac:dyDescent="0.2"/>
    <row r="59668" ht="13.15" customHeight="1" x14ac:dyDescent="0.2"/>
    <row r="59669" ht="13.15" customHeight="1" x14ac:dyDescent="0.2"/>
    <row r="59670" ht="13.15" customHeight="1" x14ac:dyDescent="0.2"/>
    <row r="59671" ht="13.15" customHeight="1" x14ac:dyDescent="0.2"/>
    <row r="59672" ht="13.15" customHeight="1" x14ac:dyDescent="0.2"/>
    <row r="59673" ht="13.15" customHeight="1" x14ac:dyDescent="0.2"/>
    <row r="59674" ht="13.15" customHeight="1" x14ac:dyDescent="0.2"/>
    <row r="59675" ht="13.15" customHeight="1" x14ac:dyDescent="0.2"/>
    <row r="59676" ht="13.15" customHeight="1" x14ac:dyDescent="0.2"/>
    <row r="59677" ht="13.15" customHeight="1" x14ac:dyDescent="0.2"/>
    <row r="59678" ht="13.15" customHeight="1" x14ac:dyDescent="0.2"/>
    <row r="59679" ht="13.15" customHeight="1" x14ac:dyDescent="0.2"/>
    <row r="59680" ht="13.15" customHeight="1" x14ac:dyDescent="0.2"/>
    <row r="59681" ht="13.15" customHeight="1" x14ac:dyDescent="0.2"/>
    <row r="59682" ht="13.15" customHeight="1" x14ac:dyDescent="0.2"/>
    <row r="59683" ht="13.15" customHeight="1" x14ac:dyDescent="0.2"/>
    <row r="59684" ht="13.15" customHeight="1" x14ac:dyDescent="0.2"/>
    <row r="59685" ht="13.15" customHeight="1" x14ac:dyDescent="0.2"/>
    <row r="59686" ht="13.15" customHeight="1" x14ac:dyDescent="0.2"/>
    <row r="59687" ht="13.15" customHeight="1" x14ac:dyDescent="0.2"/>
    <row r="59688" ht="13.15" customHeight="1" x14ac:dyDescent="0.2"/>
    <row r="59689" ht="13.15" customHeight="1" x14ac:dyDescent="0.2"/>
    <row r="59690" ht="13.15" customHeight="1" x14ac:dyDescent="0.2"/>
    <row r="59691" ht="13.15" customHeight="1" x14ac:dyDescent="0.2"/>
    <row r="59692" ht="13.15" customHeight="1" x14ac:dyDescent="0.2"/>
    <row r="59693" ht="13.15" customHeight="1" x14ac:dyDescent="0.2"/>
    <row r="59694" ht="13.15" customHeight="1" x14ac:dyDescent="0.2"/>
    <row r="59695" ht="13.15" customHeight="1" x14ac:dyDescent="0.2"/>
    <row r="59696" ht="13.15" customHeight="1" x14ac:dyDescent="0.2"/>
    <row r="59697" ht="13.15" customHeight="1" x14ac:dyDescent="0.2"/>
    <row r="59698" ht="13.15" customHeight="1" x14ac:dyDescent="0.2"/>
    <row r="59699" ht="13.15" customHeight="1" x14ac:dyDescent="0.2"/>
    <row r="59700" ht="13.15" customHeight="1" x14ac:dyDescent="0.2"/>
    <row r="59701" ht="13.15" customHeight="1" x14ac:dyDescent="0.2"/>
    <row r="59702" ht="13.15" customHeight="1" x14ac:dyDescent="0.2"/>
    <row r="59703" ht="13.15" customHeight="1" x14ac:dyDescent="0.2"/>
    <row r="59704" ht="13.15" customHeight="1" x14ac:dyDescent="0.2"/>
    <row r="59705" ht="13.15" customHeight="1" x14ac:dyDescent="0.2"/>
    <row r="59706" ht="13.15" customHeight="1" x14ac:dyDescent="0.2"/>
    <row r="59707" ht="13.15" customHeight="1" x14ac:dyDescent="0.2"/>
    <row r="59708" ht="13.15" customHeight="1" x14ac:dyDescent="0.2"/>
    <row r="59709" ht="13.15" customHeight="1" x14ac:dyDescent="0.2"/>
    <row r="59710" ht="13.15" customHeight="1" x14ac:dyDescent="0.2"/>
    <row r="59711" ht="13.15" customHeight="1" x14ac:dyDescent="0.2"/>
    <row r="59712" ht="13.15" customHeight="1" x14ac:dyDescent="0.2"/>
    <row r="59713" ht="13.15" customHeight="1" x14ac:dyDescent="0.2"/>
    <row r="59714" ht="13.15" customHeight="1" x14ac:dyDescent="0.2"/>
    <row r="59715" ht="13.15" customHeight="1" x14ac:dyDescent="0.2"/>
    <row r="59716" ht="13.15" customHeight="1" x14ac:dyDescent="0.2"/>
    <row r="59717" ht="13.15" customHeight="1" x14ac:dyDescent="0.2"/>
    <row r="59718" ht="13.15" customHeight="1" x14ac:dyDescent="0.2"/>
    <row r="59719" ht="13.15" customHeight="1" x14ac:dyDescent="0.2"/>
    <row r="59720" ht="13.15" customHeight="1" x14ac:dyDescent="0.2"/>
    <row r="59721" ht="13.15" customHeight="1" x14ac:dyDescent="0.2"/>
    <row r="59722" ht="13.15" customHeight="1" x14ac:dyDescent="0.2"/>
    <row r="59723" ht="13.15" customHeight="1" x14ac:dyDescent="0.2"/>
    <row r="59724" ht="13.15" customHeight="1" x14ac:dyDescent="0.2"/>
    <row r="59725" ht="13.15" customHeight="1" x14ac:dyDescent="0.2"/>
    <row r="59726" ht="13.15" customHeight="1" x14ac:dyDescent="0.2"/>
    <row r="59727" ht="13.15" customHeight="1" x14ac:dyDescent="0.2"/>
    <row r="59728" ht="13.15" customHeight="1" x14ac:dyDescent="0.2"/>
    <row r="59729" ht="13.15" customHeight="1" x14ac:dyDescent="0.2"/>
    <row r="59730" ht="13.15" customHeight="1" x14ac:dyDescent="0.2"/>
    <row r="59731" ht="13.15" customHeight="1" x14ac:dyDescent="0.2"/>
    <row r="59732" ht="13.15" customHeight="1" x14ac:dyDescent="0.2"/>
    <row r="59733" ht="13.15" customHeight="1" x14ac:dyDescent="0.2"/>
    <row r="59734" ht="13.15" customHeight="1" x14ac:dyDescent="0.2"/>
    <row r="59735" ht="13.15" customHeight="1" x14ac:dyDescent="0.2"/>
    <row r="59736" ht="13.15" customHeight="1" x14ac:dyDescent="0.2"/>
    <row r="59737" ht="13.15" customHeight="1" x14ac:dyDescent="0.2"/>
    <row r="59738" ht="13.15" customHeight="1" x14ac:dyDescent="0.2"/>
    <row r="59739" ht="13.15" customHeight="1" x14ac:dyDescent="0.2"/>
    <row r="59740" ht="13.15" customHeight="1" x14ac:dyDescent="0.2"/>
    <row r="59741" ht="13.15" customHeight="1" x14ac:dyDescent="0.2"/>
    <row r="59742" ht="13.15" customHeight="1" x14ac:dyDescent="0.2"/>
    <row r="59743" ht="13.15" customHeight="1" x14ac:dyDescent="0.2"/>
    <row r="59744" ht="13.15" customHeight="1" x14ac:dyDescent="0.2"/>
    <row r="59745" ht="13.15" customHeight="1" x14ac:dyDescent="0.2"/>
    <row r="59746" ht="13.15" customHeight="1" x14ac:dyDescent="0.2"/>
    <row r="59747" ht="13.15" customHeight="1" x14ac:dyDescent="0.2"/>
    <row r="59748" ht="13.15" customHeight="1" x14ac:dyDescent="0.2"/>
    <row r="59749" ht="13.15" customHeight="1" x14ac:dyDescent="0.2"/>
    <row r="59750" ht="13.15" customHeight="1" x14ac:dyDescent="0.2"/>
    <row r="59751" ht="13.15" customHeight="1" x14ac:dyDescent="0.2"/>
    <row r="59752" ht="13.15" customHeight="1" x14ac:dyDescent="0.2"/>
    <row r="59753" ht="13.15" customHeight="1" x14ac:dyDescent="0.2"/>
    <row r="59754" ht="13.15" customHeight="1" x14ac:dyDescent="0.2"/>
    <row r="59755" ht="13.15" customHeight="1" x14ac:dyDescent="0.2"/>
    <row r="59756" ht="13.15" customHeight="1" x14ac:dyDescent="0.2"/>
    <row r="59757" ht="13.15" customHeight="1" x14ac:dyDescent="0.2"/>
    <row r="59758" ht="13.15" customHeight="1" x14ac:dyDescent="0.2"/>
    <row r="59759" ht="13.15" customHeight="1" x14ac:dyDescent="0.2"/>
    <row r="59760" ht="13.15" customHeight="1" x14ac:dyDescent="0.2"/>
    <row r="59761" ht="13.15" customHeight="1" x14ac:dyDescent="0.2"/>
    <row r="59762" ht="13.15" customHeight="1" x14ac:dyDescent="0.2"/>
    <row r="59763" ht="13.15" customHeight="1" x14ac:dyDescent="0.2"/>
    <row r="59764" ht="13.15" customHeight="1" x14ac:dyDescent="0.2"/>
    <row r="59765" ht="13.15" customHeight="1" x14ac:dyDescent="0.2"/>
    <row r="59766" ht="13.15" customHeight="1" x14ac:dyDescent="0.2"/>
    <row r="59767" ht="13.15" customHeight="1" x14ac:dyDescent="0.2"/>
    <row r="59768" ht="13.15" customHeight="1" x14ac:dyDescent="0.2"/>
    <row r="59769" ht="13.15" customHeight="1" x14ac:dyDescent="0.2"/>
    <row r="59770" ht="13.15" customHeight="1" x14ac:dyDescent="0.2"/>
    <row r="59771" ht="13.15" customHeight="1" x14ac:dyDescent="0.2"/>
    <row r="59772" ht="13.15" customHeight="1" x14ac:dyDescent="0.2"/>
    <row r="59773" ht="13.15" customHeight="1" x14ac:dyDescent="0.2"/>
    <row r="59774" ht="13.15" customHeight="1" x14ac:dyDescent="0.2"/>
    <row r="59775" ht="13.15" customHeight="1" x14ac:dyDescent="0.2"/>
    <row r="59776" ht="13.15" customHeight="1" x14ac:dyDescent="0.2"/>
    <row r="59777" ht="13.15" customHeight="1" x14ac:dyDescent="0.2"/>
    <row r="59778" ht="13.15" customHeight="1" x14ac:dyDescent="0.2"/>
    <row r="59779" ht="13.15" customHeight="1" x14ac:dyDescent="0.2"/>
    <row r="59780" ht="13.15" customHeight="1" x14ac:dyDescent="0.2"/>
    <row r="59781" ht="13.15" customHeight="1" x14ac:dyDescent="0.2"/>
    <row r="59782" ht="13.15" customHeight="1" x14ac:dyDescent="0.2"/>
    <row r="59783" ht="13.15" customHeight="1" x14ac:dyDescent="0.2"/>
    <row r="59784" ht="13.15" customHeight="1" x14ac:dyDescent="0.2"/>
    <row r="59785" ht="13.15" customHeight="1" x14ac:dyDescent="0.2"/>
    <row r="59786" ht="13.15" customHeight="1" x14ac:dyDescent="0.2"/>
    <row r="59787" ht="13.15" customHeight="1" x14ac:dyDescent="0.2"/>
    <row r="59788" ht="13.15" customHeight="1" x14ac:dyDescent="0.2"/>
    <row r="59789" ht="13.15" customHeight="1" x14ac:dyDescent="0.2"/>
    <row r="59790" ht="13.15" customHeight="1" x14ac:dyDescent="0.2"/>
    <row r="59791" ht="13.15" customHeight="1" x14ac:dyDescent="0.2"/>
    <row r="59792" ht="13.15" customHeight="1" x14ac:dyDescent="0.2"/>
    <row r="59793" ht="13.15" customHeight="1" x14ac:dyDescent="0.2"/>
    <row r="59794" ht="13.15" customHeight="1" x14ac:dyDescent="0.2"/>
    <row r="59795" ht="13.15" customHeight="1" x14ac:dyDescent="0.2"/>
    <row r="59796" ht="13.15" customHeight="1" x14ac:dyDescent="0.2"/>
    <row r="59797" ht="13.15" customHeight="1" x14ac:dyDescent="0.2"/>
    <row r="59798" ht="13.15" customHeight="1" x14ac:dyDescent="0.2"/>
    <row r="59799" ht="13.15" customHeight="1" x14ac:dyDescent="0.2"/>
    <row r="59800" ht="13.15" customHeight="1" x14ac:dyDescent="0.2"/>
    <row r="59801" ht="13.15" customHeight="1" x14ac:dyDescent="0.2"/>
    <row r="59802" ht="13.15" customHeight="1" x14ac:dyDescent="0.2"/>
    <row r="59803" ht="13.15" customHeight="1" x14ac:dyDescent="0.2"/>
    <row r="59804" ht="13.15" customHeight="1" x14ac:dyDescent="0.2"/>
    <row r="59805" ht="13.15" customHeight="1" x14ac:dyDescent="0.2"/>
    <row r="59806" ht="13.15" customHeight="1" x14ac:dyDescent="0.2"/>
    <row r="59807" ht="13.15" customHeight="1" x14ac:dyDescent="0.2"/>
    <row r="59808" ht="13.15" customHeight="1" x14ac:dyDescent="0.2"/>
    <row r="59809" ht="13.15" customHeight="1" x14ac:dyDescent="0.2"/>
    <row r="59810" ht="13.15" customHeight="1" x14ac:dyDescent="0.2"/>
    <row r="59811" ht="13.15" customHeight="1" x14ac:dyDescent="0.2"/>
    <row r="59812" ht="13.15" customHeight="1" x14ac:dyDescent="0.2"/>
    <row r="59813" ht="13.15" customHeight="1" x14ac:dyDescent="0.2"/>
    <row r="59814" ht="13.15" customHeight="1" x14ac:dyDescent="0.2"/>
    <row r="59815" ht="13.15" customHeight="1" x14ac:dyDescent="0.2"/>
    <row r="59816" ht="13.15" customHeight="1" x14ac:dyDescent="0.2"/>
    <row r="59817" ht="13.15" customHeight="1" x14ac:dyDescent="0.2"/>
    <row r="59818" ht="13.15" customHeight="1" x14ac:dyDescent="0.2"/>
    <row r="59819" ht="13.15" customHeight="1" x14ac:dyDescent="0.2"/>
    <row r="59820" ht="13.15" customHeight="1" x14ac:dyDescent="0.2"/>
    <row r="59821" ht="13.15" customHeight="1" x14ac:dyDescent="0.2"/>
    <row r="59822" ht="13.15" customHeight="1" x14ac:dyDescent="0.2"/>
    <row r="59823" ht="13.15" customHeight="1" x14ac:dyDescent="0.2"/>
    <row r="59824" ht="13.15" customHeight="1" x14ac:dyDescent="0.2"/>
    <row r="59825" ht="13.15" customHeight="1" x14ac:dyDescent="0.2"/>
    <row r="59826" ht="13.15" customHeight="1" x14ac:dyDescent="0.2"/>
    <row r="59827" ht="13.15" customHeight="1" x14ac:dyDescent="0.2"/>
    <row r="59828" ht="13.15" customHeight="1" x14ac:dyDescent="0.2"/>
    <row r="59829" ht="13.15" customHeight="1" x14ac:dyDescent="0.2"/>
    <row r="59830" ht="13.15" customHeight="1" x14ac:dyDescent="0.2"/>
    <row r="59831" ht="13.15" customHeight="1" x14ac:dyDescent="0.2"/>
    <row r="59832" ht="13.15" customHeight="1" x14ac:dyDescent="0.2"/>
    <row r="59833" ht="13.15" customHeight="1" x14ac:dyDescent="0.2"/>
    <row r="59834" ht="13.15" customHeight="1" x14ac:dyDescent="0.2"/>
    <row r="59835" ht="13.15" customHeight="1" x14ac:dyDescent="0.2"/>
    <row r="59836" ht="13.15" customHeight="1" x14ac:dyDescent="0.2"/>
    <row r="59837" ht="13.15" customHeight="1" x14ac:dyDescent="0.2"/>
    <row r="59838" ht="13.15" customHeight="1" x14ac:dyDescent="0.2"/>
    <row r="59839" ht="13.15" customHeight="1" x14ac:dyDescent="0.2"/>
    <row r="59840" ht="13.15" customHeight="1" x14ac:dyDescent="0.2"/>
    <row r="59841" ht="13.15" customHeight="1" x14ac:dyDescent="0.2"/>
    <row r="59842" ht="13.15" customHeight="1" x14ac:dyDescent="0.2"/>
    <row r="59843" ht="13.15" customHeight="1" x14ac:dyDescent="0.2"/>
    <row r="59844" ht="13.15" customHeight="1" x14ac:dyDescent="0.2"/>
    <row r="59845" ht="13.15" customHeight="1" x14ac:dyDescent="0.2"/>
    <row r="59846" ht="13.15" customHeight="1" x14ac:dyDescent="0.2"/>
    <row r="59847" ht="13.15" customHeight="1" x14ac:dyDescent="0.2"/>
    <row r="59848" ht="13.15" customHeight="1" x14ac:dyDescent="0.2"/>
    <row r="59849" ht="13.15" customHeight="1" x14ac:dyDescent="0.2"/>
    <row r="59850" ht="13.15" customHeight="1" x14ac:dyDescent="0.2"/>
    <row r="59851" ht="13.15" customHeight="1" x14ac:dyDescent="0.2"/>
    <row r="59852" ht="13.15" customHeight="1" x14ac:dyDescent="0.2"/>
    <row r="59853" ht="13.15" customHeight="1" x14ac:dyDescent="0.2"/>
    <row r="59854" ht="13.15" customHeight="1" x14ac:dyDescent="0.2"/>
    <row r="59855" ht="13.15" customHeight="1" x14ac:dyDescent="0.2"/>
    <row r="59856" ht="13.15" customHeight="1" x14ac:dyDescent="0.2"/>
    <row r="59857" ht="13.15" customHeight="1" x14ac:dyDescent="0.2"/>
    <row r="59858" ht="13.15" customHeight="1" x14ac:dyDescent="0.2"/>
    <row r="59859" ht="13.15" customHeight="1" x14ac:dyDescent="0.2"/>
    <row r="59860" ht="13.15" customHeight="1" x14ac:dyDescent="0.2"/>
    <row r="59861" ht="13.15" customHeight="1" x14ac:dyDescent="0.2"/>
    <row r="59862" ht="13.15" customHeight="1" x14ac:dyDescent="0.2"/>
    <row r="59863" ht="13.15" customHeight="1" x14ac:dyDescent="0.2"/>
    <row r="59864" ht="13.15" customHeight="1" x14ac:dyDescent="0.2"/>
    <row r="59865" ht="13.15" customHeight="1" x14ac:dyDescent="0.2"/>
    <row r="59866" ht="13.15" customHeight="1" x14ac:dyDescent="0.2"/>
    <row r="59867" ht="13.15" customHeight="1" x14ac:dyDescent="0.2"/>
    <row r="59868" ht="13.15" customHeight="1" x14ac:dyDescent="0.2"/>
    <row r="59869" ht="13.15" customHeight="1" x14ac:dyDescent="0.2"/>
    <row r="59870" ht="13.15" customHeight="1" x14ac:dyDescent="0.2"/>
    <row r="59871" ht="13.15" customHeight="1" x14ac:dyDescent="0.2"/>
    <row r="59872" ht="13.15" customHeight="1" x14ac:dyDescent="0.2"/>
    <row r="59873" ht="13.15" customHeight="1" x14ac:dyDescent="0.2"/>
    <row r="59874" ht="13.15" customHeight="1" x14ac:dyDescent="0.2"/>
    <row r="59875" ht="13.15" customHeight="1" x14ac:dyDescent="0.2"/>
    <row r="59876" ht="13.15" customHeight="1" x14ac:dyDescent="0.2"/>
    <row r="59877" ht="13.15" customHeight="1" x14ac:dyDescent="0.2"/>
    <row r="59878" ht="13.15" customHeight="1" x14ac:dyDescent="0.2"/>
    <row r="59879" ht="13.15" customHeight="1" x14ac:dyDescent="0.2"/>
    <row r="59880" ht="13.15" customHeight="1" x14ac:dyDescent="0.2"/>
    <row r="59881" ht="13.15" customHeight="1" x14ac:dyDescent="0.2"/>
    <row r="59882" ht="13.15" customHeight="1" x14ac:dyDescent="0.2"/>
    <row r="59883" ht="13.15" customHeight="1" x14ac:dyDescent="0.2"/>
    <row r="59884" ht="13.15" customHeight="1" x14ac:dyDescent="0.2"/>
    <row r="59885" ht="13.15" customHeight="1" x14ac:dyDescent="0.2"/>
    <row r="59886" ht="13.15" customHeight="1" x14ac:dyDescent="0.2"/>
    <row r="59887" ht="13.15" customHeight="1" x14ac:dyDescent="0.2"/>
    <row r="59888" ht="13.15" customHeight="1" x14ac:dyDescent="0.2"/>
    <row r="59889" ht="13.15" customHeight="1" x14ac:dyDescent="0.2"/>
    <row r="59890" ht="13.15" customHeight="1" x14ac:dyDescent="0.2"/>
    <row r="59891" ht="13.15" customHeight="1" x14ac:dyDescent="0.2"/>
    <row r="59892" ht="13.15" customHeight="1" x14ac:dyDescent="0.2"/>
    <row r="59893" ht="13.15" customHeight="1" x14ac:dyDescent="0.2"/>
    <row r="59894" ht="13.15" customHeight="1" x14ac:dyDescent="0.2"/>
    <row r="59895" ht="13.15" customHeight="1" x14ac:dyDescent="0.2"/>
    <row r="59896" ht="13.15" customHeight="1" x14ac:dyDescent="0.2"/>
    <row r="59897" ht="13.15" customHeight="1" x14ac:dyDescent="0.2"/>
    <row r="59898" ht="13.15" customHeight="1" x14ac:dyDescent="0.2"/>
    <row r="59899" ht="13.15" customHeight="1" x14ac:dyDescent="0.2"/>
    <row r="59900" ht="13.15" customHeight="1" x14ac:dyDescent="0.2"/>
    <row r="59901" ht="13.15" customHeight="1" x14ac:dyDescent="0.2"/>
    <row r="59902" ht="13.15" customHeight="1" x14ac:dyDescent="0.2"/>
    <row r="59903" ht="13.15" customHeight="1" x14ac:dyDescent="0.2"/>
    <row r="59904" ht="13.15" customHeight="1" x14ac:dyDescent="0.2"/>
    <row r="59905" ht="13.15" customHeight="1" x14ac:dyDescent="0.2"/>
    <row r="59906" ht="13.15" customHeight="1" x14ac:dyDescent="0.2"/>
    <row r="59907" ht="13.15" customHeight="1" x14ac:dyDescent="0.2"/>
    <row r="59908" ht="13.15" customHeight="1" x14ac:dyDescent="0.2"/>
    <row r="59909" ht="13.15" customHeight="1" x14ac:dyDescent="0.2"/>
    <row r="59910" ht="13.15" customHeight="1" x14ac:dyDescent="0.2"/>
    <row r="59911" ht="13.15" customHeight="1" x14ac:dyDescent="0.2"/>
    <row r="59912" ht="13.15" customHeight="1" x14ac:dyDescent="0.2"/>
    <row r="59913" ht="13.15" customHeight="1" x14ac:dyDescent="0.2"/>
    <row r="59914" ht="13.15" customHeight="1" x14ac:dyDescent="0.2"/>
    <row r="59915" ht="13.15" customHeight="1" x14ac:dyDescent="0.2"/>
    <row r="59916" ht="13.15" customHeight="1" x14ac:dyDescent="0.2"/>
    <row r="59917" ht="13.15" customHeight="1" x14ac:dyDescent="0.2"/>
    <row r="59918" ht="13.15" customHeight="1" x14ac:dyDescent="0.2"/>
    <row r="59919" ht="13.15" customHeight="1" x14ac:dyDescent="0.2"/>
    <row r="59920" ht="13.15" customHeight="1" x14ac:dyDescent="0.2"/>
    <row r="59921" ht="13.15" customHeight="1" x14ac:dyDescent="0.2"/>
    <row r="59922" ht="13.15" customHeight="1" x14ac:dyDescent="0.2"/>
    <row r="59923" ht="13.15" customHeight="1" x14ac:dyDescent="0.2"/>
    <row r="59924" ht="13.15" customHeight="1" x14ac:dyDescent="0.2"/>
    <row r="59925" ht="13.15" customHeight="1" x14ac:dyDescent="0.2"/>
    <row r="59926" ht="13.15" customHeight="1" x14ac:dyDescent="0.2"/>
    <row r="59927" ht="13.15" customHeight="1" x14ac:dyDescent="0.2"/>
    <row r="59928" ht="13.15" customHeight="1" x14ac:dyDescent="0.2"/>
    <row r="59929" ht="13.15" customHeight="1" x14ac:dyDescent="0.2"/>
    <row r="59930" ht="13.15" customHeight="1" x14ac:dyDescent="0.2"/>
    <row r="59931" ht="13.15" customHeight="1" x14ac:dyDescent="0.2"/>
    <row r="59932" ht="13.15" customHeight="1" x14ac:dyDescent="0.2"/>
    <row r="59933" ht="13.15" customHeight="1" x14ac:dyDescent="0.2"/>
    <row r="59934" ht="13.15" customHeight="1" x14ac:dyDescent="0.2"/>
    <row r="59935" ht="13.15" customHeight="1" x14ac:dyDescent="0.2"/>
    <row r="59936" ht="13.15" customHeight="1" x14ac:dyDescent="0.2"/>
    <row r="59937" ht="13.15" customHeight="1" x14ac:dyDescent="0.2"/>
    <row r="59938" ht="13.15" customHeight="1" x14ac:dyDescent="0.2"/>
    <row r="59939" ht="13.15" customHeight="1" x14ac:dyDescent="0.2"/>
    <row r="59940" ht="13.15" customHeight="1" x14ac:dyDescent="0.2"/>
    <row r="59941" ht="13.15" customHeight="1" x14ac:dyDescent="0.2"/>
    <row r="59942" ht="13.15" customHeight="1" x14ac:dyDescent="0.2"/>
    <row r="59943" ht="13.15" customHeight="1" x14ac:dyDescent="0.2"/>
    <row r="59944" ht="13.15" customHeight="1" x14ac:dyDescent="0.2"/>
    <row r="59945" ht="13.15" customHeight="1" x14ac:dyDescent="0.2"/>
    <row r="59946" ht="13.15" customHeight="1" x14ac:dyDescent="0.2"/>
    <row r="59947" ht="13.15" customHeight="1" x14ac:dyDescent="0.2"/>
    <row r="59948" ht="13.15" customHeight="1" x14ac:dyDescent="0.2"/>
    <row r="59949" ht="13.15" customHeight="1" x14ac:dyDescent="0.2"/>
    <row r="59950" ht="13.15" customHeight="1" x14ac:dyDescent="0.2"/>
    <row r="59951" ht="13.15" customHeight="1" x14ac:dyDescent="0.2"/>
    <row r="59952" ht="13.15" customHeight="1" x14ac:dyDescent="0.2"/>
    <row r="59953" ht="13.15" customHeight="1" x14ac:dyDescent="0.2"/>
    <row r="59954" ht="13.15" customHeight="1" x14ac:dyDescent="0.2"/>
    <row r="59955" ht="13.15" customHeight="1" x14ac:dyDescent="0.2"/>
    <row r="59956" ht="13.15" customHeight="1" x14ac:dyDescent="0.2"/>
    <row r="59957" ht="13.15" customHeight="1" x14ac:dyDescent="0.2"/>
    <row r="59958" ht="13.15" customHeight="1" x14ac:dyDescent="0.2"/>
    <row r="59959" ht="13.15" customHeight="1" x14ac:dyDescent="0.2"/>
    <row r="59960" ht="13.15" customHeight="1" x14ac:dyDescent="0.2"/>
    <row r="59961" ht="13.15" customHeight="1" x14ac:dyDescent="0.2"/>
    <row r="59962" ht="13.15" customHeight="1" x14ac:dyDescent="0.2"/>
    <row r="59963" ht="13.15" customHeight="1" x14ac:dyDescent="0.2"/>
    <row r="59964" ht="13.15" customHeight="1" x14ac:dyDescent="0.2"/>
    <row r="59965" ht="13.15" customHeight="1" x14ac:dyDescent="0.2"/>
    <row r="59966" ht="13.15" customHeight="1" x14ac:dyDescent="0.2"/>
    <row r="59967" ht="13.15" customHeight="1" x14ac:dyDescent="0.2"/>
    <row r="59968" ht="13.15" customHeight="1" x14ac:dyDescent="0.2"/>
    <row r="59969" ht="13.15" customHeight="1" x14ac:dyDescent="0.2"/>
    <row r="59970" ht="13.15" customHeight="1" x14ac:dyDescent="0.2"/>
    <row r="59971" ht="13.15" customHeight="1" x14ac:dyDescent="0.2"/>
    <row r="59972" ht="13.15" customHeight="1" x14ac:dyDescent="0.2"/>
    <row r="59973" ht="13.15" customHeight="1" x14ac:dyDescent="0.2"/>
    <row r="59974" ht="13.15" customHeight="1" x14ac:dyDescent="0.2"/>
    <row r="59975" ht="13.15" customHeight="1" x14ac:dyDescent="0.2"/>
    <row r="59976" ht="13.15" customHeight="1" x14ac:dyDescent="0.2"/>
    <row r="59977" ht="13.15" customHeight="1" x14ac:dyDescent="0.2"/>
    <row r="59978" ht="13.15" customHeight="1" x14ac:dyDescent="0.2"/>
    <row r="59979" ht="13.15" customHeight="1" x14ac:dyDescent="0.2"/>
    <row r="59980" ht="13.15" customHeight="1" x14ac:dyDescent="0.2"/>
    <row r="59981" ht="13.15" customHeight="1" x14ac:dyDescent="0.2"/>
    <row r="59982" ht="13.15" customHeight="1" x14ac:dyDescent="0.2"/>
    <row r="59983" ht="13.15" customHeight="1" x14ac:dyDescent="0.2"/>
    <row r="59984" ht="13.15" customHeight="1" x14ac:dyDescent="0.2"/>
    <row r="59985" ht="13.15" customHeight="1" x14ac:dyDescent="0.2"/>
    <row r="59986" ht="13.15" customHeight="1" x14ac:dyDescent="0.2"/>
    <row r="59987" ht="13.15" customHeight="1" x14ac:dyDescent="0.2"/>
    <row r="59988" ht="13.15" customHeight="1" x14ac:dyDescent="0.2"/>
    <row r="59989" ht="13.15" customHeight="1" x14ac:dyDescent="0.2"/>
    <row r="59990" ht="13.15" customHeight="1" x14ac:dyDescent="0.2"/>
    <row r="59991" ht="13.15" customHeight="1" x14ac:dyDescent="0.2"/>
    <row r="59992" ht="13.15" customHeight="1" x14ac:dyDescent="0.2"/>
    <row r="59993" ht="13.15" customHeight="1" x14ac:dyDescent="0.2"/>
    <row r="59994" ht="13.15" customHeight="1" x14ac:dyDescent="0.2"/>
    <row r="59995" ht="13.15" customHeight="1" x14ac:dyDescent="0.2"/>
    <row r="59996" ht="13.15" customHeight="1" x14ac:dyDescent="0.2"/>
    <row r="59997" ht="13.15" customHeight="1" x14ac:dyDescent="0.2"/>
    <row r="59998" ht="13.15" customHeight="1" x14ac:dyDescent="0.2"/>
    <row r="59999" ht="13.15" customHeight="1" x14ac:dyDescent="0.2"/>
    <row r="60000" ht="13.15" customHeight="1" x14ac:dyDescent="0.2"/>
    <row r="60001" ht="13.15" customHeight="1" x14ac:dyDescent="0.2"/>
    <row r="60002" ht="13.15" customHeight="1" x14ac:dyDescent="0.2"/>
    <row r="60003" ht="13.15" customHeight="1" x14ac:dyDescent="0.2"/>
    <row r="60004" ht="13.15" customHeight="1" x14ac:dyDescent="0.2"/>
    <row r="60005" ht="13.15" customHeight="1" x14ac:dyDescent="0.2"/>
    <row r="60006" ht="13.15" customHeight="1" x14ac:dyDescent="0.2"/>
    <row r="60007" ht="13.15" customHeight="1" x14ac:dyDescent="0.2"/>
    <row r="60008" ht="13.15" customHeight="1" x14ac:dyDescent="0.2"/>
    <row r="60009" ht="13.15" customHeight="1" x14ac:dyDescent="0.2"/>
    <row r="60010" ht="13.15" customHeight="1" x14ac:dyDescent="0.2"/>
    <row r="60011" ht="13.15" customHeight="1" x14ac:dyDescent="0.2"/>
    <row r="60012" ht="13.15" customHeight="1" x14ac:dyDescent="0.2"/>
    <row r="60013" ht="13.15" customHeight="1" x14ac:dyDescent="0.2"/>
    <row r="60014" ht="13.15" customHeight="1" x14ac:dyDescent="0.2"/>
    <row r="60015" ht="13.15" customHeight="1" x14ac:dyDescent="0.2"/>
    <row r="60016" ht="13.15" customHeight="1" x14ac:dyDescent="0.2"/>
    <row r="60017" ht="13.15" customHeight="1" x14ac:dyDescent="0.2"/>
    <row r="60018" ht="13.15" customHeight="1" x14ac:dyDescent="0.2"/>
    <row r="60019" ht="13.15" customHeight="1" x14ac:dyDescent="0.2"/>
    <row r="60020" ht="13.15" customHeight="1" x14ac:dyDescent="0.2"/>
    <row r="60021" ht="13.15" customHeight="1" x14ac:dyDescent="0.2"/>
    <row r="60022" ht="13.15" customHeight="1" x14ac:dyDescent="0.2"/>
    <row r="60023" ht="13.15" customHeight="1" x14ac:dyDescent="0.2"/>
    <row r="60024" ht="13.15" customHeight="1" x14ac:dyDescent="0.2"/>
    <row r="60025" ht="13.15" customHeight="1" x14ac:dyDescent="0.2"/>
    <row r="60026" ht="13.15" customHeight="1" x14ac:dyDescent="0.2"/>
    <row r="60027" ht="13.15" customHeight="1" x14ac:dyDescent="0.2"/>
    <row r="60028" ht="13.15" customHeight="1" x14ac:dyDescent="0.2"/>
    <row r="60029" ht="13.15" customHeight="1" x14ac:dyDescent="0.2"/>
    <row r="60030" ht="13.15" customHeight="1" x14ac:dyDescent="0.2"/>
    <row r="60031" ht="13.15" customHeight="1" x14ac:dyDescent="0.2"/>
    <row r="60032" ht="13.15" customHeight="1" x14ac:dyDescent="0.2"/>
    <row r="60033" ht="13.15" customHeight="1" x14ac:dyDescent="0.2"/>
    <row r="60034" ht="13.15" customHeight="1" x14ac:dyDescent="0.2"/>
    <row r="60035" ht="13.15" customHeight="1" x14ac:dyDescent="0.2"/>
    <row r="60036" ht="13.15" customHeight="1" x14ac:dyDescent="0.2"/>
    <row r="60037" ht="13.15" customHeight="1" x14ac:dyDescent="0.2"/>
    <row r="60038" ht="13.15" customHeight="1" x14ac:dyDescent="0.2"/>
    <row r="60039" ht="13.15" customHeight="1" x14ac:dyDescent="0.2"/>
    <row r="60040" ht="13.15" customHeight="1" x14ac:dyDescent="0.2"/>
    <row r="60041" ht="13.15" customHeight="1" x14ac:dyDescent="0.2"/>
    <row r="60042" ht="13.15" customHeight="1" x14ac:dyDescent="0.2"/>
    <row r="60043" ht="13.15" customHeight="1" x14ac:dyDescent="0.2"/>
    <row r="60044" ht="13.15" customHeight="1" x14ac:dyDescent="0.2"/>
    <row r="60045" ht="13.15" customHeight="1" x14ac:dyDescent="0.2"/>
    <row r="60046" ht="13.15" customHeight="1" x14ac:dyDescent="0.2"/>
    <row r="60047" ht="13.15" customHeight="1" x14ac:dyDescent="0.2"/>
    <row r="60048" ht="13.15" customHeight="1" x14ac:dyDescent="0.2"/>
    <row r="60049" ht="13.15" customHeight="1" x14ac:dyDescent="0.2"/>
    <row r="60050" ht="13.15" customHeight="1" x14ac:dyDescent="0.2"/>
    <row r="60051" ht="13.15" customHeight="1" x14ac:dyDescent="0.2"/>
    <row r="60052" ht="13.15" customHeight="1" x14ac:dyDescent="0.2"/>
    <row r="60053" ht="13.15" customHeight="1" x14ac:dyDescent="0.2"/>
    <row r="60054" ht="13.15" customHeight="1" x14ac:dyDescent="0.2"/>
    <row r="60055" ht="13.15" customHeight="1" x14ac:dyDescent="0.2"/>
    <row r="60056" ht="13.15" customHeight="1" x14ac:dyDescent="0.2"/>
    <row r="60057" ht="13.15" customHeight="1" x14ac:dyDescent="0.2"/>
    <row r="60058" ht="13.15" customHeight="1" x14ac:dyDescent="0.2"/>
    <row r="60059" ht="13.15" customHeight="1" x14ac:dyDescent="0.2"/>
    <row r="60060" ht="13.15" customHeight="1" x14ac:dyDescent="0.2"/>
    <row r="60061" ht="13.15" customHeight="1" x14ac:dyDescent="0.2"/>
    <row r="60062" ht="13.15" customHeight="1" x14ac:dyDescent="0.2"/>
    <row r="60063" ht="13.15" customHeight="1" x14ac:dyDescent="0.2"/>
    <row r="60064" ht="13.15" customHeight="1" x14ac:dyDescent="0.2"/>
    <row r="60065" ht="13.15" customHeight="1" x14ac:dyDescent="0.2"/>
    <row r="60066" ht="13.15" customHeight="1" x14ac:dyDescent="0.2"/>
    <row r="60067" ht="13.15" customHeight="1" x14ac:dyDescent="0.2"/>
    <row r="60068" ht="13.15" customHeight="1" x14ac:dyDescent="0.2"/>
    <row r="60069" ht="13.15" customHeight="1" x14ac:dyDescent="0.2"/>
    <row r="60070" ht="13.15" customHeight="1" x14ac:dyDescent="0.2"/>
    <row r="60071" ht="13.15" customHeight="1" x14ac:dyDescent="0.2"/>
    <row r="60072" ht="13.15" customHeight="1" x14ac:dyDescent="0.2"/>
    <row r="60073" ht="13.15" customHeight="1" x14ac:dyDescent="0.2"/>
    <row r="60074" ht="13.15" customHeight="1" x14ac:dyDescent="0.2"/>
    <row r="60075" ht="13.15" customHeight="1" x14ac:dyDescent="0.2"/>
    <row r="60076" ht="13.15" customHeight="1" x14ac:dyDescent="0.2"/>
    <row r="60077" ht="13.15" customHeight="1" x14ac:dyDescent="0.2"/>
    <row r="60078" ht="13.15" customHeight="1" x14ac:dyDescent="0.2"/>
    <row r="60079" ht="13.15" customHeight="1" x14ac:dyDescent="0.2"/>
    <row r="60080" ht="13.15" customHeight="1" x14ac:dyDescent="0.2"/>
    <row r="60081" ht="13.15" customHeight="1" x14ac:dyDescent="0.2"/>
    <row r="60082" ht="13.15" customHeight="1" x14ac:dyDescent="0.2"/>
    <row r="60083" ht="13.15" customHeight="1" x14ac:dyDescent="0.2"/>
    <row r="60084" ht="13.15" customHeight="1" x14ac:dyDescent="0.2"/>
    <row r="60085" ht="13.15" customHeight="1" x14ac:dyDescent="0.2"/>
    <row r="60086" ht="13.15" customHeight="1" x14ac:dyDescent="0.2"/>
    <row r="60087" ht="13.15" customHeight="1" x14ac:dyDescent="0.2"/>
    <row r="60088" ht="13.15" customHeight="1" x14ac:dyDescent="0.2"/>
    <row r="60089" ht="13.15" customHeight="1" x14ac:dyDescent="0.2"/>
    <row r="60090" ht="13.15" customHeight="1" x14ac:dyDescent="0.2"/>
    <row r="60091" ht="13.15" customHeight="1" x14ac:dyDescent="0.2"/>
    <row r="60092" ht="13.15" customHeight="1" x14ac:dyDescent="0.2"/>
    <row r="60093" ht="13.15" customHeight="1" x14ac:dyDescent="0.2"/>
    <row r="60094" ht="13.15" customHeight="1" x14ac:dyDescent="0.2"/>
    <row r="60095" ht="13.15" customHeight="1" x14ac:dyDescent="0.2"/>
    <row r="60096" ht="13.15" customHeight="1" x14ac:dyDescent="0.2"/>
    <row r="60097" ht="13.15" customHeight="1" x14ac:dyDescent="0.2"/>
    <row r="60098" ht="13.15" customHeight="1" x14ac:dyDescent="0.2"/>
    <row r="60099" ht="13.15" customHeight="1" x14ac:dyDescent="0.2"/>
    <row r="60100" ht="13.15" customHeight="1" x14ac:dyDescent="0.2"/>
    <row r="60101" ht="13.15" customHeight="1" x14ac:dyDescent="0.2"/>
    <row r="60102" ht="13.15" customHeight="1" x14ac:dyDescent="0.2"/>
    <row r="60103" ht="13.15" customHeight="1" x14ac:dyDescent="0.2"/>
    <row r="60104" ht="13.15" customHeight="1" x14ac:dyDescent="0.2"/>
    <row r="60105" ht="13.15" customHeight="1" x14ac:dyDescent="0.2"/>
    <row r="60106" ht="13.15" customHeight="1" x14ac:dyDescent="0.2"/>
    <row r="60107" ht="13.15" customHeight="1" x14ac:dyDescent="0.2"/>
    <row r="60108" ht="13.15" customHeight="1" x14ac:dyDescent="0.2"/>
    <row r="60109" ht="13.15" customHeight="1" x14ac:dyDescent="0.2"/>
    <row r="60110" ht="13.15" customHeight="1" x14ac:dyDescent="0.2"/>
    <row r="60111" ht="13.15" customHeight="1" x14ac:dyDescent="0.2"/>
    <row r="60112" ht="13.15" customHeight="1" x14ac:dyDescent="0.2"/>
    <row r="60113" ht="13.15" customHeight="1" x14ac:dyDescent="0.2"/>
    <row r="60114" ht="13.15" customHeight="1" x14ac:dyDescent="0.2"/>
    <row r="60115" ht="13.15" customHeight="1" x14ac:dyDescent="0.2"/>
    <row r="60116" ht="13.15" customHeight="1" x14ac:dyDescent="0.2"/>
    <row r="60117" ht="13.15" customHeight="1" x14ac:dyDescent="0.2"/>
    <row r="60118" ht="13.15" customHeight="1" x14ac:dyDescent="0.2"/>
    <row r="60119" ht="13.15" customHeight="1" x14ac:dyDescent="0.2"/>
    <row r="60120" ht="13.15" customHeight="1" x14ac:dyDescent="0.2"/>
    <row r="60121" ht="13.15" customHeight="1" x14ac:dyDescent="0.2"/>
    <row r="60122" ht="13.15" customHeight="1" x14ac:dyDescent="0.2"/>
    <row r="60123" ht="13.15" customHeight="1" x14ac:dyDescent="0.2"/>
    <row r="60124" ht="13.15" customHeight="1" x14ac:dyDescent="0.2"/>
    <row r="60125" ht="13.15" customHeight="1" x14ac:dyDescent="0.2"/>
    <row r="60126" ht="13.15" customHeight="1" x14ac:dyDescent="0.2"/>
    <row r="60127" ht="13.15" customHeight="1" x14ac:dyDescent="0.2"/>
    <row r="60128" ht="13.15" customHeight="1" x14ac:dyDescent="0.2"/>
    <row r="60129" ht="13.15" customHeight="1" x14ac:dyDescent="0.2"/>
    <row r="60130" ht="13.15" customHeight="1" x14ac:dyDescent="0.2"/>
    <row r="60131" ht="13.15" customHeight="1" x14ac:dyDescent="0.2"/>
    <row r="60132" ht="13.15" customHeight="1" x14ac:dyDescent="0.2"/>
    <row r="60133" ht="13.15" customHeight="1" x14ac:dyDescent="0.2"/>
    <row r="60134" ht="13.15" customHeight="1" x14ac:dyDescent="0.2"/>
    <row r="60135" ht="13.15" customHeight="1" x14ac:dyDescent="0.2"/>
    <row r="60136" ht="13.15" customHeight="1" x14ac:dyDescent="0.2"/>
    <row r="60137" ht="13.15" customHeight="1" x14ac:dyDescent="0.2"/>
    <row r="60138" ht="13.15" customHeight="1" x14ac:dyDescent="0.2"/>
    <row r="60139" ht="13.15" customHeight="1" x14ac:dyDescent="0.2"/>
    <row r="60140" ht="13.15" customHeight="1" x14ac:dyDescent="0.2"/>
    <row r="60141" ht="13.15" customHeight="1" x14ac:dyDescent="0.2"/>
    <row r="60142" ht="13.15" customHeight="1" x14ac:dyDescent="0.2"/>
    <row r="60143" ht="13.15" customHeight="1" x14ac:dyDescent="0.2"/>
    <row r="60144" ht="13.15" customHeight="1" x14ac:dyDescent="0.2"/>
    <row r="60145" ht="13.15" customHeight="1" x14ac:dyDescent="0.2"/>
    <row r="60146" ht="13.15" customHeight="1" x14ac:dyDescent="0.2"/>
    <row r="60147" ht="13.15" customHeight="1" x14ac:dyDescent="0.2"/>
    <row r="60148" ht="13.15" customHeight="1" x14ac:dyDescent="0.2"/>
    <row r="60149" ht="13.15" customHeight="1" x14ac:dyDescent="0.2"/>
    <row r="60150" ht="13.15" customHeight="1" x14ac:dyDescent="0.2"/>
    <row r="60151" ht="13.15" customHeight="1" x14ac:dyDescent="0.2"/>
    <row r="60152" ht="13.15" customHeight="1" x14ac:dyDescent="0.2"/>
    <row r="60153" ht="13.15" customHeight="1" x14ac:dyDescent="0.2"/>
    <row r="60154" ht="13.15" customHeight="1" x14ac:dyDescent="0.2"/>
    <row r="60155" ht="13.15" customHeight="1" x14ac:dyDescent="0.2"/>
    <row r="60156" ht="13.15" customHeight="1" x14ac:dyDescent="0.2"/>
    <row r="60157" ht="13.15" customHeight="1" x14ac:dyDescent="0.2"/>
    <row r="60158" ht="13.15" customHeight="1" x14ac:dyDescent="0.2"/>
    <row r="60159" ht="13.15" customHeight="1" x14ac:dyDescent="0.2"/>
    <row r="60160" ht="13.15" customHeight="1" x14ac:dyDescent="0.2"/>
    <row r="60161" ht="13.15" customHeight="1" x14ac:dyDescent="0.2"/>
    <row r="60162" ht="13.15" customHeight="1" x14ac:dyDescent="0.2"/>
    <row r="60163" ht="13.15" customHeight="1" x14ac:dyDescent="0.2"/>
    <row r="60164" ht="13.15" customHeight="1" x14ac:dyDescent="0.2"/>
    <row r="60165" ht="13.15" customHeight="1" x14ac:dyDescent="0.2"/>
    <row r="60166" ht="13.15" customHeight="1" x14ac:dyDescent="0.2"/>
    <row r="60167" ht="13.15" customHeight="1" x14ac:dyDescent="0.2"/>
    <row r="60168" ht="13.15" customHeight="1" x14ac:dyDescent="0.2"/>
    <row r="60169" ht="13.15" customHeight="1" x14ac:dyDescent="0.2"/>
    <row r="60170" ht="13.15" customHeight="1" x14ac:dyDescent="0.2"/>
    <row r="60171" ht="13.15" customHeight="1" x14ac:dyDescent="0.2"/>
    <row r="60172" ht="13.15" customHeight="1" x14ac:dyDescent="0.2"/>
    <row r="60173" ht="13.15" customHeight="1" x14ac:dyDescent="0.2"/>
    <row r="60174" ht="13.15" customHeight="1" x14ac:dyDescent="0.2"/>
    <row r="60175" ht="13.15" customHeight="1" x14ac:dyDescent="0.2"/>
    <row r="60176" ht="13.15" customHeight="1" x14ac:dyDescent="0.2"/>
    <row r="60177" ht="13.15" customHeight="1" x14ac:dyDescent="0.2"/>
    <row r="60178" ht="13.15" customHeight="1" x14ac:dyDescent="0.2"/>
    <row r="60179" ht="13.15" customHeight="1" x14ac:dyDescent="0.2"/>
    <row r="60180" ht="13.15" customHeight="1" x14ac:dyDescent="0.2"/>
    <row r="60181" ht="13.15" customHeight="1" x14ac:dyDescent="0.2"/>
    <row r="60182" ht="13.15" customHeight="1" x14ac:dyDescent="0.2"/>
    <row r="60183" ht="13.15" customHeight="1" x14ac:dyDescent="0.2"/>
    <row r="60184" ht="13.15" customHeight="1" x14ac:dyDescent="0.2"/>
    <row r="60185" ht="13.15" customHeight="1" x14ac:dyDescent="0.2"/>
    <row r="60186" ht="13.15" customHeight="1" x14ac:dyDescent="0.2"/>
    <row r="60187" ht="13.15" customHeight="1" x14ac:dyDescent="0.2"/>
    <row r="60188" ht="13.15" customHeight="1" x14ac:dyDescent="0.2"/>
    <row r="60189" ht="13.15" customHeight="1" x14ac:dyDescent="0.2"/>
    <row r="60190" ht="13.15" customHeight="1" x14ac:dyDescent="0.2"/>
    <row r="60191" ht="13.15" customHeight="1" x14ac:dyDescent="0.2"/>
    <row r="60192" ht="13.15" customHeight="1" x14ac:dyDescent="0.2"/>
    <row r="60193" ht="13.15" customHeight="1" x14ac:dyDescent="0.2"/>
    <row r="60194" ht="13.15" customHeight="1" x14ac:dyDescent="0.2"/>
    <row r="60195" ht="13.15" customHeight="1" x14ac:dyDescent="0.2"/>
    <row r="60196" ht="13.15" customHeight="1" x14ac:dyDescent="0.2"/>
    <row r="60197" ht="13.15" customHeight="1" x14ac:dyDescent="0.2"/>
    <row r="60198" ht="13.15" customHeight="1" x14ac:dyDescent="0.2"/>
    <row r="60199" ht="13.15" customHeight="1" x14ac:dyDescent="0.2"/>
    <row r="60200" ht="13.15" customHeight="1" x14ac:dyDescent="0.2"/>
    <row r="60201" ht="13.15" customHeight="1" x14ac:dyDescent="0.2"/>
    <row r="60202" ht="13.15" customHeight="1" x14ac:dyDescent="0.2"/>
    <row r="60203" ht="13.15" customHeight="1" x14ac:dyDescent="0.2"/>
    <row r="60204" ht="13.15" customHeight="1" x14ac:dyDescent="0.2"/>
    <row r="60205" ht="13.15" customHeight="1" x14ac:dyDescent="0.2"/>
    <row r="60206" ht="13.15" customHeight="1" x14ac:dyDescent="0.2"/>
    <row r="60207" ht="13.15" customHeight="1" x14ac:dyDescent="0.2"/>
    <row r="60208" ht="13.15" customHeight="1" x14ac:dyDescent="0.2"/>
    <row r="60209" ht="13.15" customHeight="1" x14ac:dyDescent="0.2"/>
    <row r="60210" ht="13.15" customHeight="1" x14ac:dyDescent="0.2"/>
    <row r="60211" ht="13.15" customHeight="1" x14ac:dyDescent="0.2"/>
    <row r="60212" ht="13.15" customHeight="1" x14ac:dyDescent="0.2"/>
    <row r="60213" ht="13.15" customHeight="1" x14ac:dyDescent="0.2"/>
    <row r="60214" ht="13.15" customHeight="1" x14ac:dyDescent="0.2"/>
    <row r="60215" ht="13.15" customHeight="1" x14ac:dyDescent="0.2"/>
    <row r="60216" ht="13.15" customHeight="1" x14ac:dyDescent="0.2"/>
    <row r="60217" ht="13.15" customHeight="1" x14ac:dyDescent="0.2"/>
    <row r="60218" ht="13.15" customHeight="1" x14ac:dyDescent="0.2"/>
    <row r="60219" ht="13.15" customHeight="1" x14ac:dyDescent="0.2"/>
    <row r="60220" ht="13.15" customHeight="1" x14ac:dyDescent="0.2"/>
    <row r="60221" ht="13.15" customHeight="1" x14ac:dyDescent="0.2"/>
    <row r="60222" ht="13.15" customHeight="1" x14ac:dyDescent="0.2"/>
    <row r="60223" ht="13.15" customHeight="1" x14ac:dyDescent="0.2"/>
    <row r="60224" ht="13.15" customHeight="1" x14ac:dyDescent="0.2"/>
    <row r="60225" ht="13.15" customHeight="1" x14ac:dyDescent="0.2"/>
    <row r="60226" ht="13.15" customHeight="1" x14ac:dyDescent="0.2"/>
    <row r="60227" ht="13.15" customHeight="1" x14ac:dyDescent="0.2"/>
    <row r="60228" ht="13.15" customHeight="1" x14ac:dyDescent="0.2"/>
    <row r="60229" ht="13.15" customHeight="1" x14ac:dyDescent="0.2"/>
    <row r="60230" ht="13.15" customHeight="1" x14ac:dyDescent="0.2"/>
    <row r="60231" ht="13.15" customHeight="1" x14ac:dyDescent="0.2"/>
    <row r="60232" ht="13.15" customHeight="1" x14ac:dyDescent="0.2"/>
    <row r="60233" ht="13.15" customHeight="1" x14ac:dyDescent="0.2"/>
    <row r="60234" ht="13.15" customHeight="1" x14ac:dyDescent="0.2"/>
    <row r="60235" ht="13.15" customHeight="1" x14ac:dyDescent="0.2"/>
    <row r="60236" ht="13.15" customHeight="1" x14ac:dyDescent="0.2"/>
    <row r="60237" ht="13.15" customHeight="1" x14ac:dyDescent="0.2"/>
    <row r="60238" ht="13.15" customHeight="1" x14ac:dyDescent="0.2"/>
    <row r="60239" ht="13.15" customHeight="1" x14ac:dyDescent="0.2"/>
    <row r="60240" ht="13.15" customHeight="1" x14ac:dyDescent="0.2"/>
    <row r="60241" ht="13.15" customHeight="1" x14ac:dyDescent="0.2"/>
    <row r="60242" ht="13.15" customHeight="1" x14ac:dyDescent="0.2"/>
    <row r="60243" ht="13.15" customHeight="1" x14ac:dyDescent="0.2"/>
    <row r="60244" ht="13.15" customHeight="1" x14ac:dyDescent="0.2"/>
    <row r="60245" ht="13.15" customHeight="1" x14ac:dyDescent="0.2"/>
    <row r="60246" ht="13.15" customHeight="1" x14ac:dyDescent="0.2"/>
    <row r="60247" ht="13.15" customHeight="1" x14ac:dyDescent="0.2"/>
    <row r="60248" ht="13.15" customHeight="1" x14ac:dyDescent="0.2"/>
    <row r="60249" ht="13.15" customHeight="1" x14ac:dyDescent="0.2"/>
    <row r="60250" ht="13.15" customHeight="1" x14ac:dyDescent="0.2"/>
    <row r="60251" ht="13.15" customHeight="1" x14ac:dyDescent="0.2"/>
    <row r="60252" ht="13.15" customHeight="1" x14ac:dyDescent="0.2"/>
    <row r="60253" ht="13.15" customHeight="1" x14ac:dyDescent="0.2"/>
    <row r="60254" ht="13.15" customHeight="1" x14ac:dyDescent="0.2"/>
    <row r="60255" ht="13.15" customHeight="1" x14ac:dyDescent="0.2"/>
    <row r="60256" ht="13.15" customHeight="1" x14ac:dyDescent="0.2"/>
    <row r="60257" ht="13.15" customHeight="1" x14ac:dyDescent="0.2"/>
    <row r="60258" ht="13.15" customHeight="1" x14ac:dyDescent="0.2"/>
    <row r="60259" ht="13.15" customHeight="1" x14ac:dyDescent="0.2"/>
    <row r="60260" ht="13.15" customHeight="1" x14ac:dyDescent="0.2"/>
    <row r="60261" ht="13.15" customHeight="1" x14ac:dyDescent="0.2"/>
    <row r="60262" ht="13.15" customHeight="1" x14ac:dyDescent="0.2"/>
    <row r="60263" ht="13.15" customHeight="1" x14ac:dyDescent="0.2"/>
    <row r="60264" ht="13.15" customHeight="1" x14ac:dyDescent="0.2"/>
    <row r="60265" ht="13.15" customHeight="1" x14ac:dyDescent="0.2"/>
    <row r="60266" ht="13.15" customHeight="1" x14ac:dyDescent="0.2"/>
    <row r="60267" ht="13.15" customHeight="1" x14ac:dyDescent="0.2"/>
    <row r="60268" ht="13.15" customHeight="1" x14ac:dyDescent="0.2"/>
    <row r="60269" ht="13.15" customHeight="1" x14ac:dyDescent="0.2"/>
    <row r="60270" ht="13.15" customHeight="1" x14ac:dyDescent="0.2"/>
    <row r="60271" ht="13.15" customHeight="1" x14ac:dyDescent="0.2"/>
    <row r="60272" ht="13.15" customHeight="1" x14ac:dyDescent="0.2"/>
    <row r="60273" ht="13.15" customHeight="1" x14ac:dyDescent="0.2"/>
    <row r="60274" ht="13.15" customHeight="1" x14ac:dyDescent="0.2"/>
    <row r="60275" ht="13.15" customHeight="1" x14ac:dyDescent="0.2"/>
    <row r="60276" ht="13.15" customHeight="1" x14ac:dyDescent="0.2"/>
    <row r="60277" ht="13.15" customHeight="1" x14ac:dyDescent="0.2"/>
    <row r="60278" ht="13.15" customHeight="1" x14ac:dyDescent="0.2"/>
    <row r="60279" ht="13.15" customHeight="1" x14ac:dyDescent="0.2"/>
    <row r="60280" ht="13.15" customHeight="1" x14ac:dyDescent="0.2"/>
    <row r="60281" ht="13.15" customHeight="1" x14ac:dyDescent="0.2"/>
    <row r="60282" ht="13.15" customHeight="1" x14ac:dyDescent="0.2"/>
    <row r="60283" ht="13.15" customHeight="1" x14ac:dyDescent="0.2"/>
    <row r="60284" ht="13.15" customHeight="1" x14ac:dyDescent="0.2"/>
    <row r="60285" ht="13.15" customHeight="1" x14ac:dyDescent="0.2"/>
    <row r="60286" ht="13.15" customHeight="1" x14ac:dyDescent="0.2"/>
    <row r="60287" ht="13.15" customHeight="1" x14ac:dyDescent="0.2"/>
    <row r="60288" ht="13.15" customHeight="1" x14ac:dyDescent="0.2"/>
    <row r="60289" ht="13.15" customHeight="1" x14ac:dyDescent="0.2"/>
    <row r="60290" ht="13.15" customHeight="1" x14ac:dyDescent="0.2"/>
    <row r="60291" ht="13.15" customHeight="1" x14ac:dyDescent="0.2"/>
    <row r="60292" ht="13.15" customHeight="1" x14ac:dyDescent="0.2"/>
    <row r="60293" ht="13.15" customHeight="1" x14ac:dyDescent="0.2"/>
    <row r="60294" ht="13.15" customHeight="1" x14ac:dyDescent="0.2"/>
    <row r="60295" ht="13.15" customHeight="1" x14ac:dyDescent="0.2"/>
    <row r="60296" ht="13.15" customHeight="1" x14ac:dyDescent="0.2"/>
    <row r="60297" ht="13.15" customHeight="1" x14ac:dyDescent="0.2"/>
    <row r="60298" ht="13.15" customHeight="1" x14ac:dyDescent="0.2"/>
    <row r="60299" ht="13.15" customHeight="1" x14ac:dyDescent="0.2"/>
    <row r="60300" ht="13.15" customHeight="1" x14ac:dyDescent="0.2"/>
    <row r="60301" ht="13.15" customHeight="1" x14ac:dyDescent="0.2"/>
    <row r="60302" ht="13.15" customHeight="1" x14ac:dyDescent="0.2"/>
    <row r="60303" ht="13.15" customHeight="1" x14ac:dyDescent="0.2"/>
    <row r="60304" ht="13.15" customHeight="1" x14ac:dyDescent="0.2"/>
    <row r="60305" ht="13.15" customHeight="1" x14ac:dyDescent="0.2"/>
    <row r="60306" ht="13.15" customHeight="1" x14ac:dyDescent="0.2"/>
    <row r="60307" ht="13.15" customHeight="1" x14ac:dyDescent="0.2"/>
    <row r="60308" ht="13.15" customHeight="1" x14ac:dyDescent="0.2"/>
    <row r="60309" ht="13.15" customHeight="1" x14ac:dyDescent="0.2"/>
    <row r="60310" ht="13.15" customHeight="1" x14ac:dyDescent="0.2"/>
    <row r="60311" ht="13.15" customHeight="1" x14ac:dyDescent="0.2"/>
    <row r="60312" ht="13.15" customHeight="1" x14ac:dyDescent="0.2"/>
    <row r="60313" ht="13.15" customHeight="1" x14ac:dyDescent="0.2"/>
    <row r="60314" ht="13.15" customHeight="1" x14ac:dyDescent="0.2"/>
    <row r="60315" ht="13.15" customHeight="1" x14ac:dyDescent="0.2"/>
    <row r="60316" ht="13.15" customHeight="1" x14ac:dyDescent="0.2"/>
    <row r="60317" ht="13.15" customHeight="1" x14ac:dyDescent="0.2"/>
    <row r="60318" ht="13.15" customHeight="1" x14ac:dyDescent="0.2"/>
    <row r="60319" ht="13.15" customHeight="1" x14ac:dyDescent="0.2"/>
    <row r="60320" ht="13.15" customHeight="1" x14ac:dyDescent="0.2"/>
    <row r="60321" ht="13.15" customHeight="1" x14ac:dyDescent="0.2"/>
    <row r="60322" ht="13.15" customHeight="1" x14ac:dyDescent="0.2"/>
    <row r="60323" ht="13.15" customHeight="1" x14ac:dyDescent="0.2"/>
    <row r="60324" ht="13.15" customHeight="1" x14ac:dyDescent="0.2"/>
    <row r="60325" ht="13.15" customHeight="1" x14ac:dyDescent="0.2"/>
    <row r="60326" ht="13.15" customHeight="1" x14ac:dyDescent="0.2"/>
    <row r="60327" ht="13.15" customHeight="1" x14ac:dyDescent="0.2"/>
    <row r="60328" ht="13.15" customHeight="1" x14ac:dyDescent="0.2"/>
    <row r="60329" ht="13.15" customHeight="1" x14ac:dyDescent="0.2"/>
    <row r="60330" ht="13.15" customHeight="1" x14ac:dyDescent="0.2"/>
    <row r="60331" ht="13.15" customHeight="1" x14ac:dyDescent="0.2"/>
    <row r="60332" ht="13.15" customHeight="1" x14ac:dyDescent="0.2"/>
    <row r="60333" ht="13.15" customHeight="1" x14ac:dyDescent="0.2"/>
    <row r="60334" ht="13.15" customHeight="1" x14ac:dyDescent="0.2"/>
    <row r="60335" ht="13.15" customHeight="1" x14ac:dyDescent="0.2"/>
    <row r="60336" ht="13.15" customHeight="1" x14ac:dyDescent="0.2"/>
    <row r="60337" ht="13.15" customHeight="1" x14ac:dyDescent="0.2"/>
    <row r="60338" ht="13.15" customHeight="1" x14ac:dyDescent="0.2"/>
    <row r="60339" ht="13.15" customHeight="1" x14ac:dyDescent="0.2"/>
    <row r="60340" ht="13.15" customHeight="1" x14ac:dyDescent="0.2"/>
    <row r="60341" ht="13.15" customHeight="1" x14ac:dyDescent="0.2"/>
    <row r="60342" ht="13.15" customHeight="1" x14ac:dyDescent="0.2"/>
    <row r="60343" ht="13.15" customHeight="1" x14ac:dyDescent="0.2"/>
    <row r="60344" ht="13.15" customHeight="1" x14ac:dyDescent="0.2"/>
    <row r="60345" ht="13.15" customHeight="1" x14ac:dyDescent="0.2"/>
    <row r="60346" ht="13.15" customHeight="1" x14ac:dyDescent="0.2"/>
    <row r="60347" ht="13.15" customHeight="1" x14ac:dyDescent="0.2"/>
    <row r="60348" ht="13.15" customHeight="1" x14ac:dyDescent="0.2"/>
    <row r="60349" ht="13.15" customHeight="1" x14ac:dyDescent="0.2"/>
    <row r="60350" ht="13.15" customHeight="1" x14ac:dyDescent="0.2"/>
    <row r="60351" ht="13.15" customHeight="1" x14ac:dyDescent="0.2"/>
    <row r="60352" ht="13.15" customHeight="1" x14ac:dyDescent="0.2"/>
    <row r="60353" ht="13.15" customHeight="1" x14ac:dyDescent="0.2"/>
    <row r="60354" ht="13.15" customHeight="1" x14ac:dyDescent="0.2"/>
    <row r="60355" ht="13.15" customHeight="1" x14ac:dyDescent="0.2"/>
    <row r="60356" ht="13.15" customHeight="1" x14ac:dyDescent="0.2"/>
    <row r="60357" ht="13.15" customHeight="1" x14ac:dyDescent="0.2"/>
    <row r="60358" ht="13.15" customHeight="1" x14ac:dyDescent="0.2"/>
    <row r="60359" ht="13.15" customHeight="1" x14ac:dyDescent="0.2"/>
    <row r="60360" ht="13.15" customHeight="1" x14ac:dyDescent="0.2"/>
    <row r="60361" ht="13.15" customHeight="1" x14ac:dyDescent="0.2"/>
    <row r="60362" ht="13.15" customHeight="1" x14ac:dyDescent="0.2"/>
    <row r="60363" ht="13.15" customHeight="1" x14ac:dyDescent="0.2"/>
    <row r="60364" ht="13.15" customHeight="1" x14ac:dyDescent="0.2"/>
    <row r="60365" ht="13.15" customHeight="1" x14ac:dyDescent="0.2"/>
    <row r="60366" ht="13.15" customHeight="1" x14ac:dyDescent="0.2"/>
    <row r="60367" ht="13.15" customHeight="1" x14ac:dyDescent="0.2"/>
    <row r="60368" ht="13.15" customHeight="1" x14ac:dyDescent="0.2"/>
    <row r="60369" ht="13.15" customHeight="1" x14ac:dyDescent="0.2"/>
    <row r="60370" ht="13.15" customHeight="1" x14ac:dyDescent="0.2"/>
    <row r="60371" ht="13.15" customHeight="1" x14ac:dyDescent="0.2"/>
    <row r="60372" ht="13.15" customHeight="1" x14ac:dyDescent="0.2"/>
    <row r="60373" ht="13.15" customHeight="1" x14ac:dyDescent="0.2"/>
    <row r="60374" ht="13.15" customHeight="1" x14ac:dyDescent="0.2"/>
    <row r="60375" ht="13.15" customHeight="1" x14ac:dyDescent="0.2"/>
    <row r="60376" ht="13.15" customHeight="1" x14ac:dyDescent="0.2"/>
    <row r="60377" ht="13.15" customHeight="1" x14ac:dyDescent="0.2"/>
    <row r="60378" ht="13.15" customHeight="1" x14ac:dyDescent="0.2"/>
    <row r="60379" ht="13.15" customHeight="1" x14ac:dyDescent="0.2"/>
    <row r="60380" ht="13.15" customHeight="1" x14ac:dyDescent="0.2"/>
    <row r="60381" ht="13.15" customHeight="1" x14ac:dyDescent="0.2"/>
    <row r="60382" ht="13.15" customHeight="1" x14ac:dyDescent="0.2"/>
    <row r="60383" ht="13.15" customHeight="1" x14ac:dyDescent="0.2"/>
    <row r="60384" ht="13.15" customHeight="1" x14ac:dyDescent="0.2"/>
    <row r="60385" ht="13.15" customHeight="1" x14ac:dyDescent="0.2"/>
    <row r="60386" ht="13.15" customHeight="1" x14ac:dyDescent="0.2"/>
    <row r="60387" ht="13.15" customHeight="1" x14ac:dyDescent="0.2"/>
    <row r="60388" ht="13.15" customHeight="1" x14ac:dyDescent="0.2"/>
    <row r="60389" ht="13.15" customHeight="1" x14ac:dyDescent="0.2"/>
    <row r="60390" ht="13.15" customHeight="1" x14ac:dyDescent="0.2"/>
    <row r="60391" ht="13.15" customHeight="1" x14ac:dyDescent="0.2"/>
    <row r="60392" ht="13.15" customHeight="1" x14ac:dyDescent="0.2"/>
    <row r="60393" ht="13.15" customHeight="1" x14ac:dyDescent="0.2"/>
    <row r="60394" ht="13.15" customHeight="1" x14ac:dyDescent="0.2"/>
    <row r="60395" ht="13.15" customHeight="1" x14ac:dyDescent="0.2"/>
    <row r="60396" ht="13.15" customHeight="1" x14ac:dyDescent="0.2"/>
    <row r="60397" ht="13.15" customHeight="1" x14ac:dyDescent="0.2"/>
    <row r="60398" ht="13.15" customHeight="1" x14ac:dyDescent="0.2"/>
    <row r="60399" ht="13.15" customHeight="1" x14ac:dyDescent="0.2"/>
    <row r="60400" ht="13.15" customHeight="1" x14ac:dyDescent="0.2"/>
    <row r="60401" ht="13.15" customHeight="1" x14ac:dyDescent="0.2"/>
    <row r="60402" ht="13.15" customHeight="1" x14ac:dyDescent="0.2"/>
    <row r="60403" ht="13.15" customHeight="1" x14ac:dyDescent="0.2"/>
    <row r="60404" ht="13.15" customHeight="1" x14ac:dyDescent="0.2"/>
    <row r="60405" ht="13.15" customHeight="1" x14ac:dyDescent="0.2"/>
    <row r="60406" ht="13.15" customHeight="1" x14ac:dyDescent="0.2"/>
    <row r="60407" ht="13.15" customHeight="1" x14ac:dyDescent="0.2"/>
    <row r="60408" ht="13.15" customHeight="1" x14ac:dyDescent="0.2"/>
    <row r="60409" ht="13.15" customHeight="1" x14ac:dyDescent="0.2"/>
    <row r="60410" ht="13.15" customHeight="1" x14ac:dyDescent="0.2"/>
    <row r="60411" ht="13.15" customHeight="1" x14ac:dyDescent="0.2"/>
    <row r="60412" ht="13.15" customHeight="1" x14ac:dyDescent="0.2"/>
    <row r="60413" ht="13.15" customHeight="1" x14ac:dyDescent="0.2"/>
    <row r="60414" ht="13.15" customHeight="1" x14ac:dyDescent="0.2"/>
    <row r="60415" ht="13.15" customHeight="1" x14ac:dyDescent="0.2"/>
    <row r="60416" ht="13.15" customHeight="1" x14ac:dyDescent="0.2"/>
    <row r="60417" ht="13.15" customHeight="1" x14ac:dyDescent="0.2"/>
    <row r="60418" ht="13.15" customHeight="1" x14ac:dyDescent="0.2"/>
    <row r="60419" ht="13.15" customHeight="1" x14ac:dyDescent="0.2"/>
    <row r="60420" ht="13.15" customHeight="1" x14ac:dyDescent="0.2"/>
    <row r="60421" ht="13.15" customHeight="1" x14ac:dyDescent="0.2"/>
    <row r="60422" ht="13.15" customHeight="1" x14ac:dyDescent="0.2"/>
    <row r="60423" ht="13.15" customHeight="1" x14ac:dyDescent="0.2"/>
    <row r="60424" ht="13.15" customHeight="1" x14ac:dyDescent="0.2"/>
    <row r="60425" ht="13.15" customHeight="1" x14ac:dyDescent="0.2"/>
    <row r="60426" ht="13.15" customHeight="1" x14ac:dyDescent="0.2"/>
    <row r="60427" ht="13.15" customHeight="1" x14ac:dyDescent="0.2"/>
    <row r="60428" ht="13.15" customHeight="1" x14ac:dyDescent="0.2"/>
    <row r="60429" ht="13.15" customHeight="1" x14ac:dyDescent="0.2"/>
    <row r="60430" ht="13.15" customHeight="1" x14ac:dyDescent="0.2"/>
    <row r="60431" ht="13.15" customHeight="1" x14ac:dyDescent="0.2"/>
    <row r="60432" ht="13.15" customHeight="1" x14ac:dyDescent="0.2"/>
    <row r="60433" ht="13.15" customHeight="1" x14ac:dyDescent="0.2"/>
    <row r="60434" ht="13.15" customHeight="1" x14ac:dyDescent="0.2"/>
    <row r="60435" ht="13.15" customHeight="1" x14ac:dyDescent="0.2"/>
    <row r="60436" ht="13.15" customHeight="1" x14ac:dyDescent="0.2"/>
    <row r="60437" ht="13.15" customHeight="1" x14ac:dyDescent="0.2"/>
    <row r="60438" ht="13.15" customHeight="1" x14ac:dyDescent="0.2"/>
    <row r="60439" ht="13.15" customHeight="1" x14ac:dyDescent="0.2"/>
    <row r="60440" ht="13.15" customHeight="1" x14ac:dyDescent="0.2"/>
    <row r="60441" ht="13.15" customHeight="1" x14ac:dyDescent="0.2"/>
    <row r="60442" ht="13.15" customHeight="1" x14ac:dyDescent="0.2"/>
    <row r="60443" ht="13.15" customHeight="1" x14ac:dyDescent="0.2"/>
    <row r="60444" ht="13.15" customHeight="1" x14ac:dyDescent="0.2"/>
    <row r="60445" ht="13.15" customHeight="1" x14ac:dyDescent="0.2"/>
    <row r="60446" ht="13.15" customHeight="1" x14ac:dyDescent="0.2"/>
    <row r="60447" ht="13.15" customHeight="1" x14ac:dyDescent="0.2"/>
    <row r="60448" ht="13.15" customHeight="1" x14ac:dyDescent="0.2"/>
    <row r="60449" ht="13.15" customHeight="1" x14ac:dyDescent="0.2"/>
    <row r="60450" ht="13.15" customHeight="1" x14ac:dyDescent="0.2"/>
    <row r="60451" ht="13.15" customHeight="1" x14ac:dyDescent="0.2"/>
    <row r="60452" ht="13.15" customHeight="1" x14ac:dyDescent="0.2"/>
    <row r="60453" ht="13.15" customHeight="1" x14ac:dyDescent="0.2"/>
    <row r="60454" ht="13.15" customHeight="1" x14ac:dyDescent="0.2"/>
    <row r="60455" ht="13.15" customHeight="1" x14ac:dyDescent="0.2"/>
    <row r="60456" ht="13.15" customHeight="1" x14ac:dyDescent="0.2"/>
    <row r="60457" ht="13.15" customHeight="1" x14ac:dyDescent="0.2"/>
    <row r="60458" ht="13.15" customHeight="1" x14ac:dyDescent="0.2"/>
    <row r="60459" ht="13.15" customHeight="1" x14ac:dyDescent="0.2"/>
    <row r="60460" ht="13.15" customHeight="1" x14ac:dyDescent="0.2"/>
    <row r="60461" ht="13.15" customHeight="1" x14ac:dyDescent="0.2"/>
    <row r="60462" ht="13.15" customHeight="1" x14ac:dyDescent="0.2"/>
    <row r="60463" ht="13.15" customHeight="1" x14ac:dyDescent="0.2"/>
    <row r="60464" ht="13.15" customHeight="1" x14ac:dyDescent="0.2"/>
    <row r="60465" ht="13.15" customHeight="1" x14ac:dyDescent="0.2"/>
    <row r="60466" ht="13.15" customHeight="1" x14ac:dyDescent="0.2"/>
    <row r="60467" ht="13.15" customHeight="1" x14ac:dyDescent="0.2"/>
    <row r="60468" ht="13.15" customHeight="1" x14ac:dyDescent="0.2"/>
    <row r="60469" ht="13.15" customHeight="1" x14ac:dyDescent="0.2"/>
    <row r="60470" ht="13.15" customHeight="1" x14ac:dyDescent="0.2"/>
    <row r="60471" ht="13.15" customHeight="1" x14ac:dyDescent="0.2"/>
    <row r="60472" ht="13.15" customHeight="1" x14ac:dyDescent="0.2"/>
    <row r="60473" ht="13.15" customHeight="1" x14ac:dyDescent="0.2"/>
    <row r="60474" ht="13.15" customHeight="1" x14ac:dyDescent="0.2"/>
    <row r="60475" ht="13.15" customHeight="1" x14ac:dyDescent="0.2"/>
    <row r="60476" ht="13.15" customHeight="1" x14ac:dyDescent="0.2"/>
    <row r="60477" ht="13.15" customHeight="1" x14ac:dyDescent="0.2"/>
    <row r="60478" ht="13.15" customHeight="1" x14ac:dyDescent="0.2"/>
    <row r="60479" ht="13.15" customHeight="1" x14ac:dyDescent="0.2"/>
    <row r="60480" ht="13.15" customHeight="1" x14ac:dyDescent="0.2"/>
    <row r="60481" ht="13.15" customHeight="1" x14ac:dyDescent="0.2"/>
    <row r="60482" ht="13.15" customHeight="1" x14ac:dyDescent="0.2"/>
    <row r="60483" ht="13.15" customHeight="1" x14ac:dyDescent="0.2"/>
    <row r="60484" ht="13.15" customHeight="1" x14ac:dyDescent="0.2"/>
    <row r="60485" ht="13.15" customHeight="1" x14ac:dyDescent="0.2"/>
    <row r="60486" ht="13.15" customHeight="1" x14ac:dyDescent="0.2"/>
    <row r="60487" ht="13.15" customHeight="1" x14ac:dyDescent="0.2"/>
    <row r="60488" ht="13.15" customHeight="1" x14ac:dyDescent="0.2"/>
    <row r="60489" ht="13.15" customHeight="1" x14ac:dyDescent="0.2"/>
    <row r="60490" ht="13.15" customHeight="1" x14ac:dyDescent="0.2"/>
    <row r="60491" ht="13.15" customHeight="1" x14ac:dyDescent="0.2"/>
    <row r="60492" ht="13.15" customHeight="1" x14ac:dyDescent="0.2"/>
    <row r="60493" ht="13.15" customHeight="1" x14ac:dyDescent="0.2"/>
    <row r="60494" ht="13.15" customHeight="1" x14ac:dyDescent="0.2"/>
    <row r="60495" ht="13.15" customHeight="1" x14ac:dyDescent="0.2"/>
    <row r="60496" ht="13.15" customHeight="1" x14ac:dyDescent="0.2"/>
    <row r="60497" ht="13.15" customHeight="1" x14ac:dyDescent="0.2"/>
    <row r="60498" ht="13.15" customHeight="1" x14ac:dyDescent="0.2"/>
    <row r="60499" ht="13.15" customHeight="1" x14ac:dyDescent="0.2"/>
    <row r="60500" ht="13.15" customHeight="1" x14ac:dyDescent="0.2"/>
    <row r="60501" ht="13.15" customHeight="1" x14ac:dyDescent="0.2"/>
    <row r="60502" ht="13.15" customHeight="1" x14ac:dyDescent="0.2"/>
    <row r="60503" ht="13.15" customHeight="1" x14ac:dyDescent="0.2"/>
    <row r="60504" ht="13.15" customHeight="1" x14ac:dyDescent="0.2"/>
    <row r="60505" ht="13.15" customHeight="1" x14ac:dyDescent="0.2"/>
    <row r="60506" ht="13.15" customHeight="1" x14ac:dyDescent="0.2"/>
    <row r="60507" ht="13.15" customHeight="1" x14ac:dyDescent="0.2"/>
    <row r="60508" ht="13.15" customHeight="1" x14ac:dyDescent="0.2"/>
    <row r="60509" ht="13.15" customHeight="1" x14ac:dyDescent="0.2"/>
    <row r="60510" ht="13.15" customHeight="1" x14ac:dyDescent="0.2"/>
    <row r="60511" ht="13.15" customHeight="1" x14ac:dyDescent="0.2"/>
    <row r="60512" ht="13.15" customHeight="1" x14ac:dyDescent="0.2"/>
    <row r="60513" ht="13.15" customHeight="1" x14ac:dyDescent="0.2"/>
    <row r="60514" ht="13.15" customHeight="1" x14ac:dyDescent="0.2"/>
    <row r="60515" ht="13.15" customHeight="1" x14ac:dyDescent="0.2"/>
    <row r="60516" ht="13.15" customHeight="1" x14ac:dyDescent="0.2"/>
    <row r="60517" ht="13.15" customHeight="1" x14ac:dyDescent="0.2"/>
    <row r="60518" ht="13.15" customHeight="1" x14ac:dyDescent="0.2"/>
    <row r="60519" ht="13.15" customHeight="1" x14ac:dyDescent="0.2"/>
    <row r="60520" ht="13.15" customHeight="1" x14ac:dyDescent="0.2"/>
    <row r="60521" ht="13.15" customHeight="1" x14ac:dyDescent="0.2"/>
    <row r="60522" ht="13.15" customHeight="1" x14ac:dyDescent="0.2"/>
    <row r="60523" ht="13.15" customHeight="1" x14ac:dyDescent="0.2"/>
    <row r="60524" ht="13.15" customHeight="1" x14ac:dyDescent="0.2"/>
    <row r="60525" ht="13.15" customHeight="1" x14ac:dyDescent="0.2"/>
    <row r="60526" ht="13.15" customHeight="1" x14ac:dyDescent="0.2"/>
    <row r="60527" ht="13.15" customHeight="1" x14ac:dyDescent="0.2"/>
    <row r="60528" ht="13.15" customHeight="1" x14ac:dyDescent="0.2"/>
    <row r="60529" ht="13.15" customHeight="1" x14ac:dyDescent="0.2"/>
    <row r="60530" ht="13.15" customHeight="1" x14ac:dyDescent="0.2"/>
    <row r="60531" ht="13.15" customHeight="1" x14ac:dyDescent="0.2"/>
    <row r="60532" ht="13.15" customHeight="1" x14ac:dyDescent="0.2"/>
    <row r="60533" ht="13.15" customHeight="1" x14ac:dyDescent="0.2"/>
    <row r="60534" ht="13.15" customHeight="1" x14ac:dyDescent="0.2"/>
    <row r="60535" ht="13.15" customHeight="1" x14ac:dyDescent="0.2"/>
    <row r="60536" ht="13.15" customHeight="1" x14ac:dyDescent="0.2"/>
    <row r="60537" ht="13.15" customHeight="1" x14ac:dyDescent="0.2"/>
    <row r="60538" ht="13.15" customHeight="1" x14ac:dyDescent="0.2"/>
    <row r="60539" ht="13.15" customHeight="1" x14ac:dyDescent="0.2"/>
    <row r="60540" ht="13.15" customHeight="1" x14ac:dyDescent="0.2"/>
    <row r="60541" ht="13.15" customHeight="1" x14ac:dyDescent="0.2"/>
    <row r="60542" ht="13.15" customHeight="1" x14ac:dyDescent="0.2"/>
    <row r="60543" ht="13.15" customHeight="1" x14ac:dyDescent="0.2"/>
    <row r="60544" ht="13.15" customHeight="1" x14ac:dyDescent="0.2"/>
    <row r="60545" ht="13.15" customHeight="1" x14ac:dyDescent="0.2"/>
    <row r="60546" ht="13.15" customHeight="1" x14ac:dyDescent="0.2"/>
    <row r="60547" ht="13.15" customHeight="1" x14ac:dyDescent="0.2"/>
    <row r="60548" ht="13.15" customHeight="1" x14ac:dyDescent="0.2"/>
    <row r="60549" ht="13.15" customHeight="1" x14ac:dyDescent="0.2"/>
    <row r="60550" ht="13.15" customHeight="1" x14ac:dyDescent="0.2"/>
    <row r="60551" ht="13.15" customHeight="1" x14ac:dyDescent="0.2"/>
    <row r="60552" ht="13.15" customHeight="1" x14ac:dyDescent="0.2"/>
    <row r="60553" ht="13.15" customHeight="1" x14ac:dyDescent="0.2"/>
    <row r="60554" ht="13.15" customHeight="1" x14ac:dyDescent="0.2"/>
    <row r="60555" ht="13.15" customHeight="1" x14ac:dyDescent="0.2"/>
    <row r="60556" ht="13.15" customHeight="1" x14ac:dyDescent="0.2"/>
    <row r="60557" ht="13.15" customHeight="1" x14ac:dyDescent="0.2"/>
    <row r="60558" ht="13.15" customHeight="1" x14ac:dyDescent="0.2"/>
    <row r="60559" ht="13.15" customHeight="1" x14ac:dyDescent="0.2"/>
    <row r="60560" ht="13.15" customHeight="1" x14ac:dyDescent="0.2"/>
    <row r="60561" ht="13.15" customHeight="1" x14ac:dyDescent="0.2"/>
    <row r="60562" ht="13.15" customHeight="1" x14ac:dyDescent="0.2"/>
    <row r="60563" ht="13.15" customHeight="1" x14ac:dyDescent="0.2"/>
    <row r="60564" ht="13.15" customHeight="1" x14ac:dyDescent="0.2"/>
    <row r="60565" ht="13.15" customHeight="1" x14ac:dyDescent="0.2"/>
    <row r="60566" ht="13.15" customHeight="1" x14ac:dyDescent="0.2"/>
    <row r="60567" ht="13.15" customHeight="1" x14ac:dyDescent="0.2"/>
    <row r="60568" ht="13.15" customHeight="1" x14ac:dyDescent="0.2"/>
    <row r="60569" ht="13.15" customHeight="1" x14ac:dyDescent="0.2"/>
    <row r="60570" ht="13.15" customHeight="1" x14ac:dyDescent="0.2"/>
    <row r="60571" ht="13.15" customHeight="1" x14ac:dyDescent="0.2"/>
    <row r="60572" ht="13.15" customHeight="1" x14ac:dyDescent="0.2"/>
    <row r="60573" ht="13.15" customHeight="1" x14ac:dyDescent="0.2"/>
    <row r="60574" ht="13.15" customHeight="1" x14ac:dyDescent="0.2"/>
    <row r="60575" ht="13.15" customHeight="1" x14ac:dyDescent="0.2"/>
    <row r="60576" ht="13.15" customHeight="1" x14ac:dyDescent="0.2"/>
    <row r="60577" ht="13.15" customHeight="1" x14ac:dyDescent="0.2"/>
    <row r="60578" ht="13.15" customHeight="1" x14ac:dyDescent="0.2"/>
    <row r="60579" ht="13.15" customHeight="1" x14ac:dyDescent="0.2"/>
    <row r="60580" ht="13.15" customHeight="1" x14ac:dyDescent="0.2"/>
    <row r="60581" ht="13.15" customHeight="1" x14ac:dyDescent="0.2"/>
    <row r="60582" ht="13.15" customHeight="1" x14ac:dyDescent="0.2"/>
    <row r="60583" ht="13.15" customHeight="1" x14ac:dyDescent="0.2"/>
    <row r="60584" ht="13.15" customHeight="1" x14ac:dyDescent="0.2"/>
    <row r="60585" ht="13.15" customHeight="1" x14ac:dyDescent="0.2"/>
    <row r="60586" ht="13.15" customHeight="1" x14ac:dyDescent="0.2"/>
    <row r="60587" ht="13.15" customHeight="1" x14ac:dyDescent="0.2"/>
    <row r="60588" ht="13.15" customHeight="1" x14ac:dyDescent="0.2"/>
    <row r="60589" ht="13.15" customHeight="1" x14ac:dyDescent="0.2"/>
    <row r="60590" ht="13.15" customHeight="1" x14ac:dyDescent="0.2"/>
    <row r="60591" ht="13.15" customHeight="1" x14ac:dyDescent="0.2"/>
    <row r="60592" ht="13.15" customHeight="1" x14ac:dyDescent="0.2"/>
    <row r="60593" ht="13.15" customHeight="1" x14ac:dyDescent="0.2"/>
    <row r="60594" ht="13.15" customHeight="1" x14ac:dyDescent="0.2"/>
    <row r="60595" ht="13.15" customHeight="1" x14ac:dyDescent="0.2"/>
    <row r="60596" ht="13.15" customHeight="1" x14ac:dyDescent="0.2"/>
    <row r="60597" ht="13.15" customHeight="1" x14ac:dyDescent="0.2"/>
    <row r="60598" ht="13.15" customHeight="1" x14ac:dyDescent="0.2"/>
    <row r="60599" ht="13.15" customHeight="1" x14ac:dyDescent="0.2"/>
    <row r="60600" ht="13.15" customHeight="1" x14ac:dyDescent="0.2"/>
    <row r="60601" ht="13.15" customHeight="1" x14ac:dyDescent="0.2"/>
    <row r="60602" ht="13.15" customHeight="1" x14ac:dyDescent="0.2"/>
    <row r="60603" ht="13.15" customHeight="1" x14ac:dyDescent="0.2"/>
    <row r="60604" ht="13.15" customHeight="1" x14ac:dyDescent="0.2"/>
    <row r="60605" ht="13.15" customHeight="1" x14ac:dyDescent="0.2"/>
    <row r="60606" ht="13.15" customHeight="1" x14ac:dyDescent="0.2"/>
    <row r="60607" ht="13.15" customHeight="1" x14ac:dyDescent="0.2"/>
    <row r="60608" ht="13.15" customHeight="1" x14ac:dyDescent="0.2"/>
    <row r="60609" ht="13.15" customHeight="1" x14ac:dyDescent="0.2"/>
    <row r="60610" ht="13.15" customHeight="1" x14ac:dyDescent="0.2"/>
    <row r="60611" ht="13.15" customHeight="1" x14ac:dyDescent="0.2"/>
    <row r="60612" ht="13.15" customHeight="1" x14ac:dyDescent="0.2"/>
    <row r="60613" ht="13.15" customHeight="1" x14ac:dyDescent="0.2"/>
    <row r="60614" ht="13.15" customHeight="1" x14ac:dyDescent="0.2"/>
    <row r="60615" ht="13.15" customHeight="1" x14ac:dyDescent="0.2"/>
    <row r="60616" ht="13.15" customHeight="1" x14ac:dyDescent="0.2"/>
    <row r="60617" ht="13.15" customHeight="1" x14ac:dyDescent="0.2"/>
    <row r="60618" ht="13.15" customHeight="1" x14ac:dyDescent="0.2"/>
    <row r="60619" ht="13.15" customHeight="1" x14ac:dyDescent="0.2"/>
    <row r="60620" ht="13.15" customHeight="1" x14ac:dyDescent="0.2"/>
    <row r="60621" ht="13.15" customHeight="1" x14ac:dyDescent="0.2"/>
    <row r="60622" ht="13.15" customHeight="1" x14ac:dyDescent="0.2"/>
    <row r="60623" ht="13.15" customHeight="1" x14ac:dyDescent="0.2"/>
    <row r="60624" ht="13.15" customHeight="1" x14ac:dyDescent="0.2"/>
    <row r="60625" ht="13.15" customHeight="1" x14ac:dyDescent="0.2"/>
    <row r="60626" ht="13.15" customHeight="1" x14ac:dyDescent="0.2"/>
    <row r="60627" ht="13.15" customHeight="1" x14ac:dyDescent="0.2"/>
    <row r="60628" ht="13.15" customHeight="1" x14ac:dyDescent="0.2"/>
    <row r="60629" ht="13.15" customHeight="1" x14ac:dyDescent="0.2"/>
    <row r="60630" ht="13.15" customHeight="1" x14ac:dyDescent="0.2"/>
    <row r="60631" ht="13.15" customHeight="1" x14ac:dyDescent="0.2"/>
    <row r="60632" ht="13.15" customHeight="1" x14ac:dyDescent="0.2"/>
    <row r="60633" ht="13.15" customHeight="1" x14ac:dyDescent="0.2"/>
    <row r="60634" ht="13.15" customHeight="1" x14ac:dyDescent="0.2"/>
    <row r="60635" ht="13.15" customHeight="1" x14ac:dyDescent="0.2"/>
    <row r="60636" ht="13.15" customHeight="1" x14ac:dyDescent="0.2"/>
    <row r="60637" ht="13.15" customHeight="1" x14ac:dyDescent="0.2"/>
    <row r="60638" ht="13.15" customHeight="1" x14ac:dyDescent="0.2"/>
    <row r="60639" ht="13.15" customHeight="1" x14ac:dyDescent="0.2"/>
    <row r="60640" ht="13.15" customHeight="1" x14ac:dyDescent="0.2"/>
    <row r="60641" ht="13.15" customHeight="1" x14ac:dyDescent="0.2"/>
    <row r="60642" ht="13.15" customHeight="1" x14ac:dyDescent="0.2"/>
    <row r="60643" ht="13.15" customHeight="1" x14ac:dyDescent="0.2"/>
    <row r="60644" ht="13.15" customHeight="1" x14ac:dyDescent="0.2"/>
    <row r="60645" ht="13.15" customHeight="1" x14ac:dyDescent="0.2"/>
    <row r="60646" ht="13.15" customHeight="1" x14ac:dyDescent="0.2"/>
    <row r="60647" ht="13.15" customHeight="1" x14ac:dyDescent="0.2"/>
    <row r="60648" ht="13.15" customHeight="1" x14ac:dyDescent="0.2"/>
    <row r="60649" ht="13.15" customHeight="1" x14ac:dyDescent="0.2"/>
    <row r="60650" ht="13.15" customHeight="1" x14ac:dyDescent="0.2"/>
    <row r="60651" ht="13.15" customHeight="1" x14ac:dyDescent="0.2"/>
    <row r="60652" ht="13.15" customHeight="1" x14ac:dyDescent="0.2"/>
    <row r="60653" ht="13.15" customHeight="1" x14ac:dyDescent="0.2"/>
    <row r="60654" ht="13.15" customHeight="1" x14ac:dyDescent="0.2"/>
    <row r="60655" ht="13.15" customHeight="1" x14ac:dyDescent="0.2"/>
    <row r="60656" ht="13.15" customHeight="1" x14ac:dyDescent="0.2"/>
    <row r="60657" ht="13.15" customHeight="1" x14ac:dyDescent="0.2"/>
    <row r="60658" ht="13.15" customHeight="1" x14ac:dyDescent="0.2"/>
    <row r="60659" ht="13.15" customHeight="1" x14ac:dyDescent="0.2"/>
    <row r="60660" ht="13.15" customHeight="1" x14ac:dyDescent="0.2"/>
    <row r="60661" ht="13.15" customHeight="1" x14ac:dyDescent="0.2"/>
    <row r="60662" ht="13.15" customHeight="1" x14ac:dyDescent="0.2"/>
    <row r="60663" ht="13.15" customHeight="1" x14ac:dyDescent="0.2"/>
    <row r="60664" ht="13.15" customHeight="1" x14ac:dyDescent="0.2"/>
    <row r="60665" ht="13.15" customHeight="1" x14ac:dyDescent="0.2"/>
    <row r="60666" ht="13.15" customHeight="1" x14ac:dyDescent="0.2"/>
    <row r="60667" ht="13.15" customHeight="1" x14ac:dyDescent="0.2"/>
    <row r="60668" ht="13.15" customHeight="1" x14ac:dyDescent="0.2"/>
    <row r="60669" ht="13.15" customHeight="1" x14ac:dyDescent="0.2"/>
    <row r="60670" ht="13.15" customHeight="1" x14ac:dyDescent="0.2"/>
    <row r="60671" ht="13.15" customHeight="1" x14ac:dyDescent="0.2"/>
    <row r="60672" ht="13.15" customHeight="1" x14ac:dyDescent="0.2"/>
    <row r="60673" ht="13.15" customHeight="1" x14ac:dyDescent="0.2"/>
    <row r="60674" ht="13.15" customHeight="1" x14ac:dyDescent="0.2"/>
    <row r="60675" ht="13.15" customHeight="1" x14ac:dyDescent="0.2"/>
    <row r="60676" ht="13.15" customHeight="1" x14ac:dyDescent="0.2"/>
    <row r="60677" ht="13.15" customHeight="1" x14ac:dyDescent="0.2"/>
    <row r="60678" ht="13.15" customHeight="1" x14ac:dyDescent="0.2"/>
    <row r="60679" ht="13.15" customHeight="1" x14ac:dyDescent="0.2"/>
    <row r="60680" ht="13.15" customHeight="1" x14ac:dyDescent="0.2"/>
    <row r="60681" ht="13.15" customHeight="1" x14ac:dyDescent="0.2"/>
    <row r="60682" ht="13.15" customHeight="1" x14ac:dyDescent="0.2"/>
    <row r="60683" ht="13.15" customHeight="1" x14ac:dyDescent="0.2"/>
    <row r="60684" ht="13.15" customHeight="1" x14ac:dyDescent="0.2"/>
    <row r="60685" ht="13.15" customHeight="1" x14ac:dyDescent="0.2"/>
    <row r="60686" ht="13.15" customHeight="1" x14ac:dyDescent="0.2"/>
    <row r="60687" ht="13.15" customHeight="1" x14ac:dyDescent="0.2"/>
    <row r="60688" ht="13.15" customHeight="1" x14ac:dyDescent="0.2"/>
    <row r="60689" ht="13.15" customHeight="1" x14ac:dyDescent="0.2"/>
    <row r="60690" ht="13.15" customHeight="1" x14ac:dyDescent="0.2"/>
    <row r="60691" ht="13.15" customHeight="1" x14ac:dyDescent="0.2"/>
    <row r="60692" ht="13.15" customHeight="1" x14ac:dyDescent="0.2"/>
    <row r="60693" ht="13.15" customHeight="1" x14ac:dyDescent="0.2"/>
    <row r="60694" ht="13.15" customHeight="1" x14ac:dyDescent="0.2"/>
    <row r="60695" ht="13.15" customHeight="1" x14ac:dyDescent="0.2"/>
    <row r="60696" ht="13.15" customHeight="1" x14ac:dyDescent="0.2"/>
    <row r="60697" ht="13.15" customHeight="1" x14ac:dyDescent="0.2"/>
    <row r="60698" ht="13.15" customHeight="1" x14ac:dyDescent="0.2"/>
    <row r="60699" ht="13.15" customHeight="1" x14ac:dyDescent="0.2"/>
    <row r="60700" ht="13.15" customHeight="1" x14ac:dyDescent="0.2"/>
    <row r="60701" ht="13.15" customHeight="1" x14ac:dyDescent="0.2"/>
    <row r="60702" ht="13.15" customHeight="1" x14ac:dyDescent="0.2"/>
    <row r="60703" ht="13.15" customHeight="1" x14ac:dyDescent="0.2"/>
    <row r="60704" ht="13.15" customHeight="1" x14ac:dyDescent="0.2"/>
    <row r="60705" ht="13.15" customHeight="1" x14ac:dyDescent="0.2"/>
    <row r="60706" ht="13.15" customHeight="1" x14ac:dyDescent="0.2"/>
    <row r="60707" ht="13.15" customHeight="1" x14ac:dyDescent="0.2"/>
    <row r="60708" ht="13.15" customHeight="1" x14ac:dyDescent="0.2"/>
    <row r="60709" ht="13.15" customHeight="1" x14ac:dyDescent="0.2"/>
    <row r="60710" ht="13.15" customHeight="1" x14ac:dyDescent="0.2"/>
    <row r="60711" ht="13.15" customHeight="1" x14ac:dyDescent="0.2"/>
    <row r="60712" ht="13.15" customHeight="1" x14ac:dyDescent="0.2"/>
    <row r="60713" ht="13.15" customHeight="1" x14ac:dyDescent="0.2"/>
    <row r="60714" ht="13.15" customHeight="1" x14ac:dyDescent="0.2"/>
    <row r="60715" ht="13.15" customHeight="1" x14ac:dyDescent="0.2"/>
    <row r="60716" ht="13.15" customHeight="1" x14ac:dyDescent="0.2"/>
    <row r="60717" ht="13.15" customHeight="1" x14ac:dyDescent="0.2"/>
    <row r="60718" ht="13.15" customHeight="1" x14ac:dyDescent="0.2"/>
    <row r="60719" ht="13.15" customHeight="1" x14ac:dyDescent="0.2"/>
    <row r="60720" ht="13.15" customHeight="1" x14ac:dyDescent="0.2"/>
    <row r="60721" ht="13.15" customHeight="1" x14ac:dyDescent="0.2"/>
    <row r="60722" ht="13.15" customHeight="1" x14ac:dyDescent="0.2"/>
    <row r="60723" ht="13.15" customHeight="1" x14ac:dyDescent="0.2"/>
    <row r="60724" ht="13.15" customHeight="1" x14ac:dyDescent="0.2"/>
    <row r="60725" ht="13.15" customHeight="1" x14ac:dyDescent="0.2"/>
    <row r="60726" ht="13.15" customHeight="1" x14ac:dyDescent="0.2"/>
    <row r="60727" ht="13.15" customHeight="1" x14ac:dyDescent="0.2"/>
    <row r="60728" ht="13.15" customHeight="1" x14ac:dyDescent="0.2"/>
    <row r="60729" ht="13.15" customHeight="1" x14ac:dyDescent="0.2"/>
    <row r="60730" ht="13.15" customHeight="1" x14ac:dyDescent="0.2"/>
    <row r="60731" ht="13.15" customHeight="1" x14ac:dyDescent="0.2"/>
    <row r="60732" ht="13.15" customHeight="1" x14ac:dyDescent="0.2"/>
    <row r="60733" ht="13.15" customHeight="1" x14ac:dyDescent="0.2"/>
    <row r="60734" ht="13.15" customHeight="1" x14ac:dyDescent="0.2"/>
    <row r="60735" ht="13.15" customHeight="1" x14ac:dyDescent="0.2"/>
    <row r="60736" ht="13.15" customHeight="1" x14ac:dyDescent="0.2"/>
    <row r="60737" ht="13.15" customHeight="1" x14ac:dyDescent="0.2"/>
    <row r="60738" ht="13.15" customHeight="1" x14ac:dyDescent="0.2"/>
    <row r="60739" ht="13.15" customHeight="1" x14ac:dyDescent="0.2"/>
    <row r="60740" ht="13.15" customHeight="1" x14ac:dyDescent="0.2"/>
    <row r="60741" ht="13.15" customHeight="1" x14ac:dyDescent="0.2"/>
    <row r="60742" ht="13.15" customHeight="1" x14ac:dyDescent="0.2"/>
    <row r="60743" ht="13.15" customHeight="1" x14ac:dyDescent="0.2"/>
    <row r="60744" ht="13.15" customHeight="1" x14ac:dyDescent="0.2"/>
    <row r="60745" ht="13.15" customHeight="1" x14ac:dyDescent="0.2"/>
    <row r="60746" ht="13.15" customHeight="1" x14ac:dyDescent="0.2"/>
    <row r="60747" ht="13.15" customHeight="1" x14ac:dyDescent="0.2"/>
    <row r="60748" ht="13.15" customHeight="1" x14ac:dyDescent="0.2"/>
    <row r="60749" ht="13.15" customHeight="1" x14ac:dyDescent="0.2"/>
    <row r="60750" ht="13.15" customHeight="1" x14ac:dyDescent="0.2"/>
    <row r="60751" ht="13.15" customHeight="1" x14ac:dyDescent="0.2"/>
    <row r="60752" ht="13.15" customHeight="1" x14ac:dyDescent="0.2"/>
    <row r="60753" ht="13.15" customHeight="1" x14ac:dyDescent="0.2"/>
    <row r="60754" ht="13.15" customHeight="1" x14ac:dyDescent="0.2"/>
    <row r="60755" ht="13.15" customHeight="1" x14ac:dyDescent="0.2"/>
    <row r="60756" ht="13.15" customHeight="1" x14ac:dyDescent="0.2"/>
    <row r="60757" ht="13.15" customHeight="1" x14ac:dyDescent="0.2"/>
    <row r="60758" ht="13.15" customHeight="1" x14ac:dyDescent="0.2"/>
    <row r="60759" ht="13.15" customHeight="1" x14ac:dyDescent="0.2"/>
    <row r="60760" ht="13.15" customHeight="1" x14ac:dyDescent="0.2"/>
    <row r="60761" ht="13.15" customHeight="1" x14ac:dyDescent="0.2"/>
    <row r="60762" ht="13.15" customHeight="1" x14ac:dyDescent="0.2"/>
    <row r="60763" ht="13.15" customHeight="1" x14ac:dyDescent="0.2"/>
    <row r="60764" ht="13.15" customHeight="1" x14ac:dyDescent="0.2"/>
    <row r="60765" ht="13.15" customHeight="1" x14ac:dyDescent="0.2"/>
    <row r="60766" ht="13.15" customHeight="1" x14ac:dyDescent="0.2"/>
    <row r="60767" ht="13.15" customHeight="1" x14ac:dyDescent="0.2"/>
    <row r="60768" ht="13.15" customHeight="1" x14ac:dyDescent="0.2"/>
    <row r="60769" ht="13.15" customHeight="1" x14ac:dyDescent="0.2"/>
    <row r="60770" ht="13.15" customHeight="1" x14ac:dyDescent="0.2"/>
    <row r="60771" ht="13.15" customHeight="1" x14ac:dyDescent="0.2"/>
    <row r="60772" ht="13.15" customHeight="1" x14ac:dyDescent="0.2"/>
    <row r="60773" ht="13.15" customHeight="1" x14ac:dyDescent="0.2"/>
    <row r="60774" ht="13.15" customHeight="1" x14ac:dyDescent="0.2"/>
    <row r="60775" ht="13.15" customHeight="1" x14ac:dyDescent="0.2"/>
    <row r="60776" ht="13.15" customHeight="1" x14ac:dyDescent="0.2"/>
    <row r="60777" ht="13.15" customHeight="1" x14ac:dyDescent="0.2"/>
    <row r="60778" ht="13.15" customHeight="1" x14ac:dyDescent="0.2"/>
    <row r="60779" ht="13.15" customHeight="1" x14ac:dyDescent="0.2"/>
    <row r="60780" ht="13.15" customHeight="1" x14ac:dyDescent="0.2"/>
    <row r="60781" ht="13.15" customHeight="1" x14ac:dyDescent="0.2"/>
    <row r="60782" ht="13.15" customHeight="1" x14ac:dyDescent="0.2"/>
    <row r="60783" ht="13.15" customHeight="1" x14ac:dyDescent="0.2"/>
    <row r="60784" ht="13.15" customHeight="1" x14ac:dyDescent="0.2"/>
    <row r="60785" ht="13.15" customHeight="1" x14ac:dyDescent="0.2"/>
    <row r="60786" ht="13.15" customHeight="1" x14ac:dyDescent="0.2"/>
    <row r="60787" ht="13.15" customHeight="1" x14ac:dyDescent="0.2"/>
    <row r="60788" ht="13.15" customHeight="1" x14ac:dyDescent="0.2"/>
    <row r="60789" ht="13.15" customHeight="1" x14ac:dyDescent="0.2"/>
    <row r="60790" ht="13.15" customHeight="1" x14ac:dyDescent="0.2"/>
    <row r="60791" ht="13.15" customHeight="1" x14ac:dyDescent="0.2"/>
    <row r="60792" ht="13.15" customHeight="1" x14ac:dyDescent="0.2"/>
    <row r="60793" ht="13.15" customHeight="1" x14ac:dyDescent="0.2"/>
    <row r="60794" ht="13.15" customHeight="1" x14ac:dyDescent="0.2"/>
    <row r="60795" ht="13.15" customHeight="1" x14ac:dyDescent="0.2"/>
    <row r="60796" ht="13.15" customHeight="1" x14ac:dyDescent="0.2"/>
    <row r="60797" ht="13.15" customHeight="1" x14ac:dyDescent="0.2"/>
    <row r="60798" ht="13.15" customHeight="1" x14ac:dyDescent="0.2"/>
    <row r="60799" ht="13.15" customHeight="1" x14ac:dyDescent="0.2"/>
    <row r="60800" ht="13.15" customHeight="1" x14ac:dyDescent="0.2"/>
    <row r="60801" ht="13.15" customHeight="1" x14ac:dyDescent="0.2"/>
    <row r="60802" ht="13.15" customHeight="1" x14ac:dyDescent="0.2"/>
    <row r="60803" ht="13.15" customHeight="1" x14ac:dyDescent="0.2"/>
    <row r="60804" ht="13.15" customHeight="1" x14ac:dyDescent="0.2"/>
    <row r="60805" ht="13.15" customHeight="1" x14ac:dyDescent="0.2"/>
    <row r="60806" ht="13.15" customHeight="1" x14ac:dyDescent="0.2"/>
    <row r="60807" ht="13.15" customHeight="1" x14ac:dyDescent="0.2"/>
    <row r="60808" ht="13.15" customHeight="1" x14ac:dyDescent="0.2"/>
    <row r="60809" ht="13.15" customHeight="1" x14ac:dyDescent="0.2"/>
    <row r="60810" ht="13.15" customHeight="1" x14ac:dyDescent="0.2"/>
    <row r="60811" ht="13.15" customHeight="1" x14ac:dyDescent="0.2"/>
    <row r="60812" ht="13.15" customHeight="1" x14ac:dyDescent="0.2"/>
    <row r="60813" ht="13.15" customHeight="1" x14ac:dyDescent="0.2"/>
    <row r="60814" ht="13.15" customHeight="1" x14ac:dyDescent="0.2"/>
    <row r="60815" ht="13.15" customHeight="1" x14ac:dyDescent="0.2"/>
    <row r="60816" ht="13.15" customHeight="1" x14ac:dyDescent="0.2"/>
    <row r="60817" ht="13.15" customHeight="1" x14ac:dyDescent="0.2"/>
    <row r="60818" ht="13.15" customHeight="1" x14ac:dyDescent="0.2"/>
    <row r="60819" ht="13.15" customHeight="1" x14ac:dyDescent="0.2"/>
    <row r="60820" ht="13.15" customHeight="1" x14ac:dyDescent="0.2"/>
    <row r="60821" ht="13.15" customHeight="1" x14ac:dyDescent="0.2"/>
    <row r="60822" ht="13.15" customHeight="1" x14ac:dyDescent="0.2"/>
    <row r="60823" ht="13.15" customHeight="1" x14ac:dyDescent="0.2"/>
    <row r="60824" ht="13.15" customHeight="1" x14ac:dyDescent="0.2"/>
    <row r="60825" ht="13.15" customHeight="1" x14ac:dyDescent="0.2"/>
    <row r="60826" ht="13.15" customHeight="1" x14ac:dyDescent="0.2"/>
    <row r="60827" ht="13.15" customHeight="1" x14ac:dyDescent="0.2"/>
    <row r="60828" ht="13.15" customHeight="1" x14ac:dyDescent="0.2"/>
    <row r="60829" ht="13.15" customHeight="1" x14ac:dyDescent="0.2"/>
    <row r="60830" ht="13.15" customHeight="1" x14ac:dyDescent="0.2"/>
    <row r="60831" ht="13.15" customHeight="1" x14ac:dyDescent="0.2"/>
    <row r="60832" ht="13.15" customHeight="1" x14ac:dyDescent="0.2"/>
    <row r="60833" ht="13.15" customHeight="1" x14ac:dyDescent="0.2"/>
    <row r="60834" ht="13.15" customHeight="1" x14ac:dyDescent="0.2"/>
    <row r="60835" ht="13.15" customHeight="1" x14ac:dyDescent="0.2"/>
    <row r="60836" ht="13.15" customHeight="1" x14ac:dyDescent="0.2"/>
    <row r="60837" ht="13.15" customHeight="1" x14ac:dyDescent="0.2"/>
    <row r="60838" ht="13.15" customHeight="1" x14ac:dyDescent="0.2"/>
    <row r="60839" ht="13.15" customHeight="1" x14ac:dyDescent="0.2"/>
    <row r="60840" ht="13.15" customHeight="1" x14ac:dyDescent="0.2"/>
    <row r="60841" ht="13.15" customHeight="1" x14ac:dyDescent="0.2"/>
    <row r="60842" ht="13.15" customHeight="1" x14ac:dyDescent="0.2"/>
    <row r="60843" ht="13.15" customHeight="1" x14ac:dyDescent="0.2"/>
    <row r="60844" ht="13.15" customHeight="1" x14ac:dyDescent="0.2"/>
    <row r="60845" ht="13.15" customHeight="1" x14ac:dyDescent="0.2"/>
    <row r="60846" ht="13.15" customHeight="1" x14ac:dyDescent="0.2"/>
    <row r="60847" ht="13.15" customHeight="1" x14ac:dyDescent="0.2"/>
    <row r="60848" ht="13.15" customHeight="1" x14ac:dyDescent="0.2"/>
    <row r="60849" ht="13.15" customHeight="1" x14ac:dyDescent="0.2"/>
    <row r="60850" ht="13.15" customHeight="1" x14ac:dyDescent="0.2"/>
    <row r="60851" ht="13.15" customHeight="1" x14ac:dyDescent="0.2"/>
    <row r="60852" ht="13.15" customHeight="1" x14ac:dyDescent="0.2"/>
    <row r="60853" ht="13.15" customHeight="1" x14ac:dyDescent="0.2"/>
    <row r="60854" ht="13.15" customHeight="1" x14ac:dyDescent="0.2"/>
    <row r="60855" ht="13.15" customHeight="1" x14ac:dyDescent="0.2"/>
    <row r="60856" ht="13.15" customHeight="1" x14ac:dyDescent="0.2"/>
    <row r="60857" ht="13.15" customHeight="1" x14ac:dyDescent="0.2"/>
    <row r="60858" ht="13.15" customHeight="1" x14ac:dyDescent="0.2"/>
    <row r="60859" ht="13.15" customHeight="1" x14ac:dyDescent="0.2"/>
    <row r="60860" ht="13.15" customHeight="1" x14ac:dyDescent="0.2"/>
    <row r="60861" ht="13.15" customHeight="1" x14ac:dyDescent="0.2"/>
    <row r="60862" ht="13.15" customHeight="1" x14ac:dyDescent="0.2"/>
    <row r="60863" ht="13.15" customHeight="1" x14ac:dyDescent="0.2"/>
    <row r="60864" ht="13.15" customHeight="1" x14ac:dyDescent="0.2"/>
    <row r="60865" ht="13.15" customHeight="1" x14ac:dyDescent="0.2"/>
    <row r="60866" ht="13.15" customHeight="1" x14ac:dyDescent="0.2"/>
    <row r="60867" ht="13.15" customHeight="1" x14ac:dyDescent="0.2"/>
    <row r="60868" ht="13.15" customHeight="1" x14ac:dyDescent="0.2"/>
    <row r="60869" ht="13.15" customHeight="1" x14ac:dyDescent="0.2"/>
    <row r="60870" ht="13.15" customHeight="1" x14ac:dyDescent="0.2"/>
    <row r="60871" ht="13.15" customHeight="1" x14ac:dyDescent="0.2"/>
    <row r="60872" ht="13.15" customHeight="1" x14ac:dyDescent="0.2"/>
    <row r="60873" ht="13.15" customHeight="1" x14ac:dyDescent="0.2"/>
    <row r="60874" ht="13.15" customHeight="1" x14ac:dyDescent="0.2"/>
    <row r="60875" ht="13.15" customHeight="1" x14ac:dyDescent="0.2"/>
    <row r="60876" ht="13.15" customHeight="1" x14ac:dyDescent="0.2"/>
    <row r="60877" ht="13.15" customHeight="1" x14ac:dyDescent="0.2"/>
    <row r="60878" ht="13.15" customHeight="1" x14ac:dyDescent="0.2"/>
    <row r="60879" ht="13.15" customHeight="1" x14ac:dyDescent="0.2"/>
    <row r="60880" ht="13.15" customHeight="1" x14ac:dyDescent="0.2"/>
    <row r="60881" ht="13.15" customHeight="1" x14ac:dyDescent="0.2"/>
    <row r="60882" ht="13.15" customHeight="1" x14ac:dyDescent="0.2"/>
    <row r="60883" ht="13.15" customHeight="1" x14ac:dyDescent="0.2"/>
    <row r="60884" ht="13.15" customHeight="1" x14ac:dyDescent="0.2"/>
    <row r="60885" ht="13.15" customHeight="1" x14ac:dyDescent="0.2"/>
    <row r="60886" ht="13.15" customHeight="1" x14ac:dyDescent="0.2"/>
    <row r="60887" ht="13.15" customHeight="1" x14ac:dyDescent="0.2"/>
    <row r="60888" ht="13.15" customHeight="1" x14ac:dyDescent="0.2"/>
    <row r="60889" ht="13.15" customHeight="1" x14ac:dyDescent="0.2"/>
    <row r="60890" ht="13.15" customHeight="1" x14ac:dyDescent="0.2"/>
    <row r="60891" ht="13.15" customHeight="1" x14ac:dyDescent="0.2"/>
    <row r="60892" ht="13.15" customHeight="1" x14ac:dyDescent="0.2"/>
    <row r="60893" ht="13.15" customHeight="1" x14ac:dyDescent="0.2"/>
    <row r="60894" ht="13.15" customHeight="1" x14ac:dyDescent="0.2"/>
    <row r="60895" ht="13.15" customHeight="1" x14ac:dyDescent="0.2"/>
    <row r="60896" ht="13.15" customHeight="1" x14ac:dyDescent="0.2"/>
    <row r="60897" ht="13.15" customHeight="1" x14ac:dyDescent="0.2"/>
    <row r="60898" ht="13.15" customHeight="1" x14ac:dyDescent="0.2"/>
    <row r="60899" ht="13.15" customHeight="1" x14ac:dyDescent="0.2"/>
    <row r="60900" ht="13.15" customHeight="1" x14ac:dyDescent="0.2"/>
    <row r="60901" ht="13.15" customHeight="1" x14ac:dyDescent="0.2"/>
    <row r="60902" ht="13.15" customHeight="1" x14ac:dyDescent="0.2"/>
    <row r="60903" ht="13.15" customHeight="1" x14ac:dyDescent="0.2"/>
    <row r="60904" ht="13.15" customHeight="1" x14ac:dyDescent="0.2"/>
    <row r="60905" ht="13.15" customHeight="1" x14ac:dyDescent="0.2"/>
    <row r="60906" ht="13.15" customHeight="1" x14ac:dyDescent="0.2"/>
    <row r="60907" ht="13.15" customHeight="1" x14ac:dyDescent="0.2"/>
    <row r="60908" ht="13.15" customHeight="1" x14ac:dyDescent="0.2"/>
    <row r="60909" ht="13.15" customHeight="1" x14ac:dyDescent="0.2"/>
    <row r="60910" ht="13.15" customHeight="1" x14ac:dyDescent="0.2"/>
    <row r="60911" ht="13.15" customHeight="1" x14ac:dyDescent="0.2"/>
    <row r="60912" ht="13.15" customHeight="1" x14ac:dyDescent="0.2"/>
    <row r="60913" ht="13.15" customHeight="1" x14ac:dyDescent="0.2"/>
    <row r="60914" ht="13.15" customHeight="1" x14ac:dyDescent="0.2"/>
    <row r="60915" ht="13.15" customHeight="1" x14ac:dyDescent="0.2"/>
    <row r="60916" ht="13.15" customHeight="1" x14ac:dyDescent="0.2"/>
    <row r="60917" ht="13.15" customHeight="1" x14ac:dyDescent="0.2"/>
    <row r="60918" ht="13.15" customHeight="1" x14ac:dyDescent="0.2"/>
    <row r="60919" ht="13.15" customHeight="1" x14ac:dyDescent="0.2"/>
    <row r="60920" ht="13.15" customHeight="1" x14ac:dyDescent="0.2"/>
    <row r="60921" ht="13.15" customHeight="1" x14ac:dyDescent="0.2"/>
    <row r="60922" ht="13.15" customHeight="1" x14ac:dyDescent="0.2"/>
    <row r="60923" ht="13.15" customHeight="1" x14ac:dyDescent="0.2"/>
    <row r="60924" ht="13.15" customHeight="1" x14ac:dyDescent="0.2"/>
    <row r="60925" ht="13.15" customHeight="1" x14ac:dyDescent="0.2"/>
    <row r="60926" ht="13.15" customHeight="1" x14ac:dyDescent="0.2"/>
    <row r="60927" ht="13.15" customHeight="1" x14ac:dyDescent="0.2"/>
    <row r="60928" ht="13.15" customHeight="1" x14ac:dyDescent="0.2"/>
    <row r="60929" ht="13.15" customHeight="1" x14ac:dyDescent="0.2"/>
    <row r="60930" ht="13.15" customHeight="1" x14ac:dyDescent="0.2"/>
    <row r="60931" ht="13.15" customHeight="1" x14ac:dyDescent="0.2"/>
    <row r="60932" ht="13.15" customHeight="1" x14ac:dyDescent="0.2"/>
    <row r="60933" ht="13.15" customHeight="1" x14ac:dyDescent="0.2"/>
    <row r="60934" ht="13.15" customHeight="1" x14ac:dyDescent="0.2"/>
    <row r="60935" ht="13.15" customHeight="1" x14ac:dyDescent="0.2"/>
    <row r="60936" ht="13.15" customHeight="1" x14ac:dyDescent="0.2"/>
    <row r="60937" ht="13.15" customHeight="1" x14ac:dyDescent="0.2"/>
    <row r="60938" ht="13.15" customHeight="1" x14ac:dyDescent="0.2"/>
    <row r="60939" ht="13.15" customHeight="1" x14ac:dyDescent="0.2"/>
    <row r="60940" ht="13.15" customHeight="1" x14ac:dyDescent="0.2"/>
    <row r="60941" ht="13.15" customHeight="1" x14ac:dyDescent="0.2"/>
    <row r="60942" ht="13.15" customHeight="1" x14ac:dyDescent="0.2"/>
    <row r="60943" ht="13.15" customHeight="1" x14ac:dyDescent="0.2"/>
    <row r="60944" ht="13.15" customHeight="1" x14ac:dyDescent="0.2"/>
    <row r="60945" ht="13.15" customHeight="1" x14ac:dyDescent="0.2"/>
    <row r="60946" ht="13.15" customHeight="1" x14ac:dyDescent="0.2"/>
    <row r="60947" ht="13.15" customHeight="1" x14ac:dyDescent="0.2"/>
    <row r="60948" ht="13.15" customHeight="1" x14ac:dyDescent="0.2"/>
    <row r="60949" ht="13.15" customHeight="1" x14ac:dyDescent="0.2"/>
    <row r="60950" ht="13.15" customHeight="1" x14ac:dyDescent="0.2"/>
    <row r="60951" ht="13.15" customHeight="1" x14ac:dyDescent="0.2"/>
    <row r="60952" ht="13.15" customHeight="1" x14ac:dyDescent="0.2"/>
    <row r="60953" ht="13.15" customHeight="1" x14ac:dyDescent="0.2"/>
    <row r="60954" ht="13.15" customHeight="1" x14ac:dyDescent="0.2"/>
    <row r="60955" ht="13.15" customHeight="1" x14ac:dyDescent="0.2"/>
    <row r="60956" ht="13.15" customHeight="1" x14ac:dyDescent="0.2"/>
    <row r="60957" ht="13.15" customHeight="1" x14ac:dyDescent="0.2"/>
    <row r="60958" ht="13.15" customHeight="1" x14ac:dyDescent="0.2"/>
    <row r="60959" ht="13.15" customHeight="1" x14ac:dyDescent="0.2"/>
    <row r="60960" ht="13.15" customHeight="1" x14ac:dyDescent="0.2"/>
    <row r="60961" ht="13.15" customHeight="1" x14ac:dyDescent="0.2"/>
    <row r="60962" ht="13.15" customHeight="1" x14ac:dyDescent="0.2"/>
    <row r="60963" ht="13.15" customHeight="1" x14ac:dyDescent="0.2"/>
    <row r="60964" ht="13.15" customHeight="1" x14ac:dyDescent="0.2"/>
    <row r="60965" ht="13.15" customHeight="1" x14ac:dyDescent="0.2"/>
    <row r="60966" ht="13.15" customHeight="1" x14ac:dyDescent="0.2"/>
    <row r="60967" ht="13.15" customHeight="1" x14ac:dyDescent="0.2"/>
    <row r="60968" ht="13.15" customHeight="1" x14ac:dyDescent="0.2"/>
    <row r="60969" ht="13.15" customHeight="1" x14ac:dyDescent="0.2"/>
    <row r="60970" ht="13.15" customHeight="1" x14ac:dyDescent="0.2"/>
    <row r="60971" ht="13.15" customHeight="1" x14ac:dyDescent="0.2"/>
    <row r="60972" ht="13.15" customHeight="1" x14ac:dyDescent="0.2"/>
    <row r="60973" ht="13.15" customHeight="1" x14ac:dyDescent="0.2"/>
    <row r="60974" ht="13.15" customHeight="1" x14ac:dyDescent="0.2"/>
    <row r="60975" ht="13.15" customHeight="1" x14ac:dyDescent="0.2"/>
    <row r="60976" ht="13.15" customHeight="1" x14ac:dyDescent="0.2"/>
    <row r="60977" ht="13.15" customHeight="1" x14ac:dyDescent="0.2"/>
    <row r="60978" ht="13.15" customHeight="1" x14ac:dyDescent="0.2"/>
    <row r="60979" ht="13.15" customHeight="1" x14ac:dyDescent="0.2"/>
    <row r="60980" ht="13.15" customHeight="1" x14ac:dyDescent="0.2"/>
    <row r="60981" ht="13.15" customHeight="1" x14ac:dyDescent="0.2"/>
    <row r="60982" ht="13.15" customHeight="1" x14ac:dyDescent="0.2"/>
    <row r="60983" ht="13.15" customHeight="1" x14ac:dyDescent="0.2"/>
    <row r="60984" ht="13.15" customHeight="1" x14ac:dyDescent="0.2"/>
    <row r="60985" ht="13.15" customHeight="1" x14ac:dyDescent="0.2"/>
    <row r="60986" ht="13.15" customHeight="1" x14ac:dyDescent="0.2"/>
    <row r="60987" ht="13.15" customHeight="1" x14ac:dyDescent="0.2"/>
    <row r="60988" ht="13.15" customHeight="1" x14ac:dyDescent="0.2"/>
    <row r="60989" ht="13.15" customHeight="1" x14ac:dyDescent="0.2"/>
    <row r="60990" ht="13.15" customHeight="1" x14ac:dyDescent="0.2"/>
    <row r="60991" ht="13.15" customHeight="1" x14ac:dyDescent="0.2"/>
    <row r="60992" ht="13.15" customHeight="1" x14ac:dyDescent="0.2"/>
    <row r="60993" ht="13.15" customHeight="1" x14ac:dyDescent="0.2"/>
    <row r="60994" ht="13.15" customHeight="1" x14ac:dyDescent="0.2"/>
    <row r="60995" ht="13.15" customHeight="1" x14ac:dyDescent="0.2"/>
    <row r="60996" ht="13.15" customHeight="1" x14ac:dyDescent="0.2"/>
    <row r="60997" ht="13.15" customHeight="1" x14ac:dyDescent="0.2"/>
    <row r="60998" ht="13.15" customHeight="1" x14ac:dyDescent="0.2"/>
    <row r="60999" ht="13.15" customHeight="1" x14ac:dyDescent="0.2"/>
    <row r="61000" ht="13.15" customHeight="1" x14ac:dyDescent="0.2"/>
    <row r="61001" ht="13.15" customHeight="1" x14ac:dyDescent="0.2"/>
    <row r="61002" ht="13.15" customHeight="1" x14ac:dyDescent="0.2"/>
    <row r="61003" ht="13.15" customHeight="1" x14ac:dyDescent="0.2"/>
    <row r="61004" ht="13.15" customHeight="1" x14ac:dyDescent="0.2"/>
    <row r="61005" ht="13.15" customHeight="1" x14ac:dyDescent="0.2"/>
    <row r="61006" ht="13.15" customHeight="1" x14ac:dyDescent="0.2"/>
    <row r="61007" ht="13.15" customHeight="1" x14ac:dyDescent="0.2"/>
    <row r="61008" ht="13.15" customHeight="1" x14ac:dyDescent="0.2"/>
    <row r="61009" ht="13.15" customHeight="1" x14ac:dyDescent="0.2"/>
    <row r="61010" ht="13.15" customHeight="1" x14ac:dyDescent="0.2"/>
    <row r="61011" ht="13.15" customHeight="1" x14ac:dyDescent="0.2"/>
    <row r="61012" ht="13.15" customHeight="1" x14ac:dyDescent="0.2"/>
    <row r="61013" ht="13.15" customHeight="1" x14ac:dyDescent="0.2"/>
    <row r="61014" ht="13.15" customHeight="1" x14ac:dyDescent="0.2"/>
    <row r="61015" ht="13.15" customHeight="1" x14ac:dyDescent="0.2"/>
    <row r="61016" ht="13.15" customHeight="1" x14ac:dyDescent="0.2"/>
    <row r="61017" ht="13.15" customHeight="1" x14ac:dyDescent="0.2"/>
    <row r="61018" ht="13.15" customHeight="1" x14ac:dyDescent="0.2"/>
    <row r="61019" ht="13.15" customHeight="1" x14ac:dyDescent="0.2"/>
    <row r="61020" ht="13.15" customHeight="1" x14ac:dyDescent="0.2"/>
    <row r="61021" ht="13.15" customHeight="1" x14ac:dyDescent="0.2"/>
    <row r="61022" ht="13.15" customHeight="1" x14ac:dyDescent="0.2"/>
    <row r="61023" ht="13.15" customHeight="1" x14ac:dyDescent="0.2"/>
    <row r="61024" ht="13.15" customHeight="1" x14ac:dyDescent="0.2"/>
    <row r="61025" ht="13.15" customHeight="1" x14ac:dyDescent="0.2"/>
    <row r="61026" ht="13.15" customHeight="1" x14ac:dyDescent="0.2"/>
    <row r="61027" ht="13.15" customHeight="1" x14ac:dyDescent="0.2"/>
    <row r="61028" ht="13.15" customHeight="1" x14ac:dyDescent="0.2"/>
    <row r="61029" ht="13.15" customHeight="1" x14ac:dyDescent="0.2"/>
    <row r="61030" ht="13.15" customHeight="1" x14ac:dyDescent="0.2"/>
    <row r="61031" ht="13.15" customHeight="1" x14ac:dyDescent="0.2"/>
    <row r="61032" ht="13.15" customHeight="1" x14ac:dyDescent="0.2"/>
    <row r="61033" ht="13.15" customHeight="1" x14ac:dyDescent="0.2"/>
    <row r="61034" ht="13.15" customHeight="1" x14ac:dyDescent="0.2"/>
    <row r="61035" ht="13.15" customHeight="1" x14ac:dyDescent="0.2"/>
    <row r="61036" ht="13.15" customHeight="1" x14ac:dyDescent="0.2"/>
    <row r="61037" ht="13.15" customHeight="1" x14ac:dyDescent="0.2"/>
    <row r="61038" ht="13.15" customHeight="1" x14ac:dyDescent="0.2"/>
    <row r="61039" ht="13.15" customHeight="1" x14ac:dyDescent="0.2"/>
    <row r="61040" ht="13.15" customHeight="1" x14ac:dyDescent="0.2"/>
    <row r="61041" ht="13.15" customHeight="1" x14ac:dyDescent="0.2"/>
    <row r="61042" ht="13.15" customHeight="1" x14ac:dyDescent="0.2"/>
    <row r="61043" ht="13.15" customHeight="1" x14ac:dyDescent="0.2"/>
    <row r="61044" ht="13.15" customHeight="1" x14ac:dyDescent="0.2"/>
    <row r="61045" ht="13.15" customHeight="1" x14ac:dyDescent="0.2"/>
    <row r="61046" ht="13.15" customHeight="1" x14ac:dyDescent="0.2"/>
    <row r="61047" ht="13.15" customHeight="1" x14ac:dyDescent="0.2"/>
    <row r="61048" ht="13.15" customHeight="1" x14ac:dyDescent="0.2"/>
    <row r="61049" ht="13.15" customHeight="1" x14ac:dyDescent="0.2"/>
    <row r="61050" ht="13.15" customHeight="1" x14ac:dyDescent="0.2"/>
    <row r="61051" ht="13.15" customHeight="1" x14ac:dyDescent="0.2"/>
    <row r="61052" ht="13.15" customHeight="1" x14ac:dyDescent="0.2"/>
    <row r="61053" ht="13.15" customHeight="1" x14ac:dyDescent="0.2"/>
    <row r="61054" ht="13.15" customHeight="1" x14ac:dyDescent="0.2"/>
    <row r="61055" ht="13.15" customHeight="1" x14ac:dyDescent="0.2"/>
    <row r="61056" ht="13.15" customHeight="1" x14ac:dyDescent="0.2"/>
    <row r="61057" ht="13.15" customHeight="1" x14ac:dyDescent="0.2"/>
    <row r="61058" ht="13.15" customHeight="1" x14ac:dyDescent="0.2"/>
    <row r="61059" ht="13.15" customHeight="1" x14ac:dyDescent="0.2"/>
    <row r="61060" ht="13.15" customHeight="1" x14ac:dyDescent="0.2"/>
    <row r="61061" ht="13.15" customHeight="1" x14ac:dyDescent="0.2"/>
    <row r="61062" ht="13.15" customHeight="1" x14ac:dyDescent="0.2"/>
    <row r="61063" ht="13.15" customHeight="1" x14ac:dyDescent="0.2"/>
    <row r="61064" ht="13.15" customHeight="1" x14ac:dyDescent="0.2"/>
    <row r="61065" ht="13.15" customHeight="1" x14ac:dyDescent="0.2"/>
    <row r="61066" ht="13.15" customHeight="1" x14ac:dyDescent="0.2"/>
    <row r="61067" ht="13.15" customHeight="1" x14ac:dyDescent="0.2"/>
    <row r="61068" ht="13.15" customHeight="1" x14ac:dyDescent="0.2"/>
    <row r="61069" ht="13.15" customHeight="1" x14ac:dyDescent="0.2"/>
    <row r="61070" ht="13.15" customHeight="1" x14ac:dyDescent="0.2"/>
    <row r="61071" ht="13.15" customHeight="1" x14ac:dyDescent="0.2"/>
    <row r="61072" ht="13.15" customHeight="1" x14ac:dyDescent="0.2"/>
    <row r="61073" ht="13.15" customHeight="1" x14ac:dyDescent="0.2"/>
    <row r="61074" ht="13.15" customHeight="1" x14ac:dyDescent="0.2"/>
    <row r="61075" ht="13.15" customHeight="1" x14ac:dyDescent="0.2"/>
    <row r="61076" ht="13.15" customHeight="1" x14ac:dyDescent="0.2"/>
    <row r="61077" ht="13.15" customHeight="1" x14ac:dyDescent="0.2"/>
    <row r="61078" ht="13.15" customHeight="1" x14ac:dyDescent="0.2"/>
    <row r="61079" ht="13.15" customHeight="1" x14ac:dyDescent="0.2"/>
    <row r="61080" ht="13.15" customHeight="1" x14ac:dyDescent="0.2"/>
    <row r="61081" ht="13.15" customHeight="1" x14ac:dyDescent="0.2"/>
    <row r="61082" ht="13.15" customHeight="1" x14ac:dyDescent="0.2"/>
    <row r="61083" ht="13.15" customHeight="1" x14ac:dyDescent="0.2"/>
    <row r="61084" ht="13.15" customHeight="1" x14ac:dyDescent="0.2"/>
    <row r="61085" ht="13.15" customHeight="1" x14ac:dyDescent="0.2"/>
    <row r="61086" ht="13.15" customHeight="1" x14ac:dyDescent="0.2"/>
    <row r="61087" ht="13.15" customHeight="1" x14ac:dyDescent="0.2"/>
    <row r="61088" ht="13.15" customHeight="1" x14ac:dyDescent="0.2"/>
    <row r="61089" ht="13.15" customHeight="1" x14ac:dyDescent="0.2"/>
    <row r="61090" ht="13.15" customHeight="1" x14ac:dyDescent="0.2"/>
    <row r="61091" ht="13.15" customHeight="1" x14ac:dyDescent="0.2"/>
    <row r="61092" ht="13.15" customHeight="1" x14ac:dyDescent="0.2"/>
    <row r="61093" ht="13.15" customHeight="1" x14ac:dyDescent="0.2"/>
    <row r="61094" ht="13.15" customHeight="1" x14ac:dyDescent="0.2"/>
    <row r="61095" ht="13.15" customHeight="1" x14ac:dyDescent="0.2"/>
    <row r="61096" ht="13.15" customHeight="1" x14ac:dyDescent="0.2"/>
    <row r="61097" ht="13.15" customHeight="1" x14ac:dyDescent="0.2"/>
    <row r="61098" ht="13.15" customHeight="1" x14ac:dyDescent="0.2"/>
    <row r="61099" ht="13.15" customHeight="1" x14ac:dyDescent="0.2"/>
    <row r="61100" ht="13.15" customHeight="1" x14ac:dyDescent="0.2"/>
    <row r="61101" ht="13.15" customHeight="1" x14ac:dyDescent="0.2"/>
    <row r="61102" ht="13.15" customHeight="1" x14ac:dyDescent="0.2"/>
    <row r="61103" ht="13.15" customHeight="1" x14ac:dyDescent="0.2"/>
    <row r="61104" ht="13.15" customHeight="1" x14ac:dyDescent="0.2"/>
    <row r="61105" ht="13.15" customHeight="1" x14ac:dyDescent="0.2"/>
    <row r="61106" ht="13.15" customHeight="1" x14ac:dyDescent="0.2"/>
    <row r="61107" ht="13.15" customHeight="1" x14ac:dyDescent="0.2"/>
    <row r="61108" ht="13.15" customHeight="1" x14ac:dyDescent="0.2"/>
    <row r="61109" ht="13.15" customHeight="1" x14ac:dyDescent="0.2"/>
    <row r="61110" ht="13.15" customHeight="1" x14ac:dyDescent="0.2"/>
    <row r="61111" ht="13.15" customHeight="1" x14ac:dyDescent="0.2"/>
    <row r="61112" ht="13.15" customHeight="1" x14ac:dyDescent="0.2"/>
    <row r="61113" ht="13.15" customHeight="1" x14ac:dyDescent="0.2"/>
    <row r="61114" ht="13.15" customHeight="1" x14ac:dyDescent="0.2"/>
    <row r="61115" ht="13.15" customHeight="1" x14ac:dyDescent="0.2"/>
    <row r="61116" ht="13.15" customHeight="1" x14ac:dyDescent="0.2"/>
    <row r="61117" ht="13.15" customHeight="1" x14ac:dyDescent="0.2"/>
    <row r="61118" ht="13.15" customHeight="1" x14ac:dyDescent="0.2"/>
    <row r="61119" ht="13.15" customHeight="1" x14ac:dyDescent="0.2"/>
    <row r="61120" ht="13.15" customHeight="1" x14ac:dyDescent="0.2"/>
    <row r="61121" ht="13.15" customHeight="1" x14ac:dyDescent="0.2"/>
    <row r="61122" ht="13.15" customHeight="1" x14ac:dyDescent="0.2"/>
    <row r="61123" ht="13.15" customHeight="1" x14ac:dyDescent="0.2"/>
    <row r="61124" ht="13.15" customHeight="1" x14ac:dyDescent="0.2"/>
    <row r="61125" ht="13.15" customHeight="1" x14ac:dyDescent="0.2"/>
    <row r="61126" ht="13.15" customHeight="1" x14ac:dyDescent="0.2"/>
    <row r="61127" ht="13.15" customHeight="1" x14ac:dyDescent="0.2"/>
    <row r="61128" ht="13.15" customHeight="1" x14ac:dyDescent="0.2"/>
    <row r="61129" ht="13.15" customHeight="1" x14ac:dyDescent="0.2"/>
    <row r="61130" ht="13.15" customHeight="1" x14ac:dyDescent="0.2"/>
    <row r="61131" ht="13.15" customHeight="1" x14ac:dyDescent="0.2"/>
    <row r="61132" ht="13.15" customHeight="1" x14ac:dyDescent="0.2"/>
    <row r="61133" ht="13.15" customHeight="1" x14ac:dyDescent="0.2"/>
    <row r="61134" ht="13.15" customHeight="1" x14ac:dyDescent="0.2"/>
    <row r="61135" ht="13.15" customHeight="1" x14ac:dyDescent="0.2"/>
    <row r="61136" ht="13.15" customHeight="1" x14ac:dyDescent="0.2"/>
    <row r="61137" ht="13.15" customHeight="1" x14ac:dyDescent="0.2"/>
    <row r="61138" ht="13.15" customHeight="1" x14ac:dyDescent="0.2"/>
    <row r="61139" ht="13.15" customHeight="1" x14ac:dyDescent="0.2"/>
    <row r="61140" ht="13.15" customHeight="1" x14ac:dyDescent="0.2"/>
    <row r="61141" ht="13.15" customHeight="1" x14ac:dyDescent="0.2"/>
    <row r="61142" ht="13.15" customHeight="1" x14ac:dyDescent="0.2"/>
    <row r="61143" ht="13.15" customHeight="1" x14ac:dyDescent="0.2"/>
    <row r="61144" ht="13.15" customHeight="1" x14ac:dyDescent="0.2"/>
    <row r="61145" ht="13.15" customHeight="1" x14ac:dyDescent="0.2"/>
    <row r="61146" ht="13.15" customHeight="1" x14ac:dyDescent="0.2"/>
    <row r="61147" ht="13.15" customHeight="1" x14ac:dyDescent="0.2"/>
    <row r="61148" ht="13.15" customHeight="1" x14ac:dyDescent="0.2"/>
    <row r="61149" ht="13.15" customHeight="1" x14ac:dyDescent="0.2"/>
    <row r="61150" ht="13.15" customHeight="1" x14ac:dyDescent="0.2"/>
    <row r="61151" ht="13.15" customHeight="1" x14ac:dyDescent="0.2"/>
    <row r="61152" ht="13.15" customHeight="1" x14ac:dyDescent="0.2"/>
    <row r="61153" ht="13.15" customHeight="1" x14ac:dyDescent="0.2"/>
    <row r="61154" ht="13.15" customHeight="1" x14ac:dyDescent="0.2"/>
    <row r="61155" ht="13.15" customHeight="1" x14ac:dyDescent="0.2"/>
    <row r="61156" ht="13.15" customHeight="1" x14ac:dyDescent="0.2"/>
    <row r="61157" ht="13.15" customHeight="1" x14ac:dyDescent="0.2"/>
    <row r="61158" ht="13.15" customHeight="1" x14ac:dyDescent="0.2"/>
    <row r="61159" ht="13.15" customHeight="1" x14ac:dyDescent="0.2"/>
    <row r="61160" ht="13.15" customHeight="1" x14ac:dyDescent="0.2"/>
    <row r="61161" ht="13.15" customHeight="1" x14ac:dyDescent="0.2"/>
    <row r="61162" ht="13.15" customHeight="1" x14ac:dyDescent="0.2"/>
    <row r="61163" ht="13.15" customHeight="1" x14ac:dyDescent="0.2"/>
    <row r="61164" ht="13.15" customHeight="1" x14ac:dyDescent="0.2"/>
    <row r="61165" ht="13.15" customHeight="1" x14ac:dyDescent="0.2"/>
    <row r="61166" ht="13.15" customHeight="1" x14ac:dyDescent="0.2"/>
    <row r="61167" ht="13.15" customHeight="1" x14ac:dyDescent="0.2"/>
    <row r="61168" ht="13.15" customHeight="1" x14ac:dyDescent="0.2"/>
    <row r="61169" ht="13.15" customHeight="1" x14ac:dyDescent="0.2"/>
    <row r="61170" ht="13.15" customHeight="1" x14ac:dyDescent="0.2"/>
    <row r="61171" ht="13.15" customHeight="1" x14ac:dyDescent="0.2"/>
    <row r="61172" ht="13.15" customHeight="1" x14ac:dyDescent="0.2"/>
    <row r="61173" ht="13.15" customHeight="1" x14ac:dyDescent="0.2"/>
    <row r="61174" ht="13.15" customHeight="1" x14ac:dyDescent="0.2"/>
    <row r="61175" ht="13.15" customHeight="1" x14ac:dyDescent="0.2"/>
    <row r="61176" ht="13.15" customHeight="1" x14ac:dyDescent="0.2"/>
    <row r="61177" ht="13.15" customHeight="1" x14ac:dyDescent="0.2"/>
    <row r="61178" ht="13.15" customHeight="1" x14ac:dyDescent="0.2"/>
    <row r="61179" ht="13.15" customHeight="1" x14ac:dyDescent="0.2"/>
    <row r="61180" ht="13.15" customHeight="1" x14ac:dyDescent="0.2"/>
    <row r="61181" ht="13.15" customHeight="1" x14ac:dyDescent="0.2"/>
    <row r="61182" ht="13.15" customHeight="1" x14ac:dyDescent="0.2"/>
    <row r="61183" ht="13.15" customHeight="1" x14ac:dyDescent="0.2"/>
    <row r="61184" ht="13.15" customHeight="1" x14ac:dyDescent="0.2"/>
    <row r="61185" ht="13.15" customHeight="1" x14ac:dyDescent="0.2"/>
    <row r="61186" ht="13.15" customHeight="1" x14ac:dyDescent="0.2"/>
    <row r="61187" ht="13.15" customHeight="1" x14ac:dyDescent="0.2"/>
    <row r="61188" ht="13.15" customHeight="1" x14ac:dyDescent="0.2"/>
    <row r="61189" ht="13.15" customHeight="1" x14ac:dyDescent="0.2"/>
    <row r="61190" ht="13.15" customHeight="1" x14ac:dyDescent="0.2"/>
    <row r="61191" ht="13.15" customHeight="1" x14ac:dyDescent="0.2"/>
    <row r="61192" ht="13.15" customHeight="1" x14ac:dyDescent="0.2"/>
    <row r="61193" ht="13.15" customHeight="1" x14ac:dyDescent="0.2"/>
    <row r="61194" ht="13.15" customHeight="1" x14ac:dyDescent="0.2"/>
    <row r="61195" ht="13.15" customHeight="1" x14ac:dyDescent="0.2"/>
    <row r="61196" ht="13.15" customHeight="1" x14ac:dyDescent="0.2"/>
    <row r="61197" ht="13.15" customHeight="1" x14ac:dyDescent="0.2"/>
    <row r="61198" ht="13.15" customHeight="1" x14ac:dyDescent="0.2"/>
    <row r="61199" ht="13.15" customHeight="1" x14ac:dyDescent="0.2"/>
    <row r="61200" ht="13.15" customHeight="1" x14ac:dyDescent="0.2"/>
    <row r="61201" ht="13.15" customHeight="1" x14ac:dyDescent="0.2"/>
    <row r="61202" ht="13.15" customHeight="1" x14ac:dyDescent="0.2"/>
    <row r="61203" ht="13.15" customHeight="1" x14ac:dyDescent="0.2"/>
    <row r="61204" ht="13.15" customHeight="1" x14ac:dyDescent="0.2"/>
    <row r="61205" ht="13.15" customHeight="1" x14ac:dyDescent="0.2"/>
    <row r="61206" ht="13.15" customHeight="1" x14ac:dyDescent="0.2"/>
    <row r="61207" ht="13.15" customHeight="1" x14ac:dyDescent="0.2"/>
    <row r="61208" ht="13.15" customHeight="1" x14ac:dyDescent="0.2"/>
    <row r="61209" ht="13.15" customHeight="1" x14ac:dyDescent="0.2"/>
    <row r="61210" ht="13.15" customHeight="1" x14ac:dyDescent="0.2"/>
    <row r="61211" ht="13.15" customHeight="1" x14ac:dyDescent="0.2"/>
    <row r="61212" ht="13.15" customHeight="1" x14ac:dyDescent="0.2"/>
    <row r="61213" ht="13.15" customHeight="1" x14ac:dyDescent="0.2"/>
    <row r="61214" ht="13.15" customHeight="1" x14ac:dyDescent="0.2"/>
    <row r="61215" ht="13.15" customHeight="1" x14ac:dyDescent="0.2"/>
    <row r="61216" ht="13.15" customHeight="1" x14ac:dyDescent="0.2"/>
    <row r="61217" ht="13.15" customHeight="1" x14ac:dyDescent="0.2"/>
    <row r="61218" ht="13.15" customHeight="1" x14ac:dyDescent="0.2"/>
    <row r="61219" ht="13.15" customHeight="1" x14ac:dyDescent="0.2"/>
    <row r="61220" ht="13.15" customHeight="1" x14ac:dyDescent="0.2"/>
    <row r="61221" ht="13.15" customHeight="1" x14ac:dyDescent="0.2"/>
    <row r="61222" ht="13.15" customHeight="1" x14ac:dyDescent="0.2"/>
    <row r="61223" ht="13.15" customHeight="1" x14ac:dyDescent="0.2"/>
    <row r="61224" ht="13.15" customHeight="1" x14ac:dyDescent="0.2"/>
    <row r="61225" ht="13.15" customHeight="1" x14ac:dyDescent="0.2"/>
    <row r="61226" ht="13.15" customHeight="1" x14ac:dyDescent="0.2"/>
    <row r="61227" ht="13.15" customHeight="1" x14ac:dyDescent="0.2"/>
    <row r="61228" ht="13.15" customHeight="1" x14ac:dyDescent="0.2"/>
    <row r="61229" ht="13.15" customHeight="1" x14ac:dyDescent="0.2"/>
    <row r="61230" ht="13.15" customHeight="1" x14ac:dyDescent="0.2"/>
    <row r="61231" ht="13.15" customHeight="1" x14ac:dyDescent="0.2"/>
    <row r="61232" ht="13.15" customHeight="1" x14ac:dyDescent="0.2"/>
    <row r="61233" ht="13.15" customHeight="1" x14ac:dyDescent="0.2"/>
    <row r="61234" ht="13.15" customHeight="1" x14ac:dyDescent="0.2"/>
    <row r="61235" ht="13.15" customHeight="1" x14ac:dyDescent="0.2"/>
    <row r="61236" ht="13.15" customHeight="1" x14ac:dyDescent="0.2"/>
    <row r="61237" ht="13.15" customHeight="1" x14ac:dyDescent="0.2"/>
    <row r="61238" ht="13.15" customHeight="1" x14ac:dyDescent="0.2"/>
    <row r="61239" ht="13.15" customHeight="1" x14ac:dyDescent="0.2"/>
    <row r="61240" ht="13.15" customHeight="1" x14ac:dyDescent="0.2"/>
    <row r="61241" ht="13.15" customHeight="1" x14ac:dyDescent="0.2"/>
    <row r="61242" ht="13.15" customHeight="1" x14ac:dyDescent="0.2"/>
    <row r="61243" ht="13.15" customHeight="1" x14ac:dyDescent="0.2"/>
    <row r="61244" ht="13.15" customHeight="1" x14ac:dyDescent="0.2"/>
    <row r="61245" ht="13.15" customHeight="1" x14ac:dyDescent="0.2"/>
    <row r="61246" ht="13.15" customHeight="1" x14ac:dyDescent="0.2"/>
    <row r="61247" ht="13.15" customHeight="1" x14ac:dyDescent="0.2"/>
    <row r="61248" ht="13.15" customHeight="1" x14ac:dyDescent="0.2"/>
    <row r="61249" ht="13.15" customHeight="1" x14ac:dyDescent="0.2"/>
    <row r="61250" ht="13.15" customHeight="1" x14ac:dyDescent="0.2"/>
    <row r="61251" ht="13.15" customHeight="1" x14ac:dyDescent="0.2"/>
    <row r="61252" ht="13.15" customHeight="1" x14ac:dyDescent="0.2"/>
    <row r="61253" ht="13.15" customHeight="1" x14ac:dyDescent="0.2"/>
    <row r="61254" ht="13.15" customHeight="1" x14ac:dyDescent="0.2"/>
    <row r="61255" ht="13.15" customHeight="1" x14ac:dyDescent="0.2"/>
    <row r="61256" ht="13.15" customHeight="1" x14ac:dyDescent="0.2"/>
    <row r="61257" ht="13.15" customHeight="1" x14ac:dyDescent="0.2"/>
    <row r="61258" ht="13.15" customHeight="1" x14ac:dyDescent="0.2"/>
    <row r="61259" ht="13.15" customHeight="1" x14ac:dyDescent="0.2"/>
    <row r="61260" ht="13.15" customHeight="1" x14ac:dyDescent="0.2"/>
    <row r="61261" ht="13.15" customHeight="1" x14ac:dyDescent="0.2"/>
    <row r="61262" ht="13.15" customHeight="1" x14ac:dyDescent="0.2"/>
    <row r="61263" ht="13.15" customHeight="1" x14ac:dyDescent="0.2"/>
    <row r="61264" ht="13.15" customHeight="1" x14ac:dyDescent="0.2"/>
    <row r="61265" ht="13.15" customHeight="1" x14ac:dyDescent="0.2"/>
    <row r="61266" ht="13.15" customHeight="1" x14ac:dyDescent="0.2"/>
    <row r="61267" ht="13.15" customHeight="1" x14ac:dyDescent="0.2"/>
    <row r="61268" ht="13.15" customHeight="1" x14ac:dyDescent="0.2"/>
    <row r="61269" ht="13.15" customHeight="1" x14ac:dyDescent="0.2"/>
    <row r="61270" ht="13.15" customHeight="1" x14ac:dyDescent="0.2"/>
    <row r="61271" ht="13.15" customHeight="1" x14ac:dyDescent="0.2"/>
    <row r="61272" ht="13.15" customHeight="1" x14ac:dyDescent="0.2"/>
    <row r="61273" ht="13.15" customHeight="1" x14ac:dyDescent="0.2"/>
    <row r="61274" ht="13.15" customHeight="1" x14ac:dyDescent="0.2"/>
    <row r="61275" ht="13.15" customHeight="1" x14ac:dyDescent="0.2"/>
    <row r="61276" ht="13.15" customHeight="1" x14ac:dyDescent="0.2"/>
    <row r="61277" ht="13.15" customHeight="1" x14ac:dyDescent="0.2"/>
    <row r="61278" ht="13.15" customHeight="1" x14ac:dyDescent="0.2"/>
    <row r="61279" ht="13.15" customHeight="1" x14ac:dyDescent="0.2"/>
    <row r="61280" ht="13.15" customHeight="1" x14ac:dyDescent="0.2"/>
    <row r="61281" ht="13.15" customHeight="1" x14ac:dyDescent="0.2"/>
    <row r="61282" ht="13.15" customHeight="1" x14ac:dyDescent="0.2"/>
    <row r="61283" ht="13.15" customHeight="1" x14ac:dyDescent="0.2"/>
    <row r="61284" ht="13.15" customHeight="1" x14ac:dyDescent="0.2"/>
    <row r="61285" ht="13.15" customHeight="1" x14ac:dyDescent="0.2"/>
    <row r="61286" ht="13.15" customHeight="1" x14ac:dyDescent="0.2"/>
    <row r="61287" ht="13.15" customHeight="1" x14ac:dyDescent="0.2"/>
    <row r="61288" ht="13.15" customHeight="1" x14ac:dyDescent="0.2"/>
    <row r="61289" ht="13.15" customHeight="1" x14ac:dyDescent="0.2"/>
    <row r="61290" ht="13.15" customHeight="1" x14ac:dyDescent="0.2"/>
    <row r="61291" ht="13.15" customHeight="1" x14ac:dyDescent="0.2"/>
    <row r="61292" ht="13.15" customHeight="1" x14ac:dyDescent="0.2"/>
    <row r="61293" ht="13.15" customHeight="1" x14ac:dyDescent="0.2"/>
    <row r="61294" ht="13.15" customHeight="1" x14ac:dyDescent="0.2"/>
    <row r="61295" ht="13.15" customHeight="1" x14ac:dyDescent="0.2"/>
    <row r="61296" ht="13.15" customHeight="1" x14ac:dyDescent="0.2"/>
    <row r="61297" ht="13.15" customHeight="1" x14ac:dyDescent="0.2"/>
    <row r="61298" ht="13.15" customHeight="1" x14ac:dyDescent="0.2"/>
    <row r="61299" ht="13.15" customHeight="1" x14ac:dyDescent="0.2"/>
    <row r="61300" ht="13.15" customHeight="1" x14ac:dyDescent="0.2"/>
    <row r="61301" ht="13.15" customHeight="1" x14ac:dyDescent="0.2"/>
    <row r="61302" ht="13.15" customHeight="1" x14ac:dyDescent="0.2"/>
    <row r="61303" ht="13.15" customHeight="1" x14ac:dyDescent="0.2"/>
    <row r="61304" ht="13.15" customHeight="1" x14ac:dyDescent="0.2"/>
    <row r="61305" ht="13.15" customHeight="1" x14ac:dyDescent="0.2"/>
    <row r="61306" ht="13.15" customHeight="1" x14ac:dyDescent="0.2"/>
    <row r="61307" ht="13.15" customHeight="1" x14ac:dyDescent="0.2"/>
    <row r="61308" ht="13.15" customHeight="1" x14ac:dyDescent="0.2"/>
    <row r="61309" ht="13.15" customHeight="1" x14ac:dyDescent="0.2"/>
    <row r="61310" ht="13.15" customHeight="1" x14ac:dyDescent="0.2"/>
    <row r="61311" ht="13.15" customHeight="1" x14ac:dyDescent="0.2"/>
    <row r="61312" ht="13.15" customHeight="1" x14ac:dyDescent="0.2"/>
    <row r="61313" ht="13.15" customHeight="1" x14ac:dyDescent="0.2"/>
    <row r="61314" ht="13.15" customHeight="1" x14ac:dyDescent="0.2"/>
    <row r="61315" ht="13.15" customHeight="1" x14ac:dyDescent="0.2"/>
    <row r="61316" ht="13.15" customHeight="1" x14ac:dyDescent="0.2"/>
    <row r="61317" ht="13.15" customHeight="1" x14ac:dyDescent="0.2"/>
    <row r="61318" ht="13.15" customHeight="1" x14ac:dyDescent="0.2"/>
    <row r="61319" ht="13.15" customHeight="1" x14ac:dyDescent="0.2"/>
    <row r="61320" ht="13.15" customHeight="1" x14ac:dyDescent="0.2"/>
    <row r="61321" ht="13.15" customHeight="1" x14ac:dyDescent="0.2"/>
    <row r="61322" ht="13.15" customHeight="1" x14ac:dyDescent="0.2"/>
    <row r="61323" ht="13.15" customHeight="1" x14ac:dyDescent="0.2"/>
    <row r="61324" ht="13.15" customHeight="1" x14ac:dyDescent="0.2"/>
    <row r="61325" ht="13.15" customHeight="1" x14ac:dyDescent="0.2"/>
    <row r="61326" ht="13.15" customHeight="1" x14ac:dyDescent="0.2"/>
    <row r="61327" ht="13.15" customHeight="1" x14ac:dyDescent="0.2"/>
    <row r="61328" ht="13.15" customHeight="1" x14ac:dyDescent="0.2"/>
    <row r="61329" ht="13.15" customHeight="1" x14ac:dyDescent="0.2"/>
    <row r="61330" ht="13.15" customHeight="1" x14ac:dyDescent="0.2"/>
    <row r="61331" ht="13.15" customHeight="1" x14ac:dyDescent="0.2"/>
    <row r="61332" ht="13.15" customHeight="1" x14ac:dyDescent="0.2"/>
    <row r="61333" ht="13.15" customHeight="1" x14ac:dyDescent="0.2"/>
    <row r="61334" ht="13.15" customHeight="1" x14ac:dyDescent="0.2"/>
    <row r="61335" ht="13.15" customHeight="1" x14ac:dyDescent="0.2"/>
    <row r="61336" ht="13.15" customHeight="1" x14ac:dyDescent="0.2"/>
    <row r="61337" ht="13.15" customHeight="1" x14ac:dyDescent="0.2"/>
    <row r="61338" ht="13.15" customHeight="1" x14ac:dyDescent="0.2"/>
    <row r="61339" ht="13.15" customHeight="1" x14ac:dyDescent="0.2"/>
    <row r="61340" ht="13.15" customHeight="1" x14ac:dyDescent="0.2"/>
    <row r="61341" ht="13.15" customHeight="1" x14ac:dyDescent="0.2"/>
    <row r="61342" ht="13.15" customHeight="1" x14ac:dyDescent="0.2"/>
    <row r="61343" ht="13.15" customHeight="1" x14ac:dyDescent="0.2"/>
    <row r="61344" ht="13.15" customHeight="1" x14ac:dyDescent="0.2"/>
    <row r="61345" ht="13.15" customHeight="1" x14ac:dyDescent="0.2"/>
    <row r="61346" ht="13.15" customHeight="1" x14ac:dyDescent="0.2"/>
    <row r="61347" ht="13.15" customHeight="1" x14ac:dyDescent="0.2"/>
    <row r="61348" ht="13.15" customHeight="1" x14ac:dyDescent="0.2"/>
    <row r="61349" ht="13.15" customHeight="1" x14ac:dyDescent="0.2"/>
    <row r="61350" ht="13.15" customHeight="1" x14ac:dyDescent="0.2"/>
    <row r="61351" ht="13.15" customHeight="1" x14ac:dyDescent="0.2"/>
    <row r="61352" ht="13.15" customHeight="1" x14ac:dyDescent="0.2"/>
    <row r="61353" ht="13.15" customHeight="1" x14ac:dyDescent="0.2"/>
    <row r="61354" ht="13.15" customHeight="1" x14ac:dyDescent="0.2"/>
    <row r="61355" ht="13.15" customHeight="1" x14ac:dyDescent="0.2"/>
    <row r="61356" ht="13.15" customHeight="1" x14ac:dyDescent="0.2"/>
    <row r="61357" ht="13.15" customHeight="1" x14ac:dyDescent="0.2"/>
    <row r="61358" ht="13.15" customHeight="1" x14ac:dyDescent="0.2"/>
    <row r="61359" ht="13.15" customHeight="1" x14ac:dyDescent="0.2"/>
    <row r="61360" ht="13.15" customHeight="1" x14ac:dyDescent="0.2"/>
    <row r="61361" ht="13.15" customHeight="1" x14ac:dyDescent="0.2"/>
    <row r="61362" ht="13.15" customHeight="1" x14ac:dyDescent="0.2"/>
    <row r="61363" ht="13.15" customHeight="1" x14ac:dyDescent="0.2"/>
    <row r="61364" ht="13.15" customHeight="1" x14ac:dyDescent="0.2"/>
    <row r="61365" ht="13.15" customHeight="1" x14ac:dyDescent="0.2"/>
    <row r="61366" ht="13.15" customHeight="1" x14ac:dyDescent="0.2"/>
    <row r="61367" ht="13.15" customHeight="1" x14ac:dyDescent="0.2"/>
    <row r="61368" ht="13.15" customHeight="1" x14ac:dyDescent="0.2"/>
    <row r="61369" ht="13.15" customHeight="1" x14ac:dyDescent="0.2"/>
    <row r="61370" ht="13.15" customHeight="1" x14ac:dyDescent="0.2"/>
    <row r="61371" ht="13.15" customHeight="1" x14ac:dyDescent="0.2"/>
    <row r="61372" ht="13.15" customHeight="1" x14ac:dyDescent="0.2"/>
    <row r="61373" ht="13.15" customHeight="1" x14ac:dyDescent="0.2"/>
    <row r="61374" ht="13.15" customHeight="1" x14ac:dyDescent="0.2"/>
    <row r="61375" ht="13.15" customHeight="1" x14ac:dyDescent="0.2"/>
    <row r="61376" ht="13.15" customHeight="1" x14ac:dyDescent="0.2"/>
    <row r="61377" ht="13.15" customHeight="1" x14ac:dyDescent="0.2"/>
    <row r="61378" ht="13.15" customHeight="1" x14ac:dyDescent="0.2"/>
    <row r="61379" ht="13.15" customHeight="1" x14ac:dyDescent="0.2"/>
    <row r="61380" ht="13.15" customHeight="1" x14ac:dyDescent="0.2"/>
    <row r="61381" ht="13.15" customHeight="1" x14ac:dyDescent="0.2"/>
    <row r="61382" ht="13.15" customHeight="1" x14ac:dyDescent="0.2"/>
    <row r="61383" ht="13.15" customHeight="1" x14ac:dyDescent="0.2"/>
    <row r="61384" ht="13.15" customHeight="1" x14ac:dyDescent="0.2"/>
    <row r="61385" ht="13.15" customHeight="1" x14ac:dyDescent="0.2"/>
    <row r="61386" ht="13.15" customHeight="1" x14ac:dyDescent="0.2"/>
    <row r="61387" ht="13.15" customHeight="1" x14ac:dyDescent="0.2"/>
    <row r="61388" ht="13.15" customHeight="1" x14ac:dyDescent="0.2"/>
    <row r="61389" ht="13.15" customHeight="1" x14ac:dyDescent="0.2"/>
    <row r="61390" ht="13.15" customHeight="1" x14ac:dyDescent="0.2"/>
    <row r="61391" ht="13.15" customHeight="1" x14ac:dyDescent="0.2"/>
    <row r="61392" ht="13.15" customHeight="1" x14ac:dyDescent="0.2"/>
    <row r="61393" ht="13.15" customHeight="1" x14ac:dyDescent="0.2"/>
    <row r="61394" ht="13.15" customHeight="1" x14ac:dyDescent="0.2"/>
    <row r="61395" ht="13.15" customHeight="1" x14ac:dyDescent="0.2"/>
    <row r="61396" ht="13.15" customHeight="1" x14ac:dyDescent="0.2"/>
    <row r="61397" ht="13.15" customHeight="1" x14ac:dyDescent="0.2"/>
    <row r="61398" ht="13.15" customHeight="1" x14ac:dyDescent="0.2"/>
    <row r="61399" ht="13.15" customHeight="1" x14ac:dyDescent="0.2"/>
    <row r="61400" ht="13.15" customHeight="1" x14ac:dyDescent="0.2"/>
    <row r="61401" ht="13.15" customHeight="1" x14ac:dyDescent="0.2"/>
    <row r="61402" ht="13.15" customHeight="1" x14ac:dyDescent="0.2"/>
    <row r="61403" ht="13.15" customHeight="1" x14ac:dyDescent="0.2"/>
    <row r="61404" ht="13.15" customHeight="1" x14ac:dyDescent="0.2"/>
    <row r="61405" ht="13.15" customHeight="1" x14ac:dyDescent="0.2"/>
    <row r="61406" ht="13.15" customHeight="1" x14ac:dyDescent="0.2"/>
    <row r="61407" ht="13.15" customHeight="1" x14ac:dyDescent="0.2"/>
    <row r="61408" ht="13.15" customHeight="1" x14ac:dyDescent="0.2"/>
    <row r="61409" ht="13.15" customHeight="1" x14ac:dyDescent="0.2"/>
    <row r="61410" ht="13.15" customHeight="1" x14ac:dyDescent="0.2"/>
    <row r="61411" ht="13.15" customHeight="1" x14ac:dyDescent="0.2"/>
    <row r="61412" ht="13.15" customHeight="1" x14ac:dyDescent="0.2"/>
    <row r="61413" ht="13.15" customHeight="1" x14ac:dyDescent="0.2"/>
    <row r="61414" ht="13.15" customHeight="1" x14ac:dyDescent="0.2"/>
    <row r="61415" ht="13.15" customHeight="1" x14ac:dyDescent="0.2"/>
    <row r="61416" ht="13.15" customHeight="1" x14ac:dyDescent="0.2"/>
    <row r="61417" ht="13.15" customHeight="1" x14ac:dyDescent="0.2"/>
    <row r="61418" ht="13.15" customHeight="1" x14ac:dyDescent="0.2"/>
    <row r="61419" ht="13.15" customHeight="1" x14ac:dyDescent="0.2"/>
    <row r="61420" ht="13.15" customHeight="1" x14ac:dyDescent="0.2"/>
    <row r="61421" ht="13.15" customHeight="1" x14ac:dyDescent="0.2"/>
    <row r="61422" ht="13.15" customHeight="1" x14ac:dyDescent="0.2"/>
    <row r="61423" ht="13.15" customHeight="1" x14ac:dyDescent="0.2"/>
    <row r="61424" ht="13.15" customHeight="1" x14ac:dyDescent="0.2"/>
    <row r="61425" ht="13.15" customHeight="1" x14ac:dyDescent="0.2"/>
    <row r="61426" ht="13.15" customHeight="1" x14ac:dyDescent="0.2"/>
    <row r="61427" ht="13.15" customHeight="1" x14ac:dyDescent="0.2"/>
    <row r="61428" ht="13.15" customHeight="1" x14ac:dyDescent="0.2"/>
    <row r="61429" ht="13.15" customHeight="1" x14ac:dyDescent="0.2"/>
    <row r="61430" ht="13.15" customHeight="1" x14ac:dyDescent="0.2"/>
    <row r="61431" ht="13.15" customHeight="1" x14ac:dyDescent="0.2"/>
    <row r="61432" ht="13.15" customHeight="1" x14ac:dyDescent="0.2"/>
    <row r="61433" ht="13.15" customHeight="1" x14ac:dyDescent="0.2"/>
    <row r="61434" ht="13.15" customHeight="1" x14ac:dyDescent="0.2"/>
    <row r="61435" ht="13.15" customHeight="1" x14ac:dyDescent="0.2"/>
    <row r="61436" ht="13.15" customHeight="1" x14ac:dyDescent="0.2"/>
    <row r="61437" ht="13.15" customHeight="1" x14ac:dyDescent="0.2"/>
    <row r="61438" ht="13.15" customHeight="1" x14ac:dyDescent="0.2"/>
    <row r="61439" ht="13.15" customHeight="1" x14ac:dyDescent="0.2"/>
    <row r="61440" ht="13.15" customHeight="1" x14ac:dyDescent="0.2"/>
    <row r="61441" ht="13.15" customHeight="1" x14ac:dyDescent="0.2"/>
    <row r="61442" ht="13.15" customHeight="1" x14ac:dyDescent="0.2"/>
    <row r="61443" ht="13.15" customHeight="1" x14ac:dyDescent="0.2"/>
    <row r="61444" ht="13.15" customHeight="1" x14ac:dyDescent="0.2"/>
    <row r="61445" ht="13.15" customHeight="1" x14ac:dyDescent="0.2"/>
    <row r="61446" ht="13.15" customHeight="1" x14ac:dyDescent="0.2"/>
    <row r="61447" ht="13.15" customHeight="1" x14ac:dyDescent="0.2"/>
    <row r="61448" ht="13.15" customHeight="1" x14ac:dyDescent="0.2"/>
    <row r="61449" ht="13.15" customHeight="1" x14ac:dyDescent="0.2"/>
    <row r="61450" ht="13.15" customHeight="1" x14ac:dyDescent="0.2"/>
    <row r="61451" ht="13.15" customHeight="1" x14ac:dyDescent="0.2"/>
    <row r="61452" ht="13.15" customHeight="1" x14ac:dyDescent="0.2"/>
    <row r="61453" ht="13.15" customHeight="1" x14ac:dyDescent="0.2"/>
    <row r="61454" ht="13.15" customHeight="1" x14ac:dyDescent="0.2"/>
    <row r="61455" ht="13.15" customHeight="1" x14ac:dyDescent="0.2"/>
    <row r="61456" ht="13.15" customHeight="1" x14ac:dyDescent="0.2"/>
    <row r="61457" ht="13.15" customHeight="1" x14ac:dyDescent="0.2"/>
    <row r="61458" ht="13.15" customHeight="1" x14ac:dyDescent="0.2"/>
    <row r="61459" ht="13.15" customHeight="1" x14ac:dyDescent="0.2"/>
    <row r="61460" ht="13.15" customHeight="1" x14ac:dyDescent="0.2"/>
    <row r="61461" ht="13.15" customHeight="1" x14ac:dyDescent="0.2"/>
    <row r="61462" ht="13.15" customHeight="1" x14ac:dyDescent="0.2"/>
    <row r="61463" ht="13.15" customHeight="1" x14ac:dyDescent="0.2"/>
    <row r="61464" ht="13.15" customHeight="1" x14ac:dyDescent="0.2"/>
    <row r="61465" ht="13.15" customHeight="1" x14ac:dyDescent="0.2"/>
    <row r="61466" ht="13.15" customHeight="1" x14ac:dyDescent="0.2"/>
    <row r="61467" ht="13.15" customHeight="1" x14ac:dyDescent="0.2"/>
    <row r="61468" ht="13.15" customHeight="1" x14ac:dyDescent="0.2"/>
    <row r="61469" ht="13.15" customHeight="1" x14ac:dyDescent="0.2"/>
    <row r="61470" ht="13.15" customHeight="1" x14ac:dyDescent="0.2"/>
    <row r="61471" ht="13.15" customHeight="1" x14ac:dyDescent="0.2"/>
    <row r="61472" ht="13.15" customHeight="1" x14ac:dyDescent="0.2"/>
    <row r="61473" ht="13.15" customHeight="1" x14ac:dyDescent="0.2"/>
    <row r="61474" ht="13.15" customHeight="1" x14ac:dyDescent="0.2"/>
    <row r="61475" ht="13.15" customHeight="1" x14ac:dyDescent="0.2"/>
    <row r="61476" ht="13.15" customHeight="1" x14ac:dyDescent="0.2"/>
    <row r="61477" ht="13.15" customHeight="1" x14ac:dyDescent="0.2"/>
    <row r="61478" ht="13.15" customHeight="1" x14ac:dyDescent="0.2"/>
    <row r="61479" ht="13.15" customHeight="1" x14ac:dyDescent="0.2"/>
    <row r="61480" ht="13.15" customHeight="1" x14ac:dyDescent="0.2"/>
    <row r="61481" ht="13.15" customHeight="1" x14ac:dyDescent="0.2"/>
    <row r="61482" ht="13.15" customHeight="1" x14ac:dyDescent="0.2"/>
    <row r="61483" ht="13.15" customHeight="1" x14ac:dyDescent="0.2"/>
    <row r="61484" ht="13.15" customHeight="1" x14ac:dyDescent="0.2"/>
    <row r="61485" ht="13.15" customHeight="1" x14ac:dyDescent="0.2"/>
    <row r="61486" ht="13.15" customHeight="1" x14ac:dyDescent="0.2"/>
    <row r="61487" ht="13.15" customHeight="1" x14ac:dyDescent="0.2"/>
    <row r="61488" ht="13.15" customHeight="1" x14ac:dyDescent="0.2"/>
    <row r="61489" ht="13.15" customHeight="1" x14ac:dyDescent="0.2"/>
    <row r="61490" ht="13.15" customHeight="1" x14ac:dyDescent="0.2"/>
    <row r="61491" ht="13.15" customHeight="1" x14ac:dyDescent="0.2"/>
    <row r="61492" ht="13.15" customHeight="1" x14ac:dyDescent="0.2"/>
    <row r="61493" ht="13.15" customHeight="1" x14ac:dyDescent="0.2"/>
    <row r="61494" ht="13.15" customHeight="1" x14ac:dyDescent="0.2"/>
    <row r="61495" ht="13.15" customHeight="1" x14ac:dyDescent="0.2"/>
    <row r="61496" ht="13.15" customHeight="1" x14ac:dyDescent="0.2"/>
    <row r="61497" ht="13.15" customHeight="1" x14ac:dyDescent="0.2"/>
    <row r="61498" ht="13.15" customHeight="1" x14ac:dyDescent="0.2"/>
    <row r="61499" ht="13.15" customHeight="1" x14ac:dyDescent="0.2"/>
    <row r="61500" ht="13.15" customHeight="1" x14ac:dyDescent="0.2"/>
    <row r="61501" ht="13.15" customHeight="1" x14ac:dyDescent="0.2"/>
    <row r="61502" ht="13.15" customHeight="1" x14ac:dyDescent="0.2"/>
    <row r="61503" ht="13.15" customHeight="1" x14ac:dyDescent="0.2"/>
    <row r="61504" ht="13.15" customHeight="1" x14ac:dyDescent="0.2"/>
    <row r="61505" ht="13.15" customHeight="1" x14ac:dyDescent="0.2"/>
    <row r="61506" ht="13.15" customHeight="1" x14ac:dyDescent="0.2"/>
    <row r="61507" ht="13.15" customHeight="1" x14ac:dyDescent="0.2"/>
    <row r="61508" ht="13.15" customHeight="1" x14ac:dyDescent="0.2"/>
    <row r="61509" ht="13.15" customHeight="1" x14ac:dyDescent="0.2"/>
    <row r="61510" ht="13.15" customHeight="1" x14ac:dyDescent="0.2"/>
    <row r="61511" ht="13.15" customHeight="1" x14ac:dyDescent="0.2"/>
    <row r="61512" ht="13.15" customHeight="1" x14ac:dyDescent="0.2"/>
    <row r="61513" ht="13.15" customHeight="1" x14ac:dyDescent="0.2"/>
    <row r="61514" ht="13.15" customHeight="1" x14ac:dyDescent="0.2"/>
    <row r="61515" ht="13.15" customHeight="1" x14ac:dyDescent="0.2"/>
    <row r="61516" ht="13.15" customHeight="1" x14ac:dyDescent="0.2"/>
    <row r="61517" ht="13.15" customHeight="1" x14ac:dyDescent="0.2"/>
    <row r="61518" ht="13.15" customHeight="1" x14ac:dyDescent="0.2"/>
    <row r="61519" ht="13.15" customHeight="1" x14ac:dyDescent="0.2"/>
    <row r="61520" ht="13.15" customHeight="1" x14ac:dyDescent="0.2"/>
    <row r="61521" ht="13.15" customHeight="1" x14ac:dyDescent="0.2"/>
    <row r="61522" ht="13.15" customHeight="1" x14ac:dyDescent="0.2"/>
    <row r="61523" ht="13.15" customHeight="1" x14ac:dyDescent="0.2"/>
    <row r="61524" ht="13.15" customHeight="1" x14ac:dyDescent="0.2"/>
    <row r="61525" ht="13.15" customHeight="1" x14ac:dyDescent="0.2"/>
    <row r="61526" ht="13.15" customHeight="1" x14ac:dyDescent="0.2"/>
    <row r="61527" ht="13.15" customHeight="1" x14ac:dyDescent="0.2"/>
    <row r="61528" ht="13.15" customHeight="1" x14ac:dyDescent="0.2"/>
    <row r="61529" ht="13.15" customHeight="1" x14ac:dyDescent="0.2"/>
    <row r="61530" ht="13.15" customHeight="1" x14ac:dyDescent="0.2"/>
    <row r="61531" ht="13.15" customHeight="1" x14ac:dyDescent="0.2"/>
    <row r="61532" ht="13.15" customHeight="1" x14ac:dyDescent="0.2"/>
    <row r="61533" ht="13.15" customHeight="1" x14ac:dyDescent="0.2"/>
    <row r="61534" ht="13.15" customHeight="1" x14ac:dyDescent="0.2"/>
    <row r="61535" ht="13.15" customHeight="1" x14ac:dyDescent="0.2"/>
    <row r="61536" ht="13.15" customHeight="1" x14ac:dyDescent="0.2"/>
    <row r="61537" ht="13.15" customHeight="1" x14ac:dyDescent="0.2"/>
    <row r="61538" ht="13.15" customHeight="1" x14ac:dyDescent="0.2"/>
    <row r="61539" ht="13.15" customHeight="1" x14ac:dyDescent="0.2"/>
    <row r="61540" ht="13.15" customHeight="1" x14ac:dyDescent="0.2"/>
    <row r="61541" ht="13.15" customHeight="1" x14ac:dyDescent="0.2"/>
    <row r="61542" ht="13.15" customHeight="1" x14ac:dyDescent="0.2"/>
    <row r="61543" ht="13.15" customHeight="1" x14ac:dyDescent="0.2"/>
    <row r="61544" ht="13.15" customHeight="1" x14ac:dyDescent="0.2"/>
    <row r="61545" ht="13.15" customHeight="1" x14ac:dyDescent="0.2"/>
    <row r="61546" ht="13.15" customHeight="1" x14ac:dyDescent="0.2"/>
    <row r="61547" ht="13.15" customHeight="1" x14ac:dyDescent="0.2"/>
    <row r="61548" ht="13.15" customHeight="1" x14ac:dyDescent="0.2"/>
    <row r="61549" ht="13.15" customHeight="1" x14ac:dyDescent="0.2"/>
    <row r="61550" ht="13.15" customHeight="1" x14ac:dyDescent="0.2"/>
    <row r="61551" ht="13.15" customHeight="1" x14ac:dyDescent="0.2"/>
    <row r="61552" ht="13.15" customHeight="1" x14ac:dyDescent="0.2"/>
    <row r="61553" ht="13.15" customHeight="1" x14ac:dyDescent="0.2"/>
    <row r="61554" ht="13.15" customHeight="1" x14ac:dyDescent="0.2"/>
    <row r="61555" ht="13.15" customHeight="1" x14ac:dyDescent="0.2"/>
    <row r="61556" ht="13.15" customHeight="1" x14ac:dyDescent="0.2"/>
    <row r="61557" ht="13.15" customHeight="1" x14ac:dyDescent="0.2"/>
    <row r="61558" ht="13.15" customHeight="1" x14ac:dyDescent="0.2"/>
    <row r="61559" ht="13.15" customHeight="1" x14ac:dyDescent="0.2"/>
    <row r="61560" ht="13.15" customHeight="1" x14ac:dyDescent="0.2"/>
    <row r="61561" ht="13.15" customHeight="1" x14ac:dyDescent="0.2"/>
    <row r="61562" ht="13.15" customHeight="1" x14ac:dyDescent="0.2"/>
    <row r="61563" ht="13.15" customHeight="1" x14ac:dyDescent="0.2"/>
    <row r="61564" ht="13.15" customHeight="1" x14ac:dyDescent="0.2"/>
    <row r="61565" ht="13.15" customHeight="1" x14ac:dyDescent="0.2"/>
    <row r="61566" ht="13.15" customHeight="1" x14ac:dyDescent="0.2"/>
    <row r="61567" ht="13.15" customHeight="1" x14ac:dyDescent="0.2"/>
    <row r="61568" ht="13.15" customHeight="1" x14ac:dyDescent="0.2"/>
    <row r="61569" ht="13.15" customHeight="1" x14ac:dyDescent="0.2"/>
    <row r="61570" ht="13.15" customHeight="1" x14ac:dyDescent="0.2"/>
    <row r="61571" ht="13.15" customHeight="1" x14ac:dyDescent="0.2"/>
    <row r="61572" ht="13.15" customHeight="1" x14ac:dyDescent="0.2"/>
    <row r="61573" ht="13.15" customHeight="1" x14ac:dyDescent="0.2"/>
    <row r="61574" ht="13.15" customHeight="1" x14ac:dyDescent="0.2"/>
    <row r="61575" ht="13.15" customHeight="1" x14ac:dyDescent="0.2"/>
    <row r="61576" ht="13.15" customHeight="1" x14ac:dyDescent="0.2"/>
    <row r="61577" ht="13.15" customHeight="1" x14ac:dyDescent="0.2"/>
    <row r="61578" ht="13.15" customHeight="1" x14ac:dyDescent="0.2"/>
    <row r="61579" ht="13.15" customHeight="1" x14ac:dyDescent="0.2"/>
    <row r="61580" ht="13.15" customHeight="1" x14ac:dyDescent="0.2"/>
    <row r="61581" ht="13.15" customHeight="1" x14ac:dyDescent="0.2"/>
    <row r="61582" ht="13.15" customHeight="1" x14ac:dyDescent="0.2"/>
    <row r="61583" ht="13.15" customHeight="1" x14ac:dyDescent="0.2"/>
    <row r="61584" ht="13.15" customHeight="1" x14ac:dyDescent="0.2"/>
    <row r="61585" ht="13.15" customHeight="1" x14ac:dyDescent="0.2"/>
    <row r="61586" ht="13.15" customHeight="1" x14ac:dyDescent="0.2"/>
    <row r="61587" ht="13.15" customHeight="1" x14ac:dyDescent="0.2"/>
    <row r="61588" ht="13.15" customHeight="1" x14ac:dyDescent="0.2"/>
    <row r="61589" ht="13.15" customHeight="1" x14ac:dyDescent="0.2"/>
    <row r="61590" ht="13.15" customHeight="1" x14ac:dyDescent="0.2"/>
    <row r="61591" ht="13.15" customHeight="1" x14ac:dyDescent="0.2"/>
    <row r="61592" ht="13.15" customHeight="1" x14ac:dyDescent="0.2"/>
    <row r="61593" ht="13.15" customHeight="1" x14ac:dyDescent="0.2"/>
    <row r="61594" ht="13.15" customHeight="1" x14ac:dyDescent="0.2"/>
    <row r="61595" ht="13.15" customHeight="1" x14ac:dyDescent="0.2"/>
    <row r="61596" ht="13.15" customHeight="1" x14ac:dyDescent="0.2"/>
    <row r="61597" ht="13.15" customHeight="1" x14ac:dyDescent="0.2"/>
    <row r="61598" ht="13.15" customHeight="1" x14ac:dyDescent="0.2"/>
    <row r="61599" ht="13.15" customHeight="1" x14ac:dyDescent="0.2"/>
    <row r="61600" ht="13.15" customHeight="1" x14ac:dyDescent="0.2"/>
    <row r="61601" ht="13.15" customHeight="1" x14ac:dyDescent="0.2"/>
    <row r="61602" ht="13.15" customHeight="1" x14ac:dyDescent="0.2"/>
    <row r="61603" ht="13.15" customHeight="1" x14ac:dyDescent="0.2"/>
    <row r="61604" ht="13.15" customHeight="1" x14ac:dyDescent="0.2"/>
    <row r="61605" ht="13.15" customHeight="1" x14ac:dyDescent="0.2"/>
    <row r="61606" ht="13.15" customHeight="1" x14ac:dyDescent="0.2"/>
    <row r="61607" ht="13.15" customHeight="1" x14ac:dyDescent="0.2"/>
    <row r="61608" ht="13.15" customHeight="1" x14ac:dyDescent="0.2"/>
    <row r="61609" ht="13.15" customHeight="1" x14ac:dyDescent="0.2"/>
    <row r="61610" ht="13.15" customHeight="1" x14ac:dyDescent="0.2"/>
    <row r="61611" ht="13.15" customHeight="1" x14ac:dyDescent="0.2"/>
    <row r="61612" ht="13.15" customHeight="1" x14ac:dyDescent="0.2"/>
    <row r="61613" ht="13.15" customHeight="1" x14ac:dyDescent="0.2"/>
    <row r="61614" ht="13.15" customHeight="1" x14ac:dyDescent="0.2"/>
    <row r="61615" ht="13.15" customHeight="1" x14ac:dyDescent="0.2"/>
    <row r="61616" ht="13.15" customHeight="1" x14ac:dyDescent="0.2"/>
    <row r="61617" ht="13.15" customHeight="1" x14ac:dyDescent="0.2"/>
    <row r="61618" ht="13.15" customHeight="1" x14ac:dyDescent="0.2"/>
    <row r="61619" ht="13.15" customHeight="1" x14ac:dyDescent="0.2"/>
    <row r="61620" ht="13.15" customHeight="1" x14ac:dyDescent="0.2"/>
    <row r="61621" ht="13.15" customHeight="1" x14ac:dyDescent="0.2"/>
    <row r="61622" ht="13.15" customHeight="1" x14ac:dyDescent="0.2"/>
    <row r="61623" ht="13.15" customHeight="1" x14ac:dyDescent="0.2"/>
    <row r="61624" ht="13.15" customHeight="1" x14ac:dyDescent="0.2"/>
    <row r="61625" ht="13.15" customHeight="1" x14ac:dyDescent="0.2"/>
    <row r="61626" ht="13.15" customHeight="1" x14ac:dyDescent="0.2"/>
    <row r="61627" ht="13.15" customHeight="1" x14ac:dyDescent="0.2"/>
    <row r="61628" ht="13.15" customHeight="1" x14ac:dyDescent="0.2"/>
    <row r="61629" ht="13.15" customHeight="1" x14ac:dyDescent="0.2"/>
    <row r="61630" ht="13.15" customHeight="1" x14ac:dyDescent="0.2"/>
    <row r="61631" ht="13.15" customHeight="1" x14ac:dyDescent="0.2"/>
    <row r="61632" ht="13.15" customHeight="1" x14ac:dyDescent="0.2"/>
    <row r="61633" ht="13.15" customHeight="1" x14ac:dyDescent="0.2"/>
    <row r="61634" ht="13.15" customHeight="1" x14ac:dyDescent="0.2"/>
    <row r="61635" ht="13.15" customHeight="1" x14ac:dyDescent="0.2"/>
    <row r="61636" ht="13.15" customHeight="1" x14ac:dyDescent="0.2"/>
    <row r="61637" ht="13.15" customHeight="1" x14ac:dyDescent="0.2"/>
    <row r="61638" ht="13.15" customHeight="1" x14ac:dyDescent="0.2"/>
    <row r="61639" ht="13.15" customHeight="1" x14ac:dyDescent="0.2"/>
    <row r="61640" ht="13.15" customHeight="1" x14ac:dyDescent="0.2"/>
    <row r="61641" ht="13.15" customHeight="1" x14ac:dyDescent="0.2"/>
    <row r="61642" ht="13.15" customHeight="1" x14ac:dyDescent="0.2"/>
    <row r="61643" ht="13.15" customHeight="1" x14ac:dyDescent="0.2"/>
    <row r="61644" ht="13.15" customHeight="1" x14ac:dyDescent="0.2"/>
    <row r="61645" ht="13.15" customHeight="1" x14ac:dyDescent="0.2"/>
    <row r="61646" ht="13.15" customHeight="1" x14ac:dyDescent="0.2"/>
    <row r="61647" ht="13.15" customHeight="1" x14ac:dyDescent="0.2"/>
    <row r="61648" ht="13.15" customHeight="1" x14ac:dyDescent="0.2"/>
    <row r="61649" ht="13.15" customHeight="1" x14ac:dyDescent="0.2"/>
    <row r="61650" ht="13.15" customHeight="1" x14ac:dyDescent="0.2"/>
    <row r="61651" ht="13.15" customHeight="1" x14ac:dyDescent="0.2"/>
    <row r="61652" ht="13.15" customHeight="1" x14ac:dyDescent="0.2"/>
    <row r="61653" ht="13.15" customHeight="1" x14ac:dyDescent="0.2"/>
    <row r="61654" ht="13.15" customHeight="1" x14ac:dyDescent="0.2"/>
    <row r="61655" ht="13.15" customHeight="1" x14ac:dyDescent="0.2"/>
    <row r="61656" ht="13.15" customHeight="1" x14ac:dyDescent="0.2"/>
    <row r="61657" ht="13.15" customHeight="1" x14ac:dyDescent="0.2"/>
    <row r="61658" ht="13.15" customHeight="1" x14ac:dyDescent="0.2"/>
    <row r="61659" ht="13.15" customHeight="1" x14ac:dyDescent="0.2"/>
    <row r="61660" ht="13.15" customHeight="1" x14ac:dyDescent="0.2"/>
    <row r="61661" ht="13.15" customHeight="1" x14ac:dyDescent="0.2"/>
    <row r="61662" ht="13.15" customHeight="1" x14ac:dyDescent="0.2"/>
    <row r="61663" ht="13.15" customHeight="1" x14ac:dyDescent="0.2"/>
    <row r="61664" ht="13.15" customHeight="1" x14ac:dyDescent="0.2"/>
    <row r="61665" ht="13.15" customHeight="1" x14ac:dyDescent="0.2"/>
    <row r="61666" ht="13.15" customHeight="1" x14ac:dyDescent="0.2"/>
    <row r="61667" ht="13.15" customHeight="1" x14ac:dyDescent="0.2"/>
    <row r="61668" ht="13.15" customHeight="1" x14ac:dyDescent="0.2"/>
    <row r="61669" ht="13.15" customHeight="1" x14ac:dyDescent="0.2"/>
    <row r="61670" ht="13.15" customHeight="1" x14ac:dyDescent="0.2"/>
    <row r="61671" ht="13.15" customHeight="1" x14ac:dyDescent="0.2"/>
    <row r="61672" ht="13.15" customHeight="1" x14ac:dyDescent="0.2"/>
    <row r="61673" ht="13.15" customHeight="1" x14ac:dyDescent="0.2"/>
    <row r="61674" ht="13.15" customHeight="1" x14ac:dyDescent="0.2"/>
    <row r="61675" ht="13.15" customHeight="1" x14ac:dyDescent="0.2"/>
    <row r="61676" ht="13.15" customHeight="1" x14ac:dyDescent="0.2"/>
    <row r="61677" ht="13.15" customHeight="1" x14ac:dyDescent="0.2"/>
    <row r="61678" ht="13.15" customHeight="1" x14ac:dyDescent="0.2"/>
    <row r="61679" ht="13.15" customHeight="1" x14ac:dyDescent="0.2"/>
    <row r="61680" ht="13.15" customHeight="1" x14ac:dyDescent="0.2"/>
    <row r="61681" ht="13.15" customHeight="1" x14ac:dyDescent="0.2"/>
    <row r="61682" ht="13.15" customHeight="1" x14ac:dyDescent="0.2"/>
    <row r="61683" ht="13.15" customHeight="1" x14ac:dyDescent="0.2"/>
    <row r="61684" ht="13.15" customHeight="1" x14ac:dyDescent="0.2"/>
    <row r="61685" ht="13.15" customHeight="1" x14ac:dyDescent="0.2"/>
    <row r="61686" ht="13.15" customHeight="1" x14ac:dyDescent="0.2"/>
    <row r="61687" ht="13.15" customHeight="1" x14ac:dyDescent="0.2"/>
    <row r="61688" ht="13.15" customHeight="1" x14ac:dyDescent="0.2"/>
    <row r="61689" ht="13.15" customHeight="1" x14ac:dyDescent="0.2"/>
    <row r="61690" ht="13.15" customHeight="1" x14ac:dyDescent="0.2"/>
    <row r="61691" ht="13.15" customHeight="1" x14ac:dyDescent="0.2"/>
    <row r="61692" ht="13.15" customHeight="1" x14ac:dyDescent="0.2"/>
    <row r="61693" ht="13.15" customHeight="1" x14ac:dyDescent="0.2"/>
    <row r="61694" ht="13.15" customHeight="1" x14ac:dyDescent="0.2"/>
    <row r="61695" ht="13.15" customHeight="1" x14ac:dyDescent="0.2"/>
    <row r="61696" ht="13.15" customHeight="1" x14ac:dyDescent="0.2"/>
    <row r="61697" ht="13.15" customHeight="1" x14ac:dyDescent="0.2"/>
    <row r="61698" ht="13.15" customHeight="1" x14ac:dyDescent="0.2"/>
    <row r="61699" ht="13.15" customHeight="1" x14ac:dyDescent="0.2"/>
    <row r="61700" ht="13.15" customHeight="1" x14ac:dyDescent="0.2"/>
    <row r="61701" ht="13.15" customHeight="1" x14ac:dyDescent="0.2"/>
    <row r="61702" ht="13.15" customHeight="1" x14ac:dyDescent="0.2"/>
    <row r="61703" ht="13.15" customHeight="1" x14ac:dyDescent="0.2"/>
    <row r="61704" ht="13.15" customHeight="1" x14ac:dyDescent="0.2"/>
    <row r="61705" ht="13.15" customHeight="1" x14ac:dyDescent="0.2"/>
    <row r="61706" ht="13.15" customHeight="1" x14ac:dyDescent="0.2"/>
    <row r="61707" ht="13.15" customHeight="1" x14ac:dyDescent="0.2"/>
    <row r="61708" ht="13.15" customHeight="1" x14ac:dyDescent="0.2"/>
    <row r="61709" ht="13.15" customHeight="1" x14ac:dyDescent="0.2"/>
    <row r="61710" ht="13.15" customHeight="1" x14ac:dyDescent="0.2"/>
    <row r="61711" ht="13.15" customHeight="1" x14ac:dyDescent="0.2"/>
    <row r="61712" ht="13.15" customHeight="1" x14ac:dyDescent="0.2"/>
    <row r="61713" ht="13.15" customHeight="1" x14ac:dyDescent="0.2"/>
    <row r="61714" ht="13.15" customHeight="1" x14ac:dyDescent="0.2"/>
    <row r="61715" ht="13.15" customHeight="1" x14ac:dyDescent="0.2"/>
    <row r="61716" ht="13.15" customHeight="1" x14ac:dyDescent="0.2"/>
    <row r="61717" ht="13.15" customHeight="1" x14ac:dyDescent="0.2"/>
    <row r="61718" ht="13.15" customHeight="1" x14ac:dyDescent="0.2"/>
    <row r="61719" ht="13.15" customHeight="1" x14ac:dyDescent="0.2"/>
    <row r="61720" ht="13.15" customHeight="1" x14ac:dyDescent="0.2"/>
    <row r="61721" ht="13.15" customHeight="1" x14ac:dyDescent="0.2"/>
    <row r="61722" ht="13.15" customHeight="1" x14ac:dyDescent="0.2"/>
    <row r="61723" ht="13.15" customHeight="1" x14ac:dyDescent="0.2"/>
    <row r="61724" ht="13.15" customHeight="1" x14ac:dyDescent="0.2"/>
    <row r="61725" ht="13.15" customHeight="1" x14ac:dyDescent="0.2"/>
    <row r="61726" ht="13.15" customHeight="1" x14ac:dyDescent="0.2"/>
    <row r="61727" ht="13.15" customHeight="1" x14ac:dyDescent="0.2"/>
    <row r="61728" ht="13.15" customHeight="1" x14ac:dyDescent="0.2"/>
    <row r="61729" ht="13.15" customHeight="1" x14ac:dyDescent="0.2"/>
    <row r="61730" ht="13.15" customHeight="1" x14ac:dyDescent="0.2"/>
    <row r="61731" ht="13.15" customHeight="1" x14ac:dyDescent="0.2"/>
    <row r="61732" ht="13.15" customHeight="1" x14ac:dyDescent="0.2"/>
    <row r="61733" ht="13.15" customHeight="1" x14ac:dyDescent="0.2"/>
    <row r="61734" ht="13.15" customHeight="1" x14ac:dyDescent="0.2"/>
    <row r="61735" ht="13.15" customHeight="1" x14ac:dyDescent="0.2"/>
    <row r="61736" ht="13.15" customHeight="1" x14ac:dyDescent="0.2"/>
    <row r="61737" ht="13.15" customHeight="1" x14ac:dyDescent="0.2"/>
    <row r="61738" ht="13.15" customHeight="1" x14ac:dyDescent="0.2"/>
    <row r="61739" ht="13.15" customHeight="1" x14ac:dyDescent="0.2"/>
    <row r="61740" ht="13.15" customHeight="1" x14ac:dyDescent="0.2"/>
    <row r="61741" ht="13.15" customHeight="1" x14ac:dyDescent="0.2"/>
    <row r="61742" ht="13.15" customHeight="1" x14ac:dyDescent="0.2"/>
    <row r="61743" ht="13.15" customHeight="1" x14ac:dyDescent="0.2"/>
    <row r="61744" ht="13.15" customHeight="1" x14ac:dyDescent="0.2"/>
    <row r="61745" ht="13.15" customHeight="1" x14ac:dyDescent="0.2"/>
    <row r="61746" ht="13.15" customHeight="1" x14ac:dyDescent="0.2"/>
    <row r="61747" ht="13.15" customHeight="1" x14ac:dyDescent="0.2"/>
    <row r="61748" ht="13.15" customHeight="1" x14ac:dyDescent="0.2"/>
    <row r="61749" ht="13.15" customHeight="1" x14ac:dyDescent="0.2"/>
    <row r="61750" ht="13.15" customHeight="1" x14ac:dyDescent="0.2"/>
    <row r="61751" ht="13.15" customHeight="1" x14ac:dyDescent="0.2"/>
    <row r="61752" ht="13.15" customHeight="1" x14ac:dyDescent="0.2"/>
    <row r="61753" ht="13.15" customHeight="1" x14ac:dyDescent="0.2"/>
    <row r="61754" ht="13.15" customHeight="1" x14ac:dyDescent="0.2"/>
    <row r="61755" ht="13.15" customHeight="1" x14ac:dyDescent="0.2"/>
    <row r="61756" ht="13.15" customHeight="1" x14ac:dyDescent="0.2"/>
    <row r="61757" ht="13.15" customHeight="1" x14ac:dyDescent="0.2"/>
    <row r="61758" ht="13.15" customHeight="1" x14ac:dyDescent="0.2"/>
    <row r="61759" ht="13.15" customHeight="1" x14ac:dyDescent="0.2"/>
    <row r="61760" ht="13.15" customHeight="1" x14ac:dyDescent="0.2"/>
    <row r="61761" ht="13.15" customHeight="1" x14ac:dyDescent="0.2"/>
    <row r="61762" ht="13.15" customHeight="1" x14ac:dyDescent="0.2"/>
    <row r="61763" ht="13.15" customHeight="1" x14ac:dyDescent="0.2"/>
    <row r="61764" ht="13.15" customHeight="1" x14ac:dyDescent="0.2"/>
    <row r="61765" ht="13.15" customHeight="1" x14ac:dyDescent="0.2"/>
    <row r="61766" ht="13.15" customHeight="1" x14ac:dyDescent="0.2"/>
    <row r="61767" ht="13.15" customHeight="1" x14ac:dyDescent="0.2"/>
    <row r="61768" ht="13.15" customHeight="1" x14ac:dyDescent="0.2"/>
    <row r="61769" ht="13.15" customHeight="1" x14ac:dyDescent="0.2"/>
    <row r="61770" ht="13.15" customHeight="1" x14ac:dyDescent="0.2"/>
    <row r="61771" ht="13.15" customHeight="1" x14ac:dyDescent="0.2"/>
    <row r="61772" ht="13.15" customHeight="1" x14ac:dyDescent="0.2"/>
    <row r="61773" ht="13.15" customHeight="1" x14ac:dyDescent="0.2"/>
    <row r="61774" ht="13.15" customHeight="1" x14ac:dyDescent="0.2"/>
    <row r="61775" ht="13.15" customHeight="1" x14ac:dyDescent="0.2"/>
    <row r="61776" ht="13.15" customHeight="1" x14ac:dyDescent="0.2"/>
    <row r="61777" ht="13.15" customHeight="1" x14ac:dyDescent="0.2"/>
    <row r="61778" ht="13.15" customHeight="1" x14ac:dyDescent="0.2"/>
    <row r="61779" ht="13.15" customHeight="1" x14ac:dyDescent="0.2"/>
    <row r="61780" ht="13.15" customHeight="1" x14ac:dyDescent="0.2"/>
    <row r="61781" ht="13.15" customHeight="1" x14ac:dyDescent="0.2"/>
    <row r="61782" ht="13.15" customHeight="1" x14ac:dyDescent="0.2"/>
    <row r="61783" ht="13.15" customHeight="1" x14ac:dyDescent="0.2"/>
    <row r="61784" ht="13.15" customHeight="1" x14ac:dyDescent="0.2"/>
    <row r="61785" ht="13.15" customHeight="1" x14ac:dyDescent="0.2"/>
    <row r="61786" ht="13.15" customHeight="1" x14ac:dyDescent="0.2"/>
    <row r="61787" ht="13.15" customHeight="1" x14ac:dyDescent="0.2"/>
    <row r="61788" ht="13.15" customHeight="1" x14ac:dyDescent="0.2"/>
    <row r="61789" ht="13.15" customHeight="1" x14ac:dyDescent="0.2"/>
    <row r="61790" ht="13.15" customHeight="1" x14ac:dyDescent="0.2"/>
    <row r="61791" ht="13.15" customHeight="1" x14ac:dyDescent="0.2"/>
    <row r="61792" ht="13.15" customHeight="1" x14ac:dyDescent="0.2"/>
    <row r="61793" ht="13.15" customHeight="1" x14ac:dyDescent="0.2"/>
    <row r="61794" ht="13.15" customHeight="1" x14ac:dyDescent="0.2"/>
    <row r="61795" ht="13.15" customHeight="1" x14ac:dyDescent="0.2"/>
    <row r="61796" ht="13.15" customHeight="1" x14ac:dyDescent="0.2"/>
    <row r="61797" ht="13.15" customHeight="1" x14ac:dyDescent="0.2"/>
    <row r="61798" ht="13.15" customHeight="1" x14ac:dyDescent="0.2"/>
    <row r="61799" ht="13.15" customHeight="1" x14ac:dyDescent="0.2"/>
    <row r="61800" ht="13.15" customHeight="1" x14ac:dyDescent="0.2"/>
    <row r="61801" ht="13.15" customHeight="1" x14ac:dyDescent="0.2"/>
    <row r="61802" ht="13.15" customHeight="1" x14ac:dyDescent="0.2"/>
    <row r="61803" ht="13.15" customHeight="1" x14ac:dyDescent="0.2"/>
    <row r="61804" ht="13.15" customHeight="1" x14ac:dyDescent="0.2"/>
    <row r="61805" ht="13.15" customHeight="1" x14ac:dyDescent="0.2"/>
    <row r="61806" ht="13.15" customHeight="1" x14ac:dyDescent="0.2"/>
    <row r="61807" ht="13.15" customHeight="1" x14ac:dyDescent="0.2"/>
    <row r="61808" ht="13.15" customHeight="1" x14ac:dyDescent="0.2"/>
    <row r="61809" ht="13.15" customHeight="1" x14ac:dyDescent="0.2"/>
    <row r="61810" ht="13.15" customHeight="1" x14ac:dyDescent="0.2"/>
    <row r="61811" ht="13.15" customHeight="1" x14ac:dyDescent="0.2"/>
    <row r="61812" ht="13.15" customHeight="1" x14ac:dyDescent="0.2"/>
    <row r="61813" ht="13.15" customHeight="1" x14ac:dyDescent="0.2"/>
    <row r="61814" ht="13.15" customHeight="1" x14ac:dyDescent="0.2"/>
    <row r="61815" ht="13.15" customHeight="1" x14ac:dyDescent="0.2"/>
    <row r="61816" ht="13.15" customHeight="1" x14ac:dyDescent="0.2"/>
    <row r="61817" ht="13.15" customHeight="1" x14ac:dyDescent="0.2"/>
    <row r="61818" ht="13.15" customHeight="1" x14ac:dyDescent="0.2"/>
    <row r="61819" ht="13.15" customHeight="1" x14ac:dyDescent="0.2"/>
    <row r="61820" ht="13.15" customHeight="1" x14ac:dyDescent="0.2"/>
    <row r="61821" ht="13.15" customHeight="1" x14ac:dyDescent="0.2"/>
    <row r="61822" ht="13.15" customHeight="1" x14ac:dyDescent="0.2"/>
    <row r="61823" ht="13.15" customHeight="1" x14ac:dyDescent="0.2"/>
    <row r="61824" ht="13.15" customHeight="1" x14ac:dyDescent="0.2"/>
    <row r="61825" ht="13.15" customHeight="1" x14ac:dyDescent="0.2"/>
    <row r="61826" ht="13.15" customHeight="1" x14ac:dyDescent="0.2"/>
    <row r="61827" ht="13.15" customHeight="1" x14ac:dyDescent="0.2"/>
    <row r="61828" ht="13.15" customHeight="1" x14ac:dyDescent="0.2"/>
    <row r="61829" ht="13.15" customHeight="1" x14ac:dyDescent="0.2"/>
    <row r="61830" ht="13.15" customHeight="1" x14ac:dyDescent="0.2"/>
    <row r="61831" ht="13.15" customHeight="1" x14ac:dyDescent="0.2"/>
    <row r="61832" ht="13.15" customHeight="1" x14ac:dyDescent="0.2"/>
    <row r="61833" ht="13.15" customHeight="1" x14ac:dyDescent="0.2"/>
    <row r="61834" ht="13.15" customHeight="1" x14ac:dyDescent="0.2"/>
    <row r="61835" ht="13.15" customHeight="1" x14ac:dyDescent="0.2"/>
    <row r="61836" ht="13.15" customHeight="1" x14ac:dyDescent="0.2"/>
    <row r="61837" ht="13.15" customHeight="1" x14ac:dyDescent="0.2"/>
    <row r="61838" ht="13.15" customHeight="1" x14ac:dyDescent="0.2"/>
    <row r="61839" ht="13.15" customHeight="1" x14ac:dyDescent="0.2"/>
    <row r="61840" ht="13.15" customHeight="1" x14ac:dyDescent="0.2"/>
    <row r="61841" ht="13.15" customHeight="1" x14ac:dyDescent="0.2"/>
    <row r="61842" ht="13.15" customHeight="1" x14ac:dyDescent="0.2"/>
    <row r="61843" ht="13.15" customHeight="1" x14ac:dyDescent="0.2"/>
    <row r="61844" ht="13.15" customHeight="1" x14ac:dyDescent="0.2"/>
    <row r="61845" ht="13.15" customHeight="1" x14ac:dyDescent="0.2"/>
    <row r="61846" ht="13.15" customHeight="1" x14ac:dyDescent="0.2"/>
    <row r="61847" ht="13.15" customHeight="1" x14ac:dyDescent="0.2"/>
    <row r="61848" ht="13.15" customHeight="1" x14ac:dyDescent="0.2"/>
    <row r="61849" ht="13.15" customHeight="1" x14ac:dyDescent="0.2"/>
    <row r="61850" ht="13.15" customHeight="1" x14ac:dyDescent="0.2"/>
    <row r="61851" ht="13.15" customHeight="1" x14ac:dyDescent="0.2"/>
    <row r="61852" ht="13.15" customHeight="1" x14ac:dyDescent="0.2"/>
    <row r="61853" ht="13.15" customHeight="1" x14ac:dyDescent="0.2"/>
    <row r="61854" ht="13.15" customHeight="1" x14ac:dyDescent="0.2"/>
    <row r="61855" ht="13.15" customHeight="1" x14ac:dyDescent="0.2"/>
    <row r="61856" ht="13.15" customHeight="1" x14ac:dyDescent="0.2"/>
    <row r="61857" ht="13.15" customHeight="1" x14ac:dyDescent="0.2"/>
    <row r="61858" ht="13.15" customHeight="1" x14ac:dyDescent="0.2"/>
    <row r="61859" ht="13.15" customHeight="1" x14ac:dyDescent="0.2"/>
    <row r="61860" ht="13.15" customHeight="1" x14ac:dyDescent="0.2"/>
    <row r="61861" ht="13.15" customHeight="1" x14ac:dyDescent="0.2"/>
    <row r="61862" ht="13.15" customHeight="1" x14ac:dyDescent="0.2"/>
    <row r="61863" ht="13.15" customHeight="1" x14ac:dyDescent="0.2"/>
    <row r="61864" ht="13.15" customHeight="1" x14ac:dyDescent="0.2"/>
    <row r="61865" ht="13.15" customHeight="1" x14ac:dyDescent="0.2"/>
    <row r="61866" ht="13.15" customHeight="1" x14ac:dyDescent="0.2"/>
    <row r="61867" ht="13.15" customHeight="1" x14ac:dyDescent="0.2"/>
    <row r="61868" ht="13.15" customHeight="1" x14ac:dyDescent="0.2"/>
    <row r="61869" ht="13.15" customHeight="1" x14ac:dyDescent="0.2"/>
    <row r="61870" ht="13.15" customHeight="1" x14ac:dyDescent="0.2"/>
    <row r="61871" ht="13.15" customHeight="1" x14ac:dyDescent="0.2"/>
    <row r="61872" ht="13.15" customHeight="1" x14ac:dyDescent="0.2"/>
    <row r="61873" ht="13.15" customHeight="1" x14ac:dyDescent="0.2"/>
    <row r="61874" ht="13.15" customHeight="1" x14ac:dyDescent="0.2"/>
    <row r="61875" ht="13.15" customHeight="1" x14ac:dyDescent="0.2"/>
    <row r="61876" ht="13.15" customHeight="1" x14ac:dyDescent="0.2"/>
    <row r="61877" ht="13.15" customHeight="1" x14ac:dyDescent="0.2"/>
    <row r="61878" ht="13.15" customHeight="1" x14ac:dyDescent="0.2"/>
    <row r="61879" ht="13.15" customHeight="1" x14ac:dyDescent="0.2"/>
    <row r="61880" ht="13.15" customHeight="1" x14ac:dyDescent="0.2"/>
    <row r="61881" ht="13.15" customHeight="1" x14ac:dyDescent="0.2"/>
    <row r="61882" ht="13.15" customHeight="1" x14ac:dyDescent="0.2"/>
    <row r="61883" ht="13.15" customHeight="1" x14ac:dyDescent="0.2"/>
    <row r="61884" ht="13.15" customHeight="1" x14ac:dyDescent="0.2"/>
    <row r="61885" ht="13.15" customHeight="1" x14ac:dyDescent="0.2"/>
    <row r="61886" ht="13.15" customHeight="1" x14ac:dyDescent="0.2"/>
    <row r="61887" ht="13.15" customHeight="1" x14ac:dyDescent="0.2"/>
    <row r="61888" ht="13.15" customHeight="1" x14ac:dyDescent="0.2"/>
    <row r="61889" ht="13.15" customHeight="1" x14ac:dyDescent="0.2"/>
    <row r="61890" ht="13.15" customHeight="1" x14ac:dyDescent="0.2"/>
    <row r="61891" ht="13.15" customHeight="1" x14ac:dyDescent="0.2"/>
    <row r="61892" ht="13.15" customHeight="1" x14ac:dyDescent="0.2"/>
    <row r="61893" ht="13.15" customHeight="1" x14ac:dyDescent="0.2"/>
    <row r="61894" ht="13.15" customHeight="1" x14ac:dyDescent="0.2"/>
    <row r="61895" ht="13.15" customHeight="1" x14ac:dyDescent="0.2"/>
    <row r="61896" ht="13.15" customHeight="1" x14ac:dyDescent="0.2"/>
    <row r="61897" ht="13.15" customHeight="1" x14ac:dyDescent="0.2"/>
    <row r="61898" ht="13.15" customHeight="1" x14ac:dyDescent="0.2"/>
    <row r="61899" ht="13.15" customHeight="1" x14ac:dyDescent="0.2"/>
    <row r="61900" ht="13.15" customHeight="1" x14ac:dyDescent="0.2"/>
    <row r="61901" ht="13.15" customHeight="1" x14ac:dyDescent="0.2"/>
    <row r="61902" ht="13.15" customHeight="1" x14ac:dyDescent="0.2"/>
    <row r="61903" ht="13.15" customHeight="1" x14ac:dyDescent="0.2"/>
    <row r="61904" ht="13.15" customHeight="1" x14ac:dyDescent="0.2"/>
    <row r="61905" ht="13.15" customHeight="1" x14ac:dyDescent="0.2"/>
    <row r="61906" ht="13.15" customHeight="1" x14ac:dyDescent="0.2"/>
    <row r="61907" ht="13.15" customHeight="1" x14ac:dyDescent="0.2"/>
    <row r="61908" ht="13.15" customHeight="1" x14ac:dyDescent="0.2"/>
    <row r="61909" ht="13.15" customHeight="1" x14ac:dyDescent="0.2"/>
    <row r="61910" ht="13.15" customHeight="1" x14ac:dyDescent="0.2"/>
    <row r="61911" ht="13.15" customHeight="1" x14ac:dyDescent="0.2"/>
    <row r="61912" ht="13.15" customHeight="1" x14ac:dyDescent="0.2"/>
    <row r="61913" ht="13.15" customHeight="1" x14ac:dyDescent="0.2"/>
    <row r="61914" ht="13.15" customHeight="1" x14ac:dyDescent="0.2"/>
    <row r="61915" ht="13.15" customHeight="1" x14ac:dyDescent="0.2"/>
    <row r="61916" ht="13.15" customHeight="1" x14ac:dyDescent="0.2"/>
    <row r="61917" ht="13.15" customHeight="1" x14ac:dyDescent="0.2"/>
    <row r="61918" ht="13.15" customHeight="1" x14ac:dyDescent="0.2"/>
    <row r="61919" ht="13.15" customHeight="1" x14ac:dyDescent="0.2"/>
    <row r="61920" ht="13.15" customHeight="1" x14ac:dyDescent="0.2"/>
    <row r="61921" ht="13.15" customHeight="1" x14ac:dyDescent="0.2"/>
    <row r="61922" ht="13.15" customHeight="1" x14ac:dyDescent="0.2"/>
    <row r="61923" ht="13.15" customHeight="1" x14ac:dyDescent="0.2"/>
    <row r="61924" ht="13.15" customHeight="1" x14ac:dyDescent="0.2"/>
    <row r="61925" ht="13.15" customHeight="1" x14ac:dyDescent="0.2"/>
    <row r="61926" ht="13.15" customHeight="1" x14ac:dyDescent="0.2"/>
    <row r="61927" ht="13.15" customHeight="1" x14ac:dyDescent="0.2"/>
    <row r="61928" ht="13.15" customHeight="1" x14ac:dyDescent="0.2"/>
    <row r="61929" ht="13.15" customHeight="1" x14ac:dyDescent="0.2"/>
    <row r="61930" ht="13.15" customHeight="1" x14ac:dyDescent="0.2"/>
    <row r="61931" ht="13.15" customHeight="1" x14ac:dyDescent="0.2"/>
    <row r="61932" ht="13.15" customHeight="1" x14ac:dyDescent="0.2"/>
    <row r="61933" ht="13.15" customHeight="1" x14ac:dyDescent="0.2"/>
    <row r="61934" ht="13.15" customHeight="1" x14ac:dyDescent="0.2"/>
    <row r="61935" ht="13.15" customHeight="1" x14ac:dyDescent="0.2"/>
    <row r="61936" ht="13.15" customHeight="1" x14ac:dyDescent="0.2"/>
    <row r="61937" ht="13.15" customHeight="1" x14ac:dyDescent="0.2"/>
    <row r="61938" ht="13.15" customHeight="1" x14ac:dyDescent="0.2"/>
    <row r="61939" ht="13.15" customHeight="1" x14ac:dyDescent="0.2"/>
    <row r="61940" ht="13.15" customHeight="1" x14ac:dyDescent="0.2"/>
    <row r="61941" ht="13.15" customHeight="1" x14ac:dyDescent="0.2"/>
    <row r="61942" ht="13.15" customHeight="1" x14ac:dyDescent="0.2"/>
    <row r="61943" ht="13.15" customHeight="1" x14ac:dyDescent="0.2"/>
    <row r="61944" ht="13.15" customHeight="1" x14ac:dyDescent="0.2"/>
    <row r="61945" ht="13.15" customHeight="1" x14ac:dyDescent="0.2"/>
    <row r="61946" ht="13.15" customHeight="1" x14ac:dyDescent="0.2"/>
    <row r="61947" ht="13.15" customHeight="1" x14ac:dyDescent="0.2"/>
    <row r="61948" ht="13.15" customHeight="1" x14ac:dyDescent="0.2"/>
    <row r="61949" ht="13.15" customHeight="1" x14ac:dyDescent="0.2"/>
    <row r="61950" ht="13.15" customHeight="1" x14ac:dyDescent="0.2"/>
    <row r="61951" ht="13.15" customHeight="1" x14ac:dyDescent="0.2"/>
    <row r="61952" ht="13.15" customHeight="1" x14ac:dyDescent="0.2"/>
    <row r="61953" ht="13.15" customHeight="1" x14ac:dyDescent="0.2"/>
    <row r="61954" ht="13.15" customHeight="1" x14ac:dyDescent="0.2"/>
    <row r="61955" ht="13.15" customHeight="1" x14ac:dyDescent="0.2"/>
    <row r="61956" ht="13.15" customHeight="1" x14ac:dyDescent="0.2"/>
    <row r="61957" ht="13.15" customHeight="1" x14ac:dyDescent="0.2"/>
    <row r="61958" ht="13.15" customHeight="1" x14ac:dyDescent="0.2"/>
    <row r="61959" ht="13.15" customHeight="1" x14ac:dyDescent="0.2"/>
    <row r="61960" ht="13.15" customHeight="1" x14ac:dyDescent="0.2"/>
    <row r="61961" ht="13.15" customHeight="1" x14ac:dyDescent="0.2"/>
    <row r="61962" ht="13.15" customHeight="1" x14ac:dyDescent="0.2"/>
    <row r="61963" ht="13.15" customHeight="1" x14ac:dyDescent="0.2"/>
    <row r="61964" ht="13.15" customHeight="1" x14ac:dyDescent="0.2"/>
    <row r="61965" ht="13.15" customHeight="1" x14ac:dyDescent="0.2"/>
    <row r="61966" ht="13.15" customHeight="1" x14ac:dyDescent="0.2"/>
    <row r="61967" ht="13.15" customHeight="1" x14ac:dyDescent="0.2"/>
    <row r="61968" ht="13.15" customHeight="1" x14ac:dyDescent="0.2"/>
    <row r="61969" ht="13.15" customHeight="1" x14ac:dyDescent="0.2"/>
    <row r="61970" ht="13.15" customHeight="1" x14ac:dyDescent="0.2"/>
    <row r="61971" ht="13.15" customHeight="1" x14ac:dyDescent="0.2"/>
    <row r="61972" ht="13.15" customHeight="1" x14ac:dyDescent="0.2"/>
    <row r="61973" ht="13.15" customHeight="1" x14ac:dyDescent="0.2"/>
    <row r="61974" ht="13.15" customHeight="1" x14ac:dyDescent="0.2"/>
    <row r="61975" ht="13.15" customHeight="1" x14ac:dyDescent="0.2"/>
    <row r="61976" ht="13.15" customHeight="1" x14ac:dyDescent="0.2"/>
    <row r="61977" ht="13.15" customHeight="1" x14ac:dyDescent="0.2"/>
    <row r="61978" ht="13.15" customHeight="1" x14ac:dyDescent="0.2"/>
    <row r="61979" ht="13.15" customHeight="1" x14ac:dyDescent="0.2"/>
    <row r="61980" ht="13.15" customHeight="1" x14ac:dyDescent="0.2"/>
    <row r="61981" ht="13.15" customHeight="1" x14ac:dyDescent="0.2"/>
    <row r="61982" ht="13.15" customHeight="1" x14ac:dyDescent="0.2"/>
    <row r="61983" ht="13.15" customHeight="1" x14ac:dyDescent="0.2"/>
    <row r="61984" ht="13.15" customHeight="1" x14ac:dyDescent="0.2"/>
    <row r="61985" ht="13.15" customHeight="1" x14ac:dyDescent="0.2"/>
    <row r="61986" ht="13.15" customHeight="1" x14ac:dyDescent="0.2"/>
    <row r="61987" ht="13.15" customHeight="1" x14ac:dyDescent="0.2"/>
    <row r="61988" ht="13.15" customHeight="1" x14ac:dyDescent="0.2"/>
    <row r="61989" ht="13.15" customHeight="1" x14ac:dyDescent="0.2"/>
    <row r="61990" ht="13.15" customHeight="1" x14ac:dyDescent="0.2"/>
    <row r="61991" ht="13.15" customHeight="1" x14ac:dyDescent="0.2"/>
    <row r="61992" ht="13.15" customHeight="1" x14ac:dyDescent="0.2"/>
    <row r="61993" ht="13.15" customHeight="1" x14ac:dyDescent="0.2"/>
    <row r="61994" ht="13.15" customHeight="1" x14ac:dyDescent="0.2"/>
    <row r="61995" ht="13.15" customHeight="1" x14ac:dyDescent="0.2"/>
    <row r="61996" ht="13.15" customHeight="1" x14ac:dyDescent="0.2"/>
    <row r="61997" ht="13.15" customHeight="1" x14ac:dyDescent="0.2"/>
    <row r="61998" ht="13.15" customHeight="1" x14ac:dyDescent="0.2"/>
    <row r="61999" ht="13.15" customHeight="1" x14ac:dyDescent="0.2"/>
    <row r="62000" ht="13.15" customHeight="1" x14ac:dyDescent="0.2"/>
    <row r="62001" ht="13.15" customHeight="1" x14ac:dyDescent="0.2"/>
    <row r="62002" ht="13.15" customHeight="1" x14ac:dyDescent="0.2"/>
    <row r="62003" ht="13.15" customHeight="1" x14ac:dyDescent="0.2"/>
    <row r="62004" ht="13.15" customHeight="1" x14ac:dyDescent="0.2"/>
    <row r="62005" ht="13.15" customHeight="1" x14ac:dyDescent="0.2"/>
    <row r="62006" ht="13.15" customHeight="1" x14ac:dyDescent="0.2"/>
    <row r="62007" ht="13.15" customHeight="1" x14ac:dyDescent="0.2"/>
    <row r="62008" ht="13.15" customHeight="1" x14ac:dyDescent="0.2"/>
    <row r="62009" ht="13.15" customHeight="1" x14ac:dyDescent="0.2"/>
    <row r="62010" ht="13.15" customHeight="1" x14ac:dyDescent="0.2"/>
    <row r="62011" ht="13.15" customHeight="1" x14ac:dyDescent="0.2"/>
    <row r="62012" ht="13.15" customHeight="1" x14ac:dyDescent="0.2"/>
    <row r="62013" ht="13.15" customHeight="1" x14ac:dyDescent="0.2"/>
    <row r="62014" ht="13.15" customHeight="1" x14ac:dyDescent="0.2"/>
    <row r="62015" ht="13.15" customHeight="1" x14ac:dyDescent="0.2"/>
    <row r="62016" ht="13.15" customHeight="1" x14ac:dyDescent="0.2"/>
    <row r="62017" ht="13.15" customHeight="1" x14ac:dyDescent="0.2"/>
    <row r="62018" ht="13.15" customHeight="1" x14ac:dyDescent="0.2"/>
    <row r="62019" ht="13.15" customHeight="1" x14ac:dyDescent="0.2"/>
    <row r="62020" ht="13.15" customHeight="1" x14ac:dyDescent="0.2"/>
    <row r="62021" ht="13.15" customHeight="1" x14ac:dyDescent="0.2"/>
    <row r="62022" ht="13.15" customHeight="1" x14ac:dyDescent="0.2"/>
    <row r="62023" ht="13.15" customHeight="1" x14ac:dyDescent="0.2"/>
    <row r="62024" ht="13.15" customHeight="1" x14ac:dyDescent="0.2"/>
    <row r="62025" ht="13.15" customHeight="1" x14ac:dyDescent="0.2"/>
    <row r="62026" ht="13.15" customHeight="1" x14ac:dyDescent="0.2"/>
    <row r="62027" ht="13.15" customHeight="1" x14ac:dyDescent="0.2"/>
    <row r="62028" ht="13.15" customHeight="1" x14ac:dyDescent="0.2"/>
    <row r="62029" ht="13.15" customHeight="1" x14ac:dyDescent="0.2"/>
    <row r="62030" ht="13.15" customHeight="1" x14ac:dyDescent="0.2"/>
    <row r="62031" ht="13.15" customHeight="1" x14ac:dyDescent="0.2"/>
    <row r="62032" ht="13.15" customHeight="1" x14ac:dyDescent="0.2"/>
    <row r="62033" ht="13.15" customHeight="1" x14ac:dyDescent="0.2"/>
    <row r="62034" ht="13.15" customHeight="1" x14ac:dyDescent="0.2"/>
    <row r="62035" ht="13.15" customHeight="1" x14ac:dyDescent="0.2"/>
    <row r="62036" ht="13.15" customHeight="1" x14ac:dyDescent="0.2"/>
    <row r="62037" ht="13.15" customHeight="1" x14ac:dyDescent="0.2"/>
    <row r="62038" ht="13.15" customHeight="1" x14ac:dyDescent="0.2"/>
    <row r="62039" ht="13.15" customHeight="1" x14ac:dyDescent="0.2"/>
    <row r="62040" ht="13.15" customHeight="1" x14ac:dyDescent="0.2"/>
    <row r="62041" ht="13.15" customHeight="1" x14ac:dyDescent="0.2"/>
    <row r="62042" ht="13.15" customHeight="1" x14ac:dyDescent="0.2"/>
    <row r="62043" ht="13.15" customHeight="1" x14ac:dyDescent="0.2"/>
    <row r="62044" ht="13.15" customHeight="1" x14ac:dyDescent="0.2"/>
    <row r="62045" ht="13.15" customHeight="1" x14ac:dyDescent="0.2"/>
    <row r="62046" ht="13.15" customHeight="1" x14ac:dyDescent="0.2"/>
    <row r="62047" ht="13.15" customHeight="1" x14ac:dyDescent="0.2"/>
    <row r="62048" ht="13.15" customHeight="1" x14ac:dyDescent="0.2"/>
    <row r="62049" ht="13.15" customHeight="1" x14ac:dyDescent="0.2"/>
    <row r="62050" ht="13.15" customHeight="1" x14ac:dyDescent="0.2"/>
    <row r="62051" ht="13.15" customHeight="1" x14ac:dyDescent="0.2"/>
    <row r="62052" ht="13.15" customHeight="1" x14ac:dyDescent="0.2"/>
    <row r="62053" ht="13.15" customHeight="1" x14ac:dyDescent="0.2"/>
    <row r="62054" ht="13.15" customHeight="1" x14ac:dyDescent="0.2"/>
    <row r="62055" ht="13.15" customHeight="1" x14ac:dyDescent="0.2"/>
    <row r="62056" ht="13.15" customHeight="1" x14ac:dyDescent="0.2"/>
    <row r="62057" ht="13.15" customHeight="1" x14ac:dyDescent="0.2"/>
    <row r="62058" ht="13.15" customHeight="1" x14ac:dyDescent="0.2"/>
    <row r="62059" ht="13.15" customHeight="1" x14ac:dyDescent="0.2"/>
    <row r="62060" ht="13.15" customHeight="1" x14ac:dyDescent="0.2"/>
    <row r="62061" ht="13.15" customHeight="1" x14ac:dyDescent="0.2"/>
    <row r="62062" ht="13.15" customHeight="1" x14ac:dyDescent="0.2"/>
    <row r="62063" ht="13.15" customHeight="1" x14ac:dyDescent="0.2"/>
    <row r="62064" ht="13.15" customHeight="1" x14ac:dyDescent="0.2"/>
    <row r="62065" ht="13.15" customHeight="1" x14ac:dyDescent="0.2"/>
    <row r="62066" ht="13.15" customHeight="1" x14ac:dyDescent="0.2"/>
    <row r="62067" ht="13.15" customHeight="1" x14ac:dyDescent="0.2"/>
    <row r="62068" ht="13.15" customHeight="1" x14ac:dyDescent="0.2"/>
    <row r="62069" ht="13.15" customHeight="1" x14ac:dyDescent="0.2"/>
    <row r="62070" ht="13.15" customHeight="1" x14ac:dyDescent="0.2"/>
    <row r="62071" ht="13.15" customHeight="1" x14ac:dyDescent="0.2"/>
    <row r="62072" ht="13.15" customHeight="1" x14ac:dyDescent="0.2"/>
    <row r="62073" ht="13.15" customHeight="1" x14ac:dyDescent="0.2"/>
    <row r="62074" ht="13.15" customHeight="1" x14ac:dyDescent="0.2"/>
    <row r="62075" ht="13.15" customHeight="1" x14ac:dyDescent="0.2"/>
    <row r="62076" ht="13.15" customHeight="1" x14ac:dyDescent="0.2"/>
    <row r="62077" ht="13.15" customHeight="1" x14ac:dyDescent="0.2"/>
    <row r="62078" ht="13.15" customHeight="1" x14ac:dyDescent="0.2"/>
    <row r="62079" ht="13.15" customHeight="1" x14ac:dyDescent="0.2"/>
    <row r="62080" ht="13.15" customHeight="1" x14ac:dyDescent="0.2"/>
    <row r="62081" ht="13.15" customHeight="1" x14ac:dyDescent="0.2"/>
    <row r="62082" ht="13.15" customHeight="1" x14ac:dyDescent="0.2"/>
    <row r="62083" ht="13.15" customHeight="1" x14ac:dyDescent="0.2"/>
    <row r="62084" ht="13.15" customHeight="1" x14ac:dyDescent="0.2"/>
    <row r="62085" ht="13.15" customHeight="1" x14ac:dyDescent="0.2"/>
    <row r="62086" ht="13.15" customHeight="1" x14ac:dyDescent="0.2"/>
    <row r="62087" ht="13.15" customHeight="1" x14ac:dyDescent="0.2"/>
    <row r="62088" ht="13.15" customHeight="1" x14ac:dyDescent="0.2"/>
    <row r="62089" ht="13.15" customHeight="1" x14ac:dyDescent="0.2"/>
    <row r="62090" ht="13.15" customHeight="1" x14ac:dyDescent="0.2"/>
    <row r="62091" ht="13.15" customHeight="1" x14ac:dyDescent="0.2"/>
    <row r="62092" ht="13.15" customHeight="1" x14ac:dyDescent="0.2"/>
    <row r="62093" ht="13.15" customHeight="1" x14ac:dyDescent="0.2"/>
    <row r="62094" ht="13.15" customHeight="1" x14ac:dyDescent="0.2"/>
    <row r="62095" ht="13.15" customHeight="1" x14ac:dyDescent="0.2"/>
    <row r="62096" ht="13.15" customHeight="1" x14ac:dyDescent="0.2"/>
    <row r="62097" ht="13.15" customHeight="1" x14ac:dyDescent="0.2"/>
    <row r="62098" ht="13.15" customHeight="1" x14ac:dyDescent="0.2"/>
    <row r="62099" ht="13.15" customHeight="1" x14ac:dyDescent="0.2"/>
    <row r="62100" ht="13.15" customHeight="1" x14ac:dyDescent="0.2"/>
    <row r="62101" ht="13.15" customHeight="1" x14ac:dyDescent="0.2"/>
    <row r="62102" ht="13.15" customHeight="1" x14ac:dyDescent="0.2"/>
    <row r="62103" ht="13.15" customHeight="1" x14ac:dyDescent="0.2"/>
    <row r="62104" ht="13.15" customHeight="1" x14ac:dyDescent="0.2"/>
    <row r="62105" ht="13.15" customHeight="1" x14ac:dyDescent="0.2"/>
    <row r="62106" ht="13.15" customHeight="1" x14ac:dyDescent="0.2"/>
    <row r="62107" ht="13.15" customHeight="1" x14ac:dyDescent="0.2"/>
    <row r="62108" ht="13.15" customHeight="1" x14ac:dyDescent="0.2"/>
    <row r="62109" ht="13.15" customHeight="1" x14ac:dyDescent="0.2"/>
    <row r="62110" ht="13.15" customHeight="1" x14ac:dyDescent="0.2"/>
    <row r="62111" ht="13.15" customHeight="1" x14ac:dyDescent="0.2"/>
    <row r="62112" ht="13.15" customHeight="1" x14ac:dyDescent="0.2"/>
    <row r="62113" ht="13.15" customHeight="1" x14ac:dyDescent="0.2"/>
    <row r="62114" ht="13.15" customHeight="1" x14ac:dyDescent="0.2"/>
    <row r="62115" ht="13.15" customHeight="1" x14ac:dyDescent="0.2"/>
    <row r="62116" ht="13.15" customHeight="1" x14ac:dyDescent="0.2"/>
    <row r="62117" ht="13.15" customHeight="1" x14ac:dyDescent="0.2"/>
    <row r="62118" ht="13.15" customHeight="1" x14ac:dyDescent="0.2"/>
    <row r="62119" ht="13.15" customHeight="1" x14ac:dyDescent="0.2"/>
    <row r="62120" ht="13.15" customHeight="1" x14ac:dyDescent="0.2"/>
    <row r="62121" ht="13.15" customHeight="1" x14ac:dyDescent="0.2"/>
    <row r="62122" ht="13.15" customHeight="1" x14ac:dyDescent="0.2"/>
    <row r="62123" ht="13.15" customHeight="1" x14ac:dyDescent="0.2"/>
    <row r="62124" ht="13.15" customHeight="1" x14ac:dyDescent="0.2"/>
    <row r="62125" ht="13.15" customHeight="1" x14ac:dyDescent="0.2"/>
    <row r="62126" ht="13.15" customHeight="1" x14ac:dyDescent="0.2"/>
    <row r="62127" ht="13.15" customHeight="1" x14ac:dyDescent="0.2"/>
    <row r="62128" ht="13.15" customHeight="1" x14ac:dyDescent="0.2"/>
    <row r="62129" ht="13.15" customHeight="1" x14ac:dyDescent="0.2"/>
    <row r="62130" ht="13.15" customHeight="1" x14ac:dyDescent="0.2"/>
    <row r="62131" ht="13.15" customHeight="1" x14ac:dyDescent="0.2"/>
    <row r="62132" ht="13.15" customHeight="1" x14ac:dyDescent="0.2"/>
    <row r="62133" ht="13.15" customHeight="1" x14ac:dyDescent="0.2"/>
    <row r="62134" ht="13.15" customHeight="1" x14ac:dyDescent="0.2"/>
    <row r="62135" ht="13.15" customHeight="1" x14ac:dyDescent="0.2"/>
    <row r="62136" ht="13.15" customHeight="1" x14ac:dyDescent="0.2"/>
    <row r="62137" ht="13.15" customHeight="1" x14ac:dyDescent="0.2"/>
    <row r="62138" ht="13.15" customHeight="1" x14ac:dyDescent="0.2"/>
    <row r="62139" ht="13.15" customHeight="1" x14ac:dyDescent="0.2"/>
    <row r="62140" ht="13.15" customHeight="1" x14ac:dyDescent="0.2"/>
    <row r="62141" ht="13.15" customHeight="1" x14ac:dyDescent="0.2"/>
    <row r="62142" ht="13.15" customHeight="1" x14ac:dyDescent="0.2"/>
    <row r="62143" ht="13.15" customHeight="1" x14ac:dyDescent="0.2"/>
    <row r="62144" ht="13.15" customHeight="1" x14ac:dyDescent="0.2"/>
    <row r="62145" ht="13.15" customHeight="1" x14ac:dyDescent="0.2"/>
    <row r="62146" ht="13.15" customHeight="1" x14ac:dyDescent="0.2"/>
    <row r="62147" ht="13.15" customHeight="1" x14ac:dyDescent="0.2"/>
    <row r="62148" ht="13.15" customHeight="1" x14ac:dyDescent="0.2"/>
    <row r="62149" ht="13.15" customHeight="1" x14ac:dyDescent="0.2"/>
    <row r="62150" ht="13.15" customHeight="1" x14ac:dyDescent="0.2"/>
    <row r="62151" ht="13.15" customHeight="1" x14ac:dyDescent="0.2"/>
    <row r="62152" ht="13.15" customHeight="1" x14ac:dyDescent="0.2"/>
    <row r="62153" ht="13.15" customHeight="1" x14ac:dyDescent="0.2"/>
    <row r="62154" ht="13.15" customHeight="1" x14ac:dyDescent="0.2"/>
    <row r="62155" ht="13.15" customHeight="1" x14ac:dyDescent="0.2"/>
    <row r="62156" ht="13.15" customHeight="1" x14ac:dyDescent="0.2"/>
    <row r="62157" ht="13.15" customHeight="1" x14ac:dyDescent="0.2"/>
    <row r="62158" ht="13.15" customHeight="1" x14ac:dyDescent="0.2"/>
    <row r="62159" ht="13.15" customHeight="1" x14ac:dyDescent="0.2"/>
    <row r="62160" ht="13.15" customHeight="1" x14ac:dyDescent="0.2"/>
    <row r="62161" ht="13.15" customHeight="1" x14ac:dyDescent="0.2"/>
    <row r="62162" ht="13.15" customHeight="1" x14ac:dyDescent="0.2"/>
    <row r="62163" ht="13.15" customHeight="1" x14ac:dyDescent="0.2"/>
    <row r="62164" ht="13.15" customHeight="1" x14ac:dyDescent="0.2"/>
    <row r="62165" ht="13.15" customHeight="1" x14ac:dyDescent="0.2"/>
    <row r="62166" ht="13.15" customHeight="1" x14ac:dyDescent="0.2"/>
    <row r="62167" ht="13.15" customHeight="1" x14ac:dyDescent="0.2"/>
    <row r="62168" ht="13.15" customHeight="1" x14ac:dyDescent="0.2"/>
    <row r="62169" ht="13.15" customHeight="1" x14ac:dyDescent="0.2"/>
    <row r="62170" ht="13.15" customHeight="1" x14ac:dyDescent="0.2"/>
    <row r="62171" ht="13.15" customHeight="1" x14ac:dyDescent="0.2"/>
    <row r="62172" ht="13.15" customHeight="1" x14ac:dyDescent="0.2"/>
    <row r="62173" ht="13.15" customHeight="1" x14ac:dyDescent="0.2"/>
    <row r="62174" ht="13.15" customHeight="1" x14ac:dyDescent="0.2"/>
    <row r="62175" ht="13.15" customHeight="1" x14ac:dyDescent="0.2"/>
    <row r="62176" ht="13.15" customHeight="1" x14ac:dyDescent="0.2"/>
    <row r="62177" ht="13.15" customHeight="1" x14ac:dyDescent="0.2"/>
    <row r="62178" ht="13.15" customHeight="1" x14ac:dyDescent="0.2"/>
    <row r="62179" ht="13.15" customHeight="1" x14ac:dyDescent="0.2"/>
    <row r="62180" ht="13.15" customHeight="1" x14ac:dyDescent="0.2"/>
    <row r="62181" ht="13.15" customHeight="1" x14ac:dyDescent="0.2"/>
    <row r="62182" ht="13.15" customHeight="1" x14ac:dyDescent="0.2"/>
    <row r="62183" ht="13.15" customHeight="1" x14ac:dyDescent="0.2"/>
    <row r="62184" ht="13.15" customHeight="1" x14ac:dyDescent="0.2"/>
    <row r="62185" ht="13.15" customHeight="1" x14ac:dyDescent="0.2"/>
    <row r="62186" ht="13.15" customHeight="1" x14ac:dyDescent="0.2"/>
    <row r="62187" ht="13.15" customHeight="1" x14ac:dyDescent="0.2"/>
    <row r="62188" ht="13.15" customHeight="1" x14ac:dyDescent="0.2"/>
    <row r="62189" ht="13.15" customHeight="1" x14ac:dyDescent="0.2"/>
    <row r="62190" ht="13.15" customHeight="1" x14ac:dyDescent="0.2"/>
    <row r="62191" ht="13.15" customHeight="1" x14ac:dyDescent="0.2"/>
    <row r="62192" ht="13.15" customHeight="1" x14ac:dyDescent="0.2"/>
    <row r="62193" ht="13.15" customHeight="1" x14ac:dyDescent="0.2"/>
    <row r="62194" ht="13.15" customHeight="1" x14ac:dyDescent="0.2"/>
    <row r="62195" ht="13.15" customHeight="1" x14ac:dyDescent="0.2"/>
    <row r="62196" ht="13.15" customHeight="1" x14ac:dyDescent="0.2"/>
    <row r="62197" ht="13.15" customHeight="1" x14ac:dyDescent="0.2"/>
    <row r="62198" ht="13.15" customHeight="1" x14ac:dyDescent="0.2"/>
    <row r="62199" ht="13.15" customHeight="1" x14ac:dyDescent="0.2"/>
    <row r="62200" ht="13.15" customHeight="1" x14ac:dyDescent="0.2"/>
    <row r="62201" ht="13.15" customHeight="1" x14ac:dyDescent="0.2"/>
    <row r="62202" ht="13.15" customHeight="1" x14ac:dyDescent="0.2"/>
    <row r="62203" ht="13.15" customHeight="1" x14ac:dyDescent="0.2"/>
    <row r="62204" ht="13.15" customHeight="1" x14ac:dyDescent="0.2"/>
    <row r="62205" ht="13.15" customHeight="1" x14ac:dyDescent="0.2"/>
    <row r="62206" ht="13.15" customHeight="1" x14ac:dyDescent="0.2"/>
    <row r="62207" ht="13.15" customHeight="1" x14ac:dyDescent="0.2"/>
    <row r="62208" ht="13.15" customHeight="1" x14ac:dyDescent="0.2"/>
    <row r="62209" ht="13.15" customHeight="1" x14ac:dyDescent="0.2"/>
    <row r="62210" ht="13.15" customHeight="1" x14ac:dyDescent="0.2"/>
    <row r="62211" ht="13.15" customHeight="1" x14ac:dyDescent="0.2"/>
    <row r="62212" ht="13.15" customHeight="1" x14ac:dyDescent="0.2"/>
    <row r="62213" ht="13.15" customHeight="1" x14ac:dyDescent="0.2"/>
    <row r="62214" ht="13.15" customHeight="1" x14ac:dyDescent="0.2"/>
    <row r="62215" ht="13.15" customHeight="1" x14ac:dyDescent="0.2"/>
    <row r="62216" ht="13.15" customHeight="1" x14ac:dyDescent="0.2"/>
    <row r="62217" ht="13.15" customHeight="1" x14ac:dyDescent="0.2"/>
    <row r="62218" ht="13.15" customHeight="1" x14ac:dyDescent="0.2"/>
    <row r="62219" ht="13.15" customHeight="1" x14ac:dyDescent="0.2"/>
    <row r="62220" ht="13.15" customHeight="1" x14ac:dyDescent="0.2"/>
    <row r="62221" ht="13.15" customHeight="1" x14ac:dyDescent="0.2"/>
    <row r="62222" ht="13.15" customHeight="1" x14ac:dyDescent="0.2"/>
    <row r="62223" ht="13.15" customHeight="1" x14ac:dyDescent="0.2"/>
    <row r="62224" ht="13.15" customHeight="1" x14ac:dyDescent="0.2"/>
    <row r="62225" ht="13.15" customHeight="1" x14ac:dyDescent="0.2"/>
    <row r="62226" ht="13.15" customHeight="1" x14ac:dyDescent="0.2"/>
    <row r="62227" ht="13.15" customHeight="1" x14ac:dyDescent="0.2"/>
    <row r="62228" ht="13.15" customHeight="1" x14ac:dyDescent="0.2"/>
    <row r="62229" ht="13.15" customHeight="1" x14ac:dyDescent="0.2"/>
    <row r="62230" ht="13.15" customHeight="1" x14ac:dyDescent="0.2"/>
    <row r="62231" ht="13.15" customHeight="1" x14ac:dyDescent="0.2"/>
    <row r="62232" ht="13.15" customHeight="1" x14ac:dyDescent="0.2"/>
    <row r="62233" ht="13.15" customHeight="1" x14ac:dyDescent="0.2"/>
    <row r="62234" ht="13.15" customHeight="1" x14ac:dyDescent="0.2"/>
    <row r="62235" ht="13.15" customHeight="1" x14ac:dyDescent="0.2"/>
    <row r="62236" ht="13.15" customHeight="1" x14ac:dyDescent="0.2"/>
    <row r="62237" ht="13.15" customHeight="1" x14ac:dyDescent="0.2"/>
    <row r="62238" ht="13.15" customHeight="1" x14ac:dyDescent="0.2"/>
    <row r="62239" ht="13.15" customHeight="1" x14ac:dyDescent="0.2"/>
    <row r="62240" ht="13.15" customHeight="1" x14ac:dyDescent="0.2"/>
    <row r="62241" ht="13.15" customHeight="1" x14ac:dyDescent="0.2"/>
    <row r="62242" ht="13.15" customHeight="1" x14ac:dyDescent="0.2"/>
    <row r="62243" ht="13.15" customHeight="1" x14ac:dyDescent="0.2"/>
    <row r="62244" ht="13.15" customHeight="1" x14ac:dyDescent="0.2"/>
    <row r="62245" ht="13.15" customHeight="1" x14ac:dyDescent="0.2"/>
    <row r="62246" ht="13.15" customHeight="1" x14ac:dyDescent="0.2"/>
    <row r="62247" ht="13.15" customHeight="1" x14ac:dyDescent="0.2"/>
    <row r="62248" ht="13.15" customHeight="1" x14ac:dyDescent="0.2"/>
    <row r="62249" ht="13.15" customHeight="1" x14ac:dyDescent="0.2"/>
    <row r="62250" ht="13.15" customHeight="1" x14ac:dyDescent="0.2"/>
    <row r="62251" ht="13.15" customHeight="1" x14ac:dyDescent="0.2"/>
    <row r="62252" ht="13.15" customHeight="1" x14ac:dyDescent="0.2"/>
    <row r="62253" ht="13.15" customHeight="1" x14ac:dyDescent="0.2"/>
    <row r="62254" ht="13.15" customHeight="1" x14ac:dyDescent="0.2"/>
    <row r="62255" ht="13.15" customHeight="1" x14ac:dyDescent="0.2"/>
    <row r="62256" ht="13.15" customHeight="1" x14ac:dyDescent="0.2"/>
    <row r="62257" ht="13.15" customHeight="1" x14ac:dyDescent="0.2"/>
    <row r="62258" ht="13.15" customHeight="1" x14ac:dyDescent="0.2"/>
    <row r="62259" ht="13.15" customHeight="1" x14ac:dyDescent="0.2"/>
    <row r="62260" ht="13.15" customHeight="1" x14ac:dyDescent="0.2"/>
    <row r="62261" ht="13.15" customHeight="1" x14ac:dyDescent="0.2"/>
    <row r="62262" ht="13.15" customHeight="1" x14ac:dyDescent="0.2"/>
    <row r="62263" ht="13.15" customHeight="1" x14ac:dyDescent="0.2"/>
    <row r="62264" ht="13.15" customHeight="1" x14ac:dyDescent="0.2"/>
    <row r="62265" ht="13.15" customHeight="1" x14ac:dyDescent="0.2"/>
    <row r="62266" ht="13.15" customHeight="1" x14ac:dyDescent="0.2"/>
    <row r="62267" ht="13.15" customHeight="1" x14ac:dyDescent="0.2"/>
    <row r="62268" ht="13.15" customHeight="1" x14ac:dyDescent="0.2"/>
    <row r="62269" ht="13.15" customHeight="1" x14ac:dyDescent="0.2"/>
    <row r="62270" ht="13.15" customHeight="1" x14ac:dyDescent="0.2"/>
    <row r="62271" ht="13.15" customHeight="1" x14ac:dyDescent="0.2"/>
    <row r="62272" ht="13.15" customHeight="1" x14ac:dyDescent="0.2"/>
    <row r="62273" ht="13.15" customHeight="1" x14ac:dyDescent="0.2"/>
    <row r="62274" ht="13.15" customHeight="1" x14ac:dyDescent="0.2"/>
    <row r="62275" ht="13.15" customHeight="1" x14ac:dyDescent="0.2"/>
    <row r="62276" ht="13.15" customHeight="1" x14ac:dyDescent="0.2"/>
    <row r="62277" ht="13.15" customHeight="1" x14ac:dyDescent="0.2"/>
    <row r="62278" ht="13.15" customHeight="1" x14ac:dyDescent="0.2"/>
    <row r="62279" ht="13.15" customHeight="1" x14ac:dyDescent="0.2"/>
    <row r="62280" ht="13.15" customHeight="1" x14ac:dyDescent="0.2"/>
    <row r="62281" ht="13.15" customHeight="1" x14ac:dyDescent="0.2"/>
    <row r="62282" ht="13.15" customHeight="1" x14ac:dyDescent="0.2"/>
    <row r="62283" ht="13.15" customHeight="1" x14ac:dyDescent="0.2"/>
    <row r="62284" ht="13.15" customHeight="1" x14ac:dyDescent="0.2"/>
    <row r="62285" ht="13.15" customHeight="1" x14ac:dyDescent="0.2"/>
    <row r="62286" ht="13.15" customHeight="1" x14ac:dyDescent="0.2"/>
    <row r="62287" ht="13.15" customHeight="1" x14ac:dyDescent="0.2"/>
    <row r="62288" ht="13.15" customHeight="1" x14ac:dyDescent="0.2"/>
    <row r="62289" ht="13.15" customHeight="1" x14ac:dyDescent="0.2"/>
    <row r="62290" ht="13.15" customHeight="1" x14ac:dyDescent="0.2"/>
    <row r="62291" ht="13.15" customHeight="1" x14ac:dyDescent="0.2"/>
    <row r="62292" ht="13.15" customHeight="1" x14ac:dyDescent="0.2"/>
    <row r="62293" ht="13.15" customHeight="1" x14ac:dyDescent="0.2"/>
    <row r="62294" ht="13.15" customHeight="1" x14ac:dyDescent="0.2"/>
    <row r="62295" ht="13.15" customHeight="1" x14ac:dyDescent="0.2"/>
    <row r="62296" ht="13.15" customHeight="1" x14ac:dyDescent="0.2"/>
    <row r="62297" ht="13.15" customHeight="1" x14ac:dyDescent="0.2"/>
    <row r="62298" ht="13.15" customHeight="1" x14ac:dyDescent="0.2"/>
    <row r="62299" ht="13.15" customHeight="1" x14ac:dyDescent="0.2"/>
    <row r="62300" ht="13.15" customHeight="1" x14ac:dyDescent="0.2"/>
    <row r="62301" ht="13.15" customHeight="1" x14ac:dyDescent="0.2"/>
    <row r="62302" ht="13.15" customHeight="1" x14ac:dyDescent="0.2"/>
    <row r="62303" ht="13.15" customHeight="1" x14ac:dyDescent="0.2"/>
    <row r="62304" ht="13.15" customHeight="1" x14ac:dyDescent="0.2"/>
    <row r="62305" ht="13.15" customHeight="1" x14ac:dyDescent="0.2"/>
    <row r="62306" ht="13.15" customHeight="1" x14ac:dyDescent="0.2"/>
    <row r="62307" ht="13.15" customHeight="1" x14ac:dyDescent="0.2"/>
    <row r="62308" ht="13.15" customHeight="1" x14ac:dyDescent="0.2"/>
    <row r="62309" ht="13.15" customHeight="1" x14ac:dyDescent="0.2"/>
    <row r="62310" ht="13.15" customHeight="1" x14ac:dyDescent="0.2"/>
    <row r="62311" ht="13.15" customHeight="1" x14ac:dyDescent="0.2"/>
    <row r="62312" ht="13.15" customHeight="1" x14ac:dyDescent="0.2"/>
    <row r="62313" ht="13.15" customHeight="1" x14ac:dyDescent="0.2"/>
    <row r="62314" ht="13.15" customHeight="1" x14ac:dyDescent="0.2"/>
    <row r="62315" ht="13.15" customHeight="1" x14ac:dyDescent="0.2"/>
    <row r="62316" ht="13.15" customHeight="1" x14ac:dyDescent="0.2"/>
    <row r="62317" ht="13.15" customHeight="1" x14ac:dyDescent="0.2"/>
    <row r="62318" ht="13.15" customHeight="1" x14ac:dyDescent="0.2"/>
    <row r="62319" ht="13.15" customHeight="1" x14ac:dyDescent="0.2"/>
    <row r="62320" ht="13.15" customHeight="1" x14ac:dyDescent="0.2"/>
    <row r="62321" ht="13.15" customHeight="1" x14ac:dyDescent="0.2"/>
    <row r="62322" ht="13.15" customHeight="1" x14ac:dyDescent="0.2"/>
    <row r="62323" ht="13.15" customHeight="1" x14ac:dyDescent="0.2"/>
    <row r="62324" ht="13.15" customHeight="1" x14ac:dyDescent="0.2"/>
    <row r="62325" ht="13.15" customHeight="1" x14ac:dyDescent="0.2"/>
    <row r="62326" ht="13.15" customHeight="1" x14ac:dyDescent="0.2"/>
    <row r="62327" ht="13.15" customHeight="1" x14ac:dyDescent="0.2"/>
    <row r="62328" ht="13.15" customHeight="1" x14ac:dyDescent="0.2"/>
    <row r="62329" ht="13.15" customHeight="1" x14ac:dyDescent="0.2"/>
    <row r="62330" ht="13.15" customHeight="1" x14ac:dyDescent="0.2"/>
    <row r="62331" ht="13.15" customHeight="1" x14ac:dyDescent="0.2"/>
    <row r="62332" ht="13.15" customHeight="1" x14ac:dyDescent="0.2"/>
    <row r="62333" ht="13.15" customHeight="1" x14ac:dyDescent="0.2"/>
    <row r="62334" ht="13.15" customHeight="1" x14ac:dyDescent="0.2"/>
    <row r="62335" ht="13.15" customHeight="1" x14ac:dyDescent="0.2"/>
    <row r="62336" ht="13.15" customHeight="1" x14ac:dyDescent="0.2"/>
    <row r="62337" ht="13.15" customHeight="1" x14ac:dyDescent="0.2"/>
    <row r="62338" ht="13.15" customHeight="1" x14ac:dyDescent="0.2"/>
    <row r="62339" ht="13.15" customHeight="1" x14ac:dyDescent="0.2"/>
    <row r="62340" ht="13.15" customHeight="1" x14ac:dyDescent="0.2"/>
    <row r="62341" ht="13.15" customHeight="1" x14ac:dyDescent="0.2"/>
    <row r="62342" ht="13.15" customHeight="1" x14ac:dyDescent="0.2"/>
    <row r="62343" ht="13.15" customHeight="1" x14ac:dyDescent="0.2"/>
    <row r="62344" ht="13.15" customHeight="1" x14ac:dyDescent="0.2"/>
    <row r="62345" ht="13.15" customHeight="1" x14ac:dyDescent="0.2"/>
    <row r="62346" ht="13.15" customHeight="1" x14ac:dyDescent="0.2"/>
    <row r="62347" ht="13.15" customHeight="1" x14ac:dyDescent="0.2"/>
    <row r="62348" ht="13.15" customHeight="1" x14ac:dyDescent="0.2"/>
    <row r="62349" ht="13.15" customHeight="1" x14ac:dyDescent="0.2"/>
    <row r="62350" ht="13.15" customHeight="1" x14ac:dyDescent="0.2"/>
    <row r="62351" ht="13.15" customHeight="1" x14ac:dyDescent="0.2"/>
    <row r="62352" ht="13.15" customHeight="1" x14ac:dyDescent="0.2"/>
    <row r="62353" ht="13.15" customHeight="1" x14ac:dyDescent="0.2"/>
    <row r="62354" ht="13.15" customHeight="1" x14ac:dyDescent="0.2"/>
    <row r="62355" ht="13.15" customHeight="1" x14ac:dyDescent="0.2"/>
    <row r="62356" ht="13.15" customHeight="1" x14ac:dyDescent="0.2"/>
    <row r="62357" ht="13.15" customHeight="1" x14ac:dyDescent="0.2"/>
    <row r="62358" ht="13.15" customHeight="1" x14ac:dyDescent="0.2"/>
    <row r="62359" ht="13.15" customHeight="1" x14ac:dyDescent="0.2"/>
    <row r="62360" ht="13.15" customHeight="1" x14ac:dyDescent="0.2"/>
    <row r="62361" ht="13.15" customHeight="1" x14ac:dyDescent="0.2"/>
    <row r="62362" ht="13.15" customHeight="1" x14ac:dyDescent="0.2"/>
    <row r="62363" ht="13.15" customHeight="1" x14ac:dyDescent="0.2"/>
    <row r="62364" ht="13.15" customHeight="1" x14ac:dyDescent="0.2"/>
    <row r="62365" ht="13.15" customHeight="1" x14ac:dyDescent="0.2"/>
    <row r="62366" ht="13.15" customHeight="1" x14ac:dyDescent="0.2"/>
    <row r="62367" ht="13.15" customHeight="1" x14ac:dyDescent="0.2"/>
    <row r="62368" ht="13.15" customHeight="1" x14ac:dyDescent="0.2"/>
    <row r="62369" ht="13.15" customHeight="1" x14ac:dyDescent="0.2"/>
    <row r="62370" ht="13.15" customHeight="1" x14ac:dyDescent="0.2"/>
    <row r="62371" ht="13.15" customHeight="1" x14ac:dyDescent="0.2"/>
    <row r="62372" ht="13.15" customHeight="1" x14ac:dyDescent="0.2"/>
    <row r="62373" ht="13.15" customHeight="1" x14ac:dyDescent="0.2"/>
    <row r="62374" ht="13.15" customHeight="1" x14ac:dyDescent="0.2"/>
    <row r="62375" ht="13.15" customHeight="1" x14ac:dyDescent="0.2"/>
    <row r="62376" ht="13.15" customHeight="1" x14ac:dyDescent="0.2"/>
    <row r="62377" ht="13.15" customHeight="1" x14ac:dyDescent="0.2"/>
    <row r="62378" ht="13.15" customHeight="1" x14ac:dyDescent="0.2"/>
    <row r="62379" ht="13.15" customHeight="1" x14ac:dyDescent="0.2"/>
    <row r="62380" ht="13.15" customHeight="1" x14ac:dyDescent="0.2"/>
    <row r="62381" ht="13.15" customHeight="1" x14ac:dyDescent="0.2"/>
    <row r="62382" ht="13.15" customHeight="1" x14ac:dyDescent="0.2"/>
    <row r="62383" ht="13.15" customHeight="1" x14ac:dyDescent="0.2"/>
    <row r="62384" ht="13.15" customHeight="1" x14ac:dyDescent="0.2"/>
    <row r="62385" ht="13.15" customHeight="1" x14ac:dyDescent="0.2"/>
    <row r="62386" ht="13.15" customHeight="1" x14ac:dyDescent="0.2"/>
    <row r="62387" ht="13.15" customHeight="1" x14ac:dyDescent="0.2"/>
    <row r="62388" ht="13.15" customHeight="1" x14ac:dyDescent="0.2"/>
    <row r="62389" ht="13.15" customHeight="1" x14ac:dyDescent="0.2"/>
    <row r="62390" ht="13.15" customHeight="1" x14ac:dyDescent="0.2"/>
    <row r="62391" ht="13.15" customHeight="1" x14ac:dyDescent="0.2"/>
    <row r="62392" ht="13.15" customHeight="1" x14ac:dyDescent="0.2"/>
    <row r="62393" ht="13.15" customHeight="1" x14ac:dyDescent="0.2"/>
    <row r="62394" ht="13.15" customHeight="1" x14ac:dyDescent="0.2"/>
    <row r="62395" ht="13.15" customHeight="1" x14ac:dyDescent="0.2"/>
    <row r="62396" ht="13.15" customHeight="1" x14ac:dyDescent="0.2"/>
    <row r="62397" ht="13.15" customHeight="1" x14ac:dyDescent="0.2"/>
    <row r="62398" ht="13.15" customHeight="1" x14ac:dyDescent="0.2"/>
    <row r="62399" ht="13.15" customHeight="1" x14ac:dyDescent="0.2"/>
    <row r="62400" ht="13.15" customHeight="1" x14ac:dyDescent="0.2"/>
    <row r="62401" ht="13.15" customHeight="1" x14ac:dyDescent="0.2"/>
    <row r="62402" ht="13.15" customHeight="1" x14ac:dyDescent="0.2"/>
    <row r="62403" ht="13.15" customHeight="1" x14ac:dyDescent="0.2"/>
    <row r="62404" ht="13.15" customHeight="1" x14ac:dyDescent="0.2"/>
    <row r="62405" ht="13.15" customHeight="1" x14ac:dyDescent="0.2"/>
    <row r="62406" ht="13.15" customHeight="1" x14ac:dyDescent="0.2"/>
    <row r="62407" ht="13.15" customHeight="1" x14ac:dyDescent="0.2"/>
    <row r="62408" ht="13.15" customHeight="1" x14ac:dyDescent="0.2"/>
    <row r="62409" ht="13.15" customHeight="1" x14ac:dyDescent="0.2"/>
    <row r="62410" ht="13.15" customHeight="1" x14ac:dyDescent="0.2"/>
    <row r="62411" ht="13.15" customHeight="1" x14ac:dyDescent="0.2"/>
    <row r="62412" ht="13.15" customHeight="1" x14ac:dyDescent="0.2"/>
    <row r="62413" ht="13.15" customHeight="1" x14ac:dyDescent="0.2"/>
    <row r="62414" ht="13.15" customHeight="1" x14ac:dyDescent="0.2"/>
    <row r="62415" ht="13.15" customHeight="1" x14ac:dyDescent="0.2"/>
    <row r="62416" ht="13.15" customHeight="1" x14ac:dyDescent="0.2"/>
    <row r="62417" ht="13.15" customHeight="1" x14ac:dyDescent="0.2"/>
    <row r="62418" ht="13.15" customHeight="1" x14ac:dyDescent="0.2"/>
    <row r="62419" ht="13.15" customHeight="1" x14ac:dyDescent="0.2"/>
    <row r="62420" ht="13.15" customHeight="1" x14ac:dyDescent="0.2"/>
    <row r="62421" ht="13.15" customHeight="1" x14ac:dyDescent="0.2"/>
    <row r="62422" ht="13.15" customHeight="1" x14ac:dyDescent="0.2"/>
    <row r="62423" ht="13.15" customHeight="1" x14ac:dyDescent="0.2"/>
    <row r="62424" ht="13.15" customHeight="1" x14ac:dyDescent="0.2"/>
    <row r="62425" ht="13.15" customHeight="1" x14ac:dyDescent="0.2"/>
    <row r="62426" ht="13.15" customHeight="1" x14ac:dyDescent="0.2"/>
    <row r="62427" ht="13.15" customHeight="1" x14ac:dyDescent="0.2"/>
    <row r="62428" ht="13.15" customHeight="1" x14ac:dyDescent="0.2"/>
    <row r="62429" ht="13.15" customHeight="1" x14ac:dyDescent="0.2"/>
    <row r="62430" ht="13.15" customHeight="1" x14ac:dyDescent="0.2"/>
    <row r="62431" ht="13.15" customHeight="1" x14ac:dyDescent="0.2"/>
    <row r="62432" ht="13.15" customHeight="1" x14ac:dyDescent="0.2"/>
    <row r="62433" ht="13.15" customHeight="1" x14ac:dyDescent="0.2"/>
    <row r="62434" ht="13.15" customHeight="1" x14ac:dyDescent="0.2"/>
    <row r="62435" ht="13.15" customHeight="1" x14ac:dyDescent="0.2"/>
    <row r="62436" ht="13.15" customHeight="1" x14ac:dyDescent="0.2"/>
    <row r="62437" ht="13.15" customHeight="1" x14ac:dyDescent="0.2"/>
    <row r="62438" ht="13.15" customHeight="1" x14ac:dyDescent="0.2"/>
    <row r="62439" ht="13.15" customHeight="1" x14ac:dyDescent="0.2"/>
    <row r="62440" ht="13.15" customHeight="1" x14ac:dyDescent="0.2"/>
    <row r="62441" ht="13.15" customHeight="1" x14ac:dyDescent="0.2"/>
    <row r="62442" ht="13.15" customHeight="1" x14ac:dyDescent="0.2"/>
    <row r="62443" ht="13.15" customHeight="1" x14ac:dyDescent="0.2"/>
    <row r="62444" ht="13.15" customHeight="1" x14ac:dyDescent="0.2"/>
    <row r="62445" ht="13.15" customHeight="1" x14ac:dyDescent="0.2"/>
    <row r="62446" ht="13.15" customHeight="1" x14ac:dyDescent="0.2"/>
    <row r="62447" ht="13.15" customHeight="1" x14ac:dyDescent="0.2"/>
    <row r="62448" ht="13.15" customHeight="1" x14ac:dyDescent="0.2"/>
    <row r="62449" ht="13.15" customHeight="1" x14ac:dyDescent="0.2"/>
    <row r="62450" ht="13.15" customHeight="1" x14ac:dyDescent="0.2"/>
    <row r="62451" ht="13.15" customHeight="1" x14ac:dyDescent="0.2"/>
    <row r="62452" ht="13.15" customHeight="1" x14ac:dyDescent="0.2"/>
    <row r="62453" ht="13.15" customHeight="1" x14ac:dyDescent="0.2"/>
    <row r="62454" ht="13.15" customHeight="1" x14ac:dyDescent="0.2"/>
    <row r="62455" ht="13.15" customHeight="1" x14ac:dyDescent="0.2"/>
    <row r="62456" ht="13.15" customHeight="1" x14ac:dyDescent="0.2"/>
    <row r="62457" ht="13.15" customHeight="1" x14ac:dyDescent="0.2"/>
    <row r="62458" ht="13.15" customHeight="1" x14ac:dyDescent="0.2"/>
    <row r="62459" ht="13.15" customHeight="1" x14ac:dyDescent="0.2"/>
    <row r="62460" ht="13.15" customHeight="1" x14ac:dyDescent="0.2"/>
    <row r="62461" ht="13.15" customHeight="1" x14ac:dyDescent="0.2"/>
    <row r="62462" ht="13.15" customHeight="1" x14ac:dyDescent="0.2"/>
    <row r="62463" ht="13.15" customHeight="1" x14ac:dyDescent="0.2"/>
    <row r="62464" ht="13.15" customHeight="1" x14ac:dyDescent="0.2"/>
    <row r="62465" ht="13.15" customHeight="1" x14ac:dyDescent="0.2"/>
    <row r="62466" ht="13.15" customHeight="1" x14ac:dyDescent="0.2"/>
    <row r="62467" ht="13.15" customHeight="1" x14ac:dyDescent="0.2"/>
    <row r="62468" ht="13.15" customHeight="1" x14ac:dyDescent="0.2"/>
    <row r="62469" ht="13.15" customHeight="1" x14ac:dyDescent="0.2"/>
    <row r="62470" ht="13.15" customHeight="1" x14ac:dyDescent="0.2"/>
    <row r="62471" ht="13.15" customHeight="1" x14ac:dyDescent="0.2"/>
    <row r="62472" ht="13.15" customHeight="1" x14ac:dyDescent="0.2"/>
    <row r="62473" ht="13.15" customHeight="1" x14ac:dyDescent="0.2"/>
    <row r="62474" ht="13.15" customHeight="1" x14ac:dyDescent="0.2"/>
    <row r="62475" ht="13.15" customHeight="1" x14ac:dyDescent="0.2"/>
    <row r="62476" ht="13.15" customHeight="1" x14ac:dyDescent="0.2"/>
    <row r="62477" ht="13.15" customHeight="1" x14ac:dyDescent="0.2"/>
    <row r="62478" ht="13.15" customHeight="1" x14ac:dyDescent="0.2"/>
    <row r="62479" ht="13.15" customHeight="1" x14ac:dyDescent="0.2"/>
    <row r="62480" ht="13.15" customHeight="1" x14ac:dyDescent="0.2"/>
    <row r="62481" ht="13.15" customHeight="1" x14ac:dyDescent="0.2"/>
    <row r="62482" ht="13.15" customHeight="1" x14ac:dyDescent="0.2"/>
    <row r="62483" ht="13.15" customHeight="1" x14ac:dyDescent="0.2"/>
    <row r="62484" ht="13.15" customHeight="1" x14ac:dyDescent="0.2"/>
    <row r="62485" ht="13.15" customHeight="1" x14ac:dyDescent="0.2"/>
    <row r="62486" ht="13.15" customHeight="1" x14ac:dyDescent="0.2"/>
    <row r="62487" ht="13.15" customHeight="1" x14ac:dyDescent="0.2"/>
    <row r="62488" ht="13.15" customHeight="1" x14ac:dyDescent="0.2"/>
    <row r="62489" ht="13.15" customHeight="1" x14ac:dyDescent="0.2"/>
    <row r="62490" ht="13.15" customHeight="1" x14ac:dyDescent="0.2"/>
    <row r="62491" ht="13.15" customHeight="1" x14ac:dyDescent="0.2"/>
    <row r="62492" ht="13.15" customHeight="1" x14ac:dyDescent="0.2"/>
    <row r="62493" ht="13.15" customHeight="1" x14ac:dyDescent="0.2"/>
    <row r="62494" ht="13.15" customHeight="1" x14ac:dyDescent="0.2"/>
    <row r="62495" ht="13.15" customHeight="1" x14ac:dyDescent="0.2"/>
    <row r="62496" ht="13.15" customHeight="1" x14ac:dyDescent="0.2"/>
    <row r="62497" ht="13.15" customHeight="1" x14ac:dyDescent="0.2"/>
    <row r="62498" ht="13.15" customHeight="1" x14ac:dyDescent="0.2"/>
    <row r="62499" ht="13.15" customHeight="1" x14ac:dyDescent="0.2"/>
    <row r="62500" ht="13.15" customHeight="1" x14ac:dyDescent="0.2"/>
    <row r="62501" ht="13.15" customHeight="1" x14ac:dyDescent="0.2"/>
    <row r="62502" ht="13.15" customHeight="1" x14ac:dyDescent="0.2"/>
    <row r="62503" ht="13.15" customHeight="1" x14ac:dyDescent="0.2"/>
    <row r="62504" ht="13.15" customHeight="1" x14ac:dyDescent="0.2"/>
    <row r="62505" ht="13.15" customHeight="1" x14ac:dyDescent="0.2"/>
    <row r="62506" ht="13.15" customHeight="1" x14ac:dyDescent="0.2"/>
    <row r="62507" ht="13.15" customHeight="1" x14ac:dyDescent="0.2"/>
    <row r="62508" ht="13.15" customHeight="1" x14ac:dyDescent="0.2"/>
    <row r="62509" ht="13.15" customHeight="1" x14ac:dyDescent="0.2"/>
    <row r="62510" ht="13.15" customHeight="1" x14ac:dyDescent="0.2"/>
    <row r="62511" ht="13.15" customHeight="1" x14ac:dyDescent="0.2"/>
    <row r="62512" ht="13.15" customHeight="1" x14ac:dyDescent="0.2"/>
    <row r="62513" ht="13.15" customHeight="1" x14ac:dyDescent="0.2"/>
    <row r="62514" ht="13.15" customHeight="1" x14ac:dyDescent="0.2"/>
    <row r="62515" ht="13.15" customHeight="1" x14ac:dyDescent="0.2"/>
    <row r="62516" ht="13.15" customHeight="1" x14ac:dyDescent="0.2"/>
    <row r="62517" ht="13.15" customHeight="1" x14ac:dyDescent="0.2"/>
    <row r="62518" ht="13.15" customHeight="1" x14ac:dyDescent="0.2"/>
    <row r="62519" ht="13.15" customHeight="1" x14ac:dyDescent="0.2"/>
    <row r="62520" ht="13.15" customHeight="1" x14ac:dyDescent="0.2"/>
    <row r="62521" ht="13.15" customHeight="1" x14ac:dyDescent="0.2"/>
    <row r="62522" ht="13.15" customHeight="1" x14ac:dyDescent="0.2"/>
    <row r="62523" ht="13.15" customHeight="1" x14ac:dyDescent="0.2"/>
    <row r="62524" ht="13.15" customHeight="1" x14ac:dyDescent="0.2"/>
    <row r="62525" ht="13.15" customHeight="1" x14ac:dyDescent="0.2"/>
    <row r="62526" ht="13.15" customHeight="1" x14ac:dyDescent="0.2"/>
    <row r="62527" ht="13.15" customHeight="1" x14ac:dyDescent="0.2"/>
    <row r="62528" ht="13.15" customHeight="1" x14ac:dyDescent="0.2"/>
    <row r="62529" ht="13.15" customHeight="1" x14ac:dyDescent="0.2"/>
    <row r="62530" ht="13.15" customHeight="1" x14ac:dyDescent="0.2"/>
    <row r="62531" ht="13.15" customHeight="1" x14ac:dyDescent="0.2"/>
    <row r="62532" ht="13.15" customHeight="1" x14ac:dyDescent="0.2"/>
    <row r="62533" ht="13.15" customHeight="1" x14ac:dyDescent="0.2"/>
    <row r="62534" ht="13.15" customHeight="1" x14ac:dyDescent="0.2"/>
    <row r="62535" ht="13.15" customHeight="1" x14ac:dyDescent="0.2"/>
    <row r="62536" ht="13.15" customHeight="1" x14ac:dyDescent="0.2"/>
    <row r="62537" ht="13.15" customHeight="1" x14ac:dyDescent="0.2"/>
    <row r="62538" ht="13.15" customHeight="1" x14ac:dyDescent="0.2"/>
    <row r="62539" ht="13.15" customHeight="1" x14ac:dyDescent="0.2"/>
    <row r="62540" ht="13.15" customHeight="1" x14ac:dyDescent="0.2"/>
    <row r="62541" ht="13.15" customHeight="1" x14ac:dyDescent="0.2"/>
    <row r="62542" ht="13.15" customHeight="1" x14ac:dyDescent="0.2"/>
    <row r="62543" ht="13.15" customHeight="1" x14ac:dyDescent="0.2"/>
    <row r="62544" ht="13.15" customHeight="1" x14ac:dyDescent="0.2"/>
    <row r="62545" ht="13.15" customHeight="1" x14ac:dyDescent="0.2"/>
    <row r="62546" ht="13.15" customHeight="1" x14ac:dyDescent="0.2"/>
    <row r="62547" ht="13.15" customHeight="1" x14ac:dyDescent="0.2"/>
    <row r="62548" ht="13.15" customHeight="1" x14ac:dyDescent="0.2"/>
    <row r="62549" ht="13.15" customHeight="1" x14ac:dyDescent="0.2"/>
    <row r="62550" ht="13.15" customHeight="1" x14ac:dyDescent="0.2"/>
    <row r="62551" ht="13.15" customHeight="1" x14ac:dyDescent="0.2"/>
    <row r="62552" ht="13.15" customHeight="1" x14ac:dyDescent="0.2"/>
    <row r="62553" ht="13.15" customHeight="1" x14ac:dyDescent="0.2"/>
    <row r="62554" ht="13.15" customHeight="1" x14ac:dyDescent="0.2"/>
    <row r="62555" ht="13.15" customHeight="1" x14ac:dyDescent="0.2"/>
    <row r="62556" ht="13.15" customHeight="1" x14ac:dyDescent="0.2"/>
    <row r="62557" ht="13.15" customHeight="1" x14ac:dyDescent="0.2"/>
    <row r="62558" ht="13.15" customHeight="1" x14ac:dyDescent="0.2"/>
    <row r="62559" ht="13.15" customHeight="1" x14ac:dyDescent="0.2"/>
    <row r="62560" ht="13.15" customHeight="1" x14ac:dyDescent="0.2"/>
    <row r="62561" ht="13.15" customHeight="1" x14ac:dyDescent="0.2"/>
    <row r="62562" ht="13.15" customHeight="1" x14ac:dyDescent="0.2"/>
    <row r="62563" ht="13.15" customHeight="1" x14ac:dyDescent="0.2"/>
    <row r="62564" ht="13.15" customHeight="1" x14ac:dyDescent="0.2"/>
    <row r="62565" ht="13.15" customHeight="1" x14ac:dyDescent="0.2"/>
    <row r="62566" ht="13.15" customHeight="1" x14ac:dyDescent="0.2"/>
    <row r="62567" ht="13.15" customHeight="1" x14ac:dyDescent="0.2"/>
    <row r="62568" ht="13.15" customHeight="1" x14ac:dyDescent="0.2"/>
    <row r="62569" ht="13.15" customHeight="1" x14ac:dyDescent="0.2"/>
    <row r="62570" ht="13.15" customHeight="1" x14ac:dyDescent="0.2"/>
    <row r="62571" ht="13.15" customHeight="1" x14ac:dyDescent="0.2"/>
    <row r="62572" ht="13.15" customHeight="1" x14ac:dyDescent="0.2"/>
    <row r="62573" ht="13.15" customHeight="1" x14ac:dyDescent="0.2"/>
    <row r="62574" ht="13.15" customHeight="1" x14ac:dyDescent="0.2"/>
    <row r="62575" ht="13.15" customHeight="1" x14ac:dyDescent="0.2"/>
    <row r="62576" ht="13.15" customHeight="1" x14ac:dyDescent="0.2"/>
    <row r="62577" ht="13.15" customHeight="1" x14ac:dyDescent="0.2"/>
    <row r="62578" ht="13.15" customHeight="1" x14ac:dyDescent="0.2"/>
    <row r="62579" ht="13.15" customHeight="1" x14ac:dyDescent="0.2"/>
    <row r="62580" ht="13.15" customHeight="1" x14ac:dyDescent="0.2"/>
    <row r="62581" ht="13.15" customHeight="1" x14ac:dyDescent="0.2"/>
    <row r="62582" ht="13.15" customHeight="1" x14ac:dyDescent="0.2"/>
    <row r="62583" ht="13.15" customHeight="1" x14ac:dyDescent="0.2"/>
    <row r="62584" ht="13.15" customHeight="1" x14ac:dyDescent="0.2"/>
    <row r="62585" ht="13.15" customHeight="1" x14ac:dyDescent="0.2"/>
    <row r="62586" ht="13.15" customHeight="1" x14ac:dyDescent="0.2"/>
    <row r="62587" ht="13.15" customHeight="1" x14ac:dyDescent="0.2"/>
    <row r="62588" ht="13.15" customHeight="1" x14ac:dyDescent="0.2"/>
    <row r="62589" ht="13.15" customHeight="1" x14ac:dyDescent="0.2"/>
    <row r="62590" ht="13.15" customHeight="1" x14ac:dyDescent="0.2"/>
    <row r="62591" ht="13.15" customHeight="1" x14ac:dyDescent="0.2"/>
    <row r="62592" ht="13.15" customHeight="1" x14ac:dyDescent="0.2"/>
    <row r="62593" ht="13.15" customHeight="1" x14ac:dyDescent="0.2"/>
    <row r="62594" ht="13.15" customHeight="1" x14ac:dyDescent="0.2"/>
    <row r="62595" ht="13.15" customHeight="1" x14ac:dyDescent="0.2"/>
    <row r="62596" ht="13.15" customHeight="1" x14ac:dyDescent="0.2"/>
    <row r="62597" ht="13.15" customHeight="1" x14ac:dyDescent="0.2"/>
    <row r="62598" ht="13.15" customHeight="1" x14ac:dyDescent="0.2"/>
    <row r="62599" ht="13.15" customHeight="1" x14ac:dyDescent="0.2"/>
    <row r="62600" ht="13.15" customHeight="1" x14ac:dyDescent="0.2"/>
    <row r="62601" ht="13.15" customHeight="1" x14ac:dyDescent="0.2"/>
    <row r="62602" ht="13.15" customHeight="1" x14ac:dyDescent="0.2"/>
    <row r="62603" ht="13.15" customHeight="1" x14ac:dyDescent="0.2"/>
    <row r="62604" ht="13.15" customHeight="1" x14ac:dyDescent="0.2"/>
    <row r="62605" ht="13.15" customHeight="1" x14ac:dyDescent="0.2"/>
    <row r="62606" ht="13.15" customHeight="1" x14ac:dyDescent="0.2"/>
    <row r="62607" ht="13.15" customHeight="1" x14ac:dyDescent="0.2"/>
    <row r="62608" ht="13.15" customHeight="1" x14ac:dyDescent="0.2"/>
    <row r="62609" ht="13.15" customHeight="1" x14ac:dyDescent="0.2"/>
    <row r="62610" ht="13.15" customHeight="1" x14ac:dyDescent="0.2"/>
    <row r="62611" ht="13.15" customHeight="1" x14ac:dyDescent="0.2"/>
    <row r="62612" ht="13.15" customHeight="1" x14ac:dyDescent="0.2"/>
    <row r="62613" ht="13.15" customHeight="1" x14ac:dyDescent="0.2"/>
    <row r="62614" ht="13.15" customHeight="1" x14ac:dyDescent="0.2"/>
    <row r="62615" ht="13.15" customHeight="1" x14ac:dyDescent="0.2"/>
    <row r="62616" ht="13.15" customHeight="1" x14ac:dyDescent="0.2"/>
    <row r="62617" ht="13.15" customHeight="1" x14ac:dyDescent="0.2"/>
    <row r="62618" ht="13.15" customHeight="1" x14ac:dyDescent="0.2"/>
    <row r="62619" ht="13.15" customHeight="1" x14ac:dyDescent="0.2"/>
    <row r="62620" ht="13.15" customHeight="1" x14ac:dyDescent="0.2"/>
    <row r="62621" ht="13.15" customHeight="1" x14ac:dyDescent="0.2"/>
    <row r="62622" ht="13.15" customHeight="1" x14ac:dyDescent="0.2"/>
    <row r="62623" ht="13.15" customHeight="1" x14ac:dyDescent="0.2"/>
    <row r="62624" ht="13.15" customHeight="1" x14ac:dyDescent="0.2"/>
    <row r="62625" ht="13.15" customHeight="1" x14ac:dyDescent="0.2"/>
    <row r="62626" ht="13.15" customHeight="1" x14ac:dyDescent="0.2"/>
    <row r="62627" ht="13.15" customHeight="1" x14ac:dyDescent="0.2"/>
    <row r="62628" ht="13.15" customHeight="1" x14ac:dyDescent="0.2"/>
    <row r="62629" ht="13.15" customHeight="1" x14ac:dyDescent="0.2"/>
    <row r="62630" ht="13.15" customHeight="1" x14ac:dyDescent="0.2"/>
    <row r="62631" ht="13.15" customHeight="1" x14ac:dyDescent="0.2"/>
    <row r="62632" ht="13.15" customHeight="1" x14ac:dyDescent="0.2"/>
    <row r="62633" ht="13.15" customHeight="1" x14ac:dyDescent="0.2"/>
    <row r="62634" ht="13.15" customHeight="1" x14ac:dyDescent="0.2"/>
    <row r="62635" ht="13.15" customHeight="1" x14ac:dyDescent="0.2"/>
    <row r="62636" ht="13.15" customHeight="1" x14ac:dyDescent="0.2"/>
    <row r="62637" ht="13.15" customHeight="1" x14ac:dyDescent="0.2"/>
    <row r="62638" ht="13.15" customHeight="1" x14ac:dyDescent="0.2"/>
    <row r="62639" ht="13.15" customHeight="1" x14ac:dyDescent="0.2"/>
    <row r="62640" ht="13.15" customHeight="1" x14ac:dyDescent="0.2"/>
    <row r="62641" ht="13.15" customHeight="1" x14ac:dyDescent="0.2"/>
    <row r="62642" ht="13.15" customHeight="1" x14ac:dyDescent="0.2"/>
    <row r="62643" ht="13.15" customHeight="1" x14ac:dyDescent="0.2"/>
    <row r="62644" ht="13.15" customHeight="1" x14ac:dyDescent="0.2"/>
    <row r="62645" ht="13.15" customHeight="1" x14ac:dyDescent="0.2"/>
    <row r="62646" ht="13.15" customHeight="1" x14ac:dyDescent="0.2"/>
    <row r="62647" ht="13.15" customHeight="1" x14ac:dyDescent="0.2"/>
    <row r="62648" ht="13.15" customHeight="1" x14ac:dyDescent="0.2"/>
    <row r="62649" ht="13.15" customHeight="1" x14ac:dyDescent="0.2"/>
    <row r="62650" ht="13.15" customHeight="1" x14ac:dyDescent="0.2"/>
    <row r="62651" ht="13.15" customHeight="1" x14ac:dyDescent="0.2"/>
    <row r="62652" ht="13.15" customHeight="1" x14ac:dyDescent="0.2"/>
    <row r="62653" ht="13.15" customHeight="1" x14ac:dyDescent="0.2"/>
    <row r="62654" ht="13.15" customHeight="1" x14ac:dyDescent="0.2"/>
    <row r="62655" ht="13.15" customHeight="1" x14ac:dyDescent="0.2"/>
    <row r="62656" ht="13.15" customHeight="1" x14ac:dyDescent="0.2"/>
    <row r="62657" ht="13.15" customHeight="1" x14ac:dyDescent="0.2"/>
    <row r="62658" ht="13.15" customHeight="1" x14ac:dyDescent="0.2"/>
    <row r="62659" ht="13.15" customHeight="1" x14ac:dyDescent="0.2"/>
    <row r="62660" ht="13.15" customHeight="1" x14ac:dyDescent="0.2"/>
    <row r="62661" ht="13.15" customHeight="1" x14ac:dyDescent="0.2"/>
    <row r="62662" ht="13.15" customHeight="1" x14ac:dyDescent="0.2"/>
    <row r="62663" ht="13.15" customHeight="1" x14ac:dyDescent="0.2"/>
    <row r="62664" ht="13.15" customHeight="1" x14ac:dyDescent="0.2"/>
    <row r="62665" ht="13.15" customHeight="1" x14ac:dyDescent="0.2"/>
    <row r="62666" ht="13.15" customHeight="1" x14ac:dyDescent="0.2"/>
    <row r="62667" ht="13.15" customHeight="1" x14ac:dyDescent="0.2"/>
    <row r="62668" ht="13.15" customHeight="1" x14ac:dyDescent="0.2"/>
    <row r="62669" ht="13.15" customHeight="1" x14ac:dyDescent="0.2"/>
    <row r="62670" ht="13.15" customHeight="1" x14ac:dyDescent="0.2"/>
    <row r="62671" ht="13.15" customHeight="1" x14ac:dyDescent="0.2"/>
    <row r="62672" ht="13.15" customHeight="1" x14ac:dyDescent="0.2"/>
    <row r="62673" ht="13.15" customHeight="1" x14ac:dyDescent="0.2"/>
    <row r="62674" ht="13.15" customHeight="1" x14ac:dyDescent="0.2"/>
    <row r="62675" ht="13.15" customHeight="1" x14ac:dyDescent="0.2"/>
    <row r="62676" ht="13.15" customHeight="1" x14ac:dyDescent="0.2"/>
    <row r="62677" ht="13.15" customHeight="1" x14ac:dyDescent="0.2"/>
    <row r="62678" ht="13.15" customHeight="1" x14ac:dyDescent="0.2"/>
    <row r="62679" ht="13.15" customHeight="1" x14ac:dyDescent="0.2"/>
    <row r="62680" ht="13.15" customHeight="1" x14ac:dyDescent="0.2"/>
    <row r="62681" ht="13.15" customHeight="1" x14ac:dyDescent="0.2"/>
    <row r="62682" ht="13.15" customHeight="1" x14ac:dyDescent="0.2"/>
    <row r="62683" ht="13.15" customHeight="1" x14ac:dyDescent="0.2"/>
    <row r="62684" ht="13.15" customHeight="1" x14ac:dyDescent="0.2"/>
    <row r="62685" ht="13.15" customHeight="1" x14ac:dyDescent="0.2"/>
    <row r="62686" ht="13.15" customHeight="1" x14ac:dyDescent="0.2"/>
    <row r="62687" ht="13.15" customHeight="1" x14ac:dyDescent="0.2"/>
    <row r="62688" ht="13.15" customHeight="1" x14ac:dyDescent="0.2"/>
    <row r="62689" ht="13.15" customHeight="1" x14ac:dyDescent="0.2"/>
    <row r="62690" ht="13.15" customHeight="1" x14ac:dyDescent="0.2"/>
    <row r="62691" ht="13.15" customHeight="1" x14ac:dyDescent="0.2"/>
    <row r="62692" ht="13.15" customHeight="1" x14ac:dyDescent="0.2"/>
    <row r="62693" ht="13.15" customHeight="1" x14ac:dyDescent="0.2"/>
    <row r="62694" ht="13.15" customHeight="1" x14ac:dyDescent="0.2"/>
    <row r="62695" ht="13.15" customHeight="1" x14ac:dyDescent="0.2"/>
    <row r="62696" ht="13.15" customHeight="1" x14ac:dyDescent="0.2"/>
    <row r="62697" ht="13.15" customHeight="1" x14ac:dyDescent="0.2"/>
    <row r="62698" ht="13.15" customHeight="1" x14ac:dyDescent="0.2"/>
    <row r="62699" ht="13.15" customHeight="1" x14ac:dyDescent="0.2"/>
    <row r="62700" ht="13.15" customHeight="1" x14ac:dyDescent="0.2"/>
    <row r="62701" ht="13.15" customHeight="1" x14ac:dyDescent="0.2"/>
    <row r="62702" ht="13.15" customHeight="1" x14ac:dyDescent="0.2"/>
    <row r="62703" ht="13.15" customHeight="1" x14ac:dyDescent="0.2"/>
    <row r="62704" ht="13.15" customHeight="1" x14ac:dyDescent="0.2"/>
    <row r="62705" ht="13.15" customHeight="1" x14ac:dyDescent="0.2"/>
    <row r="62706" ht="13.15" customHeight="1" x14ac:dyDescent="0.2"/>
    <row r="62707" ht="13.15" customHeight="1" x14ac:dyDescent="0.2"/>
    <row r="62708" ht="13.15" customHeight="1" x14ac:dyDescent="0.2"/>
    <row r="62709" ht="13.15" customHeight="1" x14ac:dyDescent="0.2"/>
    <row r="62710" ht="13.15" customHeight="1" x14ac:dyDescent="0.2"/>
    <row r="62711" ht="13.15" customHeight="1" x14ac:dyDescent="0.2"/>
    <row r="62712" ht="13.15" customHeight="1" x14ac:dyDescent="0.2"/>
    <row r="62713" ht="13.15" customHeight="1" x14ac:dyDescent="0.2"/>
    <row r="62714" ht="13.15" customHeight="1" x14ac:dyDescent="0.2"/>
    <row r="62715" ht="13.15" customHeight="1" x14ac:dyDescent="0.2"/>
    <row r="62716" ht="13.15" customHeight="1" x14ac:dyDescent="0.2"/>
    <row r="62717" ht="13.15" customHeight="1" x14ac:dyDescent="0.2"/>
    <row r="62718" ht="13.15" customHeight="1" x14ac:dyDescent="0.2"/>
    <row r="62719" ht="13.15" customHeight="1" x14ac:dyDescent="0.2"/>
    <row r="62720" ht="13.15" customHeight="1" x14ac:dyDescent="0.2"/>
    <row r="62721" ht="13.15" customHeight="1" x14ac:dyDescent="0.2"/>
    <row r="62722" ht="13.15" customHeight="1" x14ac:dyDescent="0.2"/>
    <row r="62723" ht="13.15" customHeight="1" x14ac:dyDescent="0.2"/>
    <row r="62724" ht="13.15" customHeight="1" x14ac:dyDescent="0.2"/>
    <row r="62725" ht="13.15" customHeight="1" x14ac:dyDescent="0.2"/>
    <row r="62726" ht="13.15" customHeight="1" x14ac:dyDescent="0.2"/>
    <row r="62727" ht="13.15" customHeight="1" x14ac:dyDescent="0.2"/>
    <row r="62728" ht="13.15" customHeight="1" x14ac:dyDescent="0.2"/>
    <row r="62729" ht="13.15" customHeight="1" x14ac:dyDescent="0.2"/>
    <row r="62730" ht="13.15" customHeight="1" x14ac:dyDescent="0.2"/>
    <row r="62731" ht="13.15" customHeight="1" x14ac:dyDescent="0.2"/>
    <row r="62732" ht="13.15" customHeight="1" x14ac:dyDescent="0.2"/>
    <row r="62733" ht="13.15" customHeight="1" x14ac:dyDescent="0.2"/>
    <row r="62734" ht="13.15" customHeight="1" x14ac:dyDescent="0.2"/>
    <row r="62735" ht="13.15" customHeight="1" x14ac:dyDescent="0.2"/>
    <row r="62736" ht="13.15" customHeight="1" x14ac:dyDescent="0.2"/>
    <row r="62737" ht="13.15" customHeight="1" x14ac:dyDescent="0.2"/>
    <row r="62738" ht="13.15" customHeight="1" x14ac:dyDescent="0.2"/>
    <row r="62739" ht="13.15" customHeight="1" x14ac:dyDescent="0.2"/>
    <row r="62740" ht="13.15" customHeight="1" x14ac:dyDescent="0.2"/>
    <row r="62741" ht="13.15" customHeight="1" x14ac:dyDescent="0.2"/>
    <row r="62742" ht="13.15" customHeight="1" x14ac:dyDescent="0.2"/>
    <row r="62743" ht="13.15" customHeight="1" x14ac:dyDescent="0.2"/>
    <row r="62744" ht="13.15" customHeight="1" x14ac:dyDescent="0.2"/>
    <row r="62745" ht="13.15" customHeight="1" x14ac:dyDescent="0.2"/>
    <row r="62746" ht="13.15" customHeight="1" x14ac:dyDescent="0.2"/>
    <row r="62747" ht="13.15" customHeight="1" x14ac:dyDescent="0.2"/>
    <row r="62748" ht="13.15" customHeight="1" x14ac:dyDescent="0.2"/>
    <row r="62749" ht="13.15" customHeight="1" x14ac:dyDescent="0.2"/>
    <row r="62750" ht="13.15" customHeight="1" x14ac:dyDescent="0.2"/>
    <row r="62751" ht="13.15" customHeight="1" x14ac:dyDescent="0.2"/>
    <row r="62752" ht="13.15" customHeight="1" x14ac:dyDescent="0.2"/>
    <row r="62753" ht="13.15" customHeight="1" x14ac:dyDescent="0.2"/>
    <row r="62754" ht="13.15" customHeight="1" x14ac:dyDescent="0.2"/>
    <row r="62755" ht="13.15" customHeight="1" x14ac:dyDescent="0.2"/>
    <row r="62756" ht="13.15" customHeight="1" x14ac:dyDescent="0.2"/>
    <row r="62757" ht="13.15" customHeight="1" x14ac:dyDescent="0.2"/>
    <row r="62758" ht="13.15" customHeight="1" x14ac:dyDescent="0.2"/>
    <row r="62759" ht="13.15" customHeight="1" x14ac:dyDescent="0.2"/>
    <row r="62760" ht="13.15" customHeight="1" x14ac:dyDescent="0.2"/>
    <row r="62761" ht="13.15" customHeight="1" x14ac:dyDescent="0.2"/>
    <row r="62762" ht="13.15" customHeight="1" x14ac:dyDescent="0.2"/>
    <row r="62763" ht="13.15" customHeight="1" x14ac:dyDescent="0.2"/>
    <row r="62764" ht="13.15" customHeight="1" x14ac:dyDescent="0.2"/>
    <row r="62765" ht="13.15" customHeight="1" x14ac:dyDescent="0.2"/>
    <row r="62766" ht="13.15" customHeight="1" x14ac:dyDescent="0.2"/>
    <row r="62767" ht="13.15" customHeight="1" x14ac:dyDescent="0.2"/>
    <row r="62768" ht="13.15" customHeight="1" x14ac:dyDescent="0.2"/>
    <row r="62769" ht="13.15" customHeight="1" x14ac:dyDescent="0.2"/>
    <row r="62770" ht="13.15" customHeight="1" x14ac:dyDescent="0.2"/>
    <row r="62771" ht="13.15" customHeight="1" x14ac:dyDescent="0.2"/>
    <row r="62772" ht="13.15" customHeight="1" x14ac:dyDescent="0.2"/>
    <row r="62773" ht="13.15" customHeight="1" x14ac:dyDescent="0.2"/>
    <row r="62774" ht="13.15" customHeight="1" x14ac:dyDescent="0.2"/>
    <row r="62775" ht="13.15" customHeight="1" x14ac:dyDescent="0.2"/>
    <row r="62776" ht="13.15" customHeight="1" x14ac:dyDescent="0.2"/>
    <row r="62777" ht="13.15" customHeight="1" x14ac:dyDescent="0.2"/>
    <row r="62778" ht="13.15" customHeight="1" x14ac:dyDescent="0.2"/>
    <row r="62779" ht="13.15" customHeight="1" x14ac:dyDescent="0.2"/>
    <row r="62780" ht="13.15" customHeight="1" x14ac:dyDescent="0.2"/>
    <row r="62781" ht="13.15" customHeight="1" x14ac:dyDescent="0.2"/>
    <row r="62782" ht="13.15" customHeight="1" x14ac:dyDescent="0.2"/>
    <row r="62783" ht="13.15" customHeight="1" x14ac:dyDescent="0.2"/>
    <row r="62784" ht="13.15" customHeight="1" x14ac:dyDescent="0.2"/>
    <row r="62785" ht="13.15" customHeight="1" x14ac:dyDescent="0.2"/>
    <row r="62786" ht="13.15" customHeight="1" x14ac:dyDescent="0.2"/>
    <row r="62787" ht="13.15" customHeight="1" x14ac:dyDescent="0.2"/>
    <row r="62788" ht="13.15" customHeight="1" x14ac:dyDescent="0.2"/>
    <row r="62789" ht="13.15" customHeight="1" x14ac:dyDescent="0.2"/>
    <row r="62790" ht="13.15" customHeight="1" x14ac:dyDescent="0.2"/>
    <row r="62791" ht="13.15" customHeight="1" x14ac:dyDescent="0.2"/>
    <row r="62792" ht="13.15" customHeight="1" x14ac:dyDescent="0.2"/>
    <row r="62793" ht="13.15" customHeight="1" x14ac:dyDescent="0.2"/>
    <row r="62794" ht="13.15" customHeight="1" x14ac:dyDescent="0.2"/>
    <row r="62795" ht="13.15" customHeight="1" x14ac:dyDescent="0.2"/>
    <row r="62796" ht="13.15" customHeight="1" x14ac:dyDescent="0.2"/>
    <row r="62797" ht="13.15" customHeight="1" x14ac:dyDescent="0.2"/>
    <row r="62798" ht="13.15" customHeight="1" x14ac:dyDescent="0.2"/>
    <row r="62799" ht="13.15" customHeight="1" x14ac:dyDescent="0.2"/>
    <row r="62800" ht="13.15" customHeight="1" x14ac:dyDescent="0.2"/>
    <row r="62801" ht="13.15" customHeight="1" x14ac:dyDescent="0.2"/>
    <row r="62802" ht="13.15" customHeight="1" x14ac:dyDescent="0.2"/>
    <row r="62803" ht="13.15" customHeight="1" x14ac:dyDescent="0.2"/>
    <row r="62804" ht="13.15" customHeight="1" x14ac:dyDescent="0.2"/>
    <row r="62805" ht="13.15" customHeight="1" x14ac:dyDescent="0.2"/>
    <row r="62806" ht="13.15" customHeight="1" x14ac:dyDescent="0.2"/>
    <row r="62807" ht="13.15" customHeight="1" x14ac:dyDescent="0.2"/>
    <row r="62808" ht="13.15" customHeight="1" x14ac:dyDescent="0.2"/>
    <row r="62809" ht="13.15" customHeight="1" x14ac:dyDescent="0.2"/>
    <row r="62810" ht="13.15" customHeight="1" x14ac:dyDescent="0.2"/>
    <row r="62811" ht="13.15" customHeight="1" x14ac:dyDescent="0.2"/>
    <row r="62812" ht="13.15" customHeight="1" x14ac:dyDescent="0.2"/>
    <row r="62813" ht="13.15" customHeight="1" x14ac:dyDescent="0.2"/>
    <row r="62814" ht="13.15" customHeight="1" x14ac:dyDescent="0.2"/>
    <row r="62815" ht="13.15" customHeight="1" x14ac:dyDescent="0.2"/>
    <row r="62816" ht="13.15" customHeight="1" x14ac:dyDescent="0.2"/>
    <row r="62817" ht="13.15" customHeight="1" x14ac:dyDescent="0.2"/>
    <row r="62818" ht="13.15" customHeight="1" x14ac:dyDescent="0.2"/>
    <row r="62819" ht="13.15" customHeight="1" x14ac:dyDescent="0.2"/>
    <row r="62820" ht="13.15" customHeight="1" x14ac:dyDescent="0.2"/>
    <row r="62821" ht="13.15" customHeight="1" x14ac:dyDescent="0.2"/>
    <row r="62822" ht="13.15" customHeight="1" x14ac:dyDescent="0.2"/>
    <row r="62823" ht="13.15" customHeight="1" x14ac:dyDescent="0.2"/>
    <row r="62824" ht="13.15" customHeight="1" x14ac:dyDescent="0.2"/>
    <row r="62825" ht="13.15" customHeight="1" x14ac:dyDescent="0.2"/>
    <row r="62826" ht="13.15" customHeight="1" x14ac:dyDescent="0.2"/>
    <row r="62827" ht="13.15" customHeight="1" x14ac:dyDescent="0.2"/>
    <row r="62828" ht="13.15" customHeight="1" x14ac:dyDescent="0.2"/>
    <row r="62829" ht="13.15" customHeight="1" x14ac:dyDescent="0.2"/>
    <row r="62830" ht="13.15" customHeight="1" x14ac:dyDescent="0.2"/>
    <row r="62831" ht="13.15" customHeight="1" x14ac:dyDescent="0.2"/>
    <row r="62832" ht="13.15" customHeight="1" x14ac:dyDescent="0.2"/>
    <row r="62833" ht="13.15" customHeight="1" x14ac:dyDescent="0.2"/>
    <row r="62834" ht="13.15" customHeight="1" x14ac:dyDescent="0.2"/>
    <row r="62835" ht="13.15" customHeight="1" x14ac:dyDescent="0.2"/>
    <row r="62836" ht="13.15" customHeight="1" x14ac:dyDescent="0.2"/>
    <row r="62837" ht="13.15" customHeight="1" x14ac:dyDescent="0.2"/>
    <row r="62838" ht="13.15" customHeight="1" x14ac:dyDescent="0.2"/>
    <row r="62839" ht="13.15" customHeight="1" x14ac:dyDescent="0.2"/>
    <row r="62840" ht="13.15" customHeight="1" x14ac:dyDescent="0.2"/>
    <row r="62841" ht="13.15" customHeight="1" x14ac:dyDescent="0.2"/>
    <row r="62842" ht="13.15" customHeight="1" x14ac:dyDescent="0.2"/>
    <row r="62843" ht="13.15" customHeight="1" x14ac:dyDescent="0.2"/>
    <row r="62844" ht="13.15" customHeight="1" x14ac:dyDescent="0.2"/>
    <row r="62845" ht="13.15" customHeight="1" x14ac:dyDescent="0.2"/>
    <row r="62846" ht="13.15" customHeight="1" x14ac:dyDescent="0.2"/>
    <row r="62847" ht="13.15" customHeight="1" x14ac:dyDescent="0.2"/>
    <row r="62848" ht="13.15" customHeight="1" x14ac:dyDescent="0.2"/>
    <row r="62849" ht="13.15" customHeight="1" x14ac:dyDescent="0.2"/>
    <row r="62850" ht="13.15" customHeight="1" x14ac:dyDescent="0.2"/>
    <row r="62851" ht="13.15" customHeight="1" x14ac:dyDescent="0.2"/>
    <row r="62852" ht="13.15" customHeight="1" x14ac:dyDescent="0.2"/>
    <row r="62853" ht="13.15" customHeight="1" x14ac:dyDescent="0.2"/>
    <row r="62854" ht="13.15" customHeight="1" x14ac:dyDescent="0.2"/>
    <row r="62855" ht="13.15" customHeight="1" x14ac:dyDescent="0.2"/>
    <row r="62856" ht="13.15" customHeight="1" x14ac:dyDescent="0.2"/>
    <row r="62857" ht="13.15" customHeight="1" x14ac:dyDescent="0.2"/>
    <row r="62858" ht="13.15" customHeight="1" x14ac:dyDescent="0.2"/>
    <row r="62859" ht="13.15" customHeight="1" x14ac:dyDescent="0.2"/>
    <row r="62860" ht="13.15" customHeight="1" x14ac:dyDescent="0.2"/>
    <row r="62861" ht="13.15" customHeight="1" x14ac:dyDescent="0.2"/>
    <row r="62862" ht="13.15" customHeight="1" x14ac:dyDescent="0.2"/>
    <row r="62863" ht="13.15" customHeight="1" x14ac:dyDescent="0.2"/>
    <row r="62864" ht="13.15" customHeight="1" x14ac:dyDescent="0.2"/>
    <row r="62865" ht="13.15" customHeight="1" x14ac:dyDescent="0.2"/>
    <row r="62866" ht="13.15" customHeight="1" x14ac:dyDescent="0.2"/>
    <row r="62867" ht="13.15" customHeight="1" x14ac:dyDescent="0.2"/>
    <row r="62868" ht="13.15" customHeight="1" x14ac:dyDescent="0.2"/>
    <row r="62869" ht="13.15" customHeight="1" x14ac:dyDescent="0.2"/>
    <row r="62870" ht="13.15" customHeight="1" x14ac:dyDescent="0.2"/>
    <row r="62871" ht="13.15" customHeight="1" x14ac:dyDescent="0.2"/>
    <row r="62872" ht="13.15" customHeight="1" x14ac:dyDescent="0.2"/>
    <row r="62873" ht="13.15" customHeight="1" x14ac:dyDescent="0.2"/>
    <row r="62874" ht="13.15" customHeight="1" x14ac:dyDescent="0.2"/>
    <row r="62875" ht="13.15" customHeight="1" x14ac:dyDescent="0.2"/>
    <row r="62876" ht="13.15" customHeight="1" x14ac:dyDescent="0.2"/>
    <row r="62877" ht="13.15" customHeight="1" x14ac:dyDescent="0.2"/>
    <row r="62878" ht="13.15" customHeight="1" x14ac:dyDescent="0.2"/>
    <row r="62879" ht="13.15" customHeight="1" x14ac:dyDescent="0.2"/>
    <row r="62880" ht="13.15" customHeight="1" x14ac:dyDescent="0.2"/>
    <row r="62881" ht="13.15" customHeight="1" x14ac:dyDescent="0.2"/>
    <row r="62882" ht="13.15" customHeight="1" x14ac:dyDescent="0.2"/>
    <row r="62883" ht="13.15" customHeight="1" x14ac:dyDescent="0.2"/>
    <row r="62884" ht="13.15" customHeight="1" x14ac:dyDescent="0.2"/>
    <row r="62885" ht="13.15" customHeight="1" x14ac:dyDescent="0.2"/>
    <row r="62886" ht="13.15" customHeight="1" x14ac:dyDescent="0.2"/>
    <row r="62887" ht="13.15" customHeight="1" x14ac:dyDescent="0.2"/>
    <row r="62888" ht="13.15" customHeight="1" x14ac:dyDescent="0.2"/>
    <row r="62889" ht="13.15" customHeight="1" x14ac:dyDescent="0.2"/>
    <row r="62890" ht="13.15" customHeight="1" x14ac:dyDescent="0.2"/>
    <row r="62891" ht="13.15" customHeight="1" x14ac:dyDescent="0.2"/>
    <row r="62892" ht="13.15" customHeight="1" x14ac:dyDescent="0.2"/>
    <row r="62893" ht="13.15" customHeight="1" x14ac:dyDescent="0.2"/>
    <row r="62894" ht="13.15" customHeight="1" x14ac:dyDescent="0.2"/>
    <row r="62895" ht="13.15" customHeight="1" x14ac:dyDescent="0.2"/>
    <row r="62896" ht="13.15" customHeight="1" x14ac:dyDescent="0.2"/>
    <row r="62897" ht="13.15" customHeight="1" x14ac:dyDescent="0.2"/>
    <row r="62898" ht="13.15" customHeight="1" x14ac:dyDescent="0.2"/>
    <row r="62899" ht="13.15" customHeight="1" x14ac:dyDescent="0.2"/>
    <row r="62900" ht="13.15" customHeight="1" x14ac:dyDescent="0.2"/>
    <row r="62901" ht="13.15" customHeight="1" x14ac:dyDescent="0.2"/>
    <row r="62902" ht="13.15" customHeight="1" x14ac:dyDescent="0.2"/>
    <row r="62903" ht="13.15" customHeight="1" x14ac:dyDescent="0.2"/>
    <row r="62904" ht="13.15" customHeight="1" x14ac:dyDescent="0.2"/>
    <row r="62905" ht="13.15" customHeight="1" x14ac:dyDescent="0.2"/>
    <row r="62906" ht="13.15" customHeight="1" x14ac:dyDescent="0.2"/>
    <row r="62907" ht="13.15" customHeight="1" x14ac:dyDescent="0.2"/>
    <row r="62908" ht="13.15" customHeight="1" x14ac:dyDescent="0.2"/>
    <row r="62909" ht="13.15" customHeight="1" x14ac:dyDescent="0.2"/>
    <row r="62910" ht="13.15" customHeight="1" x14ac:dyDescent="0.2"/>
    <row r="62911" ht="13.15" customHeight="1" x14ac:dyDescent="0.2"/>
    <row r="62912" ht="13.15" customHeight="1" x14ac:dyDescent="0.2"/>
    <row r="62913" ht="13.15" customHeight="1" x14ac:dyDescent="0.2"/>
    <row r="62914" ht="13.15" customHeight="1" x14ac:dyDescent="0.2"/>
    <row r="62915" ht="13.15" customHeight="1" x14ac:dyDescent="0.2"/>
    <row r="62916" ht="13.15" customHeight="1" x14ac:dyDescent="0.2"/>
    <row r="62917" ht="13.15" customHeight="1" x14ac:dyDescent="0.2"/>
    <row r="62918" ht="13.15" customHeight="1" x14ac:dyDescent="0.2"/>
    <row r="62919" ht="13.15" customHeight="1" x14ac:dyDescent="0.2"/>
    <row r="62920" ht="13.15" customHeight="1" x14ac:dyDescent="0.2"/>
    <row r="62921" ht="13.15" customHeight="1" x14ac:dyDescent="0.2"/>
    <row r="62922" ht="13.15" customHeight="1" x14ac:dyDescent="0.2"/>
    <row r="62923" ht="13.15" customHeight="1" x14ac:dyDescent="0.2"/>
    <row r="62924" ht="13.15" customHeight="1" x14ac:dyDescent="0.2"/>
    <row r="62925" ht="13.15" customHeight="1" x14ac:dyDescent="0.2"/>
    <row r="62926" ht="13.15" customHeight="1" x14ac:dyDescent="0.2"/>
    <row r="62927" ht="13.15" customHeight="1" x14ac:dyDescent="0.2"/>
    <row r="62928" ht="13.15" customHeight="1" x14ac:dyDescent="0.2"/>
    <row r="62929" ht="13.15" customHeight="1" x14ac:dyDescent="0.2"/>
    <row r="62930" ht="13.15" customHeight="1" x14ac:dyDescent="0.2"/>
    <row r="62931" ht="13.15" customHeight="1" x14ac:dyDescent="0.2"/>
    <row r="62932" ht="13.15" customHeight="1" x14ac:dyDescent="0.2"/>
    <row r="62933" ht="13.15" customHeight="1" x14ac:dyDescent="0.2"/>
    <row r="62934" ht="13.15" customHeight="1" x14ac:dyDescent="0.2"/>
    <row r="62935" ht="13.15" customHeight="1" x14ac:dyDescent="0.2"/>
    <row r="62936" ht="13.15" customHeight="1" x14ac:dyDescent="0.2"/>
    <row r="62937" ht="13.15" customHeight="1" x14ac:dyDescent="0.2"/>
    <row r="62938" ht="13.15" customHeight="1" x14ac:dyDescent="0.2"/>
    <row r="62939" ht="13.15" customHeight="1" x14ac:dyDescent="0.2"/>
    <row r="62940" ht="13.15" customHeight="1" x14ac:dyDescent="0.2"/>
    <row r="62941" ht="13.15" customHeight="1" x14ac:dyDescent="0.2"/>
    <row r="62942" ht="13.15" customHeight="1" x14ac:dyDescent="0.2"/>
    <row r="62943" ht="13.15" customHeight="1" x14ac:dyDescent="0.2"/>
    <row r="62944" ht="13.15" customHeight="1" x14ac:dyDescent="0.2"/>
    <row r="62945" ht="13.15" customHeight="1" x14ac:dyDescent="0.2"/>
    <row r="62946" ht="13.15" customHeight="1" x14ac:dyDescent="0.2"/>
    <row r="62947" ht="13.15" customHeight="1" x14ac:dyDescent="0.2"/>
    <row r="62948" ht="13.15" customHeight="1" x14ac:dyDescent="0.2"/>
    <row r="62949" ht="13.15" customHeight="1" x14ac:dyDescent="0.2"/>
    <row r="62950" ht="13.15" customHeight="1" x14ac:dyDescent="0.2"/>
    <row r="62951" ht="13.15" customHeight="1" x14ac:dyDescent="0.2"/>
    <row r="62952" ht="13.15" customHeight="1" x14ac:dyDescent="0.2"/>
    <row r="62953" ht="13.15" customHeight="1" x14ac:dyDescent="0.2"/>
    <row r="62954" ht="13.15" customHeight="1" x14ac:dyDescent="0.2"/>
    <row r="62955" ht="13.15" customHeight="1" x14ac:dyDescent="0.2"/>
    <row r="62956" ht="13.15" customHeight="1" x14ac:dyDescent="0.2"/>
    <row r="62957" ht="13.15" customHeight="1" x14ac:dyDescent="0.2"/>
    <row r="62958" ht="13.15" customHeight="1" x14ac:dyDescent="0.2"/>
    <row r="62959" ht="13.15" customHeight="1" x14ac:dyDescent="0.2"/>
    <row r="62960" ht="13.15" customHeight="1" x14ac:dyDescent="0.2"/>
    <row r="62961" ht="13.15" customHeight="1" x14ac:dyDescent="0.2"/>
    <row r="62962" ht="13.15" customHeight="1" x14ac:dyDescent="0.2"/>
    <row r="62963" ht="13.15" customHeight="1" x14ac:dyDescent="0.2"/>
    <row r="62964" ht="13.15" customHeight="1" x14ac:dyDescent="0.2"/>
    <row r="62965" ht="13.15" customHeight="1" x14ac:dyDescent="0.2"/>
    <row r="62966" ht="13.15" customHeight="1" x14ac:dyDescent="0.2"/>
    <row r="62967" ht="13.15" customHeight="1" x14ac:dyDescent="0.2"/>
    <row r="62968" ht="13.15" customHeight="1" x14ac:dyDescent="0.2"/>
    <row r="62969" ht="13.15" customHeight="1" x14ac:dyDescent="0.2"/>
    <row r="62970" ht="13.15" customHeight="1" x14ac:dyDescent="0.2"/>
    <row r="62971" ht="13.15" customHeight="1" x14ac:dyDescent="0.2"/>
    <row r="62972" ht="13.15" customHeight="1" x14ac:dyDescent="0.2"/>
    <row r="62973" ht="13.15" customHeight="1" x14ac:dyDescent="0.2"/>
    <row r="62974" ht="13.15" customHeight="1" x14ac:dyDescent="0.2"/>
    <row r="62975" ht="13.15" customHeight="1" x14ac:dyDescent="0.2"/>
    <row r="62976" ht="13.15" customHeight="1" x14ac:dyDescent="0.2"/>
    <row r="62977" ht="13.15" customHeight="1" x14ac:dyDescent="0.2"/>
    <row r="62978" ht="13.15" customHeight="1" x14ac:dyDescent="0.2"/>
    <row r="62979" ht="13.15" customHeight="1" x14ac:dyDescent="0.2"/>
    <row r="62980" ht="13.15" customHeight="1" x14ac:dyDescent="0.2"/>
    <row r="62981" ht="13.15" customHeight="1" x14ac:dyDescent="0.2"/>
    <row r="62982" ht="13.15" customHeight="1" x14ac:dyDescent="0.2"/>
    <row r="62983" ht="13.15" customHeight="1" x14ac:dyDescent="0.2"/>
    <row r="62984" ht="13.15" customHeight="1" x14ac:dyDescent="0.2"/>
    <row r="62985" ht="13.15" customHeight="1" x14ac:dyDescent="0.2"/>
    <row r="62986" ht="13.15" customHeight="1" x14ac:dyDescent="0.2"/>
    <row r="62987" ht="13.15" customHeight="1" x14ac:dyDescent="0.2"/>
    <row r="62988" ht="13.15" customHeight="1" x14ac:dyDescent="0.2"/>
    <row r="62989" ht="13.15" customHeight="1" x14ac:dyDescent="0.2"/>
    <row r="62990" ht="13.15" customHeight="1" x14ac:dyDescent="0.2"/>
    <row r="62991" ht="13.15" customHeight="1" x14ac:dyDescent="0.2"/>
    <row r="62992" ht="13.15" customHeight="1" x14ac:dyDescent="0.2"/>
    <row r="62993" ht="13.15" customHeight="1" x14ac:dyDescent="0.2"/>
    <row r="62994" ht="13.15" customHeight="1" x14ac:dyDescent="0.2"/>
    <row r="62995" ht="13.15" customHeight="1" x14ac:dyDescent="0.2"/>
    <row r="62996" ht="13.15" customHeight="1" x14ac:dyDescent="0.2"/>
    <row r="62997" ht="13.15" customHeight="1" x14ac:dyDescent="0.2"/>
    <row r="62998" ht="13.15" customHeight="1" x14ac:dyDescent="0.2"/>
    <row r="62999" ht="13.15" customHeight="1" x14ac:dyDescent="0.2"/>
    <row r="63000" ht="13.15" customHeight="1" x14ac:dyDescent="0.2"/>
    <row r="63001" ht="13.15" customHeight="1" x14ac:dyDescent="0.2"/>
    <row r="63002" ht="13.15" customHeight="1" x14ac:dyDescent="0.2"/>
    <row r="63003" ht="13.15" customHeight="1" x14ac:dyDescent="0.2"/>
    <row r="63004" ht="13.15" customHeight="1" x14ac:dyDescent="0.2"/>
    <row r="63005" ht="13.15" customHeight="1" x14ac:dyDescent="0.2"/>
    <row r="63006" ht="13.15" customHeight="1" x14ac:dyDescent="0.2"/>
    <row r="63007" ht="13.15" customHeight="1" x14ac:dyDescent="0.2"/>
    <row r="63008" ht="13.15" customHeight="1" x14ac:dyDescent="0.2"/>
    <row r="63009" ht="13.15" customHeight="1" x14ac:dyDescent="0.2"/>
    <row r="63010" ht="13.15" customHeight="1" x14ac:dyDescent="0.2"/>
    <row r="63011" ht="13.15" customHeight="1" x14ac:dyDescent="0.2"/>
    <row r="63012" ht="13.15" customHeight="1" x14ac:dyDescent="0.2"/>
    <row r="63013" ht="13.15" customHeight="1" x14ac:dyDescent="0.2"/>
    <row r="63014" ht="13.15" customHeight="1" x14ac:dyDescent="0.2"/>
    <row r="63015" ht="13.15" customHeight="1" x14ac:dyDescent="0.2"/>
    <row r="63016" ht="13.15" customHeight="1" x14ac:dyDescent="0.2"/>
    <row r="63017" ht="13.15" customHeight="1" x14ac:dyDescent="0.2"/>
    <row r="63018" ht="13.15" customHeight="1" x14ac:dyDescent="0.2"/>
    <row r="63019" ht="13.15" customHeight="1" x14ac:dyDescent="0.2"/>
    <row r="63020" ht="13.15" customHeight="1" x14ac:dyDescent="0.2"/>
    <row r="63021" ht="13.15" customHeight="1" x14ac:dyDescent="0.2"/>
    <row r="63022" ht="13.15" customHeight="1" x14ac:dyDescent="0.2"/>
    <row r="63023" ht="13.15" customHeight="1" x14ac:dyDescent="0.2"/>
    <row r="63024" ht="13.15" customHeight="1" x14ac:dyDescent="0.2"/>
    <row r="63025" ht="13.15" customHeight="1" x14ac:dyDescent="0.2"/>
    <row r="63026" ht="13.15" customHeight="1" x14ac:dyDescent="0.2"/>
    <row r="63027" ht="13.15" customHeight="1" x14ac:dyDescent="0.2"/>
    <row r="63028" ht="13.15" customHeight="1" x14ac:dyDescent="0.2"/>
    <row r="63029" ht="13.15" customHeight="1" x14ac:dyDescent="0.2"/>
    <row r="63030" ht="13.15" customHeight="1" x14ac:dyDescent="0.2"/>
    <row r="63031" ht="13.15" customHeight="1" x14ac:dyDescent="0.2"/>
    <row r="63032" ht="13.15" customHeight="1" x14ac:dyDescent="0.2"/>
    <row r="63033" ht="13.15" customHeight="1" x14ac:dyDescent="0.2"/>
    <row r="63034" ht="13.15" customHeight="1" x14ac:dyDescent="0.2"/>
    <row r="63035" ht="13.15" customHeight="1" x14ac:dyDescent="0.2"/>
    <row r="63036" ht="13.15" customHeight="1" x14ac:dyDescent="0.2"/>
    <row r="63037" ht="13.15" customHeight="1" x14ac:dyDescent="0.2"/>
    <row r="63038" ht="13.15" customHeight="1" x14ac:dyDescent="0.2"/>
    <row r="63039" ht="13.15" customHeight="1" x14ac:dyDescent="0.2"/>
    <row r="63040" ht="13.15" customHeight="1" x14ac:dyDescent="0.2"/>
    <row r="63041" ht="13.15" customHeight="1" x14ac:dyDescent="0.2"/>
    <row r="63042" ht="13.15" customHeight="1" x14ac:dyDescent="0.2"/>
    <row r="63043" ht="13.15" customHeight="1" x14ac:dyDescent="0.2"/>
    <row r="63044" ht="13.15" customHeight="1" x14ac:dyDescent="0.2"/>
    <row r="63045" ht="13.15" customHeight="1" x14ac:dyDescent="0.2"/>
    <row r="63046" ht="13.15" customHeight="1" x14ac:dyDescent="0.2"/>
    <row r="63047" ht="13.15" customHeight="1" x14ac:dyDescent="0.2"/>
    <row r="63048" ht="13.15" customHeight="1" x14ac:dyDescent="0.2"/>
    <row r="63049" ht="13.15" customHeight="1" x14ac:dyDescent="0.2"/>
    <row r="63050" ht="13.15" customHeight="1" x14ac:dyDescent="0.2"/>
    <row r="63051" ht="13.15" customHeight="1" x14ac:dyDescent="0.2"/>
    <row r="63052" ht="13.15" customHeight="1" x14ac:dyDescent="0.2"/>
    <row r="63053" ht="13.15" customHeight="1" x14ac:dyDescent="0.2"/>
    <row r="63054" ht="13.15" customHeight="1" x14ac:dyDescent="0.2"/>
    <row r="63055" ht="13.15" customHeight="1" x14ac:dyDescent="0.2"/>
    <row r="63056" ht="13.15" customHeight="1" x14ac:dyDescent="0.2"/>
    <row r="63057" ht="13.15" customHeight="1" x14ac:dyDescent="0.2"/>
    <row r="63058" ht="13.15" customHeight="1" x14ac:dyDescent="0.2"/>
    <row r="63059" ht="13.15" customHeight="1" x14ac:dyDescent="0.2"/>
    <row r="63060" ht="13.15" customHeight="1" x14ac:dyDescent="0.2"/>
    <row r="63061" ht="13.15" customHeight="1" x14ac:dyDescent="0.2"/>
    <row r="63062" ht="13.15" customHeight="1" x14ac:dyDescent="0.2"/>
    <row r="63063" ht="13.15" customHeight="1" x14ac:dyDescent="0.2"/>
    <row r="63064" ht="13.15" customHeight="1" x14ac:dyDescent="0.2"/>
    <row r="63065" ht="13.15" customHeight="1" x14ac:dyDescent="0.2"/>
    <row r="63066" ht="13.15" customHeight="1" x14ac:dyDescent="0.2"/>
    <row r="63067" ht="13.15" customHeight="1" x14ac:dyDescent="0.2"/>
    <row r="63068" ht="13.15" customHeight="1" x14ac:dyDescent="0.2"/>
    <row r="63069" ht="13.15" customHeight="1" x14ac:dyDescent="0.2"/>
    <row r="63070" ht="13.15" customHeight="1" x14ac:dyDescent="0.2"/>
    <row r="63071" ht="13.15" customHeight="1" x14ac:dyDescent="0.2"/>
    <row r="63072" ht="13.15" customHeight="1" x14ac:dyDescent="0.2"/>
    <row r="63073" ht="13.15" customHeight="1" x14ac:dyDescent="0.2"/>
    <row r="63074" ht="13.15" customHeight="1" x14ac:dyDescent="0.2"/>
    <row r="63075" ht="13.15" customHeight="1" x14ac:dyDescent="0.2"/>
    <row r="63076" ht="13.15" customHeight="1" x14ac:dyDescent="0.2"/>
    <row r="63077" ht="13.15" customHeight="1" x14ac:dyDescent="0.2"/>
    <row r="63078" ht="13.15" customHeight="1" x14ac:dyDescent="0.2"/>
    <row r="63079" ht="13.15" customHeight="1" x14ac:dyDescent="0.2"/>
    <row r="63080" ht="13.15" customHeight="1" x14ac:dyDescent="0.2"/>
    <row r="63081" ht="13.15" customHeight="1" x14ac:dyDescent="0.2"/>
    <row r="63082" ht="13.15" customHeight="1" x14ac:dyDescent="0.2"/>
    <row r="63083" ht="13.15" customHeight="1" x14ac:dyDescent="0.2"/>
    <row r="63084" ht="13.15" customHeight="1" x14ac:dyDescent="0.2"/>
    <row r="63085" ht="13.15" customHeight="1" x14ac:dyDescent="0.2"/>
    <row r="63086" ht="13.15" customHeight="1" x14ac:dyDescent="0.2"/>
    <row r="63087" ht="13.15" customHeight="1" x14ac:dyDescent="0.2"/>
    <row r="63088" ht="13.15" customHeight="1" x14ac:dyDescent="0.2"/>
    <row r="63089" ht="13.15" customHeight="1" x14ac:dyDescent="0.2"/>
    <row r="63090" ht="13.15" customHeight="1" x14ac:dyDescent="0.2"/>
    <row r="63091" ht="13.15" customHeight="1" x14ac:dyDescent="0.2"/>
    <row r="63092" ht="13.15" customHeight="1" x14ac:dyDescent="0.2"/>
    <row r="63093" ht="13.15" customHeight="1" x14ac:dyDescent="0.2"/>
    <row r="63094" ht="13.15" customHeight="1" x14ac:dyDescent="0.2"/>
    <row r="63095" ht="13.15" customHeight="1" x14ac:dyDescent="0.2"/>
    <row r="63096" ht="13.15" customHeight="1" x14ac:dyDescent="0.2"/>
    <row r="63097" ht="13.15" customHeight="1" x14ac:dyDescent="0.2"/>
    <row r="63098" ht="13.15" customHeight="1" x14ac:dyDescent="0.2"/>
    <row r="63099" ht="13.15" customHeight="1" x14ac:dyDescent="0.2"/>
    <row r="63100" ht="13.15" customHeight="1" x14ac:dyDescent="0.2"/>
    <row r="63101" ht="13.15" customHeight="1" x14ac:dyDescent="0.2"/>
    <row r="63102" ht="13.15" customHeight="1" x14ac:dyDescent="0.2"/>
    <row r="63103" ht="13.15" customHeight="1" x14ac:dyDescent="0.2"/>
    <row r="63104" ht="13.15" customHeight="1" x14ac:dyDescent="0.2"/>
    <row r="63105" ht="13.15" customHeight="1" x14ac:dyDescent="0.2"/>
    <row r="63106" ht="13.15" customHeight="1" x14ac:dyDescent="0.2"/>
    <row r="63107" ht="13.15" customHeight="1" x14ac:dyDescent="0.2"/>
    <row r="63108" ht="13.15" customHeight="1" x14ac:dyDescent="0.2"/>
    <row r="63109" ht="13.15" customHeight="1" x14ac:dyDescent="0.2"/>
    <row r="63110" ht="13.15" customHeight="1" x14ac:dyDescent="0.2"/>
    <row r="63111" ht="13.15" customHeight="1" x14ac:dyDescent="0.2"/>
    <row r="63112" ht="13.15" customHeight="1" x14ac:dyDescent="0.2"/>
    <row r="63113" ht="13.15" customHeight="1" x14ac:dyDescent="0.2"/>
    <row r="63114" ht="13.15" customHeight="1" x14ac:dyDescent="0.2"/>
    <row r="63115" ht="13.15" customHeight="1" x14ac:dyDescent="0.2"/>
    <row r="63116" ht="13.15" customHeight="1" x14ac:dyDescent="0.2"/>
    <row r="63117" ht="13.15" customHeight="1" x14ac:dyDescent="0.2"/>
    <row r="63118" ht="13.15" customHeight="1" x14ac:dyDescent="0.2"/>
    <row r="63119" ht="13.15" customHeight="1" x14ac:dyDescent="0.2"/>
    <row r="63120" ht="13.15" customHeight="1" x14ac:dyDescent="0.2"/>
    <row r="63121" ht="13.15" customHeight="1" x14ac:dyDescent="0.2"/>
    <row r="63122" ht="13.15" customHeight="1" x14ac:dyDescent="0.2"/>
    <row r="63123" ht="13.15" customHeight="1" x14ac:dyDescent="0.2"/>
    <row r="63124" ht="13.15" customHeight="1" x14ac:dyDescent="0.2"/>
    <row r="63125" ht="13.15" customHeight="1" x14ac:dyDescent="0.2"/>
    <row r="63126" ht="13.15" customHeight="1" x14ac:dyDescent="0.2"/>
    <row r="63127" ht="13.15" customHeight="1" x14ac:dyDescent="0.2"/>
    <row r="63128" ht="13.15" customHeight="1" x14ac:dyDescent="0.2"/>
    <row r="63129" ht="13.15" customHeight="1" x14ac:dyDescent="0.2"/>
    <row r="63130" ht="13.15" customHeight="1" x14ac:dyDescent="0.2"/>
    <row r="63131" ht="13.15" customHeight="1" x14ac:dyDescent="0.2"/>
    <row r="63132" ht="13.15" customHeight="1" x14ac:dyDescent="0.2"/>
    <row r="63133" ht="13.15" customHeight="1" x14ac:dyDescent="0.2"/>
    <row r="63134" ht="13.15" customHeight="1" x14ac:dyDescent="0.2"/>
    <row r="63135" ht="13.15" customHeight="1" x14ac:dyDescent="0.2"/>
    <row r="63136" ht="13.15" customHeight="1" x14ac:dyDescent="0.2"/>
    <row r="63137" ht="13.15" customHeight="1" x14ac:dyDescent="0.2"/>
    <row r="63138" ht="13.15" customHeight="1" x14ac:dyDescent="0.2"/>
    <row r="63139" ht="13.15" customHeight="1" x14ac:dyDescent="0.2"/>
    <row r="63140" ht="13.15" customHeight="1" x14ac:dyDescent="0.2"/>
    <row r="63141" ht="13.15" customHeight="1" x14ac:dyDescent="0.2"/>
    <row r="63142" ht="13.15" customHeight="1" x14ac:dyDescent="0.2"/>
    <row r="63143" ht="13.15" customHeight="1" x14ac:dyDescent="0.2"/>
    <row r="63144" ht="13.15" customHeight="1" x14ac:dyDescent="0.2"/>
    <row r="63145" ht="13.15" customHeight="1" x14ac:dyDescent="0.2"/>
    <row r="63146" ht="13.15" customHeight="1" x14ac:dyDescent="0.2"/>
    <row r="63147" ht="13.15" customHeight="1" x14ac:dyDescent="0.2"/>
    <row r="63148" ht="13.15" customHeight="1" x14ac:dyDescent="0.2"/>
    <row r="63149" ht="13.15" customHeight="1" x14ac:dyDescent="0.2"/>
    <row r="63150" ht="13.15" customHeight="1" x14ac:dyDescent="0.2"/>
    <row r="63151" ht="13.15" customHeight="1" x14ac:dyDescent="0.2"/>
    <row r="63152" ht="13.15" customHeight="1" x14ac:dyDescent="0.2"/>
    <row r="63153" ht="13.15" customHeight="1" x14ac:dyDescent="0.2"/>
    <row r="63154" ht="13.15" customHeight="1" x14ac:dyDescent="0.2"/>
    <row r="63155" ht="13.15" customHeight="1" x14ac:dyDescent="0.2"/>
    <row r="63156" ht="13.15" customHeight="1" x14ac:dyDescent="0.2"/>
    <row r="63157" ht="13.15" customHeight="1" x14ac:dyDescent="0.2"/>
    <row r="63158" ht="13.15" customHeight="1" x14ac:dyDescent="0.2"/>
    <row r="63159" ht="13.15" customHeight="1" x14ac:dyDescent="0.2"/>
    <row r="63160" ht="13.15" customHeight="1" x14ac:dyDescent="0.2"/>
    <row r="63161" ht="13.15" customHeight="1" x14ac:dyDescent="0.2"/>
    <row r="63162" ht="13.15" customHeight="1" x14ac:dyDescent="0.2"/>
    <row r="63163" ht="13.15" customHeight="1" x14ac:dyDescent="0.2"/>
    <row r="63164" ht="13.15" customHeight="1" x14ac:dyDescent="0.2"/>
    <row r="63165" ht="13.15" customHeight="1" x14ac:dyDescent="0.2"/>
    <row r="63166" ht="13.15" customHeight="1" x14ac:dyDescent="0.2"/>
    <row r="63167" ht="13.15" customHeight="1" x14ac:dyDescent="0.2"/>
    <row r="63168" ht="13.15" customHeight="1" x14ac:dyDescent="0.2"/>
    <row r="63169" ht="13.15" customHeight="1" x14ac:dyDescent="0.2"/>
    <row r="63170" ht="13.15" customHeight="1" x14ac:dyDescent="0.2"/>
    <row r="63171" ht="13.15" customHeight="1" x14ac:dyDescent="0.2"/>
    <row r="63172" ht="13.15" customHeight="1" x14ac:dyDescent="0.2"/>
    <row r="63173" ht="13.15" customHeight="1" x14ac:dyDescent="0.2"/>
    <row r="63174" ht="13.15" customHeight="1" x14ac:dyDescent="0.2"/>
    <row r="63175" ht="13.15" customHeight="1" x14ac:dyDescent="0.2"/>
    <row r="63176" ht="13.15" customHeight="1" x14ac:dyDescent="0.2"/>
    <row r="63177" ht="13.15" customHeight="1" x14ac:dyDescent="0.2"/>
    <row r="63178" ht="13.15" customHeight="1" x14ac:dyDescent="0.2"/>
    <row r="63179" ht="13.15" customHeight="1" x14ac:dyDescent="0.2"/>
    <row r="63180" ht="13.15" customHeight="1" x14ac:dyDescent="0.2"/>
    <row r="63181" ht="13.15" customHeight="1" x14ac:dyDescent="0.2"/>
    <row r="63182" ht="13.15" customHeight="1" x14ac:dyDescent="0.2"/>
    <row r="63183" ht="13.15" customHeight="1" x14ac:dyDescent="0.2"/>
    <row r="63184" ht="13.15" customHeight="1" x14ac:dyDescent="0.2"/>
    <row r="63185" ht="13.15" customHeight="1" x14ac:dyDescent="0.2"/>
    <row r="63186" ht="13.15" customHeight="1" x14ac:dyDescent="0.2"/>
    <row r="63187" ht="13.15" customHeight="1" x14ac:dyDescent="0.2"/>
    <row r="63188" ht="13.15" customHeight="1" x14ac:dyDescent="0.2"/>
    <row r="63189" ht="13.15" customHeight="1" x14ac:dyDescent="0.2"/>
    <row r="63190" ht="13.15" customHeight="1" x14ac:dyDescent="0.2"/>
    <row r="63191" ht="13.15" customHeight="1" x14ac:dyDescent="0.2"/>
    <row r="63192" ht="13.15" customHeight="1" x14ac:dyDescent="0.2"/>
    <row r="63193" ht="13.15" customHeight="1" x14ac:dyDescent="0.2"/>
    <row r="63194" ht="13.15" customHeight="1" x14ac:dyDescent="0.2"/>
    <row r="63195" ht="13.15" customHeight="1" x14ac:dyDescent="0.2"/>
    <row r="63196" ht="13.15" customHeight="1" x14ac:dyDescent="0.2"/>
    <row r="63197" ht="13.15" customHeight="1" x14ac:dyDescent="0.2"/>
    <row r="63198" ht="13.15" customHeight="1" x14ac:dyDescent="0.2"/>
    <row r="63199" ht="13.15" customHeight="1" x14ac:dyDescent="0.2"/>
    <row r="63200" ht="13.15" customHeight="1" x14ac:dyDescent="0.2"/>
    <row r="63201" ht="13.15" customHeight="1" x14ac:dyDescent="0.2"/>
    <row r="63202" ht="13.15" customHeight="1" x14ac:dyDescent="0.2"/>
    <row r="63203" ht="13.15" customHeight="1" x14ac:dyDescent="0.2"/>
    <row r="63204" ht="13.15" customHeight="1" x14ac:dyDescent="0.2"/>
    <row r="63205" ht="13.15" customHeight="1" x14ac:dyDescent="0.2"/>
    <row r="63206" ht="13.15" customHeight="1" x14ac:dyDescent="0.2"/>
    <row r="63207" ht="13.15" customHeight="1" x14ac:dyDescent="0.2"/>
    <row r="63208" ht="13.15" customHeight="1" x14ac:dyDescent="0.2"/>
    <row r="63209" ht="13.15" customHeight="1" x14ac:dyDescent="0.2"/>
    <row r="63210" ht="13.15" customHeight="1" x14ac:dyDescent="0.2"/>
    <row r="63211" ht="13.15" customHeight="1" x14ac:dyDescent="0.2"/>
    <row r="63212" ht="13.15" customHeight="1" x14ac:dyDescent="0.2"/>
    <row r="63213" ht="13.15" customHeight="1" x14ac:dyDescent="0.2"/>
    <row r="63214" ht="13.15" customHeight="1" x14ac:dyDescent="0.2"/>
    <row r="63215" ht="13.15" customHeight="1" x14ac:dyDescent="0.2"/>
    <row r="63216" ht="13.15" customHeight="1" x14ac:dyDescent="0.2"/>
    <row r="63217" ht="13.15" customHeight="1" x14ac:dyDescent="0.2"/>
    <row r="63218" ht="13.15" customHeight="1" x14ac:dyDescent="0.2"/>
    <row r="63219" ht="13.15" customHeight="1" x14ac:dyDescent="0.2"/>
    <row r="63220" ht="13.15" customHeight="1" x14ac:dyDescent="0.2"/>
    <row r="63221" ht="13.15" customHeight="1" x14ac:dyDescent="0.2"/>
    <row r="63222" ht="13.15" customHeight="1" x14ac:dyDescent="0.2"/>
    <row r="63223" ht="13.15" customHeight="1" x14ac:dyDescent="0.2"/>
    <row r="63224" ht="13.15" customHeight="1" x14ac:dyDescent="0.2"/>
    <row r="63225" ht="13.15" customHeight="1" x14ac:dyDescent="0.2"/>
    <row r="63226" ht="13.15" customHeight="1" x14ac:dyDescent="0.2"/>
    <row r="63227" ht="13.15" customHeight="1" x14ac:dyDescent="0.2"/>
    <row r="63228" ht="13.15" customHeight="1" x14ac:dyDescent="0.2"/>
    <row r="63229" ht="13.15" customHeight="1" x14ac:dyDescent="0.2"/>
    <row r="63230" ht="13.15" customHeight="1" x14ac:dyDescent="0.2"/>
    <row r="63231" ht="13.15" customHeight="1" x14ac:dyDescent="0.2"/>
    <row r="63232" ht="13.15" customHeight="1" x14ac:dyDescent="0.2"/>
    <row r="63233" ht="13.15" customHeight="1" x14ac:dyDescent="0.2"/>
    <row r="63234" ht="13.15" customHeight="1" x14ac:dyDescent="0.2"/>
    <row r="63235" ht="13.15" customHeight="1" x14ac:dyDescent="0.2"/>
    <row r="63236" ht="13.15" customHeight="1" x14ac:dyDescent="0.2"/>
    <row r="63237" ht="13.15" customHeight="1" x14ac:dyDescent="0.2"/>
    <row r="63238" ht="13.15" customHeight="1" x14ac:dyDescent="0.2"/>
    <row r="63239" ht="13.15" customHeight="1" x14ac:dyDescent="0.2"/>
    <row r="63240" ht="13.15" customHeight="1" x14ac:dyDescent="0.2"/>
    <row r="63241" ht="13.15" customHeight="1" x14ac:dyDescent="0.2"/>
    <row r="63242" ht="13.15" customHeight="1" x14ac:dyDescent="0.2"/>
    <row r="63243" ht="13.15" customHeight="1" x14ac:dyDescent="0.2"/>
    <row r="63244" ht="13.15" customHeight="1" x14ac:dyDescent="0.2"/>
    <row r="63245" ht="13.15" customHeight="1" x14ac:dyDescent="0.2"/>
    <row r="63246" ht="13.15" customHeight="1" x14ac:dyDescent="0.2"/>
    <row r="63247" ht="13.15" customHeight="1" x14ac:dyDescent="0.2"/>
    <row r="63248" ht="13.15" customHeight="1" x14ac:dyDescent="0.2"/>
    <row r="63249" ht="13.15" customHeight="1" x14ac:dyDescent="0.2"/>
    <row r="63250" ht="13.15" customHeight="1" x14ac:dyDescent="0.2"/>
    <row r="63251" ht="13.15" customHeight="1" x14ac:dyDescent="0.2"/>
    <row r="63252" ht="13.15" customHeight="1" x14ac:dyDescent="0.2"/>
    <row r="63253" ht="13.15" customHeight="1" x14ac:dyDescent="0.2"/>
    <row r="63254" ht="13.15" customHeight="1" x14ac:dyDescent="0.2"/>
    <row r="63255" ht="13.15" customHeight="1" x14ac:dyDescent="0.2"/>
    <row r="63256" ht="13.15" customHeight="1" x14ac:dyDescent="0.2"/>
    <row r="63257" ht="13.15" customHeight="1" x14ac:dyDescent="0.2"/>
    <row r="63258" ht="13.15" customHeight="1" x14ac:dyDescent="0.2"/>
    <row r="63259" ht="13.15" customHeight="1" x14ac:dyDescent="0.2"/>
    <row r="63260" ht="13.15" customHeight="1" x14ac:dyDescent="0.2"/>
    <row r="63261" ht="13.15" customHeight="1" x14ac:dyDescent="0.2"/>
    <row r="63262" ht="13.15" customHeight="1" x14ac:dyDescent="0.2"/>
    <row r="63263" ht="13.15" customHeight="1" x14ac:dyDescent="0.2"/>
    <row r="63264" ht="13.15" customHeight="1" x14ac:dyDescent="0.2"/>
    <row r="63265" ht="13.15" customHeight="1" x14ac:dyDescent="0.2"/>
    <row r="63266" ht="13.15" customHeight="1" x14ac:dyDescent="0.2"/>
    <row r="63267" ht="13.15" customHeight="1" x14ac:dyDescent="0.2"/>
    <row r="63268" ht="13.15" customHeight="1" x14ac:dyDescent="0.2"/>
    <row r="63269" ht="13.15" customHeight="1" x14ac:dyDescent="0.2"/>
    <row r="63270" ht="13.15" customHeight="1" x14ac:dyDescent="0.2"/>
    <row r="63271" ht="13.15" customHeight="1" x14ac:dyDescent="0.2"/>
    <row r="63272" ht="13.15" customHeight="1" x14ac:dyDescent="0.2"/>
    <row r="63273" ht="13.15" customHeight="1" x14ac:dyDescent="0.2"/>
    <row r="63274" ht="13.15" customHeight="1" x14ac:dyDescent="0.2"/>
    <row r="63275" ht="13.15" customHeight="1" x14ac:dyDescent="0.2"/>
    <row r="63276" ht="13.15" customHeight="1" x14ac:dyDescent="0.2"/>
    <row r="63277" ht="13.15" customHeight="1" x14ac:dyDescent="0.2"/>
    <row r="63278" ht="13.15" customHeight="1" x14ac:dyDescent="0.2"/>
    <row r="63279" ht="13.15" customHeight="1" x14ac:dyDescent="0.2"/>
    <row r="63280" ht="13.15" customHeight="1" x14ac:dyDescent="0.2"/>
    <row r="63281" ht="13.15" customHeight="1" x14ac:dyDescent="0.2"/>
    <row r="63282" ht="13.15" customHeight="1" x14ac:dyDescent="0.2"/>
    <row r="63283" ht="13.15" customHeight="1" x14ac:dyDescent="0.2"/>
    <row r="63284" ht="13.15" customHeight="1" x14ac:dyDescent="0.2"/>
    <row r="63285" ht="13.15" customHeight="1" x14ac:dyDescent="0.2"/>
    <row r="63286" ht="13.15" customHeight="1" x14ac:dyDescent="0.2"/>
    <row r="63287" ht="13.15" customHeight="1" x14ac:dyDescent="0.2"/>
    <row r="63288" ht="13.15" customHeight="1" x14ac:dyDescent="0.2"/>
    <row r="63289" ht="13.15" customHeight="1" x14ac:dyDescent="0.2"/>
    <row r="63290" ht="13.15" customHeight="1" x14ac:dyDescent="0.2"/>
    <row r="63291" ht="13.15" customHeight="1" x14ac:dyDescent="0.2"/>
    <row r="63292" ht="13.15" customHeight="1" x14ac:dyDescent="0.2"/>
    <row r="63293" ht="13.15" customHeight="1" x14ac:dyDescent="0.2"/>
    <row r="63294" ht="13.15" customHeight="1" x14ac:dyDescent="0.2"/>
    <row r="63295" ht="13.15" customHeight="1" x14ac:dyDescent="0.2"/>
    <row r="63296" ht="13.15" customHeight="1" x14ac:dyDescent="0.2"/>
    <row r="63297" ht="13.15" customHeight="1" x14ac:dyDescent="0.2"/>
    <row r="63298" ht="13.15" customHeight="1" x14ac:dyDescent="0.2"/>
    <row r="63299" ht="13.15" customHeight="1" x14ac:dyDescent="0.2"/>
    <row r="63300" ht="13.15" customHeight="1" x14ac:dyDescent="0.2"/>
    <row r="63301" ht="13.15" customHeight="1" x14ac:dyDescent="0.2"/>
    <row r="63302" ht="13.15" customHeight="1" x14ac:dyDescent="0.2"/>
    <row r="63303" ht="13.15" customHeight="1" x14ac:dyDescent="0.2"/>
    <row r="63304" ht="13.15" customHeight="1" x14ac:dyDescent="0.2"/>
    <row r="63305" ht="13.15" customHeight="1" x14ac:dyDescent="0.2"/>
    <row r="63306" ht="13.15" customHeight="1" x14ac:dyDescent="0.2"/>
    <row r="63307" ht="13.15" customHeight="1" x14ac:dyDescent="0.2"/>
    <row r="63308" ht="13.15" customHeight="1" x14ac:dyDescent="0.2"/>
    <row r="63309" ht="13.15" customHeight="1" x14ac:dyDescent="0.2"/>
    <row r="63310" ht="13.15" customHeight="1" x14ac:dyDescent="0.2"/>
    <row r="63311" ht="13.15" customHeight="1" x14ac:dyDescent="0.2"/>
    <row r="63312" ht="13.15" customHeight="1" x14ac:dyDescent="0.2"/>
    <row r="63313" ht="13.15" customHeight="1" x14ac:dyDescent="0.2"/>
    <row r="63314" ht="13.15" customHeight="1" x14ac:dyDescent="0.2"/>
    <row r="63315" ht="13.15" customHeight="1" x14ac:dyDescent="0.2"/>
    <row r="63316" ht="13.15" customHeight="1" x14ac:dyDescent="0.2"/>
    <row r="63317" ht="13.15" customHeight="1" x14ac:dyDescent="0.2"/>
    <row r="63318" ht="13.15" customHeight="1" x14ac:dyDescent="0.2"/>
    <row r="63319" ht="13.15" customHeight="1" x14ac:dyDescent="0.2"/>
    <row r="63320" ht="13.15" customHeight="1" x14ac:dyDescent="0.2"/>
    <row r="63321" ht="13.15" customHeight="1" x14ac:dyDescent="0.2"/>
    <row r="63322" ht="13.15" customHeight="1" x14ac:dyDescent="0.2"/>
    <row r="63323" ht="13.15" customHeight="1" x14ac:dyDescent="0.2"/>
    <row r="63324" ht="13.15" customHeight="1" x14ac:dyDescent="0.2"/>
    <row r="63325" ht="13.15" customHeight="1" x14ac:dyDescent="0.2"/>
    <row r="63326" ht="13.15" customHeight="1" x14ac:dyDescent="0.2"/>
    <row r="63327" ht="13.15" customHeight="1" x14ac:dyDescent="0.2"/>
    <row r="63328" ht="13.15" customHeight="1" x14ac:dyDescent="0.2"/>
    <row r="63329" ht="13.15" customHeight="1" x14ac:dyDescent="0.2"/>
    <row r="63330" ht="13.15" customHeight="1" x14ac:dyDescent="0.2"/>
    <row r="63331" ht="13.15" customHeight="1" x14ac:dyDescent="0.2"/>
    <row r="63332" ht="13.15" customHeight="1" x14ac:dyDescent="0.2"/>
    <row r="63333" ht="13.15" customHeight="1" x14ac:dyDescent="0.2"/>
    <row r="63334" ht="13.15" customHeight="1" x14ac:dyDescent="0.2"/>
    <row r="63335" ht="13.15" customHeight="1" x14ac:dyDescent="0.2"/>
    <row r="63336" ht="13.15" customHeight="1" x14ac:dyDescent="0.2"/>
    <row r="63337" ht="13.15" customHeight="1" x14ac:dyDescent="0.2"/>
    <row r="63338" ht="13.15" customHeight="1" x14ac:dyDescent="0.2"/>
    <row r="63339" ht="13.15" customHeight="1" x14ac:dyDescent="0.2"/>
    <row r="63340" ht="13.15" customHeight="1" x14ac:dyDescent="0.2"/>
    <row r="63341" ht="13.15" customHeight="1" x14ac:dyDescent="0.2"/>
    <row r="63342" ht="13.15" customHeight="1" x14ac:dyDescent="0.2"/>
    <row r="63343" ht="13.15" customHeight="1" x14ac:dyDescent="0.2"/>
    <row r="63344" ht="13.15" customHeight="1" x14ac:dyDescent="0.2"/>
    <row r="63345" ht="13.15" customHeight="1" x14ac:dyDescent="0.2"/>
    <row r="63346" ht="13.15" customHeight="1" x14ac:dyDescent="0.2"/>
    <row r="63347" ht="13.15" customHeight="1" x14ac:dyDescent="0.2"/>
    <row r="63348" ht="13.15" customHeight="1" x14ac:dyDescent="0.2"/>
    <row r="63349" ht="13.15" customHeight="1" x14ac:dyDescent="0.2"/>
    <row r="63350" ht="13.15" customHeight="1" x14ac:dyDescent="0.2"/>
    <row r="63351" ht="13.15" customHeight="1" x14ac:dyDescent="0.2"/>
    <row r="63352" ht="13.15" customHeight="1" x14ac:dyDescent="0.2"/>
    <row r="63353" ht="13.15" customHeight="1" x14ac:dyDescent="0.2"/>
    <row r="63354" ht="13.15" customHeight="1" x14ac:dyDescent="0.2"/>
    <row r="63355" ht="13.15" customHeight="1" x14ac:dyDescent="0.2"/>
    <row r="63356" ht="13.15" customHeight="1" x14ac:dyDescent="0.2"/>
    <row r="63357" ht="13.15" customHeight="1" x14ac:dyDescent="0.2"/>
    <row r="63358" ht="13.15" customHeight="1" x14ac:dyDescent="0.2"/>
    <row r="63359" ht="13.15" customHeight="1" x14ac:dyDescent="0.2"/>
    <row r="63360" ht="13.15" customHeight="1" x14ac:dyDescent="0.2"/>
    <row r="63361" ht="13.15" customHeight="1" x14ac:dyDescent="0.2"/>
    <row r="63362" ht="13.15" customHeight="1" x14ac:dyDescent="0.2"/>
    <row r="63363" ht="13.15" customHeight="1" x14ac:dyDescent="0.2"/>
    <row r="63364" ht="13.15" customHeight="1" x14ac:dyDescent="0.2"/>
    <row r="63365" ht="13.15" customHeight="1" x14ac:dyDescent="0.2"/>
    <row r="63366" ht="13.15" customHeight="1" x14ac:dyDescent="0.2"/>
    <row r="63367" ht="13.15" customHeight="1" x14ac:dyDescent="0.2"/>
    <row r="63368" ht="13.15" customHeight="1" x14ac:dyDescent="0.2"/>
    <row r="63369" ht="13.15" customHeight="1" x14ac:dyDescent="0.2"/>
    <row r="63370" ht="13.15" customHeight="1" x14ac:dyDescent="0.2"/>
    <row r="63371" ht="13.15" customHeight="1" x14ac:dyDescent="0.2"/>
    <row r="63372" ht="13.15" customHeight="1" x14ac:dyDescent="0.2"/>
    <row r="63373" ht="13.15" customHeight="1" x14ac:dyDescent="0.2"/>
    <row r="63374" ht="13.15" customHeight="1" x14ac:dyDescent="0.2"/>
    <row r="63375" ht="13.15" customHeight="1" x14ac:dyDescent="0.2"/>
    <row r="63376" ht="13.15" customHeight="1" x14ac:dyDescent="0.2"/>
    <row r="63377" ht="13.15" customHeight="1" x14ac:dyDescent="0.2"/>
    <row r="63378" ht="13.15" customHeight="1" x14ac:dyDescent="0.2"/>
    <row r="63379" ht="13.15" customHeight="1" x14ac:dyDescent="0.2"/>
    <row r="63380" ht="13.15" customHeight="1" x14ac:dyDescent="0.2"/>
    <row r="63381" ht="13.15" customHeight="1" x14ac:dyDescent="0.2"/>
    <row r="63382" ht="13.15" customHeight="1" x14ac:dyDescent="0.2"/>
    <row r="63383" ht="13.15" customHeight="1" x14ac:dyDescent="0.2"/>
    <row r="63384" ht="13.15" customHeight="1" x14ac:dyDescent="0.2"/>
    <row r="63385" ht="13.15" customHeight="1" x14ac:dyDescent="0.2"/>
    <row r="63386" ht="13.15" customHeight="1" x14ac:dyDescent="0.2"/>
    <row r="63387" ht="13.15" customHeight="1" x14ac:dyDescent="0.2"/>
    <row r="63388" ht="13.15" customHeight="1" x14ac:dyDescent="0.2"/>
    <row r="63389" ht="13.15" customHeight="1" x14ac:dyDescent="0.2"/>
    <row r="63390" ht="13.15" customHeight="1" x14ac:dyDescent="0.2"/>
    <row r="63391" ht="13.15" customHeight="1" x14ac:dyDescent="0.2"/>
    <row r="63392" ht="13.15" customHeight="1" x14ac:dyDescent="0.2"/>
    <row r="63393" ht="13.15" customHeight="1" x14ac:dyDescent="0.2"/>
    <row r="63394" ht="13.15" customHeight="1" x14ac:dyDescent="0.2"/>
    <row r="63395" ht="13.15" customHeight="1" x14ac:dyDescent="0.2"/>
    <row r="63396" ht="13.15" customHeight="1" x14ac:dyDescent="0.2"/>
    <row r="63397" ht="13.15" customHeight="1" x14ac:dyDescent="0.2"/>
    <row r="63398" ht="13.15" customHeight="1" x14ac:dyDescent="0.2"/>
    <row r="63399" ht="13.15" customHeight="1" x14ac:dyDescent="0.2"/>
    <row r="63400" ht="13.15" customHeight="1" x14ac:dyDescent="0.2"/>
    <row r="63401" ht="13.15" customHeight="1" x14ac:dyDescent="0.2"/>
    <row r="63402" ht="13.15" customHeight="1" x14ac:dyDescent="0.2"/>
    <row r="63403" ht="13.15" customHeight="1" x14ac:dyDescent="0.2"/>
    <row r="63404" ht="13.15" customHeight="1" x14ac:dyDescent="0.2"/>
    <row r="63405" ht="13.15" customHeight="1" x14ac:dyDescent="0.2"/>
    <row r="63406" ht="13.15" customHeight="1" x14ac:dyDescent="0.2"/>
    <row r="63407" ht="13.15" customHeight="1" x14ac:dyDescent="0.2"/>
    <row r="63408" ht="13.15" customHeight="1" x14ac:dyDescent="0.2"/>
    <row r="63409" ht="13.15" customHeight="1" x14ac:dyDescent="0.2"/>
    <row r="63410" ht="13.15" customHeight="1" x14ac:dyDescent="0.2"/>
    <row r="63411" ht="13.15" customHeight="1" x14ac:dyDescent="0.2"/>
    <row r="63412" ht="13.15" customHeight="1" x14ac:dyDescent="0.2"/>
    <row r="63413" ht="13.15" customHeight="1" x14ac:dyDescent="0.2"/>
    <row r="63414" ht="13.15" customHeight="1" x14ac:dyDescent="0.2"/>
    <row r="63415" ht="13.15" customHeight="1" x14ac:dyDescent="0.2"/>
    <row r="63416" ht="13.15" customHeight="1" x14ac:dyDescent="0.2"/>
    <row r="63417" ht="13.15" customHeight="1" x14ac:dyDescent="0.2"/>
    <row r="63418" ht="13.15" customHeight="1" x14ac:dyDescent="0.2"/>
    <row r="63419" ht="13.15" customHeight="1" x14ac:dyDescent="0.2"/>
    <row r="63420" ht="13.15" customHeight="1" x14ac:dyDescent="0.2"/>
    <row r="63421" ht="13.15" customHeight="1" x14ac:dyDescent="0.2"/>
    <row r="63422" ht="13.15" customHeight="1" x14ac:dyDescent="0.2"/>
    <row r="63423" ht="13.15" customHeight="1" x14ac:dyDescent="0.2"/>
    <row r="63424" ht="13.15" customHeight="1" x14ac:dyDescent="0.2"/>
    <row r="63425" ht="13.15" customHeight="1" x14ac:dyDescent="0.2"/>
    <row r="63426" ht="13.15" customHeight="1" x14ac:dyDescent="0.2"/>
    <row r="63427" ht="13.15" customHeight="1" x14ac:dyDescent="0.2"/>
    <row r="63428" ht="13.15" customHeight="1" x14ac:dyDescent="0.2"/>
    <row r="63429" ht="13.15" customHeight="1" x14ac:dyDescent="0.2"/>
    <row r="63430" ht="13.15" customHeight="1" x14ac:dyDescent="0.2"/>
    <row r="63431" ht="13.15" customHeight="1" x14ac:dyDescent="0.2"/>
    <row r="63432" ht="13.15" customHeight="1" x14ac:dyDescent="0.2"/>
    <row r="63433" ht="13.15" customHeight="1" x14ac:dyDescent="0.2"/>
    <row r="63434" ht="13.15" customHeight="1" x14ac:dyDescent="0.2"/>
    <row r="63435" ht="13.15" customHeight="1" x14ac:dyDescent="0.2"/>
    <row r="63436" ht="13.15" customHeight="1" x14ac:dyDescent="0.2"/>
    <row r="63437" ht="13.15" customHeight="1" x14ac:dyDescent="0.2"/>
    <row r="63438" ht="13.15" customHeight="1" x14ac:dyDescent="0.2"/>
    <row r="63439" ht="13.15" customHeight="1" x14ac:dyDescent="0.2"/>
    <row r="63440" ht="13.15" customHeight="1" x14ac:dyDescent="0.2"/>
    <row r="63441" ht="13.15" customHeight="1" x14ac:dyDescent="0.2"/>
    <row r="63442" ht="13.15" customHeight="1" x14ac:dyDescent="0.2"/>
    <row r="63443" ht="13.15" customHeight="1" x14ac:dyDescent="0.2"/>
    <row r="63444" ht="13.15" customHeight="1" x14ac:dyDescent="0.2"/>
    <row r="63445" ht="13.15" customHeight="1" x14ac:dyDescent="0.2"/>
    <row r="63446" ht="13.15" customHeight="1" x14ac:dyDescent="0.2"/>
    <row r="63447" ht="13.15" customHeight="1" x14ac:dyDescent="0.2"/>
    <row r="63448" ht="13.15" customHeight="1" x14ac:dyDescent="0.2"/>
    <row r="63449" ht="13.15" customHeight="1" x14ac:dyDescent="0.2"/>
    <row r="63450" ht="13.15" customHeight="1" x14ac:dyDescent="0.2"/>
    <row r="63451" ht="13.15" customHeight="1" x14ac:dyDescent="0.2"/>
    <row r="63452" ht="13.15" customHeight="1" x14ac:dyDescent="0.2"/>
    <row r="63453" ht="13.15" customHeight="1" x14ac:dyDescent="0.2"/>
    <row r="63454" ht="13.15" customHeight="1" x14ac:dyDescent="0.2"/>
    <row r="63455" ht="13.15" customHeight="1" x14ac:dyDescent="0.2"/>
    <row r="63456" ht="13.15" customHeight="1" x14ac:dyDescent="0.2"/>
    <row r="63457" ht="13.15" customHeight="1" x14ac:dyDescent="0.2"/>
    <row r="63458" ht="13.15" customHeight="1" x14ac:dyDescent="0.2"/>
    <row r="63459" ht="13.15" customHeight="1" x14ac:dyDescent="0.2"/>
    <row r="63460" ht="13.15" customHeight="1" x14ac:dyDescent="0.2"/>
    <row r="63461" ht="13.15" customHeight="1" x14ac:dyDescent="0.2"/>
    <row r="63462" ht="13.15" customHeight="1" x14ac:dyDescent="0.2"/>
    <row r="63463" ht="13.15" customHeight="1" x14ac:dyDescent="0.2"/>
    <row r="63464" ht="13.15" customHeight="1" x14ac:dyDescent="0.2"/>
    <row r="63465" ht="13.15" customHeight="1" x14ac:dyDescent="0.2"/>
    <row r="63466" ht="13.15" customHeight="1" x14ac:dyDescent="0.2"/>
    <row r="63467" ht="13.15" customHeight="1" x14ac:dyDescent="0.2"/>
    <row r="63468" ht="13.15" customHeight="1" x14ac:dyDescent="0.2"/>
    <row r="63469" ht="13.15" customHeight="1" x14ac:dyDescent="0.2"/>
    <row r="63470" ht="13.15" customHeight="1" x14ac:dyDescent="0.2"/>
    <row r="63471" ht="13.15" customHeight="1" x14ac:dyDescent="0.2"/>
    <row r="63472" ht="13.15" customHeight="1" x14ac:dyDescent="0.2"/>
    <row r="63473" ht="13.15" customHeight="1" x14ac:dyDescent="0.2"/>
    <row r="63474" ht="13.15" customHeight="1" x14ac:dyDescent="0.2"/>
    <row r="63475" ht="13.15" customHeight="1" x14ac:dyDescent="0.2"/>
    <row r="63476" ht="13.15" customHeight="1" x14ac:dyDescent="0.2"/>
    <row r="63477" ht="13.15" customHeight="1" x14ac:dyDescent="0.2"/>
    <row r="63478" ht="13.15" customHeight="1" x14ac:dyDescent="0.2"/>
    <row r="63479" ht="13.15" customHeight="1" x14ac:dyDescent="0.2"/>
    <row r="63480" ht="13.15" customHeight="1" x14ac:dyDescent="0.2"/>
    <row r="63481" ht="13.15" customHeight="1" x14ac:dyDescent="0.2"/>
    <row r="63482" ht="13.15" customHeight="1" x14ac:dyDescent="0.2"/>
    <row r="63483" ht="13.15" customHeight="1" x14ac:dyDescent="0.2"/>
    <row r="63484" ht="13.15" customHeight="1" x14ac:dyDescent="0.2"/>
    <row r="63485" ht="13.15" customHeight="1" x14ac:dyDescent="0.2"/>
    <row r="63486" ht="13.15" customHeight="1" x14ac:dyDescent="0.2"/>
    <row r="63487" ht="13.15" customHeight="1" x14ac:dyDescent="0.2"/>
    <row r="63488" ht="13.15" customHeight="1" x14ac:dyDescent="0.2"/>
    <row r="63489" ht="13.15" customHeight="1" x14ac:dyDescent="0.2"/>
    <row r="63490" ht="13.15" customHeight="1" x14ac:dyDescent="0.2"/>
    <row r="63491" ht="13.15" customHeight="1" x14ac:dyDescent="0.2"/>
    <row r="63492" ht="13.15" customHeight="1" x14ac:dyDescent="0.2"/>
    <row r="63493" ht="13.15" customHeight="1" x14ac:dyDescent="0.2"/>
    <row r="63494" ht="13.15" customHeight="1" x14ac:dyDescent="0.2"/>
    <row r="63495" ht="13.15" customHeight="1" x14ac:dyDescent="0.2"/>
    <row r="63496" ht="13.15" customHeight="1" x14ac:dyDescent="0.2"/>
    <row r="63497" ht="13.15" customHeight="1" x14ac:dyDescent="0.2"/>
    <row r="63498" ht="13.15" customHeight="1" x14ac:dyDescent="0.2"/>
    <row r="63499" ht="13.15" customHeight="1" x14ac:dyDescent="0.2"/>
    <row r="63500" ht="13.15" customHeight="1" x14ac:dyDescent="0.2"/>
    <row r="63501" ht="13.15" customHeight="1" x14ac:dyDescent="0.2"/>
    <row r="63502" ht="13.15" customHeight="1" x14ac:dyDescent="0.2"/>
    <row r="63503" ht="13.15" customHeight="1" x14ac:dyDescent="0.2"/>
    <row r="63504" ht="13.15" customHeight="1" x14ac:dyDescent="0.2"/>
    <row r="63505" ht="13.15" customHeight="1" x14ac:dyDescent="0.2"/>
    <row r="63506" ht="13.15" customHeight="1" x14ac:dyDescent="0.2"/>
    <row r="63507" ht="13.15" customHeight="1" x14ac:dyDescent="0.2"/>
    <row r="63508" ht="13.15" customHeight="1" x14ac:dyDescent="0.2"/>
    <row r="63509" ht="13.15" customHeight="1" x14ac:dyDescent="0.2"/>
    <row r="63510" ht="13.15" customHeight="1" x14ac:dyDescent="0.2"/>
    <row r="63511" ht="13.15" customHeight="1" x14ac:dyDescent="0.2"/>
    <row r="63512" ht="13.15" customHeight="1" x14ac:dyDescent="0.2"/>
    <row r="63513" ht="13.15" customHeight="1" x14ac:dyDescent="0.2"/>
    <row r="63514" ht="13.15" customHeight="1" x14ac:dyDescent="0.2"/>
    <row r="63515" ht="13.15" customHeight="1" x14ac:dyDescent="0.2"/>
    <row r="63516" ht="13.15" customHeight="1" x14ac:dyDescent="0.2"/>
    <row r="63517" ht="13.15" customHeight="1" x14ac:dyDescent="0.2"/>
    <row r="63518" ht="13.15" customHeight="1" x14ac:dyDescent="0.2"/>
    <row r="63519" ht="13.15" customHeight="1" x14ac:dyDescent="0.2"/>
    <row r="63520" ht="13.15" customHeight="1" x14ac:dyDescent="0.2"/>
    <row r="63521" ht="13.15" customHeight="1" x14ac:dyDescent="0.2"/>
    <row r="63522" ht="13.15" customHeight="1" x14ac:dyDescent="0.2"/>
    <row r="63523" ht="13.15" customHeight="1" x14ac:dyDescent="0.2"/>
    <row r="63524" ht="13.15" customHeight="1" x14ac:dyDescent="0.2"/>
    <row r="63525" ht="13.15" customHeight="1" x14ac:dyDescent="0.2"/>
    <row r="63526" ht="13.15" customHeight="1" x14ac:dyDescent="0.2"/>
    <row r="63527" ht="13.15" customHeight="1" x14ac:dyDescent="0.2"/>
    <row r="63528" ht="13.15" customHeight="1" x14ac:dyDescent="0.2"/>
    <row r="63529" ht="13.15" customHeight="1" x14ac:dyDescent="0.2"/>
    <row r="63530" ht="13.15" customHeight="1" x14ac:dyDescent="0.2"/>
    <row r="63531" ht="13.15" customHeight="1" x14ac:dyDescent="0.2"/>
    <row r="63532" ht="13.15" customHeight="1" x14ac:dyDescent="0.2"/>
    <row r="63533" ht="13.15" customHeight="1" x14ac:dyDescent="0.2"/>
    <row r="63534" ht="13.15" customHeight="1" x14ac:dyDescent="0.2"/>
    <row r="63535" ht="13.15" customHeight="1" x14ac:dyDescent="0.2"/>
    <row r="63536" ht="13.15" customHeight="1" x14ac:dyDescent="0.2"/>
    <row r="63537" ht="13.15" customHeight="1" x14ac:dyDescent="0.2"/>
    <row r="63538" ht="13.15" customHeight="1" x14ac:dyDescent="0.2"/>
    <row r="63539" ht="13.15" customHeight="1" x14ac:dyDescent="0.2"/>
    <row r="63540" ht="13.15" customHeight="1" x14ac:dyDescent="0.2"/>
    <row r="63541" ht="13.15" customHeight="1" x14ac:dyDescent="0.2"/>
    <row r="63542" ht="13.15" customHeight="1" x14ac:dyDescent="0.2"/>
    <row r="63543" ht="13.15" customHeight="1" x14ac:dyDescent="0.2"/>
    <row r="63544" ht="13.15" customHeight="1" x14ac:dyDescent="0.2"/>
    <row r="63545" ht="13.15" customHeight="1" x14ac:dyDescent="0.2"/>
    <row r="63546" ht="13.15" customHeight="1" x14ac:dyDescent="0.2"/>
    <row r="63547" ht="13.15" customHeight="1" x14ac:dyDescent="0.2"/>
    <row r="63548" ht="13.15" customHeight="1" x14ac:dyDescent="0.2"/>
    <row r="63549" ht="13.15" customHeight="1" x14ac:dyDescent="0.2"/>
    <row r="63550" ht="13.15" customHeight="1" x14ac:dyDescent="0.2"/>
    <row r="63551" ht="13.15" customHeight="1" x14ac:dyDescent="0.2"/>
    <row r="63552" ht="13.15" customHeight="1" x14ac:dyDescent="0.2"/>
    <row r="63553" ht="13.15" customHeight="1" x14ac:dyDescent="0.2"/>
    <row r="63554" ht="13.15" customHeight="1" x14ac:dyDescent="0.2"/>
    <row r="63555" ht="13.15" customHeight="1" x14ac:dyDescent="0.2"/>
    <row r="63556" ht="13.15" customHeight="1" x14ac:dyDescent="0.2"/>
    <row r="63557" ht="13.15" customHeight="1" x14ac:dyDescent="0.2"/>
    <row r="63558" ht="13.15" customHeight="1" x14ac:dyDescent="0.2"/>
    <row r="63559" ht="13.15" customHeight="1" x14ac:dyDescent="0.2"/>
    <row r="63560" ht="13.15" customHeight="1" x14ac:dyDescent="0.2"/>
    <row r="63561" ht="13.15" customHeight="1" x14ac:dyDescent="0.2"/>
    <row r="63562" ht="13.15" customHeight="1" x14ac:dyDescent="0.2"/>
    <row r="63563" ht="13.15" customHeight="1" x14ac:dyDescent="0.2"/>
    <row r="63564" ht="13.15" customHeight="1" x14ac:dyDescent="0.2"/>
    <row r="63565" ht="13.15" customHeight="1" x14ac:dyDescent="0.2"/>
    <row r="63566" ht="13.15" customHeight="1" x14ac:dyDescent="0.2"/>
    <row r="63567" ht="13.15" customHeight="1" x14ac:dyDescent="0.2"/>
    <row r="63568" ht="13.15" customHeight="1" x14ac:dyDescent="0.2"/>
    <row r="63569" ht="13.15" customHeight="1" x14ac:dyDescent="0.2"/>
    <row r="63570" ht="13.15" customHeight="1" x14ac:dyDescent="0.2"/>
    <row r="63571" ht="13.15" customHeight="1" x14ac:dyDescent="0.2"/>
    <row r="63572" ht="13.15" customHeight="1" x14ac:dyDescent="0.2"/>
    <row r="63573" ht="13.15" customHeight="1" x14ac:dyDescent="0.2"/>
    <row r="63574" ht="13.15" customHeight="1" x14ac:dyDescent="0.2"/>
    <row r="63575" ht="13.15" customHeight="1" x14ac:dyDescent="0.2"/>
    <row r="63576" ht="13.15" customHeight="1" x14ac:dyDescent="0.2"/>
    <row r="63577" ht="13.15" customHeight="1" x14ac:dyDescent="0.2"/>
    <row r="63578" ht="13.15" customHeight="1" x14ac:dyDescent="0.2"/>
    <row r="63579" ht="13.15" customHeight="1" x14ac:dyDescent="0.2"/>
    <row r="63580" ht="13.15" customHeight="1" x14ac:dyDescent="0.2"/>
    <row r="63581" ht="13.15" customHeight="1" x14ac:dyDescent="0.2"/>
    <row r="63582" ht="13.15" customHeight="1" x14ac:dyDescent="0.2"/>
    <row r="63583" ht="13.15" customHeight="1" x14ac:dyDescent="0.2"/>
    <row r="63584" ht="13.15" customHeight="1" x14ac:dyDescent="0.2"/>
    <row r="63585" ht="13.15" customHeight="1" x14ac:dyDescent="0.2"/>
    <row r="63586" ht="13.15" customHeight="1" x14ac:dyDescent="0.2"/>
    <row r="63587" ht="13.15" customHeight="1" x14ac:dyDescent="0.2"/>
    <row r="63588" ht="13.15" customHeight="1" x14ac:dyDescent="0.2"/>
    <row r="63589" ht="13.15" customHeight="1" x14ac:dyDescent="0.2"/>
    <row r="63590" ht="13.15" customHeight="1" x14ac:dyDescent="0.2"/>
    <row r="63591" ht="13.15" customHeight="1" x14ac:dyDescent="0.2"/>
    <row r="63592" ht="13.15" customHeight="1" x14ac:dyDescent="0.2"/>
    <row r="63593" ht="13.15" customHeight="1" x14ac:dyDescent="0.2"/>
    <row r="63594" ht="13.15" customHeight="1" x14ac:dyDescent="0.2"/>
    <row r="63595" ht="13.15" customHeight="1" x14ac:dyDescent="0.2"/>
    <row r="63596" ht="13.15" customHeight="1" x14ac:dyDescent="0.2"/>
    <row r="63597" ht="13.15" customHeight="1" x14ac:dyDescent="0.2"/>
    <row r="63598" ht="13.15" customHeight="1" x14ac:dyDescent="0.2"/>
    <row r="63599" ht="13.15" customHeight="1" x14ac:dyDescent="0.2"/>
    <row r="63600" ht="13.15" customHeight="1" x14ac:dyDescent="0.2"/>
    <row r="63601" ht="13.15" customHeight="1" x14ac:dyDescent="0.2"/>
    <row r="63602" ht="13.15" customHeight="1" x14ac:dyDescent="0.2"/>
    <row r="63603" ht="13.15" customHeight="1" x14ac:dyDescent="0.2"/>
    <row r="63604" ht="13.15" customHeight="1" x14ac:dyDescent="0.2"/>
    <row r="63605" ht="13.15" customHeight="1" x14ac:dyDescent="0.2"/>
    <row r="63606" ht="13.15" customHeight="1" x14ac:dyDescent="0.2"/>
    <row r="63607" ht="13.15" customHeight="1" x14ac:dyDescent="0.2"/>
    <row r="63608" ht="13.15" customHeight="1" x14ac:dyDescent="0.2"/>
    <row r="63609" ht="13.15" customHeight="1" x14ac:dyDescent="0.2"/>
    <row r="63610" ht="13.15" customHeight="1" x14ac:dyDescent="0.2"/>
    <row r="63611" ht="13.15" customHeight="1" x14ac:dyDescent="0.2"/>
    <row r="63612" ht="13.15" customHeight="1" x14ac:dyDescent="0.2"/>
    <row r="63613" ht="13.15" customHeight="1" x14ac:dyDescent="0.2"/>
    <row r="63614" ht="13.15" customHeight="1" x14ac:dyDescent="0.2"/>
    <row r="63615" ht="13.15" customHeight="1" x14ac:dyDescent="0.2"/>
    <row r="63616" ht="13.15" customHeight="1" x14ac:dyDescent="0.2"/>
    <row r="63617" ht="13.15" customHeight="1" x14ac:dyDescent="0.2"/>
    <row r="63618" ht="13.15" customHeight="1" x14ac:dyDescent="0.2"/>
    <row r="63619" ht="13.15" customHeight="1" x14ac:dyDescent="0.2"/>
    <row r="63620" ht="13.15" customHeight="1" x14ac:dyDescent="0.2"/>
    <row r="63621" ht="13.15" customHeight="1" x14ac:dyDescent="0.2"/>
    <row r="63622" ht="13.15" customHeight="1" x14ac:dyDescent="0.2"/>
    <row r="63623" ht="13.15" customHeight="1" x14ac:dyDescent="0.2"/>
    <row r="63624" ht="13.15" customHeight="1" x14ac:dyDescent="0.2"/>
    <row r="63625" ht="13.15" customHeight="1" x14ac:dyDescent="0.2"/>
    <row r="63626" ht="13.15" customHeight="1" x14ac:dyDescent="0.2"/>
    <row r="63627" ht="13.15" customHeight="1" x14ac:dyDescent="0.2"/>
    <row r="63628" ht="13.15" customHeight="1" x14ac:dyDescent="0.2"/>
    <row r="63629" ht="13.15" customHeight="1" x14ac:dyDescent="0.2"/>
    <row r="63630" ht="13.15" customHeight="1" x14ac:dyDescent="0.2"/>
    <row r="63631" ht="13.15" customHeight="1" x14ac:dyDescent="0.2"/>
    <row r="63632" ht="13.15" customHeight="1" x14ac:dyDescent="0.2"/>
    <row r="63633" ht="13.15" customHeight="1" x14ac:dyDescent="0.2"/>
    <row r="63634" ht="13.15" customHeight="1" x14ac:dyDescent="0.2"/>
    <row r="63635" ht="13.15" customHeight="1" x14ac:dyDescent="0.2"/>
    <row r="63636" ht="13.15" customHeight="1" x14ac:dyDescent="0.2"/>
    <row r="63637" ht="13.15" customHeight="1" x14ac:dyDescent="0.2"/>
    <row r="63638" ht="13.15" customHeight="1" x14ac:dyDescent="0.2"/>
    <row r="63639" ht="13.15" customHeight="1" x14ac:dyDescent="0.2"/>
    <row r="63640" ht="13.15" customHeight="1" x14ac:dyDescent="0.2"/>
    <row r="63641" ht="13.15" customHeight="1" x14ac:dyDescent="0.2"/>
    <row r="63642" ht="13.15" customHeight="1" x14ac:dyDescent="0.2"/>
    <row r="63643" ht="13.15" customHeight="1" x14ac:dyDescent="0.2"/>
    <row r="63644" ht="13.15" customHeight="1" x14ac:dyDescent="0.2"/>
    <row r="63645" ht="13.15" customHeight="1" x14ac:dyDescent="0.2"/>
    <row r="63646" ht="13.15" customHeight="1" x14ac:dyDescent="0.2"/>
    <row r="63647" ht="13.15" customHeight="1" x14ac:dyDescent="0.2"/>
    <row r="63648" ht="13.15" customHeight="1" x14ac:dyDescent="0.2"/>
    <row r="63649" ht="13.15" customHeight="1" x14ac:dyDescent="0.2"/>
    <row r="63650" ht="13.15" customHeight="1" x14ac:dyDescent="0.2"/>
    <row r="63651" ht="13.15" customHeight="1" x14ac:dyDescent="0.2"/>
    <row r="63652" ht="13.15" customHeight="1" x14ac:dyDescent="0.2"/>
    <row r="63653" ht="13.15" customHeight="1" x14ac:dyDescent="0.2"/>
    <row r="63654" ht="13.15" customHeight="1" x14ac:dyDescent="0.2"/>
    <row r="63655" ht="13.15" customHeight="1" x14ac:dyDescent="0.2"/>
    <row r="63656" ht="13.15" customHeight="1" x14ac:dyDescent="0.2"/>
    <row r="63657" ht="13.15" customHeight="1" x14ac:dyDescent="0.2"/>
    <row r="63658" ht="13.15" customHeight="1" x14ac:dyDescent="0.2"/>
    <row r="63659" ht="13.15" customHeight="1" x14ac:dyDescent="0.2"/>
    <row r="63660" ht="13.15" customHeight="1" x14ac:dyDescent="0.2"/>
    <row r="63661" ht="13.15" customHeight="1" x14ac:dyDescent="0.2"/>
    <row r="63662" ht="13.15" customHeight="1" x14ac:dyDescent="0.2"/>
    <row r="63663" ht="13.15" customHeight="1" x14ac:dyDescent="0.2"/>
    <row r="63664" ht="13.15" customHeight="1" x14ac:dyDescent="0.2"/>
    <row r="63665" ht="13.15" customHeight="1" x14ac:dyDescent="0.2"/>
    <row r="63666" ht="13.15" customHeight="1" x14ac:dyDescent="0.2"/>
    <row r="63667" ht="13.15" customHeight="1" x14ac:dyDescent="0.2"/>
    <row r="63668" ht="13.15" customHeight="1" x14ac:dyDescent="0.2"/>
    <row r="63669" ht="13.15" customHeight="1" x14ac:dyDescent="0.2"/>
    <row r="63670" ht="13.15" customHeight="1" x14ac:dyDescent="0.2"/>
    <row r="63671" ht="13.15" customHeight="1" x14ac:dyDescent="0.2"/>
    <row r="63672" ht="13.15" customHeight="1" x14ac:dyDescent="0.2"/>
    <row r="63673" ht="13.15" customHeight="1" x14ac:dyDescent="0.2"/>
    <row r="63674" ht="13.15" customHeight="1" x14ac:dyDescent="0.2"/>
    <row r="63675" ht="13.15" customHeight="1" x14ac:dyDescent="0.2"/>
    <row r="63676" ht="13.15" customHeight="1" x14ac:dyDescent="0.2"/>
    <row r="63677" ht="13.15" customHeight="1" x14ac:dyDescent="0.2"/>
    <row r="63678" ht="13.15" customHeight="1" x14ac:dyDescent="0.2"/>
    <row r="63679" ht="13.15" customHeight="1" x14ac:dyDescent="0.2"/>
    <row r="63680" ht="13.15" customHeight="1" x14ac:dyDescent="0.2"/>
    <row r="63681" ht="13.15" customHeight="1" x14ac:dyDescent="0.2"/>
    <row r="63682" ht="13.15" customHeight="1" x14ac:dyDescent="0.2"/>
    <row r="63683" ht="13.15" customHeight="1" x14ac:dyDescent="0.2"/>
    <row r="63684" ht="13.15" customHeight="1" x14ac:dyDescent="0.2"/>
    <row r="63685" ht="13.15" customHeight="1" x14ac:dyDescent="0.2"/>
    <row r="63686" ht="13.15" customHeight="1" x14ac:dyDescent="0.2"/>
    <row r="63687" ht="13.15" customHeight="1" x14ac:dyDescent="0.2"/>
    <row r="63688" ht="13.15" customHeight="1" x14ac:dyDescent="0.2"/>
    <row r="63689" ht="13.15" customHeight="1" x14ac:dyDescent="0.2"/>
    <row r="63690" ht="13.15" customHeight="1" x14ac:dyDescent="0.2"/>
    <row r="63691" ht="13.15" customHeight="1" x14ac:dyDescent="0.2"/>
    <row r="63692" ht="13.15" customHeight="1" x14ac:dyDescent="0.2"/>
    <row r="63693" ht="13.15" customHeight="1" x14ac:dyDescent="0.2"/>
    <row r="63694" ht="13.15" customHeight="1" x14ac:dyDescent="0.2"/>
    <row r="63695" ht="13.15" customHeight="1" x14ac:dyDescent="0.2"/>
    <row r="63696" ht="13.15" customHeight="1" x14ac:dyDescent="0.2"/>
    <row r="63697" ht="13.15" customHeight="1" x14ac:dyDescent="0.2"/>
    <row r="63698" ht="13.15" customHeight="1" x14ac:dyDescent="0.2"/>
    <row r="63699" ht="13.15" customHeight="1" x14ac:dyDescent="0.2"/>
    <row r="63700" ht="13.15" customHeight="1" x14ac:dyDescent="0.2"/>
    <row r="63701" ht="13.15" customHeight="1" x14ac:dyDescent="0.2"/>
    <row r="63702" ht="13.15" customHeight="1" x14ac:dyDescent="0.2"/>
    <row r="63703" ht="13.15" customHeight="1" x14ac:dyDescent="0.2"/>
    <row r="63704" ht="13.15" customHeight="1" x14ac:dyDescent="0.2"/>
    <row r="63705" ht="13.15" customHeight="1" x14ac:dyDescent="0.2"/>
    <row r="63706" ht="13.15" customHeight="1" x14ac:dyDescent="0.2"/>
    <row r="63707" ht="13.15" customHeight="1" x14ac:dyDescent="0.2"/>
    <row r="63708" ht="13.15" customHeight="1" x14ac:dyDescent="0.2"/>
    <row r="63709" ht="13.15" customHeight="1" x14ac:dyDescent="0.2"/>
    <row r="63710" ht="13.15" customHeight="1" x14ac:dyDescent="0.2"/>
    <row r="63711" ht="13.15" customHeight="1" x14ac:dyDescent="0.2"/>
    <row r="63712" ht="13.15" customHeight="1" x14ac:dyDescent="0.2"/>
    <row r="63713" ht="13.15" customHeight="1" x14ac:dyDescent="0.2"/>
    <row r="63714" ht="13.15" customHeight="1" x14ac:dyDescent="0.2"/>
    <row r="63715" ht="13.15" customHeight="1" x14ac:dyDescent="0.2"/>
    <row r="63716" ht="13.15" customHeight="1" x14ac:dyDescent="0.2"/>
    <row r="63717" ht="13.15" customHeight="1" x14ac:dyDescent="0.2"/>
    <row r="63718" ht="13.15" customHeight="1" x14ac:dyDescent="0.2"/>
    <row r="63719" ht="13.15" customHeight="1" x14ac:dyDescent="0.2"/>
    <row r="63720" ht="13.15" customHeight="1" x14ac:dyDescent="0.2"/>
    <row r="63721" ht="13.15" customHeight="1" x14ac:dyDescent="0.2"/>
    <row r="63722" ht="13.15" customHeight="1" x14ac:dyDescent="0.2"/>
    <row r="63723" ht="13.15" customHeight="1" x14ac:dyDescent="0.2"/>
    <row r="63724" ht="13.15" customHeight="1" x14ac:dyDescent="0.2"/>
    <row r="63725" ht="13.15" customHeight="1" x14ac:dyDescent="0.2"/>
    <row r="63726" ht="13.15" customHeight="1" x14ac:dyDescent="0.2"/>
    <row r="63727" ht="13.15" customHeight="1" x14ac:dyDescent="0.2"/>
    <row r="63728" ht="13.15" customHeight="1" x14ac:dyDescent="0.2"/>
    <row r="63729" ht="13.15" customHeight="1" x14ac:dyDescent="0.2"/>
    <row r="63730" ht="13.15" customHeight="1" x14ac:dyDescent="0.2"/>
    <row r="63731" ht="13.15" customHeight="1" x14ac:dyDescent="0.2"/>
    <row r="63732" ht="13.15" customHeight="1" x14ac:dyDescent="0.2"/>
    <row r="63733" ht="13.15" customHeight="1" x14ac:dyDescent="0.2"/>
    <row r="63734" ht="13.15" customHeight="1" x14ac:dyDescent="0.2"/>
    <row r="63735" ht="13.15" customHeight="1" x14ac:dyDescent="0.2"/>
    <row r="63736" ht="13.15" customHeight="1" x14ac:dyDescent="0.2"/>
    <row r="63737" ht="13.15" customHeight="1" x14ac:dyDescent="0.2"/>
    <row r="63738" ht="13.15" customHeight="1" x14ac:dyDescent="0.2"/>
    <row r="63739" ht="13.15" customHeight="1" x14ac:dyDescent="0.2"/>
    <row r="63740" ht="13.15" customHeight="1" x14ac:dyDescent="0.2"/>
    <row r="63741" ht="13.15" customHeight="1" x14ac:dyDescent="0.2"/>
    <row r="63742" ht="13.15" customHeight="1" x14ac:dyDescent="0.2"/>
    <row r="63743" ht="13.15" customHeight="1" x14ac:dyDescent="0.2"/>
    <row r="63744" ht="13.15" customHeight="1" x14ac:dyDescent="0.2"/>
    <row r="63745" ht="13.15" customHeight="1" x14ac:dyDescent="0.2"/>
    <row r="63746" ht="13.15" customHeight="1" x14ac:dyDescent="0.2"/>
    <row r="63747" ht="13.15" customHeight="1" x14ac:dyDescent="0.2"/>
    <row r="63748" ht="13.15" customHeight="1" x14ac:dyDescent="0.2"/>
    <row r="63749" ht="13.15" customHeight="1" x14ac:dyDescent="0.2"/>
    <row r="63750" ht="13.15" customHeight="1" x14ac:dyDescent="0.2"/>
    <row r="63751" ht="13.15" customHeight="1" x14ac:dyDescent="0.2"/>
    <row r="63752" ht="13.15" customHeight="1" x14ac:dyDescent="0.2"/>
    <row r="63753" ht="13.15" customHeight="1" x14ac:dyDescent="0.2"/>
    <row r="63754" ht="13.15" customHeight="1" x14ac:dyDescent="0.2"/>
    <row r="63755" ht="13.15" customHeight="1" x14ac:dyDescent="0.2"/>
    <row r="63756" ht="13.15" customHeight="1" x14ac:dyDescent="0.2"/>
    <row r="63757" ht="13.15" customHeight="1" x14ac:dyDescent="0.2"/>
    <row r="63758" ht="13.15" customHeight="1" x14ac:dyDescent="0.2"/>
    <row r="63759" ht="13.15" customHeight="1" x14ac:dyDescent="0.2"/>
    <row r="63760" ht="13.15" customHeight="1" x14ac:dyDescent="0.2"/>
    <row r="63761" ht="13.15" customHeight="1" x14ac:dyDescent="0.2"/>
    <row r="63762" ht="13.15" customHeight="1" x14ac:dyDescent="0.2"/>
    <row r="63763" ht="13.15" customHeight="1" x14ac:dyDescent="0.2"/>
    <row r="63764" ht="13.15" customHeight="1" x14ac:dyDescent="0.2"/>
    <row r="63765" ht="13.15" customHeight="1" x14ac:dyDescent="0.2"/>
    <row r="63766" ht="13.15" customHeight="1" x14ac:dyDescent="0.2"/>
    <row r="63767" ht="13.15" customHeight="1" x14ac:dyDescent="0.2"/>
    <row r="63768" ht="13.15" customHeight="1" x14ac:dyDescent="0.2"/>
    <row r="63769" ht="13.15" customHeight="1" x14ac:dyDescent="0.2"/>
    <row r="63770" ht="13.15" customHeight="1" x14ac:dyDescent="0.2"/>
    <row r="63771" ht="13.15" customHeight="1" x14ac:dyDescent="0.2"/>
    <row r="63772" ht="13.15" customHeight="1" x14ac:dyDescent="0.2"/>
    <row r="63773" ht="13.15" customHeight="1" x14ac:dyDescent="0.2"/>
    <row r="63774" ht="13.15" customHeight="1" x14ac:dyDescent="0.2"/>
    <row r="63775" ht="13.15" customHeight="1" x14ac:dyDescent="0.2"/>
    <row r="63776" ht="13.15" customHeight="1" x14ac:dyDescent="0.2"/>
    <row r="63777" ht="13.15" customHeight="1" x14ac:dyDescent="0.2"/>
    <row r="63778" ht="13.15" customHeight="1" x14ac:dyDescent="0.2"/>
    <row r="63779" ht="13.15" customHeight="1" x14ac:dyDescent="0.2"/>
    <row r="63780" ht="13.15" customHeight="1" x14ac:dyDescent="0.2"/>
    <row r="63781" ht="13.15" customHeight="1" x14ac:dyDescent="0.2"/>
    <row r="63782" ht="13.15" customHeight="1" x14ac:dyDescent="0.2"/>
    <row r="63783" ht="13.15" customHeight="1" x14ac:dyDescent="0.2"/>
    <row r="63784" ht="13.15" customHeight="1" x14ac:dyDescent="0.2"/>
    <row r="63785" ht="13.15" customHeight="1" x14ac:dyDescent="0.2"/>
    <row r="63786" ht="13.15" customHeight="1" x14ac:dyDescent="0.2"/>
    <row r="63787" ht="13.15" customHeight="1" x14ac:dyDescent="0.2"/>
    <row r="63788" ht="13.15" customHeight="1" x14ac:dyDescent="0.2"/>
    <row r="63789" ht="13.15" customHeight="1" x14ac:dyDescent="0.2"/>
    <row r="63790" ht="13.15" customHeight="1" x14ac:dyDescent="0.2"/>
    <row r="63791" ht="13.15" customHeight="1" x14ac:dyDescent="0.2"/>
    <row r="63792" ht="13.15" customHeight="1" x14ac:dyDescent="0.2"/>
    <row r="63793" ht="13.15" customHeight="1" x14ac:dyDescent="0.2"/>
    <row r="63794" ht="13.15" customHeight="1" x14ac:dyDescent="0.2"/>
    <row r="63795" ht="13.15" customHeight="1" x14ac:dyDescent="0.2"/>
    <row r="63796" ht="13.15" customHeight="1" x14ac:dyDescent="0.2"/>
    <row r="63797" ht="13.15" customHeight="1" x14ac:dyDescent="0.2"/>
    <row r="63798" ht="13.15" customHeight="1" x14ac:dyDescent="0.2"/>
    <row r="63799" ht="13.15" customHeight="1" x14ac:dyDescent="0.2"/>
    <row r="63800" ht="13.15" customHeight="1" x14ac:dyDescent="0.2"/>
    <row r="63801" ht="13.15" customHeight="1" x14ac:dyDescent="0.2"/>
    <row r="63802" ht="13.15" customHeight="1" x14ac:dyDescent="0.2"/>
    <row r="63803" ht="13.15" customHeight="1" x14ac:dyDescent="0.2"/>
    <row r="63804" ht="13.15" customHeight="1" x14ac:dyDescent="0.2"/>
    <row r="63805" ht="13.15" customHeight="1" x14ac:dyDescent="0.2"/>
    <row r="63806" ht="13.15" customHeight="1" x14ac:dyDescent="0.2"/>
    <row r="63807" ht="13.15" customHeight="1" x14ac:dyDescent="0.2"/>
    <row r="63808" ht="13.15" customHeight="1" x14ac:dyDescent="0.2"/>
    <row r="63809" ht="13.15" customHeight="1" x14ac:dyDescent="0.2"/>
    <row r="63810" ht="13.15" customHeight="1" x14ac:dyDescent="0.2"/>
    <row r="63811" ht="13.15" customHeight="1" x14ac:dyDescent="0.2"/>
    <row r="63812" ht="13.15" customHeight="1" x14ac:dyDescent="0.2"/>
    <row r="63813" ht="13.15" customHeight="1" x14ac:dyDescent="0.2"/>
    <row r="63814" ht="13.15" customHeight="1" x14ac:dyDescent="0.2"/>
    <row r="63815" ht="13.15" customHeight="1" x14ac:dyDescent="0.2"/>
    <row r="63816" ht="13.15" customHeight="1" x14ac:dyDescent="0.2"/>
    <row r="63817" ht="13.15" customHeight="1" x14ac:dyDescent="0.2"/>
    <row r="63818" ht="13.15" customHeight="1" x14ac:dyDescent="0.2"/>
    <row r="63819" ht="13.15" customHeight="1" x14ac:dyDescent="0.2"/>
    <row r="63820" ht="13.15" customHeight="1" x14ac:dyDescent="0.2"/>
    <row r="63821" ht="13.15" customHeight="1" x14ac:dyDescent="0.2"/>
    <row r="63822" ht="13.15" customHeight="1" x14ac:dyDescent="0.2"/>
    <row r="63823" ht="13.15" customHeight="1" x14ac:dyDescent="0.2"/>
    <row r="63824" ht="13.15" customHeight="1" x14ac:dyDescent="0.2"/>
    <row r="63825" ht="13.15" customHeight="1" x14ac:dyDescent="0.2"/>
    <row r="63826" ht="13.15" customHeight="1" x14ac:dyDescent="0.2"/>
    <row r="63827" ht="13.15" customHeight="1" x14ac:dyDescent="0.2"/>
    <row r="63828" ht="13.15" customHeight="1" x14ac:dyDescent="0.2"/>
    <row r="63829" ht="13.15" customHeight="1" x14ac:dyDescent="0.2"/>
    <row r="63830" ht="13.15" customHeight="1" x14ac:dyDescent="0.2"/>
    <row r="63831" ht="13.15" customHeight="1" x14ac:dyDescent="0.2"/>
    <row r="63832" ht="13.15" customHeight="1" x14ac:dyDescent="0.2"/>
    <row r="63833" ht="13.15" customHeight="1" x14ac:dyDescent="0.2"/>
    <row r="63834" ht="13.15" customHeight="1" x14ac:dyDescent="0.2"/>
    <row r="63835" ht="13.15" customHeight="1" x14ac:dyDescent="0.2"/>
    <row r="63836" ht="13.15" customHeight="1" x14ac:dyDescent="0.2"/>
    <row r="63837" ht="13.15" customHeight="1" x14ac:dyDescent="0.2"/>
    <row r="63838" ht="13.15" customHeight="1" x14ac:dyDescent="0.2"/>
    <row r="63839" ht="13.15" customHeight="1" x14ac:dyDescent="0.2"/>
    <row r="63840" ht="13.15" customHeight="1" x14ac:dyDescent="0.2"/>
    <row r="63841" ht="13.15" customHeight="1" x14ac:dyDescent="0.2"/>
    <row r="63842" ht="13.15" customHeight="1" x14ac:dyDescent="0.2"/>
    <row r="63843" ht="13.15" customHeight="1" x14ac:dyDescent="0.2"/>
    <row r="63844" ht="13.15" customHeight="1" x14ac:dyDescent="0.2"/>
    <row r="63845" ht="13.15" customHeight="1" x14ac:dyDescent="0.2"/>
    <row r="63846" ht="13.15" customHeight="1" x14ac:dyDescent="0.2"/>
    <row r="63847" ht="13.15" customHeight="1" x14ac:dyDescent="0.2"/>
    <row r="63848" ht="13.15" customHeight="1" x14ac:dyDescent="0.2"/>
    <row r="63849" ht="13.15" customHeight="1" x14ac:dyDescent="0.2"/>
    <row r="63850" ht="13.15" customHeight="1" x14ac:dyDescent="0.2"/>
    <row r="63851" ht="13.15" customHeight="1" x14ac:dyDescent="0.2"/>
    <row r="63852" ht="13.15" customHeight="1" x14ac:dyDescent="0.2"/>
    <row r="63853" ht="13.15" customHeight="1" x14ac:dyDescent="0.2"/>
    <row r="63854" ht="13.15" customHeight="1" x14ac:dyDescent="0.2"/>
    <row r="63855" ht="13.15" customHeight="1" x14ac:dyDescent="0.2"/>
    <row r="63856" ht="13.15" customHeight="1" x14ac:dyDescent="0.2"/>
    <row r="63857" ht="13.15" customHeight="1" x14ac:dyDescent="0.2"/>
    <row r="63858" ht="13.15" customHeight="1" x14ac:dyDescent="0.2"/>
    <row r="63859" ht="13.15" customHeight="1" x14ac:dyDescent="0.2"/>
    <row r="63860" ht="13.15" customHeight="1" x14ac:dyDescent="0.2"/>
    <row r="63861" ht="13.15" customHeight="1" x14ac:dyDescent="0.2"/>
    <row r="63862" ht="13.15" customHeight="1" x14ac:dyDescent="0.2"/>
    <row r="63863" ht="13.15" customHeight="1" x14ac:dyDescent="0.2"/>
    <row r="63864" ht="13.15" customHeight="1" x14ac:dyDescent="0.2"/>
    <row r="63865" ht="13.15" customHeight="1" x14ac:dyDescent="0.2"/>
    <row r="63866" ht="13.15" customHeight="1" x14ac:dyDescent="0.2"/>
    <row r="63867" ht="13.15" customHeight="1" x14ac:dyDescent="0.2"/>
    <row r="63868" ht="13.15" customHeight="1" x14ac:dyDescent="0.2"/>
    <row r="63869" ht="13.15" customHeight="1" x14ac:dyDescent="0.2"/>
    <row r="63870" ht="13.15" customHeight="1" x14ac:dyDescent="0.2"/>
    <row r="63871" ht="13.15" customHeight="1" x14ac:dyDescent="0.2"/>
    <row r="63872" ht="13.15" customHeight="1" x14ac:dyDescent="0.2"/>
    <row r="63873" ht="13.15" customHeight="1" x14ac:dyDescent="0.2"/>
    <row r="63874" ht="13.15" customHeight="1" x14ac:dyDescent="0.2"/>
    <row r="63875" ht="13.15" customHeight="1" x14ac:dyDescent="0.2"/>
    <row r="63876" ht="13.15" customHeight="1" x14ac:dyDescent="0.2"/>
    <row r="63877" ht="13.15" customHeight="1" x14ac:dyDescent="0.2"/>
    <row r="63878" ht="13.15" customHeight="1" x14ac:dyDescent="0.2"/>
    <row r="63879" ht="13.15" customHeight="1" x14ac:dyDescent="0.2"/>
    <row r="63880" ht="13.15" customHeight="1" x14ac:dyDescent="0.2"/>
    <row r="63881" ht="13.15" customHeight="1" x14ac:dyDescent="0.2"/>
    <row r="63882" ht="13.15" customHeight="1" x14ac:dyDescent="0.2"/>
    <row r="63883" ht="13.15" customHeight="1" x14ac:dyDescent="0.2"/>
    <row r="63884" ht="13.15" customHeight="1" x14ac:dyDescent="0.2"/>
    <row r="63885" ht="13.15" customHeight="1" x14ac:dyDescent="0.2"/>
    <row r="63886" ht="13.15" customHeight="1" x14ac:dyDescent="0.2"/>
    <row r="63887" ht="13.15" customHeight="1" x14ac:dyDescent="0.2"/>
    <row r="63888" ht="13.15" customHeight="1" x14ac:dyDescent="0.2"/>
    <row r="63889" ht="13.15" customHeight="1" x14ac:dyDescent="0.2"/>
    <row r="63890" ht="13.15" customHeight="1" x14ac:dyDescent="0.2"/>
    <row r="63891" ht="13.15" customHeight="1" x14ac:dyDescent="0.2"/>
    <row r="63892" ht="13.15" customHeight="1" x14ac:dyDescent="0.2"/>
    <row r="63893" ht="13.15" customHeight="1" x14ac:dyDescent="0.2"/>
    <row r="63894" ht="13.15" customHeight="1" x14ac:dyDescent="0.2"/>
    <row r="63895" ht="13.15" customHeight="1" x14ac:dyDescent="0.2"/>
    <row r="63896" ht="13.15" customHeight="1" x14ac:dyDescent="0.2"/>
    <row r="63897" ht="13.15" customHeight="1" x14ac:dyDescent="0.2"/>
    <row r="63898" ht="13.15" customHeight="1" x14ac:dyDescent="0.2"/>
    <row r="63899" ht="13.15" customHeight="1" x14ac:dyDescent="0.2"/>
    <row r="63900" ht="13.15" customHeight="1" x14ac:dyDescent="0.2"/>
    <row r="63901" ht="13.15" customHeight="1" x14ac:dyDescent="0.2"/>
    <row r="63902" ht="13.15" customHeight="1" x14ac:dyDescent="0.2"/>
    <row r="63903" ht="13.15" customHeight="1" x14ac:dyDescent="0.2"/>
    <row r="63904" ht="13.15" customHeight="1" x14ac:dyDescent="0.2"/>
    <row r="63905" ht="13.15" customHeight="1" x14ac:dyDescent="0.2"/>
    <row r="63906" ht="13.15" customHeight="1" x14ac:dyDescent="0.2"/>
    <row r="63907" ht="13.15" customHeight="1" x14ac:dyDescent="0.2"/>
    <row r="63908" ht="13.15" customHeight="1" x14ac:dyDescent="0.2"/>
    <row r="63909" ht="13.15" customHeight="1" x14ac:dyDescent="0.2"/>
    <row r="63910" ht="13.15" customHeight="1" x14ac:dyDescent="0.2"/>
    <row r="63911" ht="13.15" customHeight="1" x14ac:dyDescent="0.2"/>
    <row r="63912" ht="13.15" customHeight="1" x14ac:dyDescent="0.2"/>
    <row r="63913" ht="13.15" customHeight="1" x14ac:dyDescent="0.2"/>
    <row r="63914" ht="13.15" customHeight="1" x14ac:dyDescent="0.2"/>
    <row r="63915" ht="13.15" customHeight="1" x14ac:dyDescent="0.2"/>
    <row r="63916" ht="13.15" customHeight="1" x14ac:dyDescent="0.2"/>
    <row r="63917" ht="13.15" customHeight="1" x14ac:dyDescent="0.2"/>
    <row r="63918" ht="13.15" customHeight="1" x14ac:dyDescent="0.2"/>
    <row r="63919" ht="13.15" customHeight="1" x14ac:dyDescent="0.2"/>
    <row r="63920" ht="13.15" customHeight="1" x14ac:dyDescent="0.2"/>
    <row r="63921" ht="13.15" customHeight="1" x14ac:dyDescent="0.2"/>
    <row r="63922" ht="13.15" customHeight="1" x14ac:dyDescent="0.2"/>
    <row r="63923" ht="13.15" customHeight="1" x14ac:dyDescent="0.2"/>
    <row r="63924" ht="13.15" customHeight="1" x14ac:dyDescent="0.2"/>
    <row r="63925" ht="13.15" customHeight="1" x14ac:dyDescent="0.2"/>
    <row r="63926" ht="13.15" customHeight="1" x14ac:dyDescent="0.2"/>
    <row r="63927" ht="13.15" customHeight="1" x14ac:dyDescent="0.2"/>
    <row r="63928" ht="13.15" customHeight="1" x14ac:dyDescent="0.2"/>
    <row r="63929" ht="13.15" customHeight="1" x14ac:dyDescent="0.2"/>
    <row r="63930" ht="13.15" customHeight="1" x14ac:dyDescent="0.2"/>
    <row r="63931" ht="13.15" customHeight="1" x14ac:dyDescent="0.2"/>
    <row r="63932" ht="13.15" customHeight="1" x14ac:dyDescent="0.2"/>
    <row r="63933" ht="13.15" customHeight="1" x14ac:dyDescent="0.2"/>
    <row r="63934" ht="13.15" customHeight="1" x14ac:dyDescent="0.2"/>
    <row r="63935" ht="13.15" customHeight="1" x14ac:dyDescent="0.2"/>
    <row r="63936" ht="13.15" customHeight="1" x14ac:dyDescent="0.2"/>
    <row r="63937" ht="13.15" customHeight="1" x14ac:dyDescent="0.2"/>
    <row r="63938" ht="13.15" customHeight="1" x14ac:dyDescent="0.2"/>
    <row r="63939" ht="13.15" customHeight="1" x14ac:dyDescent="0.2"/>
    <row r="63940" ht="13.15" customHeight="1" x14ac:dyDescent="0.2"/>
    <row r="63941" ht="13.15" customHeight="1" x14ac:dyDescent="0.2"/>
    <row r="63942" ht="13.15" customHeight="1" x14ac:dyDescent="0.2"/>
    <row r="63943" ht="13.15" customHeight="1" x14ac:dyDescent="0.2"/>
    <row r="63944" ht="13.15" customHeight="1" x14ac:dyDescent="0.2"/>
    <row r="63945" ht="13.15" customHeight="1" x14ac:dyDescent="0.2"/>
    <row r="63946" ht="13.15" customHeight="1" x14ac:dyDescent="0.2"/>
    <row r="63947" ht="13.15" customHeight="1" x14ac:dyDescent="0.2"/>
    <row r="63948" ht="13.15" customHeight="1" x14ac:dyDescent="0.2"/>
    <row r="63949" ht="13.15" customHeight="1" x14ac:dyDescent="0.2"/>
    <row r="63950" ht="13.15" customHeight="1" x14ac:dyDescent="0.2"/>
    <row r="63951" ht="13.15" customHeight="1" x14ac:dyDescent="0.2"/>
    <row r="63952" ht="13.15" customHeight="1" x14ac:dyDescent="0.2"/>
    <row r="63953" ht="13.15" customHeight="1" x14ac:dyDescent="0.2"/>
    <row r="63954" ht="13.15" customHeight="1" x14ac:dyDescent="0.2"/>
    <row r="63955" ht="13.15" customHeight="1" x14ac:dyDescent="0.2"/>
    <row r="63956" ht="13.15" customHeight="1" x14ac:dyDescent="0.2"/>
    <row r="63957" ht="13.15" customHeight="1" x14ac:dyDescent="0.2"/>
    <row r="63958" ht="13.15" customHeight="1" x14ac:dyDescent="0.2"/>
    <row r="63959" ht="13.15" customHeight="1" x14ac:dyDescent="0.2"/>
    <row r="63960" ht="13.15" customHeight="1" x14ac:dyDescent="0.2"/>
    <row r="63961" ht="13.15" customHeight="1" x14ac:dyDescent="0.2"/>
    <row r="63962" ht="13.15" customHeight="1" x14ac:dyDescent="0.2"/>
    <row r="63963" ht="13.15" customHeight="1" x14ac:dyDescent="0.2"/>
    <row r="63964" ht="13.15" customHeight="1" x14ac:dyDescent="0.2"/>
    <row r="63965" ht="13.15" customHeight="1" x14ac:dyDescent="0.2"/>
    <row r="63966" ht="13.15" customHeight="1" x14ac:dyDescent="0.2"/>
    <row r="63967" ht="13.15" customHeight="1" x14ac:dyDescent="0.2"/>
    <row r="63968" ht="13.15" customHeight="1" x14ac:dyDescent="0.2"/>
    <row r="63969" ht="13.15" customHeight="1" x14ac:dyDescent="0.2"/>
    <row r="63970" ht="13.15" customHeight="1" x14ac:dyDescent="0.2"/>
    <row r="63971" ht="13.15" customHeight="1" x14ac:dyDescent="0.2"/>
    <row r="63972" ht="13.15" customHeight="1" x14ac:dyDescent="0.2"/>
    <row r="63973" ht="13.15" customHeight="1" x14ac:dyDescent="0.2"/>
    <row r="63974" ht="13.15" customHeight="1" x14ac:dyDescent="0.2"/>
    <row r="63975" ht="13.15" customHeight="1" x14ac:dyDescent="0.2"/>
    <row r="63976" ht="13.15" customHeight="1" x14ac:dyDescent="0.2"/>
    <row r="63977" ht="13.15" customHeight="1" x14ac:dyDescent="0.2"/>
    <row r="63978" ht="13.15" customHeight="1" x14ac:dyDescent="0.2"/>
    <row r="63979" ht="13.15" customHeight="1" x14ac:dyDescent="0.2"/>
    <row r="63980" ht="13.15" customHeight="1" x14ac:dyDescent="0.2"/>
    <row r="63981" ht="13.15" customHeight="1" x14ac:dyDescent="0.2"/>
    <row r="63982" ht="13.15" customHeight="1" x14ac:dyDescent="0.2"/>
    <row r="63983" ht="13.15" customHeight="1" x14ac:dyDescent="0.2"/>
    <row r="63984" ht="13.15" customHeight="1" x14ac:dyDescent="0.2"/>
    <row r="63985" ht="13.15" customHeight="1" x14ac:dyDescent="0.2"/>
    <row r="63986" ht="13.15" customHeight="1" x14ac:dyDescent="0.2"/>
    <row r="63987" ht="13.15" customHeight="1" x14ac:dyDescent="0.2"/>
    <row r="63988" ht="13.15" customHeight="1" x14ac:dyDescent="0.2"/>
    <row r="63989" ht="13.15" customHeight="1" x14ac:dyDescent="0.2"/>
    <row r="63990" ht="13.15" customHeight="1" x14ac:dyDescent="0.2"/>
    <row r="63991" ht="13.15" customHeight="1" x14ac:dyDescent="0.2"/>
    <row r="63992" ht="13.15" customHeight="1" x14ac:dyDescent="0.2"/>
    <row r="63993" ht="13.15" customHeight="1" x14ac:dyDescent="0.2"/>
    <row r="63994" ht="13.15" customHeight="1" x14ac:dyDescent="0.2"/>
    <row r="63995" ht="13.15" customHeight="1" x14ac:dyDescent="0.2"/>
    <row r="63996" ht="13.15" customHeight="1" x14ac:dyDescent="0.2"/>
    <row r="63997" ht="13.15" customHeight="1" x14ac:dyDescent="0.2"/>
    <row r="63998" ht="13.15" customHeight="1" x14ac:dyDescent="0.2"/>
    <row r="63999" ht="13.15" customHeight="1" x14ac:dyDescent="0.2"/>
    <row r="64000" ht="13.15" customHeight="1" x14ac:dyDescent="0.2"/>
    <row r="64001" ht="13.15" customHeight="1" x14ac:dyDescent="0.2"/>
    <row r="64002" ht="13.15" customHeight="1" x14ac:dyDescent="0.2"/>
    <row r="64003" ht="13.15" customHeight="1" x14ac:dyDescent="0.2"/>
    <row r="64004" ht="13.15" customHeight="1" x14ac:dyDescent="0.2"/>
    <row r="64005" ht="13.15" customHeight="1" x14ac:dyDescent="0.2"/>
    <row r="64006" ht="13.15" customHeight="1" x14ac:dyDescent="0.2"/>
    <row r="64007" ht="13.15" customHeight="1" x14ac:dyDescent="0.2"/>
    <row r="64008" ht="13.15" customHeight="1" x14ac:dyDescent="0.2"/>
    <row r="64009" ht="13.15" customHeight="1" x14ac:dyDescent="0.2"/>
    <row r="64010" ht="13.15" customHeight="1" x14ac:dyDescent="0.2"/>
    <row r="64011" ht="13.15" customHeight="1" x14ac:dyDescent="0.2"/>
    <row r="64012" ht="13.15" customHeight="1" x14ac:dyDescent="0.2"/>
    <row r="64013" ht="13.15" customHeight="1" x14ac:dyDescent="0.2"/>
    <row r="64014" ht="13.15" customHeight="1" x14ac:dyDescent="0.2"/>
    <row r="64015" ht="13.15" customHeight="1" x14ac:dyDescent="0.2"/>
    <row r="64016" ht="13.15" customHeight="1" x14ac:dyDescent="0.2"/>
    <row r="64017" ht="13.15" customHeight="1" x14ac:dyDescent="0.2"/>
    <row r="64018" ht="13.15" customHeight="1" x14ac:dyDescent="0.2"/>
    <row r="64019" ht="13.15" customHeight="1" x14ac:dyDescent="0.2"/>
    <row r="64020" ht="13.15" customHeight="1" x14ac:dyDescent="0.2"/>
    <row r="64021" ht="13.15" customHeight="1" x14ac:dyDescent="0.2"/>
    <row r="64022" ht="13.15" customHeight="1" x14ac:dyDescent="0.2"/>
    <row r="64023" ht="13.15" customHeight="1" x14ac:dyDescent="0.2"/>
    <row r="64024" ht="13.15" customHeight="1" x14ac:dyDescent="0.2"/>
    <row r="64025" ht="13.15" customHeight="1" x14ac:dyDescent="0.2"/>
    <row r="64026" ht="13.15" customHeight="1" x14ac:dyDescent="0.2"/>
    <row r="64027" ht="13.15" customHeight="1" x14ac:dyDescent="0.2"/>
    <row r="64028" ht="13.15" customHeight="1" x14ac:dyDescent="0.2"/>
    <row r="64029" ht="13.15" customHeight="1" x14ac:dyDescent="0.2"/>
    <row r="64030" ht="13.15" customHeight="1" x14ac:dyDescent="0.2"/>
    <row r="64031" ht="13.15" customHeight="1" x14ac:dyDescent="0.2"/>
    <row r="64032" ht="13.15" customHeight="1" x14ac:dyDescent="0.2"/>
    <row r="64033" ht="13.15" customHeight="1" x14ac:dyDescent="0.2"/>
    <row r="64034" ht="13.15" customHeight="1" x14ac:dyDescent="0.2"/>
    <row r="64035" ht="13.15" customHeight="1" x14ac:dyDescent="0.2"/>
    <row r="64036" ht="13.15" customHeight="1" x14ac:dyDescent="0.2"/>
    <row r="64037" ht="13.15" customHeight="1" x14ac:dyDescent="0.2"/>
    <row r="64038" ht="13.15" customHeight="1" x14ac:dyDescent="0.2"/>
    <row r="64039" ht="13.15" customHeight="1" x14ac:dyDescent="0.2"/>
    <row r="64040" ht="13.15" customHeight="1" x14ac:dyDescent="0.2"/>
    <row r="64041" ht="13.15" customHeight="1" x14ac:dyDescent="0.2"/>
    <row r="64042" ht="13.15" customHeight="1" x14ac:dyDescent="0.2"/>
    <row r="64043" ht="13.15" customHeight="1" x14ac:dyDescent="0.2"/>
    <row r="64044" ht="13.15" customHeight="1" x14ac:dyDescent="0.2"/>
    <row r="64045" ht="13.15" customHeight="1" x14ac:dyDescent="0.2"/>
    <row r="64046" ht="13.15" customHeight="1" x14ac:dyDescent="0.2"/>
    <row r="64047" ht="13.15" customHeight="1" x14ac:dyDescent="0.2"/>
    <row r="64048" ht="13.15" customHeight="1" x14ac:dyDescent="0.2"/>
    <row r="64049" ht="13.15" customHeight="1" x14ac:dyDescent="0.2"/>
    <row r="64050" ht="13.15" customHeight="1" x14ac:dyDescent="0.2"/>
    <row r="64051" ht="13.15" customHeight="1" x14ac:dyDescent="0.2"/>
    <row r="64052" ht="13.15" customHeight="1" x14ac:dyDescent="0.2"/>
    <row r="64053" ht="13.15" customHeight="1" x14ac:dyDescent="0.2"/>
    <row r="64054" ht="13.15" customHeight="1" x14ac:dyDescent="0.2"/>
    <row r="64055" ht="13.15" customHeight="1" x14ac:dyDescent="0.2"/>
    <row r="64056" ht="13.15" customHeight="1" x14ac:dyDescent="0.2"/>
    <row r="64057" ht="13.15" customHeight="1" x14ac:dyDescent="0.2"/>
    <row r="64058" ht="13.15" customHeight="1" x14ac:dyDescent="0.2"/>
    <row r="64059" ht="13.15" customHeight="1" x14ac:dyDescent="0.2"/>
    <row r="64060" ht="13.15" customHeight="1" x14ac:dyDescent="0.2"/>
    <row r="64061" ht="13.15" customHeight="1" x14ac:dyDescent="0.2"/>
    <row r="64062" ht="13.15" customHeight="1" x14ac:dyDescent="0.2"/>
    <row r="64063" ht="13.15" customHeight="1" x14ac:dyDescent="0.2"/>
    <row r="64064" ht="13.15" customHeight="1" x14ac:dyDescent="0.2"/>
    <row r="64065" ht="13.15" customHeight="1" x14ac:dyDescent="0.2"/>
    <row r="64066" ht="13.15" customHeight="1" x14ac:dyDescent="0.2"/>
    <row r="64067" ht="13.15" customHeight="1" x14ac:dyDescent="0.2"/>
    <row r="64068" ht="13.15" customHeight="1" x14ac:dyDescent="0.2"/>
    <row r="64069" ht="13.15" customHeight="1" x14ac:dyDescent="0.2"/>
    <row r="64070" ht="13.15" customHeight="1" x14ac:dyDescent="0.2"/>
    <row r="64071" ht="13.15" customHeight="1" x14ac:dyDescent="0.2"/>
    <row r="64072" ht="13.15" customHeight="1" x14ac:dyDescent="0.2"/>
    <row r="64073" ht="13.15" customHeight="1" x14ac:dyDescent="0.2"/>
    <row r="64074" ht="13.15" customHeight="1" x14ac:dyDescent="0.2"/>
    <row r="64075" ht="13.15" customHeight="1" x14ac:dyDescent="0.2"/>
    <row r="64076" ht="13.15" customHeight="1" x14ac:dyDescent="0.2"/>
    <row r="64077" ht="13.15" customHeight="1" x14ac:dyDescent="0.2"/>
    <row r="64078" ht="13.15" customHeight="1" x14ac:dyDescent="0.2"/>
    <row r="64079" ht="13.15" customHeight="1" x14ac:dyDescent="0.2"/>
    <row r="64080" ht="13.15" customHeight="1" x14ac:dyDescent="0.2"/>
    <row r="64081" ht="13.15" customHeight="1" x14ac:dyDescent="0.2"/>
    <row r="64082" ht="13.15" customHeight="1" x14ac:dyDescent="0.2"/>
    <row r="64083" ht="13.15" customHeight="1" x14ac:dyDescent="0.2"/>
    <row r="64084" ht="13.15" customHeight="1" x14ac:dyDescent="0.2"/>
    <row r="64085" ht="13.15" customHeight="1" x14ac:dyDescent="0.2"/>
    <row r="64086" ht="13.15" customHeight="1" x14ac:dyDescent="0.2"/>
    <row r="64087" ht="13.15" customHeight="1" x14ac:dyDescent="0.2"/>
    <row r="64088" ht="13.15" customHeight="1" x14ac:dyDescent="0.2"/>
    <row r="64089" ht="13.15" customHeight="1" x14ac:dyDescent="0.2"/>
    <row r="64090" ht="13.15" customHeight="1" x14ac:dyDescent="0.2"/>
    <row r="64091" ht="13.15" customHeight="1" x14ac:dyDescent="0.2"/>
    <row r="64092" ht="13.15" customHeight="1" x14ac:dyDescent="0.2"/>
    <row r="64093" ht="13.15" customHeight="1" x14ac:dyDescent="0.2"/>
    <row r="64094" ht="13.15" customHeight="1" x14ac:dyDescent="0.2"/>
    <row r="64095" ht="13.15" customHeight="1" x14ac:dyDescent="0.2"/>
    <row r="64096" ht="13.15" customHeight="1" x14ac:dyDescent="0.2"/>
    <row r="64097" ht="13.15" customHeight="1" x14ac:dyDescent="0.2"/>
    <row r="64098" ht="13.15" customHeight="1" x14ac:dyDescent="0.2"/>
    <row r="64099" ht="13.15" customHeight="1" x14ac:dyDescent="0.2"/>
    <row r="64100" ht="13.15" customHeight="1" x14ac:dyDescent="0.2"/>
    <row r="64101" ht="13.15" customHeight="1" x14ac:dyDescent="0.2"/>
    <row r="64102" ht="13.15" customHeight="1" x14ac:dyDescent="0.2"/>
    <row r="64103" ht="13.15" customHeight="1" x14ac:dyDescent="0.2"/>
    <row r="64104" ht="13.15" customHeight="1" x14ac:dyDescent="0.2"/>
    <row r="64105" ht="13.15" customHeight="1" x14ac:dyDescent="0.2"/>
    <row r="64106" ht="13.15" customHeight="1" x14ac:dyDescent="0.2"/>
    <row r="64107" ht="13.15" customHeight="1" x14ac:dyDescent="0.2"/>
    <row r="64108" ht="13.15" customHeight="1" x14ac:dyDescent="0.2"/>
    <row r="64109" ht="13.15" customHeight="1" x14ac:dyDescent="0.2"/>
    <row r="64110" ht="13.15" customHeight="1" x14ac:dyDescent="0.2"/>
    <row r="64111" ht="13.15" customHeight="1" x14ac:dyDescent="0.2"/>
    <row r="64112" ht="13.15" customHeight="1" x14ac:dyDescent="0.2"/>
    <row r="64113" ht="13.15" customHeight="1" x14ac:dyDescent="0.2"/>
    <row r="64114" ht="13.15" customHeight="1" x14ac:dyDescent="0.2"/>
    <row r="64115" ht="13.15" customHeight="1" x14ac:dyDescent="0.2"/>
    <row r="64116" ht="13.15" customHeight="1" x14ac:dyDescent="0.2"/>
    <row r="64117" ht="13.15" customHeight="1" x14ac:dyDescent="0.2"/>
    <row r="64118" ht="13.15" customHeight="1" x14ac:dyDescent="0.2"/>
    <row r="64119" ht="13.15" customHeight="1" x14ac:dyDescent="0.2"/>
    <row r="64120" ht="13.15" customHeight="1" x14ac:dyDescent="0.2"/>
    <row r="64121" ht="13.15" customHeight="1" x14ac:dyDescent="0.2"/>
    <row r="64122" ht="13.15" customHeight="1" x14ac:dyDescent="0.2"/>
    <row r="64123" ht="13.15" customHeight="1" x14ac:dyDescent="0.2"/>
    <row r="64124" ht="13.15" customHeight="1" x14ac:dyDescent="0.2"/>
    <row r="64125" ht="13.15" customHeight="1" x14ac:dyDescent="0.2"/>
    <row r="64126" ht="13.15" customHeight="1" x14ac:dyDescent="0.2"/>
    <row r="64127" ht="13.15" customHeight="1" x14ac:dyDescent="0.2"/>
    <row r="64128" ht="13.15" customHeight="1" x14ac:dyDescent="0.2"/>
    <row r="64129" ht="13.15" customHeight="1" x14ac:dyDescent="0.2"/>
    <row r="64130" ht="13.15" customHeight="1" x14ac:dyDescent="0.2"/>
    <row r="64131" ht="13.15" customHeight="1" x14ac:dyDescent="0.2"/>
    <row r="64132" ht="13.15" customHeight="1" x14ac:dyDescent="0.2"/>
    <row r="64133" ht="13.15" customHeight="1" x14ac:dyDescent="0.2"/>
    <row r="64134" ht="13.15" customHeight="1" x14ac:dyDescent="0.2"/>
    <row r="64135" ht="13.15" customHeight="1" x14ac:dyDescent="0.2"/>
    <row r="64136" ht="13.15" customHeight="1" x14ac:dyDescent="0.2"/>
    <row r="64137" ht="13.15" customHeight="1" x14ac:dyDescent="0.2"/>
    <row r="64138" ht="13.15" customHeight="1" x14ac:dyDescent="0.2"/>
    <row r="64139" ht="13.15" customHeight="1" x14ac:dyDescent="0.2"/>
    <row r="64140" ht="13.15" customHeight="1" x14ac:dyDescent="0.2"/>
    <row r="64141" ht="13.15" customHeight="1" x14ac:dyDescent="0.2"/>
    <row r="64142" ht="13.15" customHeight="1" x14ac:dyDescent="0.2"/>
    <row r="64143" ht="13.15" customHeight="1" x14ac:dyDescent="0.2"/>
    <row r="64144" ht="13.15" customHeight="1" x14ac:dyDescent="0.2"/>
    <row r="64145" ht="13.15" customHeight="1" x14ac:dyDescent="0.2"/>
    <row r="64146" ht="13.15" customHeight="1" x14ac:dyDescent="0.2"/>
    <row r="64147" ht="13.15" customHeight="1" x14ac:dyDescent="0.2"/>
    <row r="64148" ht="13.15" customHeight="1" x14ac:dyDescent="0.2"/>
    <row r="64149" ht="13.15" customHeight="1" x14ac:dyDescent="0.2"/>
    <row r="64150" ht="13.15" customHeight="1" x14ac:dyDescent="0.2"/>
    <row r="64151" ht="13.15" customHeight="1" x14ac:dyDescent="0.2"/>
    <row r="64152" ht="13.15" customHeight="1" x14ac:dyDescent="0.2"/>
    <row r="64153" ht="13.15" customHeight="1" x14ac:dyDescent="0.2"/>
    <row r="64154" ht="13.15" customHeight="1" x14ac:dyDescent="0.2"/>
    <row r="64155" ht="13.15" customHeight="1" x14ac:dyDescent="0.2"/>
    <row r="64156" ht="13.15" customHeight="1" x14ac:dyDescent="0.2"/>
    <row r="64157" ht="13.15" customHeight="1" x14ac:dyDescent="0.2"/>
    <row r="64158" ht="13.15" customHeight="1" x14ac:dyDescent="0.2"/>
    <row r="64159" ht="13.15" customHeight="1" x14ac:dyDescent="0.2"/>
    <row r="64160" ht="13.15" customHeight="1" x14ac:dyDescent="0.2"/>
    <row r="64161" ht="13.15" customHeight="1" x14ac:dyDescent="0.2"/>
    <row r="64162" ht="13.15" customHeight="1" x14ac:dyDescent="0.2"/>
    <row r="64163" ht="13.15" customHeight="1" x14ac:dyDescent="0.2"/>
    <row r="64164" ht="13.15" customHeight="1" x14ac:dyDescent="0.2"/>
    <row r="64165" ht="13.15" customHeight="1" x14ac:dyDescent="0.2"/>
    <row r="64166" ht="13.15" customHeight="1" x14ac:dyDescent="0.2"/>
    <row r="64167" ht="13.15" customHeight="1" x14ac:dyDescent="0.2"/>
    <row r="64168" ht="13.15" customHeight="1" x14ac:dyDescent="0.2"/>
    <row r="64169" ht="13.15" customHeight="1" x14ac:dyDescent="0.2"/>
    <row r="64170" ht="13.15" customHeight="1" x14ac:dyDescent="0.2"/>
    <row r="64171" ht="13.15" customHeight="1" x14ac:dyDescent="0.2"/>
    <row r="64172" ht="13.15" customHeight="1" x14ac:dyDescent="0.2"/>
    <row r="64173" ht="13.15" customHeight="1" x14ac:dyDescent="0.2"/>
    <row r="64174" ht="13.15" customHeight="1" x14ac:dyDescent="0.2"/>
    <row r="64175" ht="13.15" customHeight="1" x14ac:dyDescent="0.2"/>
    <row r="64176" ht="13.15" customHeight="1" x14ac:dyDescent="0.2"/>
    <row r="64177" ht="13.15" customHeight="1" x14ac:dyDescent="0.2"/>
    <row r="64178" ht="13.15" customHeight="1" x14ac:dyDescent="0.2"/>
    <row r="64179" ht="13.15" customHeight="1" x14ac:dyDescent="0.2"/>
    <row r="64180" ht="13.15" customHeight="1" x14ac:dyDescent="0.2"/>
    <row r="64181" ht="13.15" customHeight="1" x14ac:dyDescent="0.2"/>
    <row r="64182" ht="13.15" customHeight="1" x14ac:dyDescent="0.2"/>
    <row r="64183" ht="13.15" customHeight="1" x14ac:dyDescent="0.2"/>
    <row r="64184" ht="13.15" customHeight="1" x14ac:dyDescent="0.2"/>
    <row r="64185" ht="13.15" customHeight="1" x14ac:dyDescent="0.2"/>
    <row r="64186" ht="13.15" customHeight="1" x14ac:dyDescent="0.2"/>
    <row r="64187" ht="13.15" customHeight="1" x14ac:dyDescent="0.2"/>
    <row r="64188" ht="13.15" customHeight="1" x14ac:dyDescent="0.2"/>
    <row r="64189" ht="13.15" customHeight="1" x14ac:dyDescent="0.2"/>
    <row r="64190" ht="13.15" customHeight="1" x14ac:dyDescent="0.2"/>
    <row r="64191" ht="13.15" customHeight="1" x14ac:dyDescent="0.2"/>
    <row r="64192" ht="13.15" customHeight="1" x14ac:dyDescent="0.2"/>
    <row r="64193" ht="13.15" customHeight="1" x14ac:dyDescent="0.2"/>
    <row r="64194" ht="13.15" customHeight="1" x14ac:dyDescent="0.2"/>
    <row r="64195" ht="13.15" customHeight="1" x14ac:dyDescent="0.2"/>
    <row r="64196" ht="13.15" customHeight="1" x14ac:dyDescent="0.2"/>
    <row r="64197" ht="13.15" customHeight="1" x14ac:dyDescent="0.2"/>
    <row r="64198" ht="13.15" customHeight="1" x14ac:dyDescent="0.2"/>
    <row r="64199" ht="13.15" customHeight="1" x14ac:dyDescent="0.2"/>
    <row r="64200" ht="13.15" customHeight="1" x14ac:dyDescent="0.2"/>
    <row r="64201" ht="13.15" customHeight="1" x14ac:dyDescent="0.2"/>
    <row r="64202" ht="13.15" customHeight="1" x14ac:dyDescent="0.2"/>
    <row r="64203" ht="13.15" customHeight="1" x14ac:dyDescent="0.2"/>
    <row r="64204" ht="13.15" customHeight="1" x14ac:dyDescent="0.2"/>
    <row r="64205" ht="13.15" customHeight="1" x14ac:dyDescent="0.2"/>
    <row r="64206" ht="13.15" customHeight="1" x14ac:dyDescent="0.2"/>
    <row r="64207" ht="13.15" customHeight="1" x14ac:dyDescent="0.2"/>
    <row r="64208" ht="13.15" customHeight="1" x14ac:dyDescent="0.2"/>
    <row r="64209" ht="13.15" customHeight="1" x14ac:dyDescent="0.2"/>
    <row r="64210" ht="13.15" customHeight="1" x14ac:dyDescent="0.2"/>
    <row r="64211" ht="13.15" customHeight="1" x14ac:dyDescent="0.2"/>
    <row r="64212" ht="13.15" customHeight="1" x14ac:dyDescent="0.2"/>
    <row r="64213" ht="13.15" customHeight="1" x14ac:dyDescent="0.2"/>
    <row r="64214" ht="13.15" customHeight="1" x14ac:dyDescent="0.2"/>
    <row r="64215" ht="13.15" customHeight="1" x14ac:dyDescent="0.2"/>
    <row r="64216" ht="13.15" customHeight="1" x14ac:dyDescent="0.2"/>
    <row r="64217" ht="13.15" customHeight="1" x14ac:dyDescent="0.2"/>
    <row r="64218" ht="13.15" customHeight="1" x14ac:dyDescent="0.2"/>
    <row r="64219" ht="13.15" customHeight="1" x14ac:dyDescent="0.2"/>
    <row r="64220" ht="13.15" customHeight="1" x14ac:dyDescent="0.2"/>
    <row r="64221" ht="13.15" customHeight="1" x14ac:dyDescent="0.2"/>
    <row r="64222" ht="13.15" customHeight="1" x14ac:dyDescent="0.2"/>
    <row r="64223" ht="13.15" customHeight="1" x14ac:dyDescent="0.2"/>
    <row r="64224" ht="13.15" customHeight="1" x14ac:dyDescent="0.2"/>
    <row r="64225" ht="13.15" customHeight="1" x14ac:dyDescent="0.2"/>
    <row r="64226" ht="13.15" customHeight="1" x14ac:dyDescent="0.2"/>
    <row r="64227" ht="13.15" customHeight="1" x14ac:dyDescent="0.2"/>
    <row r="64228" ht="13.15" customHeight="1" x14ac:dyDescent="0.2"/>
    <row r="64229" ht="13.15" customHeight="1" x14ac:dyDescent="0.2"/>
    <row r="64230" ht="13.15" customHeight="1" x14ac:dyDescent="0.2"/>
    <row r="64231" ht="13.15" customHeight="1" x14ac:dyDescent="0.2"/>
    <row r="64232" ht="13.15" customHeight="1" x14ac:dyDescent="0.2"/>
    <row r="64233" ht="13.15" customHeight="1" x14ac:dyDescent="0.2"/>
    <row r="64234" ht="13.15" customHeight="1" x14ac:dyDescent="0.2"/>
    <row r="64235" ht="13.15" customHeight="1" x14ac:dyDescent="0.2"/>
    <row r="64236" ht="13.15" customHeight="1" x14ac:dyDescent="0.2"/>
    <row r="64237" ht="13.15" customHeight="1" x14ac:dyDescent="0.2"/>
    <row r="64238" ht="13.15" customHeight="1" x14ac:dyDescent="0.2"/>
    <row r="64239" ht="13.15" customHeight="1" x14ac:dyDescent="0.2"/>
    <row r="64240" ht="13.15" customHeight="1" x14ac:dyDescent="0.2"/>
    <row r="64241" ht="13.15" customHeight="1" x14ac:dyDescent="0.2"/>
    <row r="64242" ht="13.15" customHeight="1" x14ac:dyDescent="0.2"/>
    <row r="64243" ht="13.15" customHeight="1" x14ac:dyDescent="0.2"/>
    <row r="64244" ht="13.15" customHeight="1" x14ac:dyDescent="0.2"/>
    <row r="64245" ht="13.15" customHeight="1" x14ac:dyDescent="0.2"/>
    <row r="64246" ht="13.15" customHeight="1" x14ac:dyDescent="0.2"/>
    <row r="64247" ht="13.15" customHeight="1" x14ac:dyDescent="0.2"/>
    <row r="64248" ht="13.15" customHeight="1" x14ac:dyDescent="0.2"/>
    <row r="64249" ht="13.15" customHeight="1" x14ac:dyDescent="0.2"/>
    <row r="64250" ht="13.15" customHeight="1" x14ac:dyDescent="0.2"/>
    <row r="64251" ht="13.15" customHeight="1" x14ac:dyDescent="0.2"/>
    <row r="64252" ht="13.15" customHeight="1" x14ac:dyDescent="0.2"/>
    <row r="64253" ht="13.15" customHeight="1" x14ac:dyDescent="0.2"/>
    <row r="64254" ht="13.15" customHeight="1" x14ac:dyDescent="0.2"/>
    <row r="64255" ht="13.15" customHeight="1" x14ac:dyDescent="0.2"/>
    <row r="64256" ht="13.15" customHeight="1" x14ac:dyDescent="0.2"/>
    <row r="64257" ht="13.15" customHeight="1" x14ac:dyDescent="0.2"/>
    <row r="64258" ht="13.15" customHeight="1" x14ac:dyDescent="0.2"/>
    <row r="64259" ht="13.15" customHeight="1" x14ac:dyDescent="0.2"/>
    <row r="64260" ht="13.15" customHeight="1" x14ac:dyDescent="0.2"/>
    <row r="64261" ht="13.15" customHeight="1" x14ac:dyDescent="0.2"/>
    <row r="64262" ht="13.15" customHeight="1" x14ac:dyDescent="0.2"/>
    <row r="64263" ht="13.15" customHeight="1" x14ac:dyDescent="0.2"/>
    <row r="64264" ht="13.15" customHeight="1" x14ac:dyDescent="0.2"/>
    <row r="64265" ht="13.15" customHeight="1" x14ac:dyDescent="0.2"/>
    <row r="64266" ht="13.15" customHeight="1" x14ac:dyDescent="0.2"/>
    <row r="64267" ht="13.15" customHeight="1" x14ac:dyDescent="0.2"/>
    <row r="64268" ht="13.15" customHeight="1" x14ac:dyDescent="0.2"/>
    <row r="64269" ht="13.15" customHeight="1" x14ac:dyDescent="0.2"/>
    <row r="64270" ht="13.15" customHeight="1" x14ac:dyDescent="0.2"/>
    <row r="64271" ht="13.15" customHeight="1" x14ac:dyDescent="0.2"/>
    <row r="64272" ht="13.15" customHeight="1" x14ac:dyDescent="0.2"/>
    <row r="64273" ht="13.15" customHeight="1" x14ac:dyDescent="0.2"/>
    <row r="64274" ht="13.15" customHeight="1" x14ac:dyDescent="0.2"/>
    <row r="64275" ht="13.15" customHeight="1" x14ac:dyDescent="0.2"/>
    <row r="64276" ht="13.15" customHeight="1" x14ac:dyDescent="0.2"/>
    <row r="64277" ht="13.15" customHeight="1" x14ac:dyDescent="0.2"/>
    <row r="64278" ht="13.15" customHeight="1" x14ac:dyDescent="0.2"/>
    <row r="64279" ht="13.15" customHeight="1" x14ac:dyDescent="0.2"/>
    <row r="64280" ht="13.15" customHeight="1" x14ac:dyDescent="0.2"/>
    <row r="64281" ht="13.15" customHeight="1" x14ac:dyDescent="0.2"/>
    <row r="64282" ht="13.15" customHeight="1" x14ac:dyDescent="0.2"/>
    <row r="64283" ht="13.15" customHeight="1" x14ac:dyDescent="0.2"/>
    <row r="64284" ht="13.15" customHeight="1" x14ac:dyDescent="0.2"/>
    <row r="64285" ht="13.15" customHeight="1" x14ac:dyDescent="0.2"/>
    <row r="64286" ht="13.15" customHeight="1" x14ac:dyDescent="0.2"/>
    <row r="64287" ht="13.15" customHeight="1" x14ac:dyDescent="0.2"/>
    <row r="64288" ht="13.15" customHeight="1" x14ac:dyDescent="0.2"/>
    <row r="64289" ht="13.15" customHeight="1" x14ac:dyDescent="0.2"/>
    <row r="64290" ht="13.15" customHeight="1" x14ac:dyDescent="0.2"/>
    <row r="64291" ht="13.15" customHeight="1" x14ac:dyDescent="0.2"/>
    <row r="64292" ht="13.15" customHeight="1" x14ac:dyDescent="0.2"/>
    <row r="64293" ht="13.15" customHeight="1" x14ac:dyDescent="0.2"/>
    <row r="64294" ht="13.15" customHeight="1" x14ac:dyDescent="0.2"/>
    <row r="64295" ht="13.15" customHeight="1" x14ac:dyDescent="0.2"/>
    <row r="64296" ht="13.15" customHeight="1" x14ac:dyDescent="0.2"/>
    <row r="64297" ht="13.15" customHeight="1" x14ac:dyDescent="0.2"/>
    <row r="64298" ht="13.15" customHeight="1" x14ac:dyDescent="0.2"/>
    <row r="64299" ht="13.15" customHeight="1" x14ac:dyDescent="0.2"/>
    <row r="64300" ht="13.15" customHeight="1" x14ac:dyDescent="0.2"/>
    <row r="64301" ht="13.15" customHeight="1" x14ac:dyDescent="0.2"/>
    <row r="64302" ht="13.15" customHeight="1" x14ac:dyDescent="0.2"/>
    <row r="64303" ht="13.15" customHeight="1" x14ac:dyDescent="0.2"/>
    <row r="64304" ht="13.15" customHeight="1" x14ac:dyDescent="0.2"/>
    <row r="64305" ht="13.15" customHeight="1" x14ac:dyDescent="0.2"/>
    <row r="64306" ht="13.15" customHeight="1" x14ac:dyDescent="0.2"/>
    <row r="64307" ht="13.15" customHeight="1" x14ac:dyDescent="0.2"/>
    <row r="64308" ht="13.15" customHeight="1" x14ac:dyDescent="0.2"/>
    <row r="64309" ht="13.15" customHeight="1" x14ac:dyDescent="0.2"/>
    <row r="64310" ht="13.15" customHeight="1" x14ac:dyDescent="0.2"/>
    <row r="64311" ht="13.15" customHeight="1" x14ac:dyDescent="0.2"/>
    <row r="64312" ht="13.15" customHeight="1" x14ac:dyDescent="0.2"/>
    <row r="64313" ht="13.15" customHeight="1" x14ac:dyDescent="0.2"/>
    <row r="64314" ht="13.15" customHeight="1" x14ac:dyDescent="0.2"/>
    <row r="64315" ht="13.15" customHeight="1" x14ac:dyDescent="0.2"/>
    <row r="64316" ht="13.15" customHeight="1" x14ac:dyDescent="0.2"/>
    <row r="64317" ht="13.15" customHeight="1" x14ac:dyDescent="0.2"/>
    <row r="64318" ht="13.15" customHeight="1" x14ac:dyDescent="0.2"/>
    <row r="64319" ht="13.15" customHeight="1" x14ac:dyDescent="0.2"/>
    <row r="64320" ht="13.15" customHeight="1" x14ac:dyDescent="0.2"/>
    <row r="64321" ht="13.15" customHeight="1" x14ac:dyDescent="0.2"/>
    <row r="64322" ht="13.15" customHeight="1" x14ac:dyDescent="0.2"/>
    <row r="64323" ht="13.15" customHeight="1" x14ac:dyDescent="0.2"/>
    <row r="64324" ht="13.15" customHeight="1" x14ac:dyDescent="0.2"/>
    <row r="64325" ht="13.15" customHeight="1" x14ac:dyDescent="0.2"/>
    <row r="64326" ht="13.15" customHeight="1" x14ac:dyDescent="0.2"/>
    <row r="64327" ht="13.15" customHeight="1" x14ac:dyDescent="0.2"/>
    <row r="64328" ht="13.15" customHeight="1" x14ac:dyDescent="0.2"/>
    <row r="64329" ht="13.15" customHeight="1" x14ac:dyDescent="0.2"/>
    <row r="64330" ht="13.15" customHeight="1" x14ac:dyDescent="0.2"/>
    <row r="64331" ht="13.15" customHeight="1" x14ac:dyDescent="0.2"/>
    <row r="64332" ht="13.15" customHeight="1" x14ac:dyDescent="0.2"/>
    <row r="64333" ht="13.15" customHeight="1" x14ac:dyDescent="0.2"/>
    <row r="64334" ht="13.15" customHeight="1" x14ac:dyDescent="0.2"/>
    <row r="64335" ht="13.15" customHeight="1" x14ac:dyDescent="0.2"/>
    <row r="64336" ht="13.15" customHeight="1" x14ac:dyDescent="0.2"/>
    <row r="64337" ht="13.15" customHeight="1" x14ac:dyDescent="0.2"/>
    <row r="64338" ht="13.15" customHeight="1" x14ac:dyDescent="0.2"/>
    <row r="64339" ht="13.15" customHeight="1" x14ac:dyDescent="0.2"/>
    <row r="64340" ht="13.15" customHeight="1" x14ac:dyDescent="0.2"/>
    <row r="64341" ht="13.15" customHeight="1" x14ac:dyDescent="0.2"/>
    <row r="64342" ht="13.15" customHeight="1" x14ac:dyDescent="0.2"/>
    <row r="64343" ht="13.15" customHeight="1" x14ac:dyDescent="0.2"/>
    <row r="64344" ht="13.15" customHeight="1" x14ac:dyDescent="0.2"/>
    <row r="64345" ht="13.15" customHeight="1" x14ac:dyDescent="0.2"/>
    <row r="64346" ht="13.15" customHeight="1" x14ac:dyDescent="0.2"/>
    <row r="64347" ht="13.15" customHeight="1" x14ac:dyDescent="0.2"/>
    <row r="64348" ht="13.15" customHeight="1" x14ac:dyDescent="0.2"/>
    <row r="64349" ht="13.15" customHeight="1" x14ac:dyDescent="0.2"/>
    <row r="64350" ht="13.15" customHeight="1" x14ac:dyDescent="0.2"/>
    <row r="64351" ht="13.15" customHeight="1" x14ac:dyDescent="0.2"/>
    <row r="64352" ht="13.15" customHeight="1" x14ac:dyDescent="0.2"/>
    <row r="64353" ht="13.15" customHeight="1" x14ac:dyDescent="0.2"/>
    <row r="64354" ht="13.15" customHeight="1" x14ac:dyDescent="0.2"/>
    <row r="64355" ht="13.15" customHeight="1" x14ac:dyDescent="0.2"/>
    <row r="64356" ht="13.15" customHeight="1" x14ac:dyDescent="0.2"/>
    <row r="64357" ht="13.15" customHeight="1" x14ac:dyDescent="0.2"/>
    <row r="64358" ht="13.15" customHeight="1" x14ac:dyDescent="0.2"/>
    <row r="64359" ht="13.15" customHeight="1" x14ac:dyDescent="0.2"/>
    <row r="64360" ht="13.15" customHeight="1" x14ac:dyDescent="0.2"/>
    <row r="64361" ht="13.15" customHeight="1" x14ac:dyDescent="0.2"/>
    <row r="64362" ht="13.15" customHeight="1" x14ac:dyDescent="0.2"/>
    <row r="64363" ht="13.15" customHeight="1" x14ac:dyDescent="0.2"/>
    <row r="64364" ht="13.15" customHeight="1" x14ac:dyDescent="0.2"/>
    <row r="64365" ht="13.15" customHeight="1" x14ac:dyDescent="0.2"/>
    <row r="64366" ht="13.15" customHeight="1" x14ac:dyDescent="0.2"/>
    <row r="64367" ht="13.15" customHeight="1" x14ac:dyDescent="0.2"/>
    <row r="64368" ht="13.15" customHeight="1" x14ac:dyDescent="0.2"/>
    <row r="64369" ht="13.15" customHeight="1" x14ac:dyDescent="0.2"/>
    <row r="64370" ht="13.15" customHeight="1" x14ac:dyDescent="0.2"/>
    <row r="64371" ht="13.15" customHeight="1" x14ac:dyDescent="0.2"/>
    <row r="64372" ht="13.15" customHeight="1" x14ac:dyDescent="0.2"/>
    <row r="64373" ht="13.15" customHeight="1" x14ac:dyDescent="0.2"/>
    <row r="64374" ht="13.15" customHeight="1" x14ac:dyDescent="0.2"/>
    <row r="64375" ht="13.15" customHeight="1" x14ac:dyDescent="0.2"/>
    <row r="64376" ht="13.15" customHeight="1" x14ac:dyDescent="0.2"/>
    <row r="64377" ht="13.15" customHeight="1" x14ac:dyDescent="0.2"/>
    <row r="64378" ht="13.15" customHeight="1" x14ac:dyDescent="0.2"/>
    <row r="64379" ht="13.15" customHeight="1" x14ac:dyDescent="0.2"/>
    <row r="64380" ht="13.15" customHeight="1" x14ac:dyDescent="0.2"/>
    <row r="64381" ht="13.15" customHeight="1" x14ac:dyDescent="0.2"/>
    <row r="64382" ht="13.15" customHeight="1" x14ac:dyDescent="0.2"/>
    <row r="64383" ht="13.15" customHeight="1" x14ac:dyDescent="0.2"/>
    <row r="64384" ht="13.15" customHeight="1" x14ac:dyDescent="0.2"/>
    <row r="64385" ht="13.15" customHeight="1" x14ac:dyDescent="0.2"/>
    <row r="64386" ht="13.15" customHeight="1" x14ac:dyDescent="0.2"/>
    <row r="64387" ht="13.15" customHeight="1" x14ac:dyDescent="0.2"/>
    <row r="64388" ht="13.15" customHeight="1" x14ac:dyDescent="0.2"/>
    <row r="64389" ht="13.15" customHeight="1" x14ac:dyDescent="0.2"/>
    <row r="64390" ht="13.15" customHeight="1" x14ac:dyDescent="0.2"/>
    <row r="64391" ht="13.15" customHeight="1" x14ac:dyDescent="0.2"/>
    <row r="64392" ht="13.15" customHeight="1" x14ac:dyDescent="0.2"/>
    <row r="64393" ht="13.15" customHeight="1" x14ac:dyDescent="0.2"/>
    <row r="64394" ht="13.15" customHeight="1" x14ac:dyDescent="0.2"/>
    <row r="64395" ht="13.15" customHeight="1" x14ac:dyDescent="0.2"/>
    <row r="64396" ht="13.15" customHeight="1" x14ac:dyDescent="0.2"/>
    <row r="64397" ht="13.15" customHeight="1" x14ac:dyDescent="0.2"/>
    <row r="64398" ht="13.15" customHeight="1" x14ac:dyDescent="0.2"/>
    <row r="64399" ht="13.15" customHeight="1" x14ac:dyDescent="0.2"/>
    <row r="64400" ht="13.15" customHeight="1" x14ac:dyDescent="0.2"/>
    <row r="64401" ht="13.15" customHeight="1" x14ac:dyDescent="0.2"/>
    <row r="64402" ht="13.15" customHeight="1" x14ac:dyDescent="0.2"/>
    <row r="64403" ht="13.15" customHeight="1" x14ac:dyDescent="0.2"/>
    <row r="64404" ht="13.15" customHeight="1" x14ac:dyDescent="0.2"/>
    <row r="64405" ht="13.15" customHeight="1" x14ac:dyDescent="0.2"/>
    <row r="64406" ht="13.15" customHeight="1" x14ac:dyDescent="0.2"/>
    <row r="64407" ht="13.15" customHeight="1" x14ac:dyDescent="0.2"/>
    <row r="64408" ht="13.15" customHeight="1" x14ac:dyDescent="0.2"/>
    <row r="64409" ht="13.15" customHeight="1" x14ac:dyDescent="0.2"/>
    <row r="64410" ht="13.15" customHeight="1" x14ac:dyDescent="0.2"/>
    <row r="64411" ht="13.15" customHeight="1" x14ac:dyDescent="0.2"/>
    <row r="64412" ht="13.15" customHeight="1" x14ac:dyDescent="0.2"/>
    <row r="64413" ht="13.15" customHeight="1" x14ac:dyDescent="0.2"/>
    <row r="64414" ht="13.15" customHeight="1" x14ac:dyDescent="0.2"/>
    <row r="64415" ht="13.15" customHeight="1" x14ac:dyDescent="0.2"/>
    <row r="64416" ht="13.15" customHeight="1" x14ac:dyDescent="0.2"/>
    <row r="64417" ht="13.15" customHeight="1" x14ac:dyDescent="0.2"/>
    <row r="64418" ht="13.15" customHeight="1" x14ac:dyDescent="0.2"/>
    <row r="64419" ht="13.15" customHeight="1" x14ac:dyDescent="0.2"/>
    <row r="64420" ht="13.15" customHeight="1" x14ac:dyDescent="0.2"/>
    <row r="64421" ht="13.15" customHeight="1" x14ac:dyDescent="0.2"/>
    <row r="64422" ht="13.15" customHeight="1" x14ac:dyDescent="0.2"/>
    <row r="64423" ht="13.15" customHeight="1" x14ac:dyDescent="0.2"/>
    <row r="64424" ht="13.15" customHeight="1" x14ac:dyDescent="0.2"/>
    <row r="64425" ht="13.15" customHeight="1" x14ac:dyDescent="0.2"/>
    <row r="64426" ht="13.15" customHeight="1" x14ac:dyDescent="0.2"/>
    <row r="64427" ht="13.15" customHeight="1" x14ac:dyDescent="0.2"/>
    <row r="64428" ht="13.15" customHeight="1" x14ac:dyDescent="0.2"/>
    <row r="64429" ht="13.15" customHeight="1" x14ac:dyDescent="0.2"/>
    <row r="64430" ht="13.15" customHeight="1" x14ac:dyDescent="0.2"/>
    <row r="64431" ht="13.15" customHeight="1" x14ac:dyDescent="0.2"/>
    <row r="64432" ht="13.15" customHeight="1" x14ac:dyDescent="0.2"/>
    <row r="64433" ht="13.15" customHeight="1" x14ac:dyDescent="0.2"/>
    <row r="64434" ht="13.15" customHeight="1" x14ac:dyDescent="0.2"/>
    <row r="64435" ht="13.15" customHeight="1" x14ac:dyDescent="0.2"/>
    <row r="64436" ht="13.15" customHeight="1" x14ac:dyDescent="0.2"/>
    <row r="64437" ht="13.15" customHeight="1" x14ac:dyDescent="0.2"/>
    <row r="64438" ht="13.15" customHeight="1" x14ac:dyDescent="0.2"/>
    <row r="64439" ht="13.15" customHeight="1" x14ac:dyDescent="0.2"/>
    <row r="64440" ht="13.15" customHeight="1" x14ac:dyDescent="0.2"/>
    <row r="64441" ht="13.15" customHeight="1" x14ac:dyDescent="0.2"/>
    <row r="64442" ht="13.15" customHeight="1" x14ac:dyDescent="0.2"/>
    <row r="64443" ht="13.15" customHeight="1" x14ac:dyDescent="0.2"/>
    <row r="64444" ht="13.15" customHeight="1" x14ac:dyDescent="0.2"/>
    <row r="64445" ht="13.15" customHeight="1" x14ac:dyDescent="0.2"/>
    <row r="64446" ht="13.15" customHeight="1" x14ac:dyDescent="0.2"/>
    <row r="64447" ht="13.15" customHeight="1" x14ac:dyDescent="0.2"/>
    <row r="64448" ht="13.15" customHeight="1" x14ac:dyDescent="0.2"/>
    <row r="64449" ht="13.15" customHeight="1" x14ac:dyDescent="0.2"/>
    <row r="64450" ht="13.15" customHeight="1" x14ac:dyDescent="0.2"/>
    <row r="64451" ht="13.15" customHeight="1" x14ac:dyDescent="0.2"/>
    <row r="64452" ht="13.15" customHeight="1" x14ac:dyDescent="0.2"/>
    <row r="64453" ht="13.15" customHeight="1" x14ac:dyDescent="0.2"/>
    <row r="64454" ht="13.15" customHeight="1" x14ac:dyDescent="0.2"/>
    <row r="64455" ht="13.15" customHeight="1" x14ac:dyDescent="0.2"/>
    <row r="64456" ht="13.15" customHeight="1" x14ac:dyDescent="0.2"/>
    <row r="64457" ht="13.15" customHeight="1" x14ac:dyDescent="0.2"/>
    <row r="64458" ht="13.15" customHeight="1" x14ac:dyDescent="0.2"/>
    <row r="64459" ht="13.15" customHeight="1" x14ac:dyDescent="0.2"/>
    <row r="64460" ht="13.15" customHeight="1" x14ac:dyDescent="0.2"/>
    <row r="64461" ht="13.15" customHeight="1" x14ac:dyDescent="0.2"/>
    <row r="64462" ht="13.15" customHeight="1" x14ac:dyDescent="0.2"/>
    <row r="64463" ht="13.15" customHeight="1" x14ac:dyDescent="0.2"/>
    <row r="64464" ht="13.15" customHeight="1" x14ac:dyDescent="0.2"/>
    <row r="64465" ht="13.15" customHeight="1" x14ac:dyDescent="0.2"/>
    <row r="64466" ht="13.15" customHeight="1" x14ac:dyDescent="0.2"/>
    <row r="64467" ht="13.15" customHeight="1" x14ac:dyDescent="0.2"/>
    <row r="64468" ht="13.15" customHeight="1" x14ac:dyDescent="0.2"/>
    <row r="64469" ht="13.15" customHeight="1" x14ac:dyDescent="0.2"/>
    <row r="64470" ht="13.15" customHeight="1" x14ac:dyDescent="0.2"/>
    <row r="64471" ht="13.15" customHeight="1" x14ac:dyDescent="0.2"/>
    <row r="64472" ht="13.15" customHeight="1" x14ac:dyDescent="0.2"/>
    <row r="64473" ht="13.15" customHeight="1" x14ac:dyDescent="0.2"/>
    <row r="64474" ht="13.15" customHeight="1" x14ac:dyDescent="0.2"/>
    <row r="64475" ht="13.15" customHeight="1" x14ac:dyDescent="0.2"/>
    <row r="64476" ht="13.15" customHeight="1" x14ac:dyDescent="0.2"/>
    <row r="64477" ht="13.15" customHeight="1" x14ac:dyDescent="0.2"/>
    <row r="64478" ht="13.15" customHeight="1" x14ac:dyDescent="0.2"/>
    <row r="64479" ht="13.15" customHeight="1" x14ac:dyDescent="0.2"/>
    <row r="64480" ht="13.15" customHeight="1" x14ac:dyDescent="0.2"/>
    <row r="64481" ht="13.15" customHeight="1" x14ac:dyDescent="0.2"/>
    <row r="64482" ht="13.15" customHeight="1" x14ac:dyDescent="0.2"/>
    <row r="64483" ht="13.15" customHeight="1" x14ac:dyDescent="0.2"/>
    <row r="64484" ht="13.15" customHeight="1" x14ac:dyDescent="0.2"/>
    <row r="64485" ht="13.15" customHeight="1" x14ac:dyDescent="0.2"/>
    <row r="64486" ht="13.15" customHeight="1" x14ac:dyDescent="0.2"/>
    <row r="64487" ht="13.15" customHeight="1" x14ac:dyDescent="0.2"/>
    <row r="64488" ht="13.15" customHeight="1" x14ac:dyDescent="0.2"/>
    <row r="64489" ht="13.15" customHeight="1" x14ac:dyDescent="0.2"/>
    <row r="64490" ht="13.15" customHeight="1" x14ac:dyDescent="0.2"/>
    <row r="64491" ht="13.15" customHeight="1" x14ac:dyDescent="0.2"/>
    <row r="64492" ht="13.15" customHeight="1" x14ac:dyDescent="0.2"/>
    <row r="64493" ht="13.15" customHeight="1" x14ac:dyDescent="0.2"/>
    <row r="64494" ht="13.15" customHeight="1" x14ac:dyDescent="0.2"/>
    <row r="64495" ht="13.15" customHeight="1" x14ac:dyDescent="0.2"/>
    <row r="64496" ht="13.15" customHeight="1" x14ac:dyDescent="0.2"/>
    <row r="64497" ht="13.15" customHeight="1" x14ac:dyDescent="0.2"/>
    <row r="64498" ht="13.15" customHeight="1" x14ac:dyDescent="0.2"/>
    <row r="64499" ht="13.15" customHeight="1" x14ac:dyDescent="0.2"/>
    <row r="64500" ht="13.15" customHeight="1" x14ac:dyDescent="0.2"/>
    <row r="64501" ht="13.15" customHeight="1" x14ac:dyDescent="0.2"/>
    <row r="64502" ht="13.15" customHeight="1" x14ac:dyDescent="0.2"/>
    <row r="64503" ht="13.15" customHeight="1" x14ac:dyDescent="0.2"/>
    <row r="64504" ht="13.15" customHeight="1" x14ac:dyDescent="0.2"/>
    <row r="64505" ht="13.15" customHeight="1" x14ac:dyDescent="0.2"/>
    <row r="64506" ht="13.15" customHeight="1" x14ac:dyDescent="0.2"/>
    <row r="64507" ht="13.15" customHeight="1" x14ac:dyDescent="0.2"/>
    <row r="64508" ht="13.15" customHeight="1" x14ac:dyDescent="0.2"/>
    <row r="64509" ht="13.15" customHeight="1" x14ac:dyDescent="0.2"/>
    <row r="64510" ht="13.15" customHeight="1" x14ac:dyDescent="0.2"/>
    <row r="64511" ht="13.15" customHeight="1" x14ac:dyDescent="0.2"/>
    <row r="64512" ht="13.15" customHeight="1" x14ac:dyDescent="0.2"/>
    <row r="64513" ht="13.15" customHeight="1" x14ac:dyDescent="0.2"/>
    <row r="64514" ht="13.15" customHeight="1" x14ac:dyDescent="0.2"/>
    <row r="64515" ht="13.15" customHeight="1" x14ac:dyDescent="0.2"/>
    <row r="64516" ht="13.15" customHeight="1" x14ac:dyDescent="0.2"/>
    <row r="64517" ht="13.15" customHeight="1" x14ac:dyDescent="0.2"/>
    <row r="64518" ht="13.15" customHeight="1" x14ac:dyDescent="0.2"/>
    <row r="64519" ht="13.15" customHeight="1" x14ac:dyDescent="0.2"/>
    <row r="64520" ht="13.15" customHeight="1" x14ac:dyDescent="0.2"/>
    <row r="64521" ht="13.15" customHeight="1" x14ac:dyDescent="0.2"/>
    <row r="64522" ht="13.15" customHeight="1" x14ac:dyDescent="0.2"/>
    <row r="64523" ht="13.15" customHeight="1" x14ac:dyDescent="0.2"/>
    <row r="64524" ht="13.15" customHeight="1" x14ac:dyDescent="0.2"/>
    <row r="64525" ht="13.15" customHeight="1" x14ac:dyDescent="0.2"/>
    <row r="64526" ht="13.15" customHeight="1" x14ac:dyDescent="0.2"/>
    <row r="64527" ht="13.15" customHeight="1" x14ac:dyDescent="0.2"/>
    <row r="64528" ht="13.15" customHeight="1" x14ac:dyDescent="0.2"/>
    <row r="64529" ht="13.15" customHeight="1" x14ac:dyDescent="0.2"/>
    <row r="64530" ht="13.15" customHeight="1" x14ac:dyDescent="0.2"/>
    <row r="64531" ht="13.15" customHeight="1" x14ac:dyDescent="0.2"/>
    <row r="64532" ht="13.15" customHeight="1" x14ac:dyDescent="0.2"/>
    <row r="64533" ht="13.15" customHeight="1" x14ac:dyDescent="0.2"/>
    <row r="64534" ht="13.15" customHeight="1" x14ac:dyDescent="0.2"/>
    <row r="64535" ht="13.15" customHeight="1" x14ac:dyDescent="0.2"/>
    <row r="64536" ht="13.15" customHeight="1" x14ac:dyDescent="0.2"/>
    <row r="64537" ht="13.15" customHeight="1" x14ac:dyDescent="0.2"/>
    <row r="64538" ht="13.15" customHeight="1" x14ac:dyDescent="0.2"/>
    <row r="64539" ht="13.15" customHeight="1" x14ac:dyDescent="0.2"/>
    <row r="64540" ht="13.15" customHeight="1" x14ac:dyDescent="0.2"/>
    <row r="64541" ht="13.15" customHeight="1" x14ac:dyDescent="0.2"/>
    <row r="64542" ht="13.15" customHeight="1" x14ac:dyDescent="0.2"/>
    <row r="64543" ht="13.15" customHeight="1" x14ac:dyDescent="0.2"/>
    <row r="64544" ht="13.15" customHeight="1" x14ac:dyDescent="0.2"/>
    <row r="64545" ht="13.15" customHeight="1" x14ac:dyDescent="0.2"/>
    <row r="64546" ht="13.15" customHeight="1" x14ac:dyDescent="0.2"/>
    <row r="64547" ht="13.15" customHeight="1" x14ac:dyDescent="0.2"/>
    <row r="64548" ht="13.15" customHeight="1" x14ac:dyDescent="0.2"/>
    <row r="64549" ht="13.15" customHeight="1" x14ac:dyDescent="0.2"/>
    <row r="64550" ht="13.15" customHeight="1" x14ac:dyDescent="0.2"/>
    <row r="64551" ht="13.15" customHeight="1" x14ac:dyDescent="0.2"/>
    <row r="64552" ht="13.15" customHeight="1" x14ac:dyDescent="0.2"/>
    <row r="64553" ht="13.15" customHeight="1" x14ac:dyDescent="0.2"/>
    <row r="64554" ht="13.15" customHeight="1" x14ac:dyDescent="0.2"/>
    <row r="64555" ht="13.15" customHeight="1" x14ac:dyDescent="0.2"/>
    <row r="64556" ht="13.15" customHeight="1" x14ac:dyDescent="0.2"/>
    <row r="64557" ht="13.15" customHeight="1" x14ac:dyDescent="0.2"/>
    <row r="64558" ht="13.15" customHeight="1" x14ac:dyDescent="0.2"/>
    <row r="64559" ht="13.15" customHeight="1" x14ac:dyDescent="0.2"/>
    <row r="64560" ht="13.15" customHeight="1" x14ac:dyDescent="0.2"/>
    <row r="64561" ht="13.15" customHeight="1" x14ac:dyDescent="0.2"/>
    <row r="64562" ht="13.15" customHeight="1" x14ac:dyDescent="0.2"/>
    <row r="64563" ht="13.15" customHeight="1" x14ac:dyDescent="0.2"/>
    <row r="64564" ht="13.15" customHeight="1" x14ac:dyDescent="0.2"/>
    <row r="64565" ht="13.15" customHeight="1" x14ac:dyDescent="0.2"/>
    <row r="64566" ht="13.15" customHeight="1" x14ac:dyDescent="0.2"/>
    <row r="64567" ht="13.15" customHeight="1" x14ac:dyDescent="0.2"/>
    <row r="64568" ht="13.15" customHeight="1" x14ac:dyDescent="0.2"/>
    <row r="64569" ht="13.15" customHeight="1" x14ac:dyDescent="0.2"/>
    <row r="64570" ht="13.15" customHeight="1" x14ac:dyDescent="0.2"/>
    <row r="64571" ht="13.15" customHeight="1" x14ac:dyDescent="0.2"/>
    <row r="64572" ht="13.15" customHeight="1" x14ac:dyDescent="0.2"/>
    <row r="64573" ht="13.15" customHeight="1" x14ac:dyDescent="0.2"/>
    <row r="64574" ht="13.15" customHeight="1" x14ac:dyDescent="0.2"/>
    <row r="64575" ht="13.15" customHeight="1" x14ac:dyDescent="0.2"/>
    <row r="64576" ht="13.15" customHeight="1" x14ac:dyDescent="0.2"/>
    <row r="64577" ht="13.15" customHeight="1" x14ac:dyDescent="0.2"/>
    <row r="64578" ht="13.15" customHeight="1" x14ac:dyDescent="0.2"/>
    <row r="64579" ht="13.15" customHeight="1" x14ac:dyDescent="0.2"/>
    <row r="64580" ht="13.15" customHeight="1" x14ac:dyDescent="0.2"/>
    <row r="64581" ht="13.15" customHeight="1" x14ac:dyDescent="0.2"/>
    <row r="64582" ht="13.15" customHeight="1" x14ac:dyDescent="0.2"/>
    <row r="64583" ht="13.15" customHeight="1" x14ac:dyDescent="0.2"/>
    <row r="64584" ht="13.15" customHeight="1" x14ac:dyDescent="0.2"/>
    <row r="64585" ht="13.15" customHeight="1" x14ac:dyDescent="0.2"/>
    <row r="64586" ht="13.15" customHeight="1" x14ac:dyDescent="0.2"/>
    <row r="64587" ht="13.15" customHeight="1" x14ac:dyDescent="0.2"/>
    <row r="64588" ht="13.15" customHeight="1" x14ac:dyDescent="0.2"/>
    <row r="64589" ht="13.15" customHeight="1" x14ac:dyDescent="0.2"/>
    <row r="64590" ht="13.15" customHeight="1" x14ac:dyDescent="0.2"/>
    <row r="64591" ht="13.15" customHeight="1" x14ac:dyDescent="0.2"/>
    <row r="64592" ht="13.15" customHeight="1" x14ac:dyDescent="0.2"/>
    <row r="64593" ht="13.15" customHeight="1" x14ac:dyDescent="0.2"/>
    <row r="64594" ht="13.15" customHeight="1" x14ac:dyDescent="0.2"/>
    <row r="64595" ht="13.15" customHeight="1" x14ac:dyDescent="0.2"/>
    <row r="64596" ht="13.15" customHeight="1" x14ac:dyDescent="0.2"/>
    <row r="64597" ht="13.15" customHeight="1" x14ac:dyDescent="0.2"/>
    <row r="64598" ht="13.15" customHeight="1" x14ac:dyDescent="0.2"/>
    <row r="64599" ht="13.15" customHeight="1" x14ac:dyDescent="0.2"/>
    <row r="64600" ht="13.15" customHeight="1" x14ac:dyDescent="0.2"/>
    <row r="64601" ht="13.15" customHeight="1" x14ac:dyDescent="0.2"/>
    <row r="64602" ht="13.15" customHeight="1" x14ac:dyDescent="0.2"/>
    <row r="64603" ht="13.15" customHeight="1" x14ac:dyDescent="0.2"/>
    <row r="64604" ht="13.15" customHeight="1" x14ac:dyDescent="0.2"/>
    <row r="64605" ht="13.15" customHeight="1" x14ac:dyDescent="0.2"/>
    <row r="64606" ht="13.15" customHeight="1" x14ac:dyDescent="0.2"/>
    <row r="64607" ht="13.15" customHeight="1" x14ac:dyDescent="0.2"/>
    <row r="64608" ht="13.15" customHeight="1" x14ac:dyDescent="0.2"/>
    <row r="64609" ht="13.15" customHeight="1" x14ac:dyDescent="0.2"/>
    <row r="64610" ht="13.15" customHeight="1" x14ac:dyDescent="0.2"/>
    <row r="64611" ht="13.15" customHeight="1" x14ac:dyDescent="0.2"/>
    <row r="64612" ht="13.15" customHeight="1" x14ac:dyDescent="0.2"/>
    <row r="64613" ht="13.15" customHeight="1" x14ac:dyDescent="0.2"/>
    <row r="64614" ht="13.15" customHeight="1" x14ac:dyDescent="0.2"/>
    <row r="64615" ht="13.15" customHeight="1" x14ac:dyDescent="0.2"/>
    <row r="64616" ht="13.15" customHeight="1" x14ac:dyDescent="0.2"/>
    <row r="64617" ht="13.15" customHeight="1" x14ac:dyDescent="0.2"/>
    <row r="64618" ht="13.15" customHeight="1" x14ac:dyDescent="0.2"/>
    <row r="64619" ht="13.15" customHeight="1" x14ac:dyDescent="0.2"/>
    <row r="64620" ht="13.15" customHeight="1" x14ac:dyDescent="0.2"/>
    <row r="64621" ht="13.15" customHeight="1" x14ac:dyDescent="0.2"/>
    <row r="64622" ht="13.15" customHeight="1" x14ac:dyDescent="0.2"/>
    <row r="64623" ht="13.15" customHeight="1" x14ac:dyDescent="0.2"/>
    <row r="64624" ht="13.15" customHeight="1" x14ac:dyDescent="0.2"/>
    <row r="64625" ht="13.15" customHeight="1" x14ac:dyDescent="0.2"/>
    <row r="64626" ht="13.15" customHeight="1" x14ac:dyDescent="0.2"/>
    <row r="64627" ht="13.15" customHeight="1" x14ac:dyDescent="0.2"/>
    <row r="64628" ht="13.15" customHeight="1" x14ac:dyDescent="0.2"/>
    <row r="64629" ht="13.15" customHeight="1" x14ac:dyDescent="0.2"/>
    <row r="64630" ht="13.15" customHeight="1" x14ac:dyDescent="0.2"/>
    <row r="64631" ht="13.15" customHeight="1" x14ac:dyDescent="0.2"/>
    <row r="64632" ht="13.15" customHeight="1" x14ac:dyDescent="0.2"/>
    <row r="64633" ht="13.15" customHeight="1" x14ac:dyDescent="0.2"/>
    <row r="64634" ht="13.15" customHeight="1" x14ac:dyDescent="0.2"/>
    <row r="64635" ht="13.15" customHeight="1" x14ac:dyDescent="0.2"/>
    <row r="64636" ht="13.15" customHeight="1" x14ac:dyDescent="0.2"/>
    <row r="64637" ht="13.15" customHeight="1" x14ac:dyDescent="0.2"/>
    <row r="64638" ht="13.15" customHeight="1" x14ac:dyDescent="0.2"/>
    <row r="64639" ht="13.15" customHeight="1" x14ac:dyDescent="0.2"/>
    <row r="64640" ht="13.15" customHeight="1" x14ac:dyDescent="0.2"/>
    <row r="64641" ht="13.15" customHeight="1" x14ac:dyDescent="0.2"/>
    <row r="64642" ht="13.15" customHeight="1" x14ac:dyDescent="0.2"/>
    <row r="64643" ht="13.15" customHeight="1" x14ac:dyDescent="0.2"/>
    <row r="64644" ht="13.15" customHeight="1" x14ac:dyDescent="0.2"/>
    <row r="64645" ht="13.15" customHeight="1" x14ac:dyDescent="0.2"/>
    <row r="64646" ht="13.15" customHeight="1" x14ac:dyDescent="0.2"/>
    <row r="64647" ht="13.15" customHeight="1" x14ac:dyDescent="0.2"/>
    <row r="64648" ht="13.15" customHeight="1" x14ac:dyDescent="0.2"/>
    <row r="64649" ht="13.15" customHeight="1" x14ac:dyDescent="0.2"/>
    <row r="64650" ht="13.15" customHeight="1" x14ac:dyDescent="0.2"/>
    <row r="64651" ht="13.15" customHeight="1" x14ac:dyDescent="0.2"/>
    <row r="64652" ht="13.15" customHeight="1" x14ac:dyDescent="0.2"/>
    <row r="64653" ht="13.15" customHeight="1" x14ac:dyDescent="0.2"/>
    <row r="64654" ht="13.15" customHeight="1" x14ac:dyDescent="0.2"/>
    <row r="64655" ht="13.15" customHeight="1" x14ac:dyDescent="0.2"/>
    <row r="64656" ht="13.15" customHeight="1" x14ac:dyDescent="0.2"/>
    <row r="64657" ht="13.15" customHeight="1" x14ac:dyDescent="0.2"/>
    <row r="64658" ht="13.15" customHeight="1" x14ac:dyDescent="0.2"/>
    <row r="64659" ht="13.15" customHeight="1" x14ac:dyDescent="0.2"/>
    <row r="64660" ht="13.15" customHeight="1" x14ac:dyDescent="0.2"/>
    <row r="64661" ht="13.15" customHeight="1" x14ac:dyDescent="0.2"/>
    <row r="64662" ht="13.15" customHeight="1" x14ac:dyDescent="0.2"/>
    <row r="64663" ht="13.15" customHeight="1" x14ac:dyDescent="0.2"/>
    <row r="64664" ht="13.15" customHeight="1" x14ac:dyDescent="0.2"/>
    <row r="64665" ht="13.15" customHeight="1" x14ac:dyDescent="0.2"/>
    <row r="64666" ht="13.15" customHeight="1" x14ac:dyDescent="0.2"/>
    <row r="64667" ht="13.15" customHeight="1" x14ac:dyDescent="0.2"/>
    <row r="64668" ht="13.15" customHeight="1" x14ac:dyDescent="0.2"/>
    <row r="64669" ht="13.15" customHeight="1" x14ac:dyDescent="0.2"/>
    <row r="64670" ht="13.15" customHeight="1" x14ac:dyDescent="0.2"/>
    <row r="64671" ht="13.15" customHeight="1" x14ac:dyDescent="0.2"/>
    <row r="64672" ht="13.15" customHeight="1" x14ac:dyDescent="0.2"/>
    <row r="64673" ht="13.15" customHeight="1" x14ac:dyDescent="0.2"/>
    <row r="64674" ht="13.15" customHeight="1" x14ac:dyDescent="0.2"/>
    <row r="64675" ht="13.15" customHeight="1" x14ac:dyDescent="0.2"/>
    <row r="64676" ht="13.15" customHeight="1" x14ac:dyDescent="0.2"/>
    <row r="64677" ht="13.15" customHeight="1" x14ac:dyDescent="0.2"/>
    <row r="64678" ht="13.15" customHeight="1" x14ac:dyDescent="0.2"/>
    <row r="64679" ht="13.15" customHeight="1" x14ac:dyDescent="0.2"/>
    <row r="64680" ht="13.15" customHeight="1" x14ac:dyDescent="0.2"/>
    <row r="64681" ht="13.15" customHeight="1" x14ac:dyDescent="0.2"/>
    <row r="64682" ht="13.15" customHeight="1" x14ac:dyDescent="0.2"/>
    <row r="64683" ht="13.15" customHeight="1" x14ac:dyDescent="0.2"/>
    <row r="64684" ht="13.15" customHeight="1" x14ac:dyDescent="0.2"/>
    <row r="64685" ht="13.15" customHeight="1" x14ac:dyDescent="0.2"/>
    <row r="64686" ht="13.15" customHeight="1" x14ac:dyDescent="0.2"/>
    <row r="64687" ht="13.15" customHeight="1" x14ac:dyDescent="0.2"/>
    <row r="64688" ht="13.15" customHeight="1" x14ac:dyDescent="0.2"/>
    <row r="64689" ht="13.15" customHeight="1" x14ac:dyDescent="0.2"/>
    <row r="64690" ht="13.15" customHeight="1" x14ac:dyDescent="0.2"/>
    <row r="64691" ht="13.15" customHeight="1" x14ac:dyDescent="0.2"/>
    <row r="64692" ht="13.15" customHeight="1" x14ac:dyDescent="0.2"/>
    <row r="64693" ht="13.15" customHeight="1" x14ac:dyDescent="0.2"/>
    <row r="64694" ht="13.15" customHeight="1" x14ac:dyDescent="0.2"/>
    <row r="64695" ht="13.15" customHeight="1" x14ac:dyDescent="0.2"/>
    <row r="64696" ht="13.15" customHeight="1" x14ac:dyDescent="0.2"/>
    <row r="64697" ht="13.15" customHeight="1" x14ac:dyDescent="0.2"/>
    <row r="64698" ht="13.15" customHeight="1" x14ac:dyDescent="0.2"/>
    <row r="64699" ht="13.15" customHeight="1" x14ac:dyDescent="0.2"/>
    <row r="64700" ht="13.15" customHeight="1" x14ac:dyDescent="0.2"/>
    <row r="64701" ht="13.15" customHeight="1" x14ac:dyDescent="0.2"/>
    <row r="64702" ht="13.15" customHeight="1" x14ac:dyDescent="0.2"/>
    <row r="64703" ht="13.15" customHeight="1" x14ac:dyDescent="0.2"/>
    <row r="64704" ht="13.15" customHeight="1" x14ac:dyDescent="0.2"/>
    <row r="64705" ht="13.15" customHeight="1" x14ac:dyDescent="0.2"/>
    <row r="64706" ht="13.15" customHeight="1" x14ac:dyDescent="0.2"/>
    <row r="64707" ht="13.15" customHeight="1" x14ac:dyDescent="0.2"/>
    <row r="64708" ht="13.15" customHeight="1" x14ac:dyDescent="0.2"/>
    <row r="64709" ht="13.15" customHeight="1" x14ac:dyDescent="0.2"/>
    <row r="64710" ht="13.15" customHeight="1" x14ac:dyDescent="0.2"/>
    <row r="64711" ht="13.15" customHeight="1" x14ac:dyDescent="0.2"/>
    <row r="64712" ht="13.15" customHeight="1" x14ac:dyDescent="0.2"/>
    <row r="64713" ht="13.15" customHeight="1" x14ac:dyDescent="0.2"/>
    <row r="64714" ht="13.15" customHeight="1" x14ac:dyDescent="0.2"/>
    <row r="64715" ht="13.15" customHeight="1" x14ac:dyDescent="0.2"/>
    <row r="64716" ht="13.15" customHeight="1" x14ac:dyDescent="0.2"/>
    <row r="64717" ht="13.15" customHeight="1" x14ac:dyDescent="0.2"/>
    <row r="64718" ht="13.15" customHeight="1" x14ac:dyDescent="0.2"/>
    <row r="64719" ht="13.15" customHeight="1" x14ac:dyDescent="0.2"/>
    <row r="64720" ht="13.15" customHeight="1" x14ac:dyDescent="0.2"/>
    <row r="64721" ht="13.15" customHeight="1" x14ac:dyDescent="0.2"/>
    <row r="64722" ht="13.15" customHeight="1" x14ac:dyDescent="0.2"/>
    <row r="64723" ht="13.15" customHeight="1" x14ac:dyDescent="0.2"/>
    <row r="64724" ht="13.15" customHeight="1" x14ac:dyDescent="0.2"/>
    <row r="64725" ht="13.15" customHeight="1" x14ac:dyDescent="0.2"/>
    <row r="64726" ht="13.15" customHeight="1" x14ac:dyDescent="0.2"/>
    <row r="64727" ht="13.15" customHeight="1" x14ac:dyDescent="0.2"/>
    <row r="64728" ht="13.15" customHeight="1" x14ac:dyDescent="0.2"/>
    <row r="64729" ht="13.15" customHeight="1" x14ac:dyDescent="0.2"/>
    <row r="64730" ht="13.15" customHeight="1" x14ac:dyDescent="0.2"/>
    <row r="64731" ht="13.15" customHeight="1" x14ac:dyDescent="0.2"/>
    <row r="64732" ht="13.15" customHeight="1" x14ac:dyDescent="0.2"/>
    <row r="64733" ht="13.15" customHeight="1" x14ac:dyDescent="0.2"/>
    <row r="64734" ht="13.15" customHeight="1" x14ac:dyDescent="0.2"/>
    <row r="64735" ht="13.15" customHeight="1" x14ac:dyDescent="0.2"/>
    <row r="64736" ht="13.15" customHeight="1" x14ac:dyDescent="0.2"/>
    <row r="64737" ht="13.15" customHeight="1" x14ac:dyDescent="0.2"/>
    <row r="64738" ht="13.15" customHeight="1" x14ac:dyDescent="0.2"/>
    <row r="64739" ht="13.15" customHeight="1" x14ac:dyDescent="0.2"/>
    <row r="64740" ht="13.15" customHeight="1" x14ac:dyDescent="0.2"/>
    <row r="64741" ht="13.15" customHeight="1" x14ac:dyDescent="0.2"/>
    <row r="64742" ht="13.15" customHeight="1" x14ac:dyDescent="0.2"/>
    <row r="64743" ht="13.15" customHeight="1" x14ac:dyDescent="0.2"/>
    <row r="64744" ht="13.15" customHeight="1" x14ac:dyDescent="0.2"/>
    <row r="64745" ht="13.15" customHeight="1" x14ac:dyDescent="0.2"/>
    <row r="64746" ht="13.15" customHeight="1" x14ac:dyDescent="0.2"/>
    <row r="64747" ht="13.15" customHeight="1" x14ac:dyDescent="0.2"/>
    <row r="64748" ht="13.15" customHeight="1" x14ac:dyDescent="0.2"/>
    <row r="64749" ht="13.15" customHeight="1" x14ac:dyDescent="0.2"/>
    <row r="64750" ht="13.15" customHeight="1" x14ac:dyDescent="0.2"/>
    <row r="64751" ht="13.15" customHeight="1" x14ac:dyDescent="0.2"/>
    <row r="64752" ht="13.15" customHeight="1" x14ac:dyDescent="0.2"/>
    <row r="64753" ht="13.15" customHeight="1" x14ac:dyDescent="0.2"/>
    <row r="64754" ht="13.15" customHeight="1" x14ac:dyDescent="0.2"/>
    <row r="64755" ht="13.15" customHeight="1" x14ac:dyDescent="0.2"/>
    <row r="64756" ht="13.15" customHeight="1" x14ac:dyDescent="0.2"/>
    <row r="64757" ht="13.15" customHeight="1" x14ac:dyDescent="0.2"/>
    <row r="64758" ht="13.15" customHeight="1" x14ac:dyDescent="0.2"/>
    <row r="64759" ht="13.15" customHeight="1" x14ac:dyDescent="0.2"/>
    <row r="64760" ht="13.15" customHeight="1" x14ac:dyDescent="0.2"/>
    <row r="64761" ht="13.15" customHeight="1" x14ac:dyDescent="0.2"/>
    <row r="64762" ht="13.15" customHeight="1" x14ac:dyDescent="0.2"/>
    <row r="64763" ht="13.15" customHeight="1" x14ac:dyDescent="0.2"/>
    <row r="64764" ht="13.15" customHeight="1" x14ac:dyDescent="0.2"/>
    <row r="64765" ht="13.15" customHeight="1" x14ac:dyDescent="0.2"/>
    <row r="64766" ht="13.15" customHeight="1" x14ac:dyDescent="0.2"/>
    <row r="64767" ht="13.15" customHeight="1" x14ac:dyDescent="0.2"/>
    <row r="64768" ht="13.15" customHeight="1" x14ac:dyDescent="0.2"/>
    <row r="64769" ht="13.15" customHeight="1" x14ac:dyDescent="0.2"/>
    <row r="64770" ht="13.15" customHeight="1" x14ac:dyDescent="0.2"/>
    <row r="64771" ht="13.15" customHeight="1" x14ac:dyDescent="0.2"/>
    <row r="64772" ht="13.15" customHeight="1" x14ac:dyDescent="0.2"/>
    <row r="64773" ht="13.15" customHeight="1" x14ac:dyDescent="0.2"/>
    <row r="64774" ht="13.15" customHeight="1" x14ac:dyDescent="0.2"/>
    <row r="64775" ht="13.15" customHeight="1" x14ac:dyDescent="0.2"/>
    <row r="64776" ht="13.15" customHeight="1" x14ac:dyDescent="0.2"/>
    <row r="64777" ht="13.15" customHeight="1" x14ac:dyDescent="0.2"/>
    <row r="64778" ht="13.15" customHeight="1" x14ac:dyDescent="0.2"/>
    <row r="64779" ht="13.15" customHeight="1" x14ac:dyDescent="0.2"/>
    <row r="64780" ht="13.15" customHeight="1" x14ac:dyDescent="0.2"/>
    <row r="64781" ht="13.15" customHeight="1" x14ac:dyDescent="0.2"/>
    <row r="64782" ht="13.15" customHeight="1" x14ac:dyDescent="0.2"/>
    <row r="64783" ht="13.15" customHeight="1" x14ac:dyDescent="0.2"/>
    <row r="64784" ht="13.15" customHeight="1" x14ac:dyDescent="0.2"/>
    <row r="64785" ht="13.15" customHeight="1" x14ac:dyDescent="0.2"/>
    <row r="64786" ht="13.15" customHeight="1" x14ac:dyDescent="0.2"/>
    <row r="64787" ht="13.15" customHeight="1" x14ac:dyDescent="0.2"/>
    <row r="64788" ht="13.15" customHeight="1" x14ac:dyDescent="0.2"/>
    <row r="64789" ht="13.15" customHeight="1" x14ac:dyDescent="0.2"/>
    <row r="64790" ht="13.15" customHeight="1" x14ac:dyDescent="0.2"/>
    <row r="64791" ht="13.15" customHeight="1" x14ac:dyDescent="0.2"/>
    <row r="64792" ht="13.15" customHeight="1" x14ac:dyDescent="0.2"/>
    <row r="64793" ht="13.15" customHeight="1" x14ac:dyDescent="0.2"/>
    <row r="64794" ht="13.15" customHeight="1" x14ac:dyDescent="0.2"/>
    <row r="64795" ht="13.15" customHeight="1" x14ac:dyDescent="0.2"/>
    <row r="64796" ht="13.15" customHeight="1" x14ac:dyDescent="0.2"/>
    <row r="64797" ht="13.15" customHeight="1" x14ac:dyDescent="0.2"/>
    <row r="64798" ht="13.15" customHeight="1" x14ac:dyDescent="0.2"/>
    <row r="64799" ht="13.15" customHeight="1" x14ac:dyDescent="0.2"/>
    <row r="64800" ht="13.15" customHeight="1" x14ac:dyDescent="0.2"/>
    <row r="64801" ht="13.15" customHeight="1" x14ac:dyDescent="0.2"/>
    <row r="64802" ht="13.15" customHeight="1" x14ac:dyDescent="0.2"/>
    <row r="64803" ht="13.15" customHeight="1" x14ac:dyDescent="0.2"/>
    <row r="64804" ht="13.15" customHeight="1" x14ac:dyDescent="0.2"/>
    <row r="64805" ht="13.15" customHeight="1" x14ac:dyDescent="0.2"/>
    <row r="64806" ht="13.15" customHeight="1" x14ac:dyDescent="0.2"/>
    <row r="64807" ht="13.15" customHeight="1" x14ac:dyDescent="0.2"/>
    <row r="64808" ht="13.15" customHeight="1" x14ac:dyDescent="0.2"/>
    <row r="64809" ht="13.15" customHeight="1" x14ac:dyDescent="0.2"/>
    <row r="64810" ht="13.15" customHeight="1" x14ac:dyDescent="0.2"/>
    <row r="64811" ht="13.15" customHeight="1" x14ac:dyDescent="0.2"/>
    <row r="64812" ht="13.15" customHeight="1" x14ac:dyDescent="0.2"/>
    <row r="64813" ht="13.15" customHeight="1" x14ac:dyDescent="0.2"/>
    <row r="64814" ht="13.15" customHeight="1" x14ac:dyDescent="0.2"/>
    <row r="64815" ht="13.15" customHeight="1" x14ac:dyDescent="0.2"/>
    <row r="64816" ht="13.15" customHeight="1" x14ac:dyDescent="0.2"/>
    <row r="64817" ht="13.15" customHeight="1" x14ac:dyDescent="0.2"/>
    <row r="64818" ht="13.15" customHeight="1" x14ac:dyDescent="0.2"/>
    <row r="64819" ht="13.15" customHeight="1" x14ac:dyDescent="0.2"/>
    <row r="64820" ht="13.15" customHeight="1" x14ac:dyDescent="0.2"/>
    <row r="64821" ht="13.15" customHeight="1" x14ac:dyDescent="0.2"/>
    <row r="64822" ht="13.15" customHeight="1" x14ac:dyDescent="0.2"/>
    <row r="64823" ht="13.15" customHeight="1" x14ac:dyDescent="0.2"/>
    <row r="64824" ht="13.15" customHeight="1" x14ac:dyDescent="0.2"/>
    <row r="64825" ht="13.15" customHeight="1" x14ac:dyDescent="0.2"/>
    <row r="64826" ht="13.15" customHeight="1" x14ac:dyDescent="0.2"/>
    <row r="64827" ht="13.15" customHeight="1" x14ac:dyDescent="0.2"/>
    <row r="64828" ht="13.15" customHeight="1" x14ac:dyDescent="0.2"/>
    <row r="64829" ht="13.15" customHeight="1" x14ac:dyDescent="0.2"/>
    <row r="64830" ht="13.15" customHeight="1" x14ac:dyDescent="0.2"/>
    <row r="64831" ht="13.15" customHeight="1" x14ac:dyDescent="0.2"/>
    <row r="64832" ht="13.15" customHeight="1" x14ac:dyDescent="0.2"/>
    <row r="64833" ht="13.15" customHeight="1" x14ac:dyDescent="0.2"/>
    <row r="64834" ht="13.15" customHeight="1" x14ac:dyDescent="0.2"/>
    <row r="64835" ht="13.15" customHeight="1" x14ac:dyDescent="0.2"/>
    <row r="64836" ht="13.15" customHeight="1" x14ac:dyDescent="0.2"/>
    <row r="64837" ht="13.15" customHeight="1" x14ac:dyDescent="0.2"/>
    <row r="64838" ht="13.15" customHeight="1" x14ac:dyDescent="0.2"/>
    <row r="64839" ht="13.15" customHeight="1" x14ac:dyDescent="0.2"/>
    <row r="64840" ht="13.15" customHeight="1" x14ac:dyDescent="0.2"/>
    <row r="64841" ht="13.15" customHeight="1" x14ac:dyDescent="0.2"/>
    <row r="64842" ht="13.15" customHeight="1" x14ac:dyDescent="0.2"/>
    <row r="64843" ht="13.15" customHeight="1" x14ac:dyDescent="0.2"/>
    <row r="64844" ht="13.15" customHeight="1" x14ac:dyDescent="0.2"/>
    <row r="64845" ht="13.15" customHeight="1" x14ac:dyDescent="0.2"/>
    <row r="64846" ht="13.15" customHeight="1" x14ac:dyDescent="0.2"/>
    <row r="64847" ht="13.15" customHeight="1" x14ac:dyDescent="0.2"/>
    <row r="64848" ht="13.15" customHeight="1" x14ac:dyDescent="0.2"/>
    <row r="64849" ht="13.15" customHeight="1" x14ac:dyDescent="0.2"/>
    <row r="64850" ht="13.15" customHeight="1" x14ac:dyDescent="0.2"/>
    <row r="64851" ht="13.15" customHeight="1" x14ac:dyDescent="0.2"/>
    <row r="64852" ht="13.15" customHeight="1" x14ac:dyDescent="0.2"/>
    <row r="64853" ht="13.15" customHeight="1" x14ac:dyDescent="0.2"/>
    <row r="64854" ht="13.15" customHeight="1" x14ac:dyDescent="0.2"/>
    <row r="64855" ht="13.15" customHeight="1" x14ac:dyDescent="0.2"/>
    <row r="64856" ht="13.15" customHeight="1" x14ac:dyDescent="0.2"/>
    <row r="64857" ht="13.15" customHeight="1" x14ac:dyDescent="0.2"/>
    <row r="64858" ht="13.15" customHeight="1" x14ac:dyDescent="0.2"/>
    <row r="64859" ht="13.15" customHeight="1" x14ac:dyDescent="0.2"/>
    <row r="64860" ht="13.15" customHeight="1" x14ac:dyDescent="0.2"/>
    <row r="64861" ht="13.15" customHeight="1" x14ac:dyDescent="0.2"/>
    <row r="64862" ht="13.15" customHeight="1" x14ac:dyDescent="0.2"/>
    <row r="64863" ht="13.15" customHeight="1" x14ac:dyDescent="0.2"/>
    <row r="64864" ht="13.15" customHeight="1" x14ac:dyDescent="0.2"/>
    <row r="64865" ht="13.15" customHeight="1" x14ac:dyDescent="0.2"/>
    <row r="64866" ht="13.15" customHeight="1" x14ac:dyDescent="0.2"/>
    <row r="64867" ht="13.15" customHeight="1" x14ac:dyDescent="0.2"/>
    <row r="64868" ht="13.15" customHeight="1" x14ac:dyDescent="0.2"/>
    <row r="64869" ht="13.15" customHeight="1" x14ac:dyDescent="0.2"/>
    <row r="64870" ht="13.15" customHeight="1" x14ac:dyDescent="0.2"/>
    <row r="64871" ht="13.15" customHeight="1" x14ac:dyDescent="0.2"/>
    <row r="64872" ht="13.15" customHeight="1" x14ac:dyDescent="0.2"/>
    <row r="64873" ht="13.15" customHeight="1" x14ac:dyDescent="0.2"/>
    <row r="64874" ht="13.15" customHeight="1" x14ac:dyDescent="0.2"/>
    <row r="64875" ht="13.15" customHeight="1" x14ac:dyDescent="0.2"/>
    <row r="64876" ht="13.15" customHeight="1" x14ac:dyDescent="0.2"/>
    <row r="64877" ht="13.15" customHeight="1" x14ac:dyDescent="0.2"/>
    <row r="64878" ht="13.15" customHeight="1" x14ac:dyDescent="0.2"/>
    <row r="64879" ht="13.15" customHeight="1" x14ac:dyDescent="0.2"/>
    <row r="64880" ht="13.15" customHeight="1" x14ac:dyDescent="0.2"/>
    <row r="64881" ht="13.15" customHeight="1" x14ac:dyDescent="0.2"/>
    <row r="64882" ht="13.15" customHeight="1" x14ac:dyDescent="0.2"/>
    <row r="64883" ht="13.15" customHeight="1" x14ac:dyDescent="0.2"/>
    <row r="64884" ht="13.15" customHeight="1" x14ac:dyDescent="0.2"/>
    <row r="64885" ht="13.15" customHeight="1" x14ac:dyDescent="0.2"/>
    <row r="64886" ht="13.15" customHeight="1" x14ac:dyDescent="0.2"/>
    <row r="64887" ht="13.15" customHeight="1" x14ac:dyDescent="0.2"/>
    <row r="64888" ht="13.15" customHeight="1" x14ac:dyDescent="0.2"/>
    <row r="64889" ht="13.15" customHeight="1" x14ac:dyDescent="0.2"/>
    <row r="64890" ht="13.15" customHeight="1" x14ac:dyDescent="0.2"/>
    <row r="64891" ht="13.15" customHeight="1" x14ac:dyDescent="0.2"/>
    <row r="64892" ht="13.15" customHeight="1" x14ac:dyDescent="0.2"/>
    <row r="64893" ht="13.15" customHeight="1" x14ac:dyDescent="0.2"/>
    <row r="64894" ht="13.15" customHeight="1" x14ac:dyDescent="0.2"/>
    <row r="64895" ht="13.15" customHeight="1" x14ac:dyDescent="0.2"/>
    <row r="64896" ht="13.15" customHeight="1" x14ac:dyDescent="0.2"/>
    <row r="64897" ht="13.15" customHeight="1" x14ac:dyDescent="0.2"/>
    <row r="64898" ht="13.15" customHeight="1" x14ac:dyDescent="0.2"/>
    <row r="64899" ht="13.15" customHeight="1" x14ac:dyDescent="0.2"/>
    <row r="64900" ht="13.15" customHeight="1" x14ac:dyDescent="0.2"/>
    <row r="64901" ht="13.15" customHeight="1" x14ac:dyDescent="0.2"/>
    <row r="64902" ht="13.15" customHeight="1" x14ac:dyDescent="0.2"/>
    <row r="64903" ht="13.15" customHeight="1" x14ac:dyDescent="0.2"/>
    <row r="64904" ht="13.15" customHeight="1" x14ac:dyDescent="0.2"/>
    <row r="64905" ht="13.15" customHeight="1" x14ac:dyDescent="0.2"/>
    <row r="64906" ht="13.15" customHeight="1" x14ac:dyDescent="0.2"/>
    <row r="64907" ht="13.15" customHeight="1" x14ac:dyDescent="0.2"/>
    <row r="64908" ht="13.15" customHeight="1" x14ac:dyDescent="0.2"/>
    <row r="64909" ht="13.15" customHeight="1" x14ac:dyDescent="0.2"/>
    <row r="64910" ht="13.15" customHeight="1" x14ac:dyDescent="0.2"/>
    <row r="64911" ht="13.15" customHeight="1" x14ac:dyDescent="0.2"/>
    <row r="64912" ht="13.15" customHeight="1" x14ac:dyDescent="0.2"/>
    <row r="64913" ht="13.15" customHeight="1" x14ac:dyDescent="0.2"/>
    <row r="64914" ht="13.15" customHeight="1" x14ac:dyDescent="0.2"/>
    <row r="64915" ht="13.15" customHeight="1" x14ac:dyDescent="0.2"/>
    <row r="64916" ht="13.15" customHeight="1" x14ac:dyDescent="0.2"/>
    <row r="64917" ht="13.15" customHeight="1" x14ac:dyDescent="0.2"/>
    <row r="64918" ht="13.15" customHeight="1" x14ac:dyDescent="0.2"/>
    <row r="64919" ht="13.15" customHeight="1" x14ac:dyDescent="0.2"/>
    <row r="64920" ht="13.15" customHeight="1" x14ac:dyDescent="0.2"/>
    <row r="64921" ht="13.15" customHeight="1" x14ac:dyDescent="0.2"/>
    <row r="64922" ht="13.15" customHeight="1" x14ac:dyDescent="0.2"/>
    <row r="64923" ht="13.15" customHeight="1" x14ac:dyDescent="0.2"/>
    <row r="64924" ht="13.15" customHeight="1" x14ac:dyDescent="0.2"/>
    <row r="64925" ht="13.15" customHeight="1" x14ac:dyDescent="0.2"/>
    <row r="64926" ht="13.15" customHeight="1" x14ac:dyDescent="0.2"/>
    <row r="64927" ht="13.15" customHeight="1" x14ac:dyDescent="0.2"/>
    <row r="64928" ht="13.15" customHeight="1" x14ac:dyDescent="0.2"/>
    <row r="64929" ht="13.15" customHeight="1" x14ac:dyDescent="0.2"/>
    <row r="64930" ht="13.15" customHeight="1" x14ac:dyDescent="0.2"/>
    <row r="64931" ht="13.15" customHeight="1" x14ac:dyDescent="0.2"/>
    <row r="64932" ht="13.15" customHeight="1" x14ac:dyDescent="0.2"/>
    <row r="64933" ht="13.15" customHeight="1" x14ac:dyDescent="0.2"/>
    <row r="64934" ht="13.15" customHeight="1" x14ac:dyDescent="0.2"/>
    <row r="64935" ht="13.15" customHeight="1" x14ac:dyDescent="0.2"/>
    <row r="64936" ht="13.15" customHeight="1" x14ac:dyDescent="0.2"/>
    <row r="64937" ht="13.15" customHeight="1" x14ac:dyDescent="0.2"/>
    <row r="64938" ht="13.15" customHeight="1" x14ac:dyDescent="0.2"/>
    <row r="64939" ht="13.15" customHeight="1" x14ac:dyDescent="0.2"/>
    <row r="64940" ht="13.15" customHeight="1" x14ac:dyDescent="0.2"/>
    <row r="64941" ht="13.15" customHeight="1" x14ac:dyDescent="0.2"/>
    <row r="64942" ht="13.15" customHeight="1" x14ac:dyDescent="0.2"/>
    <row r="64943" ht="13.15" customHeight="1" x14ac:dyDescent="0.2"/>
    <row r="64944" ht="13.15" customHeight="1" x14ac:dyDescent="0.2"/>
    <row r="64945" ht="13.15" customHeight="1" x14ac:dyDescent="0.2"/>
    <row r="64946" ht="13.15" customHeight="1" x14ac:dyDescent="0.2"/>
    <row r="64947" ht="13.15" customHeight="1" x14ac:dyDescent="0.2"/>
    <row r="64948" ht="13.15" customHeight="1" x14ac:dyDescent="0.2"/>
    <row r="64949" ht="13.15" customHeight="1" x14ac:dyDescent="0.2"/>
    <row r="64950" ht="13.15" customHeight="1" x14ac:dyDescent="0.2"/>
    <row r="64951" ht="13.15" customHeight="1" x14ac:dyDescent="0.2"/>
    <row r="64952" ht="13.15" customHeight="1" x14ac:dyDescent="0.2"/>
    <row r="64953" ht="13.15" customHeight="1" x14ac:dyDescent="0.2"/>
    <row r="64954" ht="13.15" customHeight="1" x14ac:dyDescent="0.2"/>
    <row r="64955" ht="13.15" customHeight="1" x14ac:dyDescent="0.2"/>
    <row r="64956" ht="13.15" customHeight="1" x14ac:dyDescent="0.2"/>
    <row r="64957" ht="13.15" customHeight="1" x14ac:dyDescent="0.2"/>
    <row r="64958" ht="13.15" customHeight="1" x14ac:dyDescent="0.2"/>
    <row r="64959" ht="13.15" customHeight="1" x14ac:dyDescent="0.2"/>
    <row r="64960" ht="13.15" customHeight="1" x14ac:dyDescent="0.2"/>
    <row r="64961" ht="13.15" customHeight="1" x14ac:dyDescent="0.2"/>
    <row r="64962" ht="13.15" customHeight="1" x14ac:dyDescent="0.2"/>
    <row r="64963" ht="13.15" customHeight="1" x14ac:dyDescent="0.2"/>
    <row r="64964" ht="13.15" customHeight="1" x14ac:dyDescent="0.2"/>
    <row r="64965" ht="13.15" customHeight="1" x14ac:dyDescent="0.2"/>
    <row r="64966" ht="13.15" customHeight="1" x14ac:dyDescent="0.2"/>
    <row r="64967" ht="13.15" customHeight="1" x14ac:dyDescent="0.2"/>
    <row r="64968" ht="13.15" customHeight="1" x14ac:dyDescent="0.2"/>
    <row r="64969" ht="13.15" customHeight="1" x14ac:dyDescent="0.2"/>
    <row r="64970" ht="13.15" customHeight="1" x14ac:dyDescent="0.2"/>
    <row r="64971" ht="13.15" customHeight="1" x14ac:dyDescent="0.2"/>
    <row r="64972" ht="13.15" customHeight="1" x14ac:dyDescent="0.2"/>
    <row r="64973" ht="13.15" customHeight="1" x14ac:dyDescent="0.2"/>
    <row r="64974" ht="13.15" customHeight="1" x14ac:dyDescent="0.2"/>
    <row r="64975" ht="13.15" customHeight="1" x14ac:dyDescent="0.2"/>
    <row r="64976" ht="13.15" customHeight="1" x14ac:dyDescent="0.2"/>
    <row r="64977" ht="13.15" customHeight="1" x14ac:dyDescent="0.2"/>
    <row r="64978" ht="13.15" customHeight="1" x14ac:dyDescent="0.2"/>
    <row r="64979" ht="13.15" customHeight="1" x14ac:dyDescent="0.2"/>
    <row r="64980" ht="13.15" customHeight="1" x14ac:dyDescent="0.2"/>
    <row r="64981" ht="13.15" customHeight="1" x14ac:dyDescent="0.2"/>
    <row r="64982" ht="13.15" customHeight="1" x14ac:dyDescent="0.2"/>
    <row r="64983" ht="13.15" customHeight="1" x14ac:dyDescent="0.2"/>
    <row r="64984" ht="13.15" customHeight="1" x14ac:dyDescent="0.2"/>
    <row r="64985" ht="13.15" customHeight="1" x14ac:dyDescent="0.2"/>
    <row r="64986" ht="13.15" customHeight="1" x14ac:dyDescent="0.2"/>
    <row r="64987" ht="13.15" customHeight="1" x14ac:dyDescent="0.2"/>
    <row r="64988" ht="13.15" customHeight="1" x14ac:dyDescent="0.2"/>
    <row r="64989" ht="13.15" customHeight="1" x14ac:dyDescent="0.2"/>
    <row r="64990" ht="13.15" customHeight="1" x14ac:dyDescent="0.2"/>
    <row r="64991" ht="13.15" customHeight="1" x14ac:dyDescent="0.2"/>
    <row r="64992" ht="13.15" customHeight="1" x14ac:dyDescent="0.2"/>
    <row r="64993" ht="13.15" customHeight="1" x14ac:dyDescent="0.2"/>
    <row r="64994" ht="13.15" customHeight="1" x14ac:dyDescent="0.2"/>
    <row r="64995" ht="13.15" customHeight="1" x14ac:dyDescent="0.2"/>
    <row r="64996" ht="13.15" customHeight="1" x14ac:dyDescent="0.2"/>
    <row r="64997" ht="13.15" customHeight="1" x14ac:dyDescent="0.2"/>
    <row r="64998" ht="13.15" customHeight="1" x14ac:dyDescent="0.2"/>
    <row r="64999" ht="13.15" customHeight="1" x14ac:dyDescent="0.2"/>
    <row r="65000" ht="13.15" customHeight="1" x14ac:dyDescent="0.2"/>
    <row r="65001" ht="13.15" customHeight="1" x14ac:dyDescent="0.2"/>
    <row r="65002" ht="13.15" customHeight="1" x14ac:dyDescent="0.2"/>
    <row r="65003" ht="13.15" customHeight="1" x14ac:dyDescent="0.2"/>
    <row r="65004" ht="13.15" customHeight="1" x14ac:dyDescent="0.2"/>
    <row r="65005" ht="13.15" customHeight="1" x14ac:dyDescent="0.2"/>
    <row r="65006" ht="13.15" customHeight="1" x14ac:dyDescent="0.2"/>
    <row r="65007" ht="13.15" customHeight="1" x14ac:dyDescent="0.2"/>
    <row r="65008" ht="13.15" customHeight="1" x14ac:dyDescent="0.2"/>
    <row r="65009" ht="13.15" customHeight="1" x14ac:dyDescent="0.2"/>
    <row r="65010" ht="13.15" customHeight="1" x14ac:dyDescent="0.2"/>
    <row r="65011" ht="13.15" customHeight="1" x14ac:dyDescent="0.2"/>
    <row r="65012" ht="13.15" customHeight="1" x14ac:dyDescent="0.2"/>
    <row r="65013" ht="13.15" customHeight="1" x14ac:dyDescent="0.2"/>
    <row r="65014" ht="13.15" customHeight="1" x14ac:dyDescent="0.2"/>
    <row r="65015" ht="13.15" customHeight="1" x14ac:dyDescent="0.2"/>
    <row r="65016" ht="13.15" customHeight="1" x14ac:dyDescent="0.2"/>
    <row r="65017" ht="13.15" customHeight="1" x14ac:dyDescent="0.2"/>
    <row r="65018" ht="13.15" customHeight="1" x14ac:dyDescent="0.2"/>
    <row r="65019" ht="13.15" customHeight="1" x14ac:dyDescent="0.2"/>
    <row r="65020" ht="13.15" customHeight="1" x14ac:dyDescent="0.2"/>
    <row r="65021" ht="13.15" customHeight="1" x14ac:dyDescent="0.2"/>
    <row r="65022" ht="13.15" customHeight="1" x14ac:dyDescent="0.2"/>
    <row r="65023" ht="13.15" customHeight="1" x14ac:dyDescent="0.2"/>
    <row r="65024" ht="13.15" customHeight="1" x14ac:dyDescent="0.2"/>
    <row r="65025" ht="13.15" customHeight="1" x14ac:dyDescent="0.2"/>
    <row r="65026" ht="13.15" customHeight="1" x14ac:dyDescent="0.2"/>
    <row r="65027" ht="13.15" customHeight="1" x14ac:dyDescent="0.2"/>
    <row r="65028" ht="13.15" customHeight="1" x14ac:dyDescent="0.2"/>
    <row r="65029" ht="13.15" customHeight="1" x14ac:dyDescent="0.2"/>
    <row r="65030" ht="13.15" customHeight="1" x14ac:dyDescent="0.2"/>
    <row r="65031" ht="13.15" customHeight="1" x14ac:dyDescent="0.2"/>
    <row r="65032" ht="13.15" customHeight="1" x14ac:dyDescent="0.2"/>
    <row r="65033" ht="13.15" customHeight="1" x14ac:dyDescent="0.2"/>
    <row r="65034" ht="13.15" customHeight="1" x14ac:dyDescent="0.2"/>
    <row r="65035" ht="13.15" customHeight="1" x14ac:dyDescent="0.2"/>
    <row r="65036" ht="13.15" customHeight="1" x14ac:dyDescent="0.2"/>
    <row r="65037" ht="13.15" customHeight="1" x14ac:dyDescent="0.2"/>
    <row r="65038" ht="13.15" customHeight="1" x14ac:dyDescent="0.2"/>
    <row r="65039" ht="13.15" customHeight="1" x14ac:dyDescent="0.2"/>
    <row r="65040" ht="13.15" customHeight="1" x14ac:dyDescent="0.2"/>
    <row r="65041" ht="13.15" customHeight="1" x14ac:dyDescent="0.2"/>
    <row r="65042" ht="13.15" customHeight="1" x14ac:dyDescent="0.2"/>
    <row r="65043" ht="13.15" customHeight="1" x14ac:dyDescent="0.2"/>
    <row r="65044" ht="13.15" customHeight="1" x14ac:dyDescent="0.2"/>
    <row r="65045" ht="13.15" customHeight="1" x14ac:dyDescent="0.2"/>
    <row r="65046" ht="13.15" customHeight="1" x14ac:dyDescent="0.2"/>
    <row r="65047" ht="13.15" customHeight="1" x14ac:dyDescent="0.2"/>
    <row r="65048" ht="13.15" customHeight="1" x14ac:dyDescent="0.2"/>
    <row r="65049" ht="13.15" customHeight="1" x14ac:dyDescent="0.2"/>
    <row r="65050" ht="13.15" customHeight="1" x14ac:dyDescent="0.2"/>
    <row r="65051" ht="13.15" customHeight="1" x14ac:dyDescent="0.2"/>
    <row r="65052" ht="13.15" customHeight="1" x14ac:dyDescent="0.2"/>
    <row r="65053" ht="13.15" customHeight="1" x14ac:dyDescent="0.2"/>
    <row r="65054" ht="13.15" customHeight="1" x14ac:dyDescent="0.2"/>
    <row r="65055" ht="13.15" customHeight="1" x14ac:dyDescent="0.2"/>
    <row r="65056" ht="13.15" customHeight="1" x14ac:dyDescent="0.2"/>
    <row r="65057" ht="13.15" customHeight="1" x14ac:dyDescent="0.2"/>
    <row r="65058" ht="13.15" customHeight="1" x14ac:dyDescent="0.2"/>
    <row r="65059" ht="13.15" customHeight="1" x14ac:dyDescent="0.2"/>
    <row r="65060" ht="13.15" customHeight="1" x14ac:dyDescent="0.2"/>
    <row r="65061" ht="13.15" customHeight="1" x14ac:dyDescent="0.2"/>
    <row r="65062" ht="13.15" customHeight="1" x14ac:dyDescent="0.2"/>
    <row r="65063" ht="13.15" customHeight="1" x14ac:dyDescent="0.2"/>
    <row r="65064" ht="13.15" customHeight="1" x14ac:dyDescent="0.2"/>
    <row r="65065" ht="13.15" customHeight="1" x14ac:dyDescent="0.2"/>
    <row r="65066" ht="13.15" customHeight="1" x14ac:dyDescent="0.2"/>
    <row r="65067" ht="13.15" customHeight="1" x14ac:dyDescent="0.2"/>
    <row r="65068" ht="13.15" customHeight="1" x14ac:dyDescent="0.2"/>
    <row r="65069" ht="13.15" customHeight="1" x14ac:dyDescent="0.2"/>
    <row r="65070" ht="13.15" customHeight="1" x14ac:dyDescent="0.2"/>
    <row r="65071" ht="13.15" customHeight="1" x14ac:dyDescent="0.2"/>
    <row r="65072" ht="13.15" customHeight="1" x14ac:dyDescent="0.2"/>
    <row r="65073" ht="13.15" customHeight="1" x14ac:dyDescent="0.2"/>
    <row r="65074" ht="13.15" customHeight="1" x14ac:dyDescent="0.2"/>
    <row r="65075" ht="13.15" customHeight="1" x14ac:dyDescent="0.2"/>
    <row r="65076" ht="13.15" customHeight="1" x14ac:dyDescent="0.2"/>
    <row r="65077" ht="13.15" customHeight="1" x14ac:dyDescent="0.2"/>
    <row r="65078" ht="13.15" customHeight="1" x14ac:dyDescent="0.2"/>
    <row r="65079" ht="13.15" customHeight="1" x14ac:dyDescent="0.2"/>
    <row r="65080" ht="13.15" customHeight="1" x14ac:dyDescent="0.2"/>
    <row r="65081" ht="13.15" customHeight="1" x14ac:dyDescent="0.2"/>
    <row r="65082" ht="13.15" customHeight="1" x14ac:dyDescent="0.2"/>
    <row r="65083" ht="13.15" customHeight="1" x14ac:dyDescent="0.2"/>
    <row r="65084" ht="13.15" customHeight="1" x14ac:dyDescent="0.2"/>
    <row r="65085" ht="13.15" customHeight="1" x14ac:dyDescent="0.2"/>
    <row r="65086" ht="13.15" customHeight="1" x14ac:dyDescent="0.2"/>
    <row r="65087" ht="13.15" customHeight="1" x14ac:dyDescent="0.2"/>
    <row r="65088" ht="13.15" customHeight="1" x14ac:dyDescent="0.2"/>
    <row r="65089" ht="13.15" customHeight="1" x14ac:dyDescent="0.2"/>
    <row r="65090" ht="13.15" customHeight="1" x14ac:dyDescent="0.2"/>
    <row r="65091" ht="13.15" customHeight="1" x14ac:dyDescent="0.2"/>
    <row r="65092" ht="13.15" customHeight="1" x14ac:dyDescent="0.2"/>
    <row r="65093" ht="13.15" customHeight="1" x14ac:dyDescent="0.2"/>
    <row r="65094" ht="13.15" customHeight="1" x14ac:dyDescent="0.2"/>
    <row r="65095" ht="13.15" customHeight="1" x14ac:dyDescent="0.2"/>
    <row r="65096" ht="13.15" customHeight="1" x14ac:dyDescent="0.2"/>
    <row r="65097" ht="13.15" customHeight="1" x14ac:dyDescent="0.2"/>
    <row r="65098" ht="13.15" customHeight="1" x14ac:dyDescent="0.2"/>
    <row r="65099" ht="13.15" customHeight="1" x14ac:dyDescent="0.2"/>
    <row r="65100" ht="13.15" customHeight="1" x14ac:dyDescent="0.2"/>
    <row r="65101" ht="13.15" customHeight="1" x14ac:dyDescent="0.2"/>
    <row r="65102" ht="13.15" customHeight="1" x14ac:dyDescent="0.2"/>
    <row r="65103" ht="13.15" customHeight="1" x14ac:dyDescent="0.2"/>
    <row r="65104" ht="13.15" customHeight="1" x14ac:dyDescent="0.2"/>
    <row r="65105" ht="13.15" customHeight="1" x14ac:dyDescent="0.2"/>
    <row r="65106" ht="13.15" customHeight="1" x14ac:dyDescent="0.2"/>
    <row r="65107" ht="13.15" customHeight="1" x14ac:dyDescent="0.2"/>
    <row r="65108" ht="13.15" customHeight="1" x14ac:dyDescent="0.2"/>
    <row r="65109" ht="13.15" customHeight="1" x14ac:dyDescent="0.2"/>
    <row r="65110" ht="13.15" customHeight="1" x14ac:dyDescent="0.2"/>
    <row r="65111" ht="13.15" customHeight="1" x14ac:dyDescent="0.2"/>
    <row r="65112" ht="13.15" customHeight="1" x14ac:dyDescent="0.2"/>
    <row r="65113" ht="13.15" customHeight="1" x14ac:dyDescent="0.2"/>
    <row r="65114" ht="13.15" customHeight="1" x14ac:dyDescent="0.2"/>
    <row r="65115" ht="13.15" customHeight="1" x14ac:dyDescent="0.2"/>
    <row r="65116" ht="13.15" customHeight="1" x14ac:dyDescent="0.2"/>
    <row r="65117" ht="13.15" customHeight="1" x14ac:dyDescent="0.2"/>
    <row r="65118" ht="13.15" customHeight="1" x14ac:dyDescent="0.2"/>
    <row r="65119" ht="13.15" customHeight="1" x14ac:dyDescent="0.2"/>
    <row r="65120" ht="13.15" customHeight="1" x14ac:dyDescent="0.2"/>
    <row r="65121" ht="13.15" customHeight="1" x14ac:dyDescent="0.2"/>
    <row r="65122" ht="13.15" customHeight="1" x14ac:dyDescent="0.2"/>
    <row r="65123" ht="13.15" customHeight="1" x14ac:dyDescent="0.2"/>
    <row r="65124" ht="13.15" customHeight="1" x14ac:dyDescent="0.2"/>
    <row r="65125" ht="13.15" customHeight="1" x14ac:dyDescent="0.2"/>
    <row r="65126" ht="13.15" customHeight="1" x14ac:dyDescent="0.2"/>
    <row r="65127" ht="13.15" customHeight="1" x14ac:dyDescent="0.2"/>
    <row r="65128" ht="13.15" customHeight="1" x14ac:dyDescent="0.2"/>
    <row r="65129" ht="13.15" customHeight="1" x14ac:dyDescent="0.2"/>
    <row r="65130" ht="13.15" customHeight="1" x14ac:dyDescent="0.2"/>
    <row r="65131" ht="13.15" customHeight="1" x14ac:dyDescent="0.2"/>
    <row r="65132" ht="13.15" customHeight="1" x14ac:dyDescent="0.2"/>
    <row r="65133" ht="13.15" customHeight="1" x14ac:dyDescent="0.2"/>
    <row r="65134" ht="13.15" customHeight="1" x14ac:dyDescent="0.2"/>
    <row r="65135" ht="13.15" customHeight="1" x14ac:dyDescent="0.2"/>
    <row r="65136" ht="13.15" customHeight="1" x14ac:dyDescent="0.2"/>
    <row r="65137" ht="13.15" customHeight="1" x14ac:dyDescent="0.2"/>
    <row r="65138" ht="13.15" customHeight="1" x14ac:dyDescent="0.2"/>
    <row r="65139" ht="13.15" customHeight="1" x14ac:dyDescent="0.2"/>
    <row r="65140" ht="13.15" customHeight="1" x14ac:dyDescent="0.2"/>
    <row r="65141" ht="13.15" customHeight="1" x14ac:dyDescent="0.2"/>
    <row r="65142" ht="13.15" customHeight="1" x14ac:dyDescent="0.2"/>
    <row r="65143" ht="13.15" customHeight="1" x14ac:dyDescent="0.2"/>
    <row r="65144" ht="13.15" customHeight="1" x14ac:dyDescent="0.2"/>
    <row r="65145" ht="13.15" customHeight="1" x14ac:dyDescent="0.2"/>
    <row r="65146" ht="13.15" customHeight="1" x14ac:dyDescent="0.2"/>
    <row r="65147" ht="13.15" customHeight="1" x14ac:dyDescent="0.2"/>
    <row r="65148" ht="13.15" customHeight="1" x14ac:dyDescent="0.2"/>
    <row r="65149" ht="13.15" customHeight="1" x14ac:dyDescent="0.2"/>
    <row r="65150" ht="13.15" customHeight="1" x14ac:dyDescent="0.2"/>
    <row r="65151" ht="13.15" customHeight="1" x14ac:dyDescent="0.2"/>
    <row r="65152" ht="13.15" customHeight="1" x14ac:dyDescent="0.2"/>
    <row r="65153" ht="13.15" customHeight="1" x14ac:dyDescent="0.2"/>
    <row r="65154" ht="13.15" customHeight="1" x14ac:dyDescent="0.2"/>
    <row r="65155" ht="13.15" customHeight="1" x14ac:dyDescent="0.2"/>
    <row r="65156" ht="13.15" customHeight="1" x14ac:dyDescent="0.2"/>
    <row r="65157" ht="13.15" customHeight="1" x14ac:dyDescent="0.2"/>
    <row r="65158" ht="13.15" customHeight="1" x14ac:dyDescent="0.2"/>
    <row r="65159" ht="13.15" customHeight="1" x14ac:dyDescent="0.2"/>
    <row r="65160" ht="13.15" customHeight="1" x14ac:dyDescent="0.2"/>
    <row r="65161" ht="13.15" customHeight="1" x14ac:dyDescent="0.2"/>
    <row r="65162" ht="13.15" customHeight="1" x14ac:dyDescent="0.2"/>
    <row r="65163" ht="13.15" customHeight="1" x14ac:dyDescent="0.2"/>
    <row r="65164" ht="13.15" customHeight="1" x14ac:dyDescent="0.2"/>
    <row r="65165" ht="13.15" customHeight="1" x14ac:dyDescent="0.2"/>
    <row r="65166" ht="13.15" customHeight="1" x14ac:dyDescent="0.2"/>
    <row r="65167" ht="13.15" customHeight="1" x14ac:dyDescent="0.2"/>
    <row r="65168" ht="13.15" customHeight="1" x14ac:dyDescent="0.2"/>
    <row r="65169" ht="13.15" customHeight="1" x14ac:dyDescent="0.2"/>
    <row r="65170" ht="13.15" customHeight="1" x14ac:dyDescent="0.2"/>
    <row r="65171" ht="13.15" customHeight="1" x14ac:dyDescent="0.2"/>
    <row r="65172" ht="13.15" customHeight="1" x14ac:dyDescent="0.2"/>
    <row r="65173" ht="13.15" customHeight="1" x14ac:dyDescent="0.2"/>
    <row r="65174" ht="13.15" customHeight="1" x14ac:dyDescent="0.2"/>
    <row r="65175" ht="13.15" customHeight="1" x14ac:dyDescent="0.2"/>
    <row r="65176" ht="13.15" customHeight="1" x14ac:dyDescent="0.2"/>
    <row r="65177" ht="13.15" customHeight="1" x14ac:dyDescent="0.2"/>
    <row r="65178" ht="13.15" customHeight="1" x14ac:dyDescent="0.2"/>
    <row r="65179" ht="13.15" customHeight="1" x14ac:dyDescent="0.2"/>
    <row r="65180" ht="13.15" customHeight="1" x14ac:dyDescent="0.2"/>
    <row r="65181" ht="13.15" customHeight="1" x14ac:dyDescent="0.2"/>
    <row r="65182" ht="13.15" customHeight="1" x14ac:dyDescent="0.2"/>
    <row r="65183" ht="13.15" customHeight="1" x14ac:dyDescent="0.2"/>
    <row r="65184" ht="13.15" customHeight="1" x14ac:dyDescent="0.2"/>
    <row r="65185" ht="13.15" customHeight="1" x14ac:dyDescent="0.2"/>
    <row r="65186" ht="13.15" customHeight="1" x14ac:dyDescent="0.2"/>
    <row r="65187" ht="13.15" customHeight="1" x14ac:dyDescent="0.2"/>
    <row r="65188" ht="13.15" customHeight="1" x14ac:dyDescent="0.2"/>
    <row r="65189" ht="13.15" customHeight="1" x14ac:dyDescent="0.2"/>
    <row r="65190" ht="13.15" customHeight="1" x14ac:dyDescent="0.2"/>
    <row r="65191" ht="13.15" customHeight="1" x14ac:dyDescent="0.2"/>
    <row r="65192" ht="13.15" customHeight="1" x14ac:dyDescent="0.2"/>
    <row r="65193" ht="13.15" customHeight="1" x14ac:dyDescent="0.2"/>
    <row r="65194" ht="13.15" customHeight="1" x14ac:dyDescent="0.2"/>
    <row r="65195" ht="13.15" customHeight="1" x14ac:dyDescent="0.2"/>
    <row r="65196" ht="13.15" customHeight="1" x14ac:dyDescent="0.2"/>
    <row r="65197" ht="13.15" customHeight="1" x14ac:dyDescent="0.2"/>
    <row r="65198" ht="13.15" customHeight="1" x14ac:dyDescent="0.2"/>
    <row r="65199" ht="13.15" customHeight="1" x14ac:dyDescent="0.2"/>
    <row r="65200" ht="13.15" customHeight="1" x14ac:dyDescent="0.2"/>
    <row r="65201" ht="13.15" customHeight="1" x14ac:dyDescent="0.2"/>
    <row r="65202" ht="13.15" customHeight="1" x14ac:dyDescent="0.2"/>
    <row r="65203" ht="13.15" customHeight="1" x14ac:dyDescent="0.2"/>
    <row r="65204" ht="13.15" customHeight="1" x14ac:dyDescent="0.2"/>
    <row r="65205" ht="13.15" customHeight="1" x14ac:dyDescent="0.2"/>
    <row r="65206" ht="13.15" customHeight="1" x14ac:dyDescent="0.2"/>
    <row r="65207" ht="13.15" customHeight="1" x14ac:dyDescent="0.2"/>
    <row r="65208" ht="13.15" customHeight="1" x14ac:dyDescent="0.2"/>
    <row r="65209" ht="13.15" customHeight="1" x14ac:dyDescent="0.2"/>
    <row r="65210" ht="13.15" customHeight="1" x14ac:dyDescent="0.2"/>
    <row r="65211" ht="13.15" customHeight="1" x14ac:dyDescent="0.2"/>
    <row r="65212" ht="13.15" customHeight="1" x14ac:dyDescent="0.2"/>
    <row r="65213" ht="13.15" customHeight="1" x14ac:dyDescent="0.2"/>
    <row r="65214" ht="13.15" customHeight="1" x14ac:dyDescent="0.2"/>
    <row r="65215" ht="13.15" customHeight="1" x14ac:dyDescent="0.2"/>
    <row r="65216" ht="13.15" customHeight="1" x14ac:dyDescent="0.2"/>
    <row r="65217" ht="13.15" customHeight="1" x14ac:dyDescent="0.2"/>
    <row r="65218" ht="13.15" customHeight="1" x14ac:dyDescent="0.2"/>
    <row r="65219" ht="13.15" customHeight="1" x14ac:dyDescent="0.2"/>
    <row r="65220" ht="13.15" customHeight="1" x14ac:dyDescent="0.2"/>
    <row r="65221" ht="13.15" customHeight="1" x14ac:dyDescent="0.2"/>
    <row r="65222" ht="13.15" customHeight="1" x14ac:dyDescent="0.2"/>
    <row r="65223" ht="13.15" customHeight="1" x14ac:dyDescent="0.2"/>
    <row r="65224" ht="13.15" customHeight="1" x14ac:dyDescent="0.2"/>
    <row r="65225" ht="13.15" customHeight="1" x14ac:dyDescent="0.2"/>
    <row r="65226" ht="13.15" customHeight="1" x14ac:dyDescent="0.2"/>
    <row r="65227" ht="13.15" customHeight="1" x14ac:dyDescent="0.2"/>
    <row r="65228" ht="13.15" customHeight="1" x14ac:dyDescent="0.2"/>
    <row r="65229" ht="13.15" customHeight="1" x14ac:dyDescent="0.2"/>
    <row r="65230" ht="13.15" customHeight="1" x14ac:dyDescent="0.2"/>
    <row r="65231" ht="13.15" customHeight="1" x14ac:dyDescent="0.2"/>
    <row r="65232" ht="13.15" customHeight="1" x14ac:dyDescent="0.2"/>
    <row r="65233" ht="13.15" customHeight="1" x14ac:dyDescent="0.2"/>
    <row r="65234" ht="13.15" customHeight="1" x14ac:dyDescent="0.2"/>
    <row r="65235" ht="13.15" customHeight="1" x14ac:dyDescent="0.2"/>
    <row r="65236" ht="13.15" customHeight="1" x14ac:dyDescent="0.2"/>
    <row r="65237" ht="13.15" customHeight="1" x14ac:dyDescent="0.2"/>
    <row r="65238" ht="13.15" customHeight="1" x14ac:dyDescent="0.2"/>
    <row r="65239" ht="13.15" customHeight="1" x14ac:dyDescent="0.2"/>
    <row r="65240" ht="13.15" customHeight="1" x14ac:dyDescent="0.2"/>
    <row r="65241" ht="13.15" customHeight="1" x14ac:dyDescent="0.2"/>
    <row r="65242" ht="13.15" customHeight="1" x14ac:dyDescent="0.2"/>
    <row r="65243" ht="13.15" customHeight="1" x14ac:dyDescent="0.2"/>
    <row r="65244" ht="13.15" customHeight="1" x14ac:dyDescent="0.2"/>
    <row r="65245" ht="13.15" customHeight="1" x14ac:dyDescent="0.2"/>
    <row r="65246" ht="13.15" customHeight="1" x14ac:dyDescent="0.2"/>
    <row r="65247" ht="13.15" customHeight="1" x14ac:dyDescent="0.2"/>
    <row r="65248" ht="13.15" customHeight="1" x14ac:dyDescent="0.2"/>
    <row r="65249" ht="13.15" customHeight="1" x14ac:dyDescent="0.2"/>
    <row r="65250" ht="13.15" customHeight="1" x14ac:dyDescent="0.2"/>
    <row r="65251" ht="13.15" customHeight="1" x14ac:dyDescent="0.2"/>
    <row r="65252" ht="13.15" customHeight="1" x14ac:dyDescent="0.2"/>
    <row r="65253" ht="13.15" customHeight="1" x14ac:dyDescent="0.2"/>
    <row r="65254" ht="13.15" customHeight="1" x14ac:dyDescent="0.2"/>
    <row r="65255" ht="13.15" customHeight="1" x14ac:dyDescent="0.2"/>
    <row r="65256" ht="13.15" customHeight="1" x14ac:dyDescent="0.2"/>
    <row r="65257" ht="13.15" customHeight="1" x14ac:dyDescent="0.2"/>
    <row r="65258" ht="13.15" customHeight="1" x14ac:dyDescent="0.2"/>
    <row r="65259" ht="13.15" customHeight="1" x14ac:dyDescent="0.2"/>
    <row r="65260" ht="13.15" customHeight="1" x14ac:dyDescent="0.2"/>
    <row r="65261" ht="13.15" customHeight="1" x14ac:dyDescent="0.2"/>
    <row r="65262" ht="13.15" customHeight="1" x14ac:dyDescent="0.2"/>
    <row r="65263" ht="13.15" customHeight="1" x14ac:dyDescent="0.2"/>
    <row r="65264" ht="13.15" customHeight="1" x14ac:dyDescent="0.2"/>
    <row r="65265" ht="13.15" customHeight="1" x14ac:dyDescent="0.2"/>
    <row r="65266" ht="13.15" customHeight="1" x14ac:dyDescent="0.2"/>
    <row r="65267" ht="13.15" customHeight="1" x14ac:dyDescent="0.2"/>
    <row r="65268" ht="13.15" customHeight="1" x14ac:dyDescent="0.2"/>
    <row r="65269" ht="13.15" customHeight="1" x14ac:dyDescent="0.2"/>
    <row r="65270" ht="13.15" customHeight="1" x14ac:dyDescent="0.2"/>
    <row r="65271" ht="13.15" customHeight="1" x14ac:dyDescent="0.2"/>
    <row r="65272" ht="13.15" customHeight="1" x14ac:dyDescent="0.2"/>
    <row r="65273" ht="13.15" customHeight="1" x14ac:dyDescent="0.2"/>
    <row r="65274" ht="13.15" customHeight="1" x14ac:dyDescent="0.2"/>
    <row r="65275" ht="13.15" customHeight="1" x14ac:dyDescent="0.2"/>
    <row r="65276" ht="13.15" customHeight="1" x14ac:dyDescent="0.2"/>
    <row r="65277" ht="13.15" customHeight="1" x14ac:dyDescent="0.2"/>
    <row r="65278" ht="13.15" customHeight="1" x14ac:dyDescent="0.2"/>
    <row r="65279" ht="13.15" customHeight="1" x14ac:dyDescent="0.2"/>
    <row r="65280" ht="13.15" customHeight="1" x14ac:dyDescent="0.2"/>
    <row r="65281" ht="13.15" customHeight="1" x14ac:dyDescent="0.2"/>
    <row r="65282" ht="13.15" customHeight="1" x14ac:dyDescent="0.2"/>
    <row r="65283" ht="13.15" customHeight="1" x14ac:dyDescent="0.2"/>
    <row r="65284" ht="13.15" customHeight="1" x14ac:dyDescent="0.2"/>
    <row r="65285" ht="13.15" customHeight="1" x14ac:dyDescent="0.2"/>
    <row r="65286" ht="13.15" customHeight="1" x14ac:dyDescent="0.2"/>
    <row r="65287" ht="13.15" customHeight="1" x14ac:dyDescent="0.2"/>
    <row r="65288" ht="13.15" customHeight="1" x14ac:dyDescent="0.2"/>
    <row r="65289" ht="13.15" customHeight="1" x14ac:dyDescent="0.2"/>
    <row r="65290" ht="13.15" customHeight="1" x14ac:dyDescent="0.2"/>
    <row r="65291" ht="13.15" customHeight="1" x14ac:dyDescent="0.2"/>
    <row r="65292" ht="13.15" customHeight="1" x14ac:dyDescent="0.2"/>
    <row r="65293" ht="13.15" customHeight="1" x14ac:dyDescent="0.2"/>
    <row r="65294" ht="13.15" customHeight="1" x14ac:dyDescent="0.2"/>
    <row r="65295" ht="13.15" customHeight="1" x14ac:dyDescent="0.2"/>
    <row r="65296" ht="13.15" customHeight="1" x14ac:dyDescent="0.2"/>
    <row r="65297" ht="13.15" customHeight="1" x14ac:dyDescent="0.2"/>
    <row r="65298" ht="13.15" customHeight="1" x14ac:dyDescent="0.2"/>
    <row r="65299" ht="13.15" customHeight="1" x14ac:dyDescent="0.2"/>
    <row r="65300" ht="13.15" customHeight="1" x14ac:dyDescent="0.2"/>
    <row r="65301" ht="13.15" customHeight="1" x14ac:dyDescent="0.2"/>
    <row r="65302" ht="13.15" customHeight="1" x14ac:dyDescent="0.2"/>
    <row r="65303" ht="13.15" customHeight="1" x14ac:dyDescent="0.2"/>
    <row r="65304" ht="13.15" customHeight="1" x14ac:dyDescent="0.2"/>
    <row r="65305" ht="13.15" customHeight="1" x14ac:dyDescent="0.2"/>
    <row r="65306" ht="13.15" customHeight="1" x14ac:dyDescent="0.2"/>
    <row r="65307" ht="13.15" customHeight="1" x14ac:dyDescent="0.2"/>
    <row r="65308" ht="13.15" customHeight="1" x14ac:dyDescent="0.2"/>
    <row r="65309" ht="13.15" customHeight="1" x14ac:dyDescent="0.2"/>
    <row r="65310" ht="13.15" customHeight="1" x14ac:dyDescent="0.2"/>
    <row r="65311" ht="13.15" customHeight="1" x14ac:dyDescent="0.2"/>
    <row r="65312" ht="13.15" customHeight="1" x14ac:dyDescent="0.2"/>
    <row r="65313" ht="13.15" customHeight="1" x14ac:dyDescent="0.2"/>
    <row r="65314" ht="13.15" customHeight="1" x14ac:dyDescent="0.2"/>
    <row r="65315" ht="13.15" customHeight="1" x14ac:dyDescent="0.2"/>
    <row r="65316" ht="13.15" customHeight="1" x14ac:dyDescent="0.2"/>
    <row r="65317" ht="13.15" customHeight="1" x14ac:dyDescent="0.2"/>
    <row r="65318" ht="13.15" customHeight="1" x14ac:dyDescent="0.2"/>
    <row r="65319" ht="13.15" customHeight="1" x14ac:dyDescent="0.2"/>
    <row r="65320" ht="13.15" customHeight="1" x14ac:dyDescent="0.2"/>
    <row r="65321" ht="13.15" customHeight="1" x14ac:dyDescent="0.2"/>
    <row r="65322" ht="13.15" customHeight="1" x14ac:dyDescent="0.2"/>
    <row r="65323" ht="13.15" customHeight="1" x14ac:dyDescent="0.2"/>
    <row r="65324" ht="13.15" customHeight="1" x14ac:dyDescent="0.2"/>
    <row r="65325" ht="13.15" customHeight="1" x14ac:dyDescent="0.2"/>
    <row r="65326" ht="13.15" customHeight="1" x14ac:dyDescent="0.2"/>
    <row r="65327" ht="13.15" customHeight="1" x14ac:dyDescent="0.2"/>
    <row r="65328" ht="13.15" customHeight="1" x14ac:dyDescent="0.2"/>
    <row r="65329" ht="13.15" customHeight="1" x14ac:dyDescent="0.2"/>
    <row r="65330" ht="13.15" customHeight="1" x14ac:dyDescent="0.2"/>
    <row r="65331" ht="13.15" customHeight="1" x14ac:dyDescent="0.2"/>
    <row r="65332" ht="13.15" customHeight="1" x14ac:dyDescent="0.2"/>
    <row r="65333" ht="13.15" customHeight="1" x14ac:dyDescent="0.2"/>
    <row r="65334" ht="13.15" customHeight="1" x14ac:dyDescent="0.2"/>
    <row r="65335" ht="13.15" customHeight="1" x14ac:dyDescent="0.2"/>
    <row r="65336" ht="13.15" customHeight="1" x14ac:dyDescent="0.2"/>
    <row r="65337" ht="13.15" customHeight="1" x14ac:dyDescent="0.2"/>
    <row r="65338" ht="13.15" customHeight="1" x14ac:dyDescent="0.2"/>
    <row r="65339" ht="13.15" customHeight="1" x14ac:dyDescent="0.2"/>
    <row r="65340" ht="13.15" customHeight="1" x14ac:dyDescent="0.2"/>
    <row r="65341" ht="13.15" customHeight="1" x14ac:dyDescent="0.2"/>
    <row r="65342" ht="13.15" customHeight="1" x14ac:dyDescent="0.2"/>
    <row r="65343" ht="13.15" customHeight="1" x14ac:dyDescent="0.2"/>
    <row r="65344" ht="13.15" customHeight="1" x14ac:dyDescent="0.2"/>
    <row r="65345" ht="13.15" customHeight="1" x14ac:dyDescent="0.2"/>
    <row r="65346" ht="13.15" customHeight="1" x14ac:dyDescent="0.2"/>
    <row r="65347" ht="13.15" customHeight="1" x14ac:dyDescent="0.2"/>
    <row r="65348" ht="13.15" customHeight="1" x14ac:dyDescent="0.2"/>
    <row r="65349" ht="13.15" customHeight="1" x14ac:dyDescent="0.2"/>
    <row r="65350" ht="13.15" customHeight="1" x14ac:dyDescent="0.2"/>
    <row r="65351" ht="13.15" customHeight="1" x14ac:dyDescent="0.2"/>
    <row r="65352" ht="13.15" customHeight="1" x14ac:dyDescent="0.2"/>
    <row r="65353" ht="13.15" customHeight="1" x14ac:dyDescent="0.2"/>
    <row r="65354" ht="13.15" customHeight="1" x14ac:dyDescent="0.2"/>
    <row r="65355" ht="13.15" customHeight="1" x14ac:dyDescent="0.2"/>
    <row r="65356" ht="13.15" customHeight="1" x14ac:dyDescent="0.2"/>
    <row r="65357" ht="13.15" customHeight="1" x14ac:dyDescent="0.2"/>
    <row r="65358" ht="13.15" customHeight="1" x14ac:dyDescent="0.2"/>
    <row r="65359" ht="13.15" customHeight="1" x14ac:dyDescent="0.2"/>
    <row r="65360" ht="13.15" customHeight="1" x14ac:dyDescent="0.2"/>
    <row r="65361" ht="13.15" customHeight="1" x14ac:dyDescent="0.2"/>
    <row r="65362" ht="13.15" customHeight="1" x14ac:dyDescent="0.2"/>
    <row r="65363" ht="13.15" customHeight="1" x14ac:dyDescent="0.2"/>
    <row r="65364" ht="13.15" customHeight="1" x14ac:dyDescent="0.2"/>
    <row r="65365" ht="13.15" customHeight="1" x14ac:dyDescent="0.2"/>
    <row r="65366" ht="13.15" customHeight="1" x14ac:dyDescent="0.2"/>
    <row r="65367" ht="13.15" customHeight="1" x14ac:dyDescent="0.2"/>
    <row r="65368" ht="13.15" customHeight="1" x14ac:dyDescent="0.2"/>
    <row r="65369" ht="13.15" customHeight="1" x14ac:dyDescent="0.2"/>
    <row r="65370" ht="13.15" customHeight="1" x14ac:dyDescent="0.2"/>
    <row r="65371" ht="13.15" customHeight="1" x14ac:dyDescent="0.2"/>
    <row r="65372" ht="13.15" customHeight="1" x14ac:dyDescent="0.2"/>
    <row r="65373" ht="13.15" customHeight="1" x14ac:dyDescent="0.2"/>
    <row r="65374" ht="13.15" customHeight="1" x14ac:dyDescent="0.2"/>
    <row r="65375" ht="13.15" customHeight="1" x14ac:dyDescent="0.2"/>
    <row r="65376" ht="13.15" customHeight="1" x14ac:dyDescent="0.2"/>
    <row r="65377" ht="13.15" customHeight="1" x14ac:dyDescent="0.2"/>
    <row r="65378" ht="13.15" customHeight="1" x14ac:dyDescent="0.2"/>
    <row r="65379" ht="13.15" customHeight="1" x14ac:dyDescent="0.2"/>
    <row r="65380" ht="13.15" customHeight="1" x14ac:dyDescent="0.2"/>
    <row r="65381" ht="13.15" customHeight="1" x14ac:dyDescent="0.2"/>
    <row r="65382" ht="13.15" customHeight="1" x14ac:dyDescent="0.2"/>
    <row r="65383" ht="13.15" customHeight="1" x14ac:dyDescent="0.2"/>
    <row r="65384" ht="13.15" customHeight="1" x14ac:dyDescent="0.2"/>
    <row r="65385" ht="13.15" customHeight="1" x14ac:dyDescent="0.2"/>
    <row r="65386" ht="13.15" customHeight="1" x14ac:dyDescent="0.2"/>
    <row r="65387" ht="13.15" customHeight="1" x14ac:dyDescent="0.2"/>
    <row r="65388" ht="13.15" customHeight="1" x14ac:dyDescent="0.2"/>
    <row r="65389" ht="13.15" customHeight="1" x14ac:dyDescent="0.2"/>
    <row r="65390" ht="13.15" customHeight="1" x14ac:dyDescent="0.2"/>
    <row r="65391" ht="13.15" customHeight="1" x14ac:dyDescent="0.2"/>
    <row r="65392" ht="13.15" customHeight="1" x14ac:dyDescent="0.2"/>
    <row r="65393" ht="13.15" customHeight="1" x14ac:dyDescent="0.2"/>
    <row r="65394" ht="13.15" customHeight="1" x14ac:dyDescent="0.2"/>
    <row r="65395" ht="13.15" customHeight="1" x14ac:dyDescent="0.2"/>
    <row r="65396" ht="13.15" customHeight="1" x14ac:dyDescent="0.2"/>
    <row r="65397" ht="13.15" customHeight="1" x14ac:dyDescent="0.2"/>
    <row r="65398" ht="13.15" customHeight="1" x14ac:dyDescent="0.2"/>
    <row r="65399" ht="13.15" customHeight="1" x14ac:dyDescent="0.2"/>
    <row r="65400" ht="13.15" customHeight="1" x14ac:dyDescent="0.2"/>
    <row r="65401" ht="13.15" customHeight="1" x14ac:dyDescent="0.2"/>
    <row r="65402" ht="13.15" customHeight="1" x14ac:dyDescent="0.2"/>
    <row r="65403" ht="13.15" customHeight="1" x14ac:dyDescent="0.2"/>
    <row r="65404" ht="13.15" customHeight="1" x14ac:dyDescent="0.2"/>
    <row r="65405" ht="13.15" customHeight="1" x14ac:dyDescent="0.2"/>
    <row r="65406" ht="13.15" customHeight="1" x14ac:dyDescent="0.2"/>
    <row r="65407" ht="13.15" customHeight="1" x14ac:dyDescent="0.2"/>
    <row r="65408" ht="13.15" customHeight="1" x14ac:dyDescent="0.2"/>
    <row r="65409" ht="13.15" customHeight="1" x14ac:dyDescent="0.2"/>
    <row r="65410" ht="13.15" customHeight="1" x14ac:dyDescent="0.2"/>
    <row r="65411" ht="13.15" customHeight="1" x14ac:dyDescent="0.2"/>
    <row r="65412" ht="13.15" customHeight="1" x14ac:dyDescent="0.2"/>
    <row r="65413" ht="13.15" customHeight="1" x14ac:dyDescent="0.2"/>
    <row r="65414" ht="13.15" customHeight="1" x14ac:dyDescent="0.2"/>
    <row r="65415" ht="13.15" customHeight="1" x14ac:dyDescent="0.2"/>
    <row r="65416" ht="13.15" customHeight="1" x14ac:dyDescent="0.2"/>
    <row r="65417" ht="13.15" customHeight="1" x14ac:dyDescent="0.2"/>
    <row r="65418" ht="13.15" customHeight="1" x14ac:dyDescent="0.2"/>
    <row r="65419" ht="13.15" customHeight="1" x14ac:dyDescent="0.2"/>
    <row r="65420" ht="13.15" customHeight="1" x14ac:dyDescent="0.2"/>
    <row r="65421" ht="13.15" customHeight="1" x14ac:dyDescent="0.2"/>
    <row r="65422" ht="13.15" customHeight="1" x14ac:dyDescent="0.2"/>
    <row r="65423" ht="13.15" customHeight="1" x14ac:dyDescent="0.2"/>
    <row r="65424" ht="13.15" customHeight="1" x14ac:dyDescent="0.2"/>
    <row r="65425" ht="13.15" customHeight="1" x14ac:dyDescent="0.2"/>
    <row r="65426" ht="13.15" customHeight="1" x14ac:dyDescent="0.2"/>
    <row r="65427" ht="13.15" customHeight="1" x14ac:dyDescent="0.2"/>
    <row r="65428" ht="13.15" customHeight="1" x14ac:dyDescent="0.2"/>
    <row r="65429" ht="13.15" customHeight="1" x14ac:dyDescent="0.2"/>
    <row r="65430" ht="13.15" customHeight="1" x14ac:dyDescent="0.2"/>
    <row r="65431" ht="13.15" customHeight="1" x14ac:dyDescent="0.2"/>
    <row r="65432" ht="13.15" customHeight="1" x14ac:dyDescent="0.2"/>
    <row r="65433" ht="13.15" customHeight="1" x14ac:dyDescent="0.2"/>
    <row r="65434" ht="13.15" customHeight="1" x14ac:dyDescent="0.2"/>
    <row r="65435" ht="13.15" customHeight="1" x14ac:dyDescent="0.2"/>
    <row r="65436" ht="13.15" customHeight="1" x14ac:dyDescent="0.2"/>
    <row r="65437" ht="13.15" customHeight="1" x14ac:dyDescent="0.2"/>
    <row r="65438" ht="13.15" customHeight="1" x14ac:dyDescent="0.2"/>
    <row r="65439" ht="13.15" customHeight="1" x14ac:dyDescent="0.2"/>
    <row r="65440" ht="13.15" customHeight="1" x14ac:dyDescent="0.2"/>
    <row r="65441" ht="13.15" customHeight="1" x14ac:dyDescent="0.2"/>
    <row r="65442" ht="13.15" customHeight="1" x14ac:dyDescent="0.2"/>
    <row r="65443" ht="13.15" customHeight="1" x14ac:dyDescent="0.2"/>
    <row r="65444" ht="13.15" customHeight="1" x14ac:dyDescent="0.2"/>
    <row r="65445" ht="13.15" customHeight="1" x14ac:dyDescent="0.2"/>
    <row r="65446" ht="13.15" customHeight="1" x14ac:dyDescent="0.2"/>
    <row r="65447" ht="13.15" customHeight="1" x14ac:dyDescent="0.2"/>
    <row r="65448" ht="13.15" customHeight="1" x14ac:dyDescent="0.2"/>
    <row r="65449" ht="13.15" customHeight="1" x14ac:dyDescent="0.2"/>
    <row r="65450" ht="13.15" customHeight="1" x14ac:dyDescent="0.2"/>
    <row r="65451" ht="13.15" customHeight="1" x14ac:dyDescent="0.2"/>
    <row r="65452" ht="13.15" customHeight="1" x14ac:dyDescent="0.2"/>
    <row r="65453" ht="13.15" customHeight="1" x14ac:dyDescent="0.2"/>
    <row r="65454" ht="13.15" customHeight="1" x14ac:dyDescent="0.2"/>
    <row r="65455" ht="13.15" customHeight="1" x14ac:dyDescent="0.2"/>
    <row r="65456" ht="13.15" customHeight="1" x14ac:dyDescent="0.2"/>
    <row r="65457" ht="13.15" customHeight="1" x14ac:dyDescent="0.2"/>
    <row r="65458" ht="13.15" customHeight="1" x14ac:dyDescent="0.2"/>
    <row r="65459" ht="13.15" customHeight="1" x14ac:dyDescent="0.2"/>
    <row r="65460" ht="13.15" customHeight="1" x14ac:dyDescent="0.2"/>
    <row r="65461" ht="13.15" customHeight="1" x14ac:dyDescent="0.2"/>
    <row r="65462" ht="13.15" customHeight="1" x14ac:dyDescent="0.2"/>
    <row r="65463" ht="13.15" customHeight="1" x14ac:dyDescent="0.2"/>
    <row r="65464" ht="13.15" customHeight="1" x14ac:dyDescent="0.2"/>
    <row r="65465" ht="13.15" customHeight="1" x14ac:dyDescent="0.2"/>
    <row r="65466" ht="13.15" customHeight="1" x14ac:dyDescent="0.2"/>
    <row r="65467" ht="13.15" customHeight="1" x14ac:dyDescent="0.2"/>
    <row r="65468" ht="13.15" customHeight="1" x14ac:dyDescent="0.2"/>
    <row r="65469" ht="13.15" customHeight="1" x14ac:dyDescent="0.2"/>
    <row r="65470" ht="13.15" customHeight="1" x14ac:dyDescent="0.2"/>
    <row r="65471" ht="13.15" customHeight="1" x14ac:dyDescent="0.2"/>
    <row r="65472" ht="13.15" customHeight="1" x14ac:dyDescent="0.2"/>
    <row r="65473" ht="13.15" customHeight="1" x14ac:dyDescent="0.2"/>
    <row r="65474" ht="13.15" customHeight="1" x14ac:dyDescent="0.2"/>
    <row r="65475" ht="13.15" customHeight="1" x14ac:dyDescent="0.2"/>
    <row r="65476" ht="13.15" customHeight="1" x14ac:dyDescent="0.2"/>
    <row r="65477" ht="13.15" customHeight="1" x14ac:dyDescent="0.2"/>
    <row r="65478" ht="13.15" customHeight="1" x14ac:dyDescent="0.2"/>
    <row r="65479" ht="13.15" customHeight="1" x14ac:dyDescent="0.2"/>
    <row r="65480" ht="13.15" customHeight="1" x14ac:dyDescent="0.2"/>
    <row r="65481" ht="13.15" customHeight="1" x14ac:dyDescent="0.2"/>
    <row r="65482" ht="13.15" customHeight="1" x14ac:dyDescent="0.2"/>
    <row r="65483" ht="13.15" customHeight="1" x14ac:dyDescent="0.2"/>
    <row r="65484" ht="13.15" customHeight="1" x14ac:dyDescent="0.2"/>
    <row r="65485" ht="13.15" customHeight="1" x14ac:dyDescent="0.2"/>
    <row r="65486" ht="13.15" customHeight="1" x14ac:dyDescent="0.2"/>
    <row r="65487" ht="13.15" customHeight="1" x14ac:dyDescent="0.2"/>
    <row r="65488" ht="13.15" customHeight="1" x14ac:dyDescent="0.2"/>
    <row r="65489" ht="13.15" customHeight="1" x14ac:dyDescent="0.2"/>
    <row r="65490" ht="13.15" customHeight="1" x14ac:dyDescent="0.2"/>
    <row r="65491" ht="13.15" customHeight="1" x14ac:dyDescent="0.2"/>
    <row r="65492" ht="13.15" customHeight="1" x14ac:dyDescent="0.2"/>
    <row r="65493" ht="13.15" customHeight="1" x14ac:dyDescent="0.2"/>
    <row r="65494" ht="13.15" customHeight="1" x14ac:dyDescent="0.2"/>
    <row r="65495" ht="13.15" customHeight="1" x14ac:dyDescent="0.2"/>
    <row r="65496" ht="13.15" customHeight="1" x14ac:dyDescent="0.2"/>
    <row r="65497" ht="13.15" customHeight="1" x14ac:dyDescent="0.2"/>
    <row r="65498" ht="13.15" customHeight="1" x14ac:dyDescent="0.2"/>
    <row r="65499" ht="13.15" customHeight="1" x14ac:dyDescent="0.2"/>
    <row r="65500" ht="13.15" customHeight="1" x14ac:dyDescent="0.2"/>
    <row r="65501" ht="13.15" customHeight="1" x14ac:dyDescent="0.2"/>
    <row r="65502" ht="13.15" customHeight="1" x14ac:dyDescent="0.2"/>
    <row r="65503" ht="13.15" customHeight="1" x14ac:dyDescent="0.2"/>
    <row r="65504" ht="13.15" customHeight="1" x14ac:dyDescent="0.2"/>
    <row r="65505" ht="13.15" customHeight="1" x14ac:dyDescent="0.2"/>
    <row r="65506" ht="13.15" customHeight="1" x14ac:dyDescent="0.2"/>
    <row r="65507" ht="13.15" customHeight="1" x14ac:dyDescent="0.2"/>
    <row r="65508" ht="13.15" customHeight="1" x14ac:dyDescent="0.2"/>
    <row r="65509" ht="13.15" customHeight="1" x14ac:dyDescent="0.2"/>
    <row r="65510" ht="13.15" customHeight="1" x14ac:dyDescent="0.2"/>
    <row r="65511" ht="13.15" customHeight="1" x14ac:dyDescent="0.2"/>
    <row r="65512" ht="13.15" customHeight="1" x14ac:dyDescent="0.2"/>
    <row r="65513" ht="13.15" customHeight="1" x14ac:dyDescent="0.2"/>
    <row r="65514" ht="13.15" customHeight="1" x14ac:dyDescent="0.2"/>
    <row r="65515" ht="13.15" customHeight="1" x14ac:dyDescent="0.2"/>
    <row r="65516" ht="13.15" customHeight="1" x14ac:dyDescent="0.2"/>
    <row r="65517" ht="13.15" customHeight="1" x14ac:dyDescent="0.2"/>
    <row r="65518" ht="13.15" customHeight="1" x14ac:dyDescent="0.2"/>
    <row r="65519" ht="13.15" customHeight="1" x14ac:dyDescent="0.2"/>
    <row r="65520" ht="13.15" customHeight="1" x14ac:dyDescent="0.2"/>
    <row r="65521" ht="13.15" customHeight="1" x14ac:dyDescent="0.2"/>
    <row r="65522" ht="13.15" customHeight="1" x14ac:dyDescent="0.2"/>
    <row r="65523" ht="13.15" customHeight="1" x14ac:dyDescent="0.2"/>
    <row r="65524" ht="13.15" customHeight="1" x14ac:dyDescent="0.2"/>
    <row r="65525" ht="13.15" customHeight="1" x14ac:dyDescent="0.2"/>
    <row r="65526" ht="13.15" customHeight="1" x14ac:dyDescent="0.2"/>
    <row r="65527" ht="13.15" customHeight="1" x14ac:dyDescent="0.2"/>
    <row r="65528" ht="13.15" customHeight="1" x14ac:dyDescent="0.2"/>
    <row r="65529" ht="13.15" customHeight="1" x14ac:dyDescent="0.2"/>
    <row r="65530" ht="13.15" customHeight="1" x14ac:dyDescent="0.2"/>
    <row r="65531" ht="13.15" customHeight="1" x14ac:dyDescent="0.2"/>
    <row r="65532" ht="13.15" customHeight="1" x14ac:dyDescent="0.2"/>
    <row r="65533" ht="13.15" customHeight="1" x14ac:dyDescent="0.2"/>
    <row r="65534" ht="13.15" customHeight="1" x14ac:dyDescent="0.2"/>
    <row r="65535" ht="13.15" customHeight="1" x14ac:dyDescent="0.2"/>
    <row r="65536" ht="13.15" customHeight="1" x14ac:dyDescent="0.2"/>
  </sheetData>
  <sheetProtection algorithmName="SHA-512" hashValue="6Tj26n54jAGBf0xeZlZjuD6mx514dTsrTlzmCmKgSewLpS+u9JwlUVr1c8yGN+wEBY2c7W6hzdYe7oQWdcn+Cw==" saltValue="qPgqYsaxTEakpBgLBbmeuw==" spinCount="100000" sheet="1" autoFilter="0"/>
  <autoFilter ref="E3:H3" xr:uid="{00000000-0009-0000-0000-000006000000}"/>
  <mergeCells count="81">
    <mergeCell ref="B14:B17"/>
    <mergeCell ref="A18:A21"/>
    <mergeCell ref="A22:A25"/>
    <mergeCell ref="B22:B25"/>
    <mergeCell ref="AE22:AE25"/>
    <mergeCell ref="AD22:AD25"/>
    <mergeCell ref="N22:P23"/>
    <mergeCell ref="AD70:AD73"/>
    <mergeCell ref="AE70:AE73"/>
    <mergeCell ref="AE90:AE93"/>
    <mergeCell ref="AD26:AD29"/>
    <mergeCell ref="AE26:AE29"/>
    <mergeCell ref="AD30:AD33"/>
    <mergeCell ref="AE30:AE33"/>
    <mergeCell ref="AD34:AD37"/>
    <mergeCell ref="AE34:AE37"/>
    <mergeCell ref="AE74:AE77"/>
    <mergeCell ref="AD78:AD81"/>
    <mergeCell ref="AE78:AE81"/>
    <mergeCell ref="AD74:AD77"/>
    <mergeCell ref="AD90:AD93"/>
    <mergeCell ref="A94:A99"/>
    <mergeCell ref="B94:B99"/>
    <mergeCell ref="A100:A105"/>
    <mergeCell ref="B100:B105"/>
    <mergeCell ref="B70:B73"/>
    <mergeCell ref="A74:A77"/>
    <mergeCell ref="B74:B77"/>
    <mergeCell ref="A78:A81"/>
    <mergeCell ref="B78:B81"/>
    <mergeCell ref="AD100:AD105"/>
    <mergeCell ref="AE100:AE105"/>
    <mergeCell ref="AD82:AD85"/>
    <mergeCell ref="AE82:AE85"/>
    <mergeCell ref="AD86:AD89"/>
    <mergeCell ref="AE86:AE89"/>
    <mergeCell ref="AD94:AD99"/>
    <mergeCell ref="AE94:AE99"/>
    <mergeCell ref="A26:A29"/>
    <mergeCell ref="B26:B29"/>
    <mergeCell ref="B18:B21"/>
    <mergeCell ref="A30:A33"/>
    <mergeCell ref="B30:B33"/>
    <mergeCell ref="A34:A37"/>
    <mergeCell ref="B34:B37"/>
    <mergeCell ref="A90:A93"/>
    <mergeCell ref="B90:B93"/>
    <mergeCell ref="A82:A85"/>
    <mergeCell ref="B82:B85"/>
    <mergeCell ref="A86:A89"/>
    <mergeCell ref="B86:B89"/>
    <mergeCell ref="A70:A73"/>
    <mergeCell ref="A1:B2"/>
    <mergeCell ref="AD1:AE2"/>
    <mergeCell ref="AH1:AJ2"/>
    <mergeCell ref="N1:P1"/>
    <mergeCell ref="N2:O17"/>
    <mergeCell ref="P2:P17"/>
    <mergeCell ref="A3:B3"/>
    <mergeCell ref="A6:A9"/>
    <mergeCell ref="B6:B9"/>
    <mergeCell ref="A10:A13"/>
    <mergeCell ref="AD3:AE3"/>
    <mergeCell ref="AD6:AD9"/>
    <mergeCell ref="AE6:AE9"/>
    <mergeCell ref="K3:M3"/>
    <mergeCell ref="B10:B13"/>
    <mergeCell ref="A14:A17"/>
    <mergeCell ref="E1:H2"/>
    <mergeCell ref="K1:M1"/>
    <mergeCell ref="K2:M2"/>
    <mergeCell ref="AK1:AN3"/>
    <mergeCell ref="N18:N21"/>
    <mergeCell ref="O18:O21"/>
    <mergeCell ref="AE14:AE17"/>
    <mergeCell ref="AE18:AE21"/>
    <mergeCell ref="AE10:AE13"/>
    <mergeCell ref="AD10:AD13"/>
    <mergeCell ref="AD14:AD17"/>
    <mergeCell ref="AD18:AD21"/>
    <mergeCell ref="P18:P21"/>
  </mergeCells>
  <phoneticPr fontId="40" type="noConversion"/>
  <conditionalFormatting sqref="M4:M5 M30:M37 M44:M45 M52:M53 M60:M61 M68:M69 M94:M105">
    <cfRule type="cellIs" dxfId="884" priority="1262" stopIfTrue="1" operator="equal">
      <formula>"OK"</formula>
    </cfRule>
    <cfRule type="cellIs" dxfId="883" priority="1263" stopIfTrue="1" operator="equal">
      <formula>"BIT OLD MAYBE"</formula>
    </cfRule>
    <cfRule type="cellIs" dxfId="882" priority="1264" stopIfTrue="1" operator="equal">
      <formula>"TOO YOUNG"</formula>
    </cfRule>
  </conditionalFormatting>
  <conditionalFormatting sqref="K4:K105">
    <cfRule type="cellIs" dxfId="881" priority="1265" stopIfTrue="1" operator="between">
      <formula>8</formula>
      <formula>1</formula>
    </cfRule>
  </conditionalFormatting>
  <conditionalFormatting sqref="M6:M29 M38:M43 M46:M51 M54:M59 M62:M67 M70:M93">
    <cfRule type="cellIs" dxfId="880" priority="1266" stopIfTrue="1" operator="equal">
      <formula>"OK"</formula>
    </cfRule>
    <cfRule type="cellIs" dxfId="879" priority="1267" stopIfTrue="1" operator="equal">
      <formula>"NOT ELIGIBLE"</formula>
    </cfRule>
    <cfRule type="cellIs" dxfId="878" priority="1268" stopIfTrue="1" operator="equal">
      <formula>"TOO YOUNG"</formula>
    </cfRule>
  </conditionalFormatting>
  <conditionalFormatting sqref="AO4:AO105">
    <cfRule type="cellIs" dxfId="877" priority="490" stopIfTrue="1" operator="equal">
      <formula>0</formula>
    </cfRule>
  </conditionalFormatting>
  <conditionalFormatting sqref="AH1:AJ1 AH3:AJ3 AH4:AN105">
    <cfRule type="cellIs" dxfId="876" priority="486" stopIfTrue="1" operator="equal">
      <formula>0</formula>
    </cfRule>
  </conditionalFormatting>
  <conditionalFormatting sqref="P2">
    <cfRule type="cellIs" dxfId="875" priority="475" operator="greaterThan">
      <formula>0</formula>
    </cfRule>
  </conditionalFormatting>
  <conditionalFormatting sqref="N18:O21">
    <cfRule type="cellIs" dxfId="874" priority="474" operator="greaterThan">
      <formula>0</formula>
    </cfRule>
  </conditionalFormatting>
  <conditionalFormatting sqref="P18">
    <cfRule type="cellIs" dxfId="873" priority="471" operator="greaterThan">
      <formula>0</formula>
    </cfRule>
  </conditionalFormatting>
  <conditionalFormatting sqref="Q1:Q17 P2 Q22:Q23">
    <cfRule type="cellIs" dxfId="872" priority="464" operator="greaterThan">
      <formula>"A"</formula>
    </cfRule>
  </conditionalFormatting>
  <conditionalFormatting sqref="N2">
    <cfRule type="cellIs" dxfId="871" priority="458" operator="greaterThan">
      <formula>0</formula>
    </cfRule>
  </conditionalFormatting>
  <conditionalFormatting sqref="E3:G3 E106:G65536">
    <cfRule type="cellIs" dxfId="870" priority="5" stopIfTrue="1" operator="equal">
      <formula>0</formula>
    </cfRule>
  </conditionalFormatting>
  <conditionalFormatting sqref="F4:G18 F20:G105">
    <cfRule type="cellIs" dxfId="869" priority="4" stopIfTrue="1" operator="equal">
      <formula>0</formula>
    </cfRule>
  </conditionalFormatting>
  <conditionalFormatting sqref="F19:G19">
    <cfRule type="cellIs" dxfId="868" priority="3" stopIfTrue="1" operator="equal">
      <formula>0</formula>
    </cfRule>
  </conditionalFormatting>
  <conditionalFormatting sqref="E4:E18 E20:E105">
    <cfRule type="cellIs" dxfId="867" priority="2" stopIfTrue="1" operator="equal">
      <formula>0</formula>
    </cfRule>
  </conditionalFormatting>
  <conditionalFormatting sqref="E19">
    <cfRule type="cellIs" dxfId="866" priority="1" stopIfTrue="1" operator="equal">
      <formula>0</formula>
    </cfRule>
  </conditionalFormatting>
  <dataValidations count="9">
    <dataValidation allowBlank="1" showInputMessage="1" showErrorMessage="1" promptTitle="DRAG &amp; DROP IS NOT PERMITTED" sqref="J4:J101" xr:uid="{00000000-0002-0000-0600-000000000000}"/>
    <dataValidation allowBlank="1" showInputMessage="1" showErrorMessage="1" error="You must now &quot;undo&quot; drag and drop" sqref="F53:H53 F5:H5" xr:uid="{00000000-0002-0000-0600-000001000000}"/>
    <dataValidation allowBlank="1" showInputMessage="1" showErrorMessage="1" promptTitle="IF EMPTY" prompt="Please add the row title GIVEN NAME in this box (See Left)" sqref="F3" xr:uid="{00000000-0002-0000-0600-000002000000}"/>
    <dataValidation allowBlank="1" showInputMessage="1" showErrorMessage="1" promptTitle="IF EMPTY" prompt="Please add the row title FAMILY NAME in this box (See Left)" sqref="G3" xr:uid="{00000000-0002-0000-0600-000003000000}"/>
    <dataValidation allowBlank="1" showInputMessage="1" showErrorMessage="1" promptTitle="IF EMPTY" prompt="Please add the row title ASA NO in this box (See Left)" sqref="E3" xr:uid="{00000000-0002-0000-0600-000004000000}"/>
    <dataValidation allowBlank="1" showInputMessage="1" showErrorMessage="1" promptTitle="IF EMPTY" prompt="Please add the row title D.O.B. in this box (See Left)" sqref="H3" xr:uid="{00000000-0002-0000-0600-000005000000}"/>
    <dataValidation allowBlank="1" showInputMessage="1" showErrorMessage="1" prompt="Enter the swimmers Family Name as registered with the ASA" sqref="G4 G52" xr:uid="{00000000-0002-0000-0600-000006000000}"/>
    <dataValidation allowBlank="1" showInputMessage="1" showErrorMessage="1" prompt="Enter the Swimmers Given name (1st Name) as registered with the ASA_x000a_" sqref="F4 F52" xr:uid="{00000000-0002-0000-0600-000007000000}"/>
    <dataValidation allowBlank="1" showInputMessage="1" showErrorMessage="1" prompt="Enter the Swimmers Date of birth.  Day, Month, Year  _x000a_ie 21/11/2011" sqref="H4 H52" xr:uid="{00000000-0002-0000-0600-000008000000}"/>
  </dataValidations>
  <hyperlinks>
    <hyperlink ref="N18" location="'Gala Setup'!G2" tooltip="Go to Gala Set-up Sheet" display="'Gala Setup'!G2" xr:uid="{00000000-0004-0000-0600-000000000000}"/>
    <hyperlink ref="O18" location="Recording!C26" tooltip="Gala Recording Sheet" display="RETURN TO RECORDING SHEET" xr:uid="{00000000-0004-0000-0600-000001000000}"/>
    <hyperlink ref="P18:P21" location="'Lane Timer sheets'!D1" tooltip="Go to lane timer sheets" display="Lane Timer Sheets" xr:uid="{00000000-0004-0000-0600-000002000000}"/>
  </hyperlinks>
  <printOptions horizontalCentered="1" verticalCentered="1"/>
  <pageMargins left="0.35433070866141736" right="0.35433070866141736" top="0.59055118110236227" bottom="0.59055118110236227" header="0.51181102362204722" footer="0.51181102362204722"/>
  <pageSetup paperSize="9" scale="67" fitToHeight="2" orientation="portrait" horizontalDpi="4294967293"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rgb="FFFFC000"/>
    <pageSetUpPr fitToPage="1"/>
  </sheetPr>
  <dimension ref="A1:AQ634"/>
  <sheetViews>
    <sheetView showZeros="0" zoomScale="80" zoomScaleNormal="80" workbookViewId="0">
      <selection activeCell="G4" sqref="G4:H105"/>
    </sheetView>
  </sheetViews>
  <sheetFormatPr defaultRowHeight="12.75" x14ac:dyDescent="0.2"/>
  <cols>
    <col min="1" max="1" width="4.5703125" customWidth="1"/>
    <col min="2" max="2" width="25.85546875" customWidth="1"/>
    <col min="3" max="3" width="2.28515625" hidden="1" customWidth="1"/>
    <col min="4" max="4" width="10.85546875" hidden="1" customWidth="1"/>
    <col min="5" max="5" width="9.85546875" style="434" customWidth="1"/>
    <col min="6" max="6" width="23.7109375" style="434" customWidth="1"/>
    <col min="7" max="7" width="33.85546875" style="434" customWidth="1"/>
    <col min="8" max="8" width="12.140625" style="841" customWidth="1"/>
    <col min="9" max="10" width="12.140625" hidden="1" customWidth="1"/>
    <col min="11" max="11" width="10.85546875" customWidth="1"/>
    <col min="12" max="12" width="13" hidden="1" customWidth="1"/>
    <col min="13" max="13" width="17.7109375" customWidth="1"/>
    <col min="14" max="15" width="14.7109375" customWidth="1"/>
    <col min="16" max="16" width="29.7109375" customWidth="1"/>
    <col min="17" max="29" width="8.85546875" customWidth="1"/>
    <col min="30" max="30" width="4.5703125" customWidth="1"/>
    <col min="31" max="31" width="26" customWidth="1"/>
    <col min="32" max="32" width="2.28515625" hidden="1" customWidth="1"/>
    <col min="33" max="33" width="3.7109375" hidden="1" customWidth="1"/>
    <col min="34" max="34" width="9.85546875" customWidth="1"/>
    <col min="35" max="35" width="23.7109375" customWidth="1"/>
    <col min="36" max="36" width="34.28515625" customWidth="1"/>
    <col min="37" max="40" width="8.7109375" customWidth="1"/>
    <col min="41" max="41" width="9.140625" customWidth="1"/>
    <col min="42" max="42" width="17.7109375" customWidth="1"/>
    <col min="43" max="43" width="169.28515625" customWidth="1"/>
  </cols>
  <sheetData>
    <row r="1" spans="1:43" ht="43.15" customHeight="1" thickBot="1" x14ac:dyDescent="0.25">
      <c r="A1" s="1685" t="s">
        <v>3053</v>
      </c>
      <c r="B1" s="1686"/>
      <c r="C1" s="265"/>
      <c r="D1" s="266"/>
      <c r="E1" s="1737" t="s">
        <v>3508</v>
      </c>
      <c r="F1" s="1738"/>
      <c r="G1" s="1738"/>
      <c r="H1" s="1739"/>
      <c r="I1" s="267"/>
      <c r="J1" s="268"/>
      <c r="K1" s="1672" t="s">
        <v>33</v>
      </c>
      <c r="L1" s="1672"/>
      <c r="M1" s="1672"/>
      <c r="N1" s="1691" t="s">
        <v>3051</v>
      </c>
      <c r="O1" s="1691"/>
      <c r="P1" s="1691"/>
      <c r="Q1" s="9"/>
      <c r="R1" s="9"/>
      <c r="S1" s="9"/>
      <c r="T1" s="9"/>
      <c r="U1" s="9"/>
      <c r="V1" s="9"/>
      <c r="W1" s="9"/>
      <c r="X1" s="9"/>
      <c r="Y1" s="9"/>
      <c r="Z1" s="9"/>
      <c r="AA1" s="9"/>
      <c r="AB1" s="9"/>
      <c r="AC1" s="9"/>
      <c r="AD1" s="1734" t="s">
        <v>2711</v>
      </c>
      <c r="AE1" s="1735"/>
      <c r="AF1" s="319"/>
      <c r="AG1" s="320"/>
      <c r="AH1" s="1729" t="str">
        <f>E1</f>
        <v>Northampton B</v>
      </c>
      <c r="AI1" s="1729"/>
      <c r="AJ1" s="1729"/>
      <c r="AK1" s="1740"/>
      <c r="AL1" s="1740"/>
      <c r="AM1" s="1740"/>
      <c r="AN1" s="1741"/>
      <c r="AO1" s="315"/>
      <c r="AP1" s="315"/>
      <c r="AQ1" s="94"/>
    </row>
    <row r="2" spans="1:43" ht="43.15" customHeight="1" thickBot="1" x14ac:dyDescent="0.25">
      <c r="A2" s="1687"/>
      <c r="B2" s="1688"/>
      <c r="C2" s="269"/>
      <c r="D2" s="270"/>
      <c r="E2" s="1669"/>
      <c r="F2" s="1670"/>
      <c r="G2" s="1670"/>
      <c r="H2" s="1671"/>
      <c r="I2" s="271"/>
      <c r="J2" s="272"/>
      <c r="K2" s="1733">
        <f ca="1">'Team 1'!K2</f>
        <v>43465</v>
      </c>
      <c r="L2" s="1733"/>
      <c r="M2" s="1733"/>
      <c r="N2" s="1692" t="s">
        <v>3054</v>
      </c>
      <c r="O2" s="1692"/>
      <c r="P2" s="1694" t="s">
        <v>3052</v>
      </c>
      <c r="Q2" s="9"/>
      <c r="R2" s="9"/>
      <c r="S2" s="9"/>
      <c r="T2" s="9"/>
      <c r="U2" s="9"/>
      <c r="V2" s="9"/>
      <c r="W2" s="9"/>
      <c r="X2" s="9"/>
      <c r="Y2" s="9"/>
      <c r="Z2" s="9"/>
      <c r="AA2" s="9"/>
      <c r="AB2" s="9"/>
      <c r="AC2" s="9"/>
      <c r="AD2" s="1736"/>
      <c r="AE2" s="1689"/>
      <c r="AF2" s="296"/>
      <c r="AG2" s="297"/>
      <c r="AH2" s="1690"/>
      <c r="AI2" s="1690"/>
      <c r="AJ2" s="1690"/>
      <c r="AK2" s="1674"/>
      <c r="AL2" s="1674"/>
      <c r="AM2" s="1674"/>
      <c r="AN2" s="1742"/>
      <c r="AO2" s="308"/>
      <c r="AP2" s="308"/>
      <c r="AQ2" s="94"/>
    </row>
    <row r="3" spans="1:43" ht="43.15" customHeight="1" thickBot="1" x14ac:dyDescent="0.25">
      <c r="A3" s="1695" t="s">
        <v>2715</v>
      </c>
      <c r="B3" s="1696"/>
      <c r="C3" s="69"/>
      <c r="D3" s="70"/>
      <c r="E3" s="1175" t="s">
        <v>3242</v>
      </c>
      <c r="F3" s="1173" t="s">
        <v>3243</v>
      </c>
      <c r="G3" s="1173" t="s">
        <v>3244</v>
      </c>
      <c r="H3" s="1174" t="s">
        <v>3245</v>
      </c>
      <c r="I3" s="258"/>
      <c r="J3" s="257"/>
      <c r="K3" s="1730" t="s">
        <v>93</v>
      </c>
      <c r="L3" s="1705"/>
      <c r="M3" s="1705"/>
      <c r="N3" s="1692"/>
      <c r="O3" s="1692"/>
      <c r="P3" s="1694"/>
      <c r="Q3" s="9"/>
      <c r="R3" s="9"/>
      <c r="S3" s="9"/>
      <c r="T3" s="9"/>
      <c r="U3" s="9"/>
      <c r="V3" s="9"/>
      <c r="W3" s="9"/>
      <c r="X3" s="9"/>
      <c r="Y3" s="9"/>
      <c r="Z3" s="9"/>
      <c r="AA3" s="9"/>
      <c r="AB3" s="9"/>
      <c r="AC3" s="9"/>
      <c r="AD3" s="1731" t="s">
        <v>110</v>
      </c>
      <c r="AE3" s="1703"/>
      <c r="AF3" s="298"/>
      <c r="AG3" s="299"/>
      <c r="AH3" s="300" t="s">
        <v>32</v>
      </c>
      <c r="AI3" s="292" t="s">
        <v>91</v>
      </c>
      <c r="AJ3" s="292" t="s">
        <v>92</v>
      </c>
      <c r="AK3" s="1674"/>
      <c r="AL3" s="1674"/>
      <c r="AM3" s="1674"/>
      <c r="AN3" s="1742"/>
      <c r="AO3" s="316"/>
      <c r="AP3" s="316"/>
      <c r="AQ3" s="94"/>
    </row>
    <row r="4" spans="1:43" ht="20.45" customHeight="1" x14ac:dyDescent="0.2">
      <c r="A4" s="28">
        <v>1</v>
      </c>
      <c r="B4" s="29" t="s">
        <v>70</v>
      </c>
      <c r="C4" s="29" t="s">
        <v>94</v>
      </c>
      <c r="D4" s="239">
        <f>'Team 1'!D4</f>
        <v>16</v>
      </c>
      <c r="E4" s="1192">
        <v>907836</v>
      </c>
      <c r="F4" s="1209" t="s">
        <v>3328</v>
      </c>
      <c r="G4" s="1209"/>
      <c r="H4" s="1193"/>
      <c r="I4" s="253" t="str">
        <f>CONCATENATE(F4," ",G4)</f>
        <v xml:space="preserve">Katie </v>
      </c>
      <c r="J4" s="60" t="str">
        <f>CONCATENATE(G4,",",F4)</f>
        <v>,Katie</v>
      </c>
      <c r="K4" s="57">
        <f t="shared" ref="K4:K35" si="0">IF(H4=0,0,IF(COUNTBLANK(H4)=1,"",ROUNDDOWN((K$2-H4)/365.25,0)))</f>
        <v>0</v>
      </c>
      <c r="L4" s="30" t="str">
        <f>(TEXT(H4,"DDMMYY"))</f>
        <v>000100</v>
      </c>
      <c r="M4" s="58">
        <f>IF(K4=0,0,IF(K4&lt;9,"TOO YOUNG",IF(K4&lt;60,"OK","BIT OLD MAYBE")))</f>
        <v>0</v>
      </c>
      <c r="N4" s="1692"/>
      <c r="O4" s="1692"/>
      <c r="P4" s="1694"/>
      <c r="Q4" s="9"/>
      <c r="R4" s="9"/>
      <c r="S4" s="9"/>
      <c r="T4" s="9"/>
      <c r="U4" s="9"/>
      <c r="V4" s="9"/>
      <c r="W4" s="9"/>
      <c r="X4" s="9"/>
      <c r="Y4" s="9"/>
      <c r="Z4" s="9"/>
      <c r="AA4" s="9"/>
      <c r="AB4" s="9"/>
      <c r="AC4" s="9"/>
      <c r="AD4" s="321">
        <v>1</v>
      </c>
      <c r="AE4" s="72" t="s">
        <v>70</v>
      </c>
      <c r="AF4" s="72" t="s">
        <v>94</v>
      </c>
      <c r="AG4" s="73">
        <v>16</v>
      </c>
      <c r="AH4" s="293">
        <f>E4</f>
        <v>907836</v>
      </c>
      <c r="AI4" s="293" t="str">
        <f t="shared" ref="AI4:AJ19" si="1">F4</f>
        <v>Katie</v>
      </c>
      <c r="AJ4" s="293">
        <f t="shared" si="1"/>
        <v>0</v>
      </c>
      <c r="AK4" s="293"/>
      <c r="AL4" s="293"/>
      <c r="AM4" s="293"/>
      <c r="AN4" s="322"/>
      <c r="AO4" s="317"/>
      <c r="AP4" s="317"/>
      <c r="AQ4" s="94"/>
    </row>
    <row r="5" spans="1:43" ht="20.45" customHeight="1" x14ac:dyDescent="0.2">
      <c r="A5" s="28">
        <v>2</v>
      </c>
      <c r="B5" s="32" t="s">
        <v>71</v>
      </c>
      <c r="C5" s="32" t="s">
        <v>95</v>
      </c>
      <c r="D5" s="239">
        <f>'Team 1'!D5</f>
        <v>16</v>
      </c>
      <c r="E5" s="1192">
        <v>415177</v>
      </c>
      <c r="F5" s="1209" t="s">
        <v>3329</v>
      </c>
      <c r="G5" s="1209"/>
      <c r="H5" s="1193"/>
      <c r="I5" s="252" t="str">
        <f t="shared" ref="I5:I68" si="2">CONCATENATE(F5," ",G5)</f>
        <v xml:space="preserve">Samuel </v>
      </c>
      <c r="J5" s="24" t="str">
        <f t="shared" ref="J5:J68" si="3">CONCATENATE(G5,",",F5)</f>
        <v>,Samuel</v>
      </c>
      <c r="K5" s="57">
        <f t="shared" si="0"/>
        <v>0</v>
      </c>
      <c r="L5" s="30" t="str">
        <f t="shared" ref="L5:L68" si="4">(TEXT(H5,"DDMMYY"))</f>
        <v>000100</v>
      </c>
      <c r="M5" s="59">
        <f>IF(K5=0,0,IF(K5&lt;9,"TOO YOUNG",IF(K5&lt;60,"OK","BIT OLD MAYBE")))</f>
        <v>0</v>
      </c>
      <c r="N5" s="1692"/>
      <c r="O5" s="1692"/>
      <c r="P5" s="1694"/>
      <c r="Q5" s="9"/>
      <c r="R5" s="9"/>
      <c r="S5" s="9"/>
      <c r="T5" s="9"/>
      <c r="U5" s="9"/>
      <c r="V5" s="9"/>
      <c r="W5" s="9"/>
      <c r="X5" s="9"/>
      <c r="Y5" s="9"/>
      <c r="Z5" s="9"/>
      <c r="AA5" s="9"/>
      <c r="AB5" s="9"/>
      <c r="AC5" s="9"/>
      <c r="AD5" s="321">
        <v>2</v>
      </c>
      <c r="AE5" s="74" t="s">
        <v>71</v>
      </c>
      <c r="AF5" s="74" t="s">
        <v>95</v>
      </c>
      <c r="AG5" s="75">
        <v>16</v>
      </c>
      <c r="AH5" s="293">
        <f t="shared" ref="AH5:AJ68" si="5">E5</f>
        <v>415177</v>
      </c>
      <c r="AI5" s="293" t="str">
        <f t="shared" si="1"/>
        <v>Samuel</v>
      </c>
      <c r="AJ5" s="293">
        <f t="shared" si="1"/>
        <v>0</v>
      </c>
      <c r="AK5" s="293"/>
      <c r="AL5" s="293"/>
      <c r="AM5" s="293"/>
      <c r="AN5" s="322"/>
      <c r="AO5" s="317"/>
      <c r="AP5" s="317"/>
      <c r="AQ5" s="94"/>
    </row>
    <row r="6" spans="1:43" ht="20.45" customHeight="1" x14ac:dyDescent="0.2">
      <c r="A6" s="1697">
        <v>3</v>
      </c>
      <c r="B6" s="1700" t="s">
        <v>34</v>
      </c>
      <c r="C6" s="41"/>
      <c r="D6" s="239">
        <f>'Team 1'!D6</f>
        <v>0</v>
      </c>
      <c r="E6" s="1190">
        <v>1329946</v>
      </c>
      <c r="F6" s="1190" t="s">
        <v>3330</v>
      </c>
      <c r="G6" s="1190"/>
      <c r="H6" s="1194"/>
      <c r="I6" s="252" t="str">
        <f t="shared" si="2"/>
        <v xml:space="preserve">Elyse </v>
      </c>
      <c r="J6" s="24" t="str">
        <f t="shared" si="3"/>
        <v>,Elyse</v>
      </c>
      <c r="K6" s="57">
        <f t="shared" si="0"/>
        <v>0</v>
      </c>
      <c r="L6" s="30" t="str">
        <f t="shared" si="4"/>
        <v>000100</v>
      </c>
      <c r="M6" s="51">
        <f t="shared" ref="M6:M13" si="6">IF(K6=0,0,IF(K6&lt;9,"TOO YOUNG",IF(K6&lt;12,"OK","NOT ELIGIBLE")))</f>
        <v>0</v>
      </c>
      <c r="N6" s="1692"/>
      <c r="O6" s="1692"/>
      <c r="P6" s="1694"/>
      <c r="Q6" s="9"/>
      <c r="R6" s="9"/>
      <c r="S6" s="9"/>
      <c r="T6" s="9"/>
      <c r="U6" s="9"/>
      <c r="V6" s="9"/>
      <c r="W6" s="9"/>
      <c r="X6" s="9"/>
      <c r="Y6" s="9"/>
      <c r="Z6" s="9"/>
      <c r="AA6" s="9"/>
      <c r="AB6" s="9"/>
      <c r="AC6" s="9"/>
      <c r="AD6" s="1732">
        <v>3</v>
      </c>
      <c r="AE6" s="1681" t="s">
        <v>34</v>
      </c>
      <c r="AF6" s="305"/>
      <c r="AG6" s="76"/>
      <c r="AH6" s="293">
        <f t="shared" si="5"/>
        <v>1329946</v>
      </c>
      <c r="AI6" s="293" t="str">
        <f t="shared" si="1"/>
        <v>Elyse</v>
      </c>
      <c r="AJ6" s="293">
        <f t="shared" si="1"/>
        <v>0</v>
      </c>
      <c r="AK6" s="293"/>
      <c r="AL6" s="293"/>
      <c r="AM6" s="293"/>
      <c r="AN6" s="322"/>
      <c r="AO6" s="317"/>
      <c r="AP6" s="317"/>
      <c r="AQ6" s="94"/>
    </row>
    <row r="7" spans="1:43" ht="20.45" customHeight="1" x14ac:dyDescent="0.2">
      <c r="A7" s="1698"/>
      <c r="B7" s="1701"/>
      <c r="C7" s="42"/>
      <c r="D7" s="239">
        <f>'Team 1'!D7</f>
        <v>0</v>
      </c>
      <c r="E7" s="1190">
        <v>1353210</v>
      </c>
      <c r="F7" s="1190" t="s">
        <v>3331</v>
      </c>
      <c r="G7" s="1190"/>
      <c r="H7" s="1194"/>
      <c r="I7" s="252" t="str">
        <f t="shared" si="2"/>
        <v xml:space="preserve">Milly  </v>
      </c>
      <c r="J7" s="24" t="str">
        <f t="shared" si="3"/>
        <v xml:space="preserve">,Milly </v>
      </c>
      <c r="K7" s="57">
        <f t="shared" si="0"/>
        <v>0</v>
      </c>
      <c r="L7" s="30" t="str">
        <f t="shared" si="4"/>
        <v>000100</v>
      </c>
      <c r="M7" s="51">
        <f t="shared" si="6"/>
        <v>0</v>
      </c>
      <c r="N7" s="1692"/>
      <c r="O7" s="1692"/>
      <c r="P7" s="1694"/>
      <c r="Q7" s="9"/>
      <c r="R7" s="9"/>
      <c r="S7" s="9"/>
      <c r="T7" s="9"/>
      <c r="U7" s="9"/>
      <c r="V7" s="9"/>
      <c r="W7" s="9"/>
      <c r="X7" s="9"/>
      <c r="Y7" s="9"/>
      <c r="Z7" s="9"/>
      <c r="AA7" s="9"/>
      <c r="AB7" s="9"/>
      <c r="AC7" s="9"/>
      <c r="AD7" s="1732"/>
      <c r="AE7" s="1682"/>
      <c r="AF7" s="306"/>
      <c r="AG7" s="77"/>
      <c r="AH7" s="293">
        <f t="shared" si="5"/>
        <v>1353210</v>
      </c>
      <c r="AI7" s="293" t="str">
        <f t="shared" si="1"/>
        <v xml:space="preserve">Milly </v>
      </c>
      <c r="AJ7" s="293">
        <f t="shared" si="1"/>
        <v>0</v>
      </c>
      <c r="AK7" s="293"/>
      <c r="AL7" s="293"/>
      <c r="AM7" s="293"/>
      <c r="AN7" s="322"/>
      <c r="AO7" s="317"/>
      <c r="AP7" s="317"/>
      <c r="AQ7" s="94"/>
    </row>
    <row r="8" spans="1:43" ht="20.45" customHeight="1" x14ac:dyDescent="0.2">
      <c r="A8" s="1698"/>
      <c r="B8" s="1701"/>
      <c r="C8" s="42"/>
      <c r="D8" s="239">
        <f>'Team 1'!D8</f>
        <v>0</v>
      </c>
      <c r="E8" s="1190">
        <v>864960</v>
      </c>
      <c r="F8" s="1190" t="s">
        <v>3332</v>
      </c>
      <c r="G8" s="1190"/>
      <c r="H8" s="1194"/>
      <c r="I8" s="252" t="str">
        <f t="shared" si="2"/>
        <v xml:space="preserve">Olivia </v>
      </c>
      <c r="J8" s="24" t="str">
        <f t="shared" si="3"/>
        <v>,Olivia</v>
      </c>
      <c r="K8" s="57">
        <f t="shared" si="0"/>
        <v>0</v>
      </c>
      <c r="L8" s="30" t="str">
        <f t="shared" si="4"/>
        <v>000100</v>
      </c>
      <c r="M8" s="51">
        <f t="shared" si="6"/>
        <v>0</v>
      </c>
      <c r="N8" s="1692"/>
      <c r="O8" s="1692"/>
      <c r="P8" s="1694"/>
      <c r="Q8" s="9"/>
      <c r="R8" s="9"/>
      <c r="S8" s="9"/>
      <c r="T8" s="9"/>
      <c r="U8" s="9"/>
      <c r="V8" s="9"/>
      <c r="W8" s="9"/>
      <c r="X8" s="9"/>
      <c r="Y8" s="9"/>
      <c r="Z8" s="9"/>
      <c r="AA8" s="9"/>
      <c r="AB8" s="9"/>
      <c r="AC8" s="9"/>
      <c r="AD8" s="1732"/>
      <c r="AE8" s="1682"/>
      <c r="AF8" s="306"/>
      <c r="AG8" s="77"/>
      <c r="AH8" s="293">
        <f t="shared" si="5"/>
        <v>864960</v>
      </c>
      <c r="AI8" s="293" t="str">
        <f t="shared" si="1"/>
        <v>Olivia</v>
      </c>
      <c r="AJ8" s="293">
        <f t="shared" si="1"/>
        <v>0</v>
      </c>
      <c r="AK8" s="293"/>
      <c r="AL8" s="293"/>
      <c r="AM8" s="293"/>
      <c r="AN8" s="322"/>
      <c r="AO8" s="317"/>
      <c r="AP8" s="317"/>
      <c r="AQ8" s="94"/>
    </row>
    <row r="9" spans="1:43" ht="20.45" customHeight="1" x14ac:dyDescent="0.2">
      <c r="A9" s="1699"/>
      <c r="B9" s="1701"/>
      <c r="C9" s="42"/>
      <c r="D9" s="239">
        <f>'Team 1'!D9</f>
        <v>0</v>
      </c>
      <c r="E9" s="1190">
        <v>1328597</v>
      </c>
      <c r="F9" s="1190" t="s">
        <v>3333</v>
      </c>
      <c r="G9" s="1190"/>
      <c r="H9" s="1194"/>
      <c r="I9" s="252" t="str">
        <f t="shared" si="2"/>
        <v xml:space="preserve">Sophie </v>
      </c>
      <c r="J9" s="24" t="str">
        <f t="shared" si="3"/>
        <v>,Sophie</v>
      </c>
      <c r="K9" s="57">
        <f t="shared" si="0"/>
        <v>0</v>
      </c>
      <c r="L9" s="30" t="str">
        <f t="shared" si="4"/>
        <v>000100</v>
      </c>
      <c r="M9" s="51">
        <f t="shared" si="6"/>
        <v>0</v>
      </c>
      <c r="N9" s="1692"/>
      <c r="O9" s="1692"/>
      <c r="P9" s="1694"/>
      <c r="Q9" s="9"/>
      <c r="R9" s="9"/>
      <c r="S9" s="9"/>
      <c r="T9" s="9"/>
      <c r="U9" s="9"/>
      <c r="V9" s="9"/>
      <c r="W9" s="9"/>
      <c r="X9" s="9"/>
      <c r="Y9" s="9"/>
      <c r="Z9" s="9"/>
      <c r="AA9" s="9"/>
      <c r="AB9" s="9"/>
      <c r="AC9" s="9"/>
      <c r="AD9" s="1732"/>
      <c r="AE9" s="1682"/>
      <c r="AF9" s="306"/>
      <c r="AG9" s="77"/>
      <c r="AH9" s="293">
        <f t="shared" si="5"/>
        <v>1328597</v>
      </c>
      <c r="AI9" s="293" t="str">
        <f t="shared" si="1"/>
        <v>Sophie</v>
      </c>
      <c r="AJ9" s="293">
        <f t="shared" si="1"/>
        <v>0</v>
      </c>
      <c r="AK9" s="293"/>
      <c r="AL9" s="293"/>
      <c r="AM9" s="293"/>
      <c r="AN9" s="322"/>
      <c r="AO9" s="317"/>
      <c r="AP9" s="317"/>
      <c r="AQ9" s="94"/>
    </row>
    <row r="10" spans="1:43" ht="20.45" customHeight="1" x14ac:dyDescent="0.2">
      <c r="A10" s="1697">
        <v>4</v>
      </c>
      <c r="B10" s="1700" t="s">
        <v>35</v>
      </c>
      <c r="C10" s="41"/>
      <c r="D10" s="239">
        <f>'Team 1'!D10</f>
        <v>0</v>
      </c>
      <c r="E10" s="1190">
        <v>1322260</v>
      </c>
      <c r="F10" s="1190" t="s">
        <v>3334</v>
      </c>
      <c r="G10" s="1190"/>
      <c r="H10" s="1194"/>
      <c r="I10" s="252" t="str">
        <f t="shared" si="2"/>
        <v xml:space="preserve">Aston </v>
      </c>
      <c r="J10" s="24" t="str">
        <f t="shared" si="3"/>
        <v>,Aston</v>
      </c>
      <c r="K10" s="57">
        <f t="shared" si="0"/>
        <v>0</v>
      </c>
      <c r="L10" s="30" t="str">
        <f t="shared" si="4"/>
        <v>000100</v>
      </c>
      <c r="M10" s="51">
        <f t="shared" si="6"/>
        <v>0</v>
      </c>
      <c r="N10" s="1692"/>
      <c r="O10" s="1692"/>
      <c r="P10" s="1694"/>
      <c r="Q10" s="9"/>
      <c r="R10" s="9"/>
      <c r="S10" s="9"/>
      <c r="T10" s="9"/>
      <c r="U10" s="9"/>
      <c r="V10" s="9"/>
      <c r="W10" s="9"/>
      <c r="X10" s="9"/>
      <c r="Y10" s="9"/>
      <c r="Z10" s="9"/>
      <c r="AA10" s="9"/>
      <c r="AB10" s="9"/>
      <c r="AC10" s="9"/>
      <c r="AD10" s="1732">
        <v>4</v>
      </c>
      <c r="AE10" s="1681" t="s">
        <v>35</v>
      </c>
      <c r="AF10" s="305"/>
      <c r="AG10" s="76"/>
      <c r="AH10" s="293">
        <f t="shared" si="5"/>
        <v>1322260</v>
      </c>
      <c r="AI10" s="293" t="str">
        <f t="shared" si="1"/>
        <v>Aston</v>
      </c>
      <c r="AJ10" s="293">
        <f t="shared" si="1"/>
        <v>0</v>
      </c>
      <c r="AK10" s="293"/>
      <c r="AL10" s="293"/>
      <c r="AM10" s="293"/>
      <c r="AN10" s="322"/>
      <c r="AO10" s="317"/>
      <c r="AP10" s="317"/>
      <c r="AQ10" s="94"/>
    </row>
    <row r="11" spans="1:43" ht="20.45" customHeight="1" x14ac:dyDescent="0.2">
      <c r="A11" s="1698"/>
      <c r="B11" s="1701"/>
      <c r="C11" s="42"/>
      <c r="D11" s="239">
        <f>'Team 1'!D11</f>
        <v>0</v>
      </c>
      <c r="E11" s="1190">
        <v>1375079</v>
      </c>
      <c r="F11" s="1190" t="s">
        <v>3335</v>
      </c>
      <c r="G11" s="1190"/>
      <c r="H11" s="1194"/>
      <c r="I11" s="252" t="str">
        <f t="shared" si="2"/>
        <v xml:space="preserve">Jasper </v>
      </c>
      <c r="J11" s="24" t="str">
        <f t="shared" si="3"/>
        <v>,Jasper</v>
      </c>
      <c r="K11" s="57">
        <f t="shared" si="0"/>
        <v>0</v>
      </c>
      <c r="L11" s="30" t="str">
        <f t="shared" si="4"/>
        <v>000100</v>
      </c>
      <c r="M11" s="51">
        <f t="shared" si="6"/>
        <v>0</v>
      </c>
      <c r="N11" s="1692"/>
      <c r="O11" s="1692"/>
      <c r="P11" s="1694"/>
      <c r="Q11" s="9"/>
      <c r="R11" s="9"/>
      <c r="S11" s="9"/>
      <c r="T11" s="9"/>
      <c r="U11" s="9"/>
      <c r="V11" s="9"/>
      <c r="W11" s="9"/>
      <c r="X11" s="9"/>
      <c r="Y11" s="9"/>
      <c r="Z11" s="9"/>
      <c r="AA11" s="9"/>
      <c r="AB11" s="9"/>
      <c r="AC11" s="9"/>
      <c r="AD11" s="1732"/>
      <c r="AE11" s="1682"/>
      <c r="AF11" s="306"/>
      <c r="AG11" s="77"/>
      <c r="AH11" s="293">
        <f t="shared" si="5"/>
        <v>1375079</v>
      </c>
      <c r="AI11" s="293" t="str">
        <f t="shared" si="1"/>
        <v>Jasper</v>
      </c>
      <c r="AJ11" s="293">
        <f t="shared" si="1"/>
        <v>0</v>
      </c>
      <c r="AK11" s="293"/>
      <c r="AL11" s="293"/>
      <c r="AM11" s="293"/>
      <c r="AN11" s="322"/>
      <c r="AO11" s="317"/>
      <c r="AP11" s="317"/>
      <c r="AQ11" s="94"/>
    </row>
    <row r="12" spans="1:43" ht="20.45" customHeight="1" x14ac:dyDescent="0.2">
      <c r="A12" s="1698"/>
      <c r="B12" s="1701"/>
      <c r="C12" s="42"/>
      <c r="D12" s="239">
        <f>'Team 1'!D12</f>
        <v>0</v>
      </c>
      <c r="E12" s="1190">
        <v>1220430</v>
      </c>
      <c r="F12" s="1190" t="s">
        <v>3336</v>
      </c>
      <c r="G12" s="1190"/>
      <c r="H12" s="1194"/>
      <c r="I12" s="252" t="str">
        <f t="shared" si="2"/>
        <v xml:space="preserve">Max </v>
      </c>
      <c r="J12" s="24" t="str">
        <f t="shared" si="3"/>
        <v>,Max</v>
      </c>
      <c r="K12" s="57">
        <f t="shared" si="0"/>
        <v>0</v>
      </c>
      <c r="L12" s="30" t="str">
        <f t="shared" si="4"/>
        <v>000100</v>
      </c>
      <c r="M12" s="51">
        <f t="shared" si="6"/>
        <v>0</v>
      </c>
      <c r="N12" s="1692"/>
      <c r="O12" s="1692"/>
      <c r="P12" s="1694"/>
      <c r="Q12" s="9"/>
      <c r="R12" s="9"/>
      <c r="S12" s="9"/>
      <c r="T12" s="9"/>
      <c r="U12" s="9"/>
      <c r="V12" s="9"/>
      <c r="W12" s="9"/>
      <c r="X12" s="9"/>
      <c r="Y12" s="9"/>
      <c r="Z12" s="9"/>
      <c r="AA12" s="9"/>
      <c r="AB12" s="9"/>
      <c r="AC12" s="9"/>
      <c r="AD12" s="1732"/>
      <c r="AE12" s="1682"/>
      <c r="AF12" s="306"/>
      <c r="AG12" s="77"/>
      <c r="AH12" s="293">
        <f t="shared" si="5"/>
        <v>1220430</v>
      </c>
      <c r="AI12" s="293" t="str">
        <f t="shared" si="1"/>
        <v>Max</v>
      </c>
      <c r="AJ12" s="293">
        <f t="shared" si="1"/>
        <v>0</v>
      </c>
      <c r="AK12" s="293"/>
      <c r="AL12" s="293"/>
      <c r="AM12" s="293"/>
      <c r="AN12" s="322"/>
      <c r="AO12" s="317"/>
      <c r="AP12" s="317"/>
      <c r="AQ12" s="94"/>
    </row>
    <row r="13" spans="1:43" ht="20.45" customHeight="1" x14ac:dyDescent="0.2">
      <c r="A13" s="1699"/>
      <c r="B13" s="1701"/>
      <c r="C13" s="42"/>
      <c r="D13" s="239">
        <f>'Team 1'!D13</f>
        <v>0</v>
      </c>
      <c r="E13" s="1190">
        <v>1201834</v>
      </c>
      <c r="F13" s="1190" t="s">
        <v>3337</v>
      </c>
      <c r="G13" s="1190"/>
      <c r="H13" s="1194"/>
      <c r="I13" s="252" t="str">
        <f t="shared" si="2"/>
        <v xml:space="preserve">Maximillan </v>
      </c>
      <c r="J13" s="24" t="str">
        <f t="shared" si="3"/>
        <v>,Maximillan</v>
      </c>
      <c r="K13" s="57">
        <f t="shared" si="0"/>
        <v>0</v>
      </c>
      <c r="L13" s="30" t="str">
        <f t="shared" si="4"/>
        <v>000100</v>
      </c>
      <c r="M13" s="51">
        <f t="shared" si="6"/>
        <v>0</v>
      </c>
      <c r="N13" s="1692"/>
      <c r="O13" s="1692"/>
      <c r="P13" s="1694"/>
      <c r="Q13" s="9"/>
      <c r="R13" s="9"/>
      <c r="S13" s="9"/>
      <c r="T13" s="9"/>
      <c r="U13" s="9"/>
      <c r="V13" s="9"/>
      <c r="W13" s="9"/>
      <c r="X13" s="9"/>
      <c r="Y13" s="9"/>
      <c r="Z13" s="9"/>
      <c r="AA13" s="9"/>
      <c r="AB13" s="9"/>
      <c r="AC13" s="9"/>
      <c r="AD13" s="1732"/>
      <c r="AE13" s="1682"/>
      <c r="AF13" s="306"/>
      <c r="AG13" s="77"/>
      <c r="AH13" s="293">
        <f t="shared" si="5"/>
        <v>1201834</v>
      </c>
      <c r="AI13" s="293" t="str">
        <f t="shared" si="1"/>
        <v>Maximillan</v>
      </c>
      <c r="AJ13" s="293">
        <f t="shared" si="1"/>
        <v>0</v>
      </c>
      <c r="AK13" s="293"/>
      <c r="AL13" s="293"/>
      <c r="AM13" s="293"/>
      <c r="AN13" s="322"/>
      <c r="AO13" s="317"/>
      <c r="AP13" s="317"/>
      <c r="AQ13" s="94"/>
    </row>
    <row r="14" spans="1:43" ht="20.45" customHeight="1" x14ac:dyDescent="0.2">
      <c r="A14" s="1706">
        <v>5</v>
      </c>
      <c r="B14" s="1717" t="s">
        <v>46</v>
      </c>
      <c r="C14" s="44"/>
      <c r="D14" s="239">
        <f>'Team 1'!D14</f>
        <v>0</v>
      </c>
      <c r="E14" s="1190">
        <v>962251</v>
      </c>
      <c r="F14" s="1190" t="s">
        <v>3338</v>
      </c>
      <c r="G14" s="1190"/>
      <c r="H14" s="1194"/>
      <c r="I14" s="252" t="str">
        <f t="shared" si="2"/>
        <v xml:space="preserve">Anna </v>
      </c>
      <c r="J14" s="24" t="str">
        <f t="shared" si="3"/>
        <v>,Anna</v>
      </c>
      <c r="K14" s="57">
        <f t="shared" si="0"/>
        <v>0</v>
      </c>
      <c r="L14" s="30" t="str">
        <f t="shared" si="4"/>
        <v>000100</v>
      </c>
      <c r="M14" s="51">
        <f t="shared" ref="M14:M21" si="7">IF(K14=0,0,IF(K14&lt;9,"TOO YOUNG",IF(K14&lt;14,"OK","NOT ELIGIBLE")))</f>
        <v>0</v>
      </c>
      <c r="N14" s="1692"/>
      <c r="O14" s="1692"/>
      <c r="P14" s="1694"/>
      <c r="Q14" s="9"/>
      <c r="R14" s="9"/>
      <c r="S14" s="9"/>
      <c r="T14" s="9"/>
      <c r="U14" s="9"/>
      <c r="V14" s="9"/>
      <c r="W14" s="9"/>
      <c r="X14" s="9"/>
      <c r="Y14" s="9"/>
      <c r="Z14" s="9"/>
      <c r="AA14" s="9"/>
      <c r="AB14" s="9"/>
      <c r="AC14" s="9"/>
      <c r="AD14" s="1732">
        <v>5</v>
      </c>
      <c r="AE14" s="1681" t="s">
        <v>46</v>
      </c>
      <c r="AF14" s="305"/>
      <c r="AG14" s="76"/>
      <c r="AH14" s="293">
        <f t="shared" si="5"/>
        <v>962251</v>
      </c>
      <c r="AI14" s="293" t="str">
        <f t="shared" si="1"/>
        <v>Anna</v>
      </c>
      <c r="AJ14" s="293">
        <f t="shared" si="1"/>
        <v>0</v>
      </c>
      <c r="AK14" s="293"/>
      <c r="AL14" s="293"/>
      <c r="AM14" s="293"/>
      <c r="AN14" s="322"/>
      <c r="AO14" s="317"/>
      <c r="AP14" s="317"/>
      <c r="AQ14" s="94"/>
    </row>
    <row r="15" spans="1:43" ht="20.45" customHeight="1" x14ac:dyDescent="0.2">
      <c r="A15" s="1707"/>
      <c r="B15" s="1718"/>
      <c r="C15" s="45"/>
      <c r="D15" s="239">
        <f>'Team 1'!D15</f>
        <v>0</v>
      </c>
      <c r="E15" s="1190">
        <v>1166562</v>
      </c>
      <c r="F15" s="1190" t="s">
        <v>3339</v>
      </c>
      <c r="G15" s="1190"/>
      <c r="H15" s="1194"/>
      <c r="I15" s="252" t="str">
        <f t="shared" si="2"/>
        <v xml:space="preserve">Talia-Jay </v>
      </c>
      <c r="J15" s="24" t="str">
        <f t="shared" si="3"/>
        <v>,Talia-Jay</v>
      </c>
      <c r="K15" s="57">
        <f t="shared" si="0"/>
        <v>0</v>
      </c>
      <c r="L15" s="30" t="str">
        <f t="shared" si="4"/>
        <v>000100</v>
      </c>
      <c r="M15" s="51">
        <f t="shared" si="7"/>
        <v>0</v>
      </c>
      <c r="N15" s="1692"/>
      <c r="O15" s="1692"/>
      <c r="P15" s="1694"/>
      <c r="Q15" s="9"/>
      <c r="R15" s="9"/>
      <c r="S15" s="9"/>
      <c r="T15" s="9"/>
      <c r="U15" s="9"/>
      <c r="V15" s="9"/>
      <c r="W15" s="9"/>
      <c r="X15" s="9"/>
      <c r="Y15" s="9"/>
      <c r="Z15" s="9"/>
      <c r="AA15" s="9"/>
      <c r="AB15" s="9"/>
      <c r="AC15" s="9"/>
      <c r="AD15" s="1732"/>
      <c r="AE15" s="1682"/>
      <c r="AF15" s="306"/>
      <c r="AG15" s="77"/>
      <c r="AH15" s="293">
        <f t="shared" si="5"/>
        <v>1166562</v>
      </c>
      <c r="AI15" s="293" t="str">
        <f t="shared" si="1"/>
        <v>Talia-Jay</v>
      </c>
      <c r="AJ15" s="293">
        <f t="shared" si="1"/>
        <v>0</v>
      </c>
      <c r="AK15" s="293"/>
      <c r="AL15" s="293"/>
      <c r="AM15" s="293"/>
      <c r="AN15" s="322"/>
      <c r="AO15" s="317"/>
      <c r="AP15" s="317"/>
      <c r="AQ15" s="94"/>
    </row>
    <row r="16" spans="1:43" ht="20.45" customHeight="1" x14ac:dyDescent="0.2">
      <c r="A16" s="1707"/>
      <c r="B16" s="1718"/>
      <c r="C16" s="45"/>
      <c r="D16" s="239">
        <f>'Team 1'!D16</f>
        <v>0</v>
      </c>
      <c r="E16" s="1190">
        <v>1105091</v>
      </c>
      <c r="F16" s="1190" t="s">
        <v>3340</v>
      </c>
      <c r="G16" s="1190"/>
      <c r="H16" s="1194"/>
      <c r="I16" s="252" t="str">
        <f t="shared" si="2"/>
        <v xml:space="preserve">Emmie </v>
      </c>
      <c r="J16" s="24" t="str">
        <f t="shared" si="3"/>
        <v>,Emmie</v>
      </c>
      <c r="K16" s="57">
        <f t="shared" si="0"/>
        <v>0</v>
      </c>
      <c r="L16" s="30" t="str">
        <f t="shared" si="4"/>
        <v>000100</v>
      </c>
      <c r="M16" s="51">
        <f t="shared" si="7"/>
        <v>0</v>
      </c>
      <c r="N16" s="1692"/>
      <c r="O16" s="1692"/>
      <c r="P16" s="1694"/>
      <c r="Q16" s="9"/>
      <c r="R16" s="9"/>
      <c r="S16" s="9"/>
      <c r="T16" s="9"/>
      <c r="U16" s="9"/>
      <c r="V16" s="9"/>
      <c r="W16" s="9"/>
      <c r="X16" s="9"/>
      <c r="Y16" s="9"/>
      <c r="Z16" s="9"/>
      <c r="AA16" s="9"/>
      <c r="AB16" s="9"/>
      <c r="AC16" s="9"/>
      <c r="AD16" s="1732"/>
      <c r="AE16" s="1682"/>
      <c r="AF16" s="306"/>
      <c r="AG16" s="77"/>
      <c r="AH16" s="293">
        <f t="shared" si="5"/>
        <v>1105091</v>
      </c>
      <c r="AI16" s="293" t="str">
        <f t="shared" si="1"/>
        <v>Emmie</v>
      </c>
      <c r="AJ16" s="293">
        <f t="shared" si="1"/>
        <v>0</v>
      </c>
      <c r="AK16" s="293"/>
      <c r="AL16" s="293"/>
      <c r="AM16" s="293"/>
      <c r="AN16" s="322"/>
      <c r="AO16" s="317"/>
      <c r="AP16" s="317"/>
      <c r="AQ16" s="94"/>
    </row>
    <row r="17" spans="1:43" ht="20.45" customHeight="1" thickBot="1" x14ac:dyDescent="0.25">
      <c r="A17" s="1708"/>
      <c r="B17" s="1718"/>
      <c r="C17" s="45"/>
      <c r="D17" s="239">
        <f>'Team 1'!D17</f>
        <v>0</v>
      </c>
      <c r="E17" s="1190">
        <v>962272</v>
      </c>
      <c r="F17" s="1190" t="s">
        <v>3341</v>
      </c>
      <c r="G17" s="1190"/>
      <c r="H17" s="1194"/>
      <c r="I17" s="252" t="str">
        <f t="shared" si="2"/>
        <v xml:space="preserve">Chloe </v>
      </c>
      <c r="J17" s="24" t="str">
        <f t="shared" si="3"/>
        <v>,Chloe</v>
      </c>
      <c r="K17" s="57">
        <f t="shared" si="0"/>
        <v>0</v>
      </c>
      <c r="L17" s="30" t="str">
        <f t="shared" si="4"/>
        <v>000100</v>
      </c>
      <c r="M17" s="51">
        <f t="shared" si="7"/>
        <v>0</v>
      </c>
      <c r="N17" s="1693"/>
      <c r="O17" s="1693"/>
      <c r="P17" s="1694"/>
      <c r="Q17" s="9"/>
      <c r="R17" s="9"/>
      <c r="S17" s="9"/>
      <c r="T17" s="9"/>
      <c r="U17" s="9"/>
      <c r="V17" s="9"/>
      <c r="W17" s="9"/>
      <c r="X17" s="9"/>
      <c r="Y17" s="9"/>
      <c r="Z17" s="9"/>
      <c r="AA17" s="9"/>
      <c r="AB17" s="9"/>
      <c r="AC17" s="9"/>
      <c r="AD17" s="1732"/>
      <c r="AE17" s="1682"/>
      <c r="AF17" s="306"/>
      <c r="AG17" s="77"/>
      <c r="AH17" s="293">
        <f t="shared" si="5"/>
        <v>962272</v>
      </c>
      <c r="AI17" s="293" t="str">
        <f t="shared" si="1"/>
        <v>Chloe</v>
      </c>
      <c r="AJ17" s="293">
        <f t="shared" si="1"/>
        <v>0</v>
      </c>
      <c r="AK17" s="293"/>
      <c r="AL17" s="293"/>
      <c r="AM17" s="293"/>
      <c r="AN17" s="322"/>
      <c r="AO17" s="317"/>
      <c r="AP17" s="317"/>
      <c r="AQ17" s="94"/>
    </row>
    <row r="18" spans="1:43" ht="20.45" customHeight="1" thickTop="1" x14ac:dyDescent="0.2">
      <c r="A18" s="1706">
        <v>6</v>
      </c>
      <c r="B18" s="1717" t="s">
        <v>47</v>
      </c>
      <c r="C18" s="44"/>
      <c r="D18" s="239">
        <f>'Team 1'!D18</f>
        <v>0</v>
      </c>
      <c r="E18" s="1190">
        <v>1220404</v>
      </c>
      <c r="F18" s="1190" t="s">
        <v>3342</v>
      </c>
      <c r="G18" s="1190"/>
      <c r="H18" s="1194"/>
      <c r="I18" s="252" t="str">
        <f t="shared" si="2"/>
        <v xml:space="preserve">Matthew </v>
      </c>
      <c r="J18" s="24" t="str">
        <f t="shared" si="3"/>
        <v>,Matthew</v>
      </c>
      <c r="K18" s="57">
        <f t="shared" si="0"/>
        <v>0</v>
      </c>
      <c r="L18" s="30" t="str">
        <f t="shared" si="4"/>
        <v>000100</v>
      </c>
      <c r="M18" s="51">
        <f t="shared" si="7"/>
        <v>0</v>
      </c>
      <c r="N18" s="1675" t="s">
        <v>2753</v>
      </c>
      <c r="O18" s="1678" t="s">
        <v>2754</v>
      </c>
      <c r="P18" s="1684" t="s">
        <v>2834</v>
      </c>
      <c r="Q18" s="9"/>
      <c r="R18" s="9"/>
      <c r="S18" s="9"/>
      <c r="T18" s="9"/>
      <c r="U18" s="9"/>
      <c r="V18" s="9"/>
      <c r="W18" s="9"/>
      <c r="X18" s="9"/>
      <c r="Y18" s="9"/>
      <c r="Z18" s="9"/>
      <c r="AA18" s="9"/>
      <c r="AB18" s="9"/>
      <c r="AC18" s="9"/>
      <c r="AD18" s="1732">
        <v>6</v>
      </c>
      <c r="AE18" s="1681" t="s">
        <v>47</v>
      </c>
      <c r="AF18" s="305"/>
      <c r="AG18" s="76"/>
      <c r="AH18" s="293">
        <f t="shared" si="5"/>
        <v>1220404</v>
      </c>
      <c r="AI18" s="293" t="str">
        <f t="shared" si="1"/>
        <v>Matthew</v>
      </c>
      <c r="AJ18" s="293">
        <f t="shared" si="1"/>
        <v>0</v>
      </c>
      <c r="AK18" s="293"/>
      <c r="AL18" s="293"/>
      <c r="AM18" s="293"/>
      <c r="AN18" s="322"/>
      <c r="AO18" s="317"/>
      <c r="AP18" s="317"/>
      <c r="AQ18" s="94"/>
    </row>
    <row r="19" spans="1:43" ht="20.45" customHeight="1" x14ac:dyDescent="0.2">
      <c r="A19" s="1707"/>
      <c r="B19" s="1718"/>
      <c r="C19" s="45"/>
      <c r="D19" s="239">
        <f>'Team 1'!D19</f>
        <v>0</v>
      </c>
      <c r="E19" s="1190">
        <v>1375043</v>
      </c>
      <c r="F19" s="1190" t="s">
        <v>3343</v>
      </c>
      <c r="G19" s="1190"/>
      <c r="H19" s="1194"/>
      <c r="I19" s="252" t="str">
        <f t="shared" si="2"/>
        <v xml:space="preserve">Omar </v>
      </c>
      <c r="J19" s="24" t="str">
        <f t="shared" si="3"/>
        <v>,Omar</v>
      </c>
      <c r="K19" s="57">
        <f t="shared" si="0"/>
        <v>0</v>
      </c>
      <c r="L19" s="30" t="str">
        <f t="shared" si="4"/>
        <v>000100</v>
      </c>
      <c r="M19" s="51">
        <f t="shared" si="7"/>
        <v>0</v>
      </c>
      <c r="N19" s="1676"/>
      <c r="O19" s="1679"/>
      <c r="P19" s="1684"/>
      <c r="Q19" s="9"/>
      <c r="R19" s="9"/>
      <c r="S19" s="9"/>
      <c r="T19" s="9"/>
      <c r="U19" s="9"/>
      <c r="V19" s="9"/>
      <c r="W19" s="9"/>
      <c r="X19" s="9"/>
      <c r="Y19" s="9"/>
      <c r="Z19" s="9"/>
      <c r="AA19" s="9"/>
      <c r="AB19" s="9"/>
      <c r="AC19" s="9"/>
      <c r="AD19" s="1732"/>
      <c r="AE19" s="1682"/>
      <c r="AF19" s="306"/>
      <c r="AG19" s="77"/>
      <c r="AH19" s="293">
        <f t="shared" si="5"/>
        <v>1375043</v>
      </c>
      <c r="AI19" s="293" t="str">
        <f t="shared" si="1"/>
        <v>Omar</v>
      </c>
      <c r="AJ19" s="293">
        <f t="shared" si="1"/>
        <v>0</v>
      </c>
      <c r="AK19" s="293"/>
      <c r="AL19" s="293"/>
      <c r="AM19" s="293"/>
      <c r="AN19" s="322"/>
      <c r="AO19" s="317"/>
      <c r="AP19" s="317"/>
      <c r="AQ19" s="94"/>
    </row>
    <row r="20" spans="1:43" ht="20.45" customHeight="1" x14ac:dyDescent="0.2">
      <c r="A20" s="1707"/>
      <c r="B20" s="1718"/>
      <c r="C20" s="45"/>
      <c r="D20" s="239">
        <f>'Team 1'!D20</f>
        <v>0</v>
      </c>
      <c r="E20" s="1190">
        <v>1375069</v>
      </c>
      <c r="F20" s="1190" t="s">
        <v>3344</v>
      </c>
      <c r="G20" s="1190"/>
      <c r="H20" s="1194"/>
      <c r="I20" s="252" t="str">
        <f t="shared" si="2"/>
        <v xml:space="preserve">Masoud </v>
      </c>
      <c r="J20" s="24" t="str">
        <f t="shared" si="3"/>
        <v>,Masoud</v>
      </c>
      <c r="K20" s="57">
        <f t="shared" si="0"/>
        <v>0</v>
      </c>
      <c r="L20" s="30" t="str">
        <f t="shared" si="4"/>
        <v>000100</v>
      </c>
      <c r="M20" s="51">
        <f t="shared" si="7"/>
        <v>0</v>
      </c>
      <c r="N20" s="1676"/>
      <c r="O20" s="1679"/>
      <c r="P20" s="1684"/>
      <c r="Q20" s="9"/>
      <c r="R20" s="9"/>
      <c r="S20" s="9"/>
      <c r="T20" s="9"/>
      <c r="U20" s="9"/>
      <c r="V20" s="9"/>
      <c r="W20" s="9"/>
      <c r="X20" s="9"/>
      <c r="Y20" s="9"/>
      <c r="Z20" s="9"/>
      <c r="AA20" s="9"/>
      <c r="AB20" s="9"/>
      <c r="AC20" s="9"/>
      <c r="AD20" s="1732"/>
      <c r="AE20" s="1682"/>
      <c r="AF20" s="306"/>
      <c r="AG20" s="77"/>
      <c r="AH20" s="293">
        <f t="shared" si="5"/>
        <v>1375069</v>
      </c>
      <c r="AI20" s="293" t="str">
        <f t="shared" si="5"/>
        <v>Masoud</v>
      </c>
      <c r="AJ20" s="293">
        <f t="shared" si="5"/>
        <v>0</v>
      </c>
      <c r="AK20" s="293"/>
      <c r="AL20" s="293"/>
      <c r="AM20" s="293"/>
      <c r="AN20" s="322"/>
      <c r="AO20" s="317"/>
      <c r="AP20" s="317"/>
      <c r="AQ20" s="94"/>
    </row>
    <row r="21" spans="1:43" ht="20.45" customHeight="1" thickBot="1" x14ac:dyDescent="0.25">
      <c r="A21" s="1708"/>
      <c r="B21" s="1718"/>
      <c r="C21" s="45"/>
      <c r="D21" s="239">
        <f>'Team 1'!D21</f>
        <v>0</v>
      </c>
      <c r="E21" s="1190">
        <v>821369</v>
      </c>
      <c r="F21" s="1190" t="s">
        <v>3345</v>
      </c>
      <c r="G21" s="1190"/>
      <c r="H21" s="1194"/>
      <c r="I21" s="252" t="str">
        <f t="shared" si="2"/>
        <v xml:space="preserve">Ethan </v>
      </c>
      <c r="J21" s="24" t="str">
        <f t="shared" si="3"/>
        <v>,Ethan</v>
      </c>
      <c r="K21" s="57">
        <f t="shared" si="0"/>
        <v>0</v>
      </c>
      <c r="L21" s="30" t="str">
        <f t="shared" si="4"/>
        <v>000100</v>
      </c>
      <c r="M21" s="51">
        <f t="shared" si="7"/>
        <v>0</v>
      </c>
      <c r="N21" s="1677"/>
      <c r="O21" s="1680"/>
      <c r="P21" s="1684"/>
      <c r="Q21" s="9"/>
      <c r="R21" s="9"/>
      <c r="S21" s="9"/>
      <c r="T21" s="9"/>
      <c r="U21" s="9"/>
      <c r="V21" s="9"/>
      <c r="W21" s="9"/>
      <c r="X21" s="9"/>
      <c r="Y21" s="9"/>
      <c r="Z21" s="9"/>
      <c r="AA21" s="9"/>
      <c r="AB21" s="9"/>
      <c r="AC21" s="9"/>
      <c r="AD21" s="1732"/>
      <c r="AE21" s="1682"/>
      <c r="AF21" s="306"/>
      <c r="AG21" s="77"/>
      <c r="AH21" s="293">
        <f t="shared" si="5"/>
        <v>821369</v>
      </c>
      <c r="AI21" s="293" t="str">
        <f t="shared" si="5"/>
        <v>Ethan</v>
      </c>
      <c r="AJ21" s="293">
        <f t="shared" si="5"/>
        <v>0</v>
      </c>
      <c r="AK21" s="293"/>
      <c r="AL21" s="293"/>
      <c r="AM21" s="293"/>
      <c r="AN21" s="322"/>
      <c r="AO21" s="317"/>
      <c r="AP21" s="317"/>
      <c r="AQ21" s="94"/>
    </row>
    <row r="22" spans="1:43" ht="20.45" customHeight="1" thickTop="1" x14ac:dyDescent="0.2">
      <c r="A22" s="1719">
        <v>7</v>
      </c>
      <c r="B22" s="1715" t="s">
        <v>58</v>
      </c>
      <c r="C22" s="46"/>
      <c r="D22" s="239">
        <f>'Team 1'!D22</f>
        <v>0</v>
      </c>
      <c r="E22" s="1190">
        <v>557406</v>
      </c>
      <c r="F22" s="1190" t="s">
        <v>3346</v>
      </c>
      <c r="G22" s="1190"/>
      <c r="H22" s="1194"/>
      <c r="I22" s="252" t="str">
        <f t="shared" si="2"/>
        <v xml:space="preserve">Rebecca </v>
      </c>
      <c r="J22" s="24" t="str">
        <f t="shared" si="3"/>
        <v>,Rebecca</v>
      </c>
      <c r="K22" s="57">
        <f t="shared" si="0"/>
        <v>0</v>
      </c>
      <c r="L22" s="30" t="str">
        <f t="shared" si="4"/>
        <v>000100</v>
      </c>
      <c r="M22" s="51">
        <f t="shared" ref="M22:M29" si="8">IF(K22=0,0,IF(K22&lt;9,"TOO YOUNG",IF(K22&lt;16,"OK","NOT ELIGIBLE")))</f>
        <v>0</v>
      </c>
      <c r="N22" s="1728" t="str">
        <f>'Gala Setup'!S4</f>
        <v>NASL.2018</v>
      </c>
      <c r="O22" s="1728"/>
      <c r="P22" s="1728"/>
      <c r="Q22" s="9"/>
      <c r="R22" s="9"/>
      <c r="S22" s="9"/>
      <c r="T22" s="9"/>
      <c r="U22" s="9"/>
      <c r="V22" s="9"/>
      <c r="W22" s="9"/>
      <c r="X22" s="9"/>
      <c r="Y22" s="9"/>
      <c r="Z22" s="9"/>
      <c r="AA22" s="9"/>
      <c r="AB22" s="9"/>
      <c r="AC22" s="9"/>
      <c r="AD22" s="1732">
        <v>7</v>
      </c>
      <c r="AE22" s="1681" t="s">
        <v>58</v>
      </c>
      <c r="AF22" s="305"/>
      <c r="AG22" s="76"/>
      <c r="AH22" s="293">
        <f t="shared" si="5"/>
        <v>557406</v>
      </c>
      <c r="AI22" s="293" t="str">
        <f t="shared" si="5"/>
        <v>Rebecca</v>
      </c>
      <c r="AJ22" s="293">
        <f t="shared" si="5"/>
        <v>0</v>
      </c>
      <c r="AK22" s="293"/>
      <c r="AL22" s="293"/>
      <c r="AM22" s="293"/>
      <c r="AN22" s="322"/>
      <c r="AO22" s="317"/>
      <c r="AP22" s="317"/>
      <c r="AQ22" s="94"/>
    </row>
    <row r="23" spans="1:43" ht="20.45" customHeight="1" x14ac:dyDescent="0.2">
      <c r="A23" s="1720"/>
      <c r="B23" s="1716"/>
      <c r="C23" s="43"/>
      <c r="D23" s="239">
        <f>'Team 1'!D23</f>
        <v>0</v>
      </c>
      <c r="E23" s="1190">
        <v>914974</v>
      </c>
      <c r="F23" s="1190" t="s">
        <v>3341</v>
      </c>
      <c r="G23" s="1190"/>
      <c r="H23" s="1194"/>
      <c r="I23" s="252" t="str">
        <f t="shared" si="2"/>
        <v xml:space="preserve">Chloe </v>
      </c>
      <c r="J23" s="24" t="str">
        <f t="shared" si="3"/>
        <v>,Chloe</v>
      </c>
      <c r="K23" s="57">
        <f t="shared" si="0"/>
        <v>0</v>
      </c>
      <c r="L23" s="30" t="str">
        <f t="shared" si="4"/>
        <v>000100</v>
      </c>
      <c r="M23" s="51">
        <f t="shared" si="8"/>
        <v>0</v>
      </c>
      <c r="N23" s="1728"/>
      <c r="O23" s="1728"/>
      <c r="P23" s="1728"/>
      <c r="Q23" s="9"/>
      <c r="R23" s="9"/>
      <c r="S23" s="9"/>
      <c r="T23" s="9"/>
      <c r="U23" s="9"/>
      <c r="V23" s="9"/>
      <c r="W23" s="9"/>
      <c r="X23" s="9"/>
      <c r="Y23" s="9"/>
      <c r="Z23" s="9"/>
      <c r="AA23" s="9"/>
      <c r="AB23" s="9"/>
      <c r="AC23" s="9"/>
      <c r="AD23" s="1732"/>
      <c r="AE23" s="1682"/>
      <c r="AF23" s="306"/>
      <c r="AG23" s="77"/>
      <c r="AH23" s="293">
        <f t="shared" si="5"/>
        <v>914974</v>
      </c>
      <c r="AI23" s="293" t="str">
        <f t="shared" si="5"/>
        <v>Chloe</v>
      </c>
      <c r="AJ23" s="293">
        <f t="shared" si="5"/>
        <v>0</v>
      </c>
      <c r="AK23" s="293"/>
      <c r="AL23" s="293"/>
      <c r="AM23" s="293"/>
      <c r="AN23" s="322"/>
      <c r="AO23" s="317"/>
      <c r="AP23" s="317"/>
      <c r="AQ23" s="94"/>
    </row>
    <row r="24" spans="1:43" ht="20.45" customHeight="1" x14ac:dyDescent="0.2">
      <c r="A24" s="1720"/>
      <c r="B24" s="1716"/>
      <c r="C24" s="43"/>
      <c r="D24" s="239">
        <f>'Team 1'!D24</f>
        <v>0</v>
      </c>
      <c r="E24" s="1190">
        <v>1143359</v>
      </c>
      <c r="F24" s="1190" t="s">
        <v>3347</v>
      </c>
      <c r="G24" s="1190"/>
      <c r="H24" s="1194"/>
      <c r="I24" s="252" t="str">
        <f t="shared" si="2"/>
        <v xml:space="preserve">Jessica-May </v>
      </c>
      <c r="J24" s="24" t="str">
        <f t="shared" si="3"/>
        <v>,Jessica-May</v>
      </c>
      <c r="K24" s="57">
        <f t="shared" si="0"/>
        <v>0</v>
      </c>
      <c r="L24" s="30" t="str">
        <f t="shared" si="4"/>
        <v>000100</v>
      </c>
      <c r="M24" s="51">
        <f t="shared" si="8"/>
        <v>0</v>
      </c>
      <c r="N24" s="384"/>
      <c r="O24" s="94"/>
      <c r="P24" s="94"/>
      <c r="Q24" s="9"/>
      <c r="R24" s="9"/>
      <c r="S24" s="9"/>
      <c r="T24" s="9"/>
      <c r="U24" s="9"/>
      <c r="V24" s="9"/>
      <c r="W24" s="9"/>
      <c r="X24" s="9"/>
      <c r="Y24" s="9"/>
      <c r="Z24" s="9"/>
      <c r="AA24" s="9"/>
      <c r="AB24" s="9"/>
      <c r="AC24" s="9"/>
      <c r="AD24" s="1732"/>
      <c r="AE24" s="1682"/>
      <c r="AF24" s="306"/>
      <c r="AG24" s="77"/>
      <c r="AH24" s="293">
        <f t="shared" si="5"/>
        <v>1143359</v>
      </c>
      <c r="AI24" s="293" t="str">
        <f t="shared" si="5"/>
        <v>Jessica-May</v>
      </c>
      <c r="AJ24" s="293">
        <f t="shared" si="5"/>
        <v>0</v>
      </c>
      <c r="AK24" s="293"/>
      <c r="AL24" s="293"/>
      <c r="AM24" s="293"/>
      <c r="AN24" s="322"/>
      <c r="AO24" s="317"/>
      <c r="AP24" s="317"/>
      <c r="AQ24" s="94"/>
    </row>
    <row r="25" spans="1:43" ht="20.45" customHeight="1" x14ac:dyDescent="0.2">
      <c r="A25" s="1721"/>
      <c r="B25" s="1716"/>
      <c r="C25" s="43"/>
      <c r="D25" s="239">
        <f>'Team 1'!D25</f>
        <v>0</v>
      </c>
      <c r="E25" s="1190">
        <v>557355</v>
      </c>
      <c r="F25" s="1190" t="s">
        <v>3348</v>
      </c>
      <c r="G25" s="1190"/>
      <c r="H25" s="1194"/>
      <c r="I25" s="252" t="str">
        <f t="shared" si="2"/>
        <v xml:space="preserve">Ella </v>
      </c>
      <c r="J25" s="24" t="str">
        <f t="shared" si="3"/>
        <v>,Ella</v>
      </c>
      <c r="K25" s="57">
        <f t="shared" si="0"/>
        <v>0</v>
      </c>
      <c r="L25" s="30" t="str">
        <f t="shared" si="4"/>
        <v>000100</v>
      </c>
      <c r="M25" s="51">
        <f t="shared" si="8"/>
        <v>0</v>
      </c>
      <c r="N25" s="384"/>
      <c r="O25" s="94"/>
      <c r="P25" s="94"/>
      <c r="Q25" s="9"/>
      <c r="R25" s="9"/>
      <c r="S25" s="9"/>
      <c r="T25" s="9"/>
      <c r="U25" s="9"/>
      <c r="V25" s="9"/>
      <c r="W25" s="9"/>
      <c r="X25" s="9"/>
      <c r="Y25" s="9"/>
      <c r="Z25" s="9"/>
      <c r="AA25" s="9"/>
      <c r="AB25" s="9"/>
      <c r="AC25" s="9"/>
      <c r="AD25" s="1732"/>
      <c r="AE25" s="1682"/>
      <c r="AF25" s="306"/>
      <c r="AG25" s="77"/>
      <c r="AH25" s="293">
        <f t="shared" si="5"/>
        <v>557355</v>
      </c>
      <c r="AI25" s="293" t="str">
        <f t="shared" si="5"/>
        <v>Ella</v>
      </c>
      <c r="AJ25" s="293">
        <f t="shared" si="5"/>
        <v>0</v>
      </c>
      <c r="AK25" s="293"/>
      <c r="AL25" s="293"/>
      <c r="AM25" s="293"/>
      <c r="AN25" s="322"/>
      <c r="AO25" s="317"/>
      <c r="AP25" s="317"/>
      <c r="AQ25" s="94"/>
    </row>
    <row r="26" spans="1:43" ht="20.45" customHeight="1" x14ac:dyDescent="0.2">
      <c r="A26" s="1719">
        <v>8</v>
      </c>
      <c r="B26" s="1715" t="s">
        <v>59</v>
      </c>
      <c r="C26" s="46"/>
      <c r="D26" s="239">
        <f>'Team 1'!D26</f>
        <v>0</v>
      </c>
      <c r="E26" s="1190">
        <v>941193</v>
      </c>
      <c r="F26" s="1190" t="s">
        <v>3349</v>
      </c>
      <c r="G26" s="1190"/>
      <c r="H26" s="1194"/>
      <c r="I26" s="252" t="str">
        <f t="shared" si="2"/>
        <v xml:space="preserve">Thomas </v>
      </c>
      <c r="J26" s="24" t="str">
        <f t="shared" si="3"/>
        <v>,Thomas</v>
      </c>
      <c r="K26" s="57">
        <f t="shared" si="0"/>
        <v>0</v>
      </c>
      <c r="L26" s="30" t="str">
        <f t="shared" si="4"/>
        <v>000100</v>
      </c>
      <c r="M26" s="50">
        <f t="shared" si="8"/>
        <v>0</v>
      </c>
      <c r="N26" s="21"/>
      <c r="O26" s="94"/>
      <c r="P26" s="94"/>
      <c r="Q26" s="9"/>
      <c r="R26" s="9"/>
      <c r="S26" s="9"/>
      <c r="T26" s="9"/>
      <c r="U26" s="9"/>
      <c r="V26" s="9"/>
      <c r="W26" s="9"/>
      <c r="X26" s="9"/>
      <c r="Y26" s="9"/>
      <c r="Z26" s="9"/>
      <c r="AA26" s="9"/>
      <c r="AB26" s="9"/>
      <c r="AC26" s="9"/>
      <c r="AD26" s="1732">
        <v>8</v>
      </c>
      <c r="AE26" s="1681" t="s">
        <v>59</v>
      </c>
      <c r="AF26" s="305"/>
      <c r="AG26" s="76"/>
      <c r="AH26" s="293">
        <f t="shared" si="5"/>
        <v>941193</v>
      </c>
      <c r="AI26" s="293" t="str">
        <f t="shared" si="5"/>
        <v>Thomas</v>
      </c>
      <c r="AJ26" s="293">
        <f t="shared" si="5"/>
        <v>0</v>
      </c>
      <c r="AK26" s="293"/>
      <c r="AL26" s="293"/>
      <c r="AM26" s="293"/>
      <c r="AN26" s="322"/>
      <c r="AO26" s="317"/>
      <c r="AP26" s="317"/>
      <c r="AQ26" s="94"/>
    </row>
    <row r="27" spans="1:43" ht="20.45" customHeight="1" x14ac:dyDescent="0.2">
      <c r="A27" s="1720"/>
      <c r="B27" s="1716"/>
      <c r="C27" s="43"/>
      <c r="D27" s="239">
        <f>'Team 1'!D27</f>
        <v>0</v>
      </c>
      <c r="E27" s="1190">
        <v>821368</v>
      </c>
      <c r="F27" s="1190" t="s">
        <v>3350</v>
      </c>
      <c r="G27" s="1190"/>
      <c r="H27" s="1194"/>
      <c r="I27" s="252" t="str">
        <f t="shared" si="2"/>
        <v xml:space="preserve">Cameron </v>
      </c>
      <c r="J27" s="24" t="str">
        <f t="shared" si="3"/>
        <v>,Cameron</v>
      </c>
      <c r="K27" s="57">
        <f t="shared" si="0"/>
        <v>0</v>
      </c>
      <c r="L27" s="30" t="str">
        <f t="shared" si="4"/>
        <v>000100</v>
      </c>
      <c r="M27" s="50">
        <f t="shared" si="8"/>
        <v>0</v>
      </c>
      <c r="N27" s="21"/>
      <c r="O27" s="94"/>
      <c r="P27" s="94"/>
      <c r="Q27" s="9"/>
      <c r="R27" s="9"/>
      <c r="S27" s="9"/>
      <c r="T27" s="9"/>
      <c r="U27" s="9"/>
      <c r="V27" s="9"/>
      <c r="W27" s="9"/>
      <c r="X27" s="9"/>
      <c r="Y27" s="9"/>
      <c r="Z27" s="9"/>
      <c r="AA27" s="9"/>
      <c r="AB27" s="9"/>
      <c r="AC27" s="9"/>
      <c r="AD27" s="1732"/>
      <c r="AE27" s="1682"/>
      <c r="AF27" s="306"/>
      <c r="AG27" s="77"/>
      <c r="AH27" s="293">
        <f t="shared" si="5"/>
        <v>821368</v>
      </c>
      <c r="AI27" s="293" t="str">
        <f t="shared" si="5"/>
        <v>Cameron</v>
      </c>
      <c r="AJ27" s="293">
        <f t="shared" si="5"/>
        <v>0</v>
      </c>
      <c r="AK27" s="293"/>
      <c r="AL27" s="293"/>
      <c r="AM27" s="293"/>
      <c r="AN27" s="322"/>
      <c r="AO27" s="317"/>
      <c r="AP27" s="317"/>
      <c r="AQ27" s="94"/>
    </row>
    <row r="28" spans="1:43" ht="20.45" customHeight="1" x14ac:dyDescent="0.2">
      <c r="A28" s="1720"/>
      <c r="B28" s="1716"/>
      <c r="C28" s="43"/>
      <c r="D28" s="239">
        <f>'Team 1'!D28</f>
        <v>0</v>
      </c>
      <c r="E28" s="1190">
        <v>945904</v>
      </c>
      <c r="F28" s="1190" t="s">
        <v>3351</v>
      </c>
      <c r="G28" s="1190"/>
      <c r="H28" s="1194"/>
      <c r="I28" s="252" t="str">
        <f t="shared" si="2"/>
        <v xml:space="preserve">Patrick </v>
      </c>
      <c r="J28" s="24" t="str">
        <f t="shared" si="3"/>
        <v>,Patrick</v>
      </c>
      <c r="K28" s="57">
        <f t="shared" si="0"/>
        <v>0</v>
      </c>
      <c r="L28" s="30" t="str">
        <f t="shared" si="4"/>
        <v>000100</v>
      </c>
      <c r="M28" s="50">
        <f t="shared" si="8"/>
        <v>0</v>
      </c>
      <c r="N28" s="21"/>
      <c r="O28" s="94"/>
      <c r="P28" s="94"/>
      <c r="Q28" s="9"/>
      <c r="R28" s="9"/>
      <c r="S28" s="9"/>
      <c r="T28" s="9"/>
      <c r="U28" s="9"/>
      <c r="V28" s="9"/>
      <c r="W28" s="9"/>
      <c r="X28" s="9"/>
      <c r="Y28" s="9"/>
      <c r="Z28" s="9"/>
      <c r="AA28" s="9"/>
      <c r="AB28" s="9"/>
      <c r="AC28" s="9"/>
      <c r="AD28" s="1732"/>
      <c r="AE28" s="1682"/>
      <c r="AF28" s="306"/>
      <c r="AG28" s="77"/>
      <c r="AH28" s="293">
        <f t="shared" si="5"/>
        <v>945904</v>
      </c>
      <c r="AI28" s="293" t="str">
        <f t="shared" si="5"/>
        <v>Patrick</v>
      </c>
      <c r="AJ28" s="293">
        <f t="shared" si="5"/>
        <v>0</v>
      </c>
      <c r="AK28" s="293"/>
      <c r="AL28" s="293"/>
      <c r="AM28" s="293"/>
      <c r="AN28" s="322"/>
      <c r="AO28" s="317"/>
      <c r="AP28" s="317"/>
      <c r="AQ28" s="94"/>
    </row>
    <row r="29" spans="1:43" ht="20.45" customHeight="1" x14ac:dyDescent="0.2">
      <c r="A29" s="1721"/>
      <c r="B29" s="1716"/>
      <c r="C29" s="43"/>
      <c r="D29" s="239">
        <f>'Team 1'!D29</f>
        <v>0</v>
      </c>
      <c r="E29" s="1191">
        <v>962266</v>
      </c>
      <c r="F29" s="1190" t="s">
        <v>3352</v>
      </c>
      <c r="G29" s="1190"/>
      <c r="H29" s="1194"/>
      <c r="I29" s="252" t="str">
        <f t="shared" si="2"/>
        <v xml:space="preserve">Jevon </v>
      </c>
      <c r="J29" s="24" t="str">
        <f t="shared" si="3"/>
        <v>,Jevon</v>
      </c>
      <c r="K29" s="57">
        <f t="shared" si="0"/>
        <v>0</v>
      </c>
      <c r="L29" s="30" t="str">
        <f t="shared" si="4"/>
        <v>000100</v>
      </c>
      <c r="M29" s="50">
        <f t="shared" si="8"/>
        <v>0</v>
      </c>
      <c r="N29" s="21"/>
      <c r="O29" s="94"/>
      <c r="P29" s="94"/>
      <c r="Q29" s="9"/>
      <c r="R29" s="9"/>
      <c r="S29" s="9"/>
      <c r="T29" s="9"/>
      <c r="U29" s="9"/>
      <c r="V29" s="9"/>
      <c r="W29" s="9"/>
      <c r="X29" s="9"/>
      <c r="Y29" s="9"/>
      <c r="Z29" s="9"/>
      <c r="AA29" s="9"/>
      <c r="AB29" s="9"/>
      <c r="AC29" s="9"/>
      <c r="AD29" s="1732"/>
      <c r="AE29" s="1682"/>
      <c r="AF29" s="306"/>
      <c r="AG29" s="77"/>
      <c r="AH29" s="293">
        <f t="shared" si="5"/>
        <v>962266</v>
      </c>
      <c r="AI29" s="293" t="str">
        <f t="shared" si="5"/>
        <v>Jevon</v>
      </c>
      <c r="AJ29" s="293">
        <f t="shared" si="5"/>
        <v>0</v>
      </c>
      <c r="AK29" s="293"/>
      <c r="AL29" s="293"/>
      <c r="AM29" s="293"/>
      <c r="AN29" s="322"/>
      <c r="AO29" s="317"/>
      <c r="AP29" s="317"/>
      <c r="AQ29" s="94"/>
    </row>
    <row r="30" spans="1:43" ht="20.45" customHeight="1" x14ac:dyDescent="0.2">
      <c r="A30" s="1709">
        <v>9</v>
      </c>
      <c r="B30" s="1710" t="s">
        <v>72</v>
      </c>
      <c r="C30" s="47"/>
      <c r="D30" s="239">
        <f>'Team 1'!D30</f>
        <v>0</v>
      </c>
      <c r="E30" s="1190">
        <v>557406</v>
      </c>
      <c r="F30" s="1190" t="s">
        <v>3346</v>
      </c>
      <c r="G30" s="1190"/>
      <c r="H30" s="1194"/>
      <c r="I30" s="252" t="str">
        <f t="shared" si="2"/>
        <v xml:space="preserve">Rebecca </v>
      </c>
      <c r="J30" s="24" t="str">
        <f t="shared" si="3"/>
        <v>,Rebecca</v>
      </c>
      <c r="K30" s="57">
        <f t="shared" si="0"/>
        <v>0</v>
      </c>
      <c r="L30" s="30" t="str">
        <f t="shared" si="4"/>
        <v>000100</v>
      </c>
      <c r="M30" s="31">
        <f t="shared" ref="M30:M37" si="9">IF(K30=0,0,IF(K30&lt;9,"TOO YOUNG",IF(K30&lt;60,"OK","BIT OLD MAYBE")))</f>
        <v>0</v>
      </c>
      <c r="N30" s="21"/>
      <c r="O30" s="94"/>
      <c r="P30" s="94"/>
      <c r="Q30" s="9"/>
      <c r="R30" s="9"/>
      <c r="S30" s="9"/>
      <c r="T30" s="9"/>
      <c r="U30" s="9"/>
      <c r="V30" s="9"/>
      <c r="W30" s="9"/>
      <c r="X30" s="9"/>
      <c r="Y30" s="9"/>
      <c r="Z30" s="9"/>
      <c r="AA30" s="9"/>
      <c r="AB30" s="9"/>
      <c r="AC30" s="9"/>
      <c r="AD30" s="1732">
        <v>9</v>
      </c>
      <c r="AE30" s="1681" t="s">
        <v>72</v>
      </c>
      <c r="AF30" s="305"/>
      <c r="AG30" s="76"/>
      <c r="AH30" s="293">
        <f t="shared" si="5"/>
        <v>557406</v>
      </c>
      <c r="AI30" s="293" t="str">
        <f t="shared" si="5"/>
        <v>Rebecca</v>
      </c>
      <c r="AJ30" s="293">
        <f t="shared" si="5"/>
        <v>0</v>
      </c>
      <c r="AK30" s="293"/>
      <c r="AL30" s="293"/>
      <c r="AM30" s="293"/>
      <c r="AN30" s="322"/>
      <c r="AO30" s="317"/>
      <c r="AP30" s="317"/>
      <c r="AQ30" s="94"/>
    </row>
    <row r="31" spans="1:43" ht="20.45" customHeight="1" x14ac:dyDescent="0.2">
      <c r="A31" s="1709"/>
      <c r="B31" s="1711"/>
      <c r="C31" s="48"/>
      <c r="D31" s="239">
        <f>'Team 1'!D31</f>
        <v>0</v>
      </c>
      <c r="E31" s="1192">
        <v>907836</v>
      </c>
      <c r="F31" s="1190" t="s">
        <v>3328</v>
      </c>
      <c r="G31" s="1190"/>
      <c r="H31" s="1193"/>
      <c r="I31" s="252" t="str">
        <f t="shared" si="2"/>
        <v xml:space="preserve">Katie </v>
      </c>
      <c r="J31" s="24" t="str">
        <f t="shared" si="3"/>
        <v>,Katie</v>
      </c>
      <c r="K31" s="57">
        <f t="shared" si="0"/>
        <v>0</v>
      </c>
      <c r="L31" s="30" t="str">
        <f t="shared" si="4"/>
        <v>000100</v>
      </c>
      <c r="M31" s="31">
        <f t="shared" si="9"/>
        <v>0</v>
      </c>
      <c r="N31" s="21"/>
      <c r="O31" s="94"/>
      <c r="P31" s="94"/>
      <c r="Q31" s="9"/>
      <c r="R31" s="9"/>
      <c r="S31" s="9"/>
      <c r="T31" s="9"/>
      <c r="U31" s="9"/>
      <c r="V31" s="9"/>
      <c r="W31" s="9"/>
      <c r="X31" s="9"/>
      <c r="Y31" s="9"/>
      <c r="Z31" s="9"/>
      <c r="AA31" s="9"/>
      <c r="AB31" s="9"/>
      <c r="AC31" s="9"/>
      <c r="AD31" s="1732"/>
      <c r="AE31" s="1682"/>
      <c r="AF31" s="306"/>
      <c r="AG31" s="77"/>
      <c r="AH31" s="293">
        <f t="shared" si="5"/>
        <v>907836</v>
      </c>
      <c r="AI31" s="293" t="str">
        <f t="shared" si="5"/>
        <v>Katie</v>
      </c>
      <c r="AJ31" s="293">
        <f t="shared" si="5"/>
        <v>0</v>
      </c>
      <c r="AK31" s="293"/>
      <c r="AL31" s="293"/>
      <c r="AM31" s="293"/>
      <c r="AN31" s="322"/>
      <c r="AO31" s="317"/>
      <c r="AP31" s="317"/>
      <c r="AQ31" s="94"/>
    </row>
    <row r="32" spans="1:43" ht="20.45" customHeight="1" x14ac:dyDescent="0.2">
      <c r="A32" s="1709"/>
      <c r="B32" s="1711"/>
      <c r="C32" s="48"/>
      <c r="D32" s="239">
        <f>'Team 1'!D32</f>
        <v>0</v>
      </c>
      <c r="E32" s="1190">
        <v>557355</v>
      </c>
      <c r="F32" s="1190" t="s">
        <v>3348</v>
      </c>
      <c r="G32" s="1190"/>
      <c r="H32" s="1194"/>
      <c r="I32" s="252" t="str">
        <f t="shared" si="2"/>
        <v xml:space="preserve">Ella </v>
      </c>
      <c r="J32" s="24" t="str">
        <f t="shared" si="3"/>
        <v>,Ella</v>
      </c>
      <c r="K32" s="57">
        <f t="shared" si="0"/>
        <v>0</v>
      </c>
      <c r="L32" s="30" t="str">
        <f t="shared" si="4"/>
        <v>000100</v>
      </c>
      <c r="M32" s="31">
        <f t="shared" si="9"/>
        <v>0</v>
      </c>
      <c r="N32" s="21"/>
      <c r="O32" s="94"/>
      <c r="P32" s="94"/>
      <c r="Q32" s="9"/>
      <c r="R32" s="9"/>
      <c r="S32" s="9"/>
      <c r="T32" s="9"/>
      <c r="U32" s="9"/>
      <c r="V32" s="9"/>
      <c r="W32" s="9"/>
      <c r="X32" s="9"/>
      <c r="Y32" s="9"/>
      <c r="Z32" s="9"/>
      <c r="AA32" s="9"/>
      <c r="AB32" s="9"/>
      <c r="AC32" s="9"/>
      <c r="AD32" s="1732"/>
      <c r="AE32" s="1682"/>
      <c r="AF32" s="306"/>
      <c r="AG32" s="77"/>
      <c r="AH32" s="293">
        <f t="shared" si="5"/>
        <v>557355</v>
      </c>
      <c r="AI32" s="293" t="str">
        <f t="shared" si="5"/>
        <v>Ella</v>
      </c>
      <c r="AJ32" s="293">
        <f t="shared" si="5"/>
        <v>0</v>
      </c>
      <c r="AK32" s="293"/>
      <c r="AL32" s="293"/>
      <c r="AM32" s="293"/>
      <c r="AN32" s="322"/>
      <c r="AO32" s="317"/>
      <c r="AP32" s="317"/>
      <c r="AQ32" s="94"/>
    </row>
    <row r="33" spans="1:43" ht="20.45" customHeight="1" x14ac:dyDescent="0.2">
      <c r="A33" s="1709"/>
      <c r="B33" s="1711"/>
      <c r="C33" s="48"/>
      <c r="D33" s="239">
        <f>'Team 1'!D33</f>
        <v>0</v>
      </c>
      <c r="E33" s="1190">
        <v>858968</v>
      </c>
      <c r="F33" s="1190" t="s">
        <v>3353</v>
      </c>
      <c r="G33" s="1190"/>
      <c r="H33" s="1194"/>
      <c r="I33" s="252" t="str">
        <f t="shared" si="2"/>
        <v xml:space="preserve">Freya </v>
      </c>
      <c r="J33" s="24" t="str">
        <f t="shared" si="3"/>
        <v>,Freya</v>
      </c>
      <c r="K33" s="57">
        <f t="shared" si="0"/>
        <v>0</v>
      </c>
      <c r="L33" s="30" t="str">
        <f t="shared" si="4"/>
        <v>000100</v>
      </c>
      <c r="M33" s="31">
        <f t="shared" si="9"/>
        <v>0</v>
      </c>
      <c r="N33" s="21"/>
      <c r="O33" s="94"/>
      <c r="P33" s="94"/>
      <c r="Q33" s="9"/>
      <c r="R33" s="9"/>
      <c r="S33" s="9"/>
      <c r="T33" s="9"/>
      <c r="U33" s="9"/>
      <c r="V33" s="9"/>
      <c r="W33" s="9"/>
      <c r="X33" s="9"/>
      <c r="Y33" s="9"/>
      <c r="Z33" s="9"/>
      <c r="AA33" s="9"/>
      <c r="AB33" s="9"/>
      <c r="AC33" s="9"/>
      <c r="AD33" s="1732"/>
      <c r="AE33" s="1682"/>
      <c r="AF33" s="306"/>
      <c r="AG33" s="77"/>
      <c r="AH33" s="293">
        <f t="shared" si="5"/>
        <v>858968</v>
      </c>
      <c r="AI33" s="293" t="str">
        <f t="shared" si="5"/>
        <v>Freya</v>
      </c>
      <c r="AJ33" s="293">
        <f t="shared" si="5"/>
        <v>0</v>
      </c>
      <c r="AK33" s="293"/>
      <c r="AL33" s="293"/>
      <c r="AM33" s="293"/>
      <c r="AN33" s="322"/>
      <c r="AO33" s="317"/>
      <c r="AP33" s="317"/>
      <c r="AQ33" s="94"/>
    </row>
    <row r="34" spans="1:43" ht="20.45" customHeight="1" x14ac:dyDescent="0.2">
      <c r="A34" s="1709">
        <v>10</v>
      </c>
      <c r="B34" s="1710" t="s">
        <v>73</v>
      </c>
      <c r="C34" s="47"/>
      <c r="D34" s="239">
        <f>'Team 1'!D34</f>
        <v>0</v>
      </c>
      <c r="E34" s="1190">
        <v>821364</v>
      </c>
      <c r="F34" s="1190" t="s">
        <v>3342</v>
      </c>
      <c r="G34" s="1190"/>
      <c r="H34" s="1194"/>
      <c r="I34" s="252" t="str">
        <f t="shared" si="2"/>
        <v xml:space="preserve">Matthew </v>
      </c>
      <c r="J34" s="24" t="str">
        <f t="shared" si="3"/>
        <v>,Matthew</v>
      </c>
      <c r="K34" s="57">
        <f t="shared" si="0"/>
        <v>0</v>
      </c>
      <c r="L34" s="30" t="str">
        <f t="shared" si="4"/>
        <v>000100</v>
      </c>
      <c r="M34" s="31">
        <f t="shared" si="9"/>
        <v>0</v>
      </c>
      <c r="N34" s="21"/>
      <c r="O34" s="94"/>
      <c r="P34" s="94"/>
      <c r="Q34" s="9"/>
      <c r="R34" s="9"/>
      <c r="S34" s="9"/>
      <c r="T34" s="9"/>
      <c r="U34" s="9"/>
      <c r="V34" s="9"/>
      <c r="W34" s="9"/>
      <c r="X34" s="9"/>
      <c r="Y34" s="9"/>
      <c r="Z34" s="9"/>
      <c r="AA34" s="9"/>
      <c r="AB34" s="9"/>
      <c r="AC34" s="9"/>
      <c r="AD34" s="1732">
        <v>10</v>
      </c>
      <c r="AE34" s="1681" t="s">
        <v>73</v>
      </c>
      <c r="AF34" s="305"/>
      <c r="AG34" s="76"/>
      <c r="AH34" s="293">
        <f t="shared" si="5"/>
        <v>821364</v>
      </c>
      <c r="AI34" s="293" t="str">
        <f t="shared" si="5"/>
        <v>Matthew</v>
      </c>
      <c r="AJ34" s="293">
        <f t="shared" si="5"/>
        <v>0</v>
      </c>
      <c r="AK34" s="293"/>
      <c r="AL34" s="293"/>
      <c r="AM34" s="293"/>
      <c r="AN34" s="322"/>
      <c r="AO34" s="317"/>
      <c r="AP34" s="317"/>
      <c r="AQ34" s="94"/>
    </row>
    <row r="35" spans="1:43" ht="20.45" customHeight="1" x14ac:dyDescent="0.2">
      <c r="A35" s="1709"/>
      <c r="B35" s="1711"/>
      <c r="C35" s="48"/>
      <c r="D35" s="239">
        <f>'Team 1'!D35</f>
        <v>0</v>
      </c>
      <c r="E35" s="1190" t="s">
        <v>3354</v>
      </c>
      <c r="F35" s="1190" t="s">
        <v>3355</v>
      </c>
      <c r="G35" s="1190"/>
      <c r="H35" s="1194"/>
      <c r="I35" s="252" t="str">
        <f t="shared" si="2"/>
        <v xml:space="preserve">Jack </v>
      </c>
      <c r="J35" s="24" t="str">
        <f t="shared" si="3"/>
        <v>,Jack</v>
      </c>
      <c r="K35" s="57">
        <f t="shared" si="0"/>
        <v>0</v>
      </c>
      <c r="L35" s="30" t="str">
        <f t="shared" si="4"/>
        <v>000100</v>
      </c>
      <c r="M35" s="31">
        <f t="shared" si="9"/>
        <v>0</v>
      </c>
      <c r="N35" s="9"/>
      <c r="O35" s="94"/>
      <c r="P35" s="94"/>
      <c r="Q35" s="9"/>
      <c r="R35" s="9"/>
      <c r="S35" s="9"/>
      <c r="T35" s="9"/>
      <c r="U35" s="9"/>
      <c r="V35" s="9"/>
      <c r="W35" s="9"/>
      <c r="X35" s="9"/>
      <c r="Y35" s="9"/>
      <c r="Z35" s="9"/>
      <c r="AA35" s="9"/>
      <c r="AB35" s="9"/>
      <c r="AC35" s="9"/>
      <c r="AD35" s="1732"/>
      <c r="AE35" s="1682"/>
      <c r="AF35" s="306"/>
      <c r="AG35" s="77"/>
      <c r="AH35" s="293" t="str">
        <f t="shared" si="5"/>
        <v>75-950</v>
      </c>
      <c r="AI35" s="293" t="str">
        <f t="shared" si="5"/>
        <v>Jack</v>
      </c>
      <c r="AJ35" s="293">
        <f t="shared" si="5"/>
        <v>0</v>
      </c>
      <c r="AK35" s="293"/>
      <c r="AL35" s="293"/>
      <c r="AM35" s="293"/>
      <c r="AN35" s="322"/>
      <c r="AO35" s="317"/>
      <c r="AP35" s="317"/>
      <c r="AQ35" s="94"/>
    </row>
    <row r="36" spans="1:43" ht="20.45" customHeight="1" x14ac:dyDescent="0.2">
      <c r="A36" s="1709"/>
      <c r="B36" s="1711"/>
      <c r="C36" s="48"/>
      <c r="D36" s="239">
        <f>'Team 1'!D36</f>
        <v>0</v>
      </c>
      <c r="E36" s="1190">
        <v>392302</v>
      </c>
      <c r="F36" s="1190" t="s">
        <v>3356</v>
      </c>
      <c r="G36" s="1190"/>
      <c r="H36" s="1194"/>
      <c r="I36" s="252" t="str">
        <f t="shared" si="2"/>
        <v xml:space="preserve">Liam </v>
      </c>
      <c r="J36" s="24" t="str">
        <f t="shared" si="3"/>
        <v>,Liam</v>
      </c>
      <c r="K36" s="57">
        <f t="shared" ref="K36:K67" si="10">IF(H36=0,0,IF(COUNTBLANK(H36)=1,"",ROUNDDOWN((K$2-H36)/365.25,0)))</f>
        <v>0</v>
      </c>
      <c r="L36" s="30" t="str">
        <f t="shared" si="4"/>
        <v>000100</v>
      </c>
      <c r="M36" s="31">
        <f t="shared" si="9"/>
        <v>0</v>
      </c>
      <c r="N36" s="9"/>
      <c r="O36" s="94"/>
      <c r="P36" s="94"/>
      <c r="Q36" s="9"/>
      <c r="R36" s="9"/>
      <c r="S36" s="9"/>
      <c r="T36" s="9"/>
      <c r="U36" s="9"/>
      <c r="V36" s="9"/>
      <c r="W36" s="9"/>
      <c r="X36" s="9"/>
      <c r="Y36" s="9"/>
      <c r="Z36" s="9"/>
      <c r="AA36" s="9"/>
      <c r="AB36" s="9"/>
      <c r="AC36" s="9"/>
      <c r="AD36" s="1732"/>
      <c r="AE36" s="1682"/>
      <c r="AF36" s="306"/>
      <c r="AG36" s="77"/>
      <c r="AH36" s="293">
        <f t="shared" si="5"/>
        <v>392302</v>
      </c>
      <c r="AI36" s="293" t="str">
        <f t="shared" si="5"/>
        <v>Liam</v>
      </c>
      <c r="AJ36" s="293">
        <f t="shared" si="5"/>
        <v>0</v>
      </c>
      <c r="AK36" s="293"/>
      <c r="AL36" s="293"/>
      <c r="AM36" s="293"/>
      <c r="AN36" s="322"/>
      <c r="AO36" s="317"/>
      <c r="AP36" s="317"/>
      <c r="AQ36" s="94"/>
    </row>
    <row r="37" spans="1:43" ht="20.45" customHeight="1" x14ac:dyDescent="0.2">
      <c r="A37" s="1709"/>
      <c r="B37" s="1711"/>
      <c r="C37" s="48"/>
      <c r="D37" s="239">
        <f>'Team 1'!D37</f>
        <v>0</v>
      </c>
      <c r="E37" s="1190">
        <v>1143353</v>
      </c>
      <c r="F37" s="1190" t="s">
        <v>3357</v>
      </c>
      <c r="G37" s="1190"/>
      <c r="H37" s="1194"/>
      <c r="I37" s="252" t="str">
        <f t="shared" si="2"/>
        <v xml:space="preserve">Aaron </v>
      </c>
      <c r="J37" s="24" t="str">
        <f t="shared" si="3"/>
        <v>,Aaron</v>
      </c>
      <c r="K37" s="57">
        <f t="shared" si="10"/>
        <v>0</v>
      </c>
      <c r="L37" s="30" t="str">
        <f t="shared" si="4"/>
        <v>000100</v>
      </c>
      <c r="M37" s="31">
        <f t="shared" si="9"/>
        <v>0</v>
      </c>
      <c r="N37" s="9"/>
      <c r="O37" s="94"/>
      <c r="P37" s="94"/>
      <c r="Q37" s="9"/>
      <c r="R37" s="9"/>
      <c r="S37" s="9"/>
      <c r="T37" s="9"/>
      <c r="U37" s="9"/>
      <c r="V37" s="9"/>
      <c r="W37" s="9"/>
      <c r="X37" s="9"/>
      <c r="Y37" s="9"/>
      <c r="Z37" s="9"/>
      <c r="AA37" s="9"/>
      <c r="AB37" s="9"/>
      <c r="AC37" s="9"/>
      <c r="AD37" s="1732"/>
      <c r="AE37" s="1682"/>
      <c r="AF37" s="306"/>
      <c r="AG37" s="77"/>
      <c r="AH37" s="293">
        <f t="shared" si="5"/>
        <v>1143353</v>
      </c>
      <c r="AI37" s="293" t="str">
        <f t="shared" si="5"/>
        <v>Aaron</v>
      </c>
      <c r="AJ37" s="293">
        <f t="shared" si="5"/>
        <v>0</v>
      </c>
      <c r="AK37" s="293"/>
      <c r="AL37" s="293"/>
      <c r="AM37" s="293"/>
      <c r="AN37" s="322"/>
      <c r="AO37" s="317"/>
      <c r="AP37" s="317"/>
      <c r="AQ37" s="94"/>
    </row>
    <row r="38" spans="1:43" ht="20.45" customHeight="1" x14ac:dyDescent="0.2">
      <c r="A38" s="33">
        <v>11</v>
      </c>
      <c r="B38" s="34" t="s">
        <v>36</v>
      </c>
      <c r="C38" s="34" t="s">
        <v>94</v>
      </c>
      <c r="D38" s="239">
        <f>'Team 1'!D38</f>
        <v>13</v>
      </c>
      <c r="E38" s="1190">
        <v>1329946</v>
      </c>
      <c r="F38" s="1209" t="s">
        <v>3330</v>
      </c>
      <c r="G38" s="1209"/>
      <c r="H38" s="1194"/>
      <c r="I38" s="252" t="str">
        <f t="shared" si="2"/>
        <v xml:space="preserve">Elyse </v>
      </c>
      <c r="J38" s="24" t="str">
        <f t="shared" si="3"/>
        <v>,Elyse</v>
      </c>
      <c r="K38" s="57">
        <f t="shared" si="10"/>
        <v>0</v>
      </c>
      <c r="L38" s="30" t="str">
        <f t="shared" si="4"/>
        <v>000100</v>
      </c>
      <c r="M38" s="50">
        <f>IF(K38=0,0,IF(K38&lt;10,"TOO YOUNG",IF(K38&lt;12,"OK","NOT ELIGIBLE")))</f>
        <v>0</v>
      </c>
      <c r="N38" s="9"/>
      <c r="O38" s="94"/>
      <c r="P38" s="94"/>
      <c r="Q38" s="9"/>
      <c r="R38" s="9"/>
      <c r="S38" s="9"/>
      <c r="T38" s="9"/>
      <c r="U38" s="9"/>
      <c r="V38" s="9"/>
      <c r="W38" s="9"/>
      <c r="X38" s="9"/>
      <c r="Y38" s="9"/>
      <c r="Z38" s="9"/>
      <c r="AA38" s="9"/>
      <c r="AB38" s="9"/>
      <c r="AC38" s="9"/>
      <c r="AD38" s="321">
        <v>11</v>
      </c>
      <c r="AE38" s="72" t="s">
        <v>36</v>
      </c>
      <c r="AF38" s="72" t="s">
        <v>94</v>
      </c>
      <c r="AG38" s="73">
        <v>13</v>
      </c>
      <c r="AH38" s="293">
        <f t="shared" si="5"/>
        <v>1329946</v>
      </c>
      <c r="AI38" s="293" t="str">
        <f t="shared" si="5"/>
        <v>Elyse</v>
      </c>
      <c r="AJ38" s="293">
        <f t="shared" si="5"/>
        <v>0</v>
      </c>
      <c r="AK38" s="293"/>
      <c r="AL38" s="293"/>
      <c r="AM38" s="293"/>
      <c r="AN38" s="322"/>
      <c r="AO38" s="317"/>
      <c r="AP38" s="317"/>
      <c r="AQ38" s="94"/>
    </row>
    <row r="39" spans="1:43" ht="20.45" customHeight="1" x14ac:dyDescent="0.2">
      <c r="A39" s="33">
        <v>12</v>
      </c>
      <c r="B39" s="34" t="s">
        <v>37</v>
      </c>
      <c r="C39" s="34" t="s">
        <v>95</v>
      </c>
      <c r="D39" s="239">
        <f>'Team 1'!D39</f>
        <v>13</v>
      </c>
      <c r="E39" s="1190">
        <v>1220430</v>
      </c>
      <c r="F39" s="1209" t="s">
        <v>3336</v>
      </c>
      <c r="G39" s="1209"/>
      <c r="H39" s="1194"/>
      <c r="I39" s="252" t="str">
        <f t="shared" si="2"/>
        <v xml:space="preserve">Max </v>
      </c>
      <c r="J39" s="24" t="str">
        <f t="shared" si="3"/>
        <v>,Max</v>
      </c>
      <c r="K39" s="57">
        <f t="shared" si="10"/>
        <v>0</v>
      </c>
      <c r="L39" s="30" t="str">
        <f t="shared" si="4"/>
        <v>000100</v>
      </c>
      <c r="M39" s="50">
        <f>IF(K39=0,0,IF(K39&lt;10,"TOO YOUNG",IF(K39&lt;12,"OK","NOT ELIGIBLE")))</f>
        <v>0</v>
      </c>
      <c r="N39" s="9"/>
      <c r="O39" s="94"/>
      <c r="P39" s="94"/>
      <c r="Q39" s="9"/>
      <c r="R39" s="9"/>
      <c r="S39" s="9"/>
      <c r="T39" s="9"/>
      <c r="U39" s="9"/>
      <c r="V39" s="9"/>
      <c r="W39" s="9"/>
      <c r="X39" s="9"/>
      <c r="Y39" s="9"/>
      <c r="Z39" s="9"/>
      <c r="AA39" s="9"/>
      <c r="AB39" s="9"/>
      <c r="AC39" s="9"/>
      <c r="AD39" s="321">
        <v>12</v>
      </c>
      <c r="AE39" s="72" t="s">
        <v>37</v>
      </c>
      <c r="AF39" s="72" t="s">
        <v>95</v>
      </c>
      <c r="AG39" s="73">
        <v>13</v>
      </c>
      <c r="AH39" s="293">
        <f t="shared" si="5"/>
        <v>1220430</v>
      </c>
      <c r="AI39" s="293" t="str">
        <f t="shared" si="5"/>
        <v>Max</v>
      </c>
      <c r="AJ39" s="293">
        <f t="shared" si="5"/>
        <v>0</v>
      </c>
      <c r="AK39" s="293"/>
      <c r="AL39" s="293"/>
      <c r="AM39" s="293"/>
      <c r="AN39" s="322"/>
      <c r="AO39" s="317"/>
      <c r="AP39" s="317"/>
      <c r="AQ39" s="94"/>
    </row>
    <row r="40" spans="1:43" ht="20.45" customHeight="1" x14ac:dyDescent="0.2">
      <c r="A40" s="35">
        <v>13</v>
      </c>
      <c r="B40" s="36" t="s">
        <v>48</v>
      </c>
      <c r="C40" s="36" t="s">
        <v>94</v>
      </c>
      <c r="D40" s="239">
        <f>'Team 1'!D40</f>
        <v>8</v>
      </c>
      <c r="E40" s="1192">
        <v>1166562</v>
      </c>
      <c r="F40" s="1209" t="s">
        <v>3339</v>
      </c>
      <c r="G40" s="1209"/>
      <c r="H40" s="1193"/>
      <c r="I40" s="252" t="str">
        <f t="shared" si="2"/>
        <v xml:space="preserve">Talia-Jay </v>
      </c>
      <c r="J40" s="24" t="str">
        <f t="shared" si="3"/>
        <v>,Talia-Jay</v>
      </c>
      <c r="K40" s="57">
        <f t="shared" si="10"/>
        <v>0</v>
      </c>
      <c r="L40" s="30" t="str">
        <f t="shared" si="4"/>
        <v>000100</v>
      </c>
      <c r="M40" s="50">
        <f>IF(K40=0,0,IF(K40&lt;9,"TOO YOUNG",IF(K40&lt;14,"OK","NOT ELIGIBLE")))</f>
        <v>0</v>
      </c>
      <c r="N40" s="9"/>
      <c r="O40" s="94"/>
      <c r="P40" s="94"/>
      <c r="Q40" s="9"/>
      <c r="R40" s="9"/>
      <c r="S40" s="9"/>
      <c r="T40" s="9"/>
      <c r="U40" s="9"/>
      <c r="V40" s="9"/>
      <c r="W40" s="9"/>
      <c r="X40" s="9"/>
      <c r="Y40" s="9"/>
      <c r="Z40" s="9"/>
      <c r="AA40" s="9"/>
      <c r="AB40" s="9"/>
      <c r="AC40" s="9"/>
      <c r="AD40" s="321">
        <v>13</v>
      </c>
      <c r="AE40" s="72" t="s">
        <v>48</v>
      </c>
      <c r="AF40" s="72" t="s">
        <v>94</v>
      </c>
      <c r="AG40" s="73">
        <v>8</v>
      </c>
      <c r="AH40" s="293">
        <f t="shared" si="5"/>
        <v>1166562</v>
      </c>
      <c r="AI40" s="293" t="str">
        <f t="shared" si="5"/>
        <v>Talia-Jay</v>
      </c>
      <c r="AJ40" s="293">
        <f t="shared" si="5"/>
        <v>0</v>
      </c>
      <c r="AK40" s="293"/>
      <c r="AL40" s="293"/>
      <c r="AM40" s="293"/>
      <c r="AN40" s="322"/>
      <c r="AO40" s="317"/>
      <c r="AP40" s="317"/>
      <c r="AQ40" s="94"/>
    </row>
    <row r="41" spans="1:43" ht="20.45" customHeight="1" x14ac:dyDescent="0.2">
      <c r="A41" s="35">
        <v>14</v>
      </c>
      <c r="B41" s="36" t="s">
        <v>49</v>
      </c>
      <c r="C41" s="36" t="s">
        <v>95</v>
      </c>
      <c r="D41" s="239">
        <f>'Team 1'!D41</f>
        <v>8</v>
      </c>
      <c r="E41" s="1190">
        <v>1375043</v>
      </c>
      <c r="F41" s="1209" t="s">
        <v>3343</v>
      </c>
      <c r="G41" s="1209"/>
      <c r="H41" s="1194"/>
      <c r="I41" s="252" t="str">
        <f t="shared" si="2"/>
        <v xml:space="preserve">Omar </v>
      </c>
      <c r="J41" s="24" t="str">
        <f t="shared" si="3"/>
        <v>,Omar</v>
      </c>
      <c r="K41" s="57">
        <f t="shared" si="10"/>
        <v>0</v>
      </c>
      <c r="L41" s="30" t="str">
        <f t="shared" si="4"/>
        <v>000100</v>
      </c>
      <c r="M41" s="50">
        <f>IF(K41=0,0,IF(K41&lt;9,"TOO YOUNG",IF(K41&lt;14,"OK","NOT ELIGIBLE")))</f>
        <v>0</v>
      </c>
      <c r="N41" s="9"/>
      <c r="O41" s="94"/>
      <c r="P41" s="94"/>
      <c r="Q41" s="9"/>
      <c r="R41" s="9"/>
      <c r="S41" s="9"/>
      <c r="T41" s="9"/>
      <c r="U41" s="9"/>
      <c r="V41" s="9"/>
      <c r="W41" s="9"/>
      <c r="X41" s="9"/>
      <c r="Y41" s="9"/>
      <c r="Z41" s="9"/>
      <c r="AA41" s="9"/>
      <c r="AB41" s="9"/>
      <c r="AC41" s="9"/>
      <c r="AD41" s="321">
        <v>14</v>
      </c>
      <c r="AE41" s="72" t="s">
        <v>49</v>
      </c>
      <c r="AF41" s="72" t="s">
        <v>95</v>
      </c>
      <c r="AG41" s="73">
        <v>8</v>
      </c>
      <c r="AH41" s="293">
        <f t="shared" si="5"/>
        <v>1375043</v>
      </c>
      <c r="AI41" s="293" t="str">
        <f t="shared" si="5"/>
        <v>Omar</v>
      </c>
      <c r="AJ41" s="293">
        <f t="shared" si="5"/>
        <v>0</v>
      </c>
      <c r="AK41" s="293"/>
      <c r="AL41" s="293"/>
      <c r="AM41" s="293"/>
      <c r="AN41" s="322"/>
      <c r="AO41" s="317"/>
      <c r="AP41" s="317"/>
      <c r="AQ41" s="94"/>
    </row>
    <row r="42" spans="1:43" ht="20.45" customHeight="1" x14ac:dyDescent="0.2">
      <c r="A42" s="37">
        <v>15</v>
      </c>
      <c r="B42" s="38" t="s">
        <v>60</v>
      </c>
      <c r="C42" s="38" t="s">
        <v>94</v>
      </c>
      <c r="D42" s="239">
        <f>'Team 1'!D42</f>
        <v>14</v>
      </c>
      <c r="E42" s="1190">
        <v>557406</v>
      </c>
      <c r="F42" s="1209" t="s">
        <v>3346</v>
      </c>
      <c r="G42" s="1209"/>
      <c r="H42" s="1194"/>
      <c r="I42" s="252" t="str">
        <f t="shared" si="2"/>
        <v xml:space="preserve">Rebecca </v>
      </c>
      <c r="J42" s="24" t="str">
        <f t="shared" si="3"/>
        <v>,Rebecca</v>
      </c>
      <c r="K42" s="57">
        <f t="shared" si="10"/>
        <v>0</v>
      </c>
      <c r="L42" s="30" t="str">
        <f t="shared" si="4"/>
        <v>000100</v>
      </c>
      <c r="M42" s="50">
        <f>IF(K42=0,0,IF(K42&lt;9,"TOO YOUNG",IF(K42&lt;16,"OK","NOT ELIGIBLE")))</f>
        <v>0</v>
      </c>
      <c r="N42" s="9"/>
      <c r="O42" s="94"/>
      <c r="P42" s="94"/>
      <c r="Q42" s="9"/>
      <c r="R42" s="9"/>
      <c r="S42" s="9"/>
      <c r="T42" s="9"/>
      <c r="U42" s="9"/>
      <c r="V42" s="9"/>
      <c r="W42" s="9"/>
      <c r="X42" s="9"/>
      <c r="Y42" s="9"/>
      <c r="Z42" s="9"/>
      <c r="AA42" s="9"/>
      <c r="AB42" s="9"/>
      <c r="AC42" s="9"/>
      <c r="AD42" s="321">
        <v>15</v>
      </c>
      <c r="AE42" s="72" t="s">
        <v>60</v>
      </c>
      <c r="AF42" s="72" t="s">
        <v>94</v>
      </c>
      <c r="AG42" s="73">
        <v>14</v>
      </c>
      <c r="AH42" s="293">
        <f t="shared" si="5"/>
        <v>557406</v>
      </c>
      <c r="AI42" s="293" t="str">
        <f t="shared" si="5"/>
        <v>Rebecca</v>
      </c>
      <c r="AJ42" s="293">
        <f t="shared" si="5"/>
        <v>0</v>
      </c>
      <c r="AK42" s="293"/>
      <c r="AL42" s="293"/>
      <c r="AM42" s="293"/>
      <c r="AN42" s="322"/>
      <c r="AO42" s="317"/>
      <c r="AP42" s="317"/>
      <c r="AQ42" s="94"/>
    </row>
    <row r="43" spans="1:43" ht="20.45" customHeight="1" x14ac:dyDescent="0.2">
      <c r="A43" s="37">
        <v>16</v>
      </c>
      <c r="B43" s="38" t="s">
        <v>61</v>
      </c>
      <c r="C43" s="38" t="s">
        <v>95</v>
      </c>
      <c r="D43" s="239">
        <f>'Team 1'!D43</f>
        <v>14</v>
      </c>
      <c r="E43" s="1190">
        <v>941193</v>
      </c>
      <c r="F43" s="1209" t="s">
        <v>3349</v>
      </c>
      <c r="G43" s="1209"/>
      <c r="H43" s="1194"/>
      <c r="I43" s="252" t="str">
        <f t="shared" si="2"/>
        <v xml:space="preserve">Thomas </v>
      </c>
      <c r="J43" s="24" t="str">
        <f t="shared" si="3"/>
        <v>,Thomas</v>
      </c>
      <c r="K43" s="57">
        <f t="shared" si="10"/>
        <v>0</v>
      </c>
      <c r="L43" s="30" t="str">
        <f t="shared" si="4"/>
        <v>000100</v>
      </c>
      <c r="M43" s="50">
        <f>IF(K43=0,0,IF(K43&lt;9,"TOO YOUNG",IF(K43&lt;16,"OK","NOT ELIGIBLE")))</f>
        <v>0</v>
      </c>
      <c r="N43" s="9"/>
      <c r="O43" s="94"/>
      <c r="P43" s="94"/>
      <c r="Q43" s="9"/>
      <c r="R43" s="9"/>
      <c r="S43" s="9"/>
      <c r="T43" s="9"/>
      <c r="U43" s="9"/>
      <c r="V43" s="9"/>
      <c r="W43" s="9"/>
      <c r="X43" s="9"/>
      <c r="Y43" s="9"/>
      <c r="Z43" s="9"/>
      <c r="AA43" s="9"/>
      <c r="AB43" s="9"/>
      <c r="AC43" s="9"/>
      <c r="AD43" s="321">
        <v>16</v>
      </c>
      <c r="AE43" s="72" t="s">
        <v>61</v>
      </c>
      <c r="AF43" s="72" t="s">
        <v>95</v>
      </c>
      <c r="AG43" s="73">
        <v>14</v>
      </c>
      <c r="AH43" s="293">
        <f t="shared" si="5"/>
        <v>941193</v>
      </c>
      <c r="AI43" s="293" t="str">
        <f t="shared" si="5"/>
        <v>Thomas</v>
      </c>
      <c r="AJ43" s="293">
        <f t="shared" si="5"/>
        <v>0</v>
      </c>
      <c r="AK43" s="293"/>
      <c r="AL43" s="293"/>
      <c r="AM43" s="293"/>
      <c r="AN43" s="322"/>
      <c r="AO43" s="317"/>
      <c r="AP43" s="317"/>
      <c r="AQ43" s="94"/>
    </row>
    <row r="44" spans="1:43" ht="20.45" customHeight="1" x14ac:dyDescent="0.2">
      <c r="A44" s="28">
        <v>17</v>
      </c>
      <c r="B44" s="29" t="s">
        <v>74</v>
      </c>
      <c r="C44" s="29" t="s">
        <v>94</v>
      </c>
      <c r="D44" s="239">
        <f>'Team 1'!D44</f>
        <v>11</v>
      </c>
      <c r="E44" s="1190">
        <v>858968</v>
      </c>
      <c r="F44" s="1209" t="s">
        <v>3353</v>
      </c>
      <c r="G44" s="1209"/>
      <c r="H44" s="1194"/>
      <c r="I44" s="252" t="str">
        <f t="shared" si="2"/>
        <v xml:space="preserve">Freya </v>
      </c>
      <c r="J44" s="24" t="str">
        <f t="shared" si="3"/>
        <v>,Freya</v>
      </c>
      <c r="K44" s="57">
        <f t="shared" si="10"/>
        <v>0</v>
      </c>
      <c r="L44" s="30" t="str">
        <f t="shared" si="4"/>
        <v>000100</v>
      </c>
      <c r="M44" s="53">
        <f>IF(K44=0,0,IF(K44&lt;9,"TOO YOUNG",IF(K44&lt;60,"OK","BIT OLD MAYBE")))</f>
        <v>0</v>
      </c>
      <c r="N44" s="9"/>
      <c r="O44" s="94"/>
      <c r="P44" s="94"/>
      <c r="Q44" s="9"/>
      <c r="R44" s="9"/>
      <c r="S44" s="9"/>
      <c r="T44" s="9"/>
      <c r="U44" s="9"/>
      <c r="V44" s="9"/>
      <c r="W44" s="9"/>
      <c r="X44" s="9"/>
      <c r="Y44" s="9"/>
      <c r="Z44" s="9"/>
      <c r="AA44" s="9"/>
      <c r="AB44" s="9"/>
      <c r="AC44" s="9"/>
      <c r="AD44" s="321">
        <v>17</v>
      </c>
      <c r="AE44" s="72" t="s">
        <v>74</v>
      </c>
      <c r="AF44" s="72" t="s">
        <v>94</v>
      </c>
      <c r="AG44" s="73">
        <v>11</v>
      </c>
      <c r="AH44" s="293">
        <f t="shared" si="5"/>
        <v>858968</v>
      </c>
      <c r="AI44" s="293" t="str">
        <f t="shared" si="5"/>
        <v>Freya</v>
      </c>
      <c r="AJ44" s="293">
        <f t="shared" si="5"/>
        <v>0</v>
      </c>
      <c r="AK44" s="293"/>
      <c r="AL44" s="293"/>
      <c r="AM44" s="293"/>
      <c r="AN44" s="322"/>
      <c r="AO44" s="317"/>
      <c r="AP44" s="317"/>
      <c r="AQ44" s="94"/>
    </row>
    <row r="45" spans="1:43" ht="20.45" customHeight="1" x14ac:dyDescent="0.2">
      <c r="A45" s="28">
        <v>18</v>
      </c>
      <c r="B45" s="29" t="s">
        <v>75</v>
      </c>
      <c r="C45" s="29" t="s">
        <v>95</v>
      </c>
      <c r="D45" s="239">
        <f>'Team 1'!D45</f>
        <v>11</v>
      </c>
      <c r="E45" s="1190">
        <v>392302</v>
      </c>
      <c r="F45" s="1190" t="s">
        <v>3356</v>
      </c>
      <c r="G45" s="1190"/>
      <c r="H45" s="1194"/>
      <c r="I45" s="252" t="str">
        <f t="shared" si="2"/>
        <v xml:space="preserve">Liam </v>
      </c>
      <c r="J45" s="24" t="str">
        <f t="shared" si="3"/>
        <v>,Liam</v>
      </c>
      <c r="K45" s="57">
        <f t="shared" si="10"/>
        <v>0</v>
      </c>
      <c r="L45" s="30" t="str">
        <f t="shared" si="4"/>
        <v>000100</v>
      </c>
      <c r="M45" s="53">
        <f>IF(K45=0,0,IF(K45&lt;9,"TOO YOUNG",IF(K45&lt;60,"OK","BIT OLD MAYBE")))</f>
        <v>0</v>
      </c>
      <c r="N45" s="9"/>
      <c r="O45" s="94"/>
      <c r="P45" s="94"/>
      <c r="Q45" s="9"/>
      <c r="R45" s="9"/>
      <c r="S45" s="9"/>
      <c r="T45" s="9"/>
      <c r="U45" s="9"/>
      <c r="V45" s="9"/>
      <c r="W45" s="9"/>
      <c r="X45" s="9"/>
      <c r="Y45" s="9"/>
      <c r="Z45" s="9"/>
      <c r="AA45" s="9"/>
      <c r="AB45" s="9"/>
      <c r="AC45" s="9"/>
      <c r="AD45" s="321">
        <v>18</v>
      </c>
      <c r="AE45" s="72" t="s">
        <v>75</v>
      </c>
      <c r="AF45" s="72" t="s">
        <v>95</v>
      </c>
      <c r="AG45" s="73">
        <v>11</v>
      </c>
      <c r="AH45" s="293">
        <f t="shared" si="5"/>
        <v>392302</v>
      </c>
      <c r="AI45" s="293" t="str">
        <f t="shared" si="5"/>
        <v>Liam</v>
      </c>
      <c r="AJ45" s="293">
        <f t="shared" si="5"/>
        <v>0</v>
      </c>
      <c r="AK45" s="293"/>
      <c r="AL45" s="293"/>
      <c r="AM45" s="293"/>
      <c r="AN45" s="322"/>
      <c r="AO45" s="317"/>
      <c r="AP45" s="317"/>
      <c r="AQ45" s="94"/>
    </row>
    <row r="46" spans="1:43" ht="20.45" customHeight="1" x14ac:dyDescent="0.2">
      <c r="A46" s="33">
        <v>19</v>
      </c>
      <c r="B46" s="34" t="s">
        <v>38</v>
      </c>
      <c r="C46" s="34" t="s">
        <v>94</v>
      </c>
      <c r="D46" s="239">
        <f>'Team 1'!D46</f>
        <v>10</v>
      </c>
      <c r="E46" s="1190">
        <v>1353210</v>
      </c>
      <c r="F46" s="1190" t="s">
        <v>3331</v>
      </c>
      <c r="G46" s="1190"/>
      <c r="H46" s="1194"/>
      <c r="I46" s="252" t="str">
        <f t="shared" si="2"/>
        <v xml:space="preserve">Milly  </v>
      </c>
      <c r="J46" s="24" t="str">
        <f t="shared" si="3"/>
        <v xml:space="preserve">,Milly </v>
      </c>
      <c r="K46" s="57">
        <f t="shared" si="10"/>
        <v>0</v>
      </c>
      <c r="L46" s="30" t="str">
        <f t="shared" si="4"/>
        <v>000100</v>
      </c>
      <c r="M46" s="50">
        <f>IF(K46=0,0,IF(K46&lt;10,"TOO YOUNG",IF(K46&lt;12,"OK","NOT ELIGIBLE")))</f>
        <v>0</v>
      </c>
      <c r="N46" s="9"/>
      <c r="O46" s="94"/>
      <c r="P46" s="94"/>
      <c r="Q46" s="9"/>
      <c r="R46" s="9"/>
      <c r="S46" s="9"/>
      <c r="T46" s="9"/>
      <c r="U46" s="9"/>
      <c r="V46" s="9"/>
      <c r="W46" s="9"/>
      <c r="X46" s="9"/>
      <c r="Y46" s="9"/>
      <c r="Z46" s="9"/>
      <c r="AA46" s="9"/>
      <c r="AB46" s="9"/>
      <c r="AC46" s="9"/>
      <c r="AD46" s="321">
        <v>19</v>
      </c>
      <c r="AE46" s="72" t="s">
        <v>38</v>
      </c>
      <c r="AF46" s="72" t="s">
        <v>94</v>
      </c>
      <c r="AG46" s="73">
        <v>10</v>
      </c>
      <c r="AH46" s="293">
        <f t="shared" si="5"/>
        <v>1353210</v>
      </c>
      <c r="AI46" s="293" t="str">
        <f t="shared" si="5"/>
        <v xml:space="preserve">Milly </v>
      </c>
      <c r="AJ46" s="293">
        <f t="shared" si="5"/>
        <v>0</v>
      </c>
      <c r="AK46" s="293"/>
      <c r="AL46" s="293"/>
      <c r="AM46" s="293"/>
      <c r="AN46" s="322"/>
      <c r="AO46" s="317"/>
      <c r="AP46" s="317"/>
      <c r="AQ46" s="94"/>
    </row>
    <row r="47" spans="1:43" ht="20.45" customHeight="1" x14ac:dyDescent="0.2">
      <c r="A47" s="33">
        <v>20</v>
      </c>
      <c r="B47" s="34" t="s">
        <v>39</v>
      </c>
      <c r="C47" s="34" t="s">
        <v>95</v>
      </c>
      <c r="D47" s="239">
        <f>'Team 1'!D47</f>
        <v>10</v>
      </c>
      <c r="E47" s="1190">
        <v>1220430</v>
      </c>
      <c r="F47" s="1209" t="s">
        <v>3358</v>
      </c>
      <c r="G47" s="1209"/>
      <c r="H47" s="1194"/>
      <c r="I47" s="252" t="str">
        <f t="shared" si="2"/>
        <v xml:space="preserve">Max  </v>
      </c>
      <c r="J47" s="24" t="str">
        <f t="shared" si="3"/>
        <v xml:space="preserve">,Max </v>
      </c>
      <c r="K47" s="57">
        <f t="shared" si="10"/>
        <v>0</v>
      </c>
      <c r="L47" s="30" t="str">
        <f t="shared" si="4"/>
        <v>000100</v>
      </c>
      <c r="M47" s="50">
        <f>IF(K47=0,0,IF(K47&lt;10,"TOO YOUNG",IF(K47&lt;12,"OK","NOT ELIGIBLE")))</f>
        <v>0</v>
      </c>
      <c r="N47" s="9"/>
      <c r="O47" s="94"/>
      <c r="P47" s="94"/>
      <c r="Q47" s="9"/>
      <c r="R47" s="9"/>
      <c r="S47" s="9"/>
      <c r="T47" s="9"/>
      <c r="U47" s="9"/>
      <c r="V47" s="9"/>
      <c r="W47" s="9"/>
      <c r="X47" s="9"/>
      <c r="Y47" s="9"/>
      <c r="Z47" s="9"/>
      <c r="AA47" s="9"/>
      <c r="AB47" s="9"/>
      <c r="AC47" s="9"/>
      <c r="AD47" s="321">
        <v>20</v>
      </c>
      <c r="AE47" s="72" t="s">
        <v>39</v>
      </c>
      <c r="AF47" s="72" t="s">
        <v>95</v>
      </c>
      <c r="AG47" s="73">
        <v>10</v>
      </c>
      <c r="AH47" s="293">
        <f t="shared" si="5"/>
        <v>1220430</v>
      </c>
      <c r="AI47" s="293" t="str">
        <f t="shared" si="5"/>
        <v xml:space="preserve">Max </v>
      </c>
      <c r="AJ47" s="293">
        <f t="shared" si="5"/>
        <v>0</v>
      </c>
      <c r="AK47" s="293"/>
      <c r="AL47" s="293"/>
      <c r="AM47" s="293"/>
      <c r="AN47" s="322"/>
      <c r="AO47" s="317"/>
      <c r="AP47" s="317"/>
      <c r="AQ47" s="94"/>
    </row>
    <row r="48" spans="1:43" ht="20.45" customHeight="1" x14ac:dyDescent="0.2">
      <c r="A48" s="35">
        <v>21</v>
      </c>
      <c r="B48" s="36" t="s">
        <v>50</v>
      </c>
      <c r="C48" s="36" t="s">
        <v>94</v>
      </c>
      <c r="D48" s="239">
        <f>'Team 1'!D48</f>
        <v>14</v>
      </c>
      <c r="E48" s="1190">
        <v>962251</v>
      </c>
      <c r="F48" s="1209" t="s">
        <v>3338</v>
      </c>
      <c r="G48" s="1209"/>
      <c r="H48" s="1194"/>
      <c r="I48" s="252" t="str">
        <f t="shared" si="2"/>
        <v xml:space="preserve">Anna </v>
      </c>
      <c r="J48" s="24" t="str">
        <f t="shared" si="3"/>
        <v>,Anna</v>
      </c>
      <c r="K48" s="57">
        <f t="shared" si="10"/>
        <v>0</v>
      </c>
      <c r="L48" s="30" t="str">
        <f t="shared" si="4"/>
        <v>000100</v>
      </c>
      <c r="M48" s="50">
        <f>IF(K48=0,0,IF(K48&lt;9,"TOO YOUNG",IF(K48&lt;14,"OK","NOT ELIGIBLE")))</f>
        <v>0</v>
      </c>
      <c r="N48" s="9"/>
      <c r="O48" s="94"/>
      <c r="P48" s="94"/>
      <c r="Q48" s="9"/>
      <c r="R48" s="9"/>
      <c r="S48" s="9"/>
      <c r="T48" s="9"/>
      <c r="U48" s="9"/>
      <c r="V48" s="9"/>
      <c r="W48" s="9"/>
      <c r="X48" s="9"/>
      <c r="Y48" s="9"/>
      <c r="Z48" s="9"/>
      <c r="AA48" s="9"/>
      <c r="AB48" s="9"/>
      <c r="AC48" s="9"/>
      <c r="AD48" s="321">
        <v>21</v>
      </c>
      <c r="AE48" s="72" t="s">
        <v>50</v>
      </c>
      <c r="AF48" s="72" t="s">
        <v>94</v>
      </c>
      <c r="AG48" s="73">
        <v>14</v>
      </c>
      <c r="AH48" s="293">
        <f t="shared" si="5"/>
        <v>962251</v>
      </c>
      <c r="AI48" s="293" t="str">
        <f t="shared" si="5"/>
        <v>Anna</v>
      </c>
      <c r="AJ48" s="293">
        <f t="shared" si="5"/>
        <v>0</v>
      </c>
      <c r="AK48" s="293"/>
      <c r="AL48" s="293"/>
      <c r="AM48" s="293"/>
      <c r="AN48" s="322"/>
      <c r="AO48" s="317"/>
      <c r="AP48" s="317"/>
      <c r="AQ48" s="94"/>
    </row>
    <row r="49" spans="1:43" ht="20.45" customHeight="1" x14ac:dyDescent="0.2">
      <c r="A49" s="35">
        <v>22</v>
      </c>
      <c r="B49" s="36" t="s">
        <v>51</v>
      </c>
      <c r="C49" s="36" t="s">
        <v>95</v>
      </c>
      <c r="D49" s="239">
        <f>'Team 1'!D49</f>
        <v>14</v>
      </c>
      <c r="E49" s="1190">
        <v>1220404</v>
      </c>
      <c r="F49" s="1209" t="s">
        <v>3342</v>
      </c>
      <c r="G49" s="1209"/>
      <c r="H49" s="1194"/>
      <c r="I49" s="252" t="str">
        <f t="shared" si="2"/>
        <v xml:space="preserve">Matthew </v>
      </c>
      <c r="J49" s="24" t="str">
        <f t="shared" si="3"/>
        <v>,Matthew</v>
      </c>
      <c r="K49" s="57">
        <f t="shared" si="10"/>
        <v>0</v>
      </c>
      <c r="L49" s="30" t="str">
        <f t="shared" si="4"/>
        <v>000100</v>
      </c>
      <c r="M49" s="50">
        <f>IF(K49=0,0,IF(K49&lt;9,"TOO YOUNG",IF(K49&lt;14,"OK","NOT ELIGIBLE")))</f>
        <v>0</v>
      </c>
      <c r="N49" s="9"/>
      <c r="O49" s="94"/>
      <c r="P49" s="94"/>
      <c r="Q49" s="9"/>
      <c r="R49" s="9"/>
      <c r="S49" s="9"/>
      <c r="T49" s="9"/>
      <c r="U49" s="9"/>
      <c r="V49" s="9"/>
      <c r="W49" s="9"/>
      <c r="X49" s="9"/>
      <c r="Y49" s="9"/>
      <c r="Z49" s="9"/>
      <c r="AA49" s="9"/>
      <c r="AB49" s="9"/>
      <c r="AC49" s="9"/>
      <c r="AD49" s="321">
        <v>22</v>
      </c>
      <c r="AE49" s="72" t="s">
        <v>51</v>
      </c>
      <c r="AF49" s="72" t="s">
        <v>95</v>
      </c>
      <c r="AG49" s="73">
        <v>14</v>
      </c>
      <c r="AH49" s="293">
        <f t="shared" si="5"/>
        <v>1220404</v>
      </c>
      <c r="AI49" s="293" t="str">
        <f t="shared" si="5"/>
        <v>Matthew</v>
      </c>
      <c r="AJ49" s="293">
        <f t="shared" si="5"/>
        <v>0</v>
      </c>
      <c r="AK49" s="293"/>
      <c r="AL49" s="293"/>
      <c r="AM49" s="293"/>
      <c r="AN49" s="322"/>
      <c r="AO49" s="317"/>
      <c r="AP49" s="317"/>
      <c r="AQ49" s="94"/>
    </row>
    <row r="50" spans="1:43" ht="20.45" customHeight="1" x14ac:dyDescent="0.2">
      <c r="A50" s="37">
        <v>23</v>
      </c>
      <c r="B50" s="38" t="s">
        <v>62</v>
      </c>
      <c r="C50" s="38" t="s">
        <v>94</v>
      </c>
      <c r="D50" s="239">
        <f>'Team 1'!D50</f>
        <v>11</v>
      </c>
      <c r="E50" s="1190">
        <v>557355</v>
      </c>
      <c r="F50" s="1190" t="s">
        <v>3348</v>
      </c>
      <c r="G50" s="1190"/>
      <c r="H50" s="1194"/>
      <c r="I50" s="252" t="str">
        <f t="shared" si="2"/>
        <v xml:space="preserve">Ella </v>
      </c>
      <c r="J50" s="24" t="str">
        <f t="shared" si="3"/>
        <v>,Ella</v>
      </c>
      <c r="K50" s="57">
        <f t="shared" si="10"/>
        <v>0</v>
      </c>
      <c r="L50" s="30" t="str">
        <f t="shared" si="4"/>
        <v>000100</v>
      </c>
      <c r="M50" s="50">
        <f>IF(K50=0,0,IF(K50&lt;9,"TOO YOUNG",IF(K50&lt;16,"OK","NOT ELIGIBLE")))</f>
        <v>0</v>
      </c>
      <c r="N50" s="9"/>
      <c r="O50" s="94"/>
      <c r="P50" s="94"/>
      <c r="Q50" s="9"/>
      <c r="R50" s="9"/>
      <c r="S50" s="9"/>
      <c r="T50" s="9"/>
      <c r="U50" s="9"/>
      <c r="V50" s="9"/>
      <c r="W50" s="9"/>
      <c r="X50" s="9"/>
      <c r="Y50" s="9"/>
      <c r="Z50" s="9"/>
      <c r="AA50" s="9"/>
      <c r="AB50" s="9"/>
      <c r="AC50" s="9"/>
      <c r="AD50" s="321">
        <v>23</v>
      </c>
      <c r="AE50" s="72" t="s">
        <v>62</v>
      </c>
      <c r="AF50" s="72" t="s">
        <v>94</v>
      </c>
      <c r="AG50" s="73">
        <v>11</v>
      </c>
      <c r="AH50" s="293">
        <f t="shared" si="5"/>
        <v>557355</v>
      </c>
      <c r="AI50" s="293" t="str">
        <f t="shared" si="5"/>
        <v>Ella</v>
      </c>
      <c r="AJ50" s="293">
        <f t="shared" si="5"/>
        <v>0</v>
      </c>
      <c r="AK50" s="293"/>
      <c r="AL50" s="293"/>
      <c r="AM50" s="293"/>
      <c r="AN50" s="322"/>
      <c r="AO50" s="317"/>
      <c r="AP50" s="317"/>
      <c r="AQ50" s="94"/>
    </row>
    <row r="51" spans="1:43" ht="20.45" customHeight="1" x14ac:dyDescent="0.2">
      <c r="A51" s="37">
        <v>24</v>
      </c>
      <c r="B51" s="38" t="s">
        <v>63</v>
      </c>
      <c r="C51" s="38" t="s">
        <v>95</v>
      </c>
      <c r="D51" s="239">
        <f>'Team 1'!D51</f>
        <v>11</v>
      </c>
      <c r="E51" s="1190">
        <v>945904</v>
      </c>
      <c r="F51" s="1209" t="s">
        <v>3351</v>
      </c>
      <c r="G51" s="1209"/>
      <c r="H51" s="1194"/>
      <c r="I51" s="252" t="str">
        <f t="shared" si="2"/>
        <v xml:space="preserve">Patrick </v>
      </c>
      <c r="J51" s="24" t="str">
        <f t="shared" si="3"/>
        <v>,Patrick</v>
      </c>
      <c r="K51" s="57">
        <f t="shared" si="10"/>
        <v>0</v>
      </c>
      <c r="L51" s="30" t="str">
        <f t="shared" si="4"/>
        <v>000100</v>
      </c>
      <c r="M51" s="50">
        <f>IF(K51=0,0,IF(K51&lt;9,"TOO YOUNG",IF(K51&lt;16,"OK","NOT ELIGIBLE")))</f>
        <v>0</v>
      </c>
      <c r="N51" s="9"/>
      <c r="O51" s="94"/>
      <c r="P51" s="94"/>
      <c r="Q51" s="9"/>
      <c r="R51" s="9"/>
      <c r="S51" s="9"/>
      <c r="T51" s="9"/>
      <c r="U51" s="9"/>
      <c r="V51" s="9"/>
      <c r="W51" s="9"/>
      <c r="X51" s="9"/>
      <c r="Y51" s="9"/>
      <c r="Z51" s="9"/>
      <c r="AA51" s="9"/>
      <c r="AB51" s="9"/>
      <c r="AC51" s="9"/>
      <c r="AD51" s="321">
        <v>24</v>
      </c>
      <c r="AE51" s="72" t="s">
        <v>63</v>
      </c>
      <c r="AF51" s="72" t="s">
        <v>95</v>
      </c>
      <c r="AG51" s="73">
        <v>11</v>
      </c>
      <c r="AH51" s="293">
        <f t="shared" si="5"/>
        <v>945904</v>
      </c>
      <c r="AI51" s="293" t="str">
        <f t="shared" si="5"/>
        <v>Patrick</v>
      </c>
      <c r="AJ51" s="293">
        <f t="shared" si="5"/>
        <v>0</v>
      </c>
      <c r="AK51" s="293"/>
      <c r="AL51" s="293"/>
      <c r="AM51" s="293"/>
      <c r="AN51" s="322"/>
      <c r="AO51" s="317"/>
      <c r="AP51" s="317"/>
      <c r="AQ51" s="94"/>
    </row>
    <row r="52" spans="1:43" ht="20.45" customHeight="1" x14ac:dyDescent="0.2">
      <c r="A52" s="28">
        <v>25</v>
      </c>
      <c r="B52" s="29" t="s">
        <v>76</v>
      </c>
      <c r="C52" s="29" t="s">
        <v>94</v>
      </c>
      <c r="D52" s="239">
        <f>'Team 1'!D52</f>
        <v>14</v>
      </c>
      <c r="E52" s="1190">
        <v>557355</v>
      </c>
      <c r="F52" s="1190" t="s">
        <v>3348</v>
      </c>
      <c r="G52" s="1190"/>
      <c r="H52" s="1194"/>
      <c r="I52" s="252" t="str">
        <f t="shared" si="2"/>
        <v xml:space="preserve">Ella </v>
      </c>
      <c r="J52" s="24" t="str">
        <f t="shared" si="3"/>
        <v>,Ella</v>
      </c>
      <c r="K52" s="57">
        <f t="shared" si="10"/>
        <v>0</v>
      </c>
      <c r="L52" s="30" t="str">
        <f t="shared" si="4"/>
        <v>000100</v>
      </c>
      <c r="M52" s="31">
        <f>IF(K52=0,0,IF(K52&lt;9,"TOO YOUNG",IF(K52&lt;60,"OK","BIT OLD MAYBE")))</f>
        <v>0</v>
      </c>
      <c r="N52" s="9"/>
      <c r="O52" s="94"/>
      <c r="P52" s="94"/>
      <c r="Q52" s="9"/>
      <c r="R52" s="9"/>
      <c r="S52" s="9"/>
      <c r="T52" s="9"/>
      <c r="U52" s="9"/>
      <c r="V52" s="9"/>
      <c r="W52" s="9"/>
      <c r="X52" s="9"/>
      <c r="Y52" s="9"/>
      <c r="Z52" s="9"/>
      <c r="AA52" s="9"/>
      <c r="AB52" s="9"/>
      <c r="AC52" s="9"/>
      <c r="AD52" s="321">
        <v>25</v>
      </c>
      <c r="AE52" s="72" t="s">
        <v>76</v>
      </c>
      <c r="AF52" s="72" t="s">
        <v>94</v>
      </c>
      <c r="AG52" s="73">
        <v>14</v>
      </c>
      <c r="AH52" s="293">
        <f t="shared" si="5"/>
        <v>557355</v>
      </c>
      <c r="AI52" s="293" t="str">
        <f t="shared" si="5"/>
        <v>Ella</v>
      </c>
      <c r="AJ52" s="293">
        <f t="shared" si="5"/>
        <v>0</v>
      </c>
      <c r="AK52" s="293"/>
      <c r="AL52" s="293"/>
      <c r="AM52" s="293"/>
      <c r="AN52" s="322"/>
      <c r="AO52" s="317"/>
      <c r="AP52" s="317"/>
      <c r="AQ52" s="94"/>
    </row>
    <row r="53" spans="1:43" ht="20.45" customHeight="1" x14ac:dyDescent="0.2">
      <c r="A53" s="28">
        <v>26</v>
      </c>
      <c r="B53" s="29" t="s">
        <v>77</v>
      </c>
      <c r="C53" s="29" t="s">
        <v>95</v>
      </c>
      <c r="D53" s="239">
        <f>'Team 1'!D53</f>
        <v>14</v>
      </c>
      <c r="E53" s="1214">
        <v>415177</v>
      </c>
      <c r="F53" s="1190" t="s">
        <v>3329</v>
      </c>
      <c r="G53" s="1190"/>
      <c r="H53" s="1215"/>
      <c r="I53" s="252" t="str">
        <f t="shared" si="2"/>
        <v xml:space="preserve">Samuel </v>
      </c>
      <c r="J53" s="24" t="str">
        <f t="shared" si="3"/>
        <v>,Samuel</v>
      </c>
      <c r="K53" s="57">
        <f t="shared" si="10"/>
        <v>0</v>
      </c>
      <c r="L53" s="30" t="str">
        <f t="shared" si="4"/>
        <v>000100</v>
      </c>
      <c r="M53" s="31">
        <f>IF(K53=0,0,IF(K53&lt;9,"TOO YOUNG",IF(K53&lt;60,"OK","BIT OLD MAYBE")))</f>
        <v>0</v>
      </c>
      <c r="N53" s="9"/>
      <c r="O53" s="94"/>
      <c r="P53" s="94"/>
      <c r="Q53" s="9"/>
      <c r="R53" s="9"/>
      <c r="S53" s="9"/>
      <c r="T53" s="9"/>
      <c r="U53" s="9"/>
      <c r="V53" s="9"/>
      <c r="W53" s="9"/>
      <c r="X53" s="9"/>
      <c r="Y53" s="9"/>
      <c r="Z53" s="9"/>
      <c r="AA53" s="9"/>
      <c r="AB53" s="9"/>
      <c r="AC53" s="9"/>
      <c r="AD53" s="321">
        <v>26</v>
      </c>
      <c r="AE53" s="72" t="s">
        <v>77</v>
      </c>
      <c r="AF53" s="72" t="s">
        <v>95</v>
      </c>
      <c r="AG53" s="73">
        <v>14</v>
      </c>
      <c r="AH53" s="293">
        <f t="shared" si="5"/>
        <v>415177</v>
      </c>
      <c r="AI53" s="293" t="str">
        <f t="shared" si="5"/>
        <v>Samuel</v>
      </c>
      <c r="AJ53" s="293">
        <f t="shared" si="5"/>
        <v>0</v>
      </c>
      <c r="AK53" s="293"/>
      <c r="AL53" s="293"/>
      <c r="AM53" s="293"/>
      <c r="AN53" s="322"/>
      <c r="AO53" s="317"/>
      <c r="AP53" s="317"/>
      <c r="AQ53" s="94"/>
    </row>
    <row r="54" spans="1:43" ht="20.45" customHeight="1" x14ac:dyDescent="0.2">
      <c r="A54" s="33">
        <v>27</v>
      </c>
      <c r="B54" s="34" t="s">
        <v>40</v>
      </c>
      <c r="C54" s="34" t="s">
        <v>94</v>
      </c>
      <c r="D54" s="239">
        <f>'Team 1'!D54</f>
        <v>7</v>
      </c>
      <c r="E54" s="1190">
        <v>1328597</v>
      </c>
      <c r="F54" s="1209" t="s">
        <v>3333</v>
      </c>
      <c r="G54" s="1209"/>
      <c r="H54" s="1194"/>
      <c r="I54" s="252" t="str">
        <f t="shared" si="2"/>
        <v xml:space="preserve">Sophie </v>
      </c>
      <c r="J54" s="24" t="str">
        <f t="shared" si="3"/>
        <v>,Sophie</v>
      </c>
      <c r="K54" s="57">
        <f t="shared" si="10"/>
        <v>0</v>
      </c>
      <c r="L54" s="30" t="str">
        <f t="shared" si="4"/>
        <v>000100</v>
      </c>
      <c r="M54" s="50">
        <f>IF(K54=0,0,IF(K54&lt;10,"TOO YOUNG",IF(K54&lt;12,"OK","NOT ELIGIBLE")))</f>
        <v>0</v>
      </c>
      <c r="N54" s="9"/>
      <c r="O54" s="94"/>
      <c r="P54" s="94"/>
      <c r="Q54" s="9"/>
      <c r="R54" s="9"/>
      <c r="S54" s="9"/>
      <c r="T54" s="9"/>
      <c r="U54" s="9"/>
      <c r="V54" s="9"/>
      <c r="W54" s="9"/>
      <c r="X54" s="9"/>
      <c r="Y54" s="9"/>
      <c r="Z54" s="9"/>
      <c r="AA54" s="9"/>
      <c r="AB54" s="9"/>
      <c r="AC54" s="9"/>
      <c r="AD54" s="321">
        <v>27</v>
      </c>
      <c r="AE54" s="72" t="s">
        <v>40</v>
      </c>
      <c r="AF54" s="72" t="s">
        <v>94</v>
      </c>
      <c r="AG54" s="73">
        <v>7</v>
      </c>
      <c r="AH54" s="293">
        <f t="shared" si="5"/>
        <v>1328597</v>
      </c>
      <c r="AI54" s="293" t="str">
        <f t="shared" si="5"/>
        <v>Sophie</v>
      </c>
      <c r="AJ54" s="293">
        <f t="shared" si="5"/>
        <v>0</v>
      </c>
      <c r="AK54" s="293"/>
      <c r="AL54" s="293"/>
      <c r="AM54" s="293"/>
      <c r="AN54" s="322"/>
      <c r="AO54" s="317"/>
      <c r="AP54" s="317"/>
      <c r="AQ54" s="94"/>
    </row>
    <row r="55" spans="1:43" ht="20.45" customHeight="1" x14ac:dyDescent="0.2">
      <c r="A55" s="33">
        <v>28</v>
      </c>
      <c r="B55" s="34" t="s">
        <v>41</v>
      </c>
      <c r="C55" s="34" t="s">
        <v>95</v>
      </c>
      <c r="D55" s="239">
        <f>'Team 1'!D55</f>
        <v>7</v>
      </c>
      <c r="E55" s="1190">
        <v>1375079</v>
      </c>
      <c r="F55" s="1209" t="s">
        <v>3335</v>
      </c>
      <c r="G55" s="1209"/>
      <c r="H55" s="1193"/>
      <c r="I55" s="252" t="str">
        <f t="shared" si="2"/>
        <v xml:space="preserve">Jasper </v>
      </c>
      <c r="J55" s="24" t="str">
        <f t="shared" si="3"/>
        <v>,Jasper</v>
      </c>
      <c r="K55" s="57">
        <f t="shared" si="10"/>
        <v>0</v>
      </c>
      <c r="L55" s="30" t="str">
        <f t="shared" si="4"/>
        <v>000100</v>
      </c>
      <c r="M55" s="50">
        <f>IF(K55=0,0,IF(K55&lt;10,"TOO YOUNG",IF(K55&lt;12,"OK","NOT ELIGIBLE")))</f>
        <v>0</v>
      </c>
      <c r="N55" s="9"/>
      <c r="O55" s="94"/>
      <c r="P55" s="94"/>
      <c r="Q55" s="9"/>
      <c r="R55" s="9"/>
      <c r="S55" s="9"/>
      <c r="T55" s="9"/>
      <c r="U55" s="9"/>
      <c r="V55" s="9"/>
      <c r="W55" s="9"/>
      <c r="X55" s="9"/>
      <c r="Y55" s="9"/>
      <c r="Z55" s="9"/>
      <c r="AA55" s="9"/>
      <c r="AB55" s="9"/>
      <c r="AC55" s="9"/>
      <c r="AD55" s="321">
        <v>28</v>
      </c>
      <c r="AE55" s="72" t="s">
        <v>41</v>
      </c>
      <c r="AF55" s="72" t="s">
        <v>95</v>
      </c>
      <c r="AG55" s="73">
        <v>7</v>
      </c>
      <c r="AH55" s="293">
        <f t="shared" si="5"/>
        <v>1375079</v>
      </c>
      <c r="AI55" s="293" t="str">
        <f t="shared" si="5"/>
        <v>Jasper</v>
      </c>
      <c r="AJ55" s="293">
        <f t="shared" si="5"/>
        <v>0</v>
      </c>
      <c r="AK55" s="293"/>
      <c r="AL55" s="293"/>
      <c r="AM55" s="293"/>
      <c r="AN55" s="322"/>
      <c r="AO55" s="317"/>
      <c r="AP55" s="317"/>
      <c r="AQ55" s="94"/>
    </row>
    <row r="56" spans="1:43" ht="20.45" customHeight="1" x14ac:dyDescent="0.2">
      <c r="A56" s="35">
        <v>29</v>
      </c>
      <c r="B56" s="36" t="s">
        <v>52</v>
      </c>
      <c r="C56" s="36" t="s">
        <v>94</v>
      </c>
      <c r="D56" s="239">
        <f>'Team 1'!D56</f>
        <v>11</v>
      </c>
      <c r="E56" s="1192">
        <v>1105091</v>
      </c>
      <c r="F56" s="1209" t="s">
        <v>3340</v>
      </c>
      <c r="G56" s="1209"/>
      <c r="H56" s="1193"/>
      <c r="I56" s="252" t="str">
        <f t="shared" si="2"/>
        <v xml:space="preserve">Emmie </v>
      </c>
      <c r="J56" s="24" t="str">
        <f t="shared" si="3"/>
        <v>,Emmie</v>
      </c>
      <c r="K56" s="57">
        <f t="shared" si="10"/>
        <v>0</v>
      </c>
      <c r="L56" s="30" t="str">
        <f t="shared" si="4"/>
        <v>000100</v>
      </c>
      <c r="M56" s="50">
        <f>IF(K56=0,0,IF(K56&lt;9,"TOO YOUNG",IF(K56&lt;14,"OK","NOT ELIGIBLE")))</f>
        <v>0</v>
      </c>
      <c r="N56" s="9"/>
      <c r="O56" s="94"/>
      <c r="P56" s="94"/>
      <c r="Q56" s="9"/>
      <c r="R56" s="9"/>
      <c r="S56" s="9"/>
      <c r="T56" s="9"/>
      <c r="U56" s="9"/>
      <c r="V56" s="9"/>
      <c r="W56" s="9"/>
      <c r="X56" s="9"/>
      <c r="Y56" s="9"/>
      <c r="Z56" s="9"/>
      <c r="AA56" s="9"/>
      <c r="AB56" s="9"/>
      <c r="AC56" s="9"/>
      <c r="AD56" s="321">
        <v>29</v>
      </c>
      <c r="AE56" s="72" t="s">
        <v>52</v>
      </c>
      <c r="AF56" s="72" t="s">
        <v>94</v>
      </c>
      <c r="AG56" s="73">
        <v>11</v>
      </c>
      <c r="AH56" s="293">
        <f t="shared" si="5"/>
        <v>1105091</v>
      </c>
      <c r="AI56" s="293" t="str">
        <f t="shared" si="5"/>
        <v>Emmie</v>
      </c>
      <c r="AJ56" s="293">
        <f t="shared" si="5"/>
        <v>0</v>
      </c>
      <c r="AK56" s="293"/>
      <c r="AL56" s="293"/>
      <c r="AM56" s="293"/>
      <c r="AN56" s="322"/>
      <c r="AO56" s="317"/>
      <c r="AP56" s="317"/>
      <c r="AQ56" s="94"/>
    </row>
    <row r="57" spans="1:43" ht="20.45" customHeight="1" x14ac:dyDescent="0.2">
      <c r="A57" s="35">
        <v>30</v>
      </c>
      <c r="B57" s="36" t="s">
        <v>53</v>
      </c>
      <c r="C57" s="36" t="s">
        <v>95</v>
      </c>
      <c r="D57" s="239">
        <f>'Team 1'!D57</f>
        <v>11</v>
      </c>
      <c r="E57" s="1190">
        <v>1375069</v>
      </c>
      <c r="F57" s="1209" t="s">
        <v>3344</v>
      </c>
      <c r="G57" s="1209"/>
      <c r="H57" s="1194"/>
      <c r="I57" s="252" t="str">
        <f t="shared" si="2"/>
        <v xml:space="preserve">Masoud </v>
      </c>
      <c r="J57" s="24" t="str">
        <f t="shared" si="3"/>
        <v>,Masoud</v>
      </c>
      <c r="K57" s="57">
        <f t="shared" si="10"/>
        <v>0</v>
      </c>
      <c r="L57" s="30" t="str">
        <f t="shared" si="4"/>
        <v>000100</v>
      </c>
      <c r="M57" s="50">
        <f>IF(K57=0,0,IF(K57&lt;9,"TOO YOUNG",IF(K57&lt;14,"OK","NOT ELIGIBLE")))</f>
        <v>0</v>
      </c>
      <c r="N57" s="9"/>
      <c r="O57" s="94"/>
      <c r="P57" s="94"/>
      <c r="Q57" s="9"/>
      <c r="R57" s="9"/>
      <c r="S57" s="9"/>
      <c r="T57" s="9"/>
      <c r="U57" s="9"/>
      <c r="V57" s="9"/>
      <c r="W57" s="9"/>
      <c r="X57" s="9"/>
      <c r="Y57" s="9"/>
      <c r="Z57" s="9"/>
      <c r="AA57" s="9"/>
      <c r="AB57" s="9"/>
      <c r="AC57" s="9"/>
      <c r="AD57" s="321">
        <v>30</v>
      </c>
      <c r="AE57" s="72" t="s">
        <v>53</v>
      </c>
      <c r="AF57" s="72" t="s">
        <v>95</v>
      </c>
      <c r="AG57" s="73">
        <v>11</v>
      </c>
      <c r="AH57" s="293">
        <f t="shared" si="5"/>
        <v>1375069</v>
      </c>
      <c r="AI57" s="293" t="str">
        <f t="shared" si="5"/>
        <v>Masoud</v>
      </c>
      <c r="AJ57" s="293">
        <f t="shared" si="5"/>
        <v>0</v>
      </c>
      <c r="AK57" s="293"/>
      <c r="AL57" s="293"/>
      <c r="AM57" s="293"/>
      <c r="AN57" s="322"/>
      <c r="AO57" s="317"/>
      <c r="AP57" s="317"/>
      <c r="AQ57" s="94"/>
    </row>
    <row r="58" spans="1:43" ht="20.45" customHeight="1" x14ac:dyDescent="0.2">
      <c r="A58" s="37">
        <v>31</v>
      </c>
      <c r="B58" s="38" t="s">
        <v>64</v>
      </c>
      <c r="C58" s="38" t="s">
        <v>94</v>
      </c>
      <c r="D58" s="239">
        <f>'Team 1'!D58</f>
        <v>2</v>
      </c>
      <c r="E58" s="1190">
        <v>1143359</v>
      </c>
      <c r="F58" s="1209" t="s">
        <v>3347</v>
      </c>
      <c r="G58" s="1209"/>
      <c r="H58" s="1194"/>
      <c r="I58" s="252" t="str">
        <f t="shared" si="2"/>
        <v xml:space="preserve">Jessica-May </v>
      </c>
      <c r="J58" s="24" t="str">
        <f t="shared" si="3"/>
        <v>,Jessica-May</v>
      </c>
      <c r="K58" s="57">
        <f t="shared" si="10"/>
        <v>0</v>
      </c>
      <c r="L58" s="30" t="str">
        <f t="shared" si="4"/>
        <v>000100</v>
      </c>
      <c r="M58" s="50">
        <f>IF(K58=0,0,IF(K58&lt;9,"TOO YOUNG",IF(K58&lt;16,"OK","NOT ELIGIBLE")))</f>
        <v>0</v>
      </c>
      <c r="N58" s="9"/>
      <c r="O58" s="94"/>
      <c r="P58" s="94"/>
      <c r="Q58" s="9"/>
      <c r="R58" s="9"/>
      <c r="S58" s="9"/>
      <c r="T58" s="9"/>
      <c r="U58" s="9"/>
      <c r="V58" s="9"/>
      <c r="W58" s="9"/>
      <c r="X58" s="9"/>
      <c r="Y58" s="9"/>
      <c r="Z58" s="9"/>
      <c r="AA58" s="9"/>
      <c r="AB58" s="9"/>
      <c r="AC58" s="9"/>
      <c r="AD58" s="321">
        <v>31</v>
      </c>
      <c r="AE58" s="72" t="s">
        <v>64</v>
      </c>
      <c r="AF58" s="72" t="s">
        <v>94</v>
      </c>
      <c r="AG58" s="73">
        <v>2</v>
      </c>
      <c r="AH58" s="293">
        <f t="shared" si="5"/>
        <v>1143359</v>
      </c>
      <c r="AI58" s="293" t="str">
        <f t="shared" si="5"/>
        <v>Jessica-May</v>
      </c>
      <c r="AJ58" s="293">
        <f t="shared" si="5"/>
        <v>0</v>
      </c>
      <c r="AK58" s="293"/>
      <c r="AL58" s="293"/>
      <c r="AM58" s="293"/>
      <c r="AN58" s="322"/>
      <c r="AO58" s="317"/>
      <c r="AP58" s="317"/>
      <c r="AQ58" s="94"/>
    </row>
    <row r="59" spans="1:43" ht="20.45" customHeight="1" x14ac:dyDescent="0.2">
      <c r="A59" s="37">
        <v>32</v>
      </c>
      <c r="B59" s="38" t="s">
        <v>65</v>
      </c>
      <c r="C59" s="38" t="s">
        <v>95</v>
      </c>
      <c r="D59" s="239">
        <f>'Team 1'!D59</f>
        <v>2</v>
      </c>
      <c r="E59" s="1191">
        <v>962266</v>
      </c>
      <c r="F59" s="1209" t="s">
        <v>3352</v>
      </c>
      <c r="G59" s="1209"/>
      <c r="H59" s="1194"/>
      <c r="I59" s="252" t="str">
        <f t="shared" si="2"/>
        <v xml:space="preserve">Jevon </v>
      </c>
      <c r="J59" s="24" t="str">
        <f t="shared" si="3"/>
        <v>,Jevon</v>
      </c>
      <c r="K59" s="57">
        <f t="shared" si="10"/>
        <v>0</v>
      </c>
      <c r="L59" s="30" t="str">
        <f t="shared" si="4"/>
        <v>000100</v>
      </c>
      <c r="M59" s="50">
        <f>IF(K59=0,0,IF(K59&lt;9,"TOO YOUNG",IF(K59&lt;16,"OK","NOT ELIGIBLE")))</f>
        <v>0</v>
      </c>
      <c r="N59" s="9"/>
      <c r="O59" s="94"/>
      <c r="P59" s="94"/>
      <c r="Q59" s="9"/>
      <c r="R59" s="9"/>
      <c r="S59" s="9"/>
      <c r="T59" s="9"/>
      <c r="U59" s="9"/>
      <c r="V59" s="9"/>
      <c r="W59" s="9"/>
      <c r="X59" s="9"/>
      <c r="Y59" s="9"/>
      <c r="Z59" s="9"/>
      <c r="AA59" s="9"/>
      <c r="AB59" s="9"/>
      <c r="AC59" s="9"/>
      <c r="AD59" s="321">
        <v>32</v>
      </c>
      <c r="AE59" s="72" t="s">
        <v>65</v>
      </c>
      <c r="AF59" s="72" t="s">
        <v>95</v>
      </c>
      <c r="AG59" s="73">
        <v>2</v>
      </c>
      <c r="AH59" s="293">
        <f t="shared" si="5"/>
        <v>962266</v>
      </c>
      <c r="AI59" s="293" t="str">
        <f t="shared" si="5"/>
        <v>Jevon</v>
      </c>
      <c r="AJ59" s="293">
        <f t="shared" si="5"/>
        <v>0</v>
      </c>
      <c r="AK59" s="293"/>
      <c r="AL59" s="293"/>
      <c r="AM59" s="293"/>
      <c r="AN59" s="322"/>
      <c r="AO59" s="317"/>
      <c r="AP59" s="317"/>
      <c r="AQ59" s="94"/>
    </row>
    <row r="60" spans="1:43" ht="20.45" customHeight="1" x14ac:dyDescent="0.2">
      <c r="A60" s="28">
        <v>33</v>
      </c>
      <c r="B60" s="32" t="s">
        <v>78</v>
      </c>
      <c r="C60" s="32" t="s">
        <v>94</v>
      </c>
      <c r="D60" s="239">
        <f>'Team 1'!D60</f>
        <v>8</v>
      </c>
      <c r="E60" s="1192">
        <v>907836</v>
      </c>
      <c r="F60" s="1209" t="s">
        <v>3328</v>
      </c>
      <c r="G60" s="1209"/>
      <c r="H60" s="1193"/>
      <c r="I60" s="252" t="str">
        <f t="shared" si="2"/>
        <v xml:space="preserve">Katie </v>
      </c>
      <c r="J60" s="24" t="str">
        <f t="shared" si="3"/>
        <v>,Katie</v>
      </c>
      <c r="K60" s="57">
        <f t="shared" si="10"/>
        <v>0</v>
      </c>
      <c r="L60" s="30" t="str">
        <f t="shared" si="4"/>
        <v>000100</v>
      </c>
      <c r="M60" s="31">
        <f>IF(K60=0,0,IF(K60&lt;9,"TOO YOUNG",IF(K60&lt;60,"OK","BIT OLD MAYBE")))</f>
        <v>0</v>
      </c>
      <c r="N60" s="9"/>
      <c r="O60" s="94"/>
      <c r="P60" s="94"/>
      <c r="Q60" s="9"/>
      <c r="R60" s="9"/>
      <c r="S60" s="9"/>
      <c r="T60" s="9"/>
      <c r="U60" s="9"/>
      <c r="V60" s="9"/>
      <c r="W60" s="9"/>
      <c r="X60" s="9"/>
      <c r="Y60" s="9"/>
      <c r="Z60" s="9"/>
      <c r="AA60" s="9"/>
      <c r="AB60" s="9"/>
      <c r="AC60" s="9"/>
      <c r="AD60" s="321">
        <v>33</v>
      </c>
      <c r="AE60" s="74" t="s">
        <v>78</v>
      </c>
      <c r="AF60" s="74" t="s">
        <v>94</v>
      </c>
      <c r="AG60" s="75">
        <v>9</v>
      </c>
      <c r="AH60" s="293">
        <f t="shared" si="5"/>
        <v>907836</v>
      </c>
      <c r="AI60" s="293" t="str">
        <f t="shared" si="5"/>
        <v>Katie</v>
      </c>
      <c r="AJ60" s="293">
        <f t="shared" si="5"/>
        <v>0</v>
      </c>
      <c r="AK60" s="293"/>
      <c r="AL60" s="293"/>
      <c r="AM60" s="293"/>
      <c r="AN60" s="322"/>
      <c r="AO60" s="317"/>
      <c r="AP60" s="317"/>
      <c r="AQ60" s="94"/>
    </row>
    <row r="61" spans="1:43" ht="20.45" customHeight="1" x14ac:dyDescent="0.2">
      <c r="A61" s="28">
        <v>34</v>
      </c>
      <c r="B61" s="32" t="s">
        <v>79</v>
      </c>
      <c r="C61" s="32" t="s">
        <v>95</v>
      </c>
      <c r="D61" s="239">
        <f>'Team 1'!D61</f>
        <v>8</v>
      </c>
      <c r="E61" s="1190" t="s">
        <v>3354</v>
      </c>
      <c r="F61" s="1190" t="s">
        <v>3355</v>
      </c>
      <c r="G61" s="1190"/>
      <c r="H61" s="1194"/>
      <c r="I61" s="252" t="str">
        <f t="shared" si="2"/>
        <v xml:space="preserve">Jack </v>
      </c>
      <c r="J61" s="24" t="str">
        <f t="shared" si="3"/>
        <v>,Jack</v>
      </c>
      <c r="K61" s="57">
        <f t="shared" si="10"/>
        <v>0</v>
      </c>
      <c r="L61" s="30" t="str">
        <f t="shared" si="4"/>
        <v>000100</v>
      </c>
      <c r="M61" s="31">
        <f>IF(K61=0,0,IF(K61&lt;9,"TOO YOUNG",IF(K61&lt;60,"OK","BIT OLD MAYBE")))</f>
        <v>0</v>
      </c>
      <c r="N61" s="9"/>
      <c r="O61" s="94"/>
      <c r="P61" s="94"/>
      <c r="Q61" s="9"/>
      <c r="R61" s="9"/>
      <c r="S61" s="9"/>
      <c r="T61" s="9"/>
      <c r="U61" s="9"/>
      <c r="V61" s="9"/>
      <c r="W61" s="9"/>
      <c r="X61" s="9"/>
      <c r="Y61" s="9"/>
      <c r="Z61" s="9"/>
      <c r="AA61" s="9"/>
      <c r="AB61" s="9"/>
      <c r="AC61" s="9"/>
      <c r="AD61" s="321">
        <v>34</v>
      </c>
      <c r="AE61" s="74" t="s">
        <v>79</v>
      </c>
      <c r="AF61" s="74" t="s">
        <v>95</v>
      </c>
      <c r="AG61" s="75">
        <v>9</v>
      </c>
      <c r="AH61" s="293" t="str">
        <f t="shared" si="5"/>
        <v>75-950</v>
      </c>
      <c r="AI61" s="293" t="str">
        <f t="shared" si="5"/>
        <v>Jack</v>
      </c>
      <c r="AJ61" s="293">
        <f t="shared" si="5"/>
        <v>0</v>
      </c>
      <c r="AK61" s="293"/>
      <c r="AL61" s="293"/>
      <c r="AM61" s="293"/>
      <c r="AN61" s="322"/>
      <c r="AO61" s="317"/>
      <c r="AP61" s="317"/>
      <c r="AQ61" s="94"/>
    </row>
    <row r="62" spans="1:43" ht="20.45" customHeight="1" x14ac:dyDescent="0.2">
      <c r="A62" s="33">
        <v>35</v>
      </c>
      <c r="B62" s="34" t="s">
        <v>42</v>
      </c>
      <c r="C62" s="34" t="s">
        <v>94</v>
      </c>
      <c r="D62" s="239">
        <f>'Team 1'!D62</f>
        <v>1</v>
      </c>
      <c r="E62" s="1190">
        <v>1353210</v>
      </c>
      <c r="F62" s="1190" t="s">
        <v>3331</v>
      </c>
      <c r="G62" s="1190"/>
      <c r="H62" s="1194"/>
      <c r="I62" s="252" t="str">
        <f t="shared" si="2"/>
        <v xml:space="preserve">Milly  </v>
      </c>
      <c r="J62" s="24" t="str">
        <f t="shared" si="3"/>
        <v xml:space="preserve">,Milly </v>
      </c>
      <c r="K62" s="57">
        <f t="shared" si="10"/>
        <v>0</v>
      </c>
      <c r="L62" s="30" t="str">
        <f t="shared" si="4"/>
        <v>000100</v>
      </c>
      <c r="M62" s="50">
        <f>IF(K62=0,0,IF(K62&lt;10,"TOO YOUNG",IF(K62&lt;12,"OK","NOT ELIGIBLE")))</f>
        <v>0</v>
      </c>
      <c r="N62" s="9"/>
      <c r="O62" s="94"/>
      <c r="P62" s="94"/>
      <c r="Q62" s="9"/>
      <c r="R62" s="9"/>
      <c r="S62" s="9"/>
      <c r="T62" s="9"/>
      <c r="U62" s="9"/>
      <c r="V62" s="9"/>
      <c r="W62" s="9"/>
      <c r="X62" s="9"/>
      <c r="Y62" s="9"/>
      <c r="Z62" s="9"/>
      <c r="AA62" s="9"/>
      <c r="AB62" s="9"/>
      <c r="AC62" s="9"/>
      <c r="AD62" s="321">
        <v>35</v>
      </c>
      <c r="AE62" s="72" t="s">
        <v>42</v>
      </c>
      <c r="AF62" s="72" t="s">
        <v>94</v>
      </c>
      <c r="AG62" s="73">
        <v>1</v>
      </c>
      <c r="AH62" s="293">
        <f t="shared" si="5"/>
        <v>1353210</v>
      </c>
      <c r="AI62" s="293" t="str">
        <f t="shared" si="5"/>
        <v xml:space="preserve">Milly </v>
      </c>
      <c r="AJ62" s="293">
        <f t="shared" si="5"/>
        <v>0</v>
      </c>
      <c r="AK62" s="293"/>
      <c r="AL62" s="293"/>
      <c r="AM62" s="293"/>
      <c r="AN62" s="322"/>
      <c r="AO62" s="317"/>
      <c r="AP62" s="317"/>
      <c r="AQ62" s="94"/>
    </row>
    <row r="63" spans="1:43" ht="20.45" customHeight="1" x14ac:dyDescent="0.2">
      <c r="A63" s="33">
        <v>36</v>
      </c>
      <c r="B63" s="34" t="s">
        <v>43</v>
      </c>
      <c r="C63" s="34" t="s">
        <v>95</v>
      </c>
      <c r="D63" s="239">
        <f>'Team 1'!D63</f>
        <v>1</v>
      </c>
      <c r="E63" s="1190">
        <v>1201834</v>
      </c>
      <c r="F63" s="1190" t="s">
        <v>3337</v>
      </c>
      <c r="G63" s="1190"/>
      <c r="H63" s="1193"/>
      <c r="I63" s="252" t="str">
        <f t="shared" si="2"/>
        <v xml:space="preserve">Maximillan </v>
      </c>
      <c r="J63" s="24" t="str">
        <f t="shared" si="3"/>
        <v>,Maximillan</v>
      </c>
      <c r="K63" s="57">
        <f t="shared" si="10"/>
        <v>0</v>
      </c>
      <c r="L63" s="30" t="str">
        <f t="shared" si="4"/>
        <v>000100</v>
      </c>
      <c r="M63" s="50">
        <f>IF(K63=0,0,IF(K63&lt;10,"TOO YOUNG",IF(K63&lt;12,"OK","NOT ELIGIBLE")))</f>
        <v>0</v>
      </c>
      <c r="N63" s="9"/>
      <c r="O63" s="94"/>
      <c r="P63" s="94"/>
      <c r="Q63" s="9"/>
      <c r="R63" s="9"/>
      <c r="S63" s="9"/>
      <c r="T63" s="9"/>
      <c r="U63" s="9"/>
      <c r="V63" s="9"/>
      <c r="W63" s="9"/>
      <c r="X63" s="9"/>
      <c r="Y63" s="9"/>
      <c r="Z63" s="9"/>
      <c r="AA63" s="9"/>
      <c r="AB63" s="9"/>
      <c r="AC63" s="9"/>
      <c r="AD63" s="321">
        <v>36</v>
      </c>
      <c r="AE63" s="72" t="s">
        <v>43</v>
      </c>
      <c r="AF63" s="72" t="s">
        <v>95</v>
      </c>
      <c r="AG63" s="73">
        <v>1</v>
      </c>
      <c r="AH63" s="293">
        <f t="shared" si="5"/>
        <v>1201834</v>
      </c>
      <c r="AI63" s="293" t="str">
        <f t="shared" si="5"/>
        <v>Maximillan</v>
      </c>
      <c r="AJ63" s="293">
        <f t="shared" si="5"/>
        <v>0</v>
      </c>
      <c r="AK63" s="293"/>
      <c r="AL63" s="293"/>
      <c r="AM63" s="293"/>
      <c r="AN63" s="322"/>
      <c r="AO63" s="317"/>
      <c r="AP63" s="317"/>
      <c r="AQ63" s="94"/>
    </row>
    <row r="64" spans="1:43" ht="20.45" customHeight="1" x14ac:dyDescent="0.2">
      <c r="A64" s="35">
        <v>37</v>
      </c>
      <c r="B64" s="36" t="s">
        <v>54</v>
      </c>
      <c r="C64" s="36" t="s">
        <v>94</v>
      </c>
      <c r="D64" s="239">
        <f>'Team 1'!D64</f>
        <v>2</v>
      </c>
      <c r="E64" s="1190">
        <v>962272</v>
      </c>
      <c r="F64" s="1209" t="s">
        <v>3341</v>
      </c>
      <c r="G64" s="1209"/>
      <c r="H64" s="1194"/>
      <c r="I64" s="252" t="str">
        <f t="shared" si="2"/>
        <v xml:space="preserve">Chloe </v>
      </c>
      <c r="J64" s="24" t="str">
        <f t="shared" si="3"/>
        <v>,Chloe</v>
      </c>
      <c r="K64" s="57">
        <f t="shared" si="10"/>
        <v>0</v>
      </c>
      <c r="L64" s="30" t="str">
        <f t="shared" si="4"/>
        <v>000100</v>
      </c>
      <c r="M64" s="50">
        <f>IF(K64=0,0,IF(K64&lt;9,"TOO YOUNG",IF(K64&lt;14,"OK","NOT ELIGIBLE")))</f>
        <v>0</v>
      </c>
      <c r="N64" s="9"/>
      <c r="O64" s="94"/>
      <c r="P64" s="94"/>
      <c r="Q64" s="9"/>
      <c r="R64" s="9"/>
      <c r="S64" s="9"/>
      <c r="T64" s="9"/>
      <c r="U64" s="9"/>
      <c r="V64" s="9"/>
      <c r="W64" s="9"/>
      <c r="X64" s="9"/>
      <c r="Y64" s="9"/>
      <c r="Z64" s="9"/>
      <c r="AA64" s="9"/>
      <c r="AB64" s="9"/>
      <c r="AC64" s="9"/>
      <c r="AD64" s="321">
        <v>37</v>
      </c>
      <c r="AE64" s="72" t="s">
        <v>54</v>
      </c>
      <c r="AF64" s="72" t="s">
        <v>94</v>
      </c>
      <c r="AG64" s="73">
        <v>2</v>
      </c>
      <c r="AH64" s="293">
        <f t="shared" si="5"/>
        <v>962272</v>
      </c>
      <c r="AI64" s="293" t="str">
        <f t="shared" si="5"/>
        <v>Chloe</v>
      </c>
      <c r="AJ64" s="293">
        <f t="shared" si="5"/>
        <v>0</v>
      </c>
      <c r="AK64" s="293"/>
      <c r="AL64" s="293"/>
      <c r="AM64" s="293"/>
      <c r="AN64" s="322"/>
      <c r="AO64" s="317"/>
      <c r="AP64" s="317"/>
      <c r="AQ64" s="94"/>
    </row>
    <row r="65" spans="1:43" ht="20.45" customHeight="1" x14ac:dyDescent="0.2">
      <c r="A65" s="35">
        <v>38</v>
      </c>
      <c r="B65" s="36" t="s">
        <v>55</v>
      </c>
      <c r="C65" s="36" t="s">
        <v>95</v>
      </c>
      <c r="D65" s="239">
        <f>'Team 1'!D65</f>
        <v>2</v>
      </c>
      <c r="E65" s="1190">
        <v>1375043</v>
      </c>
      <c r="F65" s="1209" t="s">
        <v>3343</v>
      </c>
      <c r="G65" s="1209"/>
      <c r="H65" s="1194"/>
      <c r="I65" s="252" t="str">
        <f t="shared" si="2"/>
        <v xml:space="preserve">Omar </v>
      </c>
      <c r="J65" s="24" t="str">
        <f t="shared" si="3"/>
        <v>,Omar</v>
      </c>
      <c r="K65" s="57">
        <f t="shared" si="10"/>
        <v>0</v>
      </c>
      <c r="L65" s="30" t="str">
        <f t="shared" si="4"/>
        <v>000100</v>
      </c>
      <c r="M65" s="50">
        <f>IF(K65=0,0,IF(K65&lt;9,"TOO YOUNG",IF(K65&lt;14,"OK","NOT ELIGIBLE")))</f>
        <v>0</v>
      </c>
      <c r="N65" s="9"/>
      <c r="O65" s="94"/>
      <c r="P65" s="94"/>
      <c r="Q65" s="9"/>
      <c r="R65" s="9"/>
      <c r="S65" s="9"/>
      <c r="T65" s="9"/>
      <c r="U65" s="9"/>
      <c r="V65" s="9"/>
      <c r="W65" s="9"/>
      <c r="X65" s="9"/>
      <c r="Y65" s="9"/>
      <c r="Z65" s="9"/>
      <c r="AA65" s="9"/>
      <c r="AB65" s="9"/>
      <c r="AC65" s="9"/>
      <c r="AD65" s="321">
        <v>38</v>
      </c>
      <c r="AE65" s="72" t="s">
        <v>55</v>
      </c>
      <c r="AF65" s="72" t="s">
        <v>95</v>
      </c>
      <c r="AG65" s="73">
        <v>2</v>
      </c>
      <c r="AH65" s="293">
        <f t="shared" si="5"/>
        <v>1375043</v>
      </c>
      <c r="AI65" s="293" t="str">
        <f t="shared" si="5"/>
        <v>Omar</v>
      </c>
      <c r="AJ65" s="293">
        <f t="shared" si="5"/>
        <v>0</v>
      </c>
      <c r="AK65" s="293"/>
      <c r="AL65" s="293"/>
      <c r="AM65" s="293"/>
      <c r="AN65" s="322"/>
      <c r="AO65" s="317"/>
      <c r="AP65" s="317"/>
      <c r="AQ65" s="94"/>
    </row>
    <row r="66" spans="1:43" ht="20.45" customHeight="1" x14ac:dyDescent="0.2">
      <c r="A66" s="37">
        <v>39</v>
      </c>
      <c r="B66" s="38" t="s">
        <v>66</v>
      </c>
      <c r="C66" s="38" t="s">
        <v>94</v>
      </c>
      <c r="D66" s="239">
        <f>'Team 1'!D66</f>
        <v>8</v>
      </c>
      <c r="E66" s="1190">
        <v>914974</v>
      </c>
      <c r="F66" s="1209" t="s">
        <v>3341</v>
      </c>
      <c r="G66" s="1209"/>
      <c r="H66" s="1194"/>
      <c r="I66" s="252" t="str">
        <f t="shared" si="2"/>
        <v xml:space="preserve">Chloe </v>
      </c>
      <c r="J66" s="24" t="str">
        <f t="shared" si="3"/>
        <v>,Chloe</v>
      </c>
      <c r="K66" s="57">
        <f t="shared" si="10"/>
        <v>0</v>
      </c>
      <c r="L66" s="30" t="str">
        <f t="shared" si="4"/>
        <v>000100</v>
      </c>
      <c r="M66" s="50">
        <f>IF(K66=0,0,IF(K66&lt;9,"TOO YOUNG",IF(K66&lt;16,"OK","NOT ELIGIBLE")))</f>
        <v>0</v>
      </c>
      <c r="N66" s="9"/>
      <c r="O66" s="94"/>
      <c r="P66" s="94"/>
      <c r="Q66" s="9"/>
      <c r="R66" s="9"/>
      <c r="S66" s="9"/>
      <c r="T66" s="9"/>
      <c r="U66" s="9"/>
      <c r="V66" s="9"/>
      <c r="W66" s="9"/>
      <c r="X66" s="9"/>
      <c r="Y66" s="9"/>
      <c r="Z66" s="9"/>
      <c r="AA66" s="9"/>
      <c r="AB66" s="9"/>
      <c r="AC66" s="9"/>
      <c r="AD66" s="321">
        <v>39</v>
      </c>
      <c r="AE66" s="72" t="s">
        <v>66</v>
      </c>
      <c r="AF66" s="72" t="s">
        <v>94</v>
      </c>
      <c r="AG66" s="73">
        <v>9</v>
      </c>
      <c r="AH66" s="293">
        <f t="shared" si="5"/>
        <v>914974</v>
      </c>
      <c r="AI66" s="293" t="str">
        <f t="shared" si="5"/>
        <v>Chloe</v>
      </c>
      <c r="AJ66" s="293">
        <f t="shared" si="5"/>
        <v>0</v>
      </c>
      <c r="AK66" s="293"/>
      <c r="AL66" s="293"/>
      <c r="AM66" s="293"/>
      <c r="AN66" s="322"/>
      <c r="AO66" s="317"/>
      <c r="AP66" s="317"/>
      <c r="AQ66" s="94"/>
    </row>
    <row r="67" spans="1:43" ht="20.45" customHeight="1" x14ac:dyDescent="0.2">
      <c r="A67" s="37">
        <v>40</v>
      </c>
      <c r="B67" s="38" t="s">
        <v>67</v>
      </c>
      <c r="C67" s="38" t="s">
        <v>95</v>
      </c>
      <c r="D67" s="239">
        <f>'Team 1'!D67</f>
        <v>8</v>
      </c>
      <c r="E67" s="1192">
        <v>821368</v>
      </c>
      <c r="F67" s="1209" t="s">
        <v>3350</v>
      </c>
      <c r="G67" s="1209"/>
      <c r="H67" s="1193"/>
      <c r="I67" s="252" t="str">
        <f t="shared" si="2"/>
        <v xml:space="preserve">Cameron </v>
      </c>
      <c r="J67" s="24" t="str">
        <f t="shared" si="3"/>
        <v>,Cameron</v>
      </c>
      <c r="K67" s="57">
        <f t="shared" si="10"/>
        <v>0</v>
      </c>
      <c r="L67" s="30" t="str">
        <f t="shared" si="4"/>
        <v>000100</v>
      </c>
      <c r="M67" s="50">
        <f>IF(K67=0,0,IF(K67&lt;9,"TOO YOUNG",IF(K67&lt;16,"OK","NOT ELIGIBLE")))</f>
        <v>0</v>
      </c>
      <c r="N67" s="9"/>
      <c r="O67" s="94"/>
      <c r="P67" s="94"/>
      <c r="Q67" s="9"/>
      <c r="R67" s="9"/>
      <c r="S67" s="9"/>
      <c r="T67" s="9"/>
      <c r="U67" s="9"/>
      <c r="V67" s="9"/>
      <c r="W67" s="9"/>
      <c r="X67" s="9"/>
      <c r="Y67" s="9"/>
      <c r="Z67" s="9"/>
      <c r="AA67" s="9"/>
      <c r="AB67" s="9"/>
      <c r="AC67" s="9"/>
      <c r="AD67" s="321">
        <v>40</v>
      </c>
      <c r="AE67" s="72" t="s">
        <v>67</v>
      </c>
      <c r="AF67" s="72" t="s">
        <v>95</v>
      </c>
      <c r="AG67" s="73">
        <v>9</v>
      </c>
      <c r="AH67" s="293">
        <f t="shared" si="5"/>
        <v>821368</v>
      </c>
      <c r="AI67" s="293" t="str">
        <f t="shared" si="5"/>
        <v>Cameron</v>
      </c>
      <c r="AJ67" s="293">
        <f t="shared" si="5"/>
        <v>0</v>
      </c>
      <c r="AK67" s="293"/>
      <c r="AL67" s="293"/>
      <c r="AM67" s="293"/>
      <c r="AN67" s="322"/>
      <c r="AO67" s="317"/>
      <c r="AP67" s="317"/>
      <c r="AQ67" s="94"/>
    </row>
    <row r="68" spans="1:43" ht="20.45" customHeight="1" x14ac:dyDescent="0.2">
      <c r="A68" s="28">
        <v>41</v>
      </c>
      <c r="B68" s="29" t="s">
        <v>80</v>
      </c>
      <c r="C68" s="29" t="s">
        <v>94</v>
      </c>
      <c r="D68" s="239">
        <f>'Team 1'!D68</f>
        <v>2</v>
      </c>
      <c r="E68" s="1190">
        <v>858968</v>
      </c>
      <c r="F68" s="1209" t="s">
        <v>3353</v>
      </c>
      <c r="G68" s="1209"/>
      <c r="H68" s="1194"/>
      <c r="I68" s="252" t="str">
        <f t="shared" si="2"/>
        <v xml:space="preserve">Freya </v>
      </c>
      <c r="J68" s="24" t="str">
        <f t="shared" si="3"/>
        <v>,Freya</v>
      </c>
      <c r="K68" s="57">
        <f t="shared" ref="K68:K99" si="11">IF(H68=0,0,IF(COUNTBLANK(H68)=1,"",ROUNDDOWN((K$2-H68)/365.25,0)))</f>
        <v>0</v>
      </c>
      <c r="L68" s="30" t="str">
        <f t="shared" si="4"/>
        <v>000100</v>
      </c>
      <c r="M68" s="31">
        <f>IF(K68=0,0,IF(K68&lt;9,"TOO YOUNG",IF(K68&lt;60,"OK","BIT OLD MAYBE")))</f>
        <v>0</v>
      </c>
      <c r="N68" s="9"/>
      <c r="O68" s="94"/>
      <c r="P68" s="94"/>
      <c r="Q68" s="9"/>
      <c r="R68" s="9"/>
      <c r="S68" s="9"/>
      <c r="T68" s="9"/>
      <c r="U68" s="9"/>
      <c r="V68" s="9"/>
      <c r="W68" s="9"/>
      <c r="X68" s="9"/>
      <c r="Y68" s="9"/>
      <c r="Z68" s="9"/>
      <c r="AA68" s="9"/>
      <c r="AB68" s="9"/>
      <c r="AC68" s="9"/>
      <c r="AD68" s="321">
        <v>41</v>
      </c>
      <c r="AE68" s="72" t="s">
        <v>80</v>
      </c>
      <c r="AF68" s="72" t="s">
        <v>94</v>
      </c>
      <c r="AG68" s="73">
        <v>2</v>
      </c>
      <c r="AH68" s="293">
        <f t="shared" si="5"/>
        <v>858968</v>
      </c>
      <c r="AI68" s="293" t="str">
        <f t="shared" si="5"/>
        <v>Freya</v>
      </c>
      <c r="AJ68" s="293">
        <f t="shared" si="5"/>
        <v>0</v>
      </c>
      <c r="AK68" s="293"/>
      <c r="AL68" s="293"/>
      <c r="AM68" s="293"/>
      <c r="AN68" s="322"/>
      <c r="AO68" s="317"/>
      <c r="AP68" s="317"/>
      <c r="AQ68" s="94"/>
    </row>
    <row r="69" spans="1:43" ht="20.45" customHeight="1" x14ac:dyDescent="0.2">
      <c r="A69" s="28">
        <v>42</v>
      </c>
      <c r="B69" s="29" t="s">
        <v>81</v>
      </c>
      <c r="C69" s="29" t="s">
        <v>95</v>
      </c>
      <c r="D69" s="239">
        <f>'Team 1'!D69</f>
        <v>2</v>
      </c>
      <c r="E69" s="1190">
        <v>392302</v>
      </c>
      <c r="F69" s="1209" t="s">
        <v>3356</v>
      </c>
      <c r="G69" s="1209"/>
      <c r="H69" s="1194"/>
      <c r="I69" s="252" t="str">
        <f t="shared" ref="I69:I102" si="12">CONCATENATE(F69," ",G69)</f>
        <v xml:space="preserve">Liam </v>
      </c>
      <c r="J69" s="24" t="str">
        <f t="shared" ref="J69:J102" si="13">CONCATENATE(G69,",",F69)</f>
        <v>,Liam</v>
      </c>
      <c r="K69" s="57">
        <f t="shared" si="11"/>
        <v>0</v>
      </c>
      <c r="L69" s="30" t="str">
        <f t="shared" ref="L69:L105" si="14">(TEXT(H69,"DDMMYY"))</f>
        <v>000100</v>
      </c>
      <c r="M69" s="31">
        <f>IF(K69=0,0,IF(K69&lt;9,"TOO YOUNG",IF(K69&lt;60,"OK","BIT OLD MAYBE")))</f>
        <v>0</v>
      </c>
      <c r="N69" s="9"/>
      <c r="O69" s="94"/>
      <c r="P69" s="94"/>
      <c r="Q69" s="9"/>
      <c r="R69" s="9"/>
      <c r="S69" s="9"/>
      <c r="T69" s="9"/>
      <c r="U69" s="9"/>
      <c r="V69" s="9"/>
      <c r="W69" s="9"/>
      <c r="X69" s="9"/>
      <c r="Y69" s="9"/>
      <c r="Z69" s="9"/>
      <c r="AA69" s="9"/>
      <c r="AB69" s="9"/>
      <c r="AC69" s="9"/>
      <c r="AD69" s="321">
        <v>42</v>
      </c>
      <c r="AE69" s="72" t="s">
        <v>81</v>
      </c>
      <c r="AF69" s="72" t="s">
        <v>95</v>
      </c>
      <c r="AG69" s="73">
        <v>2</v>
      </c>
      <c r="AH69" s="293">
        <f t="shared" ref="AH69:AJ105" si="15">E69</f>
        <v>392302</v>
      </c>
      <c r="AI69" s="293" t="str">
        <f t="shared" si="15"/>
        <v>Liam</v>
      </c>
      <c r="AJ69" s="293">
        <f t="shared" si="15"/>
        <v>0</v>
      </c>
      <c r="AK69" s="293"/>
      <c r="AL69" s="293"/>
      <c r="AM69" s="293"/>
      <c r="AN69" s="322"/>
      <c r="AO69" s="317"/>
      <c r="AP69" s="317"/>
      <c r="AQ69" s="94"/>
    </row>
    <row r="70" spans="1:43" ht="20.45" customHeight="1" x14ac:dyDescent="0.2">
      <c r="A70" s="1697">
        <v>43</v>
      </c>
      <c r="B70" s="1700" t="s">
        <v>44</v>
      </c>
      <c r="C70" s="41"/>
      <c r="D70" s="239">
        <f>'Team 1'!D70</f>
        <v>0</v>
      </c>
      <c r="E70" s="1190">
        <v>1329946</v>
      </c>
      <c r="F70" s="1190" t="s">
        <v>3330</v>
      </c>
      <c r="G70" s="1190"/>
      <c r="H70" s="1194"/>
      <c r="I70" s="252" t="str">
        <f t="shared" si="12"/>
        <v xml:space="preserve">Elyse </v>
      </c>
      <c r="J70" s="24" t="str">
        <f t="shared" si="13"/>
        <v>,Elyse</v>
      </c>
      <c r="K70" s="57">
        <f t="shared" si="11"/>
        <v>0</v>
      </c>
      <c r="L70" s="30" t="str">
        <f t="shared" si="14"/>
        <v>000100</v>
      </c>
      <c r="M70" s="50">
        <f t="shared" ref="M70:M77" si="16">IF(K70=0,0,IF(K70&lt;9,"TOO YOUNG",IF(K70&lt;12,"OK","NOT ELIGIBLE")))</f>
        <v>0</v>
      </c>
      <c r="N70" s="9"/>
      <c r="O70" s="94"/>
      <c r="P70" s="94"/>
      <c r="Q70" s="9"/>
      <c r="R70" s="9"/>
      <c r="S70" s="9"/>
      <c r="T70" s="9"/>
      <c r="U70" s="9"/>
      <c r="V70" s="9"/>
      <c r="W70" s="9"/>
      <c r="X70" s="9"/>
      <c r="Y70" s="9"/>
      <c r="Z70" s="9"/>
      <c r="AA70" s="9"/>
      <c r="AB70" s="9"/>
      <c r="AC70" s="9"/>
      <c r="AD70" s="1732">
        <v>43</v>
      </c>
      <c r="AE70" s="1681" t="s">
        <v>44</v>
      </c>
      <c r="AF70" s="305"/>
      <c r="AG70" s="76"/>
      <c r="AH70" s="293">
        <f t="shared" si="15"/>
        <v>1329946</v>
      </c>
      <c r="AI70" s="293" t="str">
        <f t="shared" si="15"/>
        <v>Elyse</v>
      </c>
      <c r="AJ70" s="293">
        <f t="shared" si="15"/>
        <v>0</v>
      </c>
      <c r="AK70" s="293"/>
      <c r="AL70" s="293"/>
      <c r="AM70" s="293"/>
      <c r="AN70" s="322"/>
      <c r="AO70" s="317"/>
      <c r="AP70" s="317"/>
      <c r="AQ70" s="94"/>
    </row>
    <row r="71" spans="1:43" ht="20.45" customHeight="1" x14ac:dyDescent="0.2">
      <c r="A71" s="1698"/>
      <c r="B71" s="1701"/>
      <c r="C71" s="42"/>
      <c r="D71" s="239">
        <f>'Team 1'!D71</f>
        <v>0</v>
      </c>
      <c r="E71" s="1190">
        <v>1328597</v>
      </c>
      <c r="F71" s="1190" t="s">
        <v>3333</v>
      </c>
      <c r="G71" s="1190"/>
      <c r="H71" s="1194"/>
      <c r="I71" s="252" t="str">
        <f t="shared" si="12"/>
        <v xml:space="preserve">Sophie </v>
      </c>
      <c r="J71" s="24" t="str">
        <f t="shared" si="13"/>
        <v>,Sophie</v>
      </c>
      <c r="K71" s="57">
        <f t="shared" si="11"/>
        <v>0</v>
      </c>
      <c r="L71" s="30" t="str">
        <f t="shared" si="14"/>
        <v>000100</v>
      </c>
      <c r="M71" s="50">
        <f t="shared" si="16"/>
        <v>0</v>
      </c>
      <c r="N71" s="9"/>
      <c r="O71" s="94"/>
      <c r="P71" s="94"/>
      <c r="Q71" s="9"/>
      <c r="R71" s="9"/>
      <c r="S71" s="9"/>
      <c r="T71" s="9"/>
      <c r="U71" s="9"/>
      <c r="V71" s="9"/>
      <c r="W71" s="9"/>
      <c r="X71" s="9"/>
      <c r="Y71" s="9"/>
      <c r="Z71" s="9"/>
      <c r="AA71" s="9"/>
      <c r="AB71" s="9"/>
      <c r="AC71" s="9"/>
      <c r="AD71" s="1732"/>
      <c r="AE71" s="1682"/>
      <c r="AF71" s="306"/>
      <c r="AG71" s="77"/>
      <c r="AH71" s="293">
        <f t="shared" si="15"/>
        <v>1328597</v>
      </c>
      <c r="AI71" s="293" t="str">
        <f t="shared" si="15"/>
        <v>Sophie</v>
      </c>
      <c r="AJ71" s="293">
        <f t="shared" si="15"/>
        <v>0</v>
      </c>
      <c r="AK71" s="293"/>
      <c r="AL71" s="293"/>
      <c r="AM71" s="293"/>
      <c r="AN71" s="322"/>
      <c r="AO71" s="317"/>
      <c r="AP71" s="317"/>
      <c r="AQ71" s="94"/>
    </row>
    <row r="72" spans="1:43" ht="20.45" customHeight="1" x14ac:dyDescent="0.2">
      <c r="A72" s="1698"/>
      <c r="B72" s="1701"/>
      <c r="C72" s="42"/>
      <c r="D72" s="239">
        <f>'Team 1'!D72</f>
        <v>0</v>
      </c>
      <c r="E72" s="1190">
        <v>1353210</v>
      </c>
      <c r="F72" s="1190" t="s">
        <v>3331</v>
      </c>
      <c r="G72" s="1190"/>
      <c r="H72" s="1194"/>
      <c r="I72" s="252" t="str">
        <f t="shared" si="12"/>
        <v xml:space="preserve">Milly  </v>
      </c>
      <c r="J72" s="24" t="str">
        <f t="shared" si="13"/>
        <v xml:space="preserve">,Milly </v>
      </c>
      <c r="K72" s="57">
        <f t="shared" si="11"/>
        <v>0</v>
      </c>
      <c r="L72" s="30" t="str">
        <f t="shared" si="14"/>
        <v>000100</v>
      </c>
      <c r="M72" s="50">
        <f t="shared" si="16"/>
        <v>0</v>
      </c>
      <c r="N72" s="9"/>
      <c r="O72" s="94"/>
      <c r="P72" s="94"/>
      <c r="Q72" s="9"/>
      <c r="R72" s="9"/>
      <c r="S72" s="9"/>
      <c r="T72" s="9"/>
      <c r="U72" s="9"/>
      <c r="V72" s="9"/>
      <c r="W72" s="9"/>
      <c r="X72" s="9"/>
      <c r="Y72" s="9"/>
      <c r="Z72" s="9"/>
      <c r="AA72" s="9"/>
      <c r="AB72" s="9"/>
      <c r="AC72" s="9"/>
      <c r="AD72" s="1732"/>
      <c r="AE72" s="1682"/>
      <c r="AF72" s="306"/>
      <c r="AG72" s="77"/>
      <c r="AH72" s="293">
        <f t="shared" si="15"/>
        <v>1353210</v>
      </c>
      <c r="AI72" s="293" t="str">
        <f t="shared" si="15"/>
        <v xml:space="preserve">Milly </v>
      </c>
      <c r="AJ72" s="293">
        <f t="shared" si="15"/>
        <v>0</v>
      </c>
      <c r="AK72" s="293"/>
      <c r="AL72" s="293"/>
      <c r="AM72" s="293"/>
      <c r="AN72" s="322"/>
      <c r="AO72" s="317"/>
      <c r="AP72" s="317"/>
      <c r="AQ72" s="94"/>
    </row>
    <row r="73" spans="1:43" ht="20.45" customHeight="1" x14ac:dyDescent="0.2">
      <c r="A73" s="1699"/>
      <c r="B73" s="1701"/>
      <c r="C73" s="42"/>
      <c r="D73" s="239">
        <f>'Team 1'!D73</f>
        <v>0</v>
      </c>
      <c r="E73" s="1189">
        <v>864960</v>
      </c>
      <c r="F73" s="1190" t="s">
        <v>3332</v>
      </c>
      <c r="G73" s="1190"/>
      <c r="H73" s="1194"/>
      <c r="I73" s="252" t="str">
        <f t="shared" si="12"/>
        <v xml:space="preserve">Olivia </v>
      </c>
      <c r="J73" s="24" t="str">
        <f t="shared" si="13"/>
        <v>,Olivia</v>
      </c>
      <c r="K73" s="57">
        <f t="shared" si="11"/>
        <v>0</v>
      </c>
      <c r="L73" s="30" t="str">
        <f t="shared" si="14"/>
        <v>000100</v>
      </c>
      <c r="M73" s="50">
        <f t="shared" si="16"/>
        <v>0</v>
      </c>
      <c r="N73" s="9"/>
      <c r="O73" s="94"/>
      <c r="P73" s="94"/>
      <c r="Q73" s="9"/>
      <c r="R73" s="9"/>
      <c r="S73" s="9"/>
      <c r="T73" s="9"/>
      <c r="U73" s="9"/>
      <c r="V73" s="9"/>
      <c r="W73" s="9"/>
      <c r="X73" s="9"/>
      <c r="Y73" s="9"/>
      <c r="Z73" s="9"/>
      <c r="AA73" s="9"/>
      <c r="AB73" s="9"/>
      <c r="AC73" s="9"/>
      <c r="AD73" s="1732"/>
      <c r="AE73" s="1682"/>
      <c r="AF73" s="306"/>
      <c r="AG73" s="77"/>
      <c r="AH73" s="293">
        <f t="shared" si="15"/>
        <v>864960</v>
      </c>
      <c r="AI73" s="293" t="str">
        <f t="shared" si="15"/>
        <v>Olivia</v>
      </c>
      <c r="AJ73" s="293">
        <f t="shared" si="15"/>
        <v>0</v>
      </c>
      <c r="AK73" s="293"/>
      <c r="AL73" s="293"/>
      <c r="AM73" s="293"/>
      <c r="AN73" s="322"/>
      <c r="AO73" s="317"/>
      <c r="AP73" s="317"/>
      <c r="AQ73" s="94"/>
    </row>
    <row r="74" spans="1:43" ht="20.45" customHeight="1" x14ac:dyDescent="0.2">
      <c r="A74" s="1697">
        <v>44</v>
      </c>
      <c r="B74" s="1700" t="s">
        <v>45</v>
      </c>
      <c r="C74" s="41"/>
      <c r="D74" s="239">
        <f>'Team 1'!D74</f>
        <v>0</v>
      </c>
      <c r="E74" s="1190">
        <v>1322260</v>
      </c>
      <c r="F74" s="1190" t="s">
        <v>3334</v>
      </c>
      <c r="G74" s="1190"/>
      <c r="H74" s="1194"/>
      <c r="I74" s="252" t="str">
        <f t="shared" si="12"/>
        <v xml:space="preserve">Aston </v>
      </c>
      <c r="J74" s="24" t="str">
        <f t="shared" si="13"/>
        <v>,Aston</v>
      </c>
      <c r="K74" s="57">
        <f t="shared" si="11"/>
        <v>0</v>
      </c>
      <c r="L74" s="30" t="str">
        <f t="shared" si="14"/>
        <v>000100</v>
      </c>
      <c r="M74" s="50">
        <f t="shared" si="16"/>
        <v>0</v>
      </c>
      <c r="N74" s="9"/>
      <c r="O74" s="94"/>
      <c r="P74" s="94"/>
      <c r="Q74" s="9"/>
      <c r="R74" s="9"/>
      <c r="S74" s="9"/>
      <c r="T74" s="9"/>
      <c r="U74" s="9"/>
      <c r="V74" s="9"/>
      <c r="W74" s="9"/>
      <c r="X74" s="9"/>
      <c r="Y74" s="9"/>
      <c r="Z74" s="9"/>
      <c r="AA74" s="9"/>
      <c r="AB74" s="9"/>
      <c r="AC74" s="9"/>
      <c r="AD74" s="1732">
        <v>44</v>
      </c>
      <c r="AE74" s="1681" t="s">
        <v>45</v>
      </c>
      <c r="AF74" s="305"/>
      <c r="AG74" s="76"/>
      <c r="AH74" s="293">
        <f t="shared" si="15"/>
        <v>1322260</v>
      </c>
      <c r="AI74" s="293" t="str">
        <f t="shared" si="15"/>
        <v>Aston</v>
      </c>
      <c r="AJ74" s="293">
        <f t="shared" si="15"/>
        <v>0</v>
      </c>
      <c r="AK74" s="293"/>
      <c r="AL74" s="293"/>
      <c r="AM74" s="293"/>
      <c r="AN74" s="322"/>
      <c r="AO74" s="317"/>
      <c r="AP74" s="317"/>
      <c r="AQ74" s="94"/>
    </row>
    <row r="75" spans="1:43" ht="20.45" customHeight="1" x14ac:dyDescent="0.2">
      <c r="A75" s="1698"/>
      <c r="B75" s="1701"/>
      <c r="C75" s="42"/>
      <c r="D75" s="239">
        <f>'Team 1'!D75</f>
        <v>0</v>
      </c>
      <c r="E75" s="1190">
        <v>1375079</v>
      </c>
      <c r="F75" s="1190" t="s">
        <v>3335</v>
      </c>
      <c r="G75" s="1190"/>
      <c r="H75" s="1194"/>
      <c r="I75" s="252" t="str">
        <f t="shared" si="12"/>
        <v xml:space="preserve">Jasper </v>
      </c>
      <c r="J75" s="24" t="str">
        <f t="shared" si="13"/>
        <v>,Jasper</v>
      </c>
      <c r="K75" s="57">
        <f t="shared" si="11"/>
        <v>0</v>
      </c>
      <c r="L75" s="30" t="str">
        <f t="shared" si="14"/>
        <v>000100</v>
      </c>
      <c r="M75" s="50">
        <f t="shared" si="16"/>
        <v>0</v>
      </c>
      <c r="N75" s="9"/>
      <c r="O75" s="94"/>
      <c r="P75" s="94"/>
      <c r="Q75" s="9"/>
      <c r="R75" s="9"/>
      <c r="S75" s="9"/>
      <c r="T75" s="9"/>
      <c r="U75" s="9"/>
      <c r="V75" s="9"/>
      <c r="W75" s="9"/>
      <c r="X75" s="9"/>
      <c r="Y75" s="9"/>
      <c r="Z75" s="9"/>
      <c r="AA75" s="9"/>
      <c r="AB75" s="9"/>
      <c r="AC75" s="9"/>
      <c r="AD75" s="1732"/>
      <c r="AE75" s="1682"/>
      <c r="AF75" s="306"/>
      <c r="AG75" s="77"/>
      <c r="AH75" s="293">
        <f t="shared" si="15"/>
        <v>1375079</v>
      </c>
      <c r="AI75" s="293" t="str">
        <f t="shared" si="15"/>
        <v>Jasper</v>
      </c>
      <c r="AJ75" s="293">
        <f t="shared" si="15"/>
        <v>0</v>
      </c>
      <c r="AK75" s="293"/>
      <c r="AL75" s="293"/>
      <c r="AM75" s="293"/>
      <c r="AN75" s="322"/>
      <c r="AO75" s="317"/>
      <c r="AP75" s="317"/>
      <c r="AQ75" s="94"/>
    </row>
    <row r="76" spans="1:43" ht="20.45" customHeight="1" x14ac:dyDescent="0.2">
      <c r="A76" s="1698"/>
      <c r="B76" s="1701"/>
      <c r="C76" s="42"/>
      <c r="D76" s="239">
        <f>'Team 1'!D76</f>
        <v>0</v>
      </c>
      <c r="E76" s="1190">
        <v>1220430</v>
      </c>
      <c r="F76" s="1190" t="s">
        <v>3336</v>
      </c>
      <c r="G76" s="1190"/>
      <c r="H76" s="1194"/>
      <c r="I76" s="252" t="str">
        <f t="shared" si="12"/>
        <v xml:space="preserve">Max </v>
      </c>
      <c r="J76" s="24" t="str">
        <f t="shared" si="13"/>
        <v>,Max</v>
      </c>
      <c r="K76" s="57">
        <f t="shared" si="11"/>
        <v>0</v>
      </c>
      <c r="L76" s="30" t="str">
        <f t="shared" si="14"/>
        <v>000100</v>
      </c>
      <c r="M76" s="50">
        <f t="shared" si="16"/>
        <v>0</v>
      </c>
      <c r="N76" s="9"/>
      <c r="O76" s="94"/>
      <c r="P76" s="94"/>
      <c r="Q76" s="9"/>
      <c r="R76" s="9"/>
      <c r="S76" s="9"/>
      <c r="T76" s="9"/>
      <c r="U76" s="9"/>
      <c r="V76" s="9"/>
      <c r="W76" s="9"/>
      <c r="X76" s="9"/>
      <c r="Y76" s="9"/>
      <c r="Z76" s="9"/>
      <c r="AA76" s="9"/>
      <c r="AB76" s="9"/>
      <c r="AC76" s="9"/>
      <c r="AD76" s="1732"/>
      <c r="AE76" s="1682"/>
      <c r="AF76" s="306"/>
      <c r="AG76" s="77"/>
      <c r="AH76" s="293">
        <f t="shared" si="15"/>
        <v>1220430</v>
      </c>
      <c r="AI76" s="293" t="str">
        <f t="shared" si="15"/>
        <v>Max</v>
      </c>
      <c r="AJ76" s="293">
        <f t="shared" si="15"/>
        <v>0</v>
      </c>
      <c r="AK76" s="293"/>
      <c r="AL76" s="293"/>
      <c r="AM76" s="293"/>
      <c r="AN76" s="322"/>
      <c r="AO76" s="317"/>
      <c r="AP76" s="317"/>
      <c r="AQ76" s="94"/>
    </row>
    <row r="77" spans="1:43" ht="20.45" customHeight="1" x14ac:dyDescent="0.2">
      <c r="A77" s="1699"/>
      <c r="B77" s="1701"/>
      <c r="C77" s="42"/>
      <c r="D77" s="239">
        <f>'Team 1'!D77</f>
        <v>0</v>
      </c>
      <c r="E77" s="1190">
        <v>1201834</v>
      </c>
      <c r="F77" s="1190" t="s">
        <v>3337</v>
      </c>
      <c r="G77" s="1190"/>
      <c r="H77" s="1194"/>
      <c r="I77" s="252" t="str">
        <f t="shared" si="12"/>
        <v xml:space="preserve">Maximillan </v>
      </c>
      <c r="J77" s="24" t="str">
        <f t="shared" si="13"/>
        <v>,Maximillan</v>
      </c>
      <c r="K77" s="57">
        <f t="shared" si="11"/>
        <v>0</v>
      </c>
      <c r="L77" s="30" t="str">
        <f t="shared" si="14"/>
        <v>000100</v>
      </c>
      <c r="M77" s="50">
        <f t="shared" si="16"/>
        <v>0</v>
      </c>
      <c r="N77" s="9"/>
      <c r="O77" s="94"/>
      <c r="P77" s="94"/>
      <c r="Q77" s="9"/>
      <c r="R77" s="9"/>
      <c r="S77" s="9"/>
      <c r="T77" s="9"/>
      <c r="U77" s="9"/>
      <c r="V77" s="9"/>
      <c r="W77" s="9"/>
      <c r="X77" s="9"/>
      <c r="Y77" s="9"/>
      <c r="Z77" s="9"/>
      <c r="AA77" s="9"/>
      <c r="AB77" s="9"/>
      <c r="AC77" s="9"/>
      <c r="AD77" s="1732"/>
      <c r="AE77" s="1682"/>
      <c r="AF77" s="306"/>
      <c r="AG77" s="77"/>
      <c r="AH77" s="293">
        <f t="shared" si="15"/>
        <v>1201834</v>
      </c>
      <c r="AI77" s="293" t="str">
        <f t="shared" si="15"/>
        <v>Maximillan</v>
      </c>
      <c r="AJ77" s="293">
        <f t="shared" si="15"/>
        <v>0</v>
      </c>
      <c r="AK77" s="293"/>
      <c r="AL77" s="293"/>
      <c r="AM77" s="293"/>
      <c r="AN77" s="322"/>
      <c r="AO77" s="317"/>
      <c r="AP77" s="317"/>
      <c r="AQ77" s="94"/>
    </row>
    <row r="78" spans="1:43" ht="20.45" customHeight="1" x14ac:dyDescent="0.2">
      <c r="A78" s="1706">
        <v>45</v>
      </c>
      <c r="B78" s="1717" t="s">
        <v>56</v>
      </c>
      <c r="C78" s="44"/>
      <c r="D78" s="239">
        <f>'Team 1'!D78</f>
        <v>0</v>
      </c>
      <c r="E78" s="1190">
        <v>962272</v>
      </c>
      <c r="F78" s="1190" t="s">
        <v>3341</v>
      </c>
      <c r="G78" s="1190"/>
      <c r="H78" s="1194"/>
      <c r="I78" s="252" t="str">
        <f t="shared" si="12"/>
        <v xml:space="preserve">Chloe </v>
      </c>
      <c r="J78" s="24" t="str">
        <f t="shared" si="13"/>
        <v>,Chloe</v>
      </c>
      <c r="K78" s="57">
        <f t="shared" si="11"/>
        <v>0</v>
      </c>
      <c r="L78" s="30" t="str">
        <f t="shared" si="14"/>
        <v>000100</v>
      </c>
      <c r="M78" s="50">
        <f t="shared" ref="M78:M85" si="17">IF(K78=0,0,IF(K78&lt;9,"TOO YOUNG",IF(K78&lt;14,"OK","NOT ELIGIBLE")))</f>
        <v>0</v>
      </c>
      <c r="N78" s="9"/>
      <c r="O78" s="94"/>
      <c r="P78" s="94"/>
      <c r="Q78" s="9"/>
      <c r="R78" s="9"/>
      <c r="S78" s="9"/>
      <c r="T78" s="9"/>
      <c r="U78" s="9"/>
      <c r="V78" s="9"/>
      <c r="W78" s="9"/>
      <c r="X78" s="9"/>
      <c r="Y78" s="9"/>
      <c r="Z78" s="9"/>
      <c r="AA78" s="9"/>
      <c r="AB78" s="9"/>
      <c r="AC78" s="9"/>
      <c r="AD78" s="1732">
        <v>45</v>
      </c>
      <c r="AE78" s="1681" t="s">
        <v>56</v>
      </c>
      <c r="AF78" s="305"/>
      <c r="AG78" s="76"/>
      <c r="AH78" s="293">
        <f t="shared" si="15"/>
        <v>962272</v>
      </c>
      <c r="AI78" s="293" t="str">
        <f t="shared" si="15"/>
        <v>Chloe</v>
      </c>
      <c r="AJ78" s="293">
        <f t="shared" si="15"/>
        <v>0</v>
      </c>
      <c r="AK78" s="293"/>
      <c r="AL78" s="293"/>
      <c r="AM78" s="293"/>
      <c r="AN78" s="322"/>
      <c r="AO78" s="317"/>
      <c r="AP78" s="317"/>
      <c r="AQ78" s="94"/>
    </row>
    <row r="79" spans="1:43" ht="20.45" customHeight="1" x14ac:dyDescent="0.2">
      <c r="A79" s="1707"/>
      <c r="B79" s="1718"/>
      <c r="C79" s="45"/>
      <c r="D79" s="239">
        <f>'Team 1'!D79</f>
        <v>0</v>
      </c>
      <c r="E79" s="1190">
        <v>962251</v>
      </c>
      <c r="F79" s="1190" t="s">
        <v>3359</v>
      </c>
      <c r="G79" s="1190"/>
      <c r="H79" s="1194"/>
      <c r="I79" s="252" t="str">
        <f t="shared" si="12"/>
        <v xml:space="preserve">Anna  </v>
      </c>
      <c r="J79" s="24" t="str">
        <f t="shared" si="13"/>
        <v xml:space="preserve">,Anna </v>
      </c>
      <c r="K79" s="57">
        <f t="shared" si="11"/>
        <v>0</v>
      </c>
      <c r="L79" s="30" t="str">
        <f t="shared" si="14"/>
        <v>000100</v>
      </c>
      <c r="M79" s="50">
        <f t="shared" si="17"/>
        <v>0</v>
      </c>
      <c r="N79" s="9"/>
      <c r="O79" s="94"/>
      <c r="P79" s="94"/>
      <c r="Q79" s="9"/>
      <c r="R79" s="9"/>
      <c r="S79" s="9"/>
      <c r="T79" s="9"/>
      <c r="U79" s="9"/>
      <c r="V79" s="9"/>
      <c r="W79" s="9"/>
      <c r="X79" s="9"/>
      <c r="Y79" s="9"/>
      <c r="Z79" s="9"/>
      <c r="AA79" s="9"/>
      <c r="AB79" s="9"/>
      <c r="AC79" s="9"/>
      <c r="AD79" s="1732"/>
      <c r="AE79" s="1682"/>
      <c r="AF79" s="306"/>
      <c r="AG79" s="77"/>
      <c r="AH79" s="293">
        <f t="shared" si="15"/>
        <v>962251</v>
      </c>
      <c r="AI79" s="293" t="str">
        <f t="shared" si="15"/>
        <v xml:space="preserve">Anna </v>
      </c>
      <c r="AJ79" s="293">
        <f t="shared" si="15"/>
        <v>0</v>
      </c>
      <c r="AK79" s="293"/>
      <c r="AL79" s="293"/>
      <c r="AM79" s="293"/>
      <c r="AN79" s="322"/>
      <c r="AO79" s="317"/>
      <c r="AP79" s="317"/>
      <c r="AQ79" s="94"/>
    </row>
    <row r="80" spans="1:43" ht="20.45" customHeight="1" x14ac:dyDescent="0.2">
      <c r="A80" s="1707"/>
      <c r="B80" s="1718"/>
      <c r="C80" s="45"/>
      <c r="D80" s="239">
        <f>'Team 1'!D80</f>
        <v>0</v>
      </c>
      <c r="E80" s="1190">
        <v>1105091</v>
      </c>
      <c r="F80" s="1190" t="s">
        <v>3340</v>
      </c>
      <c r="G80" s="1190"/>
      <c r="H80" s="1194"/>
      <c r="I80" s="252" t="str">
        <f t="shared" si="12"/>
        <v xml:space="preserve">Emmie </v>
      </c>
      <c r="J80" s="24" t="str">
        <f t="shared" si="13"/>
        <v>,Emmie</v>
      </c>
      <c r="K80" s="57">
        <f t="shared" si="11"/>
        <v>0</v>
      </c>
      <c r="L80" s="30" t="str">
        <f t="shared" si="14"/>
        <v>000100</v>
      </c>
      <c r="M80" s="50">
        <f t="shared" si="17"/>
        <v>0</v>
      </c>
      <c r="N80" s="9"/>
      <c r="O80" s="94"/>
      <c r="P80" s="94"/>
      <c r="Q80" s="9"/>
      <c r="R80" s="9"/>
      <c r="S80" s="9"/>
      <c r="T80" s="9"/>
      <c r="U80" s="9"/>
      <c r="V80" s="9"/>
      <c r="W80" s="9"/>
      <c r="X80" s="9"/>
      <c r="Y80" s="9"/>
      <c r="Z80" s="9"/>
      <c r="AA80" s="9"/>
      <c r="AB80" s="9"/>
      <c r="AC80" s="9"/>
      <c r="AD80" s="1732"/>
      <c r="AE80" s="1682"/>
      <c r="AF80" s="306"/>
      <c r="AG80" s="77"/>
      <c r="AH80" s="293">
        <f t="shared" si="15"/>
        <v>1105091</v>
      </c>
      <c r="AI80" s="293" t="str">
        <f t="shared" si="15"/>
        <v>Emmie</v>
      </c>
      <c r="AJ80" s="293">
        <f t="shared" si="15"/>
        <v>0</v>
      </c>
      <c r="AK80" s="293"/>
      <c r="AL80" s="293"/>
      <c r="AM80" s="293"/>
      <c r="AN80" s="322"/>
      <c r="AO80" s="317"/>
      <c r="AP80" s="317"/>
      <c r="AQ80" s="94"/>
    </row>
    <row r="81" spans="1:43" ht="20.45" customHeight="1" x14ac:dyDescent="0.2">
      <c r="A81" s="1708"/>
      <c r="B81" s="1718"/>
      <c r="C81" s="45"/>
      <c r="D81" s="239">
        <f>'Team 1'!D81</f>
        <v>0</v>
      </c>
      <c r="E81" s="1190">
        <v>1166562</v>
      </c>
      <c r="F81" s="1190" t="s">
        <v>3339</v>
      </c>
      <c r="G81" s="1190"/>
      <c r="H81" s="1194"/>
      <c r="I81" s="252" t="str">
        <f t="shared" si="12"/>
        <v xml:space="preserve">Talia-Jay </v>
      </c>
      <c r="J81" s="24" t="str">
        <f t="shared" si="13"/>
        <v>,Talia-Jay</v>
      </c>
      <c r="K81" s="57">
        <f t="shared" si="11"/>
        <v>0</v>
      </c>
      <c r="L81" s="30" t="str">
        <f t="shared" si="14"/>
        <v>000100</v>
      </c>
      <c r="M81" s="50">
        <f t="shared" si="17"/>
        <v>0</v>
      </c>
      <c r="N81" s="9"/>
      <c r="O81" s="94"/>
      <c r="P81" s="94"/>
      <c r="Q81" s="9"/>
      <c r="R81" s="9"/>
      <c r="S81" s="9"/>
      <c r="T81" s="9"/>
      <c r="U81" s="9"/>
      <c r="V81" s="9"/>
      <c r="W81" s="9"/>
      <c r="X81" s="9"/>
      <c r="Y81" s="9"/>
      <c r="Z81" s="9"/>
      <c r="AA81" s="9"/>
      <c r="AB81" s="9"/>
      <c r="AC81" s="9"/>
      <c r="AD81" s="1732"/>
      <c r="AE81" s="1682"/>
      <c r="AF81" s="306"/>
      <c r="AG81" s="77"/>
      <c r="AH81" s="293">
        <f t="shared" si="15"/>
        <v>1166562</v>
      </c>
      <c r="AI81" s="293" t="str">
        <f t="shared" si="15"/>
        <v>Talia-Jay</v>
      </c>
      <c r="AJ81" s="293">
        <f t="shared" si="15"/>
        <v>0</v>
      </c>
      <c r="AK81" s="293"/>
      <c r="AL81" s="293"/>
      <c r="AM81" s="293"/>
      <c r="AN81" s="322"/>
      <c r="AO81" s="317"/>
      <c r="AP81" s="317"/>
      <c r="AQ81" s="94"/>
    </row>
    <row r="82" spans="1:43" ht="20.45" customHeight="1" x14ac:dyDescent="0.2">
      <c r="A82" s="1706">
        <v>46</v>
      </c>
      <c r="B82" s="1717" t="s">
        <v>57</v>
      </c>
      <c r="C82" s="44"/>
      <c r="D82" s="239">
        <f>'Team 1'!D82</f>
        <v>0</v>
      </c>
      <c r="E82" s="1190">
        <v>1375043</v>
      </c>
      <c r="F82" s="1190" t="s">
        <v>3343</v>
      </c>
      <c r="G82" s="1190"/>
      <c r="H82" s="1194"/>
      <c r="I82" s="252" t="str">
        <f t="shared" si="12"/>
        <v xml:space="preserve">Omar </v>
      </c>
      <c r="J82" s="24" t="str">
        <f t="shared" si="13"/>
        <v>,Omar</v>
      </c>
      <c r="K82" s="57">
        <f t="shared" si="11"/>
        <v>0</v>
      </c>
      <c r="L82" s="30" t="str">
        <f t="shared" si="14"/>
        <v>000100</v>
      </c>
      <c r="M82" s="50">
        <f t="shared" si="17"/>
        <v>0</v>
      </c>
      <c r="N82" s="9"/>
      <c r="O82" s="94"/>
      <c r="P82" s="94"/>
      <c r="Q82" s="9"/>
      <c r="R82" s="9"/>
      <c r="S82" s="9"/>
      <c r="T82" s="9"/>
      <c r="U82" s="9"/>
      <c r="V82" s="9"/>
      <c r="W82" s="9"/>
      <c r="X82" s="9"/>
      <c r="Y82" s="9"/>
      <c r="Z82" s="9"/>
      <c r="AA82" s="9"/>
      <c r="AB82" s="9"/>
      <c r="AC82" s="9"/>
      <c r="AD82" s="1732">
        <v>46</v>
      </c>
      <c r="AE82" s="1681" t="s">
        <v>57</v>
      </c>
      <c r="AF82" s="305"/>
      <c r="AG82" s="76"/>
      <c r="AH82" s="293">
        <f t="shared" si="15"/>
        <v>1375043</v>
      </c>
      <c r="AI82" s="293" t="str">
        <f t="shared" si="15"/>
        <v>Omar</v>
      </c>
      <c r="AJ82" s="293">
        <f t="shared" si="15"/>
        <v>0</v>
      </c>
      <c r="AK82" s="293"/>
      <c r="AL82" s="293"/>
      <c r="AM82" s="293"/>
      <c r="AN82" s="322"/>
      <c r="AO82" s="317"/>
      <c r="AP82" s="317"/>
      <c r="AQ82" s="94"/>
    </row>
    <row r="83" spans="1:43" ht="20.45" customHeight="1" x14ac:dyDescent="0.2">
      <c r="A83" s="1707"/>
      <c r="B83" s="1718"/>
      <c r="C83" s="45"/>
      <c r="D83" s="239">
        <f>'Team 1'!D83</f>
        <v>0</v>
      </c>
      <c r="E83" s="1190">
        <v>1220404</v>
      </c>
      <c r="F83" s="1190" t="s">
        <v>3342</v>
      </c>
      <c r="G83" s="1190"/>
      <c r="H83" s="1194"/>
      <c r="I83" s="252" t="str">
        <f t="shared" si="12"/>
        <v xml:space="preserve">Matthew </v>
      </c>
      <c r="J83" s="24" t="str">
        <f t="shared" si="13"/>
        <v>,Matthew</v>
      </c>
      <c r="K83" s="57">
        <f t="shared" si="11"/>
        <v>0</v>
      </c>
      <c r="L83" s="30" t="str">
        <f t="shared" si="14"/>
        <v>000100</v>
      </c>
      <c r="M83" s="50">
        <f t="shared" si="17"/>
        <v>0</v>
      </c>
      <c r="N83" s="9"/>
      <c r="O83" s="94"/>
      <c r="P83" s="94"/>
      <c r="Q83" s="9"/>
      <c r="R83" s="9"/>
      <c r="S83" s="9"/>
      <c r="T83" s="9"/>
      <c r="U83" s="9"/>
      <c r="V83" s="9"/>
      <c r="W83" s="9"/>
      <c r="X83" s="9"/>
      <c r="Y83" s="9"/>
      <c r="Z83" s="9"/>
      <c r="AA83" s="9"/>
      <c r="AB83" s="9"/>
      <c r="AC83" s="9"/>
      <c r="AD83" s="1732"/>
      <c r="AE83" s="1682"/>
      <c r="AF83" s="306"/>
      <c r="AG83" s="77"/>
      <c r="AH83" s="293">
        <f t="shared" si="15"/>
        <v>1220404</v>
      </c>
      <c r="AI83" s="293" t="str">
        <f t="shared" si="15"/>
        <v>Matthew</v>
      </c>
      <c r="AJ83" s="293">
        <f t="shared" si="15"/>
        <v>0</v>
      </c>
      <c r="AK83" s="293"/>
      <c r="AL83" s="293"/>
      <c r="AM83" s="293"/>
      <c r="AN83" s="322"/>
      <c r="AO83" s="317"/>
      <c r="AP83" s="317"/>
      <c r="AQ83" s="94"/>
    </row>
    <row r="84" spans="1:43" ht="20.45" customHeight="1" x14ac:dyDescent="0.2">
      <c r="A84" s="1707"/>
      <c r="B84" s="1718"/>
      <c r="C84" s="45"/>
      <c r="D84" s="239">
        <f>'Team 1'!D84</f>
        <v>0</v>
      </c>
      <c r="E84" s="1190">
        <v>1375069</v>
      </c>
      <c r="F84" s="1190" t="s">
        <v>3344</v>
      </c>
      <c r="G84" s="1190"/>
      <c r="H84" s="1194"/>
      <c r="I84" s="252" t="str">
        <f t="shared" si="12"/>
        <v xml:space="preserve">Masoud </v>
      </c>
      <c r="J84" s="24" t="str">
        <f t="shared" si="13"/>
        <v>,Masoud</v>
      </c>
      <c r="K84" s="57">
        <f t="shared" si="11"/>
        <v>0</v>
      </c>
      <c r="L84" s="30" t="str">
        <f t="shared" si="14"/>
        <v>000100</v>
      </c>
      <c r="M84" s="50">
        <f t="shared" si="17"/>
        <v>0</v>
      </c>
      <c r="N84" s="9"/>
      <c r="O84" s="94"/>
      <c r="P84" s="94"/>
      <c r="Q84" s="9"/>
      <c r="R84" s="9"/>
      <c r="S84" s="9"/>
      <c r="T84" s="9"/>
      <c r="U84" s="9"/>
      <c r="V84" s="9"/>
      <c r="W84" s="9"/>
      <c r="X84" s="9"/>
      <c r="Y84" s="9"/>
      <c r="Z84" s="9"/>
      <c r="AA84" s="9"/>
      <c r="AB84" s="9"/>
      <c r="AC84" s="9"/>
      <c r="AD84" s="1732"/>
      <c r="AE84" s="1682"/>
      <c r="AF84" s="306"/>
      <c r="AG84" s="77"/>
      <c r="AH84" s="293">
        <f t="shared" si="15"/>
        <v>1375069</v>
      </c>
      <c r="AI84" s="293" t="str">
        <f t="shared" si="15"/>
        <v>Masoud</v>
      </c>
      <c r="AJ84" s="293">
        <f t="shared" si="15"/>
        <v>0</v>
      </c>
      <c r="AK84" s="293"/>
      <c r="AL84" s="293"/>
      <c r="AM84" s="293"/>
      <c r="AN84" s="322"/>
      <c r="AO84" s="317"/>
      <c r="AP84" s="317"/>
      <c r="AQ84" s="94"/>
    </row>
    <row r="85" spans="1:43" ht="20.45" customHeight="1" x14ac:dyDescent="0.2">
      <c r="A85" s="1708"/>
      <c r="B85" s="1718"/>
      <c r="C85" s="45"/>
      <c r="D85" s="239">
        <f>'Team 1'!D85</f>
        <v>0</v>
      </c>
      <c r="E85" s="1190">
        <v>821369</v>
      </c>
      <c r="F85" s="1190" t="s">
        <v>3345</v>
      </c>
      <c r="G85" s="1190"/>
      <c r="H85" s="1194"/>
      <c r="I85" s="252" t="str">
        <f t="shared" si="12"/>
        <v xml:space="preserve">Ethan </v>
      </c>
      <c r="J85" s="24" t="str">
        <f t="shared" si="13"/>
        <v>,Ethan</v>
      </c>
      <c r="K85" s="57">
        <f t="shared" si="11"/>
        <v>0</v>
      </c>
      <c r="L85" s="30" t="str">
        <f t="shared" si="14"/>
        <v>000100</v>
      </c>
      <c r="M85" s="50">
        <f t="shared" si="17"/>
        <v>0</v>
      </c>
      <c r="N85" s="9"/>
      <c r="O85" s="94"/>
      <c r="P85" s="94"/>
      <c r="Q85" s="9"/>
      <c r="R85" s="9"/>
      <c r="S85" s="9"/>
      <c r="T85" s="9"/>
      <c r="U85" s="9"/>
      <c r="V85" s="9"/>
      <c r="W85" s="9"/>
      <c r="X85" s="9"/>
      <c r="Y85" s="9"/>
      <c r="Z85" s="9"/>
      <c r="AA85" s="9"/>
      <c r="AB85" s="9"/>
      <c r="AC85" s="9"/>
      <c r="AD85" s="1732"/>
      <c r="AE85" s="1682"/>
      <c r="AF85" s="306"/>
      <c r="AG85" s="77"/>
      <c r="AH85" s="293">
        <f t="shared" si="15"/>
        <v>821369</v>
      </c>
      <c r="AI85" s="293" t="str">
        <f t="shared" si="15"/>
        <v>Ethan</v>
      </c>
      <c r="AJ85" s="293">
        <f t="shared" si="15"/>
        <v>0</v>
      </c>
      <c r="AK85" s="293"/>
      <c r="AL85" s="293"/>
      <c r="AM85" s="293"/>
      <c r="AN85" s="322"/>
      <c r="AO85" s="317"/>
      <c r="AP85" s="317"/>
      <c r="AQ85" s="94"/>
    </row>
    <row r="86" spans="1:43" ht="20.45" customHeight="1" x14ac:dyDescent="0.2">
      <c r="A86" s="1712">
        <v>47</v>
      </c>
      <c r="B86" s="1715" t="s">
        <v>68</v>
      </c>
      <c r="C86" s="46"/>
      <c r="D86" s="239">
        <f>'Team 1'!D86</f>
        <v>0</v>
      </c>
      <c r="E86" s="1190">
        <v>557406</v>
      </c>
      <c r="F86" s="1190" t="s">
        <v>3346</v>
      </c>
      <c r="G86" s="1190"/>
      <c r="H86" s="1194"/>
      <c r="I86" s="252" t="str">
        <f t="shared" si="12"/>
        <v xml:space="preserve">Rebecca </v>
      </c>
      <c r="J86" s="24" t="str">
        <f t="shared" si="13"/>
        <v>,Rebecca</v>
      </c>
      <c r="K86" s="57">
        <f t="shared" si="11"/>
        <v>0</v>
      </c>
      <c r="L86" s="30" t="str">
        <f t="shared" si="14"/>
        <v>000100</v>
      </c>
      <c r="M86" s="50">
        <f t="shared" ref="M86:M93" si="18">IF(K86=0,0,IF(K86&lt;9,"TOO YOUNG",IF(K86&lt;16,"OK","NOT ELIGIBLE")))</f>
        <v>0</v>
      </c>
      <c r="N86" s="9"/>
      <c r="O86" s="94"/>
      <c r="P86" s="94"/>
      <c r="Q86" s="9"/>
      <c r="R86" s="9"/>
      <c r="S86" s="9"/>
      <c r="T86" s="9"/>
      <c r="U86" s="9"/>
      <c r="V86" s="9"/>
      <c r="W86" s="9"/>
      <c r="X86" s="9"/>
      <c r="Y86" s="9"/>
      <c r="Z86" s="9"/>
      <c r="AA86" s="9"/>
      <c r="AB86" s="9"/>
      <c r="AC86" s="9"/>
      <c r="AD86" s="1732">
        <v>47</v>
      </c>
      <c r="AE86" s="1681" t="s">
        <v>68</v>
      </c>
      <c r="AF86" s="305"/>
      <c r="AG86" s="76"/>
      <c r="AH86" s="293">
        <f t="shared" si="15"/>
        <v>557406</v>
      </c>
      <c r="AI86" s="293" t="str">
        <f t="shared" si="15"/>
        <v>Rebecca</v>
      </c>
      <c r="AJ86" s="293">
        <f t="shared" si="15"/>
        <v>0</v>
      </c>
      <c r="AK86" s="293"/>
      <c r="AL86" s="293"/>
      <c r="AM86" s="293"/>
      <c r="AN86" s="322"/>
      <c r="AO86" s="317"/>
      <c r="AP86" s="317"/>
      <c r="AQ86" s="94"/>
    </row>
    <row r="87" spans="1:43" ht="20.45" customHeight="1" x14ac:dyDescent="0.2">
      <c r="A87" s="1713"/>
      <c r="B87" s="1716"/>
      <c r="C87" s="43"/>
      <c r="D87" s="239">
        <f>'Team 1'!D87</f>
        <v>0</v>
      </c>
      <c r="E87" s="1190">
        <v>914974</v>
      </c>
      <c r="F87" s="1190" t="s">
        <v>3341</v>
      </c>
      <c r="G87" s="1190"/>
      <c r="H87" s="1194"/>
      <c r="I87" s="252" t="str">
        <f t="shared" si="12"/>
        <v xml:space="preserve">Chloe </v>
      </c>
      <c r="J87" s="24" t="str">
        <f t="shared" si="13"/>
        <v>,Chloe</v>
      </c>
      <c r="K87" s="57">
        <f t="shared" si="11"/>
        <v>0</v>
      </c>
      <c r="L87" s="30" t="str">
        <f t="shared" si="14"/>
        <v>000100</v>
      </c>
      <c r="M87" s="50">
        <f t="shared" si="18"/>
        <v>0</v>
      </c>
      <c r="N87" s="9"/>
      <c r="O87" s="94"/>
      <c r="P87" s="94"/>
      <c r="Q87" s="9"/>
      <c r="R87" s="9"/>
      <c r="S87" s="9"/>
      <c r="T87" s="9"/>
      <c r="U87" s="9"/>
      <c r="V87" s="9"/>
      <c r="W87" s="9"/>
      <c r="X87" s="9"/>
      <c r="Y87" s="9"/>
      <c r="Z87" s="9"/>
      <c r="AA87" s="9"/>
      <c r="AB87" s="9"/>
      <c r="AC87" s="9"/>
      <c r="AD87" s="1732"/>
      <c r="AE87" s="1682"/>
      <c r="AF87" s="306"/>
      <c r="AG87" s="77"/>
      <c r="AH87" s="293">
        <f t="shared" si="15"/>
        <v>914974</v>
      </c>
      <c r="AI87" s="293" t="str">
        <f t="shared" si="15"/>
        <v>Chloe</v>
      </c>
      <c r="AJ87" s="293">
        <f t="shared" si="15"/>
        <v>0</v>
      </c>
      <c r="AK87" s="293"/>
      <c r="AL87" s="293"/>
      <c r="AM87" s="293"/>
      <c r="AN87" s="322"/>
      <c r="AO87" s="317"/>
      <c r="AP87" s="317"/>
      <c r="AQ87" s="94"/>
    </row>
    <row r="88" spans="1:43" ht="20.45" customHeight="1" x14ac:dyDescent="0.2">
      <c r="A88" s="1713"/>
      <c r="B88" s="1716"/>
      <c r="C88" s="43"/>
      <c r="D88" s="239">
        <f>'Team 1'!D88</f>
        <v>0</v>
      </c>
      <c r="E88" s="1190">
        <v>557355</v>
      </c>
      <c r="F88" s="1190" t="s">
        <v>3348</v>
      </c>
      <c r="G88" s="1190"/>
      <c r="H88" s="1194"/>
      <c r="I88" s="252" t="str">
        <f t="shared" si="12"/>
        <v xml:space="preserve">Ella </v>
      </c>
      <c r="J88" s="24" t="str">
        <f t="shared" si="13"/>
        <v>,Ella</v>
      </c>
      <c r="K88" s="57">
        <f t="shared" si="11"/>
        <v>0</v>
      </c>
      <c r="L88" s="30" t="str">
        <f t="shared" si="14"/>
        <v>000100</v>
      </c>
      <c r="M88" s="50">
        <f t="shared" si="18"/>
        <v>0</v>
      </c>
      <c r="N88" s="9"/>
      <c r="O88" s="94"/>
      <c r="P88" s="94"/>
      <c r="Q88" s="9"/>
      <c r="R88" s="9"/>
      <c r="S88" s="9"/>
      <c r="T88" s="9"/>
      <c r="U88" s="9"/>
      <c r="V88" s="9"/>
      <c r="W88" s="9"/>
      <c r="X88" s="9"/>
      <c r="Y88" s="9"/>
      <c r="Z88" s="9"/>
      <c r="AA88" s="9"/>
      <c r="AB88" s="9"/>
      <c r="AC88" s="9"/>
      <c r="AD88" s="1732"/>
      <c r="AE88" s="1682"/>
      <c r="AF88" s="306"/>
      <c r="AG88" s="77"/>
      <c r="AH88" s="293">
        <f t="shared" si="15"/>
        <v>557355</v>
      </c>
      <c r="AI88" s="293" t="str">
        <f t="shared" si="15"/>
        <v>Ella</v>
      </c>
      <c r="AJ88" s="293">
        <f t="shared" si="15"/>
        <v>0</v>
      </c>
      <c r="AK88" s="293"/>
      <c r="AL88" s="293"/>
      <c r="AM88" s="293"/>
      <c r="AN88" s="322"/>
      <c r="AO88" s="317"/>
      <c r="AP88" s="317"/>
      <c r="AQ88" s="94"/>
    </row>
    <row r="89" spans="1:43" ht="20.45" customHeight="1" x14ac:dyDescent="0.2">
      <c r="A89" s="1714"/>
      <c r="B89" s="1716"/>
      <c r="C89" s="43"/>
      <c r="D89" s="239">
        <f>'Team 1'!D89</f>
        <v>0</v>
      </c>
      <c r="E89" s="1190">
        <v>1143359</v>
      </c>
      <c r="F89" s="1190" t="s">
        <v>3347</v>
      </c>
      <c r="G89" s="1190"/>
      <c r="H89" s="1194"/>
      <c r="I89" s="252" t="str">
        <f t="shared" si="12"/>
        <v xml:space="preserve">Jessica-May </v>
      </c>
      <c r="J89" s="24" t="str">
        <f t="shared" si="13"/>
        <v>,Jessica-May</v>
      </c>
      <c r="K89" s="57">
        <f t="shared" si="11"/>
        <v>0</v>
      </c>
      <c r="L89" s="30" t="str">
        <f t="shared" si="14"/>
        <v>000100</v>
      </c>
      <c r="M89" s="50">
        <f t="shared" si="18"/>
        <v>0</v>
      </c>
      <c r="N89" s="9"/>
      <c r="O89" s="94"/>
      <c r="P89" s="94"/>
      <c r="Q89" s="9"/>
      <c r="R89" s="9"/>
      <c r="S89" s="9"/>
      <c r="T89" s="9"/>
      <c r="U89" s="9"/>
      <c r="V89" s="9"/>
      <c r="W89" s="9"/>
      <c r="X89" s="9"/>
      <c r="Y89" s="9"/>
      <c r="Z89" s="9"/>
      <c r="AA89" s="9"/>
      <c r="AB89" s="9"/>
      <c r="AC89" s="9"/>
      <c r="AD89" s="1732"/>
      <c r="AE89" s="1682"/>
      <c r="AF89" s="306"/>
      <c r="AG89" s="77"/>
      <c r="AH89" s="293">
        <f t="shared" si="15"/>
        <v>1143359</v>
      </c>
      <c r="AI89" s="293" t="str">
        <f t="shared" si="15"/>
        <v>Jessica-May</v>
      </c>
      <c r="AJ89" s="293">
        <f t="shared" si="15"/>
        <v>0</v>
      </c>
      <c r="AK89" s="293"/>
      <c r="AL89" s="293"/>
      <c r="AM89" s="293"/>
      <c r="AN89" s="322"/>
      <c r="AO89" s="317"/>
      <c r="AP89" s="317"/>
      <c r="AQ89" s="94"/>
    </row>
    <row r="90" spans="1:43" ht="20.45" customHeight="1" x14ac:dyDescent="0.2">
      <c r="A90" s="1712">
        <v>48</v>
      </c>
      <c r="B90" s="1715" t="s">
        <v>69</v>
      </c>
      <c r="C90" s="46"/>
      <c r="D90" s="239">
        <f>'Team 1'!D90</f>
        <v>0</v>
      </c>
      <c r="E90" s="1190">
        <v>941193</v>
      </c>
      <c r="F90" s="1190" t="s">
        <v>3349</v>
      </c>
      <c r="G90" s="1190"/>
      <c r="H90" s="1194"/>
      <c r="I90" s="252" t="str">
        <f t="shared" si="12"/>
        <v xml:space="preserve">Thomas </v>
      </c>
      <c r="J90" s="24" t="str">
        <f t="shared" si="13"/>
        <v>,Thomas</v>
      </c>
      <c r="K90" s="57">
        <f t="shared" si="11"/>
        <v>0</v>
      </c>
      <c r="L90" s="30" t="str">
        <f t="shared" si="14"/>
        <v>000100</v>
      </c>
      <c r="M90" s="50">
        <f t="shared" si="18"/>
        <v>0</v>
      </c>
      <c r="N90" s="9"/>
      <c r="O90" s="94"/>
      <c r="P90" s="94"/>
      <c r="Q90" s="9"/>
      <c r="R90" s="9"/>
      <c r="S90" s="9"/>
      <c r="T90" s="9"/>
      <c r="U90" s="9"/>
      <c r="V90" s="9"/>
      <c r="W90" s="9"/>
      <c r="X90" s="9"/>
      <c r="Y90" s="9"/>
      <c r="Z90" s="9"/>
      <c r="AA90" s="9"/>
      <c r="AB90" s="9"/>
      <c r="AC90" s="9"/>
      <c r="AD90" s="1732">
        <v>48</v>
      </c>
      <c r="AE90" s="1681" t="s">
        <v>69</v>
      </c>
      <c r="AF90" s="305"/>
      <c r="AG90" s="76"/>
      <c r="AH90" s="293">
        <f t="shared" si="15"/>
        <v>941193</v>
      </c>
      <c r="AI90" s="293" t="str">
        <f t="shared" si="15"/>
        <v>Thomas</v>
      </c>
      <c r="AJ90" s="293">
        <f t="shared" si="15"/>
        <v>0</v>
      </c>
      <c r="AK90" s="293"/>
      <c r="AL90" s="293"/>
      <c r="AM90" s="293"/>
      <c r="AN90" s="322"/>
      <c r="AO90" s="317"/>
      <c r="AP90" s="317"/>
      <c r="AQ90" s="94"/>
    </row>
    <row r="91" spans="1:43" ht="20.45" customHeight="1" x14ac:dyDescent="0.2">
      <c r="A91" s="1713"/>
      <c r="B91" s="1716"/>
      <c r="C91" s="43"/>
      <c r="D91" s="239">
        <f>'Team 1'!D91</f>
        <v>0</v>
      </c>
      <c r="E91" s="1190">
        <v>821368</v>
      </c>
      <c r="F91" s="1190" t="s">
        <v>3350</v>
      </c>
      <c r="G91" s="1190"/>
      <c r="H91" s="1194"/>
      <c r="I91" s="252" t="str">
        <f t="shared" si="12"/>
        <v xml:space="preserve">Cameron </v>
      </c>
      <c r="J91" s="24" t="str">
        <f t="shared" si="13"/>
        <v>,Cameron</v>
      </c>
      <c r="K91" s="57">
        <f t="shared" si="11"/>
        <v>0</v>
      </c>
      <c r="L91" s="30" t="str">
        <f t="shared" si="14"/>
        <v>000100</v>
      </c>
      <c r="M91" s="50">
        <f t="shared" si="18"/>
        <v>0</v>
      </c>
      <c r="N91" s="9"/>
      <c r="O91" s="94"/>
      <c r="P91" s="94"/>
      <c r="Q91" s="9"/>
      <c r="R91" s="9"/>
      <c r="S91" s="9"/>
      <c r="T91" s="9"/>
      <c r="U91" s="9"/>
      <c r="V91" s="9"/>
      <c r="W91" s="9"/>
      <c r="X91" s="9"/>
      <c r="Y91" s="9"/>
      <c r="Z91" s="9"/>
      <c r="AA91" s="9"/>
      <c r="AB91" s="9"/>
      <c r="AC91" s="9"/>
      <c r="AD91" s="1732"/>
      <c r="AE91" s="1682"/>
      <c r="AF91" s="306"/>
      <c r="AG91" s="77"/>
      <c r="AH91" s="293">
        <f t="shared" si="15"/>
        <v>821368</v>
      </c>
      <c r="AI91" s="293" t="str">
        <f t="shared" si="15"/>
        <v>Cameron</v>
      </c>
      <c r="AJ91" s="293">
        <f t="shared" si="15"/>
        <v>0</v>
      </c>
      <c r="AK91" s="293"/>
      <c r="AL91" s="293"/>
      <c r="AM91" s="293"/>
      <c r="AN91" s="322"/>
      <c r="AO91" s="317"/>
      <c r="AP91" s="317"/>
      <c r="AQ91" s="94"/>
    </row>
    <row r="92" spans="1:43" ht="20.45" customHeight="1" x14ac:dyDescent="0.2">
      <c r="A92" s="1713"/>
      <c r="B92" s="1716"/>
      <c r="C92" s="43"/>
      <c r="D92" s="239">
        <f>'Team 1'!D92</f>
        <v>0</v>
      </c>
      <c r="E92" s="1190">
        <v>945904</v>
      </c>
      <c r="F92" s="1190" t="s">
        <v>3351</v>
      </c>
      <c r="G92" s="1190"/>
      <c r="H92" s="1194"/>
      <c r="I92" s="252" t="str">
        <f t="shared" si="12"/>
        <v xml:space="preserve">Patrick </v>
      </c>
      <c r="J92" s="24" t="str">
        <f t="shared" si="13"/>
        <v>,Patrick</v>
      </c>
      <c r="K92" s="57">
        <f t="shared" si="11"/>
        <v>0</v>
      </c>
      <c r="L92" s="30" t="str">
        <f t="shared" si="14"/>
        <v>000100</v>
      </c>
      <c r="M92" s="50">
        <f t="shared" si="18"/>
        <v>0</v>
      </c>
      <c r="N92" s="9"/>
      <c r="O92" s="94"/>
      <c r="P92" s="94"/>
      <c r="Q92" s="9"/>
      <c r="R92" s="9"/>
      <c r="S92" s="9"/>
      <c r="T92" s="9"/>
      <c r="U92" s="9"/>
      <c r="V92" s="9"/>
      <c r="W92" s="9"/>
      <c r="X92" s="9"/>
      <c r="Y92" s="9"/>
      <c r="Z92" s="9"/>
      <c r="AA92" s="9"/>
      <c r="AB92" s="9"/>
      <c r="AC92" s="9"/>
      <c r="AD92" s="1732"/>
      <c r="AE92" s="1682"/>
      <c r="AF92" s="306"/>
      <c r="AG92" s="77"/>
      <c r="AH92" s="293">
        <f t="shared" si="15"/>
        <v>945904</v>
      </c>
      <c r="AI92" s="293" t="str">
        <f t="shared" si="15"/>
        <v>Patrick</v>
      </c>
      <c r="AJ92" s="293">
        <f t="shared" si="15"/>
        <v>0</v>
      </c>
      <c r="AK92" s="293"/>
      <c r="AL92" s="293"/>
      <c r="AM92" s="293"/>
      <c r="AN92" s="322"/>
      <c r="AO92" s="317"/>
      <c r="AP92" s="317"/>
      <c r="AQ92" s="94"/>
    </row>
    <row r="93" spans="1:43" ht="20.45" customHeight="1" x14ac:dyDescent="0.2">
      <c r="A93" s="1714"/>
      <c r="B93" s="1716"/>
      <c r="C93" s="43"/>
      <c r="D93" s="239">
        <f>'Team 1'!D93</f>
        <v>0</v>
      </c>
      <c r="E93" s="1191">
        <v>962266</v>
      </c>
      <c r="F93" s="1190" t="s">
        <v>3352</v>
      </c>
      <c r="G93" s="1190"/>
      <c r="H93" s="1194"/>
      <c r="I93" s="252" t="str">
        <f t="shared" si="12"/>
        <v xml:space="preserve">Jevon </v>
      </c>
      <c r="J93" s="24" t="str">
        <f t="shared" si="13"/>
        <v>,Jevon</v>
      </c>
      <c r="K93" s="57">
        <f t="shared" si="11"/>
        <v>0</v>
      </c>
      <c r="L93" s="30" t="str">
        <f t="shared" si="14"/>
        <v>000100</v>
      </c>
      <c r="M93" s="50">
        <f t="shared" si="18"/>
        <v>0</v>
      </c>
      <c r="N93" s="9"/>
      <c r="O93" s="94"/>
      <c r="P93" s="94"/>
      <c r="Q93" s="9"/>
      <c r="R93" s="9"/>
      <c r="S93" s="9"/>
      <c r="T93" s="9"/>
      <c r="U93" s="9"/>
      <c r="V93" s="9"/>
      <c r="W93" s="9"/>
      <c r="X93" s="9"/>
      <c r="Y93" s="9"/>
      <c r="Z93" s="9"/>
      <c r="AA93" s="9"/>
      <c r="AB93" s="9"/>
      <c r="AC93" s="9"/>
      <c r="AD93" s="1732"/>
      <c r="AE93" s="1682"/>
      <c r="AF93" s="306"/>
      <c r="AG93" s="77"/>
      <c r="AH93" s="293">
        <f t="shared" si="15"/>
        <v>962266</v>
      </c>
      <c r="AI93" s="293" t="str">
        <f t="shared" si="15"/>
        <v>Jevon</v>
      </c>
      <c r="AJ93" s="293">
        <f t="shared" si="15"/>
        <v>0</v>
      </c>
      <c r="AK93" s="293"/>
      <c r="AL93" s="293"/>
      <c r="AM93" s="293"/>
      <c r="AN93" s="322"/>
      <c r="AO93" s="317"/>
      <c r="AP93" s="317"/>
      <c r="AQ93" s="94"/>
    </row>
    <row r="94" spans="1:43" ht="20.45" customHeight="1" x14ac:dyDescent="0.2">
      <c r="A94" s="1709">
        <v>49</v>
      </c>
      <c r="B94" s="1710" t="s">
        <v>82</v>
      </c>
      <c r="C94" s="47"/>
      <c r="D94" s="239">
        <f>'Team 1'!D94</f>
        <v>0</v>
      </c>
      <c r="E94" s="1190">
        <v>557355</v>
      </c>
      <c r="F94" s="1190" t="s">
        <v>3348</v>
      </c>
      <c r="G94" s="1190"/>
      <c r="H94" s="1194"/>
      <c r="I94" s="252" t="str">
        <f t="shared" si="12"/>
        <v xml:space="preserve">Ella </v>
      </c>
      <c r="J94" s="24" t="str">
        <f t="shared" si="13"/>
        <v>,Ella</v>
      </c>
      <c r="K94" s="57">
        <f t="shared" si="11"/>
        <v>0</v>
      </c>
      <c r="L94" s="30" t="str">
        <f t="shared" si="14"/>
        <v>000100</v>
      </c>
      <c r="M94" s="31">
        <f t="shared" ref="M94:M105" si="19">IF(K94=0,0,IF(K94&lt;9,"TOO YOUNG",IF(K94&lt;60,"OK","BIT OLD MAYBE")))</f>
        <v>0</v>
      </c>
      <c r="N94" s="9"/>
      <c r="O94" s="94"/>
      <c r="P94" s="94"/>
      <c r="Q94" s="20"/>
      <c r="R94" s="20"/>
      <c r="S94" s="20"/>
      <c r="T94" s="20"/>
      <c r="U94" s="20"/>
      <c r="V94" s="20"/>
      <c r="W94" s="20"/>
      <c r="X94" s="20"/>
      <c r="Y94" s="20"/>
      <c r="Z94" s="20"/>
      <c r="AA94" s="20"/>
      <c r="AB94" s="20"/>
      <c r="AC94" s="20"/>
      <c r="AD94" s="1732">
        <v>49</v>
      </c>
      <c r="AE94" s="1681" t="s">
        <v>82</v>
      </c>
      <c r="AF94" s="305"/>
      <c r="AG94" s="76"/>
      <c r="AH94" s="293">
        <f t="shared" si="15"/>
        <v>557355</v>
      </c>
      <c r="AI94" s="293" t="str">
        <f t="shared" si="15"/>
        <v>Ella</v>
      </c>
      <c r="AJ94" s="293">
        <f t="shared" si="15"/>
        <v>0</v>
      </c>
      <c r="AK94" s="293"/>
      <c r="AL94" s="293"/>
      <c r="AM94" s="293"/>
      <c r="AN94" s="322"/>
      <c r="AO94" s="317"/>
      <c r="AP94" s="317"/>
      <c r="AQ94" s="94"/>
    </row>
    <row r="95" spans="1:43" ht="20.45" customHeight="1" x14ac:dyDescent="0.2">
      <c r="A95" s="1709"/>
      <c r="B95" s="1711"/>
      <c r="C95" s="48"/>
      <c r="D95" s="239">
        <f>'Team 1'!D95</f>
        <v>0</v>
      </c>
      <c r="E95" s="1190">
        <v>858968</v>
      </c>
      <c r="F95" s="1190" t="s">
        <v>3353</v>
      </c>
      <c r="G95" s="1190"/>
      <c r="H95" s="1194"/>
      <c r="I95" s="252" t="str">
        <f t="shared" si="12"/>
        <v xml:space="preserve">Freya </v>
      </c>
      <c r="J95" s="24" t="str">
        <f t="shared" si="13"/>
        <v>,Freya</v>
      </c>
      <c r="K95" s="57">
        <f t="shared" si="11"/>
        <v>0</v>
      </c>
      <c r="L95" s="30" t="str">
        <f t="shared" si="14"/>
        <v>000100</v>
      </c>
      <c r="M95" s="31">
        <f t="shared" si="19"/>
        <v>0</v>
      </c>
      <c r="N95" s="9"/>
      <c r="O95" s="94"/>
      <c r="P95" s="94"/>
      <c r="Q95" s="20"/>
      <c r="R95" s="20"/>
      <c r="S95" s="20"/>
      <c r="T95" s="20"/>
      <c r="U95" s="20"/>
      <c r="V95" s="20"/>
      <c r="W95" s="20"/>
      <c r="X95" s="20"/>
      <c r="Y95" s="20"/>
      <c r="Z95" s="20"/>
      <c r="AA95" s="20"/>
      <c r="AB95" s="20"/>
      <c r="AC95" s="20"/>
      <c r="AD95" s="1732"/>
      <c r="AE95" s="1682"/>
      <c r="AF95" s="306"/>
      <c r="AG95" s="77"/>
      <c r="AH95" s="293">
        <f t="shared" si="15"/>
        <v>858968</v>
      </c>
      <c r="AI95" s="293" t="str">
        <f t="shared" si="15"/>
        <v>Freya</v>
      </c>
      <c r="AJ95" s="293">
        <f t="shared" si="15"/>
        <v>0</v>
      </c>
      <c r="AK95" s="293"/>
      <c r="AL95" s="293"/>
      <c r="AM95" s="293"/>
      <c r="AN95" s="322"/>
      <c r="AO95" s="317"/>
      <c r="AP95" s="317"/>
      <c r="AQ95" s="94"/>
    </row>
    <row r="96" spans="1:43" ht="20.45" customHeight="1" x14ac:dyDescent="0.2">
      <c r="A96" s="1709"/>
      <c r="B96" s="1711"/>
      <c r="C96" s="48"/>
      <c r="D96" s="239">
        <f>'Team 1'!D96</f>
        <v>0</v>
      </c>
      <c r="E96" s="1190">
        <v>914974</v>
      </c>
      <c r="F96" s="1190" t="s">
        <v>3341</v>
      </c>
      <c r="G96" s="1190"/>
      <c r="H96" s="1194"/>
      <c r="I96" s="252" t="str">
        <f t="shared" si="12"/>
        <v xml:space="preserve">Chloe </v>
      </c>
      <c r="J96" s="24" t="str">
        <f t="shared" si="13"/>
        <v>,Chloe</v>
      </c>
      <c r="K96" s="57">
        <f t="shared" si="11"/>
        <v>0</v>
      </c>
      <c r="L96" s="30" t="str">
        <f t="shared" si="14"/>
        <v>000100</v>
      </c>
      <c r="M96" s="31">
        <f t="shared" si="19"/>
        <v>0</v>
      </c>
      <c r="N96" s="9"/>
      <c r="O96" s="94"/>
      <c r="P96" s="94"/>
      <c r="Q96" s="20"/>
      <c r="R96" s="20"/>
      <c r="S96" s="20"/>
      <c r="T96" s="20"/>
      <c r="U96" s="20"/>
      <c r="V96" s="20"/>
      <c r="W96" s="20"/>
      <c r="X96" s="20"/>
      <c r="Y96" s="20"/>
      <c r="Z96" s="20"/>
      <c r="AA96" s="20"/>
      <c r="AB96" s="20"/>
      <c r="AC96" s="20"/>
      <c r="AD96" s="1732"/>
      <c r="AE96" s="1682"/>
      <c r="AF96" s="306"/>
      <c r="AG96" s="77"/>
      <c r="AH96" s="293">
        <f t="shared" si="15"/>
        <v>914974</v>
      </c>
      <c r="AI96" s="293" t="str">
        <f t="shared" si="15"/>
        <v>Chloe</v>
      </c>
      <c r="AJ96" s="293">
        <f t="shared" si="15"/>
        <v>0</v>
      </c>
      <c r="AK96" s="293"/>
      <c r="AL96" s="293"/>
      <c r="AM96" s="293"/>
      <c r="AN96" s="322"/>
      <c r="AO96" s="317"/>
      <c r="AP96" s="317"/>
      <c r="AQ96" s="94"/>
    </row>
    <row r="97" spans="1:43" ht="20.45" customHeight="1" x14ac:dyDescent="0.2">
      <c r="A97" s="1709"/>
      <c r="B97" s="1711"/>
      <c r="C97" s="48"/>
      <c r="D97" s="239">
        <f>'Team 1'!D97</f>
        <v>0</v>
      </c>
      <c r="E97" s="1192">
        <v>907836</v>
      </c>
      <c r="F97" s="1190" t="s">
        <v>3328</v>
      </c>
      <c r="G97" s="1190"/>
      <c r="H97" s="1193"/>
      <c r="I97" s="252" t="str">
        <f t="shared" si="12"/>
        <v xml:space="preserve">Katie </v>
      </c>
      <c r="J97" s="24" t="str">
        <f t="shared" si="13"/>
        <v>,Katie</v>
      </c>
      <c r="K97" s="57">
        <f t="shared" si="11"/>
        <v>0</v>
      </c>
      <c r="L97" s="30" t="str">
        <f t="shared" si="14"/>
        <v>000100</v>
      </c>
      <c r="M97" s="31">
        <f t="shared" si="19"/>
        <v>0</v>
      </c>
      <c r="N97" s="9"/>
      <c r="O97" s="94"/>
      <c r="P97" s="94"/>
      <c r="Q97" s="20"/>
      <c r="R97" s="20"/>
      <c r="S97" s="20"/>
      <c r="T97" s="20"/>
      <c r="U97" s="20"/>
      <c r="V97" s="20"/>
      <c r="W97" s="20"/>
      <c r="X97" s="20"/>
      <c r="Y97" s="20"/>
      <c r="Z97" s="20"/>
      <c r="AA97" s="20"/>
      <c r="AB97" s="20"/>
      <c r="AC97" s="20"/>
      <c r="AD97" s="1732"/>
      <c r="AE97" s="1682"/>
      <c r="AF97" s="306"/>
      <c r="AG97" s="77"/>
      <c r="AH97" s="293">
        <f t="shared" si="15"/>
        <v>907836</v>
      </c>
      <c r="AI97" s="293" t="str">
        <f t="shared" si="15"/>
        <v>Katie</v>
      </c>
      <c r="AJ97" s="293">
        <f t="shared" si="15"/>
        <v>0</v>
      </c>
      <c r="AK97" s="293"/>
      <c r="AL97" s="293"/>
      <c r="AM97" s="293"/>
      <c r="AN97" s="322"/>
      <c r="AO97" s="317"/>
      <c r="AP97" s="317"/>
      <c r="AQ97" s="94"/>
    </row>
    <row r="98" spans="1:43" ht="20.45" customHeight="1" x14ac:dyDescent="0.2">
      <c r="A98" s="1709"/>
      <c r="B98" s="1711"/>
      <c r="C98" s="47"/>
      <c r="D98" s="239">
        <f>'Team 1'!D98</f>
        <v>0</v>
      </c>
      <c r="E98" s="1190">
        <v>1143359</v>
      </c>
      <c r="F98" s="1190" t="s">
        <v>3347</v>
      </c>
      <c r="G98" s="1190"/>
      <c r="H98" s="1194"/>
      <c r="I98" s="252" t="str">
        <f t="shared" si="12"/>
        <v xml:space="preserve">Jessica-May </v>
      </c>
      <c r="J98" s="24" t="str">
        <f t="shared" si="13"/>
        <v>,Jessica-May</v>
      </c>
      <c r="K98" s="57">
        <f t="shared" si="11"/>
        <v>0</v>
      </c>
      <c r="L98" s="30" t="str">
        <f t="shared" si="14"/>
        <v>000100</v>
      </c>
      <c r="M98" s="31">
        <f t="shared" si="19"/>
        <v>0</v>
      </c>
      <c r="N98" s="9"/>
      <c r="O98" s="94"/>
      <c r="P98" s="94"/>
      <c r="Q98" s="20"/>
      <c r="R98" s="20"/>
      <c r="S98" s="20"/>
      <c r="T98" s="20"/>
      <c r="U98" s="20"/>
      <c r="V98" s="20"/>
      <c r="W98" s="20"/>
      <c r="X98" s="20"/>
      <c r="Y98" s="20"/>
      <c r="Z98" s="20"/>
      <c r="AA98" s="20"/>
      <c r="AB98" s="20"/>
      <c r="AC98" s="20"/>
      <c r="AD98" s="1732"/>
      <c r="AE98" s="1682"/>
      <c r="AF98" s="305"/>
      <c r="AG98" s="76"/>
      <c r="AH98" s="293">
        <f t="shared" si="15"/>
        <v>1143359</v>
      </c>
      <c r="AI98" s="293" t="str">
        <f t="shared" si="15"/>
        <v>Jessica-May</v>
      </c>
      <c r="AJ98" s="293">
        <f t="shared" si="15"/>
        <v>0</v>
      </c>
      <c r="AK98" s="293"/>
      <c r="AL98" s="293"/>
      <c r="AM98" s="293"/>
      <c r="AN98" s="322"/>
      <c r="AO98" s="317"/>
      <c r="AP98" s="317"/>
      <c r="AQ98" s="94"/>
    </row>
    <row r="99" spans="1:43" ht="20.45" customHeight="1" x14ac:dyDescent="0.2">
      <c r="A99" s="1709"/>
      <c r="B99" s="1711"/>
      <c r="C99" s="48"/>
      <c r="D99" s="239">
        <f>'Team 1'!D99</f>
        <v>0</v>
      </c>
      <c r="E99" s="1190">
        <v>557406</v>
      </c>
      <c r="F99" s="1190" t="s">
        <v>3346</v>
      </c>
      <c r="G99" s="1190"/>
      <c r="H99" s="1194"/>
      <c r="I99" s="252" t="str">
        <f t="shared" si="12"/>
        <v xml:space="preserve">Rebecca </v>
      </c>
      <c r="J99" s="24" t="str">
        <f t="shared" si="13"/>
        <v>,Rebecca</v>
      </c>
      <c r="K99" s="57">
        <f t="shared" si="11"/>
        <v>0</v>
      </c>
      <c r="L99" s="30" t="str">
        <f t="shared" si="14"/>
        <v>000100</v>
      </c>
      <c r="M99" s="31">
        <f t="shared" si="19"/>
        <v>0</v>
      </c>
      <c r="N99" s="9"/>
      <c r="O99" s="94"/>
      <c r="P99" s="94"/>
      <c r="Q99" s="20"/>
      <c r="R99" s="20"/>
      <c r="S99" s="20"/>
      <c r="T99" s="20"/>
      <c r="U99" s="20"/>
      <c r="V99" s="20"/>
      <c r="W99" s="20"/>
      <c r="X99" s="20"/>
      <c r="Y99" s="20"/>
      <c r="Z99" s="20"/>
      <c r="AA99" s="20"/>
      <c r="AB99" s="20"/>
      <c r="AC99" s="20"/>
      <c r="AD99" s="1732"/>
      <c r="AE99" s="1682"/>
      <c r="AF99" s="306"/>
      <c r="AG99" s="77"/>
      <c r="AH99" s="293">
        <f t="shared" si="15"/>
        <v>557406</v>
      </c>
      <c r="AI99" s="293" t="str">
        <f t="shared" si="15"/>
        <v>Rebecca</v>
      </c>
      <c r="AJ99" s="293">
        <f t="shared" si="15"/>
        <v>0</v>
      </c>
      <c r="AK99" s="293"/>
      <c r="AL99" s="293"/>
      <c r="AM99" s="293"/>
      <c r="AN99" s="322"/>
      <c r="AO99" s="317"/>
      <c r="AP99" s="317"/>
      <c r="AQ99" s="94"/>
    </row>
    <row r="100" spans="1:43" ht="20.45" customHeight="1" x14ac:dyDescent="0.2">
      <c r="A100" s="1722">
        <v>50</v>
      </c>
      <c r="B100" s="1725" t="s">
        <v>83</v>
      </c>
      <c r="C100" s="48"/>
      <c r="D100" s="239">
        <f>'Team 1'!D100</f>
        <v>0</v>
      </c>
      <c r="E100" s="1192">
        <v>415177</v>
      </c>
      <c r="F100" s="1190" t="s">
        <v>3329</v>
      </c>
      <c r="G100" s="1190"/>
      <c r="H100" s="1193"/>
      <c r="I100" s="252" t="str">
        <f t="shared" si="12"/>
        <v xml:space="preserve">Samuel </v>
      </c>
      <c r="J100" s="24" t="str">
        <f t="shared" si="13"/>
        <v>,Samuel</v>
      </c>
      <c r="K100" s="57">
        <f t="shared" ref="K100:K105" si="20">IF(H100=0,0,IF(COUNTBLANK(H100)=1,"",ROUNDDOWN((K$2-H100)/365.25,0)))</f>
        <v>0</v>
      </c>
      <c r="L100" s="30" t="str">
        <f t="shared" si="14"/>
        <v>000100</v>
      </c>
      <c r="M100" s="31">
        <f t="shared" si="19"/>
        <v>0</v>
      </c>
      <c r="N100" s="9"/>
      <c r="O100" s="94"/>
      <c r="P100" s="94"/>
      <c r="Q100" s="20"/>
      <c r="R100" s="20"/>
      <c r="S100" s="20"/>
      <c r="T100" s="20"/>
      <c r="U100" s="20"/>
      <c r="V100" s="20"/>
      <c r="W100" s="20"/>
      <c r="X100" s="20"/>
      <c r="Y100" s="20"/>
      <c r="Z100" s="20"/>
      <c r="AA100" s="20"/>
      <c r="AB100" s="20"/>
      <c r="AC100" s="20"/>
      <c r="AD100" s="1732">
        <v>50</v>
      </c>
      <c r="AE100" s="1681" t="s">
        <v>83</v>
      </c>
      <c r="AF100" s="306"/>
      <c r="AG100" s="77"/>
      <c r="AH100" s="293">
        <f t="shared" si="15"/>
        <v>415177</v>
      </c>
      <c r="AI100" s="293" t="str">
        <f t="shared" si="15"/>
        <v>Samuel</v>
      </c>
      <c r="AJ100" s="293">
        <f t="shared" si="15"/>
        <v>0</v>
      </c>
      <c r="AK100" s="293"/>
      <c r="AL100" s="293"/>
      <c r="AM100" s="293"/>
      <c r="AN100" s="322"/>
      <c r="AO100" s="317"/>
      <c r="AP100" s="317"/>
      <c r="AQ100" s="94"/>
    </row>
    <row r="101" spans="1:43" ht="20.45" customHeight="1" x14ac:dyDescent="0.2">
      <c r="A101" s="1723"/>
      <c r="B101" s="1726"/>
      <c r="C101" s="48"/>
      <c r="D101" s="239">
        <f>'Team 1'!D101</f>
        <v>0</v>
      </c>
      <c r="E101" s="1190" t="s">
        <v>3354</v>
      </c>
      <c r="F101" s="1190" t="s">
        <v>3355</v>
      </c>
      <c r="G101" s="1190"/>
      <c r="H101" s="1194"/>
      <c r="I101" s="252" t="str">
        <f t="shared" si="12"/>
        <v xml:space="preserve">Jack </v>
      </c>
      <c r="J101" s="24" t="str">
        <f t="shared" si="13"/>
        <v>,Jack</v>
      </c>
      <c r="K101" s="57">
        <f t="shared" si="20"/>
        <v>0</v>
      </c>
      <c r="L101" s="30" t="str">
        <f t="shared" si="14"/>
        <v>000100</v>
      </c>
      <c r="M101" s="31">
        <f t="shared" si="19"/>
        <v>0</v>
      </c>
      <c r="N101" s="9"/>
      <c r="O101" s="94"/>
      <c r="P101" s="94"/>
      <c r="Q101" s="20"/>
      <c r="R101" s="20"/>
      <c r="S101" s="20"/>
      <c r="T101" s="20"/>
      <c r="U101" s="20"/>
      <c r="V101" s="20"/>
      <c r="W101" s="20"/>
      <c r="X101" s="20"/>
      <c r="Y101" s="20"/>
      <c r="Z101" s="20"/>
      <c r="AA101" s="20"/>
      <c r="AB101" s="20"/>
      <c r="AC101" s="20"/>
      <c r="AD101" s="1732"/>
      <c r="AE101" s="1681"/>
      <c r="AF101" s="306"/>
      <c r="AG101" s="77"/>
      <c r="AH101" s="293" t="str">
        <f t="shared" si="15"/>
        <v>75-950</v>
      </c>
      <c r="AI101" s="293" t="str">
        <f t="shared" si="15"/>
        <v>Jack</v>
      </c>
      <c r="AJ101" s="293">
        <f t="shared" si="15"/>
        <v>0</v>
      </c>
      <c r="AK101" s="293"/>
      <c r="AL101" s="293"/>
      <c r="AM101" s="293"/>
      <c r="AN101" s="322"/>
      <c r="AO101" s="317"/>
      <c r="AP101" s="317"/>
      <c r="AQ101" s="94"/>
    </row>
    <row r="102" spans="1:43" ht="20.45" customHeight="1" x14ac:dyDescent="0.2">
      <c r="A102" s="1723"/>
      <c r="B102" s="1726"/>
      <c r="C102" s="39"/>
      <c r="D102" s="239">
        <f>'Team 1'!D102</f>
        <v>0</v>
      </c>
      <c r="E102" s="1190">
        <v>1143353</v>
      </c>
      <c r="F102" s="1190" t="s">
        <v>3357</v>
      </c>
      <c r="G102" s="1190"/>
      <c r="H102" s="1194"/>
      <c r="I102" s="56" t="str">
        <f t="shared" si="12"/>
        <v xml:space="preserve">Aaron </v>
      </c>
      <c r="J102" s="56" t="str">
        <f t="shared" si="13"/>
        <v>,Aaron</v>
      </c>
      <c r="K102" s="57">
        <f t="shared" si="20"/>
        <v>0</v>
      </c>
      <c r="L102" s="30" t="str">
        <f t="shared" si="14"/>
        <v>000100</v>
      </c>
      <c r="M102" s="31">
        <f t="shared" si="19"/>
        <v>0</v>
      </c>
      <c r="N102" s="9"/>
      <c r="O102" s="94"/>
      <c r="P102" s="94"/>
      <c r="Q102" s="20"/>
      <c r="R102" s="20"/>
      <c r="S102" s="20"/>
      <c r="T102" s="20"/>
      <c r="U102" s="20"/>
      <c r="V102" s="20"/>
      <c r="W102" s="20"/>
      <c r="X102" s="20"/>
      <c r="Y102" s="20"/>
      <c r="Z102" s="20"/>
      <c r="AA102" s="20"/>
      <c r="AB102" s="20"/>
      <c r="AC102" s="20"/>
      <c r="AD102" s="1732"/>
      <c r="AE102" s="1681"/>
      <c r="AF102" s="301"/>
      <c r="AG102" s="302"/>
      <c r="AH102" s="293">
        <f t="shared" si="15"/>
        <v>1143353</v>
      </c>
      <c r="AI102" s="293" t="str">
        <f t="shared" si="15"/>
        <v>Aaron</v>
      </c>
      <c r="AJ102" s="293">
        <f t="shared" si="15"/>
        <v>0</v>
      </c>
      <c r="AK102" s="293"/>
      <c r="AL102" s="293"/>
      <c r="AM102" s="293"/>
      <c r="AN102" s="322"/>
      <c r="AO102" s="317"/>
      <c r="AP102" s="317"/>
      <c r="AQ102" s="94"/>
    </row>
    <row r="103" spans="1:43" ht="20.45" customHeight="1" x14ac:dyDescent="0.2">
      <c r="A103" s="1723"/>
      <c r="B103" s="1726"/>
      <c r="C103" s="39"/>
      <c r="D103" s="239">
        <f>'Team 1'!D103</f>
        <v>0</v>
      </c>
      <c r="E103" s="1190">
        <v>821364</v>
      </c>
      <c r="F103" s="1190" t="s">
        <v>3342</v>
      </c>
      <c r="G103" s="1190"/>
      <c r="H103" s="1194"/>
      <c r="I103" s="56"/>
      <c r="J103" s="56"/>
      <c r="K103" s="57">
        <f t="shared" si="20"/>
        <v>0</v>
      </c>
      <c r="L103" s="30" t="str">
        <f t="shared" si="14"/>
        <v>000100</v>
      </c>
      <c r="M103" s="31">
        <f t="shared" si="19"/>
        <v>0</v>
      </c>
      <c r="N103" s="9"/>
      <c r="O103" s="94"/>
      <c r="P103" s="94"/>
      <c r="Q103" s="20"/>
      <c r="R103" s="20"/>
      <c r="S103" s="20"/>
      <c r="T103" s="20"/>
      <c r="U103" s="20"/>
      <c r="V103" s="20"/>
      <c r="W103" s="20"/>
      <c r="X103" s="20"/>
      <c r="Y103" s="20"/>
      <c r="Z103" s="20"/>
      <c r="AA103" s="20"/>
      <c r="AB103" s="20"/>
      <c r="AC103" s="20"/>
      <c r="AD103" s="1732"/>
      <c r="AE103" s="1681"/>
      <c r="AF103" s="301"/>
      <c r="AG103" s="302"/>
      <c r="AH103" s="293">
        <f t="shared" si="15"/>
        <v>821364</v>
      </c>
      <c r="AI103" s="293" t="str">
        <f t="shared" si="15"/>
        <v>Matthew</v>
      </c>
      <c r="AJ103" s="293">
        <f t="shared" si="15"/>
        <v>0</v>
      </c>
      <c r="AK103" s="293"/>
      <c r="AL103" s="293"/>
      <c r="AM103" s="293"/>
      <c r="AN103" s="322"/>
      <c r="AO103" s="317"/>
      <c r="AP103" s="317"/>
      <c r="AQ103" s="94"/>
    </row>
    <row r="104" spans="1:43" ht="20.45" customHeight="1" x14ac:dyDescent="0.2">
      <c r="A104" s="1723"/>
      <c r="B104" s="1726"/>
      <c r="C104" s="39"/>
      <c r="D104" s="239">
        <f>'Team 1'!D104</f>
        <v>0</v>
      </c>
      <c r="E104" s="1191">
        <v>962266</v>
      </c>
      <c r="F104" s="1190" t="s">
        <v>3352</v>
      </c>
      <c r="G104" s="1190"/>
      <c r="H104" s="1194"/>
      <c r="I104" s="56"/>
      <c r="J104" s="56"/>
      <c r="K104" s="57">
        <f t="shared" si="20"/>
        <v>0</v>
      </c>
      <c r="L104" s="30" t="str">
        <f t="shared" si="14"/>
        <v>000100</v>
      </c>
      <c r="M104" s="31">
        <f t="shared" si="19"/>
        <v>0</v>
      </c>
      <c r="N104" s="9"/>
      <c r="O104" s="94"/>
      <c r="P104" s="94"/>
      <c r="Q104" s="20"/>
      <c r="R104" s="20"/>
      <c r="S104" s="20"/>
      <c r="T104" s="20"/>
      <c r="U104" s="20"/>
      <c r="V104" s="20"/>
      <c r="W104" s="20"/>
      <c r="X104" s="20"/>
      <c r="Y104" s="20"/>
      <c r="Z104" s="20"/>
      <c r="AA104" s="20"/>
      <c r="AB104" s="20"/>
      <c r="AC104" s="20"/>
      <c r="AD104" s="1732"/>
      <c r="AE104" s="1681"/>
      <c r="AF104" s="301"/>
      <c r="AG104" s="302"/>
      <c r="AH104" s="293">
        <f t="shared" si="15"/>
        <v>962266</v>
      </c>
      <c r="AI104" s="293" t="str">
        <f t="shared" si="15"/>
        <v>Jevon</v>
      </c>
      <c r="AJ104" s="293">
        <f t="shared" si="15"/>
        <v>0</v>
      </c>
      <c r="AK104" s="293"/>
      <c r="AL104" s="293"/>
      <c r="AM104" s="293"/>
      <c r="AN104" s="322"/>
      <c r="AO104" s="317"/>
      <c r="AP104" s="317"/>
      <c r="AQ104" s="94"/>
    </row>
    <row r="105" spans="1:43" ht="20.45" customHeight="1" thickBot="1" x14ac:dyDescent="0.25">
      <c r="A105" s="1724"/>
      <c r="B105" s="1727"/>
      <c r="C105" s="39"/>
      <c r="D105" s="239">
        <f>'Team 1'!D105</f>
        <v>0</v>
      </c>
      <c r="E105" s="1190">
        <v>392302</v>
      </c>
      <c r="F105" s="1190" t="s">
        <v>3356</v>
      </c>
      <c r="G105" s="1190"/>
      <c r="H105" s="1194"/>
      <c r="I105" s="56"/>
      <c r="J105" s="56"/>
      <c r="K105" s="57">
        <f t="shared" si="20"/>
        <v>0</v>
      </c>
      <c r="L105" s="30" t="str">
        <f t="shared" si="14"/>
        <v>000100</v>
      </c>
      <c r="M105" s="31">
        <f t="shared" si="19"/>
        <v>0</v>
      </c>
      <c r="N105" s="9"/>
      <c r="O105" s="94"/>
      <c r="P105" s="94"/>
      <c r="Q105" s="20"/>
      <c r="R105" s="20"/>
      <c r="S105" s="20"/>
      <c r="T105" s="20"/>
      <c r="U105" s="20"/>
      <c r="V105" s="20"/>
      <c r="W105" s="20"/>
      <c r="X105" s="20"/>
      <c r="Y105" s="20"/>
      <c r="Z105" s="20"/>
      <c r="AA105" s="20"/>
      <c r="AB105" s="20"/>
      <c r="AC105" s="20"/>
      <c r="AD105" s="1743"/>
      <c r="AE105" s="1744"/>
      <c r="AF105" s="323"/>
      <c r="AG105" s="324"/>
      <c r="AH105" s="325">
        <f t="shared" si="15"/>
        <v>392302</v>
      </c>
      <c r="AI105" s="325" t="str">
        <f t="shared" si="15"/>
        <v>Liam</v>
      </c>
      <c r="AJ105" s="325">
        <f t="shared" si="15"/>
        <v>0</v>
      </c>
      <c r="AK105" s="325"/>
      <c r="AL105" s="325"/>
      <c r="AM105" s="325"/>
      <c r="AN105" s="326"/>
      <c r="AO105" s="317"/>
      <c r="AP105" s="317"/>
      <c r="AQ105" s="94"/>
    </row>
    <row r="106" spans="1:43" ht="350.25" customHeight="1" x14ac:dyDescent="0.2">
      <c r="A106" s="94"/>
      <c r="B106" s="94"/>
      <c r="C106" s="94"/>
      <c r="D106" s="94"/>
      <c r="E106" s="496"/>
      <c r="F106" s="497"/>
      <c r="G106" s="497"/>
      <c r="H106" s="840"/>
      <c r="I106" s="94"/>
      <c r="J106" s="94"/>
      <c r="K106" s="94"/>
      <c r="L106" s="94"/>
      <c r="M106" s="94"/>
      <c r="Q106" s="94"/>
      <c r="R106" s="94"/>
      <c r="S106" s="94"/>
      <c r="T106" s="94"/>
      <c r="U106" s="94"/>
      <c r="V106" s="94"/>
      <c r="W106" s="94"/>
      <c r="X106" s="94"/>
      <c r="Y106" s="94"/>
      <c r="Z106" s="94"/>
      <c r="AA106" s="94"/>
      <c r="AB106" s="94"/>
      <c r="AC106" s="94"/>
      <c r="AD106" s="94"/>
      <c r="AE106" s="94"/>
      <c r="AF106" s="94"/>
      <c r="AG106" s="94"/>
      <c r="AH106" s="94"/>
      <c r="AI106" s="94"/>
      <c r="AJ106" s="94"/>
      <c r="AK106" s="94"/>
      <c r="AL106" s="94"/>
      <c r="AM106" s="94"/>
      <c r="AN106" s="94"/>
      <c r="AO106" s="94"/>
      <c r="AP106" s="94"/>
      <c r="AQ106" s="94"/>
    </row>
    <row r="107" spans="1:43" x14ac:dyDescent="0.2">
      <c r="E107" s="496"/>
      <c r="F107" s="497"/>
      <c r="G107" s="497"/>
      <c r="H107" s="840"/>
    </row>
    <row r="108" spans="1:43" x14ac:dyDescent="0.2">
      <c r="E108" s="496"/>
      <c r="F108" s="497"/>
      <c r="G108" s="497"/>
      <c r="H108" s="840"/>
    </row>
    <row r="109" spans="1:43" x14ac:dyDescent="0.2">
      <c r="E109" s="496"/>
      <c r="F109" s="497"/>
      <c r="G109" s="497"/>
      <c r="H109" s="840"/>
    </row>
    <row r="110" spans="1:43" x14ac:dyDescent="0.2">
      <c r="E110" s="496"/>
      <c r="F110" s="497"/>
      <c r="G110" s="497"/>
      <c r="H110" s="840"/>
    </row>
    <row r="111" spans="1:43" x14ac:dyDescent="0.2">
      <c r="E111" s="496"/>
      <c r="F111" s="497"/>
      <c r="G111" s="497"/>
      <c r="H111" s="840"/>
    </row>
    <row r="112" spans="1:43" x14ac:dyDescent="0.2">
      <c r="E112" s="496"/>
      <c r="F112" s="497"/>
      <c r="G112" s="497"/>
      <c r="H112" s="840"/>
    </row>
    <row r="113" spans="5:8" x14ac:dyDescent="0.2">
      <c r="E113" s="496"/>
      <c r="F113" s="497"/>
      <c r="G113" s="497"/>
      <c r="H113" s="840"/>
    </row>
    <row r="114" spans="5:8" x14ac:dyDescent="0.2">
      <c r="E114" s="496"/>
      <c r="F114" s="497"/>
      <c r="G114" s="497"/>
      <c r="H114" s="840"/>
    </row>
    <row r="115" spans="5:8" x14ac:dyDescent="0.2">
      <c r="E115" s="496"/>
      <c r="F115" s="497"/>
      <c r="G115" s="497"/>
      <c r="H115" s="840"/>
    </row>
    <row r="116" spans="5:8" x14ac:dyDescent="0.2">
      <c r="E116" s="496"/>
      <c r="F116" s="497"/>
      <c r="G116" s="497"/>
      <c r="H116" s="840"/>
    </row>
    <row r="117" spans="5:8" x14ac:dyDescent="0.2">
      <c r="E117" s="496"/>
      <c r="F117" s="497"/>
      <c r="G117" s="497"/>
      <c r="H117" s="840"/>
    </row>
    <row r="118" spans="5:8" x14ac:dyDescent="0.2">
      <c r="E118" s="496"/>
      <c r="F118" s="497"/>
      <c r="G118" s="497"/>
      <c r="H118" s="840"/>
    </row>
    <row r="119" spans="5:8" x14ac:dyDescent="0.2">
      <c r="E119" s="496"/>
      <c r="F119" s="497"/>
      <c r="G119" s="497"/>
      <c r="H119" s="840"/>
    </row>
    <row r="120" spans="5:8" x14ac:dyDescent="0.2">
      <c r="E120" s="496"/>
      <c r="F120" s="497"/>
      <c r="G120" s="497"/>
      <c r="H120" s="840"/>
    </row>
    <row r="121" spans="5:8" x14ac:dyDescent="0.2">
      <c r="E121" s="496"/>
      <c r="F121" s="497"/>
      <c r="G121" s="497"/>
      <c r="H121" s="840"/>
    </row>
    <row r="122" spans="5:8" x14ac:dyDescent="0.2">
      <c r="E122" s="496"/>
      <c r="F122" s="497"/>
      <c r="G122" s="497"/>
      <c r="H122" s="840"/>
    </row>
    <row r="123" spans="5:8" x14ac:dyDescent="0.2">
      <c r="E123" s="496"/>
      <c r="F123" s="497"/>
      <c r="G123" s="497"/>
      <c r="H123" s="840"/>
    </row>
    <row r="124" spans="5:8" x14ac:dyDescent="0.2">
      <c r="E124" s="496"/>
      <c r="F124" s="497"/>
      <c r="G124" s="497"/>
      <c r="H124" s="840"/>
    </row>
    <row r="125" spans="5:8" x14ac:dyDescent="0.2">
      <c r="E125" s="496"/>
      <c r="F125" s="497"/>
      <c r="G125" s="497"/>
      <c r="H125" s="840"/>
    </row>
    <row r="126" spans="5:8" x14ac:dyDescent="0.2">
      <c r="E126" s="496"/>
      <c r="F126" s="497"/>
      <c r="G126" s="497"/>
      <c r="H126" s="840"/>
    </row>
    <row r="127" spans="5:8" x14ac:dyDescent="0.2">
      <c r="E127" s="496"/>
      <c r="F127" s="497"/>
      <c r="G127" s="497"/>
      <c r="H127" s="840"/>
    </row>
    <row r="128" spans="5:8" x14ac:dyDescent="0.2">
      <c r="E128" s="496"/>
      <c r="F128" s="497"/>
      <c r="G128" s="497"/>
      <c r="H128" s="840"/>
    </row>
    <row r="129" spans="5:8" x14ac:dyDescent="0.2">
      <c r="E129" s="496"/>
      <c r="F129" s="497"/>
      <c r="G129" s="497"/>
      <c r="H129" s="840"/>
    </row>
    <row r="130" spans="5:8" x14ac:dyDescent="0.2">
      <c r="E130" s="496"/>
      <c r="F130" s="497"/>
      <c r="G130" s="497"/>
      <c r="H130" s="840"/>
    </row>
    <row r="131" spans="5:8" x14ac:dyDescent="0.2">
      <c r="E131" s="496"/>
      <c r="F131" s="497"/>
      <c r="G131" s="497"/>
      <c r="H131" s="840"/>
    </row>
    <row r="132" spans="5:8" x14ac:dyDescent="0.2">
      <c r="E132" s="496"/>
      <c r="F132" s="497"/>
      <c r="G132" s="497"/>
      <c r="H132" s="840"/>
    </row>
    <row r="133" spans="5:8" x14ac:dyDescent="0.2">
      <c r="E133" s="496"/>
      <c r="F133" s="497"/>
      <c r="G133" s="497"/>
      <c r="H133" s="840"/>
    </row>
    <row r="134" spans="5:8" x14ac:dyDescent="0.2">
      <c r="E134" s="496"/>
      <c r="F134" s="497"/>
      <c r="G134" s="497"/>
      <c r="H134" s="840"/>
    </row>
    <row r="135" spans="5:8" x14ac:dyDescent="0.2">
      <c r="E135" s="496"/>
      <c r="F135" s="497"/>
      <c r="G135" s="497"/>
      <c r="H135" s="840"/>
    </row>
    <row r="136" spans="5:8" x14ac:dyDescent="0.2">
      <c r="E136" s="496"/>
      <c r="F136" s="497"/>
      <c r="G136" s="497"/>
      <c r="H136" s="840"/>
    </row>
    <row r="137" spans="5:8" x14ac:dyDescent="0.2">
      <c r="E137" s="496"/>
      <c r="F137" s="497"/>
      <c r="G137" s="497"/>
      <c r="H137" s="840"/>
    </row>
    <row r="138" spans="5:8" x14ac:dyDescent="0.2">
      <c r="E138" s="496"/>
      <c r="F138" s="497"/>
      <c r="G138" s="497"/>
      <c r="H138" s="840"/>
    </row>
    <row r="139" spans="5:8" x14ac:dyDescent="0.2">
      <c r="E139" s="496"/>
      <c r="F139" s="497"/>
      <c r="G139" s="497"/>
      <c r="H139" s="840"/>
    </row>
    <row r="140" spans="5:8" x14ac:dyDescent="0.2">
      <c r="E140" s="496"/>
      <c r="F140" s="497"/>
      <c r="G140" s="497"/>
      <c r="H140" s="840"/>
    </row>
    <row r="141" spans="5:8" x14ac:dyDescent="0.2">
      <c r="E141" s="497"/>
      <c r="F141" s="497"/>
      <c r="G141" s="497"/>
      <c r="H141" s="840"/>
    </row>
    <row r="142" spans="5:8" x14ac:dyDescent="0.2">
      <c r="E142" s="497"/>
      <c r="F142" s="497"/>
      <c r="G142" s="497"/>
      <c r="H142" s="840"/>
    </row>
    <row r="143" spans="5:8" x14ac:dyDescent="0.2">
      <c r="E143" s="497"/>
      <c r="F143" s="497"/>
      <c r="G143" s="497"/>
      <c r="H143" s="840"/>
    </row>
    <row r="144" spans="5:8" x14ac:dyDescent="0.2">
      <c r="E144" s="497"/>
      <c r="F144" s="497"/>
      <c r="G144" s="497"/>
      <c r="H144" s="840"/>
    </row>
    <row r="145" spans="5:8" x14ac:dyDescent="0.2">
      <c r="E145" s="497"/>
      <c r="F145" s="497"/>
      <c r="G145" s="497"/>
      <c r="H145" s="840"/>
    </row>
    <row r="146" spans="5:8" x14ac:dyDescent="0.2">
      <c r="E146" s="497"/>
      <c r="F146" s="497"/>
      <c r="G146" s="497"/>
      <c r="H146" s="840"/>
    </row>
    <row r="147" spans="5:8" x14ac:dyDescent="0.2">
      <c r="E147" s="497"/>
      <c r="F147" s="497"/>
      <c r="G147" s="497"/>
      <c r="H147" s="840"/>
    </row>
    <row r="148" spans="5:8" x14ac:dyDescent="0.2">
      <c r="E148" s="497"/>
      <c r="F148" s="497"/>
      <c r="G148" s="497"/>
      <c r="H148" s="840"/>
    </row>
    <row r="149" spans="5:8" x14ac:dyDescent="0.2">
      <c r="E149" s="497"/>
      <c r="F149" s="497"/>
      <c r="G149" s="497"/>
      <c r="H149" s="840"/>
    </row>
    <row r="150" spans="5:8" x14ac:dyDescent="0.2">
      <c r="E150" s="497"/>
      <c r="F150" s="497"/>
      <c r="G150" s="497"/>
      <c r="H150" s="840"/>
    </row>
    <row r="151" spans="5:8" x14ac:dyDescent="0.2">
      <c r="E151" s="497"/>
      <c r="F151" s="497"/>
      <c r="G151" s="497"/>
      <c r="H151" s="840"/>
    </row>
    <row r="152" spans="5:8" x14ac:dyDescent="0.2">
      <c r="E152" s="497"/>
      <c r="F152" s="497"/>
      <c r="G152" s="497"/>
      <c r="H152" s="840"/>
    </row>
    <row r="153" spans="5:8" x14ac:dyDescent="0.2">
      <c r="E153" s="497"/>
      <c r="F153" s="497"/>
      <c r="G153" s="497"/>
      <c r="H153" s="840"/>
    </row>
    <row r="154" spans="5:8" x14ac:dyDescent="0.2">
      <c r="E154" s="497"/>
      <c r="F154" s="497"/>
      <c r="G154" s="497"/>
      <c r="H154" s="840"/>
    </row>
    <row r="155" spans="5:8" x14ac:dyDescent="0.2">
      <c r="E155" s="497"/>
      <c r="F155" s="497"/>
      <c r="G155" s="497"/>
      <c r="H155" s="840"/>
    </row>
    <row r="156" spans="5:8" x14ac:dyDescent="0.2">
      <c r="E156" s="497"/>
      <c r="F156" s="497"/>
      <c r="G156" s="497"/>
      <c r="H156" s="840"/>
    </row>
    <row r="157" spans="5:8" x14ac:dyDescent="0.2">
      <c r="E157" s="497"/>
      <c r="F157" s="497"/>
      <c r="G157" s="497"/>
      <c r="H157" s="840"/>
    </row>
    <row r="158" spans="5:8" x14ac:dyDescent="0.2">
      <c r="E158" s="497"/>
      <c r="F158" s="497"/>
      <c r="G158" s="497"/>
      <c r="H158" s="840"/>
    </row>
    <row r="159" spans="5:8" x14ac:dyDescent="0.2">
      <c r="E159" s="497"/>
      <c r="F159" s="497"/>
      <c r="G159" s="497"/>
      <c r="H159" s="840"/>
    </row>
    <row r="160" spans="5:8" x14ac:dyDescent="0.2">
      <c r="E160" s="497"/>
      <c r="F160" s="497"/>
      <c r="G160" s="497"/>
      <c r="H160" s="840"/>
    </row>
    <row r="161" spans="5:8" x14ac:dyDescent="0.2">
      <c r="E161" s="497"/>
      <c r="F161" s="497"/>
      <c r="G161" s="497"/>
      <c r="H161" s="840"/>
    </row>
    <row r="162" spans="5:8" x14ac:dyDescent="0.2">
      <c r="E162" s="497"/>
      <c r="F162" s="497"/>
      <c r="G162" s="497"/>
      <c r="H162" s="840"/>
    </row>
    <row r="163" spans="5:8" x14ac:dyDescent="0.2">
      <c r="E163" s="497"/>
      <c r="F163" s="497"/>
      <c r="G163" s="497"/>
      <c r="H163" s="840"/>
    </row>
    <row r="164" spans="5:8" x14ac:dyDescent="0.2">
      <c r="E164" s="497"/>
      <c r="F164" s="497"/>
      <c r="G164" s="497"/>
      <c r="H164" s="840"/>
    </row>
    <row r="165" spans="5:8" x14ac:dyDescent="0.2">
      <c r="E165" s="497"/>
      <c r="F165" s="497"/>
      <c r="G165" s="497"/>
      <c r="H165" s="840"/>
    </row>
    <row r="166" spans="5:8" x14ac:dyDescent="0.2">
      <c r="E166" s="497"/>
      <c r="F166" s="497"/>
      <c r="G166" s="497"/>
      <c r="H166" s="840"/>
    </row>
    <row r="167" spans="5:8" x14ac:dyDescent="0.2">
      <c r="E167" s="497"/>
      <c r="F167" s="497"/>
      <c r="G167" s="497"/>
      <c r="H167" s="840"/>
    </row>
    <row r="168" spans="5:8" x14ac:dyDescent="0.2">
      <c r="E168" s="497"/>
      <c r="F168" s="497"/>
      <c r="G168" s="497"/>
      <c r="H168" s="840"/>
    </row>
    <row r="169" spans="5:8" x14ac:dyDescent="0.2">
      <c r="E169" s="497"/>
      <c r="F169" s="497"/>
      <c r="G169" s="497"/>
      <c r="H169" s="840"/>
    </row>
    <row r="170" spans="5:8" x14ac:dyDescent="0.2">
      <c r="E170" s="497"/>
      <c r="F170" s="497"/>
      <c r="G170" s="497"/>
      <c r="H170" s="840"/>
    </row>
    <row r="171" spans="5:8" x14ac:dyDescent="0.2">
      <c r="E171" s="497"/>
      <c r="F171" s="497"/>
      <c r="G171" s="497"/>
      <c r="H171" s="840"/>
    </row>
    <row r="172" spans="5:8" x14ac:dyDescent="0.2">
      <c r="E172" s="497"/>
      <c r="F172" s="497"/>
      <c r="G172" s="497"/>
      <c r="H172" s="840"/>
    </row>
    <row r="173" spans="5:8" x14ac:dyDescent="0.2">
      <c r="E173" s="497"/>
      <c r="F173" s="497"/>
      <c r="G173" s="497"/>
      <c r="H173" s="840"/>
    </row>
    <row r="174" spans="5:8" x14ac:dyDescent="0.2">
      <c r="E174" s="497"/>
      <c r="F174" s="497"/>
      <c r="G174" s="497"/>
      <c r="H174" s="840"/>
    </row>
    <row r="175" spans="5:8" x14ac:dyDescent="0.2">
      <c r="E175" s="497"/>
      <c r="F175" s="497"/>
      <c r="G175" s="497"/>
      <c r="H175" s="840"/>
    </row>
    <row r="176" spans="5:8" x14ac:dyDescent="0.2">
      <c r="E176" s="497"/>
      <c r="F176" s="497"/>
      <c r="G176" s="497"/>
      <c r="H176" s="840"/>
    </row>
    <row r="177" spans="5:8" x14ac:dyDescent="0.2">
      <c r="E177" s="497"/>
      <c r="F177" s="497"/>
      <c r="G177" s="497"/>
      <c r="H177" s="840"/>
    </row>
    <row r="178" spans="5:8" x14ac:dyDescent="0.2">
      <c r="E178" s="497"/>
      <c r="F178" s="497"/>
      <c r="G178" s="497"/>
      <c r="H178" s="840"/>
    </row>
    <row r="179" spans="5:8" x14ac:dyDescent="0.2">
      <c r="E179" s="497"/>
      <c r="F179" s="497"/>
      <c r="G179" s="497"/>
      <c r="H179" s="840"/>
    </row>
    <row r="180" spans="5:8" x14ac:dyDescent="0.2">
      <c r="E180" s="497"/>
      <c r="F180" s="497"/>
      <c r="G180" s="497"/>
      <c r="H180" s="840"/>
    </row>
    <row r="181" spans="5:8" x14ac:dyDescent="0.2">
      <c r="E181" s="497"/>
      <c r="F181" s="497"/>
      <c r="G181" s="497"/>
      <c r="H181" s="840"/>
    </row>
    <row r="182" spans="5:8" x14ac:dyDescent="0.2">
      <c r="E182" s="497"/>
      <c r="F182" s="497"/>
      <c r="G182" s="497"/>
      <c r="H182" s="840"/>
    </row>
    <row r="183" spans="5:8" x14ac:dyDescent="0.2">
      <c r="E183" s="497"/>
      <c r="F183" s="497"/>
      <c r="G183" s="497"/>
      <c r="H183" s="840"/>
    </row>
    <row r="184" spans="5:8" x14ac:dyDescent="0.2">
      <c r="E184" s="497"/>
      <c r="F184" s="497"/>
      <c r="G184" s="497"/>
      <c r="H184" s="840"/>
    </row>
    <row r="185" spans="5:8" x14ac:dyDescent="0.2">
      <c r="E185" s="497"/>
      <c r="F185" s="497"/>
      <c r="G185" s="497"/>
      <c r="H185" s="840"/>
    </row>
    <row r="186" spans="5:8" x14ac:dyDescent="0.2">
      <c r="E186" s="497"/>
      <c r="F186" s="497"/>
      <c r="G186" s="497"/>
      <c r="H186" s="840"/>
    </row>
    <row r="187" spans="5:8" x14ac:dyDescent="0.2">
      <c r="E187" s="497"/>
      <c r="F187" s="497"/>
      <c r="G187" s="497"/>
      <c r="H187" s="840"/>
    </row>
    <row r="188" spans="5:8" x14ac:dyDescent="0.2">
      <c r="E188" s="497"/>
      <c r="F188" s="497"/>
      <c r="G188" s="497"/>
      <c r="H188" s="840"/>
    </row>
    <row r="189" spans="5:8" x14ac:dyDescent="0.2">
      <c r="E189" s="497"/>
      <c r="F189" s="497"/>
      <c r="G189" s="497"/>
      <c r="H189" s="840"/>
    </row>
    <row r="190" spans="5:8" x14ac:dyDescent="0.2">
      <c r="E190" s="497"/>
      <c r="F190" s="497"/>
      <c r="G190" s="497"/>
      <c r="H190" s="840"/>
    </row>
    <row r="191" spans="5:8" x14ac:dyDescent="0.2">
      <c r="E191" s="497"/>
      <c r="F191" s="497"/>
      <c r="G191" s="497"/>
      <c r="H191" s="840"/>
    </row>
    <row r="192" spans="5:8" x14ac:dyDescent="0.2">
      <c r="E192" s="497"/>
      <c r="F192" s="497"/>
      <c r="G192" s="497"/>
      <c r="H192" s="840"/>
    </row>
    <row r="193" spans="5:8" x14ac:dyDescent="0.2">
      <c r="E193" s="497"/>
      <c r="F193" s="497"/>
      <c r="G193" s="497"/>
      <c r="H193" s="840"/>
    </row>
    <row r="194" spans="5:8" x14ac:dyDescent="0.2">
      <c r="E194" s="497"/>
      <c r="F194" s="497"/>
      <c r="G194" s="497"/>
      <c r="H194" s="840"/>
    </row>
    <row r="195" spans="5:8" x14ac:dyDescent="0.2">
      <c r="E195" s="497"/>
      <c r="F195" s="497"/>
      <c r="G195" s="497"/>
      <c r="H195" s="840"/>
    </row>
    <row r="196" spans="5:8" x14ac:dyDescent="0.2">
      <c r="E196" s="497"/>
      <c r="F196" s="497"/>
      <c r="G196" s="497"/>
      <c r="H196" s="840"/>
    </row>
    <row r="197" spans="5:8" x14ac:dyDescent="0.2">
      <c r="E197" s="497"/>
      <c r="F197" s="497"/>
      <c r="G197" s="497"/>
      <c r="H197" s="840"/>
    </row>
    <row r="198" spans="5:8" x14ac:dyDescent="0.2">
      <c r="E198" s="497"/>
      <c r="F198" s="497"/>
      <c r="G198" s="497"/>
      <c r="H198" s="840"/>
    </row>
    <row r="199" spans="5:8" x14ac:dyDescent="0.2">
      <c r="E199" s="497"/>
      <c r="F199" s="497"/>
      <c r="G199" s="497"/>
      <c r="H199" s="840"/>
    </row>
    <row r="200" spans="5:8" x14ac:dyDescent="0.2">
      <c r="E200" s="497"/>
      <c r="F200" s="497"/>
      <c r="G200" s="497"/>
      <c r="H200" s="840"/>
    </row>
    <row r="201" spans="5:8" x14ac:dyDescent="0.2">
      <c r="E201" s="497"/>
      <c r="F201" s="497"/>
      <c r="G201" s="497"/>
      <c r="H201" s="840"/>
    </row>
    <row r="202" spans="5:8" x14ac:dyDescent="0.2">
      <c r="E202" s="497"/>
      <c r="F202" s="497"/>
      <c r="G202" s="497"/>
      <c r="H202" s="840"/>
    </row>
    <row r="203" spans="5:8" x14ac:dyDescent="0.2">
      <c r="E203" s="497"/>
      <c r="F203" s="497"/>
      <c r="G203" s="497"/>
      <c r="H203" s="840"/>
    </row>
    <row r="204" spans="5:8" x14ac:dyDescent="0.2">
      <c r="E204" s="497"/>
      <c r="F204" s="497"/>
      <c r="G204" s="497"/>
      <c r="H204" s="840"/>
    </row>
    <row r="205" spans="5:8" x14ac:dyDescent="0.2">
      <c r="E205" s="497"/>
      <c r="F205" s="497"/>
      <c r="G205" s="497"/>
      <c r="H205" s="840"/>
    </row>
    <row r="206" spans="5:8" x14ac:dyDescent="0.2">
      <c r="E206" s="497"/>
      <c r="F206" s="497"/>
      <c r="G206" s="497"/>
      <c r="H206" s="840"/>
    </row>
    <row r="207" spans="5:8" x14ac:dyDescent="0.2">
      <c r="E207" s="497"/>
      <c r="F207" s="497"/>
      <c r="G207" s="497"/>
      <c r="H207" s="840"/>
    </row>
    <row r="208" spans="5:8" x14ac:dyDescent="0.2">
      <c r="E208" s="497"/>
      <c r="F208" s="497"/>
      <c r="G208" s="497"/>
      <c r="H208" s="840"/>
    </row>
    <row r="209" spans="5:8" x14ac:dyDescent="0.2">
      <c r="E209" s="497"/>
      <c r="F209" s="497"/>
      <c r="G209" s="497"/>
      <c r="H209" s="840"/>
    </row>
    <row r="210" spans="5:8" x14ac:dyDescent="0.2">
      <c r="E210" s="497"/>
      <c r="F210" s="497"/>
      <c r="G210" s="497"/>
      <c r="H210" s="840"/>
    </row>
    <row r="211" spans="5:8" x14ac:dyDescent="0.2">
      <c r="E211" s="497"/>
      <c r="F211" s="497"/>
      <c r="G211" s="497"/>
      <c r="H211" s="840"/>
    </row>
    <row r="212" spans="5:8" x14ac:dyDescent="0.2">
      <c r="E212" s="497"/>
      <c r="F212" s="497"/>
      <c r="G212" s="497"/>
      <c r="H212" s="840"/>
    </row>
    <row r="213" spans="5:8" x14ac:dyDescent="0.2">
      <c r="E213" s="497"/>
      <c r="F213" s="497"/>
      <c r="G213" s="497"/>
      <c r="H213" s="840"/>
    </row>
    <row r="214" spans="5:8" x14ac:dyDescent="0.2">
      <c r="E214" s="497"/>
      <c r="F214" s="497"/>
      <c r="G214" s="497"/>
      <c r="H214" s="840"/>
    </row>
    <row r="215" spans="5:8" x14ac:dyDescent="0.2">
      <c r="E215" s="497"/>
      <c r="F215" s="497"/>
      <c r="G215" s="497"/>
      <c r="H215" s="840"/>
    </row>
    <row r="216" spans="5:8" x14ac:dyDescent="0.2">
      <c r="E216" s="497"/>
      <c r="F216" s="497"/>
      <c r="G216" s="497"/>
      <c r="H216" s="840"/>
    </row>
    <row r="217" spans="5:8" x14ac:dyDescent="0.2">
      <c r="E217" s="497"/>
      <c r="F217" s="497"/>
      <c r="G217" s="497"/>
      <c r="H217" s="840"/>
    </row>
    <row r="218" spans="5:8" x14ac:dyDescent="0.2">
      <c r="E218" s="497"/>
      <c r="F218" s="497"/>
      <c r="G218" s="497"/>
      <c r="H218" s="840"/>
    </row>
    <row r="219" spans="5:8" x14ac:dyDescent="0.2">
      <c r="E219" s="497"/>
      <c r="F219" s="497"/>
      <c r="G219" s="497"/>
      <c r="H219" s="840"/>
    </row>
    <row r="220" spans="5:8" x14ac:dyDescent="0.2">
      <c r="E220" s="497"/>
      <c r="F220" s="497"/>
      <c r="G220" s="497"/>
      <c r="H220" s="840"/>
    </row>
    <row r="221" spans="5:8" x14ac:dyDescent="0.2">
      <c r="E221" s="497"/>
      <c r="F221" s="497"/>
      <c r="G221" s="497"/>
      <c r="H221" s="840"/>
    </row>
    <row r="222" spans="5:8" x14ac:dyDescent="0.2">
      <c r="E222" s="497"/>
      <c r="F222" s="497"/>
      <c r="G222" s="497"/>
      <c r="H222" s="840"/>
    </row>
    <row r="223" spans="5:8" x14ac:dyDescent="0.2">
      <c r="E223" s="497"/>
      <c r="F223" s="497"/>
      <c r="G223" s="497"/>
      <c r="H223" s="840"/>
    </row>
    <row r="224" spans="5:8" x14ac:dyDescent="0.2">
      <c r="E224" s="497"/>
      <c r="F224" s="497"/>
      <c r="G224" s="497"/>
      <c r="H224" s="840"/>
    </row>
    <row r="225" spans="5:8" x14ac:dyDescent="0.2">
      <c r="E225" s="497"/>
      <c r="F225" s="497"/>
      <c r="G225" s="497"/>
      <c r="H225" s="840"/>
    </row>
    <row r="226" spans="5:8" x14ac:dyDescent="0.2">
      <c r="E226" s="497"/>
      <c r="F226" s="497"/>
      <c r="G226" s="497"/>
      <c r="H226" s="840"/>
    </row>
    <row r="227" spans="5:8" x14ac:dyDescent="0.2">
      <c r="E227" s="497"/>
      <c r="F227" s="497"/>
      <c r="G227" s="497"/>
      <c r="H227" s="840"/>
    </row>
    <row r="228" spans="5:8" x14ac:dyDescent="0.2">
      <c r="E228" s="497"/>
      <c r="F228" s="497"/>
      <c r="G228" s="497"/>
      <c r="H228" s="840"/>
    </row>
    <row r="229" spans="5:8" x14ac:dyDescent="0.2">
      <c r="E229" s="497"/>
      <c r="F229" s="497"/>
      <c r="G229" s="497"/>
      <c r="H229" s="840"/>
    </row>
    <row r="230" spans="5:8" x14ac:dyDescent="0.2">
      <c r="E230" s="497"/>
      <c r="F230" s="497"/>
      <c r="G230" s="497"/>
      <c r="H230" s="840"/>
    </row>
    <row r="231" spans="5:8" x14ac:dyDescent="0.2">
      <c r="E231" s="497"/>
      <c r="F231" s="497"/>
      <c r="G231" s="497"/>
      <c r="H231" s="840"/>
    </row>
    <row r="232" spans="5:8" x14ac:dyDescent="0.2">
      <c r="E232" s="497"/>
      <c r="F232" s="497"/>
      <c r="G232" s="497"/>
      <c r="H232" s="840"/>
    </row>
    <row r="233" spans="5:8" x14ac:dyDescent="0.2">
      <c r="E233" s="497"/>
      <c r="F233" s="497"/>
      <c r="G233" s="497"/>
      <c r="H233" s="840"/>
    </row>
    <row r="234" spans="5:8" x14ac:dyDescent="0.2">
      <c r="E234" s="497"/>
      <c r="F234" s="497"/>
      <c r="G234" s="497"/>
      <c r="H234" s="840"/>
    </row>
    <row r="235" spans="5:8" x14ac:dyDescent="0.2">
      <c r="E235" s="497"/>
      <c r="F235" s="497"/>
      <c r="G235" s="497"/>
      <c r="H235" s="840"/>
    </row>
    <row r="236" spans="5:8" x14ac:dyDescent="0.2">
      <c r="E236" s="497"/>
      <c r="F236" s="497"/>
      <c r="G236" s="497"/>
      <c r="H236" s="840"/>
    </row>
    <row r="237" spans="5:8" x14ac:dyDescent="0.2">
      <c r="E237" s="497"/>
      <c r="F237" s="497"/>
      <c r="G237" s="497"/>
      <c r="H237" s="840"/>
    </row>
    <row r="238" spans="5:8" x14ac:dyDescent="0.2">
      <c r="E238" s="497"/>
      <c r="F238" s="497"/>
      <c r="G238" s="497"/>
      <c r="H238" s="840"/>
    </row>
    <row r="239" spans="5:8" x14ac:dyDescent="0.2">
      <c r="E239" s="497"/>
      <c r="F239" s="497"/>
      <c r="G239" s="497"/>
      <c r="H239" s="840"/>
    </row>
    <row r="240" spans="5:8" x14ac:dyDescent="0.2">
      <c r="E240" s="497"/>
      <c r="F240" s="497"/>
      <c r="G240" s="497"/>
      <c r="H240" s="840"/>
    </row>
    <row r="241" spans="5:8" x14ac:dyDescent="0.2">
      <c r="E241" s="497"/>
      <c r="F241" s="497"/>
      <c r="G241" s="497"/>
      <c r="H241" s="840"/>
    </row>
    <row r="242" spans="5:8" x14ac:dyDescent="0.2">
      <c r="E242" s="497"/>
      <c r="F242" s="497"/>
      <c r="G242" s="497"/>
      <c r="H242" s="840"/>
    </row>
    <row r="243" spans="5:8" x14ac:dyDescent="0.2">
      <c r="E243" s="497"/>
      <c r="F243" s="497"/>
      <c r="G243" s="497"/>
      <c r="H243" s="840"/>
    </row>
    <row r="244" spans="5:8" x14ac:dyDescent="0.2">
      <c r="E244" s="497"/>
      <c r="F244" s="497"/>
      <c r="G244" s="497"/>
      <c r="H244" s="840"/>
    </row>
    <row r="245" spans="5:8" x14ac:dyDescent="0.2">
      <c r="E245" s="497"/>
      <c r="F245" s="497"/>
      <c r="G245" s="497"/>
      <c r="H245" s="840"/>
    </row>
    <row r="246" spans="5:8" x14ac:dyDescent="0.2">
      <c r="E246" s="497"/>
      <c r="F246" s="497"/>
      <c r="G246" s="497"/>
      <c r="H246" s="840"/>
    </row>
    <row r="247" spans="5:8" x14ac:dyDescent="0.2">
      <c r="E247" s="497"/>
      <c r="F247" s="497"/>
      <c r="G247" s="497"/>
      <c r="H247" s="840"/>
    </row>
    <row r="248" spans="5:8" x14ac:dyDescent="0.2">
      <c r="E248" s="497"/>
      <c r="F248" s="497"/>
      <c r="G248" s="497"/>
      <c r="H248" s="840"/>
    </row>
    <row r="249" spans="5:8" x14ac:dyDescent="0.2">
      <c r="E249" s="497"/>
      <c r="F249" s="497"/>
      <c r="G249" s="497"/>
      <c r="H249" s="840"/>
    </row>
    <row r="250" spans="5:8" x14ac:dyDescent="0.2">
      <c r="E250" s="497"/>
      <c r="F250" s="497"/>
      <c r="G250" s="497"/>
      <c r="H250" s="840"/>
    </row>
    <row r="251" spans="5:8" x14ac:dyDescent="0.2">
      <c r="E251" s="497"/>
      <c r="F251" s="497"/>
      <c r="G251" s="497"/>
      <c r="H251" s="840"/>
    </row>
    <row r="252" spans="5:8" x14ac:dyDescent="0.2">
      <c r="E252" s="497"/>
      <c r="F252" s="497"/>
      <c r="G252" s="497"/>
      <c r="H252" s="840"/>
    </row>
    <row r="253" spans="5:8" x14ac:dyDescent="0.2">
      <c r="E253" s="497"/>
      <c r="F253" s="497"/>
      <c r="G253" s="497"/>
      <c r="H253" s="840"/>
    </row>
    <row r="254" spans="5:8" x14ac:dyDescent="0.2">
      <c r="E254" s="497"/>
      <c r="F254" s="497"/>
      <c r="G254" s="497"/>
      <c r="H254" s="840"/>
    </row>
    <row r="255" spans="5:8" x14ac:dyDescent="0.2">
      <c r="E255" s="497"/>
      <c r="F255" s="497"/>
      <c r="G255" s="497"/>
      <c r="H255" s="840"/>
    </row>
    <row r="256" spans="5:8" x14ac:dyDescent="0.2">
      <c r="E256" s="497"/>
      <c r="F256" s="497"/>
      <c r="G256" s="497"/>
      <c r="H256" s="840"/>
    </row>
    <row r="257" spans="5:8" x14ac:dyDescent="0.2">
      <c r="E257" s="497"/>
      <c r="F257" s="497"/>
      <c r="G257" s="497"/>
      <c r="H257" s="840"/>
    </row>
    <row r="258" spans="5:8" x14ac:dyDescent="0.2">
      <c r="E258" s="497"/>
      <c r="F258" s="497"/>
      <c r="G258" s="497"/>
      <c r="H258" s="840"/>
    </row>
    <row r="259" spans="5:8" x14ac:dyDescent="0.2">
      <c r="E259" s="497"/>
      <c r="F259" s="497"/>
      <c r="G259" s="497"/>
      <c r="H259" s="840"/>
    </row>
    <row r="260" spans="5:8" x14ac:dyDescent="0.2">
      <c r="E260" s="497"/>
      <c r="F260" s="497"/>
      <c r="G260" s="497"/>
      <c r="H260" s="840"/>
    </row>
    <row r="261" spans="5:8" x14ac:dyDescent="0.2">
      <c r="E261" s="497"/>
      <c r="F261" s="497"/>
      <c r="G261" s="497"/>
      <c r="H261" s="840"/>
    </row>
    <row r="262" spans="5:8" x14ac:dyDescent="0.2">
      <c r="E262" s="497"/>
      <c r="F262" s="497"/>
      <c r="G262" s="497"/>
      <c r="H262" s="840"/>
    </row>
    <row r="263" spans="5:8" x14ac:dyDescent="0.2">
      <c r="E263" s="497"/>
      <c r="F263" s="497"/>
      <c r="G263" s="497"/>
      <c r="H263" s="840"/>
    </row>
    <row r="264" spans="5:8" x14ac:dyDescent="0.2">
      <c r="E264" s="497"/>
      <c r="F264" s="497"/>
      <c r="G264" s="497"/>
      <c r="H264" s="840"/>
    </row>
    <row r="265" spans="5:8" x14ac:dyDescent="0.2">
      <c r="E265" s="497"/>
      <c r="F265" s="497"/>
      <c r="G265" s="497"/>
      <c r="H265" s="840"/>
    </row>
    <row r="266" spans="5:8" x14ac:dyDescent="0.2">
      <c r="E266" s="497"/>
      <c r="F266" s="497"/>
      <c r="G266" s="497"/>
      <c r="H266" s="840"/>
    </row>
    <row r="267" spans="5:8" x14ac:dyDescent="0.2">
      <c r="E267" s="497"/>
      <c r="F267" s="497"/>
      <c r="G267" s="497"/>
      <c r="H267" s="840"/>
    </row>
    <row r="268" spans="5:8" x14ac:dyDescent="0.2">
      <c r="E268" s="497"/>
      <c r="F268" s="497"/>
      <c r="G268" s="497"/>
      <c r="H268" s="840"/>
    </row>
    <row r="269" spans="5:8" x14ac:dyDescent="0.2">
      <c r="E269" s="497"/>
      <c r="F269" s="497"/>
      <c r="G269" s="497"/>
      <c r="H269" s="840"/>
    </row>
    <row r="270" spans="5:8" x14ac:dyDescent="0.2">
      <c r="E270" s="497"/>
      <c r="F270" s="497"/>
      <c r="G270" s="497"/>
      <c r="H270" s="840"/>
    </row>
    <row r="271" spans="5:8" x14ac:dyDescent="0.2">
      <c r="E271" s="497"/>
      <c r="F271" s="497"/>
      <c r="G271" s="497"/>
      <c r="H271" s="840"/>
    </row>
    <row r="272" spans="5:8" x14ac:dyDescent="0.2">
      <c r="E272" s="497"/>
      <c r="F272" s="497"/>
      <c r="G272" s="497"/>
      <c r="H272" s="840"/>
    </row>
    <row r="273" spans="5:8" x14ac:dyDescent="0.2">
      <c r="E273" s="497"/>
      <c r="F273" s="497"/>
      <c r="G273" s="497"/>
      <c r="H273" s="840"/>
    </row>
    <row r="274" spans="5:8" x14ac:dyDescent="0.2">
      <c r="E274" s="497"/>
      <c r="F274" s="497"/>
      <c r="G274" s="497"/>
      <c r="H274" s="840"/>
    </row>
    <row r="275" spans="5:8" x14ac:dyDescent="0.2">
      <c r="E275" s="497"/>
      <c r="F275" s="497"/>
      <c r="G275" s="497"/>
      <c r="H275" s="840"/>
    </row>
    <row r="276" spans="5:8" x14ac:dyDescent="0.2">
      <c r="E276" s="497"/>
      <c r="F276" s="497"/>
      <c r="G276" s="497"/>
      <c r="H276" s="840"/>
    </row>
    <row r="277" spans="5:8" x14ac:dyDescent="0.2">
      <c r="E277" s="497"/>
      <c r="F277" s="497"/>
      <c r="G277" s="497"/>
      <c r="H277" s="840"/>
    </row>
    <row r="278" spans="5:8" x14ac:dyDescent="0.2">
      <c r="E278" s="497"/>
      <c r="F278" s="497"/>
      <c r="G278" s="497"/>
      <c r="H278" s="840"/>
    </row>
    <row r="279" spans="5:8" x14ac:dyDescent="0.2">
      <c r="E279" s="497"/>
      <c r="F279" s="497"/>
      <c r="G279" s="497"/>
      <c r="H279" s="840"/>
    </row>
    <row r="280" spans="5:8" x14ac:dyDescent="0.2">
      <c r="E280" s="497"/>
      <c r="F280" s="497"/>
      <c r="G280" s="497"/>
      <c r="H280" s="840"/>
    </row>
    <row r="281" spans="5:8" x14ac:dyDescent="0.2">
      <c r="E281" s="497"/>
      <c r="F281" s="497"/>
      <c r="G281" s="497"/>
      <c r="H281" s="840"/>
    </row>
    <row r="282" spans="5:8" x14ac:dyDescent="0.2">
      <c r="E282" s="497"/>
      <c r="F282" s="497"/>
      <c r="G282" s="497"/>
      <c r="H282" s="840"/>
    </row>
    <row r="283" spans="5:8" x14ac:dyDescent="0.2">
      <c r="E283" s="497"/>
      <c r="F283" s="497"/>
      <c r="G283" s="497"/>
      <c r="H283" s="840"/>
    </row>
    <row r="284" spans="5:8" x14ac:dyDescent="0.2">
      <c r="E284" s="497"/>
      <c r="F284" s="497"/>
      <c r="G284" s="497"/>
      <c r="H284" s="840"/>
    </row>
    <row r="285" spans="5:8" x14ac:dyDescent="0.2">
      <c r="E285" s="497"/>
      <c r="F285" s="497"/>
      <c r="G285" s="497"/>
      <c r="H285" s="840"/>
    </row>
    <row r="286" spans="5:8" x14ac:dyDescent="0.2">
      <c r="E286" s="497"/>
      <c r="F286" s="497"/>
      <c r="G286" s="497"/>
      <c r="H286" s="840"/>
    </row>
    <row r="287" spans="5:8" x14ac:dyDescent="0.2">
      <c r="E287" s="497"/>
      <c r="F287" s="497"/>
      <c r="G287" s="497"/>
      <c r="H287" s="840"/>
    </row>
    <row r="288" spans="5:8" x14ac:dyDescent="0.2">
      <c r="E288" s="497"/>
      <c r="F288" s="497"/>
      <c r="G288" s="497"/>
      <c r="H288" s="840"/>
    </row>
    <row r="289" spans="5:8" x14ac:dyDescent="0.2">
      <c r="E289" s="497"/>
      <c r="F289" s="497"/>
      <c r="G289" s="497"/>
      <c r="H289" s="840"/>
    </row>
    <row r="290" spans="5:8" x14ac:dyDescent="0.2">
      <c r="E290" s="497"/>
      <c r="F290" s="497"/>
      <c r="G290" s="497"/>
      <c r="H290" s="840"/>
    </row>
    <row r="291" spans="5:8" x14ac:dyDescent="0.2">
      <c r="E291" s="497"/>
      <c r="F291" s="497"/>
      <c r="G291" s="497"/>
      <c r="H291" s="840"/>
    </row>
    <row r="292" spans="5:8" x14ac:dyDescent="0.2">
      <c r="E292" s="497"/>
      <c r="F292" s="497"/>
      <c r="G292" s="497"/>
      <c r="H292" s="840"/>
    </row>
    <row r="293" spans="5:8" x14ac:dyDescent="0.2">
      <c r="E293" s="497"/>
      <c r="F293" s="497"/>
      <c r="G293" s="497"/>
      <c r="H293" s="840"/>
    </row>
    <row r="294" spans="5:8" x14ac:dyDescent="0.2">
      <c r="E294" s="497"/>
      <c r="F294" s="497"/>
      <c r="G294" s="497"/>
      <c r="H294" s="840"/>
    </row>
    <row r="295" spans="5:8" x14ac:dyDescent="0.2">
      <c r="E295" s="497"/>
      <c r="F295" s="497"/>
      <c r="G295" s="497"/>
      <c r="H295" s="840"/>
    </row>
    <row r="296" spans="5:8" x14ac:dyDescent="0.2">
      <c r="E296" s="497"/>
      <c r="F296" s="497"/>
      <c r="G296" s="497"/>
      <c r="H296" s="840"/>
    </row>
    <row r="297" spans="5:8" x14ac:dyDescent="0.2">
      <c r="E297" s="497"/>
      <c r="F297" s="497"/>
      <c r="G297" s="497"/>
      <c r="H297" s="840"/>
    </row>
    <row r="298" spans="5:8" x14ac:dyDescent="0.2">
      <c r="E298" s="497"/>
      <c r="F298" s="497"/>
      <c r="G298" s="497"/>
      <c r="H298" s="840"/>
    </row>
    <row r="299" spans="5:8" x14ac:dyDescent="0.2">
      <c r="E299" s="497"/>
      <c r="F299" s="497"/>
      <c r="G299" s="497"/>
      <c r="H299" s="840"/>
    </row>
    <row r="300" spans="5:8" x14ac:dyDescent="0.2">
      <c r="E300" s="497"/>
      <c r="F300" s="497"/>
      <c r="G300" s="497"/>
      <c r="H300" s="840"/>
    </row>
    <row r="301" spans="5:8" x14ac:dyDescent="0.2">
      <c r="E301" s="497"/>
      <c r="F301" s="497"/>
      <c r="G301" s="497"/>
      <c r="H301" s="840"/>
    </row>
    <row r="302" spans="5:8" x14ac:dyDescent="0.2">
      <c r="E302" s="497"/>
      <c r="F302" s="497"/>
      <c r="G302" s="497"/>
      <c r="H302" s="840"/>
    </row>
    <row r="303" spans="5:8" x14ac:dyDescent="0.2">
      <c r="E303" s="497"/>
      <c r="F303" s="497"/>
      <c r="G303" s="497"/>
      <c r="H303" s="840"/>
    </row>
    <row r="304" spans="5:8" x14ac:dyDescent="0.2">
      <c r="E304" s="497"/>
      <c r="F304" s="497"/>
      <c r="G304" s="497"/>
      <c r="H304" s="840"/>
    </row>
    <row r="305" spans="5:8" x14ac:dyDescent="0.2">
      <c r="E305" s="497"/>
      <c r="F305" s="497"/>
      <c r="G305" s="497"/>
      <c r="H305" s="840"/>
    </row>
    <row r="306" spans="5:8" x14ac:dyDescent="0.2">
      <c r="E306" s="497"/>
      <c r="F306" s="497"/>
      <c r="G306" s="497"/>
      <c r="H306" s="840"/>
    </row>
    <row r="307" spans="5:8" x14ac:dyDescent="0.2">
      <c r="E307" s="497"/>
      <c r="F307" s="497"/>
      <c r="G307" s="497"/>
      <c r="H307" s="840"/>
    </row>
    <row r="308" spans="5:8" x14ac:dyDescent="0.2">
      <c r="E308" s="497"/>
      <c r="F308" s="497"/>
      <c r="G308" s="497"/>
      <c r="H308" s="840"/>
    </row>
    <row r="309" spans="5:8" x14ac:dyDescent="0.2">
      <c r="E309" s="497"/>
      <c r="F309" s="497"/>
      <c r="G309" s="497"/>
      <c r="H309" s="840"/>
    </row>
    <row r="310" spans="5:8" x14ac:dyDescent="0.2">
      <c r="E310" s="497"/>
      <c r="F310" s="497"/>
      <c r="G310" s="497"/>
      <c r="H310" s="840"/>
    </row>
    <row r="311" spans="5:8" x14ac:dyDescent="0.2">
      <c r="E311" s="497"/>
      <c r="F311" s="497"/>
      <c r="G311" s="497"/>
      <c r="H311" s="840"/>
    </row>
    <row r="312" spans="5:8" x14ac:dyDescent="0.2">
      <c r="E312" s="497"/>
      <c r="F312" s="497"/>
      <c r="G312" s="497"/>
      <c r="H312" s="840"/>
    </row>
    <row r="313" spans="5:8" x14ac:dyDescent="0.2">
      <c r="E313" s="497"/>
      <c r="F313" s="497"/>
      <c r="G313" s="497"/>
      <c r="H313" s="840"/>
    </row>
    <row r="314" spans="5:8" x14ac:dyDescent="0.2">
      <c r="E314" s="497"/>
      <c r="F314" s="497"/>
      <c r="G314" s="497"/>
      <c r="H314" s="840"/>
    </row>
    <row r="315" spans="5:8" x14ac:dyDescent="0.2">
      <c r="E315" s="497"/>
      <c r="F315" s="497"/>
      <c r="G315" s="497"/>
      <c r="H315" s="840"/>
    </row>
    <row r="316" spans="5:8" x14ac:dyDescent="0.2">
      <c r="E316" s="497"/>
      <c r="F316" s="497"/>
      <c r="G316" s="497"/>
      <c r="H316" s="840"/>
    </row>
    <row r="317" spans="5:8" x14ac:dyDescent="0.2">
      <c r="E317" s="497"/>
      <c r="F317" s="497"/>
      <c r="G317" s="497"/>
      <c r="H317" s="840"/>
    </row>
    <row r="318" spans="5:8" x14ac:dyDescent="0.2">
      <c r="E318" s="497"/>
      <c r="F318" s="497"/>
      <c r="G318" s="497"/>
      <c r="H318" s="840"/>
    </row>
    <row r="319" spans="5:8" x14ac:dyDescent="0.2">
      <c r="E319" s="497"/>
      <c r="F319" s="497"/>
      <c r="G319" s="497"/>
      <c r="H319" s="840"/>
    </row>
    <row r="320" spans="5:8" x14ac:dyDescent="0.2">
      <c r="E320" s="497"/>
      <c r="F320" s="497"/>
      <c r="G320" s="497"/>
      <c r="H320" s="840"/>
    </row>
    <row r="321" spans="5:8" x14ac:dyDescent="0.2">
      <c r="E321" s="497"/>
      <c r="F321" s="497"/>
      <c r="G321" s="497"/>
      <c r="H321" s="840"/>
    </row>
    <row r="322" spans="5:8" x14ac:dyDescent="0.2">
      <c r="E322" s="497"/>
      <c r="F322" s="497"/>
      <c r="G322" s="497"/>
      <c r="H322" s="840"/>
    </row>
    <row r="323" spans="5:8" x14ac:dyDescent="0.2">
      <c r="E323" s="497"/>
      <c r="F323" s="497"/>
      <c r="G323" s="497"/>
      <c r="H323" s="840"/>
    </row>
    <row r="324" spans="5:8" x14ac:dyDescent="0.2">
      <c r="E324" s="497"/>
      <c r="F324" s="497"/>
      <c r="G324" s="497"/>
      <c r="H324" s="840"/>
    </row>
    <row r="325" spans="5:8" x14ac:dyDescent="0.2">
      <c r="E325" s="497"/>
      <c r="F325" s="497"/>
      <c r="G325" s="497"/>
      <c r="H325" s="840"/>
    </row>
    <row r="326" spans="5:8" x14ac:dyDescent="0.2">
      <c r="E326" s="497"/>
      <c r="F326" s="497"/>
      <c r="G326" s="497"/>
      <c r="H326" s="840"/>
    </row>
    <row r="327" spans="5:8" x14ac:dyDescent="0.2">
      <c r="E327" s="497"/>
      <c r="F327" s="497"/>
      <c r="G327" s="497"/>
      <c r="H327" s="840"/>
    </row>
    <row r="328" spans="5:8" x14ac:dyDescent="0.2">
      <c r="E328" s="497"/>
      <c r="F328" s="497"/>
      <c r="G328" s="497"/>
      <c r="H328" s="840"/>
    </row>
    <row r="329" spans="5:8" x14ac:dyDescent="0.2">
      <c r="E329" s="497"/>
      <c r="F329" s="497"/>
      <c r="G329" s="497"/>
      <c r="H329" s="840"/>
    </row>
    <row r="330" spans="5:8" x14ac:dyDescent="0.2">
      <c r="E330" s="497"/>
      <c r="F330" s="497"/>
      <c r="G330" s="497"/>
      <c r="H330" s="840"/>
    </row>
    <row r="331" spans="5:8" x14ac:dyDescent="0.2">
      <c r="E331" s="497"/>
      <c r="F331" s="497"/>
      <c r="G331" s="497"/>
      <c r="H331" s="840"/>
    </row>
    <row r="332" spans="5:8" x14ac:dyDescent="0.2">
      <c r="E332" s="497"/>
      <c r="F332" s="497"/>
      <c r="G332" s="497"/>
      <c r="H332" s="840"/>
    </row>
    <row r="333" spans="5:8" x14ac:dyDescent="0.2">
      <c r="E333" s="497"/>
      <c r="F333" s="497"/>
      <c r="G333" s="497"/>
      <c r="H333" s="840"/>
    </row>
    <row r="334" spans="5:8" x14ac:dyDescent="0.2">
      <c r="E334" s="497"/>
      <c r="F334" s="497"/>
      <c r="G334" s="497"/>
      <c r="H334" s="840"/>
    </row>
    <row r="335" spans="5:8" x14ac:dyDescent="0.2">
      <c r="E335" s="497"/>
      <c r="F335" s="497"/>
      <c r="G335" s="497"/>
      <c r="H335" s="840"/>
    </row>
    <row r="336" spans="5:8" x14ac:dyDescent="0.2">
      <c r="E336" s="497"/>
      <c r="F336" s="497"/>
      <c r="G336" s="497"/>
      <c r="H336" s="840"/>
    </row>
    <row r="337" spans="5:8" x14ac:dyDescent="0.2">
      <c r="E337" s="497"/>
      <c r="F337" s="497"/>
      <c r="G337" s="497"/>
      <c r="H337" s="840"/>
    </row>
    <row r="338" spans="5:8" x14ac:dyDescent="0.2">
      <c r="E338" s="497"/>
      <c r="F338" s="497"/>
      <c r="G338" s="497"/>
      <c r="H338" s="840"/>
    </row>
    <row r="339" spans="5:8" x14ac:dyDescent="0.2">
      <c r="E339" s="497"/>
      <c r="F339" s="497"/>
      <c r="G339" s="497"/>
      <c r="H339" s="840"/>
    </row>
    <row r="340" spans="5:8" x14ac:dyDescent="0.2">
      <c r="E340" s="497"/>
      <c r="F340" s="497"/>
      <c r="G340" s="497"/>
      <c r="H340" s="840"/>
    </row>
    <row r="341" spans="5:8" x14ac:dyDescent="0.2">
      <c r="E341" s="497"/>
      <c r="F341" s="497"/>
      <c r="G341" s="497"/>
      <c r="H341" s="840"/>
    </row>
    <row r="342" spans="5:8" x14ac:dyDescent="0.2">
      <c r="E342" s="497"/>
      <c r="F342" s="497"/>
      <c r="G342" s="497"/>
      <c r="H342" s="840"/>
    </row>
    <row r="343" spans="5:8" x14ac:dyDescent="0.2">
      <c r="E343" s="497"/>
      <c r="F343" s="497"/>
      <c r="G343" s="497"/>
      <c r="H343" s="840"/>
    </row>
    <row r="344" spans="5:8" x14ac:dyDescent="0.2">
      <c r="E344" s="497"/>
      <c r="F344" s="497"/>
      <c r="G344" s="497"/>
      <c r="H344" s="840"/>
    </row>
    <row r="345" spans="5:8" x14ac:dyDescent="0.2">
      <c r="E345" s="497"/>
      <c r="F345" s="497"/>
      <c r="G345" s="497"/>
      <c r="H345" s="840"/>
    </row>
    <row r="346" spans="5:8" x14ac:dyDescent="0.2">
      <c r="E346" s="497"/>
      <c r="F346" s="497"/>
      <c r="G346" s="497"/>
      <c r="H346" s="840"/>
    </row>
    <row r="347" spans="5:8" x14ac:dyDescent="0.2">
      <c r="E347" s="497"/>
      <c r="F347" s="497"/>
      <c r="G347" s="497"/>
      <c r="H347" s="840"/>
    </row>
    <row r="348" spans="5:8" x14ac:dyDescent="0.2">
      <c r="E348" s="497"/>
      <c r="F348" s="497"/>
      <c r="G348" s="497"/>
      <c r="H348" s="840"/>
    </row>
    <row r="349" spans="5:8" x14ac:dyDescent="0.2">
      <c r="E349" s="497"/>
      <c r="F349" s="497"/>
      <c r="G349" s="497"/>
      <c r="H349" s="840"/>
    </row>
    <row r="350" spans="5:8" x14ac:dyDescent="0.2">
      <c r="E350" s="497"/>
      <c r="F350" s="497"/>
      <c r="G350" s="497"/>
      <c r="H350" s="840"/>
    </row>
    <row r="351" spans="5:8" x14ac:dyDescent="0.2">
      <c r="E351" s="497"/>
      <c r="F351" s="497"/>
      <c r="G351" s="497"/>
      <c r="H351" s="840"/>
    </row>
    <row r="352" spans="5:8" x14ac:dyDescent="0.2">
      <c r="E352" s="497"/>
      <c r="F352" s="497"/>
      <c r="G352" s="497"/>
      <c r="H352" s="840"/>
    </row>
    <row r="353" spans="5:8" x14ac:dyDescent="0.2">
      <c r="E353" s="497"/>
      <c r="F353" s="497"/>
      <c r="G353" s="497"/>
      <c r="H353" s="840"/>
    </row>
    <row r="354" spans="5:8" x14ac:dyDescent="0.2">
      <c r="E354" s="497"/>
      <c r="F354" s="497"/>
      <c r="G354" s="497"/>
      <c r="H354" s="840"/>
    </row>
    <row r="355" spans="5:8" x14ac:dyDescent="0.2">
      <c r="E355" s="497"/>
      <c r="F355" s="497"/>
      <c r="G355" s="497"/>
      <c r="H355" s="840"/>
    </row>
    <row r="356" spans="5:8" x14ac:dyDescent="0.2">
      <c r="E356" s="497"/>
      <c r="F356" s="497"/>
      <c r="G356" s="497"/>
      <c r="H356" s="840"/>
    </row>
    <row r="357" spans="5:8" x14ac:dyDescent="0.2">
      <c r="E357" s="497"/>
      <c r="F357" s="497"/>
      <c r="G357" s="497"/>
      <c r="H357" s="840"/>
    </row>
    <row r="358" spans="5:8" x14ac:dyDescent="0.2">
      <c r="E358" s="497"/>
      <c r="F358" s="497"/>
      <c r="G358" s="497"/>
      <c r="H358" s="840"/>
    </row>
    <row r="359" spans="5:8" x14ac:dyDescent="0.2">
      <c r="E359" s="497"/>
      <c r="F359" s="497"/>
      <c r="G359" s="497"/>
      <c r="H359" s="840"/>
    </row>
    <row r="360" spans="5:8" x14ac:dyDescent="0.2">
      <c r="E360" s="497"/>
      <c r="F360" s="497"/>
      <c r="G360" s="497"/>
      <c r="H360" s="840"/>
    </row>
    <row r="361" spans="5:8" x14ac:dyDescent="0.2">
      <c r="E361" s="497"/>
      <c r="F361" s="497"/>
      <c r="G361" s="497"/>
      <c r="H361" s="840"/>
    </row>
    <row r="362" spans="5:8" x14ac:dyDescent="0.2">
      <c r="E362" s="497"/>
      <c r="F362" s="497"/>
      <c r="G362" s="497"/>
      <c r="H362" s="840"/>
    </row>
    <row r="363" spans="5:8" x14ac:dyDescent="0.2">
      <c r="E363" s="497"/>
      <c r="F363" s="497"/>
      <c r="G363" s="497"/>
      <c r="H363" s="840"/>
    </row>
    <row r="364" spans="5:8" x14ac:dyDescent="0.2">
      <c r="E364" s="497"/>
      <c r="F364" s="497"/>
      <c r="G364" s="497"/>
      <c r="H364" s="840"/>
    </row>
    <row r="365" spans="5:8" x14ac:dyDescent="0.2">
      <c r="E365" s="497"/>
      <c r="F365" s="497"/>
      <c r="G365" s="497"/>
      <c r="H365" s="840"/>
    </row>
    <row r="366" spans="5:8" x14ac:dyDescent="0.2">
      <c r="E366" s="497"/>
      <c r="F366" s="497"/>
      <c r="G366" s="497"/>
      <c r="H366" s="840"/>
    </row>
    <row r="367" spans="5:8" x14ac:dyDescent="0.2">
      <c r="E367" s="497"/>
      <c r="F367" s="497"/>
      <c r="G367" s="497"/>
      <c r="H367" s="840"/>
    </row>
    <row r="368" spans="5:8" x14ac:dyDescent="0.2">
      <c r="E368" s="497"/>
      <c r="F368" s="497"/>
      <c r="G368" s="497"/>
      <c r="H368" s="840"/>
    </row>
    <row r="369" spans="5:8" x14ac:dyDescent="0.2">
      <c r="E369" s="497"/>
      <c r="F369" s="497"/>
      <c r="G369" s="497"/>
      <c r="H369" s="840"/>
    </row>
    <row r="370" spans="5:8" x14ac:dyDescent="0.2">
      <c r="E370" s="497"/>
      <c r="F370" s="497"/>
      <c r="G370" s="497"/>
      <c r="H370" s="840"/>
    </row>
    <row r="371" spans="5:8" x14ac:dyDescent="0.2">
      <c r="E371" s="497"/>
      <c r="F371" s="497"/>
      <c r="G371" s="497"/>
      <c r="H371" s="840"/>
    </row>
    <row r="372" spans="5:8" x14ac:dyDescent="0.2">
      <c r="E372" s="497"/>
      <c r="F372" s="497"/>
      <c r="G372" s="497"/>
      <c r="H372" s="840"/>
    </row>
    <row r="373" spans="5:8" x14ac:dyDescent="0.2">
      <c r="E373" s="497"/>
      <c r="F373" s="497"/>
      <c r="G373" s="497"/>
      <c r="H373" s="840"/>
    </row>
    <row r="374" spans="5:8" x14ac:dyDescent="0.2">
      <c r="E374" s="497"/>
      <c r="F374" s="497"/>
      <c r="G374" s="497"/>
      <c r="H374" s="840"/>
    </row>
    <row r="375" spans="5:8" x14ac:dyDescent="0.2">
      <c r="E375" s="497"/>
      <c r="F375" s="497"/>
      <c r="G375" s="497"/>
      <c r="H375" s="840"/>
    </row>
    <row r="376" spans="5:8" x14ac:dyDescent="0.2">
      <c r="E376" s="497"/>
      <c r="F376" s="497"/>
      <c r="G376" s="497"/>
      <c r="H376" s="840"/>
    </row>
    <row r="377" spans="5:8" x14ac:dyDescent="0.2">
      <c r="E377" s="497"/>
      <c r="F377" s="497"/>
      <c r="G377" s="497"/>
      <c r="H377" s="840"/>
    </row>
    <row r="378" spans="5:8" x14ac:dyDescent="0.2">
      <c r="E378" s="497"/>
      <c r="F378" s="497"/>
      <c r="G378" s="497"/>
      <c r="H378" s="840"/>
    </row>
    <row r="379" spans="5:8" x14ac:dyDescent="0.2">
      <c r="E379" s="497"/>
      <c r="F379" s="497"/>
      <c r="G379" s="497"/>
      <c r="H379" s="840"/>
    </row>
    <row r="380" spans="5:8" x14ac:dyDescent="0.2">
      <c r="E380" s="497"/>
      <c r="F380" s="497"/>
      <c r="G380" s="497"/>
      <c r="H380" s="840"/>
    </row>
    <row r="381" spans="5:8" x14ac:dyDescent="0.2">
      <c r="E381" s="497"/>
      <c r="F381" s="497"/>
      <c r="G381" s="497"/>
      <c r="H381" s="840"/>
    </row>
    <row r="382" spans="5:8" x14ac:dyDescent="0.2">
      <c r="E382" s="497"/>
      <c r="F382" s="497"/>
      <c r="G382" s="497"/>
      <c r="H382" s="840"/>
    </row>
    <row r="383" spans="5:8" x14ac:dyDescent="0.2">
      <c r="E383" s="497"/>
      <c r="F383" s="497"/>
      <c r="G383" s="497"/>
      <c r="H383" s="840"/>
    </row>
    <row r="384" spans="5:8" x14ac:dyDescent="0.2">
      <c r="E384" s="497"/>
      <c r="F384" s="497"/>
      <c r="G384" s="497"/>
      <c r="H384" s="840"/>
    </row>
    <row r="385" spans="5:8" x14ac:dyDescent="0.2">
      <c r="E385" s="497"/>
      <c r="F385" s="497"/>
      <c r="G385" s="497"/>
      <c r="H385" s="840"/>
    </row>
    <row r="386" spans="5:8" x14ac:dyDescent="0.2">
      <c r="E386" s="497"/>
      <c r="F386" s="497"/>
      <c r="G386" s="497"/>
      <c r="H386" s="840"/>
    </row>
    <row r="387" spans="5:8" x14ac:dyDescent="0.2">
      <c r="E387" s="497"/>
      <c r="F387" s="497"/>
      <c r="G387" s="497"/>
      <c r="H387" s="840"/>
    </row>
    <row r="388" spans="5:8" x14ac:dyDescent="0.2">
      <c r="E388" s="497"/>
      <c r="F388" s="497"/>
      <c r="G388" s="497"/>
      <c r="H388" s="840"/>
    </row>
    <row r="389" spans="5:8" x14ac:dyDescent="0.2">
      <c r="E389" s="497"/>
      <c r="F389" s="497"/>
      <c r="G389" s="497"/>
      <c r="H389" s="840"/>
    </row>
    <row r="390" spans="5:8" x14ac:dyDescent="0.2">
      <c r="E390" s="497"/>
      <c r="F390" s="497"/>
      <c r="G390" s="497"/>
      <c r="H390" s="840"/>
    </row>
    <row r="391" spans="5:8" x14ac:dyDescent="0.2">
      <c r="E391" s="497"/>
      <c r="F391" s="497"/>
      <c r="G391" s="497"/>
      <c r="H391" s="840"/>
    </row>
    <row r="392" spans="5:8" x14ac:dyDescent="0.2">
      <c r="E392" s="497"/>
      <c r="F392" s="497"/>
      <c r="G392" s="497"/>
      <c r="H392" s="840"/>
    </row>
    <row r="393" spans="5:8" x14ac:dyDescent="0.2">
      <c r="E393" s="497"/>
      <c r="F393" s="497"/>
      <c r="G393" s="497"/>
      <c r="H393" s="840"/>
    </row>
    <row r="394" spans="5:8" x14ac:dyDescent="0.2">
      <c r="E394" s="497"/>
      <c r="F394" s="497"/>
      <c r="G394" s="497"/>
      <c r="H394" s="840"/>
    </row>
    <row r="395" spans="5:8" x14ac:dyDescent="0.2">
      <c r="E395" s="497"/>
      <c r="F395" s="497"/>
      <c r="G395" s="497"/>
      <c r="H395" s="840"/>
    </row>
    <row r="396" spans="5:8" x14ac:dyDescent="0.2">
      <c r="E396" s="497"/>
      <c r="F396" s="497"/>
      <c r="G396" s="497"/>
      <c r="H396" s="840"/>
    </row>
    <row r="397" spans="5:8" x14ac:dyDescent="0.2">
      <c r="E397" s="497"/>
      <c r="F397" s="497"/>
      <c r="G397" s="497"/>
      <c r="H397" s="840"/>
    </row>
    <row r="398" spans="5:8" x14ac:dyDescent="0.2">
      <c r="E398" s="497"/>
      <c r="F398" s="497"/>
      <c r="G398" s="497"/>
      <c r="H398" s="840"/>
    </row>
    <row r="399" spans="5:8" x14ac:dyDescent="0.2">
      <c r="E399" s="497"/>
      <c r="F399" s="497"/>
      <c r="G399" s="497"/>
      <c r="H399" s="840"/>
    </row>
    <row r="400" spans="5:8" x14ac:dyDescent="0.2">
      <c r="E400" s="497"/>
      <c r="F400" s="497"/>
      <c r="G400" s="497"/>
      <c r="H400" s="840"/>
    </row>
    <row r="401" spans="5:8" x14ac:dyDescent="0.2">
      <c r="E401" s="497"/>
      <c r="F401" s="497"/>
      <c r="G401" s="497"/>
      <c r="H401" s="840"/>
    </row>
    <row r="402" spans="5:8" x14ac:dyDescent="0.2">
      <c r="E402" s="497"/>
      <c r="F402" s="497"/>
      <c r="G402" s="497"/>
      <c r="H402" s="840"/>
    </row>
    <row r="403" spans="5:8" x14ac:dyDescent="0.2">
      <c r="E403" s="497"/>
      <c r="F403" s="497"/>
      <c r="G403" s="497"/>
      <c r="H403" s="840"/>
    </row>
    <row r="404" spans="5:8" x14ac:dyDescent="0.2">
      <c r="E404" s="497"/>
      <c r="F404" s="497"/>
      <c r="G404" s="497"/>
      <c r="H404" s="840"/>
    </row>
    <row r="405" spans="5:8" x14ac:dyDescent="0.2">
      <c r="E405" s="497"/>
      <c r="F405" s="497"/>
      <c r="G405" s="497"/>
      <c r="H405" s="840"/>
    </row>
    <row r="406" spans="5:8" x14ac:dyDescent="0.2">
      <c r="E406" s="497"/>
      <c r="F406" s="497"/>
      <c r="G406" s="497"/>
      <c r="H406" s="840"/>
    </row>
    <row r="407" spans="5:8" x14ac:dyDescent="0.2">
      <c r="E407" s="497"/>
      <c r="F407" s="497"/>
      <c r="G407" s="497"/>
      <c r="H407" s="840"/>
    </row>
    <row r="408" spans="5:8" x14ac:dyDescent="0.2">
      <c r="E408" s="497"/>
      <c r="F408" s="497"/>
      <c r="G408" s="497"/>
      <c r="H408" s="840"/>
    </row>
    <row r="409" spans="5:8" x14ac:dyDescent="0.2">
      <c r="E409" s="497"/>
      <c r="F409" s="497"/>
      <c r="G409" s="497"/>
      <c r="H409" s="840"/>
    </row>
    <row r="410" spans="5:8" x14ac:dyDescent="0.2">
      <c r="E410" s="497"/>
      <c r="F410" s="497"/>
      <c r="G410" s="497"/>
      <c r="H410" s="840"/>
    </row>
    <row r="411" spans="5:8" x14ac:dyDescent="0.2">
      <c r="E411" s="497"/>
      <c r="F411" s="497"/>
      <c r="G411" s="497"/>
      <c r="H411" s="840"/>
    </row>
    <row r="412" spans="5:8" x14ac:dyDescent="0.2">
      <c r="E412" s="497"/>
      <c r="F412" s="497"/>
      <c r="G412" s="497"/>
      <c r="H412" s="840"/>
    </row>
    <row r="413" spans="5:8" x14ac:dyDescent="0.2">
      <c r="E413" s="497"/>
      <c r="F413" s="497"/>
      <c r="G413" s="497"/>
      <c r="H413" s="840"/>
    </row>
    <row r="414" spans="5:8" x14ac:dyDescent="0.2">
      <c r="E414" s="497"/>
      <c r="F414" s="497"/>
      <c r="G414" s="497"/>
      <c r="H414" s="840"/>
    </row>
    <row r="415" spans="5:8" x14ac:dyDescent="0.2">
      <c r="E415" s="497"/>
      <c r="F415" s="497"/>
      <c r="G415" s="497"/>
      <c r="H415" s="840"/>
    </row>
    <row r="416" spans="5:8" x14ac:dyDescent="0.2">
      <c r="E416" s="497"/>
      <c r="F416" s="497"/>
      <c r="G416" s="497"/>
      <c r="H416" s="840"/>
    </row>
    <row r="417" spans="5:8" x14ac:dyDescent="0.2">
      <c r="E417" s="497"/>
      <c r="F417" s="497"/>
      <c r="G417" s="497"/>
      <c r="H417" s="840"/>
    </row>
    <row r="418" spans="5:8" x14ac:dyDescent="0.2">
      <c r="E418" s="497"/>
      <c r="F418" s="497"/>
      <c r="G418" s="497"/>
      <c r="H418" s="840"/>
    </row>
    <row r="419" spans="5:8" x14ac:dyDescent="0.2">
      <c r="E419" s="497"/>
      <c r="F419" s="497"/>
      <c r="G419" s="497"/>
      <c r="H419" s="840"/>
    </row>
    <row r="420" spans="5:8" x14ac:dyDescent="0.2">
      <c r="E420" s="497"/>
      <c r="F420" s="497"/>
      <c r="G420" s="497"/>
      <c r="H420" s="840"/>
    </row>
    <row r="421" spans="5:8" x14ac:dyDescent="0.2">
      <c r="E421" s="497"/>
      <c r="F421" s="497"/>
      <c r="G421" s="497"/>
      <c r="H421" s="840"/>
    </row>
    <row r="422" spans="5:8" x14ac:dyDescent="0.2">
      <c r="E422" s="497"/>
      <c r="F422" s="497"/>
      <c r="G422" s="497"/>
      <c r="H422" s="840"/>
    </row>
    <row r="423" spans="5:8" x14ac:dyDescent="0.2">
      <c r="E423" s="497"/>
      <c r="F423" s="497"/>
      <c r="G423" s="497"/>
      <c r="H423" s="840"/>
    </row>
    <row r="424" spans="5:8" x14ac:dyDescent="0.2">
      <c r="E424" s="497"/>
      <c r="F424" s="497"/>
      <c r="G424" s="497"/>
      <c r="H424" s="840"/>
    </row>
    <row r="425" spans="5:8" x14ac:dyDescent="0.2">
      <c r="E425" s="497"/>
      <c r="F425" s="497"/>
      <c r="G425" s="497"/>
      <c r="H425" s="840"/>
    </row>
    <row r="426" spans="5:8" x14ac:dyDescent="0.2">
      <c r="E426" s="497"/>
      <c r="F426" s="497"/>
      <c r="G426" s="497"/>
      <c r="H426" s="840"/>
    </row>
    <row r="427" spans="5:8" x14ac:dyDescent="0.2">
      <c r="E427" s="497"/>
      <c r="F427" s="497"/>
      <c r="G427" s="497"/>
      <c r="H427" s="840"/>
    </row>
    <row r="428" spans="5:8" x14ac:dyDescent="0.2">
      <c r="E428" s="497"/>
      <c r="F428" s="497"/>
      <c r="G428" s="497"/>
      <c r="H428" s="840"/>
    </row>
    <row r="429" spans="5:8" x14ac:dyDescent="0.2">
      <c r="E429" s="497"/>
      <c r="F429" s="497"/>
      <c r="G429" s="497"/>
      <c r="H429" s="840"/>
    </row>
    <row r="430" spans="5:8" x14ac:dyDescent="0.2">
      <c r="E430" s="497"/>
      <c r="F430" s="497"/>
      <c r="G430" s="497"/>
      <c r="H430" s="840"/>
    </row>
    <row r="431" spans="5:8" x14ac:dyDescent="0.2">
      <c r="E431" s="497"/>
      <c r="F431" s="497"/>
      <c r="G431" s="497"/>
      <c r="H431" s="840"/>
    </row>
    <row r="432" spans="5:8" x14ac:dyDescent="0.2">
      <c r="E432" s="497"/>
      <c r="F432" s="497"/>
      <c r="G432" s="497"/>
      <c r="H432" s="840"/>
    </row>
    <row r="433" spans="5:8" x14ac:dyDescent="0.2">
      <c r="E433" s="497"/>
      <c r="F433" s="497"/>
      <c r="G433" s="497"/>
      <c r="H433" s="840"/>
    </row>
    <row r="434" spans="5:8" x14ac:dyDescent="0.2">
      <c r="E434" s="497"/>
      <c r="F434" s="497"/>
      <c r="G434" s="497"/>
      <c r="H434" s="840"/>
    </row>
    <row r="435" spans="5:8" x14ac:dyDescent="0.2">
      <c r="E435" s="497"/>
      <c r="F435" s="497"/>
      <c r="G435" s="497"/>
      <c r="H435" s="840"/>
    </row>
    <row r="436" spans="5:8" x14ac:dyDescent="0.2">
      <c r="E436" s="497"/>
      <c r="F436" s="497"/>
      <c r="G436" s="497"/>
      <c r="H436" s="840"/>
    </row>
    <row r="437" spans="5:8" x14ac:dyDescent="0.2">
      <c r="E437" s="497"/>
      <c r="F437" s="497"/>
      <c r="G437" s="497"/>
      <c r="H437" s="840"/>
    </row>
    <row r="438" spans="5:8" x14ac:dyDescent="0.2">
      <c r="E438" s="497"/>
      <c r="F438" s="497"/>
      <c r="G438" s="497"/>
      <c r="H438" s="840"/>
    </row>
    <row r="439" spans="5:8" x14ac:dyDescent="0.2">
      <c r="E439" s="497"/>
      <c r="F439" s="497"/>
      <c r="G439" s="497"/>
      <c r="H439" s="840"/>
    </row>
    <row r="440" spans="5:8" x14ac:dyDescent="0.2">
      <c r="E440" s="497"/>
      <c r="F440" s="497"/>
      <c r="G440" s="497"/>
      <c r="H440" s="840"/>
    </row>
    <row r="441" spans="5:8" x14ac:dyDescent="0.2">
      <c r="E441" s="497"/>
      <c r="F441" s="497"/>
      <c r="G441" s="497"/>
      <c r="H441" s="840"/>
    </row>
    <row r="442" spans="5:8" x14ac:dyDescent="0.2">
      <c r="E442" s="497"/>
      <c r="F442" s="497"/>
      <c r="G442" s="497"/>
      <c r="H442" s="840"/>
    </row>
    <row r="443" spans="5:8" x14ac:dyDescent="0.2">
      <c r="E443" s="497"/>
      <c r="F443" s="497"/>
      <c r="G443" s="497"/>
      <c r="H443" s="840"/>
    </row>
    <row r="444" spans="5:8" x14ac:dyDescent="0.2">
      <c r="E444" s="497"/>
      <c r="F444" s="497"/>
      <c r="G444" s="497"/>
      <c r="H444" s="840"/>
    </row>
    <row r="445" spans="5:8" x14ac:dyDescent="0.2">
      <c r="E445" s="497"/>
      <c r="F445" s="497"/>
      <c r="G445" s="497"/>
      <c r="H445" s="840"/>
    </row>
    <row r="446" spans="5:8" x14ac:dyDescent="0.2">
      <c r="E446" s="497"/>
      <c r="F446" s="497"/>
      <c r="G446" s="497"/>
      <c r="H446" s="840"/>
    </row>
    <row r="447" spans="5:8" x14ac:dyDescent="0.2">
      <c r="E447" s="497"/>
      <c r="F447" s="497"/>
      <c r="G447" s="497"/>
      <c r="H447" s="840"/>
    </row>
    <row r="448" spans="5:8" x14ac:dyDescent="0.2">
      <c r="E448" s="497"/>
      <c r="F448" s="497"/>
      <c r="G448" s="497"/>
      <c r="H448" s="840"/>
    </row>
    <row r="449" spans="5:8" x14ac:dyDescent="0.2">
      <c r="E449" s="497"/>
      <c r="F449" s="497"/>
      <c r="G449" s="497"/>
      <c r="H449" s="840"/>
    </row>
    <row r="450" spans="5:8" x14ac:dyDescent="0.2">
      <c r="E450" s="497"/>
      <c r="F450" s="497"/>
      <c r="G450" s="497"/>
      <c r="H450" s="840"/>
    </row>
    <row r="451" spans="5:8" x14ac:dyDescent="0.2">
      <c r="E451" s="497"/>
      <c r="F451" s="497"/>
      <c r="G451" s="497"/>
      <c r="H451" s="840"/>
    </row>
    <row r="452" spans="5:8" x14ac:dyDescent="0.2">
      <c r="E452" s="497"/>
      <c r="F452" s="497"/>
      <c r="G452" s="497"/>
      <c r="H452" s="840"/>
    </row>
    <row r="453" spans="5:8" x14ac:dyDescent="0.2">
      <c r="E453" s="497"/>
      <c r="F453" s="497"/>
      <c r="G453" s="497"/>
      <c r="H453" s="840"/>
    </row>
    <row r="454" spans="5:8" x14ac:dyDescent="0.2">
      <c r="E454" s="497"/>
      <c r="F454" s="497"/>
      <c r="G454" s="497"/>
      <c r="H454" s="840"/>
    </row>
    <row r="455" spans="5:8" x14ac:dyDescent="0.2">
      <c r="E455" s="497"/>
      <c r="F455" s="497"/>
      <c r="G455" s="497"/>
      <c r="H455" s="840"/>
    </row>
    <row r="456" spans="5:8" x14ac:dyDescent="0.2">
      <c r="E456" s="497"/>
      <c r="F456" s="497"/>
      <c r="G456" s="497"/>
      <c r="H456" s="840"/>
    </row>
    <row r="457" spans="5:8" x14ac:dyDescent="0.2">
      <c r="E457" s="497"/>
      <c r="F457" s="497"/>
      <c r="G457" s="497"/>
      <c r="H457" s="840"/>
    </row>
    <row r="458" spans="5:8" x14ac:dyDescent="0.2">
      <c r="E458" s="497"/>
      <c r="F458" s="497"/>
      <c r="G458" s="497"/>
      <c r="H458" s="840"/>
    </row>
    <row r="459" spans="5:8" x14ac:dyDescent="0.2">
      <c r="E459" s="497"/>
      <c r="F459" s="497"/>
      <c r="G459" s="497"/>
      <c r="H459" s="840"/>
    </row>
    <row r="460" spans="5:8" x14ac:dyDescent="0.2">
      <c r="E460" s="497"/>
      <c r="F460" s="497"/>
      <c r="G460" s="497"/>
      <c r="H460" s="840"/>
    </row>
    <row r="461" spans="5:8" x14ac:dyDescent="0.2">
      <c r="E461" s="497"/>
      <c r="F461" s="497"/>
      <c r="G461" s="497"/>
      <c r="H461" s="840"/>
    </row>
    <row r="462" spans="5:8" x14ac:dyDescent="0.2">
      <c r="E462" s="497"/>
      <c r="F462" s="497"/>
      <c r="G462" s="497"/>
      <c r="H462" s="840"/>
    </row>
    <row r="463" spans="5:8" x14ac:dyDescent="0.2">
      <c r="E463" s="497"/>
      <c r="F463" s="497"/>
      <c r="G463" s="497"/>
      <c r="H463" s="840"/>
    </row>
    <row r="464" spans="5:8" x14ac:dyDescent="0.2">
      <c r="E464" s="497"/>
      <c r="F464" s="497"/>
      <c r="G464" s="497"/>
      <c r="H464" s="840"/>
    </row>
    <row r="465" spans="5:8" x14ac:dyDescent="0.2">
      <c r="E465" s="497"/>
      <c r="F465" s="497"/>
      <c r="G465" s="497"/>
      <c r="H465" s="840"/>
    </row>
    <row r="466" spans="5:8" x14ac:dyDescent="0.2">
      <c r="E466" s="497"/>
      <c r="F466" s="497"/>
      <c r="G466" s="497"/>
      <c r="H466" s="840"/>
    </row>
    <row r="467" spans="5:8" x14ac:dyDescent="0.2">
      <c r="E467" s="497"/>
      <c r="F467" s="497"/>
      <c r="G467" s="497"/>
      <c r="H467" s="840"/>
    </row>
    <row r="468" spans="5:8" x14ac:dyDescent="0.2">
      <c r="E468" s="497"/>
      <c r="F468" s="497"/>
      <c r="G468" s="497"/>
      <c r="H468" s="840"/>
    </row>
    <row r="469" spans="5:8" x14ac:dyDescent="0.2">
      <c r="E469" s="497"/>
      <c r="F469" s="497"/>
      <c r="G469" s="497"/>
      <c r="H469" s="840"/>
    </row>
    <row r="470" spans="5:8" x14ac:dyDescent="0.2">
      <c r="E470" s="497"/>
      <c r="F470" s="497"/>
      <c r="G470" s="497"/>
      <c r="H470" s="840"/>
    </row>
    <row r="471" spans="5:8" x14ac:dyDescent="0.2">
      <c r="E471" s="497"/>
      <c r="F471" s="497"/>
      <c r="G471" s="497"/>
      <c r="H471" s="840"/>
    </row>
    <row r="472" spans="5:8" x14ac:dyDescent="0.2">
      <c r="E472" s="497"/>
      <c r="F472" s="497"/>
      <c r="G472" s="497"/>
      <c r="H472" s="840"/>
    </row>
    <row r="473" spans="5:8" x14ac:dyDescent="0.2">
      <c r="E473" s="497"/>
      <c r="F473" s="497"/>
      <c r="G473" s="497"/>
      <c r="H473" s="840"/>
    </row>
    <row r="474" spans="5:8" x14ac:dyDescent="0.2">
      <c r="E474" s="497"/>
      <c r="F474" s="497"/>
      <c r="G474" s="497"/>
      <c r="H474" s="840"/>
    </row>
    <row r="475" spans="5:8" x14ac:dyDescent="0.2">
      <c r="E475" s="497"/>
      <c r="F475" s="497"/>
      <c r="G475" s="497"/>
      <c r="H475" s="840"/>
    </row>
    <row r="476" spans="5:8" x14ac:dyDescent="0.2">
      <c r="E476" s="497"/>
      <c r="F476" s="497"/>
      <c r="G476" s="497"/>
      <c r="H476" s="840"/>
    </row>
    <row r="477" spans="5:8" x14ac:dyDescent="0.2">
      <c r="E477" s="497"/>
      <c r="F477" s="497"/>
      <c r="G477" s="497"/>
      <c r="H477" s="840"/>
    </row>
    <row r="478" spans="5:8" x14ac:dyDescent="0.2">
      <c r="E478" s="497"/>
      <c r="F478" s="497"/>
      <c r="G478" s="497"/>
      <c r="H478" s="840"/>
    </row>
    <row r="479" spans="5:8" x14ac:dyDescent="0.2">
      <c r="E479" s="497"/>
      <c r="F479" s="497"/>
      <c r="G479" s="497"/>
      <c r="H479" s="840"/>
    </row>
    <row r="480" spans="5:8" x14ac:dyDescent="0.2">
      <c r="E480" s="497"/>
      <c r="F480" s="497"/>
      <c r="G480" s="497"/>
      <c r="H480" s="840"/>
    </row>
    <row r="481" spans="5:8" x14ac:dyDescent="0.2">
      <c r="E481" s="497"/>
      <c r="F481" s="497"/>
      <c r="G481" s="497"/>
      <c r="H481" s="840"/>
    </row>
    <row r="482" spans="5:8" x14ac:dyDescent="0.2">
      <c r="E482" s="497"/>
      <c r="F482" s="497"/>
      <c r="G482" s="497"/>
      <c r="H482" s="840"/>
    </row>
    <row r="483" spans="5:8" x14ac:dyDescent="0.2">
      <c r="E483" s="497"/>
      <c r="F483" s="497"/>
      <c r="G483" s="497"/>
      <c r="H483" s="840"/>
    </row>
    <row r="484" spans="5:8" x14ac:dyDescent="0.2">
      <c r="E484" s="497"/>
      <c r="F484" s="497"/>
      <c r="G484" s="497"/>
      <c r="H484" s="840"/>
    </row>
    <row r="485" spans="5:8" x14ac:dyDescent="0.2">
      <c r="E485" s="497"/>
      <c r="F485" s="497"/>
      <c r="G485" s="497"/>
      <c r="H485" s="840"/>
    </row>
    <row r="486" spans="5:8" x14ac:dyDescent="0.2">
      <c r="E486" s="497"/>
      <c r="F486" s="497"/>
      <c r="G486" s="497"/>
      <c r="H486" s="840"/>
    </row>
    <row r="487" spans="5:8" x14ac:dyDescent="0.2">
      <c r="E487" s="497"/>
      <c r="F487" s="497"/>
      <c r="G487" s="497"/>
      <c r="H487" s="840"/>
    </row>
    <row r="488" spans="5:8" x14ac:dyDescent="0.2">
      <c r="E488" s="497"/>
      <c r="F488" s="497"/>
      <c r="G488" s="497"/>
      <c r="H488" s="840"/>
    </row>
    <row r="489" spans="5:8" x14ac:dyDescent="0.2">
      <c r="E489" s="497"/>
      <c r="F489" s="497"/>
      <c r="G489" s="497"/>
      <c r="H489" s="840"/>
    </row>
    <row r="490" spans="5:8" x14ac:dyDescent="0.2">
      <c r="E490" s="497"/>
      <c r="F490" s="497"/>
      <c r="G490" s="497"/>
      <c r="H490" s="840"/>
    </row>
    <row r="491" spans="5:8" x14ac:dyDescent="0.2">
      <c r="E491" s="497"/>
      <c r="F491" s="497"/>
      <c r="G491" s="497"/>
      <c r="H491" s="840"/>
    </row>
    <row r="492" spans="5:8" x14ac:dyDescent="0.2">
      <c r="E492" s="497"/>
      <c r="F492" s="497"/>
      <c r="G492" s="497"/>
      <c r="H492" s="840"/>
    </row>
    <row r="493" spans="5:8" x14ac:dyDescent="0.2">
      <c r="E493" s="497"/>
      <c r="F493" s="497"/>
      <c r="G493" s="497"/>
      <c r="H493" s="840"/>
    </row>
    <row r="494" spans="5:8" x14ac:dyDescent="0.2">
      <c r="E494" s="497"/>
      <c r="F494" s="497"/>
      <c r="G494" s="497"/>
      <c r="H494" s="840"/>
    </row>
    <row r="495" spans="5:8" x14ac:dyDescent="0.2">
      <c r="E495" s="497"/>
      <c r="F495" s="497"/>
      <c r="G495" s="497"/>
      <c r="H495" s="840"/>
    </row>
    <row r="496" spans="5:8" x14ac:dyDescent="0.2">
      <c r="E496" s="497"/>
      <c r="F496" s="497"/>
      <c r="G496" s="497"/>
      <c r="H496" s="840"/>
    </row>
    <row r="497" spans="5:8" x14ac:dyDescent="0.2">
      <c r="E497" s="497"/>
      <c r="F497" s="497"/>
      <c r="G497" s="497"/>
      <c r="H497" s="840"/>
    </row>
    <row r="498" spans="5:8" x14ac:dyDescent="0.2">
      <c r="E498" s="497"/>
      <c r="F498" s="497"/>
      <c r="G498" s="497"/>
      <c r="H498" s="840"/>
    </row>
    <row r="499" spans="5:8" x14ac:dyDescent="0.2">
      <c r="E499" s="497"/>
      <c r="F499" s="497"/>
      <c r="G499" s="497"/>
      <c r="H499" s="840"/>
    </row>
    <row r="500" spans="5:8" x14ac:dyDescent="0.2">
      <c r="E500" s="497"/>
      <c r="F500" s="497"/>
      <c r="G500" s="497"/>
      <c r="H500" s="840"/>
    </row>
    <row r="501" spans="5:8" x14ac:dyDescent="0.2">
      <c r="E501" s="497"/>
      <c r="F501" s="497"/>
      <c r="G501" s="497"/>
      <c r="H501" s="840"/>
    </row>
    <row r="502" spans="5:8" x14ac:dyDescent="0.2">
      <c r="E502" s="497"/>
      <c r="F502" s="497"/>
      <c r="G502" s="497"/>
      <c r="H502" s="840"/>
    </row>
    <row r="503" spans="5:8" x14ac:dyDescent="0.2">
      <c r="E503" s="497"/>
      <c r="F503" s="497"/>
      <c r="G503" s="497"/>
      <c r="H503" s="840"/>
    </row>
    <row r="504" spans="5:8" x14ac:dyDescent="0.2">
      <c r="E504" s="497"/>
      <c r="F504" s="497"/>
      <c r="G504" s="497"/>
      <c r="H504" s="840"/>
    </row>
    <row r="505" spans="5:8" x14ac:dyDescent="0.2">
      <c r="E505" s="497"/>
      <c r="F505" s="497"/>
      <c r="G505" s="497"/>
      <c r="H505" s="840"/>
    </row>
    <row r="506" spans="5:8" x14ac:dyDescent="0.2">
      <c r="E506" s="497"/>
      <c r="F506" s="497"/>
      <c r="G506" s="497"/>
      <c r="H506" s="840"/>
    </row>
    <row r="507" spans="5:8" x14ac:dyDescent="0.2">
      <c r="E507" s="497"/>
      <c r="F507" s="497"/>
      <c r="G507" s="497"/>
      <c r="H507" s="840"/>
    </row>
    <row r="508" spans="5:8" x14ac:dyDescent="0.2">
      <c r="E508" s="497"/>
      <c r="F508" s="497"/>
      <c r="G508" s="497"/>
      <c r="H508" s="840"/>
    </row>
    <row r="509" spans="5:8" x14ac:dyDescent="0.2">
      <c r="E509" s="497"/>
      <c r="F509" s="497"/>
      <c r="G509" s="497"/>
      <c r="H509" s="840"/>
    </row>
    <row r="510" spans="5:8" x14ac:dyDescent="0.2">
      <c r="E510" s="497"/>
      <c r="F510" s="497"/>
      <c r="G510" s="497"/>
      <c r="H510" s="840"/>
    </row>
    <row r="511" spans="5:8" x14ac:dyDescent="0.2">
      <c r="E511" s="497"/>
      <c r="F511" s="497"/>
      <c r="G511" s="497"/>
      <c r="H511" s="840"/>
    </row>
    <row r="512" spans="5:8" x14ac:dyDescent="0.2">
      <c r="E512" s="497"/>
      <c r="F512" s="497"/>
      <c r="G512" s="497"/>
      <c r="H512" s="840"/>
    </row>
    <row r="513" spans="5:8" x14ac:dyDescent="0.2">
      <c r="E513" s="497"/>
      <c r="F513" s="497"/>
      <c r="G513" s="497"/>
      <c r="H513" s="840"/>
    </row>
    <row r="514" spans="5:8" x14ac:dyDescent="0.2">
      <c r="E514" s="497"/>
      <c r="F514" s="497"/>
      <c r="G514" s="497"/>
      <c r="H514" s="840"/>
    </row>
    <row r="515" spans="5:8" x14ac:dyDescent="0.2">
      <c r="E515" s="497"/>
      <c r="F515" s="497"/>
      <c r="G515" s="497"/>
      <c r="H515" s="840"/>
    </row>
    <row r="516" spans="5:8" x14ac:dyDescent="0.2">
      <c r="E516" s="497"/>
      <c r="F516" s="497"/>
      <c r="G516" s="497"/>
      <c r="H516" s="840"/>
    </row>
    <row r="517" spans="5:8" x14ac:dyDescent="0.2">
      <c r="E517" s="497"/>
      <c r="F517" s="497"/>
      <c r="G517" s="497"/>
      <c r="H517" s="840"/>
    </row>
    <row r="518" spans="5:8" x14ac:dyDescent="0.2">
      <c r="E518" s="497"/>
      <c r="F518" s="497"/>
      <c r="G518" s="497"/>
      <c r="H518" s="840"/>
    </row>
    <row r="519" spans="5:8" x14ac:dyDescent="0.2">
      <c r="E519" s="497"/>
      <c r="F519" s="497"/>
      <c r="G519" s="497"/>
      <c r="H519" s="840"/>
    </row>
    <row r="520" spans="5:8" x14ac:dyDescent="0.2">
      <c r="E520" s="497"/>
      <c r="F520" s="497"/>
      <c r="G520" s="497"/>
      <c r="H520" s="840"/>
    </row>
    <row r="521" spans="5:8" x14ac:dyDescent="0.2">
      <c r="E521" s="497"/>
      <c r="F521" s="497"/>
      <c r="G521" s="497"/>
      <c r="H521" s="840"/>
    </row>
    <row r="522" spans="5:8" x14ac:dyDescent="0.2">
      <c r="E522" s="497"/>
      <c r="F522" s="497"/>
      <c r="G522" s="497"/>
      <c r="H522" s="840"/>
    </row>
    <row r="523" spans="5:8" x14ac:dyDescent="0.2">
      <c r="E523" s="497"/>
      <c r="F523" s="497"/>
      <c r="G523" s="497"/>
      <c r="H523" s="840"/>
    </row>
    <row r="524" spans="5:8" x14ac:dyDescent="0.2">
      <c r="E524" s="497"/>
      <c r="F524" s="497"/>
      <c r="G524" s="497"/>
      <c r="H524" s="840"/>
    </row>
    <row r="525" spans="5:8" x14ac:dyDescent="0.2">
      <c r="E525" s="497"/>
      <c r="F525" s="497"/>
      <c r="G525" s="497"/>
      <c r="H525" s="840"/>
    </row>
    <row r="526" spans="5:8" x14ac:dyDescent="0.2">
      <c r="E526" s="497"/>
      <c r="F526" s="497"/>
      <c r="G526" s="497"/>
      <c r="H526" s="840"/>
    </row>
    <row r="527" spans="5:8" x14ac:dyDescent="0.2">
      <c r="E527" s="497"/>
      <c r="F527" s="497"/>
      <c r="G527" s="497"/>
      <c r="H527" s="840"/>
    </row>
    <row r="528" spans="5:8" x14ac:dyDescent="0.2">
      <c r="E528" s="497"/>
      <c r="F528" s="497"/>
      <c r="G528" s="497"/>
      <c r="H528" s="840"/>
    </row>
    <row r="529" spans="5:8" x14ac:dyDescent="0.2">
      <c r="E529" s="497"/>
      <c r="F529" s="497"/>
      <c r="G529" s="497"/>
      <c r="H529" s="840"/>
    </row>
    <row r="530" spans="5:8" x14ac:dyDescent="0.2">
      <c r="E530" s="497"/>
      <c r="F530" s="497"/>
      <c r="G530" s="497"/>
      <c r="H530" s="840"/>
    </row>
    <row r="531" spans="5:8" x14ac:dyDescent="0.2">
      <c r="E531" s="497"/>
      <c r="F531" s="497"/>
      <c r="G531" s="497"/>
      <c r="H531" s="840"/>
    </row>
    <row r="532" spans="5:8" x14ac:dyDescent="0.2">
      <c r="E532" s="497"/>
      <c r="F532" s="497"/>
      <c r="G532" s="497"/>
      <c r="H532" s="840"/>
    </row>
    <row r="533" spans="5:8" x14ac:dyDescent="0.2">
      <c r="E533" s="497"/>
      <c r="F533" s="497"/>
      <c r="G533" s="497"/>
      <c r="H533" s="840"/>
    </row>
    <row r="534" spans="5:8" x14ac:dyDescent="0.2">
      <c r="E534" s="497"/>
      <c r="F534" s="497"/>
      <c r="G534" s="497"/>
      <c r="H534" s="840"/>
    </row>
    <row r="535" spans="5:8" x14ac:dyDescent="0.2">
      <c r="E535" s="497"/>
      <c r="F535" s="497"/>
      <c r="G535" s="497"/>
      <c r="H535" s="840"/>
    </row>
    <row r="536" spans="5:8" x14ac:dyDescent="0.2">
      <c r="E536" s="497"/>
      <c r="F536" s="497"/>
      <c r="G536" s="497"/>
      <c r="H536" s="840"/>
    </row>
    <row r="537" spans="5:8" x14ac:dyDescent="0.2">
      <c r="E537" s="497"/>
      <c r="F537" s="497"/>
      <c r="G537" s="497"/>
      <c r="H537" s="840"/>
    </row>
    <row r="538" spans="5:8" x14ac:dyDescent="0.2">
      <c r="E538" s="497"/>
      <c r="F538" s="497"/>
      <c r="G538" s="497"/>
      <c r="H538" s="840"/>
    </row>
    <row r="539" spans="5:8" x14ac:dyDescent="0.2">
      <c r="E539" s="497"/>
      <c r="F539" s="497"/>
      <c r="G539" s="497"/>
      <c r="H539" s="840"/>
    </row>
    <row r="540" spans="5:8" x14ac:dyDescent="0.2">
      <c r="E540" s="497"/>
      <c r="F540" s="497"/>
      <c r="G540" s="497"/>
      <c r="H540" s="840"/>
    </row>
    <row r="541" spans="5:8" x14ac:dyDescent="0.2">
      <c r="E541" s="497"/>
      <c r="F541" s="497"/>
      <c r="G541" s="497"/>
      <c r="H541" s="840"/>
    </row>
    <row r="542" spans="5:8" x14ac:dyDescent="0.2">
      <c r="E542" s="497"/>
      <c r="F542" s="497"/>
      <c r="G542" s="497"/>
      <c r="H542" s="840"/>
    </row>
    <row r="543" spans="5:8" x14ac:dyDescent="0.2">
      <c r="E543" s="497"/>
      <c r="F543" s="497"/>
      <c r="G543" s="497"/>
      <c r="H543" s="840"/>
    </row>
    <row r="544" spans="5:8" x14ac:dyDescent="0.2">
      <c r="E544" s="497"/>
      <c r="F544" s="497"/>
      <c r="G544" s="497"/>
      <c r="H544" s="840"/>
    </row>
    <row r="545" spans="5:8" x14ac:dyDescent="0.2">
      <c r="E545" s="497"/>
      <c r="F545" s="497"/>
      <c r="G545" s="497"/>
      <c r="H545" s="840"/>
    </row>
    <row r="546" spans="5:8" x14ac:dyDescent="0.2">
      <c r="E546" s="497"/>
      <c r="F546" s="497"/>
      <c r="G546" s="497"/>
      <c r="H546" s="840"/>
    </row>
    <row r="547" spans="5:8" x14ac:dyDescent="0.2">
      <c r="E547" s="497"/>
      <c r="F547" s="497"/>
      <c r="G547" s="497"/>
      <c r="H547" s="840"/>
    </row>
    <row r="548" spans="5:8" x14ac:dyDescent="0.2">
      <c r="E548" s="497"/>
      <c r="F548" s="497"/>
      <c r="G548" s="497"/>
      <c r="H548" s="840"/>
    </row>
    <row r="549" spans="5:8" x14ac:dyDescent="0.2">
      <c r="E549" s="497"/>
      <c r="F549" s="497"/>
      <c r="G549" s="497"/>
      <c r="H549" s="840"/>
    </row>
    <row r="550" spans="5:8" x14ac:dyDescent="0.2">
      <c r="E550" s="497"/>
      <c r="F550" s="497"/>
      <c r="G550" s="497"/>
      <c r="H550" s="840"/>
    </row>
    <row r="551" spans="5:8" x14ac:dyDescent="0.2">
      <c r="E551" s="497"/>
      <c r="F551" s="497"/>
      <c r="G551" s="497"/>
      <c r="H551" s="840"/>
    </row>
    <row r="552" spans="5:8" x14ac:dyDescent="0.2">
      <c r="E552" s="497"/>
      <c r="F552" s="497"/>
      <c r="G552" s="497"/>
      <c r="H552" s="840"/>
    </row>
    <row r="553" spans="5:8" x14ac:dyDescent="0.2">
      <c r="E553" s="497"/>
      <c r="F553" s="497"/>
      <c r="G553" s="497"/>
      <c r="H553" s="840"/>
    </row>
    <row r="554" spans="5:8" x14ac:dyDescent="0.2">
      <c r="E554" s="497"/>
      <c r="F554" s="497"/>
      <c r="G554" s="497"/>
      <c r="H554" s="840"/>
    </row>
    <row r="555" spans="5:8" x14ac:dyDescent="0.2">
      <c r="E555" s="497"/>
      <c r="F555" s="497"/>
      <c r="G555" s="497"/>
      <c r="H555" s="840"/>
    </row>
    <row r="556" spans="5:8" x14ac:dyDescent="0.2">
      <c r="E556" s="497"/>
      <c r="F556" s="497"/>
      <c r="G556" s="497"/>
      <c r="H556" s="840"/>
    </row>
    <row r="557" spans="5:8" x14ac:dyDescent="0.2">
      <c r="E557" s="497"/>
      <c r="F557" s="497"/>
      <c r="G557" s="497"/>
      <c r="H557" s="840"/>
    </row>
    <row r="558" spans="5:8" x14ac:dyDescent="0.2">
      <c r="E558" s="497"/>
      <c r="F558" s="497"/>
      <c r="G558" s="497"/>
      <c r="H558" s="840"/>
    </row>
    <row r="559" spans="5:8" x14ac:dyDescent="0.2">
      <c r="E559" s="497"/>
      <c r="F559" s="497"/>
      <c r="G559" s="497"/>
      <c r="H559" s="840"/>
    </row>
    <row r="560" spans="5:8" x14ac:dyDescent="0.2">
      <c r="E560" s="497"/>
      <c r="F560" s="497"/>
      <c r="G560" s="497"/>
      <c r="H560" s="840"/>
    </row>
    <row r="561" spans="5:8" x14ac:dyDescent="0.2">
      <c r="E561" s="497"/>
      <c r="F561" s="497"/>
      <c r="G561" s="497"/>
      <c r="H561" s="840"/>
    </row>
    <row r="562" spans="5:8" x14ac:dyDescent="0.2">
      <c r="E562" s="497"/>
      <c r="F562" s="497"/>
      <c r="G562" s="497"/>
      <c r="H562" s="840"/>
    </row>
    <row r="563" spans="5:8" x14ac:dyDescent="0.2">
      <c r="E563" s="497"/>
      <c r="F563" s="497"/>
      <c r="G563" s="497"/>
      <c r="H563" s="840"/>
    </row>
    <row r="564" spans="5:8" x14ac:dyDescent="0.2">
      <c r="E564" s="497"/>
      <c r="F564" s="497"/>
      <c r="G564" s="497"/>
      <c r="H564" s="840"/>
    </row>
    <row r="565" spans="5:8" x14ac:dyDescent="0.2">
      <c r="E565" s="497"/>
      <c r="F565" s="497"/>
      <c r="G565" s="497"/>
      <c r="H565" s="840"/>
    </row>
    <row r="566" spans="5:8" x14ac:dyDescent="0.2">
      <c r="E566" s="497"/>
      <c r="F566" s="497"/>
      <c r="G566" s="497"/>
      <c r="H566" s="840"/>
    </row>
    <row r="567" spans="5:8" x14ac:dyDescent="0.2">
      <c r="E567" s="497"/>
      <c r="F567" s="497"/>
      <c r="G567" s="497"/>
      <c r="H567" s="840"/>
    </row>
    <row r="568" spans="5:8" x14ac:dyDescent="0.2">
      <c r="E568" s="497"/>
      <c r="F568" s="497"/>
      <c r="G568" s="497"/>
      <c r="H568" s="840"/>
    </row>
    <row r="569" spans="5:8" x14ac:dyDescent="0.2">
      <c r="E569" s="497"/>
      <c r="F569" s="497"/>
      <c r="G569" s="497"/>
      <c r="H569" s="840"/>
    </row>
    <row r="570" spans="5:8" x14ac:dyDescent="0.2">
      <c r="E570" s="497"/>
      <c r="F570" s="497"/>
      <c r="G570" s="497"/>
      <c r="H570" s="840"/>
    </row>
    <row r="571" spans="5:8" x14ac:dyDescent="0.2">
      <c r="E571" s="497"/>
      <c r="F571" s="497"/>
      <c r="G571" s="497"/>
      <c r="H571" s="840"/>
    </row>
    <row r="572" spans="5:8" x14ac:dyDescent="0.2">
      <c r="E572" s="497"/>
      <c r="F572" s="497"/>
      <c r="G572" s="497"/>
      <c r="H572" s="840"/>
    </row>
    <row r="573" spans="5:8" x14ac:dyDescent="0.2">
      <c r="E573" s="497"/>
      <c r="F573" s="497"/>
      <c r="G573" s="497"/>
      <c r="H573" s="840"/>
    </row>
    <row r="574" spans="5:8" x14ac:dyDescent="0.2">
      <c r="E574" s="497"/>
      <c r="F574" s="497"/>
      <c r="G574" s="497"/>
      <c r="H574" s="840"/>
    </row>
    <row r="575" spans="5:8" x14ac:dyDescent="0.2">
      <c r="E575" s="497"/>
      <c r="F575" s="497"/>
      <c r="G575" s="497"/>
      <c r="H575" s="840"/>
    </row>
    <row r="576" spans="5:8" x14ac:dyDescent="0.2">
      <c r="E576" s="497"/>
      <c r="F576" s="497"/>
      <c r="G576" s="497"/>
      <c r="H576" s="840"/>
    </row>
    <row r="577" spans="5:8" x14ac:dyDescent="0.2">
      <c r="E577" s="497"/>
      <c r="F577" s="497"/>
      <c r="G577" s="497"/>
      <c r="H577" s="840"/>
    </row>
    <row r="578" spans="5:8" x14ac:dyDescent="0.2">
      <c r="E578" s="497"/>
      <c r="F578" s="497"/>
      <c r="G578" s="497"/>
      <c r="H578" s="840"/>
    </row>
    <row r="579" spans="5:8" x14ac:dyDescent="0.2">
      <c r="E579" s="497"/>
      <c r="F579" s="497"/>
      <c r="G579" s="497"/>
      <c r="H579" s="840"/>
    </row>
    <row r="580" spans="5:8" x14ac:dyDescent="0.2">
      <c r="E580" s="497"/>
      <c r="F580" s="497"/>
      <c r="G580" s="497"/>
      <c r="H580" s="840"/>
    </row>
    <row r="581" spans="5:8" x14ac:dyDescent="0.2">
      <c r="E581" s="497"/>
      <c r="F581" s="497"/>
      <c r="G581" s="497"/>
      <c r="H581" s="840"/>
    </row>
    <row r="582" spans="5:8" x14ac:dyDescent="0.2">
      <c r="E582" s="497"/>
      <c r="F582" s="497"/>
      <c r="G582" s="497"/>
      <c r="H582" s="840"/>
    </row>
    <row r="583" spans="5:8" x14ac:dyDescent="0.2">
      <c r="E583" s="497"/>
      <c r="F583" s="497"/>
      <c r="G583" s="497"/>
      <c r="H583" s="840"/>
    </row>
    <row r="584" spans="5:8" x14ac:dyDescent="0.2">
      <c r="E584" s="497"/>
      <c r="F584" s="497"/>
      <c r="G584" s="497"/>
      <c r="H584" s="840"/>
    </row>
    <row r="585" spans="5:8" x14ac:dyDescent="0.2">
      <c r="E585" s="497"/>
      <c r="F585" s="497"/>
      <c r="G585" s="497"/>
      <c r="H585" s="840"/>
    </row>
    <row r="586" spans="5:8" x14ac:dyDescent="0.2">
      <c r="E586" s="497"/>
      <c r="F586" s="497"/>
      <c r="G586" s="497"/>
      <c r="H586" s="840"/>
    </row>
    <row r="587" spans="5:8" x14ac:dyDescent="0.2">
      <c r="E587" s="497"/>
      <c r="F587" s="497"/>
      <c r="G587" s="497"/>
      <c r="H587" s="840"/>
    </row>
    <row r="588" spans="5:8" x14ac:dyDescent="0.2">
      <c r="E588" s="497"/>
      <c r="F588" s="497"/>
      <c r="G588" s="497"/>
      <c r="H588" s="840"/>
    </row>
    <row r="589" spans="5:8" x14ac:dyDescent="0.2">
      <c r="E589" s="497"/>
      <c r="F589" s="497"/>
      <c r="G589" s="497"/>
      <c r="H589" s="840"/>
    </row>
    <row r="590" spans="5:8" x14ac:dyDescent="0.2">
      <c r="E590" s="497"/>
      <c r="F590" s="497"/>
      <c r="G590" s="497"/>
      <c r="H590" s="840"/>
    </row>
    <row r="591" spans="5:8" x14ac:dyDescent="0.2">
      <c r="E591" s="497"/>
      <c r="F591" s="497"/>
      <c r="G591" s="497"/>
      <c r="H591" s="840"/>
    </row>
    <row r="592" spans="5:8" x14ac:dyDescent="0.2">
      <c r="E592" s="497"/>
      <c r="F592" s="497"/>
      <c r="G592" s="497"/>
      <c r="H592" s="840"/>
    </row>
    <row r="593" spans="5:8" x14ac:dyDescent="0.2">
      <c r="E593" s="497"/>
      <c r="F593" s="497"/>
      <c r="G593" s="497"/>
      <c r="H593" s="840"/>
    </row>
    <row r="594" spans="5:8" x14ac:dyDescent="0.2">
      <c r="E594" s="497"/>
      <c r="F594" s="497"/>
      <c r="G594" s="497"/>
      <c r="H594" s="840"/>
    </row>
    <row r="595" spans="5:8" x14ac:dyDescent="0.2">
      <c r="E595" s="497"/>
      <c r="F595" s="497"/>
      <c r="G595" s="497"/>
      <c r="H595" s="840"/>
    </row>
    <row r="596" spans="5:8" x14ac:dyDescent="0.2">
      <c r="E596" s="497"/>
      <c r="F596" s="497"/>
      <c r="G596" s="497"/>
      <c r="H596" s="840"/>
    </row>
    <row r="597" spans="5:8" x14ac:dyDescent="0.2">
      <c r="E597" s="497"/>
      <c r="F597" s="497"/>
      <c r="G597" s="497"/>
      <c r="H597" s="840"/>
    </row>
    <row r="598" spans="5:8" x14ac:dyDescent="0.2">
      <c r="E598" s="497"/>
      <c r="F598" s="497"/>
      <c r="G598" s="497"/>
      <c r="H598" s="840"/>
    </row>
    <row r="599" spans="5:8" x14ac:dyDescent="0.2">
      <c r="E599" s="497"/>
      <c r="F599" s="497"/>
      <c r="G599" s="497"/>
      <c r="H599" s="840"/>
    </row>
    <row r="600" spans="5:8" x14ac:dyDescent="0.2">
      <c r="E600" s="497"/>
      <c r="F600" s="497"/>
      <c r="G600" s="497"/>
      <c r="H600" s="840"/>
    </row>
    <row r="601" spans="5:8" x14ac:dyDescent="0.2">
      <c r="E601" s="497"/>
      <c r="F601" s="497"/>
      <c r="G601" s="497"/>
      <c r="H601" s="840"/>
    </row>
    <row r="602" spans="5:8" x14ac:dyDescent="0.2">
      <c r="E602" s="497"/>
      <c r="F602" s="497"/>
      <c r="G602" s="497"/>
      <c r="H602" s="840"/>
    </row>
    <row r="603" spans="5:8" x14ac:dyDescent="0.2">
      <c r="E603" s="497"/>
      <c r="F603" s="497"/>
      <c r="G603" s="497"/>
      <c r="H603" s="840"/>
    </row>
    <row r="604" spans="5:8" x14ac:dyDescent="0.2">
      <c r="E604" s="497"/>
      <c r="F604" s="497"/>
      <c r="G604" s="497"/>
      <c r="H604" s="840"/>
    </row>
    <row r="605" spans="5:8" x14ac:dyDescent="0.2">
      <c r="E605" s="497"/>
      <c r="F605" s="497"/>
      <c r="G605" s="497"/>
      <c r="H605" s="840"/>
    </row>
    <row r="606" spans="5:8" x14ac:dyDescent="0.2">
      <c r="E606" s="497"/>
      <c r="F606" s="497"/>
      <c r="G606" s="497"/>
      <c r="H606" s="840"/>
    </row>
    <row r="607" spans="5:8" x14ac:dyDescent="0.2">
      <c r="E607" s="497"/>
      <c r="F607" s="497"/>
      <c r="G607" s="497"/>
      <c r="H607" s="840"/>
    </row>
    <row r="608" spans="5:8" x14ac:dyDescent="0.2">
      <c r="E608" s="497"/>
      <c r="F608" s="497"/>
      <c r="G608" s="497"/>
      <c r="H608" s="840"/>
    </row>
    <row r="609" spans="5:8" x14ac:dyDescent="0.2">
      <c r="E609" s="497"/>
      <c r="F609" s="497"/>
      <c r="G609" s="497"/>
      <c r="H609" s="840"/>
    </row>
    <row r="610" spans="5:8" x14ac:dyDescent="0.2">
      <c r="E610" s="497"/>
      <c r="F610" s="497"/>
      <c r="G610" s="497"/>
      <c r="H610" s="840"/>
    </row>
    <row r="611" spans="5:8" x14ac:dyDescent="0.2">
      <c r="E611" s="497"/>
      <c r="F611" s="497"/>
      <c r="G611" s="497"/>
      <c r="H611" s="840"/>
    </row>
    <row r="612" spans="5:8" x14ac:dyDescent="0.2">
      <c r="E612" s="497"/>
      <c r="F612" s="497"/>
      <c r="G612" s="497"/>
      <c r="H612" s="840"/>
    </row>
    <row r="613" spans="5:8" x14ac:dyDescent="0.2">
      <c r="E613" s="497"/>
      <c r="F613" s="497"/>
      <c r="G613" s="497"/>
      <c r="H613" s="840"/>
    </row>
    <row r="614" spans="5:8" x14ac:dyDescent="0.2">
      <c r="E614" s="497"/>
      <c r="F614" s="497"/>
      <c r="G614" s="497"/>
      <c r="H614" s="840"/>
    </row>
    <row r="615" spans="5:8" x14ac:dyDescent="0.2">
      <c r="E615" s="497"/>
      <c r="F615" s="497"/>
      <c r="G615" s="497"/>
      <c r="H615" s="840"/>
    </row>
    <row r="616" spans="5:8" x14ac:dyDescent="0.2">
      <c r="E616" s="497"/>
      <c r="F616" s="497"/>
      <c r="G616" s="497"/>
      <c r="H616" s="840"/>
    </row>
    <row r="617" spans="5:8" x14ac:dyDescent="0.2">
      <c r="E617" s="497"/>
      <c r="F617" s="497"/>
      <c r="G617" s="497"/>
      <c r="H617" s="840"/>
    </row>
    <row r="618" spans="5:8" x14ac:dyDescent="0.2">
      <c r="E618" s="497"/>
      <c r="F618" s="497"/>
      <c r="G618" s="497"/>
      <c r="H618" s="840"/>
    </row>
    <row r="619" spans="5:8" x14ac:dyDescent="0.2">
      <c r="E619" s="497"/>
      <c r="F619" s="497"/>
      <c r="G619" s="497"/>
      <c r="H619" s="840"/>
    </row>
    <row r="620" spans="5:8" x14ac:dyDescent="0.2">
      <c r="E620" s="497"/>
      <c r="F620" s="497"/>
      <c r="G620" s="497"/>
      <c r="H620" s="840"/>
    </row>
    <row r="621" spans="5:8" x14ac:dyDescent="0.2">
      <c r="E621" s="497"/>
      <c r="F621" s="497"/>
      <c r="G621" s="497"/>
      <c r="H621" s="840"/>
    </row>
    <row r="622" spans="5:8" x14ac:dyDescent="0.2">
      <c r="E622" s="497"/>
      <c r="F622" s="497"/>
      <c r="G622" s="497"/>
      <c r="H622" s="840"/>
    </row>
    <row r="623" spans="5:8" x14ac:dyDescent="0.2">
      <c r="E623" s="497"/>
      <c r="F623" s="497"/>
      <c r="G623" s="497"/>
      <c r="H623" s="840"/>
    </row>
    <row r="624" spans="5:8" x14ac:dyDescent="0.2">
      <c r="E624" s="497"/>
      <c r="F624" s="497"/>
      <c r="G624" s="497"/>
      <c r="H624" s="840"/>
    </row>
    <row r="625" spans="5:8" x14ac:dyDescent="0.2">
      <c r="E625" s="497"/>
      <c r="F625" s="497"/>
      <c r="G625" s="497"/>
      <c r="H625" s="840"/>
    </row>
    <row r="626" spans="5:8" x14ac:dyDescent="0.2">
      <c r="E626" s="497"/>
      <c r="F626" s="497"/>
      <c r="G626" s="497"/>
      <c r="H626" s="840"/>
    </row>
    <row r="627" spans="5:8" x14ac:dyDescent="0.2">
      <c r="E627" s="497"/>
      <c r="F627" s="497"/>
      <c r="G627" s="497"/>
      <c r="H627" s="840"/>
    </row>
    <row r="628" spans="5:8" x14ac:dyDescent="0.2">
      <c r="E628" s="497"/>
      <c r="F628" s="497"/>
      <c r="G628" s="497"/>
      <c r="H628" s="840"/>
    </row>
    <row r="629" spans="5:8" x14ac:dyDescent="0.2">
      <c r="E629" s="497"/>
      <c r="F629" s="497"/>
      <c r="G629" s="497"/>
      <c r="H629" s="840"/>
    </row>
    <row r="630" spans="5:8" x14ac:dyDescent="0.2">
      <c r="E630" s="497"/>
      <c r="F630" s="497"/>
      <c r="G630" s="497"/>
      <c r="H630" s="840"/>
    </row>
    <row r="631" spans="5:8" x14ac:dyDescent="0.2">
      <c r="E631" s="497"/>
      <c r="F631" s="497"/>
      <c r="G631" s="497"/>
      <c r="H631" s="840"/>
    </row>
    <row r="632" spans="5:8" x14ac:dyDescent="0.2">
      <c r="E632" s="497"/>
      <c r="F632" s="497"/>
      <c r="G632" s="497"/>
      <c r="H632" s="840"/>
    </row>
    <row r="633" spans="5:8" x14ac:dyDescent="0.2">
      <c r="E633" s="497"/>
      <c r="F633" s="497"/>
      <c r="G633" s="497"/>
      <c r="H633" s="840"/>
    </row>
    <row r="634" spans="5:8" x14ac:dyDescent="0.2">
      <c r="E634" s="497"/>
      <c r="F634" s="497"/>
      <c r="G634" s="497"/>
      <c r="H634" s="840"/>
    </row>
  </sheetData>
  <sheetProtection algorithmName="SHA-512" hashValue="lMcrmDQj0XUExF1rD/+TeGs/uxLNcOj/ReQYSHdz2ycbSv8UUmKxESr4Iq+hUhuhg509cqmBWCg2yR5KvWVX9g==" saltValue="P1N5McTAMnYlyF7QI7NvJg==" spinCount="100000" sheet="1" objects="1" scenarios="1" autoFilter="0"/>
  <autoFilter ref="E3:H3" xr:uid="{00000000-0009-0000-0000-000007000000}"/>
  <mergeCells count="81">
    <mergeCell ref="AD26:AD29"/>
    <mergeCell ref="AD94:AD99"/>
    <mergeCell ref="AE94:AE99"/>
    <mergeCell ref="AD100:AD105"/>
    <mergeCell ref="AE100:AE105"/>
    <mergeCell ref="AD82:AD85"/>
    <mergeCell ref="AE82:AE85"/>
    <mergeCell ref="AD86:AD89"/>
    <mergeCell ref="AE86:AE89"/>
    <mergeCell ref="AD90:AD93"/>
    <mergeCell ref="AE90:AE93"/>
    <mergeCell ref="AK1:AN3"/>
    <mergeCell ref="AE78:AE81"/>
    <mergeCell ref="AE26:AE29"/>
    <mergeCell ref="AD30:AD33"/>
    <mergeCell ref="AE30:AE33"/>
    <mergeCell ref="AD34:AD37"/>
    <mergeCell ref="AE34:AE37"/>
    <mergeCell ref="AD70:AD73"/>
    <mergeCell ref="AE70:AE73"/>
    <mergeCell ref="AD74:AD77"/>
    <mergeCell ref="AE74:AE77"/>
    <mergeCell ref="AD78:AD81"/>
    <mergeCell ref="AD18:AD21"/>
    <mergeCell ref="AE18:AE21"/>
    <mergeCell ref="AD22:AD25"/>
    <mergeCell ref="AE22:AE25"/>
    <mergeCell ref="A100:A105"/>
    <mergeCell ref="B100:B105"/>
    <mergeCell ref="A22:A25"/>
    <mergeCell ref="B22:B25"/>
    <mergeCell ref="A26:A29"/>
    <mergeCell ref="B26:B29"/>
    <mergeCell ref="A86:A89"/>
    <mergeCell ref="A70:A73"/>
    <mergeCell ref="B70:B73"/>
    <mergeCell ref="B86:B89"/>
    <mergeCell ref="A74:A77"/>
    <mergeCell ref="B74:B77"/>
    <mergeCell ref="A78:A81"/>
    <mergeCell ref="B78:B81"/>
    <mergeCell ref="A94:A99"/>
    <mergeCell ref="B94:B99"/>
    <mergeCell ref="B34:B37"/>
    <mergeCell ref="A82:A85"/>
    <mergeCell ref="B82:B85"/>
    <mergeCell ref="A90:A93"/>
    <mergeCell ref="B90:B93"/>
    <mergeCell ref="A34:A37"/>
    <mergeCell ref="A30:A33"/>
    <mergeCell ref="B30:B33"/>
    <mergeCell ref="A18:A21"/>
    <mergeCell ref="B18:B21"/>
    <mergeCell ref="N18:N21"/>
    <mergeCell ref="N22:P23"/>
    <mergeCell ref="O18:O21"/>
    <mergeCell ref="A1:B2"/>
    <mergeCell ref="AD1:AE2"/>
    <mergeCell ref="A6:A9"/>
    <mergeCell ref="B6:B9"/>
    <mergeCell ref="A10:A13"/>
    <mergeCell ref="B10:B13"/>
    <mergeCell ref="E1:H2"/>
    <mergeCell ref="B14:B17"/>
    <mergeCell ref="A3:B3"/>
    <mergeCell ref="A14:A17"/>
    <mergeCell ref="AD6:AD9"/>
    <mergeCell ref="P18:P21"/>
    <mergeCell ref="AH1:AJ2"/>
    <mergeCell ref="K3:M3"/>
    <mergeCell ref="AD3:AE3"/>
    <mergeCell ref="N1:P1"/>
    <mergeCell ref="N2:O17"/>
    <mergeCell ref="P2:P17"/>
    <mergeCell ref="AE6:AE9"/>
    <mergeCell ref="AD10:AD13"/>
    <mergeCell ref="AE10:AE13"/>
    <mergeCell ref="AD14:AD17"/>
    <mergeCell ref="AE14:AE17"/>
    <mergeCell ref="K1:M1"/>
    <mergeCell ref="K2:M2"/>
  </mergeCells>
  <phoneticPr fontId="40" type="noConversion"/>
  <conditionalFormatting sqref="M4:M5 M30:M37 M44:M45 M52:M53 M60:M61 M68:M69">
    <cfRule type="cellIs" dxfId="865" priority="883" stopIfTrue="1" operator="equal">
      <formula>"OK"</formula>
    </cfRule>
    <cfRule type="cellIs" dxfId="864" priority="884" stopIfTrue="1" operator="equal">
      <formula>"BIT OLD MAYBE"</formula>
    </cfRule>
    <cfRule type="cellIs" dxfId="863" priority="885" stopIfTrue="1" operator="equal">
      <formula>"TOO YOUNG"</formula>
    </cfRule>
  </conditionalFormatting>
  <conditionalFormatting sqref="K4:K105">
    <cfRule type="cellIs" dxfId="862" priority="886" stopIfTrue="1" operator="between">
      <formula>8</formula>
      <formula>1</formula>
    </cfRule>
  </conditionalFormatting>
  <conditionalFormatting sqref="M6:M29 M38:M43 M46:M51 M54:M59 M62:M67 M70:M93">
    <cfRule type="cellIs" dxfId="861" priority="887" stopIfTrue="1" operator="equal">
      <formula>"OK"</formula>
    </cfRule>
    <cfRule type="cellIs" dxfId="860" priority="888" stopIfTrue="1" operator="equal">
      <formula>"NOT ELIGIBLE"</formula>
    </cfRule>
    <cfRule type="cellIs" dxfId="859" priority="889" stopIfTrue="1" operator="equal">
      <formula>"TOO YOUNG"</formula>
    </cfRule>
  </conditionalFormatting>
  <conditionalFormatting sqref="M94:M105">
    <cfRule type="cellIs" dxfId="858" priority="879" stopIfTrue="1" operator="equal">
      <formula>"OK"</formula>
    </cfRule>
    <cfRule type="cellIs" dxfId="857" priority="880" stopIfTrue="1" operator="equal">
      <formula>"BIT OLD MAYBE"</formula>
    </cfRule>
    <cfRule type="cellIs" dxfId="856" priority="881" stopIfTrue="1" operator="equal">
      <formula>"TOO YOUNG"</formula>
    </cfRule>
  </conditionalFormatting>
  <conditionalFormatting sqref="AP4:AP105">
    <cfRule type="cellIs" dxfId="855" priority="827" stopIfTrue="1" operator="equal">
      <formula>0</formula>
    </cfRule>
  </conditionalFormatting>
  <conditionalFormatting sqref="AO4:AO105">
    <cfRule type="cellIs" dxfId="854" priority="71" stopIfTrue="1" operator="equal">
      <formula>0</formula>
    </cfRule>
  </conditionalFormatting>
  <conditionalFormatting sqref="AH1:AJ1 AH3:AJ3 AH4:AN105">
    <cfRule type="cellIs" dxfId="853" priority="70" stopIfTrue="1" operator="equal">
      <formula>0</formula>
    </cfRule>
  </conditionalFormatting>
  <conditionalFormatting sqref="P2">
    <cfRule type="cellIs" dxfId="852" priority="39" operator="greaterThan">
      <formula>0</formula>
    </cfRule>
  </conditionalFormatting>
  <conditionalFormatting sqref="N18:O21">
    <cfRule type="cellIs" dxfId="851" priority="38" operator="greaterThan">
      <formula>0</formula>
    </cfRule>
  </conditionalFormatting>
  <conditionalFormatting sqref="P18">
    <cfRule type="cellIs" dxfId="850" priority="37" operator="greaterThan">
      <formula>0</formula>
    </cfRule>
  </conditionalFormatting>
  <conditionalFormatting sqref="P2">
    <cfRule type="cellIs" dxfId="849" priority="36" operator="greaterThan">
      <formula>"A"</formula>
    </cfRule>
  </conditionalFormatting>
  <conditionalFormatting sqref="E106:G65536">
    <cfRule type="cellIs" dxfId="848" priority="35" stopIfTrue="1" operator="equal">
      <formula>0</formula>
    </cfRule>
  </conditionalFormatting>
  <conditionalFormatting sqref="F54:G54">
    <cfRule type="cellIs" dxfId="847" priority="10" stopIfTrue="1" operator="equal">
      <formula>0</formula>
    </cfRule>
  </conditionalFormatting>
  <conditionalFormatting sqref="E54">
    <cfRule type="cellIs" dxfId="846" priority="9" stopIfTrue="1" operator="equal">
      <formula>0</formula>
    </cfRule>
  </conditionalFormatting>
  <conditionalFormatting sqref="F71:G71">
    <cfRule type="cellIs" dxfId="845" priority="8" stopIfTrue="1" operator="equal">
      <formula>0</formula>
    </cfRule>
  </conditionalFormatting>
  <conditionalFormatting sqref="E71">
    <cfRule type="cellIs" dxfId="844" priority="7" stopIfTrue="1" operator="equal">
      <formula>0</formula>
    </cfRule>
  </conditionalFormatting>
  <conditionalFormatting sqref="N2">
    <cfRule type="cellIs" dxfId="843" priority="30" operator="greaterThan">
      <formula>0</formula>
    </cfRule>
  </conditionalFormatting>
  <conditionalFormatting sqref="E72 E62 E46">
    <cfRule type="cellIs" dxfId="842" priority="5" stopIfTrue="1" operator="equal">
      <formula>0</formula>
    </cfRule>
  </conditionalFormatting>
  <conditionalFormatting sqref="F45:G45">
    <cfRule type="cellIs" dxfId="841" priority="4" stopIfTrue="1" operator="equal">
      <formula>0</formula>
    </cfRule>
  </conditionalFormatting>
  <conditionalFormatting sqref="E45">
    <cfRule type="cellIs" dxfId="840" priority="3" stopIfTrue="1" operator="equal">
      <formula>0</formula>
    </cfRule>
  </conditionalFormatting>
  <conditionalFormatting sqref="F53:G53">
    <cfRule type="cellIs" dxfId="839" priority="2" stopIfTrue="1" operator="equal">
      <formula>0</formula>
    </cfRule>
  </conditionalFormatting>
  <conditionalFormatting sqref="E3:G3">
    <cfRule type="cellIs" dxfId="838" priority="25" stopIfTrue="1" operator="equal">
      <formula>0</formula>
    </cfRule>
  </conditionalFormatting>
  <conditionalFormatting sqref="E53">
    <cfRule type="cellIs" dxfId="837" priority="1" stopIfTrue="1" operator="equal">
      <formula>0</formula>
    </cfRule>
  </conditionalFormatting>
  <conditionalFormatting sqref="F47:G49 F30:G31 F33:G43 F51:G51">
    <cfRule type="cellIs" dxfId="836" priority="24" stopIfTrue="1" operator="equal">
      <formula>0</formula>
    </cfRule>
  </conditionalFormatting>
  <conditionalFormatting sqref="F4:G17 F86:G87 F89:G93 F95:G100 F63:G70 F102:G105 F55:G60 F73:G81">
    <cfRule type="cellIs" dxfId="835" priority="23" stopIfTrue="1" operator="equal">
      <formula>0</formula>
    </cfRule>
  </conditionalFormatting>
  <conditionalFormatting sqref="E4:E18 E20:E31 E83:E87 E33:E40 E51 E89:E93 E42:E44 E95:E100 E63:E64 E66:E70 E102:E105 E55:E60 E74:E81 E47:E49">
    <cfRule type="cellIs" dxfId="834" priority="22" stopIfTrue="1" operator="equal">
      <formula>0</formula>
    </cfRule>
  </conditionalFormatting>
  <conditionalFormatting sqref="E19">
    <cfRule type="cellIs" dxfId="833" priority="21" stopIfTrue="1" operator="equal">
      <formula>0</formula>
    </cfRule>
  </conditionalFormatting>
  <conditionalFormatting sqref="F18:G21">
    <cfRule type="cellIs" dxfId="832" priority="20" stopIfTrue="1" operator="equal">
      <formula>0</formula>
    </cfRule>
  </conditionalFormatting>
  <conditionalFormatting sqref="F44:G44">
    <cfRule type="cellIs" dxfId="831" priority="19" stopIfTrue="1" operator="equal">
      <formula>0</formula>
    </cfRule>
  </conditionalFormatting>
  <conditionalFormatting sqref="F26:G29">
    <cfRule type="cellIs" dxfId="830" priority="18" stopIfTrue="1" operator="equal">
      <formula>0</formula>
    </cfRule>
  </conditionalFormatting>
  <conditionalFormatting sqref="F22:G25">
    <cfRule type="cellIs" dxfId="829" priority="17" stopIfTrue="1" operator="equal">
      <formula>0</formula>
    </cfRule>
  </conditionalFormatting>
  <conditionalFormatting sqref="F82:G85">
    <cfRule type="cellIs" dxfId="828" priority="16" stopIfTrue="1" operator="equal">
      <formula>0</formula>
    </cfRule>
  </conditionalFormatting>
  <conditionalFormatting sqref="E82 E65 E41">
    <cfRule type="cellIs" dxfId="827" priority="15" stopIfTrue="1" operator="equal">
      <formula>0</formula>
    </cfRule>
  </conditionalFormatting>
  <conditionalFormatting sqref="E94 E88 E52 E50 E32">
    <cfRule type="cellIs" dxfId="826" priority="14" stopIfTrue="1" operator="equal">
      <formula>0</formula>
    </cfRule>
  </conditionalFormatting>
  <conditionalFormatting sqref="F94:G94 F88:G88 F52:G52 F50:G50 F32:G32">
    <cfRule type="cellIs" dxfId="825" priority="13" stopIfTrue="1" operator="equal">
      <formula>0</formula>
    </cfRule>
  </conditionalFormatting>
  <conditionalFormatting sqref="F101:G101 F61:G61">
    <cfRule type="cellIs" dxfId="824" priority="12" stopIfTrue="1" operator="equal">
      <formula>0</formula>
    </cfRule>
  </conditionalFormatting>
  <conditionalFormatting sqref="E101 E61">
    <cfRule type="cellIs" dxfId="823" priority="11" stopIfTrue="1" operator="equal">
      <formula>0</formula>
    </cfRule>
  </conditionalFormatting>
  <conditionalFormatting sqref="F72:G72 F62:G62 F46:G46">
    <cfRule type="cellIs" dxfId="822" priority="6" stopIfTrue="1" operator="equal">
      <formula>0</formula>
    </cfRule>
  </conditionalFormatting>
  <dataValidations count="9">
    <dataValidation allowBlank="1" showInputMessage="1" showErrorMessage="1" promptTitle="DRAG &amp; DROP IS NOT PERMITTED" sqref="J4:J101" xr:uid="{00000000-0002-0000-0700-000000000000}"/>
    <dataValidation allowBlank="1" showInputMessage="1" showErrorMessage="1" promptTitle="IF EMPTY" prompt="Please add the row title GIVEN NAME in this box (See Left)" sqref="F3" xr:uid="{00000000-0002-0000-0700-000001000000}"/>
    <dataValidation allowBlank="1" showInputMessage="1" showErrorMessage="1" promptTitle="IF EMPTY" prompt="Please add the row title FAMILY NAME in this box (See Left)" sqref="G3" xr:uid="{00000000-0002-0000-0700-000002000000}"/>
    <dataValidation allowBlank="1" showInputMessage="1" showErrorMessage="1" promptTitle="IF EMPTY" prompt="Please add the row title ASA NO in this box (See Left)" sqref="E3" xr:uid="{00000000-0002-0000-0700-000003000000}"/>
    <dataValidation allowBlank="1" showInputMessage="1" showErrorMessage="1" promptTitle="IF EMPTY" prompt="Please add the row title D.O.B. in this box (See Left)" sqref="H3" xr:uid="{00000000-0002-0000-0700-000004000000}"/>
    <dataValidation allowBlank="1" showInputMessage="1" showErrorMessage="1" prompt="Enter the swimmers Family Name as registered with the ASA" sqref="G4 G52" xr:uid="{00000000-0002-0000-0700-000005000000}"/>
    <dataValidation allowBlank="1" showInputMessage="1" showErrorMessage="1" prompt="Enter the Swimmers Given name (1st Name) as registered with the ASA_x000a_" sqref="F4 F52" xr:uid="{00000000-0002-0000-0700-000006000000}"/>
    <dataValidation allowBlank="1" showInputMessage="1" showErrorMessage="1" prompt="Enter the Swimmers Date of birth.  Day, Month, Year  _x000a_ie 21/11/2011" sqref="H4 H52" xr:uid="{00000000-0002-0000-0700-000007000000}"/>
    <dataValidation allowBlank="1" showInputMessage="1" showErrorMessage="1" error="You must now &quot;undo&quot; drag and drop" sqref="F53:H53 F5:H5" xr:uid="{00000000-0002-0000-0700-000008000000}"/>
  </dataValidations>
  <hyperlinks>
    <hyperlink ref="N18" location="'Gala Setup'!G2" tooltip="Go to Gala Set-up Sheet" display="'Gala Setup'!G2" xr:uid="{00000000-0004-0000-0700-000000000000}"/>
    <hyperlink ref="O18" location="Recording!C26" tooltip="Gala Recording Sheet" display="RETURN TO RECORDING SHEET" xr:uid="{00000000-0004-0000-0700-000001000000}"/>
    <hyperlink ref="P18:P21" location="'Lane Timer sheets'!D1" tooltip="Go to lane timer sheets" display="Lane Timer Sheets" xr:uid="{00000000-0004-0000-0700-000002000000}"/>
  </hyperlinks>
  <pageMargins left="0.39370078740157483" right="0.35433070866141736" top="0.39370078740157483" bottom="0.39370078740157483" header="0.51181102362204722" footer="0.51181102362204722"/>
  <pageSetup paperSize="9" scale="70" fitToHeight="2" orientation="portrait" horizontalDpi="4294967294"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tabColor rgb="FFFFC000"/>
  </sheetPr>
  <dimension ref="A1:AO634"/>
  <sheetViews>
    <sheetView showZeros="0" zoomScale="80" zoomScaleNormal="80" workbookViewId="0">
      <selection activeCell="G4" sqref="G4:H105"/>
    </sheetView>
  </sheetViews>
  <sheetFormatPr defaultRowHeight="12.75" x14ac:dyDescent="0.2"/>
  <cols>
    <col min="1" max="1" width="4.5703125" customWidth="1"/>
    <col min="2" max="2" width="25.85546875" customWidth="1"/>
    <col min="3" max="3" width="2.28515625" hidden="1" customWidth="1"/>
    <col min="4" max="4" width="5.5703125" hidden="1" customWidth="1"/>
    <col min="5" max="5" width="9.85546875" style="434" customWidth="1"/>
    <col min="6" max="6" width="23.7109375" style="434" customWidth="1"/>
    <col min="7" max="7" width="33.85546875" style="434" customWidth="1"/>
    <col min="8" max="8" width="12.140625" style="841" customWidth="1"/>
    <col min="9" max="9" width="0.140625" customWidth="1"/>
    <col min="10" max="10" width="12.140625" hidden="1" customWidth="1"/>
    <col min="11" max="11" width="10.85546875" customWidth="1"/>
    <col min="12" max="12" width="12.5703125" hidden="1" customWidth="1"/>
    <col min="13" max="13" width="17.7109375" customWidth="1"/>
    <col min="14" max="15" width="14.7109375" customWidth="1"/>
    <col min="16" max="16" width="29.7109375" customWidth="1"/>
    <col min="17" max="29" width="8.85546875" customWidth="1"/>
    <col min="30" max="30" width="4.5703125" customWidth="1"/>
    <col min="31" max="31" width="26" customWidth="1"/>
    <col min="32" max="32" width="2.28515625" hidden="1" customWidth="1"/>
    <col min="33" max="33" width="3.7109375" hidden="1" customWidth="1"/>
    <col min="34" max="34" width="9.85546875" customWidth="1"/>
    <col min="35" max="35" width="23.7109375" customWidth="1"/>
    <col min="36" max="36" width="34.28515625" customWidth="1"/>
    <col min="37" max="40" width="8.7109375" customWidth="1"/>
    <col min="41" max="41" width="125.5703125" customWidth="1"/>
    <col min="42" max="44" width="8.7109375" customWidth="1"/>
  </cols>
  <sheetData>
    <row r="1" spans="1:41" ht="43.15" customHeight="1" thickBot="1" x14ac:dyDescent="0.25">
      <c r="A1" s="1685" t="s">
        <v>3053</v>
      </c>
      <c r="B1" s="1686"/>
      <c r="C1" s="265"/>
      <c r="D1" s="266"/>
      <c r="E1" s="1737" t="s">
        <v>3412</v>
      </c>
      <c r="F1" s="1738"/>
      <c r="G1" s="1738"/>
      <c r="H1" s="1739"/>
      <c r="I1" s="267"/>
      <c r="J1" s="268"/>
      <c r="K1" s="1672" t="s">
        <v>33</v>
      </c>
      <c r="L1" s="1672"/>
      <c r="M1" s="1672"/>
      <c r="N1" s="1691" t="s">
        <v>3051</v>
      </c>
      <c r="O1" s="1691"/>
      <c r="P1" s="1691"/>
      <c r="Q1" s="9"/>
      <c r="R1" s="9"/>
      <c r="S1" s="9"/>
      <c r="T1" s="9"/>
      <c r="U1" s="9"/>
      <c r="V1" s="9"/>
      <c r="W1" s="9"/>
      <c r="X1" s="9"/>
      <c r="Y1" s="9"/>
      <c r="Z1" s="9"/>
      <c r="AA1" s="9"/>
      <c r="AB1" s="9"/>
      <c r="AC1" s="9"/>
      <c r="AD1" s="1689" t="s">
        <v>2711</v>
      </c>
      <c r="AE1" s="1689"/>
      <c r="AF1" s="294"/>
      <c r="AG1" s="295"/>
      <c r="AH1" s="1690" t="str">
        <f>E1</f>
        <v>City of Peterborough A</v>
      </c>
      <c r="AI1" s="1690"/>
      <c r="AJ1" s="1690"/>
      <c r="AK1" s="1674"/>
      <c r="AL1" s="1674"/>
      <c r="AM1" s="1674"/>
      <c r="AN1" s="1674"/>
      <c r="AO1" s="94"/>
    </row>
    <row r="2" spans="1:41" ht="43.15" customHeight="1" thickBot="1" x14ac:dyDescent="0.25">
      <c r="A2" s="1687"/>
      <c r="B2" s="1688"/>
      <c r="C2" s="269"/>
      <c r="D2" s="270"/>
      <c r="E2" s="1669"/>
      <c r="F2" s="1670"/>
      <c r="G2" s="1670"/>
      <c r="H2" s="1671"/>
      <c r="I2" s="271"/>
      <c r="J2" s="272"/>
      <c r="K2" s="1733">
        <f ca="1">'Team 1'!K2</f>
        <v>43465</v>
      </c>
      <c r="L2" s="1733"/>
      <c r="M2" s="1733"/>
      <c r="N2" s="1692" t="s">
        <v>3058</v>
      </c>
      <c r="O2" s="1692"/>
      <c r="P2" s="1694" t="s">
        <v>3052</v>
      </c>
      <c r="Q2" s="9"/>
      <c r="R2" s="9"/>
      <c r="S2" s="9"/>
      <c r="T2" s="9"/>
      <c r="U2" s="9"/>
      <c r="V2" s="9"/>
      <c r="W2" s="9"/>
      <c r="X2" s="9"/>
      <c r="Y2" s="9"/>
      <c r="Z2" s="9"/>
      <c r="AA2" s="9"/>
      <c r="AB2" s="9"/>
      <c r="AC2" s="9"/>
      <c r="AD2" s="1689"/>
      <c r="AE2" s="1689"/>
      <c r="AF2" s="296"/>
      <c r="AG2" s="297"/>
      <c r="AH2" s="1690"/>
      <c r="AI2" s="1690"/>
      <c r="AJ2" s="1690"/>
      <c r="AK2" s="1674"/>
      <c r="AL2" s="1674"/>
      <c r="AM2" s="1674"/>
      <c r="AN2" s="1674"/>
      <c r="AO2" s="94"/>
    </row>
    <row r="3" spans="1:41" ht="43.15" customHeight="1" thickBot="1" x14ac:dyDescent="0.25">
      <c r="A3" s="1695" t="s">
        <v>2716</v>
      </c>
      <c r="B3" s="1696"/>
      <c r="C3" s="69"/>
      <c r="D3" s="70"/>
      <c r="E3" s="1175" t="s">
        <v>3242</v>
      </c>
      <c r="F3" s="1173" t="s">
        <v>3243</v>
      </c>
      <c r="G3" s="1173" t="s">
        <v>3244</v>
      </c>
      <c r="H3" s="1174" t="s">
        <v>3245</v>
      </c>
      <c r="I3" s="277"/>
      <c r="J3" s="279"/>
      <c r="K3" s="1730" t="s">
        <v>93</v>
      </c>
      <c r="L3" s="1705"/>
      <c r="M3" s="1745"/>
      <c r="N3" s="1692"/>
      <c r="O3" s="1692"/>
      <c r="P3" s="1694"/>
      <c r="Q3" s="9"/>
      <c r="R3" s="9"/>
      <c r="S3" s="9"/>
      <c r="T3" s="9"/>
      <c r="U3" s="9"/>
      <c r="V3" s="9"/>
      <c r="W3" s="9"/>
      <c r="X3" s="9"/>
      <c r="Y3" s="9"/>
      <c r="Z3" s="9"/>
      <c r="AA3" s="9"/>
      <c r="AB3" s="9"/>
      <c r="AC3" s="9"/>
      <c r="AD3" s="1702" t="s">
        <v>110</v>
      </c>
      <c r="AE3" s="1703"/>
      <c r="AF3" s="298"/>
      <c r="AG3" s="299"/>
      <c r="AH3" s="300" t="s">
        <v>32</v>
      </c>
      <c r="AI3" s="292" t="s">
        <v>91</v>
      </c>
      <c r="AJ3" s="292" t="s">
        <v>92</v>
      </c>
      <c r="AK3" s="1674"/>
      <c r="AL3" s="1674"/>
      <c r="AM3" s="1674"/>
      <c r="AN3" s="1674"/>
      <c r="AO3" s="94"/>
    </row>
    <row r="4" spans="1:41" ht="20.45" customHeight="1" x14ac:dyDescent="0.25">
      <c r="A4" s="28">
        <v>1</v>
      </c>
      <c r="B4" s="29" t="s">
        <v>70</v>
      </c>
      <c r="C4" s="29" t="s">
        <v>94</v>
      </c>
      <c r="D4" s="239">
        <f>'Team 1'!D4</f>
        <v>16</v>
      </c>
      <c r="E4" s="1218" t="s">
        <v>3537</v>
      </c>
      <c r="F4" s="1218" t="s">
        <v>3360</v>
      </c>
      <c r="G4" s="1218"/>
      <c r="H4" s="839"/>
      <c r="I4" s="253" t="str">
        <f>CONCATENATE(F4," ",G4)</f>
        <v xml:space="preserve">Amelia </v>
      </c>
      <c r="J4" s="60" t="str">
        <f>CONCATENATE(G4,",",F4)</f>
        <v>,Amelia</v>
      </c>
      <c r="K4" s="57">
        <f t="shared" ref="K4:K35" si="0">IF(H4=0,0,IF(COUNTBLANK(H4)=1,"",ROUNDDOWN((K$2-H4)/365.25,0)))</f>
        <v>0</v>
      </c>
      <c r="L4" s="30" t="str">
        <f>(TEXT(H4,"DDMMYY"))</f>
        <v>000100</v>
      </c>
      <c r="M4" s="58">
        <f>IF(K4=0,0,IF(K4&lt;9,"TOO YOUNG",IF(K4&lt;60,"OK","BIT OLD MAYBE")))</f>
        <v>0</v>
      </c>
      <c r="N4" s="1692"/>
      <c r="O4" s="1692"/>
      <c r="P4" s="1694"/>
      <c r="Q4" s="9"/>
      <c r="R4" s="9"/>
      <c r="S4" s="9"/>
      <c r="T4" s="9"/>
      <c r="U4" s="9"/>
      <c r="V4" s="9"/>
      <c r="W4" s="9"/>
      <c r="X4" s="9"/>
      <c r="Y4" s="9"/>
      <c r="Z4" s="9"/>
      <c r="AA4" s="9"/>
      <c r="AB4" s="9"/>
      <c r="AC4" s="9"/>
      <c r="AD4" s="290">
        <v>1</v>
      </c>
      <c r="AE4" s="72" t="s">
        <v>70</v>
      </c>
      <c r="AF4" s="72" t="s">
        <v>94</v>
      </c>
      <c r="AG4" s="73">
        <v>16</v>
      </c>
      <c r="AH4" s="293" t="str">
        <f>E4</f>
        <v>474295</v>
      </c>
      <c r="AI4" s="293" t="str">
        <f t="shared" ref="AI4:AJ19" si="1">F4</f>
        <v>Amelia</v>
      </c>
      <c r="AJ4" s="293">
        <f t="shared" si="1"/>
        <v>0</v>
      </c>
      <c r="AK4" s="293"/>
      <c r="AL4" s="293"/>
      <c r="AM4" s="293"/>
      <c r="AN4" s="318"/>
      <c r="AO4" s="94"/>
    </row>
    <row r="5" spans="1:41" ht="20.45" customHeight="1" x14ac:dyDescent="0.25">
      <c r="A5" s="28">
        <v>2</v>
      </c>
      <c r="B5" s="32" t="s">
        <v>71</v>
      </c>
      <c r="C5" s="32" t="s">
        <v>95</v>
      </c>
      <c r="D5" s="239">
        <f>'Team 1'!D5</f>
        <v>16</v>
      </c>
      <c r="E5" s="1218" t="s">
        <v>3538</v>
      </c>
      <c r="F5" s="1218" t="s">
        <v>3361</v>
      </c>
      <c r="G5" s="1218"/>
      <c r="H5" s="839"/>
      <c r="I5" s="252" t="str">
        <f t="shared" ref="I5:I68" si="2">CONCATENATE(F5," ",G5)</f>
        <v xml:space="preserve">Jamie </v>
      </c>
      <c r="J5" s="24" t="str">
        <f t="shared" ref="J5:J68" si="3">CONCATENATE(G5,",",F5)</f>
        <v>,Jamie</v>
      </c>
      <c r="K5" s="57">
        <f t="shared" si="0"/>
        <v>0</v>
      </c>
      <c r="L5" s="30" t="str">
        <f>(TEXT(H5,"DDMMYY"))</f>
        <v>000100</v>
      </c>
      <c r="M5" s="59">
        <f>IF(K5=0,0,IF(K5&lt;9,"TOO YOUNG",IF(K5&lt;60,"OK","BIT OLD MAYBE")))</f>
        <v>0</v>
      </c>
      <c r="N5" s="1692"/>
      <c r="O5" s="1692"/>
      <c r="P5" s="1694"/>
      <c r="Q5" s="9"/>
      <c r="R5" s="9"/>
      <c r="S5" s="9"/>
      <c r="T5" s="9"/>
      <c r="U5" s="9"/>
      <c r="V5" s="9"/>
      <c r="W5" s="9"/>
      <c r="X5" s="9"/>
      <c r="Y5" s="9"/>
      <c r="Z5" s="9"/>
      <c r="AA5" s="9"/>
      <c r="AB5" s="9"/>
      <c r="AC5" s="9"/>
      <c r="AD5" s="290">
        <v>2</v>
      </c>
      <c r="AE5" s="74" t="s">
        <v>71</v>
      </c>
      <c r="AF5" s="74" t="s">
        <v>95</v>
      </c>
      <c r="AG5" s="75">
        <v>16</v>
      </c>
      <c r="AH5" s="293" t="str">
        <f t="shared" ref="AH5:AJ68" si="4">E5</f>
        <v>734138</v>
      </c>
      <c r="AI5" s="293" t="str">
        <f t="shared" si="1"/>
        <v>Jamie</v>
      </c>
      <c r="AJ5" s="293">
        <f t="shared" si="1"/>
        <v>0</v>
      </c>
      <c r="AK5" s="293"/>
      <c r="AL5" s="293"/>
      <c r="AM5" s="293"/>
      <c r="AN5" s="318"/>
      <c r="AO5" s="94"/>
    </row>
    <row r="6" spans="1:41" ht="20.45" customHeight="1" x14ac:dyDescent="0.25">
      <c r="A6" s="1697">
        <v>3</v>
      </c>
      <c r="B6" s="1700" t="s">
        <v>34</v>
      </c>
      <c r="C6" s="41"/>
      <c r="D6" s="239">
        <f>'Team 1'!D6</f>
        <v>0</v>
      </c>
      <c r="E6" s="1218" t="s">
        <v>3539</v>
      </c>
      <c r="F6" s="1218" t="s">
        <v>3362</v>
      </c>
      <c r="G6" s="1218"/>
      <c r="H6" s="839"/>
      <c r="I6" s="252" t="str">
        <f t="shared" si="2"/>
        <v xml:space="preserve">Lily  </v>
      </c>
      <c r="J6" s="24" t="str">
        <f t="shared" si="3"/>
        <v xml:space="preserve">,Lily </v>
      </c>
      <c r="K6" s="57">
        <f t="shared" si="0"/>
        <v>0</v>
      </c>
      <c r="L6" s="30" t="str">
        <f>(TEXT(H6,"DDMMYY"))</f>
        <v>000100</v>
      </c>
      <c r="M6" s="51">
        <f t="shared" ref="M6:M13" si="5">IF(K6=0,0,IF(K6&lt;9,"TOO YOUNG",IF(K6&lt;12,"OK","NOT ELIGIBLE")))</f>
        <v>0</v>
      </c>
      <c r="N6" s="1692"/>
      <c r="O6" s="1692"/>
      <c r="P6" s="1694"/>
      <c r="Q6" s="9"/>
      <c r="R6" s="9"/>
      <c r="S6" s="9"/>
      <c r="T6" s="9"/>
      <c r="U6" s="9"/>
      <c r="V6" s="9"/>
      <c r="W6" s="9"/>
      <c r="X6" s="9"/>
      <c r="Y6" s="9"/>
      <c r="Z6" s="9"/>
      <c r="AA6" s="9"/>
      <c r="AB6" s="9"/>
      <c r="AC6" s="9"/>
      <c r="AD6" s="1683">
        <v>3</v>
      </c>
      <c r="AE6" s="1681" t="s">
        <v>34</v>
      </c>
      <c r="AF6" s="288"/>
      <c r="AG6" s="76"/>
      <c r="AH6" s="293" t="str">
        <f t="shared" si="4"/>
        <v>1199099</v>
      </c>
      <c r="AI6" s="293" t="str">
        <f t="shared" si="1"/>
        <v xml:space="preserve">Lily </v>
      </c>
      <c r="AJ6" s="293">
        <f t="shared" si="1"/>
        <v>0</v>
      </c>
      <c r="AK6" s="293"/>
      <c r="AL6" s="293"/>
      <c r="AM6" s="293"/>
      <c r="AN6" s="318"/>
      <c r="AO6" s="94"/>
    </row>
    <row r="7" spans="1:41" ht="20.45" customHeight="1" x14ac:dyDescent="0.25">
      <c r="A7" s="1698"/>
      <c r="B7" s="1701"/>
      <c r="C7" s="42"/>
      <c r="D7" s="239">
        <f>'Team 1'!D7</f>
        <v>0</v>
      </c>
      <c r="E7" s="1218" t="s">
        <v>3540</v>
      </c>
      <c r="F7" s="1218" t="s">
        <v>3363</v>
      </c>
      <c r="G7" s="1218"/>
      <c r="H7" s="839"/>
      <c r="I7" s="252" t="str">
        <f t="shared" si="2"/>
        <v xml:space="preserve">Charlotte </v>
      </c>
      <c r="J7" s="24" t="str">
        <f t="shared" si="3"/>
        <v>,Charlotte</v>
      </c>
      <c r="K7" s="57">
        <f t="shared" si="0"/>
        <v>0</v>
      </c>
      <c r="L7" s="30" t="str">
        <f>(TEXT(H7,"DDMMYY"))</f>
        <v>000100</v>
      </c>
      <c r="M7" s="51">
        <f t="shared" si="5"/>
        <v>0</v>
      </c>
      <c r="N7" s="1692"/>
      <c r="O7" s="1692"/>
      <c r="P7" s="1694"/>
      <c r="Q7" s="9"/>
      <c r="R7" s="9"/>
      <c r="S7" s="9"/>
      <c r="T7" s="9"/>
      <c r="U7" s="9"/>
      <c r="V7" s="9"/>
      <c r="W7" s="9"/>
      <c r="X7" s="9"/>
      <c r="Y7" s="9"/>
      <c r="Z7" s="9"/>
      <c r="AA7" s="9"/>
      <c r="AB7" s="9"/>
      <c r="AC7" s="9"/>
      <c r="AD7" s="1683"/>
      <c r="AE7" s="1682"/>
      <c r="AF7" s="289"/>
      <c r="AG7" s="77"/>
      <c r="AH7" s="293" t="str">
        <f t="shared" si="4"/>
        <v>981551</v>
      </c>
      <c r="AI7" s="293" t="str">
        <f t="shared" si="1"/>
        <v>Charlotte</v>
      </c>
      <c r="AJ7" s="293">
        <f t="shared" si="1"/>
        <v>0</v>
      </c>
      <c r="AK7" s="293"/>
      <c r="AL7" s="293"/>
      <c r="AM7" s="293"/>
      <c r="AN7" s="318"/>
      <c r="AO7" s="94"/>
    </row>
    <row r="8" spans="1:41" ht="20.45" customHeight="1" x14ac:dyDescent="0.25">
      <c r="A8" s="1698"/>
      <c r="B8" s="1701"/>
      <c r="C8" s="42"/>
      <c r="D8" s="239">
        <f>'Team 1'!D8</f>
        <v>0</v>
      </c>
      <c r="E8" s="1218" t="s">
        <v>3541</v>
      </c>
      <c r="F8" s="1218" t="s">
        <v>3364</v>
      </c>
      <c r="G8" s="1218"/>
      <c r="H8" s="839"/>
      <c r="I8" s="252" t="str">
        <f t="shared" si="2"/>
        <v xml:space="preserve">Megan </v>
      </c>
      <c r="J8" s="24" t="str">
        <f t="shared" si="3"/>
        <v>,Megan</v>
      </c>
      <c r="K8" s="57">
        <f t="shared" si="0"/>
        <v>0</v>
      </c>
      <c r="L8" s="30" t="str">
        <f t="shared" ref="L8:L71" si="6">(TEXT(H8,"DDMMYY"))</f>
        <v>000100</v>
      </c>
      <c r="M8" s="51">
        <f t="shared" si="5"/>
        <v>0</v>
      </c>
      <c r="N8" s="1692"/>
      <c r="O8" s="1692"/>
      <c r="P8" s="1694"/>
      <c r="Q8" s="9"/>
      <c r="R8" s="9"/>
      <c r="S8" s="9"/>
      <c r="T8" s="9"/>
      <c r="U8" s="9"/>
      <c r="V8" s="9"/>
      <c r="W8" s="9"/>
      <c r="X8" s="9"/>
      <c r="Y8" s="9"/>
      <c r="Z8" s="9"/>
      <c r="AA8" s="9"/>
      <c r="AB8" s="9"/>
      <c r="AC8" s="9"/>
      <c r="AD8" s="1683"/>
      <c r="AE8" s="1682"/>
      <c r="AF8" s="289"/>
      <c r="AG8" s="77"/>
      <c r="AH8" s="293" t="str">
        <f t="shared" si="4"/>
        <v>1283378</v>
      </c>
      <c r="AI8" s="293" t="str">
        <f t="shared" si="1"/>
        <v>Megan</v>
      </c>
      <c r="AJ8" s="293">
        <f t="shared" si="1"/>
        <v>0</v>
      </c>
      <c r="AK8" s="293"/>
      <c r="AL8" s="293"/>
      <c r="AM8" s="293"/>
      <c r="AN8" s="318"/>
      <c r="AO8" s="94"/>
    </row>
    <row r="9" spans="1:41" ht="20.45" customHeight="1" x14ac:dyDescent="0.25">
      <c r="A9" s="1699"/>
      <c r="B9" s="1701"/>
      <c r="C9" s="42"/>
      <c r="D9" s="239">
        <f>'Team 1'!D9</f>
        <v>0</v>
      </c>
      <c r="E9" s="1218" t="s">
        <v>3542</v>
      </c>
      <c r="F9" s="1218" t="s">
        <v>3365</v>
      </c>
      <c r="G9" s="1218"/>
      <c r="H9" s="839"/>
      <c r="I9" s="252" t="str">
        <f t="shared" si="2"/>
        <v xml:space="preserve">Leah  </v>
      </c>
      <c r="J9" s="24" t="str">
        <f t="shared" si="3"/>
        <v xml:space="preserve">,Leah </v>
      </c>
      <c r="K9" s="57">
        <f t="shared" si="0"/>
        <v>0</v>
      </c>
      <c r="L9" s="30" t="str">
        <f t="shared" si="6"/>
        <v>000100</v>
      </c>
      <c r="M9" s="51">
        <f t="shared" si="5"/>
        <v>0</v>
      </c>
      <c r="N9" s="1692"/>
      <c r="O9" s="1692"/>
      <c r="P9" s="1694"/>
      <c r="Q9" s="9"/>
      <c r="R9" s="9"/>
      <c r="S9" s="9"/>
      <c r="T9" s="9"/>
      <c r="U9" s="9"/>
      <c r="V9" s="9"/>
      <c r="W9" s="9"/>
      <c r="X9" s="9"/>
      <c r="Y9" s="9"/>
      <c r="Z9" s="9"/>
      <c r="AA9" s="9"/>
      <c r="AB9" s="9"/>
      <c r="AC9" s="9"/>
      <c r="AD9" s="1683"/>
      <c r="AE9" s="1682"/>
      <c r="AF9" s="289"/>
      <c r="AG9" s="77"/>
      <c r="AH9" s="293" t="str">
        <f t="shared" si="4"/>
        <v>1242337</v>
      </c>
      <c r="AI9" s="293" t="str">
        <f t="shared" si="1"/>
        <v xml:space="preserve">Leah </v>
      </c>
      <c r="AJ9" s="293">
        <f t="shared" si="1"/>
        <v>0</v>
      </c>
      <c r="AK9" s="293"/>
      <c r="AL9" s="293"/>
      <c r="AM9" s="293"/>
      <c r="AN9" s="318"/>
      <c r="AO9" s="94"/>
    </row>
    <row r="10" spans="1:41" ht="20.45" customHeight="1" x14ac:dyDescent="0.25">
      <c r="A10" s="1697">
        <v>4</v>
      </c>
      <c r="B10" s="1700" t="s">
        <v>35</v>
      </c>
      <c r="C10" s="41"/>
      <c r="D10" s="239">
        <f>'Team 1'!D10</f>
        <v>0</v>
      </c>
      <c r="E10" s="1218" t="s">
        <v>3543</v>
      </c>
      <c r="F10" s="1218" t="s">
        <v>3366</v>
      </c>
      <c r="G10" s="1218"/>
      <c r="H10" s="839"/>
      <c r="I10" s="252" t="str">
        <f t="shared" si="2"/>
        <v xml:space="preserve">Mark  </v>
      </c>
      <c r="J10" s="24" t="str">
        <f t="shared" si="3"/>
        <v xml:space="preserve">,Mark </v>
      </c>
      <c r="K10" s="57">
        <f t="shared" si="0"/>
        <v>0</v>
      </c>
      <c r="L10" s="30" t="str">
        <f t="shared" si="6"/>
        <v>000100</v>
      </c>
      <c r="M10" s="51">
        <f t="shared" si="5"/>
        <v>0</v>
      </c>
      <c r="N10" s="1692"/>
      <c r="O10" s="1692"/>
      <c r="P10" s="1694"/>
      <c r="Q10" s="9"/>
      <c r="R10" s="9"/>
      <c r="S10" s="9"/>
      <c r="T10" s="9"/>
      <c r="U10" s="9"/>
      <c r="V10" s="9"/>
      <c r="W10" s="9"/>
      <c r="X10" s="9"/>
      <c r="Y10" s="9"/>
      <c r="Z10" s="9"/>
      <c r="AA10" s="9"/>
      <c r="AB10" s="9"/>
      <c r="AC10" s="9"/>
      <c r="AD10" s="1683">
        <v>4</v>
      </c>
      <c r="AE10" s="1681" t="s">
        <v>35</v>
      </c>
      <c r="AF10" s="288"/>
      <c r="AG10" s="76"/>
      <c r="AH10" s="293" t="str">
        <f t="shared" si="4"/>
        <v>1297892</v>
      </c>
      <c r="AI10" s="293" t="str">
        <f t="shared" si="1"/>
        <v xml:space="preserve">Mark </v>
      </c>
      <c r="AJ10" s="293">
        <f t="shared" si="1"/>
        <v>0</v>
      </c>
      <c r="AK10" s="293"/>
      <c r="AL10" s="293"/>
      <c r="AM10" s="293"/>
      <c r="AN10" s="318"/>
      <c r="AO10" s="94"/>
    </row>
    <row r="11" spans="1:41" ht="20.45" customHeight="1" x14ac:dyDescent="0.25">
      <c r="A11" s="1698"/>
      <c r="B11" s="1701"/>
      <c r="C11" s="42"/>
      <c r="D11" s="239">
        <f>'Team 1'!D11</f>
        <v>0</v>
      </c>
      <c r="E11" s="1218" t="s">
        <v>3544</v>
      </c>
      <c r="F11" s="1218" t="s">
        <v>3367</v>
      </c>
      <c r="G11" s="1218"/>
      <c r="H11" s="839"/>
      <c r="I11" s="252" t="str">
        <f t="shared" si="2"/>
        <v xml:space="preserve">Isaac </v>
      </c>
      <c r="J11" s="24" t="str">
        <f t="shared" si="3"/>
        <v>,Isaac</v>
      </c>
      <c r="K11" s="57">
        <f t="shared" si="0"/>
        <v>0</v>
      </c>
      <c r="L11" s="30" t="str">
        <f t="shared" si="6"/>
        <v>000100</v>
      </c>
      <c r="M11" s="51">
        <f t="shared" si="5"/>
        <v>0</v>
      </c>
      <c r="N11" s="1692"/>
      <c r="O11" s="1692"/>
      <c r="P11" s="1694"/>
      <c r="Q11" s="9"/>
      <c r="R11" s="9"/>
      <c r="S11" s="9"/>
      <c r="T11" s="9"/>
      <c r="U11" s="9"/>
      <c r="V11" s="9"/>
      <c r="W11" s="9"/>
      <c r="X11" s="9"/>
      <c r="Y11" s="9"/>
      <c r="Z11" s="9"/>
      <c r="AA11" s="9"/>
      <c r="AB11" s="9"/>
      <c r="AC11" s="9"/>
      <c r="AD11" s="1683"/>
      <c r="AE11" s="1682"/>
      <c r="AF11" s="289"/>
      <c r="AG11" s="77"/>
      <c r="AH11" s="293" t="str">
        <f t="shared" si="4"/>
        <v>1315027</v>
      </c>
      <c r="AI11" s="293" t="str">
        <f t="shared" si="1"/>
        <v>Isaac</v>
      </c>
      <c r="AJ11" s="293">
        <f t="shared" si="1"/>
        <v>0</v>
      </c>
      <c r="AK11" s="293"/>
      <c r="AL11" s="293"/>
      <c r="AM11" s="293"/>
      <c r="AN11" s="318"/>
      <c r="AO11" s="94"/>
    </row>
    <row r="12" spans="1:41" ht="20.45" customHeight="1" x14ac:dyDescent="0.25">
      <c r="A12" s="1698"/>
      <c r="B12" s="1701"/>
      <c r="C12" s="42"/>
      <c r="D12" s="239">
        <f>'Team 1'!D12</f>
        <v>0</v>
      </c>
      <c r="E12" s="1218" t="s">
        <v>3545</v>
      </c>
      <c r="F12" s="1218" t="s">
        <v>3355</v>
      </c>
      <c r="G12" s="1218"/>
      <c r="H12" s="839"/>
      <c r="I12" s="252" t="str">
        <f t="shared" si="2"/>
        <v xml:space="preserve">Jack </v>
      </c>
      <c r="J12" s="24" t="str">
        <f t="shared" si="3"/>
        <v>,Jack</v>
      </c>
      <c r="K12" s="57">
        <f t="shared" si="0"/>
        <v>0</v>
      </c>
      <c r="L12" s="30" t="str">
        <f t="shared" si="6"/>
        <v>000100</v>
      </c>
      <c r="M12" s="51">
        <f t="shared" si="5"/>
        <v>0</v>
      </c>
      <c r="N12" s="1692"/>
      <c r="O12" s="1692"/>
      <c r="P12" s="1694"/>
      <c r="Q12" s="9"/>
      <c r="R12" s="9"/>
      <c r="S12" s="9"/>
      <c r="T12" s="9"/>
      <c r="U12" s="9"/>
      <c r="V12" s="9"/>
      <c r="W12" s="9"/>
      <c r="X12" s="9"/>
      <c r="Y12" s="9"/>
      <c r="Z12" s="9"/>
      <c r="AA12" s="9"/>
      <c r="AB12" s="9"/>
      <c r="AC12" s="9"/>
      <c r="AD12" s="1683"/>
      <c r="AE12" s="1682"/>
      <c r="AF12" s="289"/>
      <c r="AG12" s="77"/>
      <c r="AH12" s="293" t="str">
        <f t="shared" si="4"/>
        <v>1346129</v>
      </c>
      <c r="AI12" s="293" t="str">
        <f t="shared" si="1"/>
        <v>Jack</v>
      </c>
      <c r="AJ12" s="293">
        <f t="shared" si="1"/>
        <v>0</v>
      </c>
      <c r="AK12" s="293"/>
      <c r="AL12" s="293"/>
      <c r="AM12" s="293"/>
      <c r="AN12" s="318"/>
      <c r="AO12" s="94"/>
    </row>
    <row r="13" spans="1:41" ht="20.45" customHeight="1" x14ac:dyDescent="0.25">
      <c r="A13" s="1699"/>
      <c r="B13" s="1701"/>
      <c r="C13" s="42"/>
      <c r="D13" s="239">
        <f>'Team 1'!D13</f>
        <v>0</v>
      </c>
      <c r="E13" s="1218" t="s">
        <v>3546</v>
      </c>
      <c r="F13" s="1218" t="s">
        <v>3368</v>
      </c>
      <c r="G13" s="1218"/>
      <c r="H13" s="839"/>
      <c r="I13" s="252" t="str">
        <f t="shared" si="2"/>
        <v xml:space="preserve">Orlando </v>
      </c>
      <c r="J13" s="24" t="str">
        <f t="shared" si="3"/>
        <v>,Orlando</v>
      </c>
      <c r="K13" s="57">
        <f t="shared" si="0"/>
        <v>0</v>
      </c>
      <c r="L13" s="30" t="str">
        <f t="shared" si="6"/>
        <v>000100</v>
      </c>
      <c r="M13" s="51">
        <f t="shared" si="5"/>
        <v>0</v>
      </c>
      <c r="N13" s="1692"/>
      <c r="O13" s="1692"/>
      <c r="P13" s="1694"/>
      <c r="Q13" s="9"/>
      <c r="R13" s="9"/>
      <c r="S13" s="9"/>
      <c r="T13" s="9"/>
      <c r="U13" s="9"/>
      <c r="V13" s="9"/>
      <c r="W13" s="9"/>
      <c r="X13" s="9"/>
      <c r="Y13" s="9"/>
      <c r="Z13" s="9"/>
      <c r="AA13" s="9"/>
      <c r="AB13" s="9"/>
      <c r="AC13" s="9"/>
      <c r="AD13" s="1683"/>
      <c r="AE13" s="1682"/>
      <c r="AF13" s="289"/>
      <c r="AG13" s="77"/>
      <c r="AH13" s="293" t="str">
        <f t="shared" si="4"/>
        <v>1349032</v>
      </c>
      <c r="AI13" s="293" t="str">
        <f t="shared" si="1"/>
        <v>Orlando</v>
      </c>
      <c r="AJ13" s="293">
        <f t="shared" si="1"/>
        <v>0</v>
      </c>
      <c r="AK13" s="293"/>
      <c r="AL13" s="293"/>
      <c r="AM13" s="293"/>
      <c r="AN13" s="318"/>
      <c r="AO13" s="94"/>
    </row>
    <row r="14" spans="1:41" ht="20.45" customHeight="1" x14ac:dyDescent="0.25">
      <c r="A14" s="1706">
        <v>5</v>
      </c>
      <c r="B14" s="1717" t="s">
        <v>46</v>
      </c>
      <c r="C14" s="44"/>
      <c r="D14" s="239">
        <f>'Team 1'!D14</f>
        <v>0</v>
      </c>
      <c r="E14" s="1218" t="s">
        <v>3547</v>
      </c>
      <c r="F14" s="1218" t="s">
        <v>3369</v>
      </c>
      <c r="G14" s="1218"/>
      <c r="H14" s="839"/>
      <c r="I14" s="252" t="str">
        <f t="shared" si="2"/>
        <v xml:space="preserve">Hannah </v>
      </c>
      <c r="J14" s="24" t="str">
        <f t="shared" si="3"/>
        <v>,Hannah</v>
      </c>
      <c r="K14" s="57">
        <f t="shared" si="0"/>
        <v>0</v>
      </c>
      <c r="L14" s="30" t="str">
        <f t="shared" si="6"/>
        <v>000100</v>
      </c>
      <c r="M14" s="51">
        <f t="shared" ref="M14:M21" si="7">IF(K14=0,0,IF(K14&lt;9,"TOO YOUNG",IF(K14&lt;14,"OK","NOT ELIGIBLE")))</f>
        <v>0</v>
      </c>
      <c r="N14" s="1692"/>
      <c r="O14" s="1692"/>
      <c r="P14" s="1694"/>
      <c r="Q14" s="9"/>
      <c r="R14" s="9"/>
      <c r="S14" s="9"/>
      <c r="T14" s="9"/>
      <c r="U14" s="9"/>
      <c r="V14" s="9"/>
      <c r="W14" s="9"/>
      <c r="X14" s="9"/>
      <c r="Y14" s="9"/>
      <c r="Z14" s="9"/>
      <c r="AA14" s="9"/>
      <c r="AB14" s="9"/>
      <c r="AC14" s="9"/>
      <c r="AD14" s="1683">
        <v>5</v>
      </c>
      <c r="AE14" s="1681" t="s">
        <v>46</v>
      </c>
      <c r="AF14" s="288"/>
      <c r="AG14" s="76"/>
      <c r="AH14" s="293" t="str">
        <f t="shared" si="4"/>
        <v>1160884</v>
      </c>
      <c r="AI14" s="293" t="str">
        <f t="shared" si="1"/>
        <v>Hannah</v>
      </c>
      <c r="AJ14" s="293">
        <f t="shared" si="1"/>
        <v>0</v>
      </c>
      <c r="AK14" s="293"/>
      <c r="AL14" s="293"/>
      <c r="AM14" s="293"/>
      <c r="AN14" s="318"/>
      <c r="AO14" s="94"/>
    </row>
    <row r="15" spans="1:41" ht="20.45" customHeight="1" x14ac:dyDescent="0.25">
      <c r="A15" s="1707"/>
      <c r="B15" s="1718"/>
      <c r="C15" s="45"/>
      <c r="D15" s="239">
        <f>'Team 1'!D15</f>
        <v>0</v>
      </c>
      <c r="E15" s="1218" t="s">
        <v>3548</v>
      </c>
      <c r="F15" s="1218" t="s">
        <v>3370</v>
      </c>
      <c r="G15" s="1218"/>
      <c r="H15" s="839"/>
      <c r="I15" s="252" t="str">
        <f t="shared" si="2"/>
        <v xml:space="preserve">Jess </v>
      </c>
      <c r="J15" s="24" t="str">
        <f t="shared" si="3"/>
        <v>,Jess</v>
      </c>
      <c r="K15" s="57">
        <f t="shared" si="0"/>
        <v>0</v>
      </c>
      <c r="L15" s="30" t="str">
        <f t="shared" si="6"/>
        <v>000100</v>
      </c>
      <c r="M15" s="51">
        <f t="shared" si="7"/>
        <v>0</v>
      </c>
      <c r="N15" s="1692"/>
      <c r="O15" s="1692"/>
      <c r="P15" s="1694"/>
      <c r="Q15" s="9"/>
      <c r="R15" s="9"/>
      <c r="S15" s="9"/>
      <c r="T15" s="9"/>
      <c r="U15" s="9"/>
      <c r="V15" s="9"/>
      <c r="W15" s="9"/>
      <c r="X15" s="9"/>
      <c r="Y15" s="9"/>
      <c r="Z15" s="9"/>
      <c r="AA15" s="9"/>
      <c r="AB15" s="9"/>
      <c r="AC15" s="9"/>
      <c r="AD15" s="1683"/>
      <c r="AE15" s="1682"/>
      <c r="AF15" s="289"/>
      <c r="AG15" s="77"/>
      <c r="AH15" s="293" t="str">
        <f t="shared" si="4"/>
        <v>1146023</v>
      </c>
      <c r="AI15" s="293" t="str">
        <f t="shared" si="1"/>
        <v>Jess</v>
      </c>
      <c r="AJ15" s="293">
        <f t="shared" si="1"/>
        <v>0</v>
      </c>
      <c r="AK15" s="293"/>
      <c r="AL15" s="293"/>
      <c r="AM15" s="293"/>
      <c r="AN15" s="318"/>
      <c r="AO15" s="94"/>
    </row>
    <row r="16" spans="1:41" ht="20.45" customHeight="1" x14ac:dyDescent="0.25">
      <c r="A16" s="1707"/>
      <c r="B16" s="1718"/>
      <c r="C16" s="45"/>
      <c r="D16" s="239">
        <f>'Team 1'!D16</f>
        <v>0</v>
      </c>
      <c r="E16" s="1218" t="s">
        <v>3549</v>
      </c>
      <c r="F16" s="1218" t="s">
        <v>3370</v>
      </c>
      <c r="G16" s="1218"/>
      <c r="H16" s="839"/>
      <c r="I16" s="252" t="str">
        <f t="shared" si="2"/>
        <v xml:space="preserve">Jess </v>
      </c>
      <c r="J16" s="24" t="str">
        <f t="shared" si="3"/>
        <v>,Jess</v>
      </c>
      <c r="K16" s="57">
        <f t="shared" si="0"/>
        <v>0</v>
      </c>
      <c r="L16" s="30" t="str">
        <f t="shared" si="6"/>
        <v>000100</v>
      </c>
      <c r="M16" s="51">
        <f t="shared" si="7"/>
        <v>0</v>
      </c>
      <c r="N16" s="1692"/>
      <c r="O16" s="1692"/>
      <c r="P16" s="1694"/>
      <c r="Q16" s="9"/>
      <c r="R16" s="9"/>
      <c r="S16" s="9"/>
      <c r="T16" s="9"/>
      <c r="U16" s="9"/>
      <c r="V16" s="9"/>
      <c r="W16" s="9"/>
      <c r="X16" s="9"/>
      <c r="Y16" s="9"/>
      <c r="Z16" s="9"/>
      <c r="AA16" s="9"/>
      <c r="AB16" s="9"/>
      <c r="AC16" s="9"/>
      <c r="AD16" s="1683"/>
      <c r="AE16" s="1682"/>
      <c r="AF16" s="289"/>
      <c r="AG16" s="77"/>
      <c r="AH16" s="293" t="str">
        <f t="shared" si="4"/>
        <v>981550</v>
      </c>
      <c r="AI16" s="293" t="str">
        <f t="shared" si="1"/>
        <v>Jess</v>
      </c>
      <c r="AJ16" s="293">
        <f t="shared" si="1"/>
        <v>0</v>
      </c>
      <c r="AK16" s="293"/>
      <c r="AL16" s="293"/>
      <c r="AM16" s="293"/>
      <c r="AN16" s="318"/>
      <c r="AO16" s="94"/>
    </row>
    <row r="17" spans="1:41" ht="20.45" customHeight="1" thickBot="1" x14ac:dyDescent="0.3">
      <c r="A17" s="1708"/>
      <c r="B17" s="1718"/>
      <c r="C17" s="45"/>
      <c r="D17" s="239">
        <f>'Team 1'!D17</f>
        <v>0</v>
      </c>
      <c r="E17" s="1218" t="s">
        <v>3539</v>
      </c>
      <c r="F17" s="1218" t="s">
        <v>3362</v>
      </c>
      <c r="G17" s="1218"/>
      <c r="H17" s="839"/>
      <c r="I17" s="252" t="str">
        <f t="shared" si="2"/>
        <v xml:space="preserve">Lily  </v>
      </c>
      <c r="J17" s="24" t="str">
        <f t="shared" si="3"/>
        <v xml:space="preserve">,Lily </v>
      </c>
      <c r="K17" s="57">
        <f t="shared" si="0"/>
        <v>0</v>
      </c>
      <c r="L17" s="30" t="str">
        <f t="shared" si="6"/>
        <v>000100</v>
      </c>
      <c r="M17" s="51">
        <f t="shared" si="7"/>
        <v>0</v>
      </c>
      <c r="N17" s="1693"/>
      <c r="O17" s="1693"/>
      <c r="P17" s="1694"/>
      <c r="Q17" s="9"/>
      <c r="R17" s="9"/>
      <c r="S17" s="9"/>
      <c r="T17" s="9"/>
      <c r="U17" s="9"/>
      <c r="V17" s="9"/>
      <c r="W17" s="9"/>
      <c r="X17" s="9"/>
      <c r="Y17" s="9"/>
      <c r="Z17" s="9"/>
      <c r="AA17" s="9"/>
      <c r="AB17" s="9"/>
      <c r="AC17" s="9"/>
      <c r="AD17" s="1683"/>
      <c r="AE17" s="1682"/>
      <c r="AF17" s="289"/>
      <c r="AG17" s="77"/>
      <c r="AH17" s="293" t="str">
        <f t="shared" si="4"/>
        <v>1199099</v>
      </c>
      <c r="AI17" s="293" t="str">
        <f t="shared" si="1"/>
        <v xml:space="preserve">Lily </v>
      </c>
      <c r="AJ17" s="293">
        <f t="shared" si="1"/>
        <v>0</v>
      </c>
      <c r="AK17" s="293"/>
      <c r="AL17" s="293"/>
      <c r="AM17" s="293"/>
      <c r="AN17" s="318"/>
      <c r="AO17" s="94"/>
    </row>
    <row r="18" spans="1:41" ht="20.45" customHeight="1" thickTop="1" x14ac:dyDescent="0.25">
      <c r="A18" s="1706">
        <v>6</v>
      </c>
      <c r="B18" s="1717" t="s">
        <v>47</v>
      </c>
      <c r="C18" s="44"/>
      <c r="D18" s="239">
        <f>'Team 1'!D18</f>
        <v>0</v>
      </c>
      <c r="E18" s="1218" t="s">
        <v>3550</v>
      </c>
      <c r="F18" s="1218" t="s">
        <v>3372</v>
      </c>
      <c r="G18" s="1218"/>
      <c r="H18" s="839"/>
      <c r="I18" s="252" t="str">
        <f t="shared" si="2"/>
        <v xml:space="preserve">Josh  </v>
      </c>
      <c r="J18" s="24" t="str">
        <f t="shared" si="3"/>
        <v xml:space="preserve">,Josh </v>
      </c>
      <c r="K18" s="57">
        <f t="shared" si="0"/>
        <v>0</v>
      </c>
      <c r="L18" s="30" t="str">
        <f t="shared" si="6"/>
        <v>000100</v>
      </c>
      <c r="M18" s="51">
        <f t="shared" si="7"/>
        <v>0</v>
      </c>
      <c r="N18" s="1675" t="s">
        <v>2753</v>
      </c>
      <c r="O18" s="1678" t="s">
        <v>2754</v>
      </c>
      <c r="P18" s="1684" t="s">
        <v>2834</v>
      </c>
      <c r="Q18" s="9"/>
      <c r="R18" s="9"/>
      <c r="S18" s="9"/>
      <c r="T18" s="9"/>
      <c r="U18" s="9"/>
      <c r="V18" s="9"/>
      <c r="W18" s="9"/>
      <c r="X18" s="9"/>
      <c r="Y18" s="9"/>
      <c r="Z18" s="9"/>
      <c r="AA18" s="9"/>
      <c r="AB18" s="9"/>
      <c r="AC18" s="9"/>
      <c r="AD18" s="1683">
        <v>6</v>
      </c>
      <c r="AE18" s="1681" t="s">
        <v>47</v>
      </c>
      <c r="AF18" s="288"/>
      <c r="AG18" s="76"/>
      <c r="AH18" s="293" t="str">
        <f t="shared" si="4"/>
        <v>1199096</v>
      </c>
      <c r="AI18" s="293" t="str">
        <f t="shared" si="1"/>
        <v xml:space="preserve">Josh </v>
      </c>
      <c r="AJ18" s="293">
        <f t="shared" si="1"/>
        <v>0</v>
      </c>
      <c r="AK18" s="293"/>
      <c r="AL18" s="293"/>
      <c r="AM18" s="293"/>
      <c r="AN18" s="318"/>
      <c r="AO18" s="94"/>
    </row>
    <row r="19" spans="1:41" ht="20.45" customHeight="1" x14ac:dyDescent="0.25">
      <c r="A19" s="1707"/>
      <c r="B19" s="1718"/>
      <c r="C19" s="45"/>
      <c r="D19" s="239">
        <f>'Team 1'!D19</f>
        <v>0</v>
      </c>
      <c r="E19" s="1218" t="s">
        <v>3551</v>
      </c>
      <c r="F19" s="1218" t="s">
        <v>3372</v>
      </c>
      <c r="G19" s="1218"/>
      <c r="H19" s="839"/>
      <c r="I19" s="252" t="str">
        <f t="shared" si="2"/>
        <v xml:space="preserve">Josh  </v>
      </c>
      <c r="J19" s="24" t="str">
        <f t="shared" si="3"/>
        <v xml:space="preserve">,Josh </v>
      </c>
      <c r="K19" s="57">
        <f t="shared" si="0"/>
        <v>0</v>
      </c>
      <c r="L19" s="30" t="str">
        <f t="shared" si="6"/>
        <v>000100</v>
      </c>
      <c r="M19" s="51">
        <f t="shared" si="7"/>
        <v>0</v>
      </c>
      <c r="N19" s="1676"/>
      <c r="O19" s="1679"/>
      <c r="P19" s="1684"/>
      <c r="Q19" s="9"/>
      <c r="R19" s="9"/>
      <c r="S19" s="9"/>
      <c r="T19" s="9"/>
      <c r="U19" s="9"/>
      <c r="V19" s="9"/>
      <c r="W19" s="9"/>
      <c r="X19" s="9"/>
      <c r="Y19" s="9"/>
      <c r="Z19" s="9"/>
      <c r="AA19" s="9"/>
      <c r="AB19" s="9"/>
      <c r="AC19" s="9"/>
      <c r="AD19" s="1683"/>
      <c r="AE19" s="1682"/>
      <c r="AF19" s="289"/>
      <c r="AG19" s="77"/>
      <c r="AH19" s="293" t="str">
        <f t="shared" si="4"/>
        <v>961445</v>
      </c>
      <c r="AI19" s="293" t="str">
        <f t="shared" si="1"/>
        <v xml:space="preserve">Josh </v>
      </c>
      <c r="AJ19" s="293">
        <f t="shared" si="1"/>
        <v>0</v>
      </c>
      <c r="AK19" s="293"/>
      <c r="AL19" s="293"/>
      <c r="AM19" s="293"/>
      <c r="AN19" s="318"/>
      <c r="AO19" s="94"/>
    </row>
    <row r="20" spans="1:41" ht="20.45" customHeight="1" x14ac:dyDescent="0.25">
      <c r="A20" s="1707"/>
      <c r="B20" s="1718"/>
      <c r="C20" s="45"/>
      <c r="D20" s="239">
        <f>'Team 1'!D20</f>
        <v>0</v>
      </c>
      <c r="E20" s="1218" t="s">
        <v>3552</v>
      </c>
      <c r="F20" s="1218" t="s">
        <v>3373</v>
      </c>
      <c r="G20" s="1218"/>
      <c r="H20" s="839"/>
      <c r="I20" s="252" t="str">
        <f t="shared" si="2"/>
        <v xml:space="preserve">Michael </v>
      </c>
      <c r="J20" s="24" t="str">
        <f t="shared" si="3"/>
        <v>,Michael</v>
      </c>
      <c r="K20" s="57">
        <f t="shared" si="0"/>
        <v>0</v>
      </c>
      <c r="L20" s="30" t="str">
        <f t="shared" si="6"/>
        <v>000100</v>
      </c>
      <c r="M20" s="51">
        <f t="shared" si="7"/>
        <v>0</v>
      </c>
      <c r="N20" s="1676"/>
      <c r="O20" s="1679"/>
      <c r="P20" s="1684"/>
      <c r="Q20" s="9"/>
      <c r="R20" s="9"/>
      <c r="S20" s="9"/>
      <c r="T20" s="9"/>
      <c r="U20" s="9"/>
      <c r="V20" s="9"/>
      <c r="W20" s="9"/>
      <c r="X20" s="9"/>
      <c r="Y20" s="9"/>
      <c r="Z20" s="9"/>
      <c r="AA20" s="9"/>
      <c r="AB20" s="9"/>
      <c r="AC20" s="9"/>
      <c r="AD20" s="1683"/>
      <c r="AE20" s="1682"/>
      <c r="AF20" s="289"/>
      <c r="AG20" s="77"/>
      <c r="AH20" s="293" t="str">
        <f t="shared" si="4"/>
        <v>1204872</v>
      </c>
      <c r="AI20" s="293" t="str">
        <f t="shared" si="4"/>
        <v>Michael</v>
      </c>
      <c r="AJ20" s="293">
        <f t="shared" si="4"/>
        <v>0</v>
      </c>
      <c r="AK20" s="293"/>
      <c r="AL20" s="293"/>
      <c r="AM20" s="293"/>
      <c r="AN20" s="318"/>
      <c r="AO20" s="94"/>
    </row>
    <row r="21" spans="1:41" ht="20.45" customHeight="1" thickBot="1" x14ac:dyDescent="0.3">
      <c r="A21" s="1708"/>
      <c r="B21" s="1718"/>
      <c r="C21" s="45"/>
      <c r="D21" s="239">
        <f>'Team 1'!D21</f>
        <v>0</v>
      </c>
      <c r="E21" s="1218" t="s">
        <v>3553</v>
      </c>
      <c r="F21" s="1218" t="s">
        <v>3336</v>
      </c>
      <c r="G21" s="1218"/>
      <c r="H21" s="839"/>
      <c r="I21" s="252" t="str">
        <f t="shared" si="2"/>
        <v xml:space="preserve">Max </v>
      </c>
      <c r="J21" s="24" t="str">
        <f t="shared" si="3"/>
        <v>,Max</v>
      </c>
      <c r="K21" s="57">
        <f t="shared" si="0"/>
        <v>0</v>
      </c>
      <c r="L21" s="30" t="str">
        <f t="shared" si="6"/>
        <v>000100</v>
      </c>
      <c r="M21" s="51">
        <f t="shared" si="7"/>
        <v>0</v>
      </c>
      <c r="N21" s="1677"/>
      <c r="O21" s="1680"/>
      <c r="P21" s="1684"/>
      <c r="Q21" s="9"/>
      <c r="R21" s="9"/>
      <c r="S21" s="9"/>
      <c r="T21" s="9"/>
      <c r="U21" s="9"/>
      <c r="V21" s="9"/>
      <c r="W21" s="9"/>
      <c r="X21" s="9"/>
      <c r="Y21" s="9"/>
      <c r="Z21" s="9"/>
      <c r="AA21" s="9"/>
      <c r="AB21" s="9"/>
      <c r="AC21" s="9"/>
      <c r="AD21" s="1683"/>
      <c r="AE21" s="1682"/>
      <c r="AF21" s="289"/>
      <c r="AG21" s="77"/>
      <c r="AH21" s="293" t="str">
        <f t="shared" si="4"/>
        <v>1199101</v>
      </c>
      <c r="AI21" s="293" t="str">
        <f t="shared" si="4"/>
        <v>Max</v>
      </c>
      <c r="AJ21" s="293">
        <f t="shared" si="4"/>
        <v>0</v>
      </c>
      <c r="AK21" s="293"/>
      <c r="AL21" s="293"/>
      <c r="AM21" s="293"/>
      <c r="AN21" s="318"/>
      <c r="AO21" s="94"/>
    </row>
    <row r="22" spans="1:41" ht="20.45" customHeight="1" thickTop="1" x14ac:dyDescent="0.25">
      <c r="A22" s="1719">
        <v>7</v>
      </c>
      <c r="B22" s="1715" t="s">
        <v>58</v>
      </c>
      <c r="C22" s="46"/>
      <c r="D22" s="239">
        <f>'Team 1'!D22</f>
        <v>0</v>
      </c>
      <c r="E22" s="1218" t="s">
        <v>3554</v>
      </c>
      <c r="F22" s="1218" t="s">
        <v>3374</v>
      </c>
      <c r="G22" s="1218"/>
      <c r="H22" s="839"/>
      <c r="I22" s="252" t="str">
        <f t="shared" si="2"/>
        <v xml:space="preserve">Kiara </v>
      </c>
      <c r="J22" s="24" t="str">
        <f t="shared" si="3"/>
        <v>,Kiara</v>
      </c>
      <c r="K22" s="57">
        <f t="shared" si="0"/>
        <v>0</v>
      </c>
      <c r="L22" s="30" t="str">
        <f t="shared" si="6"/>
        <v>000100</v>
      </c>
      <c r="M22" s="51">
        <f t="shared" ref="M22:M29" si="8">IF(K22=0,0,IF(K22&lt;9,"TOO YOUNG",IF(K22&lt;16,"OK","NOT ELIGIBLE")))</f>
        <v>0</v>
      </c>
      <c r="N22" s="1728" t="str">
        <f>'Gala Setup'!S4</f>
        <v>NASL.2018</v>
      </c>
      <c r="O22" s="1728"/>
      <c r="P22" s="1728"/>
      <c r="Q22" s="9"/>
      <c r="R22" s="9"/>
      <c r="S22" s="9"/>
      <c r="T22" s="9"/>
      <c r="U22" s="9"/>
      <c r="V22" s="9"/>
      <c r="W22" s="9"/>
      <c r="X22" s="9"/>
      <c r="Y22" s="9"/>
      <c r="Z22" s="9"/>
      <c r="AA22" s="9"/>
      <c r="AB22" s="9"/>
      <c r="AC22" s="9"/>
      <c r="AD22" s="1683">
        <v>7</v>
      </c>
      <c r="AE22" s="1681" t="s">
        <v>58</v>
      </c>
      <c r="AF22" s="288"/>
      <c r="AG22" s="76"/>
      <c r="AH22" s="293" t="str">
        <f t="shared" si="4"/>
        <v>1182710</v>
      </c>
      <c r="AI22" s="293" t="str">
        <f t="shared" si="4"/>
        <v>Kiara</v>
      </c>
      <c r="AJ22" s="293">
        <f t="shared" si="4"/>
        <v>0</v>
      </c>
      <c r="AK22" s="293"/>
      <c r="AL22" s="293"/>
      <c r="AM22" s="293"/>
      <c r="AN22" s="318"/>
      <c r="AO22" s="94"/>
    </row>
    <row r="23" spans="1:41" ht="20.45" customHeight="1" x14ac:dyDescent="0.25">
      <c r="A23" s="1720"/>
      <c r="B23" s="1716"/>
      <c r="C23" s="43"/>
      <c r="D23" s="239">
        <f>'Team 1'!D23</f>
        <v>0</v>
      </c>
      <c r="E23" s="1218" t="s">
        <v>3555</v>
      </c>
      <c r="F23" s="1218" t="s">
        <v>3375</v>
      </c>
      <c r="G23" s="1218"/>
      <c r="H23" s="839"/>
      <c r="I23" s="252" t="str">
        <f t="shared" si="2"/>
        <v xml:space="preserve">Eve </v>
      </c>
      <c r="J23" s="24" t="str">
        <f t="shared" si="3"/>
        <v>,Eve</v>
      </c>
      <c r="K23" s="57">
        <f t="shared" si="0"/>
        <v>0</v>
      </c>
      <c r="L23" s="30" t="str">
        <f t="shared" si="6"/>
        <v>000100</v>
      </c>
      <c r="M23" s="51">
        <f t="shared" si="8"/>
        <v>0</v>
      </c>
      <c r="N23" s="1728"/>
      <c r="O23" s="1728"/>
      <c r="P23" s="1728"/>
      <c r="Q23" s="9"/>
      <c r="R23" s="9"/>
      <c r="S23" s="9"/>
      <c r="T23" s="9"/>
      <c r="U23" s="9"/>
      <c r="V23" s="9"/>
      <c r="W23" s="9"/>
      <c r="X23" s="9"/>
      <c r="Y23" s="9"/>
      <c r="Z23" s="9"/>
      <c r="AA23" s="9"/>
      <c r="AB23" s="9"/>
      <c r="AC23" s="9"/>
      <c r="AD23" s="1683"/>
      <c r="AE23" s="1682"/>
      <c r="AF23" s="289"/>
      <c r="AG23" s="77"/>
      <c r="AH23" s="293" t="str">
        <f t="shared" si="4"/>
        <v>816849</v>
      </c>
      <c r="AI23" s="293" t="str">
        <f t="shared" si="4"/>
        <v>Eve</v>
      </c>
      <c r="AJ23" s="293">
        <f t="shared" si="4"/>
        <v>0</v>
      </c>
      <c r="AK23" s="293"/>
      <c r="AL23" s="293"/>
      <c r="AM23" s="293"/>
      <c r="AN23" s="318"/>
      <c r="AO23" s="94"/>
    </row>
    <row r="24" spans="1:41" ht="20.45" customHeight="1" x14ac:dyDescent="0.25">
      <c r="A24" s="1720"/>
      <c r="B24" s="1716"/>
      <c r="C24" s="43"/>
      <c r="D24" s="239">
        <f>'Team 1'!D24</f>
        <v>0</v>
      </c>
      <c r="E24" s="1218" t="s">
        <v>3556</v>
      </c>
      <c r="F24" s="1218" t="s">
        <v>3376</v>
      </c>
      <c r="G24" s="1218"/>
      <c r="H24" s="839"/>
      <c r="I24" s="252" t="str">
        <f t="shared" si="2"/>
        <v xml:space="preserve">Iona </v>
      </c>
      <c r="J24" s="24" t="str">
        <f t="shared" si="3"/>
        <v>,Iona</v>
      </c>
      <c r="K24" s="57">
        <f t="shared" si="0"/>
        <v>0</v>
      </c>
      <c r="L24" s="30" t="str">
        <f t="shared" si="6"/>
        <v>000100</v>
      </c>
      <c r="M24" s="51">
        <f t="shared" si="8"/>
        <v>0</v>
      </c>
      <c r="N24" s="384"/>
      <c r="O24" s="94"/>
      <c r="P24" s="94"/>
      <c r="Q24" s="9"/>
      <c r="R24" s="9"/>
      <c r="S24" s="9"/>
      <c r="T24" s="9"/>
      <c r="U24" s="9"/>
      <c r="V24" s="9"/>
      <c r="W24" s="9"/>
      <c r="X24" s="9"/>
      <c r="Y24" s="9"/>
      <c r="Z24" s="9"/>
      <c r="AA24" s="9"/>
      <c r="AB24" s="9"/>
      <c r="AC24" s="9"/>
      <c r="AD24" s="1683"/>
      <c r="AE24" s="1682"/>
      <c r="AF24" s="289"/>
      <c r="AG24" s="77"/>
      <c r="AH24" s="293" t="str">
        <f t="shared" si="4"/>
        <v>1118029</v>
      </c>
      <c r="AI24" s="293" t="str">
        <f t="shared" si="4"/>
        <v>Iona</v>
      </c>
      <c r="AJ24" s="293">
        <f t="shared" si="4"/>
        <v>0</v>
      </c>
      <c r="AK24" s="293"/>
      <c r="AL24" s="293"/>
      <c r="AM24" s="293"/>
      <c r="AN24" s="318"/>
      <c r="AO24" s="94"/>
    </row>
    <row r="25" spans="1:41" ht="20.45" customHeight="1" x14ac:dyDescent="0.25">
      <c r="A25" s="1721"/>
      <c r="B25" s="1716"/>
      <c r="C25" s="43"/>
      <c r="D25" s="239">
        <f>'Team 1'!D25</f>
        <v>0</v>
      </c>
      <c r="E25" s="1218" t="s">
        <v>3557</v>
      </c>
      <c r="F25" s="1218" t="s">
        <v>3332</v>
      </c>
      <c r="G25" s="1218"/>
      <c r="H25" s="839"/>
      <c r="I25" s="252" t="str">
        <f t="shared" si="2"/>
        <v xml:space="preserve">Olivia </v>
      </c>
      <c r="J25" s="24" t="str">
        <f t="shared" si="3"/>
        <v>,Olivia</v>
      </c>
      <c r="K25" s="57">
        <f t="shared" si="0"/>
        <v>0</v>
      </c>
      <c r="L25" s="30" t="str">
        <f t="shared" si="6"/>
        <v>000100</v>
      </c>
      <c r="M25" s="51">
        <f t="shared" si="8"/>
        <v>0</v>
      </c>
      <c r="N25" s="384"/>
      <c r="O25" s="94"/>
      <c r="P25" s="94"/>
      <c r="Q25" s="9"/>
      <c r="R25" s="9"/>
      <c r="S25" s="9"/>
      <c r="T25" s="9"/>
      <c r="U25" s="9"/>
      <c r="V25" s="9"/>
      <c r="W25" s="9"/>
      <c r="X25" s="9"/>
      <c r="Y25" s="9"/>
      <c r="Z25" s="9"/>
      <c r="AA25" s="9"/>
      <c r="AB25" s="9"/>
      <c r="AC25" s="9"/>
      <c r="AD25" s="1683"/>
      <c r="AE25" s="1682"/>
      <c r="AF25" s="289"/>
      <c r="AG25" s="77"/>
      <c r="AH25" s="293" t="str">
        <f t="shared" si="4"/>
        <v>872138</v>
      </c>
      <c r="AI25" s="293" t="str">
        <f t="shared" si="4"/>
        <v>Olivia</v>
      </c>
      <c r="AJ25" s="293">
        <f t="shared" si="4"/>
        <v>0</v>
      </c>
      <c r="AK25" s="293"/>
      <c r="AL25" s="293"/>
      <c r="AM25" s="293"/>
      <c r="AN25" s="318"/>
      <c r="AO25" s="94"/>
    </row>
    <row r="26" spans="1:41" ht="20.45" customHeight="1" x14ac:dyDescent="0.25">
      <c r="A26" s="1719">
        <v>8</v>
      </c>
      <c r="B26" s="1715" t="s">
        <v>59</v>
      </c>
      <c r="C26" s="46"/>
      <c r="D26" s="239">
        <f>'Team 1'!D26</f>
        <v>0</v>
      </c>
      <c r="E26" s="1218" t="s">
        <v>3558</v>
      </c>
      <c r="F26" s="1218" t="s">
        <v>3559</v>
      </c>
      <c r="G26" s="1218"/>
      <c r="H26" s="839"/>
      <c r="I26" s="252" t="str">
        <f t="shared" si="2"/>
        <v xml:space="preserve">Fabian </v>
      </c>
      <c r="J26" s="24" t="str">
        <f t="shared" si="3"/>
        <v>,Fabian</v>
      </c>
      <c r="K26" s="57">
        <f t="shared" si="0"/>
        <v>0</v>
      </c>
      <c r="L26" s="30" t="str">
        <f t="shared" si="6"/>
        <v>000100</v>
      </c>
      <c r="M26" s="50">
        <f t="shared" si="8"/>
        <v>0</v>
      </c>
      <c r="N26" s="21"/>
      <c r="O26" s="94"/>
      <c r="P26" s="94"/>
      <c r="Q26" s="9"/>
      <c r="R26" s="9"/>
      <c r="S26" s="9"/>
      <c r="T26" s="9"/>
      <c r="U26" s="9"/>
      <c r="V26" s="9"/>
      <c r="W26" s="9"/>
      <c r="X26" s="9"/>
      <c r="Y26" s="9"/>
      <c r="Z26" s="9"/>
      <c r="AA26" s="9"/>
      <c r="AB26" s="9"/>
      <c r="AC26" s="9"/>
      <c r="AD26" s="1683">
        <v>8</v>
      </c>
      <c r="AE26" s="1681" t="s">
        <v>59</v>
      </c>
      <c r="AF26" s="288"/>
      <c r="AG26" s="76"/>
      <c r="AH26" s="293" t="str">
        <f t="shared" si="4"/>
        <v>1146030</v>
      </c>
      <c r="AI26" s="293" t="str">
        <f t="shared" si="4"/>
        <v>Fabian</v>
      </c>
      <c r="AJ26" s="293">
        <f t="shared" si="4"/>
        <v>0</v>
      </c>
      <c r="AK26" s="293"/>
      <c r="AL26" s="293"/>
      <c r="AM26" s="293"/>
      <c r="AN26" s="318"/>
      <c r="AO26" s="94"/>
    </row>
    <row r="27" spans="1:41" ht="20.45" customHeight="1" x14ac:dyDescent="0.25">
      <c r="A27" s="1720"/>
      <c r="B27" s="1716"/>
      <c r="C27" s="43"/>
      <c r="D27" s="239">
        <f>'Team 1'!D27</f>
        <v>0</v>
      </c>
      <c r="E27" s="1218" t="s">
        <v>3560</v>
      </c>
      <c r="F27" s="1218" t="s">
        <v>3377</v>
      </c>
      <c r="G27" s="1218"/>
      <c r="H27" s="839"/>
      <c r="I27" s="252" t="str">
        <f t="shared" si="2"/>
        <v xml:space="preserve">Connor </v>
      </c>
      <c r="J27" s="24" t="str">
        <f t="shared" si="3"/>
        <v>,Connor</v>
      </c>
      <c r="K27" s="57">
        <f t="shared" si="0"/>
        <v>0</v>
      </c>
      <c r="L27" s="30" t="str">
        <f t="shared" si="6"/>
        <v>000100</v>
      </c>
      <c r="M27" s="50">
        <f t="shared" si="8"/>
        <v>0</v>
      </c>
      <c r="N27" s="21"/>
      <c r="O27" s="94"/>
      <c r="P27" s="94"/>
      <c r="Q27" s="9"/>
      <c r="R27" s="9"/>
      <c r="S27" s="9"/>
      <c r="T27" s="9"/>
      <c r="U27" s="9"/>
      <c r="V27" s="9"/>
      <c r="W27" s="9"/>
      <c r="X27" s="9"/>
      <c r="Y27" s="9"/>
      <c r="Z27" s="9"/>
      <c r="AA27" s="9"/>
      <c r="AB27" s="9"/>
      <c r="AC27" s="9"/>
      <c r="AD27" s="1683"/>
      <c r="AE27" s="1682"/>
      <c r="AF27" s="289"/>
      <c r="AG27" s="77"/>
      <c r="AH27" s="293" t="str">
        <f t="shared" si="4"/>
        <v>961399</v>
      </c>
      <c r="AI27" s="293" t="str">
        <f t="shared" si="4"/>
        <v>Connor</v>
      </c>
      <c r="AJ27" s="293">
        <f t="shared" si="4"/>
        <v>0</v>
      </c>
      <c r="AK27" s="293"/>
      <c r="AL27" s="293"/>
      <c r="AM27" s="293"/>
      <c r="AN27" s="318"/>
      <c r="AO27" s="94"/>
    </row>
    <row r="28" spans="1:41" ht="20.45" customHeight="1" x14ac:dyDescent="0.25">
      <c r="A28" s="1720"/>
      <c r="B28" s="1716"/>
      <c r="C28" s="43"/>
      <c r="D28" s="239">
        <f>'Team 1'!D28</f>
        <v>0</v>
      </c>
      <c r="E28" s="1218" t="s">
        <v>3561</v>
      </c>
      <c r="F28" s="1218" t="s">
        <v>3342</v>
      </c>
      <c r="G28" s="1218"/>
      <c r="H28" s="839"/>
      <c r="I28" s="252" t="str">
        <f t="shared" si="2"/>
        <v xml:space="preserve">Matthew </v>
      </c>
      <c r="J28" s="24" t="str">
        <f t="shared" si="3"/>
        <v>,Matthew</v>
      </c>
      <c r="K28" s="57">
        <f t="shared" si="0"/>
        <v>0</v>
      </c>
      <c r="L28" s="30" t="str">
        <f t="shared" si="6"/>
        <v>000100</v>
      </c>
      <c r="M28" s="50">
        <f t="shared" si="8"/>
        <v>0</v>
      </c>
      <c r="N28" s="21"/>
      <c r="O28" s="94"/>
      <c r="P28" s="94"/>
      <c r="Q28" s="9"/>
      <c r="R28" s="9"/>
      <c r="S28" s="9"/>
      <c r="T28" s="9"/>
      <c r="U28" s="9"/>
      <c r="V28" s="9"/>
      <c r="W28" s="9"/>
      <c r="X28" s="9"/>
      <c r="Y28" s="9"/>
      <c r="Z28" s="9"/>
      <c r="AA28" s="9"/>
      <c r="AB28" s="9"/>
      <c r="AC28" s="9"/>
      <c r="AD28" s="1683"/>
      <c r="AE28" s="1682"/>
      <c r="AF28" s="289"/>
      <c r="AG28" s="77"/>
      <c r="AH28" s="293" t="str">
        <f t="shared" si="4"/>
        <v>961407</v>
      </c>
      <c r="AI28" s="293" t="str">
        <f t="shared" si="4"/>
        <v>Matthew</v>
      </c>
      <c r="AJ28" s="293">
        <f t="shared" si="4"/>
        <v>0</v>
      </c>
      <c r="AK28" s="293"/>
      <c r="AL28" s="293"/>
      <c r="AM28" s="293"/>
      <c r="AN28" s="318"/>
      <c r="AO28" s="94"/>
    </row>
    <row r="29" spans="1:41" ht="20.45" customHeight="1" x14ac:dyDescent="0.25">
      <c r="A29" s="1721"/>
      <c r="B29" s="1716"/>
      <c r="C29" s="43"/>
      <c r="D29" s="239">
        <f>'Team 1'!D29</f>
        <v>0</v>
      </c>
      <c r="E29" s="1218" t="s">
        <v>3562</v>
      </c>
      <c r="F29" s="1218" t="s">
        <v>3384</v>
      </c>
      <c r="G29" s="1218"/>
      <c r="H29" s="839"/>
      <c r="I29" s="252" t="str">
        <f t="shared" si="2"/>
        <v xml:space="preserve">James </v>
      </c>
      <c r="J29" s="24" t="str">
        <f t="shared" si="3"/>
        <v>,James</v>
      </c>
      <c r="K29" s="57">
        <f t="shared" si="0"/>
        <v>0</v>
      </c>
      <c r="L29" s="30" t="str">
        <f t="shared" si="6"/>
        <v>000100</v>
      </c>
      <c r="M29" s="50">
        <f t="shared" si="8"/>
        <v>0</v>
      </c>
      <c r="N29" s="21"/>
      <c r="O29" s="94"/>
      <c r="P29" s="94"/>
      <c r="Q29" s="9"/>
      <c r="R29" s="9"/>
      <c r="S29" s="9"/>
      <c r="T29" s="9"/>
      <c r="U29" s="9"/>
      <c r="V29" s="9"/>
      <c r="W29" s="9"/>
      <c r="X29" s="9"/>
      <c r="Y29" s="9"/>
      <c r="Z29" s="9"/>
      <c r="AA29" s="9"/>
      <c r="AB29" s="9"/>
      <c r="AC29" s="9"/>
      <c r="AD29" s="1683"/>
      <c r="AE29" s="1682"/>
      <c r="AF29" s="289"/>
      <c r="AG29" s="77"/>
      <c r="AH29" s="293" t="str">
        <f t="shared" si="4"/>
        <v>922370</v>
      </c>
      <c r="AI29" s="293" t="str">
        <f t="shared" si="4"/>
        <v>James</v>
      </c>
      <c r="AJ29" s="293">
        <f t="shared" si="4"/>
        <v>0</v>
      </c>
      <c r="AK29" s="293"/>
      <c r="AL29" s="293"/>
      <c r="AM29" s="293"/>
      <c r="AN29" s="318"/>
      <c r="AO29" s="94"/>
    </row>
    <row r="30" spans="1:41" ht="20.45" customHeight="1" x14ac:dyDescent="0.25">
      <c r="A30" s="1709">
        <v>9</v>
      </c>
      <c r="B30" s="1710" t="s">
        <v>72</v>
      </c>
      <c r="C30" s="47"/>
      <c r="D30" s="239">
        <f>'Team 1'!D30</f>
        <v>0</v>
      </c>
      <c r="E30" s="1218" t="s">
        <v>3563</v>
      </c>
      <c r="F30" s="1218" t="s">
        <v>3378</v>
      </c>
      <c r="G30" s="1218"/>
      <c r="H30" s="839"/>
      <c r="I30" s="252" t="str">
        <f t="shared" si="2"/>
        <v xml:space="preserve">Mollie  </v>
      </c>
      <c r="J30" s="24" t="str">
        <f t="shared" si="3"/>
        <v xml:space="preserve">,Mollie </v>
      </c>
      <c r="K30" s="57">
        <f t="shared" si="0"/>
        <v>0</v>
      </c>
      <c r="L30" s="30" t="str">
        <f t="shared" si="6"/>
        <v>000100</v>
      </c>
      <c r="M30" s="31">
        <f t="shared" ref="M30:M37" si="9">IF(K30=0,0,IF(K30&lt;9,"TOO YOUNG",IF(K30&lt;60,"OK","BIT OLD MAYBE")))</f>
        <v>0</v>
      </c>
      <c r="N30" s="21"/>
      <c r="O30" s="94"/>
      <c r="P30" s="94"/>
      <c r="Q30" s="9"/>
      <c r="R30" s="9"/>
      <c r="S30" s="9"/>
      <c r="T30" s="9"/>
      <c r="U30" s="9"/>
      <c r="V30" s="9"/>
      <c r="W30" s="9"/>
      <c r="X30" s="9"/>
      <c r="Y30" s="9"/>
      <c r="Z30" s="9"/>
      <c r="AA30" s="9"/>
      <c r="AB30" s="9"/>
      <c r="AC30" s="9"/>
      <c r="AD30" s="1683">
        <v>9</v>
      </c>
      <c r="AE30" s="1681" t="s">
        <v>72</v>
      </c>
      <c r="AF30" s="288"/>
      <c r="AG30" s="76"/>
      <c r="AH30" s="293" t="str">
        <f t="shared" si="4"/>
        <v>483366</v>
      </c>
      <c r="AI30" s="293" t="str">
        <f t="shared" si="4"/>
        <v xml:space="preserve">Mollie </v>
      </c>
      <c r="AJ30" s="293">
        <f t="shared" si="4"/>
        <v>0</v>
      </c>
      <c r="AK30" s="293"/>
      <c r="AL30" s="293"/>
      <c r="AM30" s="293"/>
      <c r="AN30" s="318"/>
      <c r="AO30" s="94"/>
    </row>
    <row r="31" spans="1:41" ht="20.45" customHeight="1" x14ac:dyDescent="0.25">
      <c r="A31" s="1709"/>
      <c r="B31" s="1711"/>
      <c r="C31" s="48"/>
      <c r="D31" s="239">
        <f>'Team 1'!D31</f>
        <v>0</v>
      </c>
      <c r="E31" s="1218" t="s">
        <v>3537</v>
      </c>
      <c r="F31" s="1218" t="s">
        <v>3360</v>
      </c>
      <c r="G31" s="1218"/>
      <c r="H31" s="839"/>
      <c r="I31" s="252" t="str">
        <f t="shared" si="2"/>
        <v xml:space="preserve">Amelia </v>
      </c>
      <c r="J31" s="24" t="str">
        <f t="shared" si="3"/>
        <v>,Amelia</v>
      </c>
      <c r="K31" s="57">
        <f t="shared" si="0"/>
        <v>0</v>
      </c>
      <c r="L31" s="30" t="str">
        <f t="shared" si="6"/>
        <v>000100</v>
      </c>
      <c r="M31" s="31">
        <f t="shared" si="9"/>
        <v>0</v>
      </c>
      <c r="N31" s="21"/>
      <c r="O31" s="94"/>
      <c r="P31" s="94"/>
      <c r="Q31" s="9"/>
      <c r="R31" s="9"/>
      <c r="S31" s="9"/>
      <c r="T31" s="9"/>
      <c r="U31" s="9"/>
      <c r="V31" s="9"/>
      <c r="W31" s="9"/>
      <c r="X31" s="9"/>
      <c r="Y31" s="9"/>
      <c r="Z31" s="9"/>
      <c r="AA31" s="9"/>
      <c r="AB31" s="9"/>
      <c r="AC31" s="9"/>
      <c r="AD31" s="1683"/>
      <c r="AE31" s="1682"/>
      <c r="AF31" s="289"/>
      <c r="AG31" s="77"/>
      <c r="AH31" s="293" t="str">
        <f t="shared" si="4"/>
        <v>474295</v>
      </c>
      <c r="AI31" s="293" t="str">
        <f t="shared" si="4"/>
        <v>Amelia</v>
      </c>
      <c r="AJ31" s="293">
        <f t="shared" si="4"/>
        <v>0</v>
      </c>
      <c r="AK31" s="293"/>
      <c r="AL31" s="293"/>
      <c r="AM31" s="293"/>
      <c r="AN31" s="318"/>
      <c r="AO31" s="94"/>
    </row>
    <row r="32" spans="1:41" ht="20.45" customHeight="1" x14ac:dyDescent="0.25">
      <c r="A32" s="1709"/>
      <c r="B32" s="1711"/>
      <c r="C32" s="48"/>
      <c r="D32" s="239">
        <f>'Team 1'!D32</f>
        <v>0</v>
      </c>
      <c r="E32" s="1218" t="s">
        <v>3564</v>
      </c>
      <c r="F32" s="1218" t="s">
        <v>3379</v>
      </c>
      <c r="G32" s="1218"/>
      <c r="H32" s="839"/>
      <c r="I32" s="252" t="str">
        <f t="shared" si="2"/>
        <v xml:space="preserve">Mia </v>
      </c>
      <c r="J32" s="24" t="str">
        <f t="shared" si="3"/>
        <v>,Mia</v>
      </c>
      <c r="K32" s="57">
        <f t="shared" si="0"/>
        <v>0</v>
      </c>
      <c r="L32" s="30" t="str">
        <f t="shared" si="6"/>
        <v>000100</v>
      </c>
      <c r="M32" s="31">
        <f t="shared" si="9"/>
        <v>0</v>
      </c>
      <c r="N32" s="21"/>
      <c r="O32" s="94"/>
      <c r="P32" s="94"/>
      <c r="Q32" s="9"/>
      <c r="R32" s="9"/>
      <c r="S32" s="9"/>
      <c r="T32" s="9"/>
      <c r="U32" s="9"/>
      <c r="V32" s="9"/>
      <c r="W32" s="9"/>
      <c r="X32" s="9"/>
      <c r="Y32" s="9"/>
      <c r="Z32" s="9"/>
      <c r="AA32" s="9"/>
      <c r="AB32" s="9"/>
      <c r="AC32" s="9"/>
      <c r="AD32" s="1683"/>
      <c r="AE32" s="1682"/>
      <c r="AF32" s="289"/>
      <c r="AG32" s="77"/>
      <c r="AH32" s="293" t="str">
        <f t="shared" si="4"/>
        <v>757443</v>
      </c>
      <c r="AI32" s="293" t="str">
        <f t="shared" si="4"/>
        <v>Mia</v>
      </c>
      <c r="AJ32" s="293">
        <f t="shared" si="4"/>
        <v>0</v>
      </c>
      <c r="AK32" s="293"/>
      <c r="AL32" s="293"/>
      <c r="AM32" s="293"/>
      <c r="AN32" s="318"/>
      <c r="AO32" s="94"/>
    </row>
    <row r="33" spans="1:41" ht="20.45" customHeight="1" x14ac:dyDescent="0.25">
      <c r="A33" s="1709"/>
      <c r="B33" s="1711"/>
      <c r="C33" s="48"/>
      <c r="D33" s="239">
        <f>'Team 1'!D33</f>
        <v>0</v>
      </c>
      <c r="E33" s="1218" t="s">
        <v>3565</v>
      </c>
      <c r="F33" s="1218" t="s">
        <v>3380</v>
      </c>
      <c r="G33" s="1218"/>
      <c r="H33" s="839"/>
      <c r="I33" s="252" t="str">
        <f t="shared" si="2"/>
        <v xml:space="preserve">Kenzie </v>
      </c>
      <c r="J33" s="24" t="str">
        <f t="shared" si="3"/>
        <v>,Kenzie</v>
      </c>
      <c r="K33" s="57">
        <f t="shared" si="0"/>
        <v>0</v>
      </c>
      <c r="L33" s="30" t="str">
        <f t="shared" si="6"/>
        <v>000100</v>
      </c>
      <c r="M33" s="31">
        <f t="shared" si="9"/>
        <v>0</v>
      </c>
      <c r="N33" s="21"/>
      <c r="O33" s="94"/>
      <c r="P33" s="94"/>
      <c r="Q33" s="9"/>
      <c r="R33" s="9"/>
      <c r="S33" s="9"/>
      <c r="T33" s="9"/>
      <c r="U33" s="9"/>
      <c r="V33" s="9"/>
      <c r="W33" s="9"/>
      <c r="X33" s="9"/>
      <c r="Y33" s="9"/>
      <c r="Z33" s="9"/>
      <c r="AA33" s="9"/>
      <c r="AB33" s="9"/>
      <c r="AC33" s="9"/>
      <c r="AD33" s="1683"/>
      <c r="AE33" s="1682"/>
      <c r="AF33" s="289"/>
      <c r="AG33" s="77"/>
      <c r="AH33" s="293" t="str">
        <f t="shared" si="4"/>
        <v>506683</v>
      </c>
      <c r="AI33" s="293" t="str">
        <f t="shared" si="4"/>
        <v>Kenzie</v>
      </c>
      <c r="AJ33" s="293">
        <f t="shared" si="4"/>
        <v>0</v>
      </c>
      <c r="AK33" s="293"/>
      <c r="AL33" s="293"/>
      <c r="AM33" s="293"/>
      <c r="AN33" s="318"/>
      <c r="AO33" s="94"/>
    </row>
    <row r="34" spans="1:41" ht="20.45" customHeight="1" x14ac:dyDescent="0.25">
      <c r="A34" s="1709">
        <v>10</v>
      </c>
      <c r="B34" s="1710" t="s">
        <v>73</v>
      </c>
      <c r="C34" s="47"/>
      <c r="D34" s="239">
        <f>'Team 1'!D34</f>
        <v>0</v>
      </c>
      <c r="E34" s="1218" t="s">
        <v>3538</v>
      </c>
      <c r="F34" s="1218" t="s">
        <v>3361</v>
      </c>
      <c r="G34" s="1218"/>
      <c r="H34" s="839"/>
      <c r="I34" s="252" t="str">
        <f t="shared" si="2"/>
        <v xml:space="preserve">Jamie </v>
      </c>
      <c r="J34" s="24" t="str">
        <f t="shared" si="3"/>
        <v>,Jamie</v>
      </c>
      <c r="K34" s="57">
        <f t="shared" si="0"/>
        <v>0</v>
      </c>
      <c r="L34" s="30" t="str">
        <f t="shared" si="6"/>
        <v>000100</v>
      </c>
      <c r="M34" s="31">
        <f t="shared" si="9"/>
        <v>0</v>
      </c>
      <c r="N34" s="21"/>
      <c r="O34" s="94"/>
      <c r="P34" s="94"/>
      <c r="Q34" s="9"/>
      <c r="R34" s="9"/>
      <c r="S34" s="9"/>
      <c r="T34" s="9"/>
      <c r="U34" s="9"/>
      <c r="V34" s="9"/>
      <c r="W34" s="9"/>
      <c r="X34" s="9"/>
      <c r="Y34" s="9"/>
      <c r="Z34" s="9"/>
      <c r="AA34" s="9"/>
      <c r="AB34" s="9"/>
      <c r="AC34" s="9"/>
      <c r="AD34" s="1683">
        <v>10</v>
      </c>
      <c r="AE34" s="1681" t="s">
        <v>73</v>
      </c>
      <c r="AF34" s="288"/>
      <c r="AG34" s="76"/>
      <c r="AH34" s="293" t="str">
        <f t="shared" si="4"/>
        <v>734138</v>
      </c>
      <c r="AI34" s="293" t="str">
        <f t="shared" si="4"/>
        <v>Jamie</v>
      </c>
      <c r="AJ34" s="293">
        <f t="shared" si="4"/>
        <v>0</v>
      </c>
      <c r="AK34" s="293"/>
      <c r="AL34" s="293"/>
      <c r="AM34" s="293"/>
      <c r="AN34" s="318"/>
      <c r="AO34" s="94"/>
    </row>
    <row r="35" spans="1:41" ht="20.45" customHeight="1" x14ac:dyDescent="0.25">
      <c r="A35" s="1709"/>
      <c r="B35" s="1711"/>
      <c r="C35" s="48"/>
      <c r="D35" s="239">
        <f>'Team 1'!D35</f>
        <v>0</v>
      </c>
      <c r="E35" s="1218" t="s">
        <v>3566</v>
      </c>
      <c r="F35" s="1218" t="s">
        <v>3381</v>
      </c>
      <c r="G35" s="1218"/>
      <c r="H35" s="839"/>
      <c r="I35" s="252" t="str">
        <f t="shared" si="2"/>
        <v xml:space="preserve">Tom </v>
      </c>
      <c r="J35" s="24" t="str">
        <f t="shared" si="3"/>
        <v>,Tom</v>
      </c>
      <c r="K35" s="57">
        <f t="shared" si="0"/>
        <v>0</v>
      </c>
      <c r="L35" s="30" t="str">
        <f t="shared" si="6"/>
        <v>000100</v>
      </c>
      <c r="M35" s="31">
        <f t="shared" si="9"/>
        <v>0</v>
      </c>
      <c r="N35" s="9"/>
      <c r="O35" s="94"/>
      <c r="P35" s="94"/>
      <c r="Q35" s="9"/>
      <c r="R35" s="9"/>
      <c r="S35" s="9"/>
      <c r="T35" s="9"/>
      <c r="U35" s="9"/>
      <c r="V35" s="9"/>
      <c r="W35" s="9"/>
      <c r="X35" s="9"/>
      <c r="Y35" s="9"/>
      <c r="Z35" s="9"/>
      <c r="AA35" s="9"/>
      <c r="AB35" s="9"/>
      <c r="AC35" s="9"/>
      <c r="AD35" s="1683"/>
      <c r="AE35" s="1682"/>
      <c r="AF35" s="289"/>
      <c r="AG35" s="77"/>
      <c r="AH35" s="293" t="str">
        <f t="shared" si="4"/>
        <v>741954</v>
      </c>
      <c r="AI35" s="293" t="str">
        <f t="shared" si="4"/>
        <v>Tom</v>
      </c>
      <c r="AJ35" s="293">
        <f t="shared" si="4"/>
        <v>0</v>
      </c>
      <c r="AK35" s="293"/>
      <c r="AL35" s="293"/>
      <c r="AM35" s="293"/>
      <c r="AN35" s="318"/>
      <c r="AO35" s="94"/>
    </row>
    <row r="36" spans="1:41" ht="20.45" customHeight="1" x14ac:dyDescent="0.25">
      <c r="A36" s="1709"/>
      <c r="B36" s="1711"/>
      <c r="C36" s="48"/>
      <c r="D36" s="239">
        <f>'Team 1'!D36</f>
        <v>0</v>
      </c>
      <c r="E36" s="1218" t="s">
        <v>3567</v>
      </c>
      <c r="F36" s="1218" t="s">
        <v>3382</v>
      </c>
      <c r="G36" s="1218"/>
      <c r="H36" s="839"/>
      <c r="I36" s="252" t="str">
        <f t="shared" si="2"/>
        <v xml:space="preserve">Harry </v>
      </c>
      <c r="J36" s="24" t="str">
        <f t="shared" si="3"/>
        <v>,Harry</v>
      </c>
      <c r="K36" s="57">
        <f t="shared" ref="K36:K67" si="10">IF(H36=0,0,IF(COUNTBLANK(H36)=1,"",ROUNDDOWN((K$2-H36)/365.25,0)))</f>
        <v>0</v>
      </c>
      <c r="L36" s="30" t="str">
        <f t="shared" si="6"/>
        <v>000100</v>
      </c>
      <c r="M36" s="31">
        <f t="shared" si="9"/>
        <v>0</v>
      </c>
      <c r="N36" s="9"/>
      <c r="O36" s="94"/>
      <c r="P36" s="94"/>
      <c r="Q36" s="9"/>
      <c r="R36" s="9"/>
      <c r="S36" s="9"/>
      <c r="T36" s="9"/>
      <c r="U36" s="9"/>
      <c r="V36" s="9"/>
      <c r="W36" s="9"/>
      <c r="X36" s="9"/>
      <c r="Y36" s="9"/>
      <c r="Z36" s="9"/>
      <c r="AA36" s="9"/>
      <c r="AB36" s="9"/>
      <c r="AC36" s="9"/>
      <c r="AD36" s="1683"/>
      <c r="AE36" s="1682"/>
      <c r="AF36" s="289"/>
      <c r="AG36" s="77"/>
      <c r="AH36" s="293" t="str">
        <f t="shared" si="4"/>
        <v>768592</v>
      </c>
      <c r="AI36" s="293" t="str">
        <f t="shared" si="4"/>
        <v>Harry</v>
      </c>
      <c r="AJ36" s="293">
        <f t="shared" si="4"/>
        <v>0</v>
      </c>
      <c r="AK36" s="293"/>
      <c r="AL36" s="293"/>
      <c r="AM36" s="293"/>
      <c r="AN36" s="318"/>
      <c r="AO36" s="94"/>
    </row>
    <row r="37" spans="1:41" ht="20.45" customHeight="1" x14ac:dyDescent="0.25">
      <c r="A37" s="1709"/>
      <c r="B37" s="1711"/>
      <c r="C37" s="48"/>
      <c r="D37" s="239">
        <f>'Team 1'!D37</f>
        <v>0</v>
      </c>
      <c r="E37" s="1218" t="s">
        <v>3568</v>
      </c>
      <c r="F37" s="1218" t="s">
        <v>3383</v>
      </c>
      <c r="G37" s="1218"/>
      <c r="H37" s="839"/>
      <c r="I37" s="252" t="str">
        <f t="shared" si="2"/>
        <v xml:space="preserve">Stuart  </v>
      </c>
      <c r="J37" s="24" t="str">
        <f t="shared" si="3"/>
        <v xml:space="preserve">,Stuart </v>
      </c>
      <c r="K37" s="57">
        <f t="shared" si="10"/>
        <v>0</v>
      </c>
      <c r="L37" s="30" t="str">
        <f t="shared" si="6"/>
        <v>000100</v>
      </c>
      <c r="M37" s="31">
        <f t="shared" si="9"/>
        <v>0</v>
      </c>
      <c r="N37" s="9"/>
      <c r="O37" s="94"/>
      <c r="P37" s="94"/>
      <c r="Q37" s="9"/>
      <c r="R37" s="9"/>
      <c r="S37" s="9"/>
      <c r="T37" s="9"/>
      <c r="U37" s="9"/>
      <c r="V37" s="9"/>
      <c r="W37" s="9"/>
      <c r="X37" s="9"/>
      <c r="Y37" s="9"/>
      <c r="Z37" s="9"/>
      <c r="AA37" s="9"/>
      <c r="AB37" s="9"/>
      <c r="AC37" s="9"/>
      <c r="AD37" s="1683"/>
      <c r="AE37" s="1682"/>
      <c r="AF37" s="289"/>
      <c r="AG37" s="77"/>
      <c r="AH37" s="293" t="str">
        <f t="shared" si="4"/>
        <v>2097</v>
      </c>
      <c r="AI37" s="293" t="str">
        <f t="shared" si="4"/>
        <v xml:space="preserve">Stuart </v>
      </c>
      <c r="AJ37" s="293">
        <f t="shared" si="4"/>
        <v>0</v>
      </c>
      <c r="AK37" s="293"/>
      <c r="AL37" s="293"/>
      <c r="AM37" s="293"/>
      <c r="AN37" s="318"/>
      <c r="AO37" s="94"/>
    </row>
    <row r="38" spans="1:41" ht="20.45" customHeight="1" x14ac:dyDescent="0.25">
      <c r="A38" s="33">
        <v>11</v>
      </c>
      <c r="B38" s="34" t="s">
        <v>36</v>
      </c>
      <c r="C38" s="34" t="s">
        <v>94</v>
      </c>
      <c r="D38" s="239">
        <f>'Team 1'!D38</f>
        <v>13</v>
      </c>
      <c r="E38" s="1218" t="s">
        <v>3542</v>
      </c>
      <c r="F38" s="1218" t="s">
        <v>3365</v>
      </c>
      <c r="G38" s="1218"/>
      <c r="H38" s="839"/>
      <c r="I38" s="252" t="str">
        <f t="shared" si="2"/>
        <v xml:space="preserve">Leah  </v>
      </c>
      <c r="J38" s="24" t="str">
        <f t="shared" si="3"/>
        <v xml:space="preserve">,Leah </v>
      </c>
      <c r="K38" s="57">
        <f t="shared" si="10"/>
        <v>0</v>
      </c>
      <c r="L38" s="30" t="str">
        <f t="shared" si="6"/>
        <v>000100</v>
      </c>
      <c r="M38" s="50">
        <f>IF(K38=0,0,IF(K38&lt;10,"TOO YOUNG",IF(K38&lt;12,"OK","NOT ELIGIBLE")))</f>
        <v>0</v>
      </c>
      <c r="N38" s="9"/>
      <c r="O38" s="94"/>
      <c r="P38" s="94"/>
      <c r="Q38" s="9"/>
      <c r="R38" s="9"/>
      <c r="S38" s="9"/>
      <c r="T38" s="9"/>
      <c r="U38" s="9"/>
      <c r="V38" s="9"/>
      <c r="W38" s="9"/>
      <c r="X38" s="9"/>
      <c r="Y38" s="9"/>
      <c r="Z38" s="9"/>
      <c r="AA38" s="9"/>
      <c r="AB38" s="9"/>
      <c r="AC38" s="9"/>
      <c r="AD38" s="290">
        <v>11</v>
      </c>
      <c r="AE38" s="72" t="s">
        <v>36</v>
      </c>
      <c r="AF38" s="72" t="s">
        <v>94</v>
      </c>
      <c r="AG38" s="73">
        <v>13</v>
      </c>
      <c r="AH38" s="293" t="str">
        <f t="shared" si="4"/>
        <v>1242337</v>
      </c>
      <c r="AI38" s="293" t="str">
        <f t="shared" si="4"/>
        <v xml:space="preserve">Leah </v>
      </c>
      <c r="AJ38" s="293">
        <f t="shared" si="4"/>
        <v>0</v>
      </c>
      <c r="AK38" s="293"/>
      <c r="AL38" s="293"/>
      <c r="AM38" s="293"/>
      <c r="AN38" s="318"/>
      <c r="AO38" s="94"/>
    </row>
    <row r="39" spans="1:41" ht="20.45" customHeight="1" x14ac:dyDescent="0.25">
      <c r="A39" s="33">
        <v>12</v>
      </c>
      <c r="B39" s="34" t="s">
        <v>37</v>
      </c>
      <c r="C39" s="34" t="s">
        <v>95</v>
      </c>
      <c r="D39" s="239">
        <f>'Team 1'!D39</f>
        <v>13</v>
      </c>
      <c r="E39" s="1218" t="s">
        <v>3546</v>
      </c>
      <c r="F39" s="1218" t="s">
        <v>3368</v>
      </c>
      <c r="G39" s="1218"/>
      <c r="H39" s="839"/>
      <c r="I39" s="252" t="str">
        <f t="shared" si="2"/>
        <v xml:space="preserve">Orlando </v>
      </c>
      <c r="J39" s="24" t="str">
        <f t="shared" si="3"/>
        <v>,Orlando</v>
      </c>
      <c r="K39" s="57">
        <f t="shared" si="10"/>
        <v>0</v>
      </c>
      <c r="L39" s="30" t="str">
        <f t="shared" si="6"/>
        <v>000100</v>
      </c>
      <c r="M39" s="50">
        <f>IF(K39=0,0,IF(K39&lt;10,"TOO YOUNG",IF(K39&lt;12,"OK","NOT ELIGIBLE")))</f>
        <v>0</v>
      </c>
      <c r="N39" s="9"/>
      <c r="O39" s="94"/>
      <c r="P39" s="94"/>
      <c r="Q39" s="9"/>
      <c r="R39" s="9"/>
      <c r="S39" s="9"/>
      <c r="T39" s="9"/>
      <c r="U39" s="9"/>
      <c r="V39" s="9"/>
      <c r="W39" s="9"/>
      <c r="X39" s="9"/>
      <c r="Y39" s="9"/>
      <c r="Z39" s="9"/>
      <c r="AA39" s="9"/>
      <c r="AB39" s="9"/>
      <c r="AC39" s="9"/>
      <c r="AD39" s="290">
        <v>12</v>
      </c>
      <c r="AE39" s="72" t="s">
        <v>37</v>
      </c>
      <c r="AF39" s="72" t="s">
        <v>95</v>
      </c>
      <c r="AG39" s="73">
        <v>13</v>
      </c>
      <c r="AH39" s="293" t="str">
        <f t="shared" si="4"/>
        <v>1349032</v>
      </c>
      <c r="AI39" s="293" t="str">
        <f t="shared" si="4"/>
        <v>Orlando</v>
      </c>
      <c r="AJ39" s="293">
        <f t="shared" si="4"/>
        <v>0</v>
      </c>
      <c r="AK39" s="293"/>
      <c r="AL39" s="293"/>
      <c r="AM39" s="293"/>
      <c r="AN39" s="318"/>
      <c r="AO39" s="94"/>
    </row>
    <row r="40" spans="1:41" ht="20.45" customHeight="1" x14ac:dyDescent="0.25">
      <c r="A40" s="35">
        <v>13</v>
      </c>
      <c r="B40" s="36" t="s">
        <v>48</v>
      </c>
      <c r="C40" s="36" t="s">
        <v>94</v>
      </c>
      <c r="D40" s="239">
        <f>'Team 1'!D40</f>
        <v>8</v>
      </c>
      <c r="E40" s="1218" t="s">
        <v>3548</v>
      </c>
      <c r="F40" s="1218" t="s">
        <v>3370</v>
      </c>
      <c r="G40" s="1218"/>
      <c r="H40" s="839"/>
      <c r="I40" s="252" t="str">
        <f t="shared" si="2"/>
        <v xml:space="preserve">Jess </v>
      </c>
      <c r="J40" s="24" t="str">
        <f t="shared" si="3"/>
        <v>,Jess</v>
      </c>
      <c r="K40" s="57">
        <f t="shared" si="10"/>
        <v>0</v>
      </c>
      <c r="L40" s="30" t="str">
        <f t="shared" si="6"/>
        <v>000100</v>
      </c>
      <c r="M40" s="50">
        <f>IF(K40=0,0,IF(K40&lt;9,"TOO YOUNG",IF(K40&lt;14,"OK","NOT ELIGIBLE")))</f>
        <v>0</v>
      </c>
      <c r="N40" s="9"/>
      <c r="O40" s="94"/>
      <c r="P40" s="94"/>
      <c r="Q40" s="9"/>
      <c r="R40" s="9"/>
      <c r="S40" s="9"/>
      <c r="T40" s="9"/>
      <c r="U40" s="9"/>
      <c r="V40" s="9"/>
      <c r="W40" s="9"/>
      <c r="X40" s="9"/>
      <c r="Y40" s="9"/>
      <c r="Z40" s="9"/>
      <c r="AA40" s="9"/>
      <c r="AB40" s="9"/>
      <c r="AC40" s="9"/>
      <c r="AD40" s="290">
        <v>13</v>
      </c>
      <c r="AE40" s="72" t="s">
        <v>48</v>
      </c>
      <c r="AF40" s="72" t="s">
        <v>94</v>
      </c>
      <c r="AG40" s="73">
        <v>8</v>
      </c>
      <c r="AH40" s="293" t="str">
        <f t="shared" si="4"/>
        <v>1146023</v>
      </c>
      <c r="AI40" s="293" t="str">
        <f t="shared" si="4"/>
        <v>Jess</v>
      </c>
      <c r="AJ40" s="293">
        <f t="shared" si="4"/>
        <v>0</v>
      </c>
      <c r="AK40" s="293"/>
      <c r="AL40" s="293"/>
      <c r="AM40" s="293"/>
      <c r="AN40" s="318"/>
      <c r="AO40" s="94"/>
    </row>
    <row r="41" spans="1:41" ht="20.45" customHeight="1" x14ac:dyDescent="0.25">
      <c r="A41" s="35">
        <v>14</v>
      </c>
      <c r="B41" s="36" t="s">
        <v>49</v>
      </c>
      <c r="C41" s="36" t="s">
        <v>95</v>
      </c>
      <c r="D41" s="239">
        <f>'Team 1'!D41</f>
        <v>8</v>
      </c>
      <c r="E41" s="1218" t="s">
        <v>3551</v>
      </c>
      <c r="F41" s="1218" t="s">
        <v>3372</v>
      </c>
      <c r="G41" s="1218"/>
      <c r="H41" s="839"/>
      <c r="I41" s="252" t="str">
        <f t="shared" si="2"/>
        <v xml:space="preserve">Josh  </v>
      </c>
      <c r="J41" s="24" t="str">
        <f t="shared" si="3"/>
        <v xml:space="preserve">,Josh </v>
      </c>
      <c r="K41" s="57">
        <f t="shared" si="10"/>
        <v>0</v>
      </c>
      <c r="L41" s="30" t="str">
        <f t="shared" si="6"/>
        <v>000100</v>
      </c>
      <c r="M41" s="50">
        <f>IF(K41=0,0,IF(K41&lt;9,"TOO YOUNG",IF(K41&lt;14,"OK","NOT ELIGIBLE")))</f>
        <v>0</v>
      </c>
      <c r="N41" s="9"/>
      <c r="O41" s="94"/>
      <c r="P41" s="94"/>
      <c r="Q41" s="9"/>
      <c r="R41" s="9"/>
      <c r="S41" s="9"/>
      <c r="T41" s="9"/>
      <c r="U41" s="9"/>
      <c r="V41" s="9"/>
      <c r="W41" s="9"/>
      <c r="X41" s="9"/>
      <c r="Y41" s="9"/>
      <c r="Z41" s="9"/>
      <c r="AA41" s="9"/>
      <c r="AB41" s="9"/>
      <c r="AC41" s="9"/>
      <c r="AD41" s="290">
        <v>14</v>
      </c>
      <c r="AE41" s="72" t="s">
        <v>49</v>
      </c>
      <c r="AF41" s="72" t="s">
        <v>95</v>
      </c>
      <c r="AG41" s="73">
        <v>8</v>
      </c>
      <c r="AH41" s="293" t="str">
        <f t="shared" si="4"/>
        <v>961445</v>
      </c>
      <c r="AI41" s="293" t="str">
        <f t="shared" si="4"/>
        <v xml:space="preserve">Josh </v>
      </c>
      <c r="AJ41" s="293">
        <f t="shared" si="4"/>
        <v>0</v>
      </c>
      <c r="AK41" s="293"/>
      <c r="AL41" s="293"/>
      <c r="AM41" s="293"/>
      <c r="AN41" s="318"/>
      <c r="AO41" s="94"/>
    </row>
    <row r="42" spans="1:41" ht="20.45" customHeight="1" x14ac:dyDescent="0.25">
      <c r="A42" s="37">
        <v>15</v>
      </c>
      <c r="B42" s="38" t="s">
        <v>60</v>
      </c>
      <c r="C42" s="38" t="s">
        <v>94</v>
      </c>
      <c r="D42" s="239">
        <f>'Team 1'!D42</f>
        <v>14</v>
      </c>
      <c r="E42" s="1218" t="s">
        <v>3555</v>
      </c>
      <c r="F42" s="1218" t="s">
        <v>3375</v>
      </c>
      <c r="G42" s="1218"/>
      <c r="H42" s="839"/>
      <c r="I42" s="252" t="str">
        <f t="shared" si="2"/>
        <v xml:space="preserve">Eve </v>
      </c>
      <c r="J42" s="24" t="str">
        <f t="shared" si="3"/>
        <v>,Eve</v>
      </c>
      <c r="K42" s="57">
        <f t="shared" si="10"/>
        <v>0</v>
      </c>
      <c r="L42" s="30" t="str">
        <f t="shared" si="6"/>
        <v>000100</v>
      </c>
      <c r="M42" s="50">
        <f>IF(K42=0,0,IF(K42&lt;9,"TOO YOUNG",IF(K42&lt;16,"OK","NOT ELIGIBLE")))</f>
        <v>0</v>
      </c>
      <c r="N42" s="9"/>
      <c r="O42" s="94"/>
      <c r="P42" s="94"/>
      <c r="Q42" s="9"/>
      <c r="R42" s="9"/>
      <c r="S42" s="9"/>
      <c r="T42" s="9"/>
      <c r="U42" s="9"/>
      <c r="V42" s="9"/>
      <c r="W42" s="9"/>
      <c r="X42" s="9"/>
      <c r="Y42" s="9"/>
      <c r="Z42" s="9"/>
      <c r="AA42" s="9"/>
      <c r="AB42" s="9"/>
      <c r="AC42" s="9"/>
      <c r="AD42" s="290">
        <v>15</v>
      </c>
      <c r="AE42" s="72" t="s">
        <v>60</v>
      </c>
      <c r="AF42" s="72" t="s">
        <v>94</v>
      </c>
      <c r="AG42" s="73">
        <v>14</v>
      </c>
      <c r="AH42" s="293" t="str">
        <f t="shared" si="4"/>
        <v>816849</v>
      </c>
      <c r="AI42" s="293" t="str">
        <f t="shared" si="4"/>
        <v>Eve</v>
      </c>
      <c r="AJ42" s="293">
        <f t="shared" si="4"/>
        <v>0</v>
      </c>
      <c r="AK42" s="293"/>
      <c r="AL42" s="293"/>
      <c r="AM42" s="293"/>
      <c r="AN42" s="318"/>
      <c r="AO42" s="94"/>
    </row>
    <row r="43" spans="1:41" ht="20.45" customHeight="1" x14ac:dyDescent="0.25">
      <c r="A43" s="37">
        <v>16</v>
      </c>
      <c r="B43" s="38" t="s">
        <v>61</v>
      </c>
      <c r="C43" s="38" t="s">
        <v>95</v>
      </c>
      <c r="D43" s="239">
        <f>'Team 1'!D43</f>
        <v>14</v>
      </c>
      <c r="E43" s="1218" t="s">
        <v>3558</v>
      </c>
      <c r="F43" s="1218" t="s">
        <v>3559</v>
      </c>
      <c r="G43" s="1218"/>
      <c r="H43" s="839"/>
      <c r="I43" s="252" t="str">
        <f t="shared" si="2"/>
        <v xml:space="preserve">Fabian </v>
      </c>
      <c r="J43" s="24" t="str">
        <f t="shared" si="3"/>
        <v>,Fabian</v>
      </c>
      <c r="K43" s="57">
        <f t="shared" si="10"/>
        <v>0</v>
      </c>
      <c r="L43" s="30" t="str">
        <f t="shared" si="6"/>
        <v>000100</v>
      </c>
      <c r="M43" s="50">
        <f>IF(K43=0,0,IF(K43&lt;9,"TOO YOUNG",IF(K43&lt;16,"OK","NOT ELIGIBLE")))</f>
        <v>0</v>
      </c>
      <c r="N43" s="9"/>
      <c r="O43" s="94"/>
      <c r="P43" s="94"/>
      <c r="Q43" s="9"/>
      <c r="R43" s="9"/>
      <c r="S43" s="9"/>
      <c r="T43" s="9"/>
      <c r="U43" s="9"/>
      <c r="V43" s="9"/>
      <c r="W43" s="9"/>
      <c r="X43" s="9"/>
      <c r="Y43" s="9"/>
      <c r="Z43" s="9"/>
      <c r="AA43" s="9"/>
      <c r="AB43" s="9"/>
      <c r="AC43" s="9"/>
      <c r="AD43" s="290">
        <v>16</v>
      </c>
      <c r="AE43" s="72" t="s">
        <v>61</v>
      </c>
      <c r="AF43" s="72" t="s">
        <v>95</v>
      </c>
      <c r="AG43" s="73">
        <v>14</v>
      </c>
      <c r="AH43" s="293" t="str">
        <f t="shared" si="4"/>
        <v>1146030</v>
      </c>
      <c r="AI43" s="293" t="str">
        <f t="shared" si="4"/>
        <v>Fabian</v>
      </c>
      <c r="AJ43" s="293">
        <f t="shared" si="4"/>
        <v>0</v>
      </c>
      <c r="AK43" s="293"/>
      <c r="AL43" s="293"/>
      <c r="AM43" s="293"/>
      <c r="AN43" s="318"/>
      <c r="AO43" s="94"/>
    </row>
    <row r="44" spans="1:41" ht="20.45" customHeight="1" x14ac:dyDescent="0.25">
      <c r="A44" s="28">
        <v>17</v>
      </c>
      <c r="B44" s="29" t="s">
        <v>74</v>
      </c>
      <c r="C44" s="29" t="s">
        <v>94</v>
      </c>
      <c r="D44" s="239">
        <f>'Team 1'!D44</f>
        <v>11</v>
      </c>
      <c r="E44" s="1218" t="s">
        <v>3564</v>
      </c>
      <c r="F44" s="1218" t="s">
        <v>3379</v>
      </c>
      <c r="G44" s="1218"/>
      <c r="H44" s="839"/>
      <c r="I44" s="252" t="str">
        <f t="shared" si="2"/>
        <v xml:space="preserve">Mia </v>
      </c>
      <c r="J44" s="24" t="str">
        <f t="shared" si="3"/>
        <v>,Mia</v>
      </c>
      <c r="K44" s="57">
        <f t="shared" si="10"/>
        <v>0</v>
      </c>
      <c r="L44" s="30" t="str">
        <f t="shared" si="6"/>
        <v>000100</v>
      </c>
      <c r="M44" s="53">
        <f>IF(K44=0,0,IF(K44&lt;9,"TOO YOUNG",IF(K44&lt;60,"OK","BIT OLD MAYBE")))</f>
        <v>0</v>
      </c>
      <c r="N44" s="9"/>
      <c r="O44" s="94"/>
      <c r="P44" s="94"/>
      <c r="Q44" s="9"/>
      <c r="R44" s="9"/>
      <c r="S44" s="9"/>
      <c r="T44" s="9"/>
      <c r="U44" s="9"/>
      <c r="V44" s="9"/>
      <c r="W44" s="9"/>
      <c r="X44" s="9"/>
      <c r="Y44" s="9"/>
      <c r="Z44" s="9"/>
      <c r="AA44" s="9"/>
      <c r="AB44" s="9"/>
      <c r="AC44" s="9"/>
      <c r="AD44" s="290">
        <v>17</v>
      </c>
      <c r="AE44" s="72" t="s">
        <v>74</v>
      </c>
      <c r="AF44" s="72" t="s">
        <v>94</v>
      </c>
      <c r="AG44" s="73">
        <v>11</v>
      </c>
      <c r="AH44" s="293" t="str">
        <f t="shared" si="4"/>
        <v>757443</v>
      </c>
      <c r="AI44" s="293" t="str">
        <f t="shared" si="4"/>
        <v>Mia</v>
      </c>
      <c r="AJ44" s="293">
        <f t="shared" si="4"/>
        <v>0</v>
      </c>
      <c r="AK44" s="293"/>
      <c r="AL44" s="293"/>
      <c r="AM44" s="293"/>
      <c r="AN44" s="318"/>
      <c r="AO44" s="94"/>
    </row>
    <row r="45" spans="1:41" ht="20.45" customHeight="1" x14ac:dyDescent="0.25">
      <c r="A45" s="28">
        <v>18</v>
      </c>
      <c r="B45" s="29" t="s">
        <v>75</v>
      </c>
      <c r="C45" s="29" t="s">
        <v>95</v>
      </c>
      <c r="D45" s="239">
        <f>'Team 1'!D45</f>
        <v>11</v>
      </c>
      <c r="E45" s="1218" t="s">
        <v>3567</v>
      </c>
      <c r="F45" s="1218" t="s">
        <v>3382</v>
      </c>
      <c r="G45" s="1218"/>
      <c r="H45" s="839"/>
      <c r="I45" s="252" t="str">
        <f t="shared" si="2"/>
        <v xml:space="preserve">Harry </v>
      </c>
      <c r="J45" s="24" t="str">
        <f t="shared" si="3"/>
        <v>,Harry</v>
      </c>
      <c r="K45" s="57">
        <f t="shared" si="10"/>
        <v>0</v>
      </c>
      <c r="L45" s="30" t="str">
        <f t="shared" si="6"/>
        <v>000100</v>
      </c>
      <c r="M45" s="53">
        <f>IF(K45=0,0,IF(K45&lt;9,"TOO YOUNG",IF(K45&lt;60,"OK","BIT OLD MAYBE")))</f>
        <v>0</v>
      </c>
      <c r="N45" s="9"/>
      <c r="O45" s="94"/>
      <c r="P45" s="94"/>
      <c r="Q45" s="9"/>
      <c r="R45" s="9"/>
      <c r="S45" s="9"/>
      <c r="T45" s="9"/>
      <c r="U45" s="9"/>
      <c r="V45" s="9"/>
      <c r="W45" s="9"/>
      <c r="X45" s="9"/>
      <c r="Y45" s="9"/>
      <c r="Z45" s="9"/>
      <c r="AA45" s="9"/>
      <c r="AB45" s="9"/>
      <c r="AC45" s="9"/>
      <c r="AD45" s="290">
        <v>18</v>
      </c>
      <c r="AE45" s="72" t="s">
        <v>75</v>
      </c>
      <c r="AF45" s="72" t="s">
        <v>95</v>
      </c>
      <c r="AG45" s="73">
        <v>11</v>
      </c>
      <c r="AH45" s="293" t="str">
        <f t="shared" si="4"/>
        <v>768592</v>
      </c>
      <c r="AI45" s="293" t="str">
        <f t="shared" si="4"/>
        <v>Harry</v>
      </c>
      <c r="AJ45" s="293">
        <f t="shared" si="4"/>
        <v>0</v>
      </c>
      <c r="AK45" s="293"/>
      <c r="AL45" s="293"/>
      <c r="AM45" s="293"/>
      <c r="AN45" s="318"/>
      <c r="AO45" s="94"/>
    </row>
    <row r="46" spans="1:41" ht="20.45" customHeight="1" x14ac:dyDescent="0.25">
      <c r="A46" s="33">
        <v>19</v>
      </c>
      <c r="B46" s="34" t="s">
        <v>38</v>
      </c>
      <c r="C46" s="34" t="s">
        <v>94</v>
      </c>
      <c r="D46" s="239">
        <f>'Team 1'!D46</f>
        <v>10</v>
      </c>
      <c r="E46" s="1218" t="s">
        <v>3541</v>
      </c>
      <c r="F46" s="1218" t="s">
        <v>3364</v>
      </c>
      <c r="G46" s="1218"/>
      <c r="H46" s="839"/>
      <c r="I46" s="252" t="str">
        <f t="shared" si="2"/>
        <v xml:space="preserve">Megan </v>
      </c>
      <c r="J46" s="24" t="str">
        <f t="shared" si="3"/>
        <v>,Megan</v>
      </c>
      <c r="K46" s="57">
        <f t="shared" si="10"/>
        <v>0</v>
      </c>
      <c r="L46" s="30" t="str">
        <f t="shared" si="6"/>
        <v>000100</v>
      </c>
      <c r="M46" s="50">
        <f>IF(K46=0,0,IF(K46&lt;10,"TOO YOUNG",IF(K46&lt;12,"OK","NOT ELIGIBLE")))</f>
        <v>0</v>
      </c>
      <c r="N46" s="9"/>
      <c r="O46" s="94"/>
      <c r="P46" s="94"/>
      <c r="Q46" s="9"/>
      <c r="R46" s="9"/>
      <c r="S46" s="9"/>
      <c r="T46" s="9"/>
      <c r="U46" s="9"/>
      <c r="V46" s="9"/>
      <c r="W46" s="9"/>
      <c r="X46" s="9"/>
      <c r="Y46" s="9"/>
      <c r="Z46" s="9"/>
      <c r="AA46" s="9"/>
      <c r="AB46" s="9"/>
      <c r="AC46" s="9"/>
      <c r="AD46" s="290">
        <v>19</v>
      </c>
      <c r="AE46" s="72" t="s">
        <v>38</v>
      </c>
      <c r="AF46" s="72" t="s">
        <v>94</v>
      </c>
      <c r="AG46" s="73">
        <v>10</v>
      </c>
      <c r="AH46" s="293" t="str">
        <f t="shared" si="4"/>
        <v>1283378</v>
      </c>
      <c r="AI46" s="293" t="str">
        <f t="shared" si="4"/>
        <v>Megan</v>
      </c>
      <c r="AJ46" s="293">
        <f t="shared" si="4"/>
        <v>0</v>
      </c>
      <c r="AK46" s="293"/>
      <c r="AL46" s="293"/>
      <c r="AM46" s="293"/>
      <c r="AN46" s="318"/>
      <c r="AO46" s="94"/>
    </row>
    <row r="47" spans="1:41" ht="20.45" customHeight="1" x14ac:dyDescent="0.25">
      <c r="A47" s="33">
        <v>20</v>
      </c>
      <c r="B47" s="34" t="s">
        <v>39</v>
      </c>
      <c r="C47" s="34" t="s">
        <v>95</v>
      </c>
      <c r="D47" s="239">
        <f>'Team 1'!D47</f>
        <v>10</v>
      </c>
      <c r="E47" s="1218" t="s">
        <v>3543</v>
      </c>
      <c r="F47" s="1218" t="s">
        <v>3366</v>
      </c>
      <c r="G47" s="1218"/>
      <c r="H47" s="839"/>
      <c r="I47" s="252" t="str">
        <f t="shared" si="2"/>
        <v xml:space="preserve">Mark  </v>
      </c>
      <c r="J47" s="24" t="str">
        <f t="shared" si="3"/>
        <v xml:space="preserve">,Mark </v>
      </c>
      <c r="K47" s="57">
        <f t="shared" si="10"/>
        <v>0</v>
      </c>
      <c r="L47" s="30" t="str">
        <f t="shared" si="6"/>
        <v>000100</v>
      </c>
      <c r="M47" s="50">
        <f>IF(K47=0,0,IF(K47&lt;10,"TOO YOUNG",IF(K47&lt;12,"OK","NOT ELIGIBLE")))</f>
        <v>0</v>
      </c>
      <c r="N47" s="9"/>
      <c r="O47" s="94"/>
      <c r="P47" s="94"/>
      <c r="Q47" s="9"/>
      <c r="R47" s="9"/>
      <c r="S47" s="9"/>
      <c r="T47" s="9"/>
      <c r="U47" s="9"/>
      <c r="V47" s="9"/>
      <c r="W47" s="9"/>
      <c r="X47" s="9"/>
      <c r="Y47" s="9"/>
      <c r="Z47" s="9"/>
      <c r="AA47" s="9"/>
      <c r="AB47" s="9"/>
      <c r="AC47" s="9"/>
      <c r="AD47" s="290">
        <v>20</v>
      </c>
      <c r="AE47" s="72" t="s">
        <v>39</v>
      </c>
      <c r="AF47" s="72" t="s">
        <v>95</v>
      </c>
      <c r="AG47" s="73">
        <v>10</v>
      </c>
      <c r="AH47" s="293" t="str">
        <f t="shared" si="4"/>
        <v>1297892</v>
      </c>
      <c r="AI47" s="293" t="str">
        <f t="shared" si="4"/>
        <v xml:space="preserve">Mark </v>
      </c>
      <c r="AJ47" s="293">
        <f t="shared" si="4"/>
        <v>0</v>
      </c>
      <c r="AK47" s="293"/>
      <c r="AL47" s="293"/>
      <c r="AM47" s="293"/>
      <c r="AN47" s="318"/>
      <c r="AO47" s="94"/>
    </row>
    <row r="48" spans="1:41" ht="20.45" customHeight="1" x14ac:dyDescent="0.25">
      <c r="A48" s="35">
        <v>21</v>
      </c>
      <c r="B48" s="36" t="s">
        <v>50</v>
      </c>
      <c r="C48" s="36" t="s">
        <v>94</v>
      </c>
      <c r="D48" s="239">
        <f>'Team 1'!D48</f>
        <v>14</v>
      </c>
      <c r="E48" s="1218" t="s">
        <v>3547</v>
      </c>
      <c r="F48" s="1218" t="s">
        <v>3369</v>
      </c>
      <c r="G48" s="1218"/>
      <c r="H48" s="839"/>
      <c r="I48" s="252" t="str">
        <f t="shared" si="2"/>
        <v xml:space="preserve">Hannah </v>
      </c>
      <c r="J48" s="24" t="str">
        <f t="shared" si="3"/>
        <v>,Hannah</v>
      </c>
      <c r="K48" s="57">
        <f t="shared" si="10"/>
        <v>0</v>
      </c>
      <c r="L48" s="30" t="str">
        <f t="shared" si="6"/>
        <v>000100</v>
      </c>
      <c r="M48" s="50">
        <f>IF(K48=0,0,IF(K48&lt;9,"TOO YOUNG",IF(K48&lt;14,"OK","NOT ELIGIBLE")))</f>
        <v>0</v>
      </c>
      <c r="N48" s="9"/>
      <c r="O48" s="94"/>
      <c r="P48" s="94"/>
      <c r="Q48" s="9"/>
      <c r="R48" s="9"/>
      <c r="S48" s="9"/>
      <c r="T48" s="9"/>
      <c r="U48" s="9"/>
      <c r="V48" s="9"/>
      <c r="W48" s="9"/>
      <c r="X48" s="9"/>
      <c r="Y48" s="9"/>
      <c r="Z48" s="9"/>
      <c r="AA48" s="9"/>
      <c r="AB48" s="9"/>
      <c r="AC48" s="9"/>
      <c r="AD48" s="290">
        <v>21</v>
      </c>
      <c r="AE48" s="72" t="s">
        <v>50</v>
      </c>
      <c r="AF48" s="72" t="s">
        <v>94</v>
      </c>
      <c r="AG48" s="73">
        <v>14</v>
      </c>
      <c r="AH48" s="293" t="str">
        <f t="shared" si="4"/>
        <v>1160884</v>
      </c>
      <c r="AI48" s="293" t="str">
        <f t="shared" si="4"/>
        <v>Hannah</v>
      </c>
      <c r="AJ48" s="293">
        <f t="shared" si="4"/>
        <v>0</v>
      </c>
      <c r="AK48" s="293"/>
      <c r="AL48" s="293"/>
      <c r="AM48" s="293"/>
      <c r="AN48" s="318"/>
      <c r="AO48" s="94"/>
    </row>
    <row r="49" spans="1:41" ht="20.45" customHeight="1" x14ac:dyDescent="0.25">
      <c r="A49" s="35">
        <v>22</v>
      </c>
      <c r="B49" s="36" t="s">
        <v>51</v>
      </c>
      <c r="C49" s="36" t="s">
        <v>95</v>
      </c>
      <c r="D49" s="239">
        <f>'Team 1'!D49</f>
        <v>14</v>
      </c>
      <c r="E49" s="1218" t="s">
        <v>3550</v>
      </c>
      <c r="F49" s="1218" t="s">
        <v>3372</v>
      </c>
      <c r="G49" s="1218"/>
      <c r="H49" s="839"/>
      <c r="I49" s="252" t="str">
        <f t="shared" si="2"/>
        <v xml:space="preserve">Josh  </v>
      </c>
      <c r="J49" s="24" t="str">
        <f t="shared" si="3"/>
        <v xml:space="preserve">,Josh </v>
      </c>
      <c r="K49" s="57">
        <f t="shared" si="10"/>
        <v>0</v>
      </c>
      <c r="L49" s="30" t="str">
        <f t="shared" si="6"/>
        <v>000100</v>
      </c>
      <c r="M49" s="50">
        <f>IF(K49=0,0,IF(K49&lt;9,"TOO YOUNG",IF(K49&lt;14,"OK","NOT ELIGIBLE")))</f>
        <v>0</v>
      </c>
      <c r="N49" s="9"/>
      <c r="O49" s="94"/>
      <c r="P49" s="94"/>
      <c r="Q49" s="9"/>
      <c r="R49" s="9"/>
      <c r="S49" s="9"/>
      <c r="T49" s="9"/>
      <c r="U49" s="9"/>
      <c r="V49" s="9"/>
      <c r="W49" s="9"/>
      <c r="X49" s="9"/>
      <c r="Y49" s="9"/>
      <c r="Z49" s="9"/>
      <c r="AA49" s="9"/>
      <c r="AB49" s="9"/>
      <c r="AC49" s="9"/>
      <c r="AD49" s="290">
        <v>22</v>
      </c>
      <c r="AE49" s="72" t="s">
        <v>51</v>
      </c>
      <c r="AF49" s="72" t="s">
        <v>95</v>
      </c>
      <c r="AG49" s="73">
        <v>14</v>
      </c>
      <c r="AH49" s="293" t="str">
        <f t="shared" si="4"/>
        <v>1199096</v>
      </c>
      <c r="AI49" s="293" t="str">
        <f t="shared" si="4"/>
        <v xml:space="preserve">Josh </v>
      </c>
      <c r="AJ49" s="293">
        <f t="shared" si="4"/>
        <v>0</v>
      </c>
      <c r="AK49" s="293"/>
      <c r="AL49" s="293"/>
      <c r="AM49" s="293"/>
      <c r="AN49" s="318"/>
      <c r="AO49" s="94"/>
    </row>
    <row r="50" spans="1:41" ht="20.45" customHeight="1" x14ac:dyDescent="0.25">
      <c r="A50" s="37">
        <v>23</v>
      </c>
      <c r="B50" s="38" t="s">
        <v>62</v>
      </c>
      <c r="C50" s="38" t="s">
        <v>94</v>
      </c>
      <c r="D50" s="239">
        <f>'Team 1'!D50</f>
        <v>11</v>
      </c>
      <c r="E50" s="1218" t="s">
        <v>3556</v>
      </c>
      <c r="F50" s="1218" t="s">
        <v>3376</v>
      </c>
      <c r="G50" s="1218"/>
      <c r="H50" s="839"/>
      <c r="I50" s="252" t="str">
        <f t="shared" si="2"/>
        <v xml:space="preserve">Iona </v>
      </c>
      <c r="J50" s="24" t="str">
        <f t="shared" si="3"/>
        <v>,Iona</v>
      </c>
      <c r="K50" s="57">
        <f t="shared" si="10"/>
        <v>0</v>
      </c>
      <c r="L50" s="30" t="str">
        <f t="shared" si="6"/>
        <v>000100</v>
      </c>
      <c r="M50" s="50">
        <f>IF(K50=0,0,IF(K50&lt;9,"TOO YOUNG",IF(K50&lt;16,"OK","NOT ELIGIBLE")))</f>
        <v>0</v>
      </c>
      <c r="N50" s="9"/>
      <c r="O50" s="94"/>
      <c r="P50" s="94"/>
      <c r="Q50" s="9"/>
      <c r="R50" s="9"/>
      <c r="S50" s="9"/>
      <c r="T50" s="9"/>
      <c r="U50" s="9"/>
      <c r="V50" s="9"/>
      <c r="W50" s="9"/>
      <c r="X50" s="9"/>
      <c r="Y50" s="9"/>
      <c r="Z50" s="9"/>
      <c r="AA50" s="9"/>
      <c r="AB50" s="9"/>
      <c r="AC50" s="9"/>
      <c r="AD50" s="290">
        <v>23</v>
      </c>
      <c r="AE50" s="72" t="s">
        <v>62</v>
      </c>
      <c r="AF50" s="72" t="s">
        <v>94</v>
      </c>
      <c r="AG50" s="73">
        <v>11</v>
      </c>
      <c r="AH50" s="293" t="str">
        <f t="shared" si="4"/>
        <v>1118029</v>
      </c>
      <c r="AI50" s="293" t="str">
        <f t="shared" si="4"/>
        <v>Iona</v>
      </c>
      <c r="AJ50" s="293">
        <f t="shared" si="4"/>
        <v>0</v>
      </c>
      <c r="AK50" s="293"/>
      <c r="AL50" s="293"/>
      <c r="AM50" s="293"/>
      <c r="AN50" s="318"/>
      <c r="AO50" s="94"/>
    </row>
    <row r="51" spans="1:41" ht="20.45" customHeight="1" x14ac:dyDescent="0.25">
      <c r="A51" s="37">
        <v>24</v>
      </c>
      <c r="B51" s="38" t="s">
        <v>63</v>
      </c>
      <c r="C51" s="38" t="s">
        <v>95</v>
      </c>
      <c r="D51" s="239">
        <f>'Team 1'!D51</f>
        <v>11</v>
      </c>
      <c r="E51" s="1218" t="s">
        <v>3560</v>
      </c>
      <c r="F51" s="1218" t="s">
        <v>3377</v>
      </c>
      <c r="G51" s="1218"/>
      <c r="H51" s="839"/>
      <c r="I51" s="252" t="str">
        <f t="shared" si="2"/>
        <v xml:space="preserve">Connor </v>
      </c>
      <c r="J51" s="24" t="str">
        <f t="shared" si="3"/>
        <v>,Connor</v>
      </c>
      <c r="K51" s="57">
        <f t="shared" si="10"/>
        <v>0</v>
      </c>
      <c r="L51" s="30" t="str">
        <f t="shared" si="6"/>
        <v>000100</v>
      </c>
      <c r="M51" s="50">
        <f>IF(K51=0,0,IF(K51&lt;9,"TOO YOUNG",IF(K51&lt;16,"OK","NOT ELIGIBLE")))</f>
        <v>0</v>
      </c>
      <c r="N51" s="9"/>
      <c r="O51" s="94"/>
      <c r="P51" s="94"/>
      <c r="Q51" s="9"/>
      <c r="R51" s="9"/>
      <c r="S51" s="9"/>
      <c r="T51" s="9"/>
      <c r="U51" s="9"/>
      <c r="V51" s="9"/>
      <c r="W51" s="9"/>
      <c r="X51" s="9"/>
      <c r="Y51" s="9"/>
      <c r="Z51" s="9"/>
      <c r="AA51" s="9"/>
      <c r="AB51" s="9"/>
      <c r="AC51" s="9"/>
      <c r="AD51" s="290">
        <v>24</v>
      </c>
      <c r="AE51" s="72" t="s">
        <v>63</v>
      </c>
      <c r="AF51" s="72" t="s">
        <v>95</v>
      </c>
      <c r="AG51" s="73">
        <v>11</v>
      </c>
      <c r="AH51" s="293" t="str">
        <f t="shared" si="4"/>
        <v>961399</v>
      </c>
      <c r="AI51" s="293" t="str">
        <f t="shared" si="4"/>
        <v>Connor</v>
      </c>
      <c r="AJ51" s="293">
        <f t="shared" si="4"/>
        <v>0</v>
      </c>
      <c r="AK51" s="293"/>
      <c r="AL51" s="293"/>
      <c r="AM51" s="293"/>
      <c r="AN51" s="318"/>
      <c r="AO51" s="94"/>
    </row>
    <row r="52" spans="1:41" ht="20.45" customHeight="1" x14ac:dyDescent="0.25">
      <c r="A52" s="28">
        <v>25</v>
      </c>
      <c r="B52" s="29" t="s">
        <v>76</v>
      </c>
      <c r="C52" s="29" t="s">
        <v>94</v>
      </c>
      <c r="D52" s="239">
        <f>'Team 1'!D52</f>
        <v>14</v>
      </c>
      <c r="E52" s="1218" t="s">
        <v>3563</v>
      </c>
      <c r="F52" s="1218" t="s">
        <v>3378</v>
      </c>
      <c r="G52" s="1218"/>
      <c r="H52" s="839"/>
      <c r="I52" s="252" t="str">
        <f t="shared" si="2"/>
        <v xml:space="preserve">Mollie  </v>
      </c>
      <c r="J52" s="24" t="str">
        <f t="shared" si="3"/>
        <v xml:space="preserve">,Mollie </v>
      </c>
      <c r="K52" s="57">
        <f t="shared" si="10"/>
        <v>0</v>
      </c>
      <c r="L52" s="30" t="str">
        <f t="shared" si="6"/>
        <v>000100</v>
      </c>
      <c r="M52" s="31">
        <f>IF(K52=0,0,IF(K52&lt;9,"TOO YOUNG",IF(K52&lt;60,"OK","BIT OLD MAYBE")))</f>
        <v>0</v>
      </c>
      <c r="N52" s="9"/>
      <c r="O52" s="94"/>
      <c r="P52" s="94"/>
      <c r="Q52" s="9"/>
      <c r="R52" s="9"/>
      <c r="S52" s="9"/>
      <c r="T52" s="9"/>
      <c r="U52" s="9"/>
      <c r="V52" s="9"/>
      <c r="W52" s="9"/>
      <c r="X52" s="9"/>
      <c r="Y52" s="9"/>
      <c r="Z52" s="9"/>
      <c r="AA52" s="9"/>
      <c r="AB52" s="9"/>
      <c r="AC52" s="9"/>
      <c r="AD52" s="290">
        <v>25</v>
      </c>
      <c r="AE52" s="72" t="s">
        <v>76</v>
      </c>
      <c r="AF52" s="72" t="s">
        <v>94</v>
      </c>
      <c r="AG52" s="73">
        <v>14</v>
      </c>
      <c r="AH52" s="293" t="str">
        <f t="shared" si="4"/>
        <v>483366</v>
      </c>
      <c r="AI52" s="293" t="str">
        <f t="shared" si="4"/>
        <v xml:space="preserve">Mollie </v>
      </c>
      <c r="AJ52" s="293">
        <f t="shared" si="4"/>
        <v>0</v>
      </c>
      <c r="AK52" s="293"/>
      <c r="AL52" s="293"/>
      <c r="AM52" s="293"/>
      <c r="AN52" s="318"/>
      <c r="AO52" s="94"/>
    </row>
    <row r="53" spans="1:41" ht="20.45" customHeight="1" x14ac:dyDescent="0.25">
      <c r="A53" s="28">
        <v>26</v>
      </c>
      <c r="B53" s="29" t="s">
        <v>77</v>
      </c>
      <c r="C53" s="29" t="s">
        <v>95</v>
      </c>
      <c r="D53" s="239">
        <f>'Team 1'!D53</f>
        <v>14</v>
      </c>
      <c r="E53" s="1218" t="s">
        <v>3538</v>
      </c>
      <c r="F53" s="1218" t="s">
        <v>3361</v>
      </c>
      <c r="G53" s="1218"/>
      <c r="H53" s="839"/>
      <c r="I53" s="252" t="str">
        <f t="shared" si="2"/>
        <v xml:space="preserve">Jamie </v>
      </c>
      <c r="J53" s="24" t="str">
        <f t="shared" si="3"/>
        <v>,Jamie</v>
      </c>
      <c r="K53" s="57">
        <f t="shared" si="10"/>
        <v>0</v>
      </c>
      <c r="L53" s="30" t="str">
        <f t="shared" si="6"/>
        <v>000100</v>
      </c>
      <c r="M53" s="31">
        <f>IF(K53=0,0,IF(K53&lt;9,"TOO YOUNG",IF(K53&lt;60,"OK","BIT OLD MAYBE")))</f>
        <v>0</v>
      </c>
      <c r="N53" s="9"/>
      <c r="O53" s="94"/>
      <c r="P53" s="94"/>
      <c r="Q53" s="9"/>
      <c r="R53" s="9"/>
      <c r="S53" s="9"/>
      <c r="T53" s="9"/>
      <c r="U53" s="9"/>
      <c r="V53" s="9"/>
      <c r="W53" s="9"/>
      <c r="X53" s="9"/>
      <c r="Y53" s="9"/>
      <c r="Z53" s="9"/>
      <c r="AA53" s="9"/>
      <c r="AB53" s="9"/>
      <c r="AC53" s="9"/>
      <c r="AD53" s="290">
        <v>26</v>
      </c>
      <c r="AE53" s="72" t="s">
        <v>77</v>
      </c>
      <c r="AF53" s="72" t="s">
        <v>95</v>
      </c>
      <c r="AG53" s="73">
        <v>14</v>
      </c>
      <c r="AH53" s="293" t="str">
        <f t="shared" si="4"/>
        <v>734138</v>
      </c>
      <c r="AI53" s="293" t="str">
        <f t="shared" si="4"/>
        <v>Jamie</v>
      </c>
      <c r="AJ53" s="293">
        <f t="shared" si="4"/>
        <v>0</v>
      </c>
      <c r="AK53" s="293"/>
      <c r="AL53" s="293"/>
      <c r="AM53" s="293"/>
      <c r="AN53" s="318"/>
      <c r="AO53" s="94"/>
    </row>
    <row r="54" spans="1:41" ht="20.45" customHeight="1" x14ac:dyDescent="0.25">
      <c r="A54" s="33">
        <v>27</v>
      </c>
      <c r="B54" s="34" t="s">
        <v>40</v>
      </c>
      <c r="C54" s="34" t="s">
        <v>94</v>
      </c>
      <c r="D54" s="239">
        <f>'Team 1'!D54</f>
        <v>7</v>
      </c>
      <c r="E54" s="1218" t="s">
        <v>3540</v>
      </c>
      <c r="F54" s="1218" t="s">
        <v>3363</v>
      </c>
      <c r="G54" s="1218"/>
      <c r="H54" s="839"/>
      <c r="I54" s="252" t="str">
        <f t="shared" si="2"/>
        <v xml:space="preserve">Charlotte </v>
      </c>
      <c r="J54" s="24" t="str">
        <f t="shared" si="3"/>
        <v>,Charlotte</v>
      </c>
      <c r="K54" s="57">
        <f t="shared" si="10"/>
        <v>0</v>
      </c>
      <c r="L54" s="30" t="str">
        <f t="shared" si="6"/>
        <v>000100</v>
      </c>
      <c r="M54" s="50">
        <f>IF(K54=0,0,IF(K54&lt;10,"TOO YOUNG",IF(K54&lt;12,"OK","NOT ELIGIBLE")))</f>
        <v>0</v>
      </c>
      <c r="N54" s="9"/>
      <c r="O54" s="94"/>
      <c r="P54" s="94"/>
      <c r="Q54" s="9"/>
      <c r="R54" s="9"/>
      <c r="S54" s="9"/>
      <c r="T54" s="9"/>
      <c r="U54" s="9"/>
      <c r="V54" s="9"/>
      <c r="W54" s="9"/>
      <c r="X54" s="9"/>
      <c r="Y54" s="9"/>
      <c r="Z54" s="9"/>
      <c r="AA54" s="9"/>
      <c r="AB54" s="9"/>
      <c r="AC54" s="9"/>
      <c r="AD54" s="290">
        <v>27</v>
      </c>
      <c r="AE54" s="72" t="s">
        <v>40</v>
      </c>
      <c r="AF54" s="72" t="s">
        <v>94</v>
      </c>
      <c r="AG54" s="73">
        <v>7</v>
      </c>
      <c r="AH54" s="293" t="str">
        <f t="shared" si="4"/>
        <v>981551</v>
      </c>
      <c r="AI54" s="293" t="str">
        <f t="shared" si="4"/>
        <v>Charlotte</v>
      </c>
      <c r="AJ54" s="293">
        <f t="shared" si="4"/>
        <v>0</v>
      </c>
      <c r="AK54" s="293"/>
      <c r="AL54" s="293"/>
      <c r="AM54" s="293"/>
      <c r="AN54" s="318"/>
      <c r="AO54" s="94"/>
    </row>
    <row r="55" spans="1:41" ht="20.45" customHeight="1" x14ac:dyDescent="0.25">
      <c r="A55" s="33">
        <v>28</v>
      </c>
      <c r="B55" s="34" t="s">
        <v>41</v>
      </c>
      <c r="C55" s="34" t="s">
        <v>95</v>
      </c>
      <c r="D55" s="239">
        <f>'Team 1'!D55</f>
        <v>7</v>
      </c>
      <c r="E55" s="1218" t="s">
        <v>3544</v>
      </c>
      <c r="F55" s="1218" t="s">
        <v>3367</v>
      </c>
      <c r="G55" s="1218"/>
      <c r="H55" s="839"/>
      <c r="I55" s="252" t="str">
        <f t="shared" si="2"/>
        <v xml:space="preserve">Isaac </v>
      </c>
      <c r="J55" s="24" t="str">
        <f t="shared" si="3"/>
        <v>,Isaac</v>
      </c>
      <c r="K55" s="57">
        <f t="shared" si="10"/>
        <v>0</v>
      </c>
      <c r="L55" s="30" t="str">
        <f t="shared" si="6"/>
        <v>000100</v>
      </c>
      <c r="M55" s="50">
        <f>IF(K55=0,0,IF(K55&lt;10,"TOO YOUNG",IF(K55&lt;12,"OK","NOT ELIGIBLE")))</f>
        <v>0</v>
      </c>
      <c r="N55" s="9"/>
      <c r="O55" s="94"/>
      <c r="P55" s="94"/>
      <c r="Q55" s="9"/>
      <c r="R55" s="9"/>
      <c r="S55" s="9"/>
      <c r="T55" s="9"/>
      <c r="U55" s="9"/>
      <c r="V55" s="9"/>
      <c r="W55" s="9"/>
      <c r="X55" s="9"/>
      <c r="Y55" s="9"/>
      <c r="Z55" s="9"/>
      <c r="AA55" s="9"/>
      <c r="AB55" s="9"/>
      <c r="AC55" s="9"/>
      <c r="AD55" s="290">
        <v>28</v>
      </c>
      <c r="AE55" s="72" t="s">
        <v>41</v>
      </c>
      <c r="AF55" s="72" t="s">
        <v>95</v>
      </c>
      <c r="AG55" s="73">
        <v>7</v>
      </c>
      <c r="AH55" s="293" t="str">
        <f t="shared" si="4"/>
        <v>1315027</v>
      </c>
      <c r="AI55" s="293" t="str">
        <f t="shared" si="4"/>
        <v>Isaac</v>
      </c>
      <c r="AJ55" s="293">
        <f t="shared" si="4"/>
        <v>0</v>
      </c>
      <c r="AK55" s="293"/>
      <c r="AL55" s="293"/>
      <c r="AM55" s="293"/>
      <c r="AN55" s="318"/>
      <c r="AO55" s="94"/>
    </row>
    <row r="56" spans="1:41" ht="20.45" customHeight="1" x14ac:dyDescent="0.25">
      <c r="A56" s="35">
        <v>29</v>
      </c>
      <c r="B56" s="36" t="s">
        <v>52</v>
      </c>
      <c r="C56" s="36" t="s">
        <v>94</v>
      </c>
      <c r="D56" s="239">
        <f>'Team 1'!D56</f>
        <v>11</v>
      </c>
      <c r="E56" s="1218" t="s">
        <v>3549</v>
      </c>
      <c r="F56" s="1218" t="s">
        <v>3370</v>
      </c>
      <c r="G56" s="1218"/>
      <c r="H56" s="839"/>
      <c r="I56" s="252" t="str">
        <f t="shared" si="2"/>
        <v xml:space="preserve">Jess </v>
      </c>
      <c r="J56" s="24" t="str">
        <f t="shared" si="3"/>
        <v>,Jess</v>
      </c>
      <c r="K56" s="57">
        <f t="shared" si="10"/>
        <v>0</v>
      </c>
      <c r="L56" s="30" t="str">
        <f t="shared" si="6"/>
        <v>000100</v>
      </c>
      <c r="M56" s="50">
        <f>IF(K56=0,0,IF(K56&lt;9,"TOO YOUNG",IF(K56&lt;14,"OK","NOT ELIGIBLE")))</f>
        <v>0</v>
      </c>
      <c r="N56" s="9"/>
      <c r="O56" s="94"/>
      <c r="P56" s="94"/>
      <c r="Q56" s="9"/>
      <c r="R56" s="9"/>
      <c r="S56" s="9"/>
      <c r="T56" s="9"/>
      <c r="U56" s="9"/>
      <c r="V56" s="9"/>
      <c r="W56" s="9"/>
      <c r="X56" s="9"/>
      <c r="Y56" s="9"/>
      <c r="Z56" s="9"/>
      <c r="AA56" s="9"/>
      <c r="AB56" s="9"/>
      <c r="AC56" s="9"/>
      <c r="AD56" s="290">
        <v>29</v>
      </c>
      <c r="AE56" s="72" t="s">
        <v>52</v>
      </c>
      <c r="AF56" s="72" t="s">
        <v>94</v>
      </c>
      <c r="AG56" s="73">
        <v>11</v>
      </c>
      <c r="AH56" s="293" t="str">
        <f t="shared" si="4"/>
        <v>981550</v>
      </c>
      <c r="AI56" s="293" t="str">
        <f t="shared" si="4"/>
        <v>Jess</v>
      </c>
      <c r="AJ56" s="293">
        <f t="shared" si="4"/>
        <v>0</v>
      </c>
      <c r="AK56" s="293"/>
      <c r="AL56" s="293"/>
      <c r="AM56" s="293"/>
      <c r="AN56" s="318"/>
      <c r="AO56" s="94"/>
    </row>
    <row r="57" spans="1:41" ht="20.45" customHeight="1" x14ac:dyDescent="0.25">
      <c r="A57" s="35">
        <v>30</v>
      </c>
      <c r="B57" s="36" t="s">
        <v>53</v>
      </c>
      <c r="C57" s="36" t="s">
        <v>95</v>
      </c>
      <c r="D57" s="239">
        <f>'Team 1'!D57</f>
        <v>11</v>
      </c>
      <c r="E57" s="1218" t="s">
        <v>3551</v>
      </c>
      <c r="F57" s="1218" t="s">
        <v>3372</v>
      </c>
      <c r="G57" s="1218"/>
      <c r="H57" s="839"/>
      <c r="I57" s="252" t="str">
        <f t="shared" si="2"/>
        <v xml:space="preserve">Josh  </v>
      </c>
      <c r="J57" s="24" t="str">
        <f t="shared" si="3"/>
        <v xml:space="preserve">,Josh </v>
      </c>
      <c r="K57" s="57">
        <f t="shared" si="10"/>
        <v>0</v>
      </c>
      <c r="L57" s="30" t="str">
        <f t="shared" si="6"/>
        <v>000100</v>
      </c>
      <c r="M57" s="50">
        <f>IF(K57=0,0,IF(K57&lt;9,"TOO YOUNG",IF(K57&lt;14,"OK","NOT ELIGIBLE")))</f>
        <v>0</v>
      </c>
      <c r="N57" s="9"/>
      <c r="O57" s="94"/>
      <c r="P57" s="94"/>
      <c r="Q57" s="9"/>
      <c r="R57" s="9"/>
      <c r="S57" s="9"/>
      <c r="T57" s="9"/>
      <c r="U57" s="9"/>
      <c r="V57" s="9"/>
      <c r="W57" s="9"/>
      <c r="X57" s="9"/>
      <c r="Y57" s="9"/>
      <c r="Z57" s="9"/>
      <c r="AA57" s="9"/>
      <c r="AB57" s="9"/>
      <c r="AC57" s="9"/>
      <c r="AD57" s="290">
        <v>30</v>
      </c>
      <c r="AE57" s="72" t="s">
        <v>53</v>
      </c>
      <c r="AF57" s="72" t="s">
        <v>95</v>
      </c>
      <c r="AG57" s="73">
        <v>11</v>
      </c>
      <c r="AH57" s="293" t="str">
        <f t="shared" si="4"/>
        <v>961445</v>
      </c>
      <c r="AI57" s="293" t="str">
        <f t="shared" si="4"/>
        <v xml:space="preserve">Josh </v>
      </c>
      <c r="AJ57" s="293">
        <f t="shared" si="4"/>
        <v>0</v>
      </c>
      <c r="AK57" s="293"/>
      <c r="AL57" s="293"/>
      <c r="AM57" s="293"/>
      <c r="AN57" s="318"/>
      <c r="AO57" s="94"/>
    </row>
    <row r="58" spans="1:41" ht="20.45" customHeight="1" x14ac:dyDescent="0.25">
      <c r="A58" s="37">
        <v>31</v>
      </c>
      <c r="B58" s="38" t="s">
        <v>64</v>
      </c>
      <c r="C58" s="38" t="s">
        <v>94</v>
      </c>
      <c r="D58" s="239">
        <f>'Team 1'!D58</f>
        <v>2</v>
      </c>
      <c r="E58" s="1218" t="s">
        <v>3554</v>
      </c>
      <c r="F58" s="1218" t="s">
        <v>3374</v>
      </c>
      <c r="G58" s="1218"/>
      <c r="H58" s="839"/>
      <c r="I58" s="252" t="str">
        <f t="shared" si="2"/>
        <v xml:space="preserve">Kiara </v>
      </c>
      <c r="J58" s="24" t="str">
        <f t="shared" si="3"/>
        <v>,Kiara</v>
      </c>
      <c r="K58" s="57">
        <f t="shared" si="10"/>
        <v>0</v>
      </c>
      <c r="L58" s="30" t="str">
        <f t="shared" si="6"/>
        <v>000100</v>
      </c>
      <c r="M58" s="50">
        <f>IF(K58=0,0,IF(K58&lt;9,"TOO YOUNG",IF(K58&lt;16,"OK","NOT ELIGIBLE")))</f>
        <v>0</v>
      </c>
      <c r="N58" s="9"/>
      <c r="O58" s="94"/>
      <c r="P58" s="94"/>
      <c r="Q58" s="9"/>
      <c r="R58" s="9"/>
      <c r="S58" s="9"/>
      <c r="T58" s="9"/>
      <c r="U58" s="9"/>
      <c r="V58" s="9"/>
      <c r="W58" s="9"/>
      <c r="X58" s="9"/>
      <c r="Y58" s="9"/>
      <c r="Z58" s="9"/>
      <c r="AA58" s="9"/>
      <c r="AB58" s="9"/>
      <c r="AC58" s="9"/>
      <c r="AD58" s="290">
        <v>31</v>
      </c>
      <c r="AE58" s="72" t="s">
        <v>64</v>
      </c>
      <c r="AF58" s="72" t="s">
        <v>94</v>
      </c>
      <c r="AG58" s="73">
        <v>2</v>
      </c>
      <c r="AH58" s="293" t="str">
        <f t="shared" si="4"/>
        <v>1182710</v>
      </c>
      <c r="AI58" s="293" t="str">
        <f t="shared" si="4"/>
        <v>Kiara</v>
      </c>
      <c r="AJ58" s="293">
        <f t="shared" si="4"/>
        <v>0</v>
      </c>
      <c r="AK58" s="293"/>
      <c r="AL58" s="293"/>
      <c r="AM58" s="293"/>
      <c r="AN58" s="318"/>
      <c r="AO58" s="94"/>
    </row>
    <row r="59" spans="1:41" ht="20.45" customHeight="1" x14ac:dyDescent="0.25">
      <c r="A59" s="37">
        <v>32</v>
      </c>
      <c r="B59" s="38" t="s">
        <v>65</v>
      </c>
      <c r="C59" s="38" t="s">
        <v>95</v>
      </c>
      <c r="D59" s="239">
        <f>'Team 1'!D59</f>
        <v>2</v>
      </c>
      <c r="E59" s="1218" t="s">
        <v>3558</v>
      </c>
      <c r="F59" s="1218" t="s">
        <v>3559</v>
      </c>
      <c r="G59" s="1218"/>
      <c r="H59" s="839"/>
      <c r="I59" s="252" t="str">
        <f t="shared" si="2"/>
        <v xml:space="preserve">Fabian </v>
      </c>
      <c r="J59" s="24" t="str">
        <f t="shared" si="3"/>
        <v>,Fabian</v>
      </c>
      <c r="K59" s="57">
        <f t="shared" si="10"/>
        <v>0</v>
      </c>
      <c r="L59" s="30" t="str">
        <f t="shared" si="6"/>
        <v>000100</v>
      </c>
      <c r="M59" s="50">
        <f>IF(K59=0,0,IF(K59&lt;9,"TOO YOUNG",IF(K59&lt;16,"OK","NOT ELIGIBLE")))</f>
        <v>0</v>
      </c>
      <c r="N59" s="9"/>
      <c r="O59" s="94"/>
      <c r="P59" s="94"/>
      <c r="Q59" s="9"/>
      <c r="R59" s="9"/>
      <c r="S59" s="9"/>
      <c r="T59" s="9"/>
      <c r="U59" s="9"/>
      <c r="V59" s="9"/>
      <c r="W59" s="9"/>
      <c r="X59" s="9"/>
      <c r="Y59" s="9"/>
      <c r="Z59" s="9"/>
      <c r="AA59" s="9"/>
      <c r="AB59" s="9"/>
      <c r="AC59" s="9"/>
      <c r="AD59" s="290">
        <v>32</v>
      </c>
      <c r="AE59" s="72" t="s">
        <v>65</v>
      </c>
      <c r="AF59" s="72" t="s">
        <v>95</v>
      </c>
      <c r="AG59" s="73">
        <v>2</v>
      </c>
      <c r="AH59" s="293" t="str">
        <f t="shared" si="4"/>
        <v>1146030</v>
      </c>
      <c r="AI59" s="293" t="str">
        <f t="shared" si="4"/>
        <v>Fabian</v>
      </c>
      <c r="AJ59" s="293">
        <f t="shared" si="4"/>
        <v>0</v>
      </c>
      <c r="AK59" s="293"/>
      <c r="AL59" s="293"/>
      <c r="AM59" s="293"/>
      <c r="AN59" s="318"/>
      <c r="AO59" s="94"/>
    </row>
    <row r="60" spans="1:41" ht="20.45" customHeight="1" x14ac:dyDescent="0.25">
      <c r="A60" s="28">
        <v>33</v>
      </c>
      <c r="B60" s="32" t="s">
        <v>78</v>
      </c>
      <c r="C60" s="32" t="s">
        <v>94</v>
      </c>
      <c r="D60" s="239">
        <f>'Team 1'!D60</f>
        <v>8</v>
      </c>
      <c r="E60" s="1218" t="s">
        <v>3537</v>
      </c>
      <c r="F60" s="1218" t="s">
        <v>3360</v>
      </c>
      <c r="G60" s="1218"/>
      <c r="H60" s="839"/>
      <c r="I60" s="252" t="str">
        <f t="shared" si="2"/>
        <v xml:space="preserve">Amelia </v>
      </c>
      <c r="J60" s="24" t="str">
        <f t="shared" si="3"/>
        <v>,Amelia</v>
      </c>
      <c r="K60" s="57">
        <f t="shared" si="10"/>
        <v>0</v>
      </c>
      <c r="L60" s="30" t="str">
        <f t="shared" si="6"/>
        <v>000100</v>
      </c>
      <c r="M60" s="31">
        <f>IF(K60=0,0,IF(K60&lt;9,"TOO YOUNG",IF(K60&lt;60,"OK","BIT OLD MAYBE")))</f>
        <v>0</v>
      </c>
      <c r="N60" s="9"/>
      <c r="O60" s="94"/>
      <c r="P60" s="94"/>
      <c r="Q60" s="9"/>
      <c r="R60" s="9"/>
      <c r="S60" s="9"/>
      <c r="T60" s="9"/>
      <c r="U60" s="9"/>
      <c r="V60" s="9"/>
      <c r="W60" s="9"/>
      <c r="X60" s="9"/>
      <c r="Y60" s="9"/>
      <c r="Z60" s="9"/>
      <c r="AA60" s="9"/>
      <c r="AB60" s="9"/>
      <c r="AC60" s="9"/>
      <c r="AD60" s="290">
        <v>33</v>
      </c>
      <c r="AE60" s="74" t="s">
        <v>78</v>
      </c>
      <c r="AF60" s="74" t="s">
        <v>94</v>
      </c>
      <c r="AG60" s="75">
        <v>9</v>
      </c>
      <c r="AH60" s="293" t="str">
        <f t="shared" si="4"/>
        <v>474295</v>
      </c>
      <c r="AI60" s="293" t="str">
        <f t="shared" si="4"/>
        <v>Amelia</v>
      </c>
      <c r="AJ60" s="293">
        <f t="shared" si="4"/>
        <v>0</v>
      </c>
      <c r="AK60" s="293"/>
      <c r="AL60" s="293"/>
      <c r="AM60" s="293"/>
      <c r="AN60" s="318"/>
      <c r="AO60" s="94"/>
    </row>
    <row r="61" spans="1:41" ht="20.45" customHeight="1" x14ac:dyDescent="0.25">
      <c r="A61" s="28">
        <v>34</v>
      </c>
      <c r="B61" s="32" t="s">
        <v>79</v>
      </c>
      <c r="C61" s="32" t="s">
        <v>95</v>
      </c>
      <c r="D61" s="239">
        <f>'Team 1'!D61</f>
        <v>8</v>
      </c>
      <c r="E61" s="1218" t="s">
        <v>3566</v>
      </c>
      <c r="F61" s="1218" t="s">
        <v>3381</v>
      </c>
      <c r="G61" s="1218"/>
      <c r="H61" s="839"/>
      <c r="I61" s="252" t="str">
        <f t="shared" si="2"/>
        <v xml:space="preserve">Tom </v>
      </c>
      <c r="J61" s="24" t="str">
        <f t="shared" si="3"/>
        <v>,Tom</v>
      </c>
      <c r="K61" s="57">
        <f t="shared" si="10"/>
        <v>0</v>
      </c>
      <c r="L61" s="30" t="str">
        <f t="shared" si="6"/>
        <v>000100</v>
      </c>
      <c r="M61" s="31">
        <f>IF(K61=0,0,IF(K61&lt;9,"TOO YOUNG",IF(K61&lt;60,"OK","BIT OLD MAYBE")))</f>
        <v>0</v>
      </c>
      <c r="N61" s="9"/>
      <c r="O61" s="94"/>
      <c r="P61" s="94"/>
      <c r="Q61" s="9"/>
      <c r="R61" s="9"/>
      <c r="S61" s="9"/>
      <c r="T61" s="9"/>
      <c r="U61" s="9"/>
      <c r="V61" s="9"/>
      <c r="W61" s="9"/>
      <c r="X61" s="9"/>
      <c r="Y61" s="9"/>
      <c r="Z61" s="9"/>
      <c r="AA61" s="9"/>
      <c r="AB61" s="9"/>
      <c r="AC61" s="9"/>
      <c r="AD61" s="290">
        <v>34</v>
      </c>
      <c r="AE61" s="74" t="s">
        <v>79</v>
      </c>
      <c r="AF61" s="74" t="s">
        <v>95</v>
      </c>
      <c r="AG61" s="75">
        <v>9</v>
      </c>
      <c r="AH61" s="293" t="str">
        <f t="shared" si="4"/>
        <v>741954</v>
      </c>
      <c r="AI61" s="293" t="str">
        <f t="shared" si="4"/>
        <v>Tom</v>
      </c>
      <c r="AJ61" s="293">
        <f t="shared" si="4"/>
        <v>0</v>
      </c>
      <c r="AK61" s="293"/>
      <c r="AL61" s="293"/>
      <c r="AM61" s="293"/>
      <c r="AN61" s="318"/>
      <c r="AO61" s="94"/>
    </row>
    <row r="62" spans="1:41" ht="20.45" customHeight="1" x14ac:dyDescent="0.25">
      <c r="A62" s="33">
        <v>35</v>
      </c>
      <c r="B62" s="34" t="s">
        <v>42</v>
      </c>
      <c r="C62" s="34" t="s">
        <v>94</v>
      </c>
      <c r="D62" s="239">
        <f>'Team 1'!D62</f>
        <v>1</v>
      </c>
      <c r="E62" s="1218" t="s">
        <v>3540</v>
      </c>
      <c r="F62" s="1218" t="s">
        <v>3363</v>
      </c>
      <c r="G62" s="1218"/>
      <c r="H62" s="839"/>
      <c r="I62" s="252" t="str">
        <f t="shared" si="2"/>
        <v xml:space="preserve">Charlotte </v>
      </c>
      <c r="J62" s="24" t="str">
        <f t="shared" si="3"/>
        <v>,Charlotte</v>
      </c>
      <c r="K62" s="57">
        <f t="shared" si="10"/>
        <v>0</v>
      </c>
      <c r="L62" s="30" t="str">
        <f t="shared" si="6"/>
        <v>000100</v>
      </c>
      <c r="M62" s="50">
        <f>IF(K62=0,0,IF(K62&lt;10,"TOO YOUNG",IF(K62&lt;12,"OK","NOT ELIGIBLE")))</f>
        <v>0</v>
      </c>
      <c r="N62" s="9"/>
      <c r="O62" s="94"/>
      <c r="P62" s="94"/>
      <c r="Q62" s="9"/>
      <c r="R62" s="9"/>
      <c r="S62" s="9"/>
      <c r="T62" s="9"/>
      <c r="U62" s="9"/>
      <c r="V62" s="9"/>
      <c r="W62" s="9"/>
      <c r="X62" s="9"/>
      <c r="Y62" s="9"/>
      <c r="Z62" s="9"/>
      <c r="AA62" s="9"/>
      <c r="AB62" s="9"/>
      <c r="AC62" s="9"/>
      <c r="AD62" s="290">
        <v>35</v>
      </c>
      <c r="AE62" s="72" t="s">
        <v>42</v>
      </c>
      <c r="AF62" s="72" t="s">
        <v>94</v>
      </c>
      <c r="AG62" s="73">
        <v>1</v>
      </c>
      <c r="AH62" s="293" t="str">
        <f t="shared" si="4"/>
        <v>981551</v>
      </c>
      <c r="AI62" s="293" t="str">
        <f t="shared" si="4"/>
        <v>Charlotte</v>
      </c>
      <c r="AJ62" s="293">
        <f t="shared" si="4"/>
        <v>0</v>
      </c>
      <c r="AK62" s="293"/>
      <c r="AL62" s="293"/>
      <c r="AM62" s="293"/>
      <c r="AN62" s="318"/>
      <c r="AO62" s="94"/>
    </row>
    <row r="63" spans="1:41" ht="20.45" customHeight="1" x14ac:dyDescent="0.25">
      <c r="A63" s="33">
        <v>36</v>
      </c>
      <c r="B63" s="34" t="s">
        <v>43</v>
      </c>
      <c r="C63" s="34" t="s">
        <v>95</v>
      </c>
      <c r="D63" s="239">
        <f>'Team 1'!D63</f>
        <v>1</v>
      </c>
      <c r="E63" s="1218" t="s">
        <v>3543</v>
      </c>
      <c r="F63" s="1218" t="s">
        <v>3366</v>
      </c>
      <c r="G63" s="1218"/>
      <c r="H63" s="839"/>
      <c r="I63" s="252" t="str">
        <f t="shared" si="2"/>
        <v xml:space="preserve">Mark  </v>
      </c>
      <c r="J63" s="24" t="str">
        <f t="shared" si="3"/>
        <v xml:space="preserve">,Mark </v>
      </c>
      <c r="K63" s="57">
        <f t="shared" si="10"/>
        <v>0</v>
      </c>
      <c r="L63" s="30" t="str">
        <f t="shared" si="6"/>
        <v>000100</v>
      </c>
      <c r="M63" s="50">
        <f>IF(K63=0,0,IF(K63&lt;10,"TOO YOUNG",IF(K63&lt;12,"OK","NOT ELIGIBLE")))</f>
        <v>0</v>
      </c>
      <c r="N63" s="9"/>
      <c r="O63" s="94"/>
      <c r="P63" s="94"/>
      <c r="Q63" s="9"/>
      <c r="R63" s="9"/>
      <c r="S63" s="9"/>
      <c r="T63" s="9"/>
      <c r="U63" s="9"/>
      <c r="V63" s="9"/>
      <c r="W63" s="9"/>
      <c r="X63" s="9"/>
      <c r="Y63" s="9"/>
      <c r="Z63" s="9"/>
      <c r="AA63" s="9"/>
      <c r="AB63" s="9"/>
      <c r="AC63" s="9"/>
      <c r="AD63" s="290">
        <v>36</v>
      </c>
      <c r="AE63" s="72" t="s">
        <v>43</v>
      </c>
      <c r="AF63" s="72" t="s">
        <v>95</v>
      </c>
      <c r="AG63" s="73">
        <v>1</v>
      </c>
      <c r="AH63" s="293" t="str">
        <f t="shared" si="4"/>
        <v>1297892</v>
      </c>
      <c r="AI63" s="293" t="str">
        <f t="shared" si="4"/>
        <v xml:space="preserve">Mark </v>
      </c>
      <c r="AJ63" s="293">
        <f t="shared" si="4"/>
        <v>0</v>
      </c>
      <c r="AK63" s="293"/>
      <c r="AL63" s="293"/>
      <c r="AM63" s="293"/>
      <c r="AN63" s="318"/>
      <c r="AO63" s="94"/>
    </row>
    <row r="64" spans="1:41" ht="20.45" customHeight="1" x14ac:dyDescent="0.25">
      <c r="A64" s="35">
        <v>37</v>
      </c>
      <c r="B64" s="36" t="s">
        <v>54</v>
      </c>
      <c r="C64" s="36" t="s">
        <v>94</v>
      </c>
      <c r="D64" s="239">
        <f>'Team 1'!D64</f>
        <v>2</v>
      </c>
      <c r="E64" s="1218" t="s">
        <v>3549</v>
      </c>
      <c r="F64" s="1218" t="s">
        <v>3370</v>
      </c>
      <c r="G64" s="1218"/>
      <c r="H64" s="839"/>
      <c r="I64" s="252" t="str">
        <f t="shared" si="2"/>
        <v xml:space="preserve">Jess </v>
      </c>
      <c r="J64" s="24" t="str">
        <f t="shared" si="3"/>
        <v>,Jess</v>
      </c>
      <c r="K64" s="57">
        <f t="shared" si="10"/>
        <v>0</v>
      </c>
      <c r="L64" s="30" t="str">
        <f t="shared" si="6"/>
        <v>000100</v>
      </c>
      <c r="M64" s="50">
        <f>IF(K64=0,0,IF(K64&lt;9,"TOO YOUNG",IF(K64&lt;14,"OK","NOT ELIGIBLE")))</f>
        <v>0</v>
      </c>
      <c r="N64" s="9"/>
      <c r="O64" s="94"/>
      <c r="P64" s="94"/>
      <c r="Q64" s="9"/>
      <c r="R64" s="9"/>
      <c r="S64" s="9"/>
      <c r="T64" s="9"/>
      <c r="U64" s="9"/>
      <c r="V64" s="9"/>
      <c r="W64" s="9"/>
      <c r="X64" s="9"/>
      <c r="Y64" s="9"/>
      <c r="Z64" s="9"/>
      <c r="AA64" s="9"/>
      <c r="AB64" s="9"/>
      <c r="AC64" s="9"/>
      <c r="AD64" s="290">
        <v>37</v>
      </c>
      <c r="AE64" s="72" t="s">
        <v>54</v>
      </c>
      <c r="AF64" s="72" t="s">
        <v>94</v>
      </c>
      <c r="AG64" s="73">
        <v>2</v>
      </c>
      <c r="AH64" s="293" t="str">
        <f t="shared" si="4"/>
        <v>981550</v>
      </c>
      <c r="AI64" s="293" t="str">
        <f t="shared" si="4"/>
        <v>Jess</v>
      </c>
      <c r="AJ64" s="293">
        <f t="shared" si="4"/>
        <v>0</v>
      </c>
      <c r="AK64" s="293"/>
      <c r="AL64" s="293"/>
      <c r="AM64" s="293"/>
      <c r="AN64" s="318"/>
      <c r="AO64" s="94"/>
    </row>
    <row r="65" spans="1:41" ht="20.45" customHeight="1" x14ac:dyDescent="0.25">
      <c r="A65" s="35">
        <v>38</v>
      </c>
      <c r="B65" s="36" t="s">
        <v>55</v>
      </c>
      <c r="C65" s="36" t="s">
        <v>95</v>
      </c>
      <c r="D65" s="239">
        <f>'Team 1'!D65</f>
        <v>2</v>
      </c>
      <c r="E65" s="1218" t="s">
        <v>3552</v>
      </c>
      <c r="F65" s="1218" t="s">
        <v>3373</v>
      </c>
      <c r="G65" s="1218"/>
      <c r="H65" s="839"/>
      <c r="I65" s="252" t="str">
        <f t="shared" si="2"/>
        <v xml:space="preserve">Michael </v>
      </c>
      <c r="J65" s="24" t="str">
        <f t="shared" si="3"/>
        <v>,Michael</v>
      </c>
      <c r="K65" s="57">
        <f t="shared" si="10"/>
        <v>0</v>
      </c>
      <c r="L65" s="30" t="str">
        <f t="shared" si="6"/>
        <v>000100</v>
      </c>
      <c r="M65" s="50">
        <f>IF(K65=0,0,IF(K65&lt;9,"TOO YOUNG",IF(K65&lt;14,"OK","NOT ELIGIBLE")))</f>
        <v>0</v>
      </c>
      <c r="N65" s="9"/>
      <c r="O65" s="94"/>
      <c r="P65" s="94"/>
      <c r="Q65" s="9"/>
      <c r="R65" s="9"/>
      <c r="S65" s="9"/>
      <c r="T65" s="9"/>
      <c r="U65" s="9"/>
      <c r="V65" s="9"/>
      <c r="W65" s="9"/>
      <c r="X65" s="9"/>
      <c r="Y65" s="9"/>
      <c r="Z65" s="9"/>
      <c r="AA65" s="9"/>
      <c r="AB65" s="9"/>
      <c r="AC65" s="9"/>
      <c r="AD65" s="290">
        <v>38</v>
      </c>
      <c r="AE65" s="72" t="s">
        <v>55</v>
      </c>
      <c r="AF65" s="72" t="s">
        <v>95</v>
      </c>
      <c r="AG65" s="73">
        <v>2</v>
      </c>
      <c r="AH65" s="293" t="str">
        <f t="shared" si="4"/>
        <v>1204872</v>
      </c>
      <c r="AI65" s="293" t="str">
        <f t="shared" si="4"/>
        <v>Michael</v>
      </c>
      <c r="AJ65" s="293">
        <f t="shared" si="4"/>
        <v>0</v>
      </c>
      <c r="AK65" s="293"/>
      <c r="AL65" s="293"/>
      <c r="AM65" s="293"/>
      <c r="AN65" s="318"/>
      <c r="AO65" s="94"/>
    </row>
    <row r="66" spans="1:41" ht="20.45" customHeight="1" x14ac:dyDescent="0.25">
      <c r="A66" s="37">
        <v>39</v>
      </c>
      <c r="B66" s="38" t="s">
        <v>66</v>
      </c>
      <c r="C66" s="38" t="s">
        <v>94</v>
      </c>
      <c r="D66" s="239">
        <f>'Team 1'!D66</f>
        <v>8</v>
      </c>
      <c r="E66" s="1218" t="s">
        <v>3557</v>
      </c>
      <c r="F66" s="1218" t="s">
        <v>3332</v>
      </c>
      <c r="G66" s="1218"/>
      <c r="H66" s="839"/>
      <c r="I66" s="252" t="str">
        <f t="shared" si="2"/>
        <v xml:space="preserve">Olivia </v>
      </c>
      <c r="J66" s="24" t="str">
        <f t="shared" si="3"/>
        <v>,Olivia</v>
      </c>
      <c r="K66" s="57">
        <f t="shared" si="10"/>
        <v>0</v>
      </c>
      <c r="L66" s="30" t="str">
        <f t="shared" si="6"/>
        <v>000100</v>
      </c>
      <c r="M66" s="50">
        <f>IF(K66=0,0,IF(K66&lt;9,"TOO YOUNG",IF(K66&lt;16,"OK","NOT ELIGIBLE")))</f>
        <v>0</v>
      </c>
      <c r="N66" s="9"/>
      <c r="O66" s="94"/>
      <c r="P66" s="94"/>
      <c r="Q66" s="9"/>
      <c r="R66" s="9"/>
      <c r="S66" s="9"/>
      <c r="T66" s="9"/>
      <c r="U66" s="9"/>
      <c r="V66" s="9"/>
      <c r="W66" s="9"/>
      <c r="X66" s="9"/>
      <c r="Y66" s="9"/>
      <c r="Z66" s="9"/>
      <c r="AA66" s="9"/>
      <c r="AB66" s="9"/>
      <c r="AC66" s="9"/>
      <c r="AD66" s="290">
        <v>39</v>
      </c>
      <c r="AE66" s="72" t="s">
        <v>66</v>
      </c>
      <c r="AF66" s="72" t="s">
        <v>94</v>
      </c>
      <c r="AG66" s="73">
        <v>9</v>
      </c>
      <c r="AH66" s="293" t="str">
        <f t="shared" si="4"/>
        <v>872138</v>
      </c>
      <c r="AI66" s="293" t="str">
        <f t="shared" si="4"/>
        <v>Olivia</v>
      </c>
      <c r="AJ66" s="293">
        <f t="shared" si="4"/>
        <v>0</v>
      </c>
      <c r="AK66" s="293"/>
      <c r="AL66" s="293"/>
      <c r="AM66" s="293"/>
      <c r="AN66" s="318"/>
      <c r="AO66" s="94"/>
    </row>
    <row r="67" spans="1:41" ht="20.45" customHeight="1" x14ac:dyDescent="0.25">
      <c r="A67" s="37">
        <v>40</v>
      </c>
      <c r="B67" s="38" t="s">
        <v>67</v>
      </c>
      <c r="C67" s="38" t="s">
        <v>95</v>
      </c>
      <c r="D67" s="239">
        <f>'Team 1'!D67</f>
        <v>8</v>
      </c>
      <c r="E67" s="1218" t="s">
        <v>3562</v>
      </c>
      <c r="F67" s="1218" t="s">
        <v>3384</v>
      </c>
      <c r="G67" s="1218"/>
      <c r="H67" s="839"/>
      <c r="I67" s="252" t="str">
        <f t="shared" si="2"/>
        <v xml:space="preserve">James </v>
      </c>
      <c r="J67" s="24" t="str">
        <f t="shared" si="3"/>
        <v>,James</v>
      </c>
      <c r="K67" s="57">
        <f t="shared" si="10"/>
        <v>0</v>
      </c>
      <c r="L67" s="30" t="str">
        <f t="shared" si="6"/>
        <v>000100</v>
      </c>
      <c r="M67" s="50">
        <f>IF(K67=0,0,IF(K67&lt;9,"TOO YOUNG",IF(K67&lt;16,"OK","NOT ELIGIBLE")))</f>
        <v>0</v>
      </c>
      <c r="N67" s="9"/>
      <c r="O67" s="94"/>
      <c r="P67" s="94"/>
      <c r="Q67" s="9"/>
      <c r="R67" s="9"/>
      <c r="S67" s="9"/>
      <c r="T67" s="9"/>
      <c r="U67" s="9"/>
      <c r="V67" s="9"/>
      <c r="W67" s="9"/>
      <c r="X67" s="9"/>
      <c r="Y67" s="9"/>
      <c r="Z67" s="9"/>
      <c r="AA67" s="9"/>
      <c r="AB67" s="9"/>
      <c r="AC67" s="9"/>
      <c r="AD67" s="290">
        <v>40</v>
      </c>
      <c r="AE67" s="72" t="s">
        <v>67</v>
      </c>
      <c r="AF67" s="72" t="s">
        <v>95</v>
      </c>
      <c r="AG67" s="73">
        <v>9</v>
      </c>
      <c r="AH67" s="293" t="str">
        <f t="shared" si="4"/>
        <v>922370</v>
      </c>
      <c r="AI67" s="293" t="str">
        <f t="shared" si="4"/>
        <v>James</v>
      </c>
      <c r="AJ67" s="293">
        <f t="shared" si="4"/>
        <v>0</v>
      </c>
      <c r="AK67" s="293"/>
      <c r="AL67" s="293"/>
      <c r="AM67" s="293"/>
      <c r="AN67" s="318"/>
      <c r="AO67" s="94"/>
    </row>
    <row r="68" spans="1:41" ht="20.45" customHeight="1" x14ac:dyDescent="0.25">
      <c r="A68" s="28">
        <v>41</v>
      </c>
      <c r="B68" s="29" t="s">
        <v>80</v>
      </c>
      <c r="C68" s="29" t="s">
        <v>94</v>
      </c>
      <c r="D68" s="239">
        <f>'Team 1'!D68</f>
        <v>2</v>
      </c>
      <c r="E68" s="1218" t="s">
        <v>3565</v>
      </c>
      <c r="F68" s="1218" t="s">
        <v>3380</v>
      </c>
      <c r="G68" s="1218"/>
      <c r="H68" s="839"/>
      <c r="I68" s="252" t="str">
        <f t="shared" si="2"/>
        <v xml:space="preserve">Kenzie </v>
      </c>
      <c r="J68" s="24" t="str">
        <f t="shared" si="3"/>
        <v>,Kenzie</v>
      </c>
      <c r="K68" s="57">
        <f t="shared" ref="K68:K99" si="11">IF(H68=0,0,IF(COUNTBLANK(H68)=1,"",ROUNDDOWN((K$2-H68)/365.25,0)))</f>
        <v>0</v>
      </c>
      <c r="L68" s="30" t="str">
        <f t="shared" si="6"/>
        <v>000100</v>
      </c>
      <c r="M68" s="31">
        <f>IF(K68=0,0,IF(K68&lt;9,"TOO YOUNG",IF(K68&lt;60,"OK","BIT OLD MAYBE")))</f>
        <v>0</v>
      </c>
      <c r="N68" s="9"/>
      <c r="O68" s="94"/>
      <c r="P68" s="94"/>
      <c r="Q68" s="9"/>
      <c r="R68" s="9"/>
      <c r="S68" s="9"/>
      <c r="T68" s="9"/>
      <c r="U68" s="9"/>
      <c r="V68" s="9"/>
      <c r="W68" s="9"/>
      <c r="X68" s="9"/>
      <c r="Y68" s="9"/>
      <c r="Z68" s="9"/>
      <c r="AA68" s="9"/>
      <c r="AB68" s="9"/>
      <c r="AC68" s="9"/>
      <c r="AD68" s="290">
        <v>41</v>
      </c>
      <c r="AE68" s="72" t="s">
        <v>80</v>
      </c>
      <c r="AF68" s="72" t="s">
        <v>94</v>
      </c>
      <c r="AG68" s="73">
        <v>2</v>
      </c>
      <c r="AH68" s="293" t="str">
        <f t="shared" si="4"/>
        <v>506683</v>
      </c>
      <c r="AI68" s="293" t="str">
        <f t="shared" si="4"/>
        <v>Kenzie</v>
      </c>
      <c r="AJ68" s="293">
        <f t="shared" si="4"/>
        <v>0</v>
      </c>
      <c r="AK68" s="293"/>
      <c r="AL68" s="293"/>
      <c r="AM68" s="293"/>
      <c r="AN68" s="318"/>
      <c r="AO68" s="94"/>
    </row>
    <row r="69" spans="1:41" ht="20.45" customHeight="1" x14ac:dyDescent="0.25">
      <c r="A69" s="28">
        <v>42</v>
      </c>
      <c r="B69" s="29" t="s">
        <v>81</v>
      </c>
      <c r="C69" s="29" t="s">
        <v>95</v>
      </c>
      <c r="D69" s="239">
        <f>'Team 1'!D69</f>
        <v>2</v>
      </c>
      <c r="E69" s="1218" t="s">
        <v>3569</v>
      </c>
      <c r="F69" s="1218" t="s">
        <v>3385</v>
      </c>
      <c r="G69" s="1218"/>
      <c r="H69" s="839"/>
      <c r="I69" s="252" t="str">
        <f t="shared" ref="I69:I101" si="12">CONCATENATE(F69," ",G69)</f>
        <v xml:space="preserve">Myles </v>
      </c>
      <c r="J69" s="24" t="str">
        <f t="shared" ref="J69:J101" si="13">CONCATENATE(G69,",",F69)</f>
        <v>,Myles</v>
      </c>
      <c r="K69" s="57">
        <f t="shared" si="11"/>
        <v>0</v>
      </c>
      <c r="L69" s="30" t="str">
        <f t="shared" si="6"/>
        <v>000100</v>
      </c>
      <c r="M69" s="31">
        <f>IF(K69=0,0,IF(K69&lt;9,"TOO YOUNG",IF(K69&lt;60,"OK","BIT OLD MAYBE")))</f>
        <v>0</v>
      </c>
      <c r="N69" s="9"/>
      <c r="O69" s="94"/>
      <c r="P69" s="94"/>
      <c r="Q69" s="9"/>
      <c r="R69" s="9"/>
      <c r="S69" s="9"/>
      <c r="T69" s="9"/>
      <c r="U69" s="9"/>
      <c r="V69" s="9"/>
      <c r="W69" s="9"/>
      <c r="X69" s="9"/>
      <c r="Y69" s="9"/>
      <c r="Z69" s="9"/>
      <c r="AA69" s="9"/>
      <c r="AB69" s="9"/>
      <c r="AC69" s="9"/>
      <c r="AD69" s="290">
        <v>42</v>
      </c>
      <c r="AE69" s="72" t="s">
        <v>81</v>
      </c>
      <c r="AF69" s="72" t="s">
        <v>95</v>
      </c>
      <c r="AG69" s="73">
        <v>2</v>
      </c>
      <c r="AH69" s="293" t="str">
        <f t="shared" ref="AH69:AJ105" si="14">E69</f>
        <v>1116647</v>
      </c>
      <c r="AI69" s="293" t="str">
        <f t="shared" si="14"/>
        <v>Myles</v>
      </c>
      <c r="AJ69" s="293">
        <f t="shared" si="14"/>
        <v>0</v>
      </c>
      <c r="AK69" s="293"/>
      <c r="AL69" s="293"/>
      <c r="AM69" s="293"/>
      <c r="AN69" s="318"/>
      <c r="AO69" s="94"/>
    </row>
    <row r="70" spans="1:41" ht="20.45" customHeight="1" x14ac:dyDescent="0.25">
      <c r="A70" s="1697">
        <v>43</v>
      </c>
      <c r="B70" s="1700" t="s">
        <v>44</v>
      </c>
      <c r="C70" s="41"/>
      <c r="D70" s="239">
        <f>'Team 1'!D70</f>
        <v>0</v>
      </c>
      <c r="E70" s="1218" t="s">
        <v>3542</v>
      </c>
      <c r="F70" s="1218" t="s">
        <v>3365</v>
      </c>
      <c r="G70" s="1218"/>
      <c r="H70" s="839"/>
      <c r="I70" s="252" t="str">
        <f t="shared" si="12"/>
        <v xml:space="preserve">Leah  </v>
      </c>
      <c r="J70" s="24" t="str">
        <f t="shared" si="13"/>
        <v xml:space="preserve">,Leah </v>
      </c>
      <c r="K70" s="57">
        <f t="shared" si="11"/>
        <v>0</v>
      </c>
      <c r="L70" s="30" t="str">
        <f t="shared" si="6"/>
        <v>000100</v>
      </c>
      <c r="M70" s="50">
        <f t="shared" ref="M70:M77" si="15">IF(K70=0,0,IF(K70&lt;9,"TOO YOUNG",IF(K70&lt;12,"OK","NOT ELIGIBLE")))</f>
        <v>0</v>
      </c>
      <c r="N70" s="9"/>
      <c r="O70" s="94"/>
      <c r="P70" s="94"/>
      <c r="Q70" s="9"/>
      <c r="R70" s="9"/>
      <c r="S70" s="9"/>
      <c r="T70" s="9"/>
      <c r="U70" s="9"/>
      <c r="V70" s="9"/>
      <c r="W70" s="9"/>
      <c r="X70" s="9"/>
      <c r="Y70" s="9"/>
      <c r="Z70" s="9"/>
      <c r="AA70" s="9"/>
      <c r="AB70" s="9"/>
      <c r="AC70" s="9"/>
      <c r="AD70" s="1683">
        <v>43</v>
      </c>
      <c r="AE70" s="1681" t="s">
        <v>44</v>
      </c>
      <c r="AF70" s="288"/>
      <c r="AG70" s="76"/>
      <c r="AH70" s="293" t="str">
        <f t="shared" si="14"/>
        <v>1242337</v>
      </c>
      <c r="AI70" s="293" t="str">
        <f t="shared" si="14"/>
        <v xml:space="preserve">Leah </v>
      </c>
      <c r="AJ70" s="293">
        <f t="shared" si="14"/>
        <v>0</v>
      </c>
      <c r="AK70" s="293"/>
      <c r="AL70" s="293"/>
      <c r="AM70" s="293"/>
      <c r="AN70" s="318"/>
      <c r="AO70" s="94"/>
    </row>
    <row r="71" spans="1:41" ht="20.45" customHeight="1" x14ac:dyDescent="0.25">
      <c r="A71" s="1698"/>
      <c r="B71" s="1701"/>
      <c r="C71" s="42"/>
      <c r="D71" s="239">
        <f>'Team 1'!D71</f>
        <v>0</v>
      </c>
      <c r="E71" s="1218" t="s">
        <v>3540</v>
      </c>
      <c r="F71" s="1218" t="s">
        <v>3363</v>
      </c>
      <c r="G71" s="1218"/>
      <c r="H71" s="839"/>
      <c r="I71" s="252" t="str">
        <f t="shared" si="12"/>
        <v xml:space="preserve">Charlotte </v>
      </c>
      <c r="J71" s="24" t="str">
        <f t="shared" si="13"/>
        <v>,Charlotte</v>
      </c>
      <c r="K71" s="57">
        <f t="shared" si="11"/>
        <v>0</v>
      </c>
      <c r="L71" s="30" t="str">
        <f t="shared" si="6"/>
        <v>000100</v>
      </c>
      <c r="M71" s="50">
        <f t="shared" si="15"/>
        <v>0</v>
      </c>
      <c r="N71" s="9"/>
      <c r="O71" s="94"/>
      <c r="P71" s="94"/>
      <c r="Q71" s="9"/>
      <c r="R71" s="9"/>
      <c r="S71" s="9"/>
      <c r="T71" s="9"/>
      <c r="U71" s="9"/>
      <c r="V71" s="9"/>
      <c r="W71" s="9"/>
      <c r="X71" s="9"/>
      <c r="Y71" s="9"/>
      <c r="Z71" s="9"/>
      <c r="AA71" s="9"/>
      <c r="AB71" s="9"/>
      <c r="AC71" s="9"/>
      <c r="AD71" s="1683"/>
      <c r="AE71" s="1682"/>
      <c r="AF71" s="289"/>
      <c r="AG71" s="77"/>
      <c r="AH71" s="293" t="str">
        <f t="shared" si="14"/>
        <v>981551</v>
      </c>
      <c r="AI71" s="293" t="str">
        <f t="shared" si="14"/>
        <v>Charlotte</v>
      </c>
      <c r="AJ71" s="293">
        <f t="shared" si="14"/>
        <v>0</v>
      </c>
      <c r="AK71" s="293"/>
      <c r="AL71" s="293"/>
      <c r="AM71" s="293"/>
      <c r="AN71" s="318"/>
      <c r="AO71" s="94"/>
    </row>
    <row r="72" spans="1:41" ht="20.45" customHeight="1" x14ac:dyDescent="0.25">
      <c r="A72" s="1698"/>
      <c r="B72" s="1701"/>
      <c r="C72" s="42"/>
      <c r="D72" s="239">
        <f>'Team 1'!D72</f>
        <v>0</v>
      </c>
      <c r="E72" s="1218" t="s">
        <v>3541</v>
      </c>
      <c r="F72" s="1218" t="s">
        <v>3364</v>
      </c>
      <c r="G72" s="1218"/>
      <c r="H72" s="839"/>
      <c r="I72" s="252" t="str">
        <f t="shared" si="12"/>
        <v xml:space="preserve">Megan </v>
      </c>
      <c r="J72" s="24" t="str">
        <f t="shared" si="13"/>
        <v>,Megan</v>
      </c>
      <c r="K72" s="57">
        <f t="shared" si="11"/>
        <v>0</v>
      </c>
      <c r="L72" s="30" t="str">
        <f t="shared" ref="L72:L105" si="16">(TEXT(H72,"DDMMYY"))</f>
        <v>000100</v>
      </c>
      <c r="M72" s="50">
        <f t="shared" si="15"/>
        <v>0</v>
      </c>
      <c r="N72" s="9"/>
      <c r="O72" s="94"/>
      <c r="P72" s="94"/>
      <c r="Q72" s="9"/>
      <c r="R72" s="9"/>
      <c r="S72" s="9"/>
      <c r="T72" s="9"/>
      <c r="U72" s="9"/>
      <c r="V72" s="9"/>
      <c r="W72" s="9"/>
      <c r="X72" s="9"/>
      <c r="Y72" s="9"/>
      <c r="Z72" s="9"/>
      <c r="AA72" s="9"/>
      <c r="AB72" s="9"/>
      <c r="AC72" s="9"/>
      <c r="AD72" s="1683"/>
      <c r="AE72" s="1682"/>
      <c r="AF72" s="289"/>
      <c r="AG72" s="77"/>
      <c r="AH72" s="293" t="str">
        <f t="shared" si="14"/>
        <v>1283378</v>
      </c>
      <c r="AI72" s="293" t="str">
        <f t="shared" si="14"/>
        <v>Megan</v>
      </c>
      <c r="AJ72" s="293">
        <f t="shared" si="14"/>
        <v>0</v>
      </c>
      <c r="AK72" s="293"/>
      <c r="AL72" s="293"/>
      <c r="AM72" s="293"/>
      <c r="AN72" s="318"/>
      <c r="AO72" s="94"/>
    </row>
    <row r="73" spans="1:41" ht="20.45" customHeight="1" x14ac:dyDescent="0.25">
      <c r="A73" s="1699"/>
      <c r="B73" s="1701"/>
      <c r="C73" s="42"/>
      <c r="D73" s="239">
        <f>'Team 1'!D73</f>
        <v>0</v>
      </c>
      <c r="E73" s="1218" t="s">
        <v>3539</v>
      </c>
      <c r="F73" s="1218" t="s">
        <v>3362</v>
      </c>
      <c r="G73" s="1218"/>
      <c r="H73" s="839"/>
      <c r="I73" s="252" t="str">
        <f t="shared" si="12"/>
        <v xml:space="preserve">Lily  </v>
      </c>
      <c r="J73" s="24" t="str">
        <f t="shared" si="13"/>
        <v xml:space="preserve">,Lily </v>
      </c>
      <c r="K73" s="57">
        <f t="shared" si="11"/>
        <v>0</v>
      </c>
      <c r="L73" s="30" t="str">
        <f t="shared" si="16"/>
        <v>000100</v>
      </c>
      <c r="M73" s="50">
        <f t="shared" si="15"/>
        <v>0</v>
      </c>
      <c r="N73" s="9"/>
      <c r="O73" s="94"/>
      <c r="P73" s="94"/>
      <c r="Q73" s="9"/>
      <c r="R73" s="9"/>
      <c r="S73" s="9"/>
      <c r="T73" s="9"/>
      <c r="U73" s="9"/>
      <c r="V73" s="9"/>
      <c r="W73" s="9"/>
      <c r="X73" s="9"/>
      <c r="Y73" s="9"/>
      <c r="Z73" s="9"/>
      <c r="AA73" s="9"/>
      <c r="AB73" s="9"/>
      <c r="AC73" s="9"/>
      <c r="AD73" s="1683"/>
      <c r="AE73" s="1682"/>
      <c r="AF73" s="289"/>
      <c r="AG73" s="77"/>
      <c r="AH73" s="293" t="str">
        <f t="shared" si="14"/>
        <v>1199099</v>
      </c>
      <c r="AI73" s="293" t="str">
        <f t="shared" si="14"/>
        <v xml:space="preserve">Lily </v>
      </c>
      <c r="AJ73" s="293">
        <f t="shared" si="14"/>
        <v>0</v>
      </c>
      <c r="AK73" s="293"/>
      <c r="AL73" s="293"/>
      <c r="AM73" s="293"/>
      <c r="AN73" s="318"/>
      <c r="AO73" s="94"/>
    </row>
    <row r="74" spans="1:41" ht="20.45" customHeight="1" x14ac:dyDescent="0.25">
      <c r="A74" s="1697">
        <v>44</v>
      </c>
      <c r="B74" s="1700" t="s">
        <v>45</v>
      </c>
      <c r="C74" s="41"/>
      <c r="D74" s="239">
        <f>'Team 1'!D74</f>
        <v>0</v>
      </c>
      <c r="E74" s="1218" t="s">
        <v>3545</v>
      </c>
      <c r="F74" s="1218" t="s">
        <v>3355</v>
      </c>
      <c r="G74" s="1218"/>
      <c r="H74" s="839"/>
      <c r="I74" s="252" t="str">
        <f t="shared" si="12"/>
        <v xml:space="preserve">Jack </v>
      </c>
      <c r="J74" s="24" t="str">
        <f t="shared" si="13"/>
        <v>,Jack</v>
      </c>
      <c r="K74" s="57">
        <f t="shared" si="11"/>
        <v>0</v>
      </c>
      <c r="L74" s="30" t="str">
        <f t="shared" si="16"/>
        <v>000100</v>
      </c>
      <c r="M74" s="50">
        <f t="shared" si="15"/>
        <v>0</v>
      </c>
      <c r="N74" s="9"/>
      <c r="O74" s="94"/>
      <c r="P74" s="94"/>
      <c r="Q74" s="9"/>
      <c r="R74" s="9"/>
      <c r="S74" s="9"/>
      <c r="T74" s="9"/>
      <c r="U74" s="9"/>
      <c r="V74" s="9"/>
      <c r="W74" s="9"/>
      <c r="X74" s="9"/>
      <c r="Y74" s="9"/>
      <c r="Z74" s="9"/>
      <c r="AA74" s="9"/>
      <c r="AB74" s="9"/>
      <c r="AC74" s="9"/>
      <c r="AD74" s="1683">
        <v>44</v>
      </c>
      <c r="AE74" s="1681" t="s">
        <v>45</v>
      </c>
      <c r="AF74" s="288"/>
      <c r="AG74" s="76"/>
      <c r="AH74" s="293" t="str">
        <f t="shared" si="14"/>
        <v>1346129</v>
      </c>
      <c r="AI74" s="293" t="str">
        <f t="shared" si="14"/>
        <v>Jack</v>
      </c>
      <c r="AJ74" s="293">
        <f t="shared" si="14"/>
        <v>0</v>
      </c>
      <c r="AK74" s="293"/>
      <c r="AL74" s="293"/>
      <c r="AM74" s="293"/>
      <c r="AN74" s="318"/>
      <c r="AO74" s="94"/>
    </row>
    <row r="75" spans="1:41" ht="20.45" customHeight="1" x14ac:dyDescent="0.25">
      <c r="A75" s="1698"/>
      <c r="B75" s="1701"/>
      <c r="C75" s="42"/>
      <c r="D75" s="239">
        <f>'Team 1'!D75</f>
        <v>0</v>
      </c>
      <c r="E75" s="1218" t="s">
        <v>3544</v>
      </c>
      <c r="F75" s="1218" t="s">
        <v>3367</v>
      </c>
      <c r="G75" s="1218"/>
      <c r="H75" s="839"/>
      <c r="I75" s="252" t="str">
        <f t="shared" si="12"/>
        <v xml:space="preserve">Isaac </v>
      </c>
      <c r="J75" s="24" t="str">
        <f t="shared" si="13"/>
        <v>,Isaac</v>
      </c>
      <c r="K75" s="57">
        <f t="shared" si="11"/>
        <v>0</v>
      </c>
      <c r="L75" s="30" t="str">
        <f t="shared" si="16"/>
        <v>000100</v>
      </c>
      <c r="M75" s="50">
        <f t="shared" si="15"/>
        <v>0</v>
      </c>
      <c r="N75" s="9"/>
      <c r="O75" s="94"/>
      <c r="P75" s="94"/>
      <c r="Q75" s="9"/>
      <c r="R75" s="9"/>
      <c r="S75" s="9"/>
      <c r="T75" s="9"/>
      <c r="U75" s="9"/>
      <c r="V75" s="9"/>
      <c r="W75" s="9"/>
      <c r="X75" s="9"/>
      <c r="Y75" s="9"/>
      <c r="Z75" s="9"/>
      <c r="AA75" s="9"/>
      <c r="AB75" s="9"/>
      <c r="AC75" s="9"/>
      <c r="AD75" s="1683"/>
      <c r="AE75" s="1682"/>
      <c r="AF75" s="289"/>
      <c r="AG75" s="77"/>
      <c r="AH75" s="293" t="str">
        <f t="shared" si="14"/>
        <v>1315027</v>
      </c>
      <c r="AI75" s="293" t="str">
        <f t="shared" si="14"/>
        <v>Isaac</v>
      </c>
      <c r="AJ75" s="293">
        <f t="shared" si="14"/>
        <v>0</v>
      </c>
      <c r="AK75" s="293"/>
      <c r="AL75" s="293"/>
      <c r="AM75" s="293"/>
      <c r="AN75" s="318"/>
      <c r="AO75" s="94"/>
    </row>
    <row r="76" spans="1:41" ht="20.45" customHeight="1" x14ac:dyDescent="0.25">
      <c r="A76" s="1698"/>
      <c r="B76" s="1701"/>
      <c r="C76" s="42"/>
      <c r="D76" s="239">
        <f>'Team 1'!D76</f>
        <v>0</v>
      </c>
      <c r="E76" s="1218" t="s">
        <v>3543</v>
      </c>
      <c r="F76" s="1218" t="s">
        <v>3366</v>
      </c>
      <c r="G76" s="1218"/>
      <c r="H76" s="839"/>
      <c r="I76" s="252" t="str">
        <f t="shared" si="12"/>
        <v xml:space="preserve">Mark  </v>
      </c>
      <c r="J76" s="24" t="str">
        <f t="shared" si="13"/>
        <v xml:space="preserve">,Mark </v>
      </c>
      <c r="K76" s="57">
        <f t="shared" si="11"/>
        <v>0</v>
      </c>
      <c r="L76" s="30" t="str">
        <f t="shared" si="16"/>
        <v>000100</v>
      </c>
      <c r="M76" s="50">
        <f t="shared" si="15"/>
        <v>0</v>
      </c>
      <c r="N76" s="9"/>
      <c r="O76" s="94"/>
      <c r="P76" s="94"/>
      <c r="Q76" s="9"/>
      <c r="R76" s="9"/>
      <c r="S76" s="9"/>
      <c r="T76" s="9"/>
      <c r="U76" s="9"/>
      <c r="V76" s="9"/>
      <c r="W76" s="9"/>
      <c r="X76" s="9"/>
      <c r="Y76" s="9"/>
      <c r="Z76" s="9"/>
      <c r="AA76" s="9"/>
      <c r="AB76" s="9"/>
      <c r="AC76" s="9"/>
      <c r="AD76" s="1683"/>
      <c r="AE76" s="1682"/>
      <c r="AF76" s="289"/>
      <c r="AG76" s="77"/>
      <c r="AH76" s="293" t="str">
        <f t="shared" si="14"/>
        <v>1297892</v>
      </c>
      <c r="AI76" s="293" t="str">
        <f t="shared" si="14"/>
        <v xml:space="preserve">Mark </v>
      </c>
      <c r="AJ76" s="293">
        <f t="shared" si="14"/>
        <v>0</v>
      </c>
      <c r="AK76" s="293"/>
      <c r="AL76" s="293"/>
      <c r="AM76" s="293"/>
      <c r="AN76" s="318"/>
      <c r="AO76" s="94"/>
    </row>
    <row r="77" spans="1:41" ht="20.45" customHeight="1" x14ac:dyDescent="0.25">
      <c r="A77" s="1699"/>
      <c r="B77" s="1701"/>
      <c r="C77" s="42"/>
      <c r="D77" s="239">
        <f>'Team 1'!D77</f>
        <v>0</v>
      </c>
      <c r="E77" s="1218" t="s">
        <v>3546</v>
      </c>
      <c r="F77" s="1218" t="s">
        <v>3368</v>
      </c>
      <c r="G77" s="1218"/>
      <c r="H77" s="839"/>
      <c r="I77" s="252" t="str">
        <f t="shared" si="12"/>
        <v xml:space="preserve">Orlando </v>
      </c>
      <c r="J77" s="24" t="str">
        <f t="shared" si="13"/>
        <v>,Orlando</v>
      </c>
      <c r="K77" s="57">
        <f t="shared" si="11"/>
        <v>0</v>
      </c>
      <c r="L77" s="30" t="str">
        <f t="shared" si="16"/>
        <v>000100</v>
      </c>
      <c r="M77" s="50">
        <f t="shared" si="15"/>
        <v>0</v>
      </c>
      <c r="N77" s="9"/>
      <c r="O77" s="94"/>
      <c r="P77" s="94"/>
      <c r="Q77" s="9"/>
      <c r="R77" s="9"/>
      <c r="S77" s="9"/>
      <c r="T77" s="9"/>
      <c r="U77" s="9"/>
      <c r="V77" s="9"/>
      <c r="W77" s="9"/>
      <c r="X77" s="9"/>
      <c r="Y77" s="9"/>
      <c r="Z77" s="9"/>
      <c r="AA77" s="9"/>
      <c r="AB77" s="9"/>
      <c r="AC77" s="9"/>
      <c r="AD77" s="1683"/>
      <c r="AE77" s="1682"/>
      <c r="AF77" s="289"/>
      <c r="AG77" s="77"/>
      <c r="AH77" s="293" t="str">
        <f t="shared" si="14"/>
        <v>1349032</v>
      </c>
      <c r="AI77" s="293" t="str">
        <f t="shared" si="14"/>
        <v>Orlando</v>
      </c>
      <c r="AJ77" s="293">
        <f t="shared" si="14"/>
        <v>0</v>
      </c>
      <c r="AK77" s="293"/>
      <c r="AL77" s="293"/>
      <c r="AM77" s="293"/>
      <c r="AN77" s="318"/>
      <c r="AO77" s="94"/>
    </row>
    <row r="78" spans="1:41" ht="20.45" customHeight="1" x14ac:dyDescent="0.25">
      <c r="A78" s="1706">
        <v>45</v>
      </c>
      <c r="B78" s="1717" t="s">
        <v>56</v>
      </c>
      <c r="C78" s="44"/>
      <c r="D78" s="239">
        <f>'Team 1'!D78</f>
        <v>0</v>
      </c>
      <c r="E78" s="1218" t="s">
        <v>3549</v>
      </c>
      <c r="F78" s="1218" t="s">
        <v>3370</v>
      </c>
      <c r="G78" s="1218"/>
      <c r="H78" s="839"/>
      <c r="I78" s="252" t="str">
        <f t="shared" si="12"/>
        <v xml:space="preserve">Jess </v>
      </c>
      <c r="J78" s="24" t="str">
        <f t="shared" si="13"/>
        <v>,Jess</v>
      </c>
      <c r="K78" s="57">
        <f t="shared" si="11"/>
        <v>0</v>
      </c>
      <c r="L78" s="30" t="str">
        <f t="shared" si="16"/>
        <v>000100</v>
      </c>
      <c r="M78" s="50">
        <f t="shared" ref="M78:M85" si="17">IF(K78=0,0,IF(K78&lt;9,"TOO YOUNG",IF(K78&lt;14,"OK","NOT ELIGIBLE")))</f>
        <v>0</v>
      </c>
      <c r="N78" s="9"/>
      <c r="O78" s="94"/>
      <c r="P78" s="94"/>
      <c r="Q78" s="9"/>
      <c r="R78" s="9"/>
      <c r="S78" s="9"/>
      <c r="T78" s="9"/>
      <c r="U78" s="9"/>
      <c r="V78" s="9"/>
      <c r="W78" s="9"/>
      <c r="X78" s="9"/>
      <c r="Y78" s="9"/>
      <c r="Z78" s="9"/>
      <c r="AA78" s="9"/>
      <c r="AB78" s="9"/>
      <c r="AC78" s="9"/>
      <c r="AD78" s="1683">
        <v>45</v>
      </c>
      <c r="AE78" s="1681" t="s">
        <v>56</v>
      </c>
      <c r="AF78" s="288"/>
      <c r="AG78" s="76"/>
      <c r="AH78" s="293" t="str">
        <f t="shared" si="14"/>
        <v>981550</v>
      </c>
      <c r="AI78" s="293" t="str">
        <f t="shared" si="14"/>
        <v>Jess</v>
      </c>
      <c r="AJ78" s="293">
        <f t="shared" si="14"/>
        <v>0</v>
      </c>
      <c r="AK78" s="293"/>
      <c r="AL78" s="293"/>
      <c r="AM78" s="293"/>
      <c r="AN78" s="318"/>
      <c r="AO78" s="94"/>
    </row>
    <row r="79" spans="1:41" ht="20.45" customHeight="1" x14ac:dyDescent="0.25">
      <c r="A79" s="1707"/>
      <c r="B79" s="1718"/>
      <c r="C79" s="45"/>
      <c r="D79" s="239">
        <f>'Team 1'!D79</f>
        <v>0</v>
      </c>
      <c r="E79" s="1218" t="s">
        <v>3547</v>
      </c>
      <c r="F79" s="1218" t="s">
        <v>3369</v>
      </c>
      <c r="G79" s="1218"/>
      <c r="H79" s="839"/>
      <c r="I79" s="252" t="str">
        <f t="shared" si="12"/>
        <v xml:space="preserve">Hannah </v>
      </c>
      <c r="J79" s="24" t="str">
        <f t="shared" si="13"/>
        <v>,Hannah</v>
      </c>
      <c r="K79" s="57">
        <f t="shared" si="11"/>
        <v>0</v>
      </c>
      <c r="L79" s="30" t="str">
        <f t="shared" si="16"/>
        <v>000100</v>
      </c>
      <c r="M79" s="50">
        <f t="shared" si="17"/>
        <v>0</v>
      </c>
      <c r="N79" s="9"/>
      <c r="O79" s="94"/>
      <c r="P79" s="94"/>
      <c r="Q79" s="9"/>
      <c r="R79" s="9"/>
      <c r="S79" s="9"/>
      <c r="T79" s="9"/>
      <c r="U79" s="9"/>
      <c r="V79" s="9"/>
      <c r="W79" s="9"/>
      <c r="X79" s="9"/>
      <c r="Y79" s="9"/>
      <c r="Z79" s="9"/>
      <c r="AA79" s="9"/>
      <c r="AB79" s="9"/>
      <c r="AC79" s="9"/>
      <c r="AD79" s="1683"/>
      <c r="AE79" s="1682"/>
      <c r="AF79" s="289"/>
      <c r="AG79" s="77"/>
      <c r="AH79" s="293" t="str">
        <f t="shared" si="14"/>
        <v>1160884</v>
      </c>
      <c r="AI79" s="293" t="str">
        <f t="shared" si="14"/>
        <v>Hannah</v>
      </c>
      <c r="AJ79" s="293">
        <f t="shared" si="14"/>
        <v>0</v>
      </c>
      <c r="AK79" s="293"/>
      <c r="AL79" s="293"/>
      <c r="AM79" s="293"/>
      <c r="AN79" s="318"/>
      <c r="AO79" s="94"/>
    </row>
    <row r="80" spans="1:41" ht="20.45" customHeight="1" x14ac:dyDescent="0.25">
      <c r="A80" s="1707"/>
      <c r="B80" s="1718"/>
      <c r="C80" s="45"/>
      <c r="D80" s="239">
        <f>'Team 1'!D80</f>
        <v>0</v>
      </c>
      <c r="E80" s="1218" t="s">
        <v>3548</v>
      </c>
      <c r="F80" s="1218" t="s">
        <v>3370</v>
      </c>
      <c r="G80" s="1218"/>
      <c r="H80" s="839"/>
      <c r="I80" s="252" t="str">
        <f t="shared" si="12"/>
        <v xml:space="preserve">Jess </v>
      </c>
      <c r="J80" s="24" t="str">
        <f t="shared" si="13"/>
        <v>,Jess</v>
      </c>
      <c r="K80" s="57">
        <f t="shared" si="11"/>
        <v>0</v>
      </c>
      <c r="L80" s="30" t="str">
        <f t="shared" si="16"/>
        <v>000100</v>
      </c>
      <c r="M80" s="50">
        <f t="shared" si="17"/>
        <v>0</v>
      </c>
      <c r="N80" s="9"/>
      <c r="O80" s="94"/>
      <c r="P80" s="94"/>
      <c r="Q80" s="9"/>
      <c r="R80" s="9"/>
      <c r="S80" s="9"/>
      <c r="T80" s="9"/>
      <c r="U80" s="9"/>
      <c r="V80" s="9"/>
      <c r="W80" s="9"/>
      <c r="X80" s="9"/>
      <c r="Y80" s="9"/>
      <c r="Z80" s="9"/>
      <c r="AA80" s="9"/>
      <c r="AB80" s="9"/>
      <c r="AC80" s="9"/>
      <c r="AD80" s="1683"/>
      <c r="AE80" s="1682"/>
      <c r="AF80" s="289"/>
      <c r="AG80" s="77"/>
      <c r="AH80" s="293" t="str">
        <f t="shared" si="14"/>
        <v>1146023</v>
      </c>
      <c r="AI80" s="293" t="str">
        <f t="shared" si="14"/>
        <v>Jess</v>
      </c>
      <c r="AJ80" s="293">
        <f t="shared" si="14"/>
        <v>0</v>
      </c>
      <c r="AK80" s="293"/>
      <c r="AL80" s="293"/>
      <c r="AM80" s="293"/>
      <c r="AN80" s="318"/>
      <c r="AO80" s="94"/>
    </row>
    <row r="81" spans="1:41" ht="20.45" customHeight="1" x14ac:dyDescent="0.25">
      <c r="A81" s="1708"/>
      <c r="B81" s="1718"/>
      <c r="C81" s="45"/>
      <c r="D81" s="239">
        <f>'Team 1'!D81</f>
        <v>0</v>
      </c>
      <c r="E81" s="1218" t="s">
        <v>3539</v>
      </c>
      <c r="F81" s="1218" t="s">
        <v>3362</v>
      </c>
      <c r="G81" s="1218"/>
      <c r="H81" s="839"/>
      <c r="I81" s="252" t="str">
        <f t="shared" si="12"/>
        <v xml:space="preserve">Lily  </v>
      </c>
      <c r="J81" s="24" t="str">
        <f t="shared" si="13"/>
        <v xml:space="preserve">,Lily </v>
      </c>
      <c r="K81" s="57">
        <f t="shared" si="11"/>
        <v>0</v>
      </c>
      <c r="L81" s="30" t="str">
        <f t="shared" si="16"/>
        <v>000100</v>
      </c>
      <c r="M81" s="50">
        <f t="shared" si="17"/>
        <v>0</v>
      </c>
      <c r="N81" s="9"/>
      <c r="O81" s="94"/>
      <c r="P81" s="94"/>
      <c r="Q81" s="9"/>
      <c r="R81" s="9"/>
      <c r="S81" s="9"/>
      <c r="T81" s="9"/>
      <c r="U81" s="9"/>
      <c r="V81" s="9"/>
      <c r="W81" s="9"/>
      <c r="X81" s="9"/>
      <c r="Y81" s="9"/>
      <c r="Z81" s="9"/>
      <c r="AA81" s="9"/>
      <c r="AB81" s="9"/>
      <c r="AC81" s="9"/>
      <c r="AD81" s="1683"/>
      <c r="AE81" s="1682"/>
      <c r="AF81" s="289"/>
      <c r="AG81" s="77"/>
      <c r="AH81" s="293" t="str">
        <f t="shared" si="14"/>
        <v>1199099</v>
      </c>
      <c r="AI81" s="293" t="str">
        <f t="shared" si="14"/>
        <v xml:space="preserve">Lily </v>
      </c>
      <c r="AJ81" s="293">
        <f t="shared" si="14"/>
        <v>0</v>
      </c>
      <c r="AK81" s="293"/>
      <c r="AL81" s="293"/>
      <c r="AM81" s="293"/>
      <c r="AN81" s="318"/>
      <c r="AO81" s="94"/>
    </row>
    <row r="82" spans="1:41" ht="20.45" customHeight="1" x14ac:dyDescent="0.25">
      <c r="A82" s="1706">
        <v>46</v>
      </c>
      <c r="B82" s="1717" t="s">
        <v>57</v>
      </c>
      <c r="C82" s="44"/>
      <c r="D82" s="239">
        <f>'Team 1'!D82</f>
        <v>0</v>
      </c>
      <c r="E82" s="1218" t="s">
        <v>3552</v>
      </c>
      <c r="F82" s="1218" t="s">
        <v>3373</v>
      </c>
      <c r="G82" s="1218"/>
      <c r="H82" s="839"/>
      <c r="I82" s="252" t="str">
        <f t="shared" si="12"/>
        <v xml:space="preserve">Michael </v>
      </c>
      <c r="J82" s="24" t="str">
        <f t="shared" si="13"/>
        <v>,Michael</v>
      </c>
      <c r="K82" s="57">
        <f t="shared" si="11"/>
        <v>0</v>
      </c>
      <c r="L82" s="30" t="str">
        <f t="shared" si="16"/>
        <v>000100</v>
      </c>
      <c r="M82" s="50">
        <f t="shared" si="17"/>
        <v>0</v>
      </c>
      <c r="N82" s="9"/>
      <c r="O82" s="94"/>
      <c r="P82" s="94"/>
      <c r="Q82" s="9"/>
      <c r="R82" s="9"/>
      <c r="S82" s="9"/>
      <c r="T82" s="9"/>
      <c r="U82" s="9"/>
      <c r="V82" s="9"/>
      <c r="W82" s="9"/>
      <c r="X82" s="9"/>
      <c r="Y82" s="9"/>
      <c r="Z82" s="9"/>
      <c r="AA82" s="9"/>
      <c r="AB82" s="9"/>
      <c r="AC82" s="9"/>
      <c r="AD82" s="1683">
        <v>46</v>
      </c>
      <c r="AE82" s="1681" t="s">
        <v>57</v>
      </c>
      <c r="AF82" s="288"/>
      <c r="AG82" s="76"/>
      <c r="AH82" s="293" t="str">
        <f t="shared" si="14"/>
        <v>1204872</v>
      </c>
      <c r="AI82" s="293" t="str">
        <f t="shared" si="14"/>
        <v>Michael</v>
      </c>
      <c r="AJ82" s="293">
        <f t="shared" si="14"/>
        <v>0</v>
      </c>
      <c r="AK82" s="293"/>
      <c r="AL82" s="293"/>
      <c r="AM82" s="293"/>
      <c r="AN82" s="318"/>
      <c r="AO82" s="94"/>
    </row>
    <row r="83" spans="1:41" ht="20.45" customHeight="1" x14ac:dyDescent="0.25">
      <c r="A83" s="1707"/>
      <c r="B83" s="1718"/>
      <c r="C83" s="45"/>
      <c r="D83" s="239">
        <f>'Team 1'!D83</f>
        <v>0</v>
      </c>
      <c r="E83" s="1218" t="s">
        <v>3551</v>
      </c>
      <c r="F83" s="1218" t="s">
        <v>3372</v>
      </c>
      <c r="G83" s="1218"/>
      <c r="H83" s="839"/>
      <c r="I83" s="252" t="str">
        <f t="shared" si="12"/>
        <v xml:space="preserve">Josh  </v>
      </c>
      <c r="J83" s="24" t="str">
        <f t="shared" si="13"/>
        <v xml:space="preserve">,Josh </v>
      </c>
      <c r="K83" s="57">
        <f t="shared" si="11"/>
        <v>0</v>
      </c>
      <c r="L83" s="30" t="str">
        <f t="shared" si="16"/>
        <v>000100</v>
      </c>
      <c r="M83" s="50">
        <f t="shared" si="17"/>
        <v>0</v>
      </c>
      <c r="N83" s="9"/>
      <c r="O83" s="94"/>
      <c r="P83" s="94"/>
      <c r="Q83" s="9"/>
      <c r="R83" s="9"/>
      <c r="S83" s="9"/>
      <c r="T83" s="9"/>
      <c r="U83" s="9"/>
      <c r="V83" s="9"/>
      <c r="W83" s="9"/>
      <c r="X83" s="9"/>
      <c r="Y83" s="9"/>
      <c r="Z83" s="9"/>
      <c r="AA83" s="9"/>
      <c r="AB83" s="9"/>
      <c r="AC83" s="9"/>
      <c r="AD83" s="1683"/>
      <c r="AE83" s="1682"/>
      <c r="AF83" s="289"/>
      <c r="AG83" s="77"/>
      <c r="AH83" s="293" t="str">
        <f t="shared" si="14"/>
        <v>961445</v>
      </c>
      <c r="AI83" s="293" t="str">
        <f t="shared" si="14"/>
        <v xml:space="preserve">Josh </v>
      </c>
      <c r="AJ83" s="293">
        <f t="shared" si="14"/>
        <v>0</v>
      </c>
      <c r="AK83" s="293"/>
      <c r="AL83" s="293"/>
      <c r="AM83" s="293"/>
      <c r="AN83" s="318"/>
      <c r="AO83" s="94"/>
    </row>
    <row r="84" spans="1:41" ht="20.45" customHeight="1" x14ac:dyDescent="0.25">
      <c r="A84" s="1707"/>
      <c r="B84" s="1718"/>
      <c r="C84" s="45"/>
      <c r="D84" s="239">
        <f>'Team 1'!D84</f>
        <v>0</v>
      </c>
      <c r="E84" s="1218" t="s">
        <v>3553</v>
      </c>
      <c r="F84" s="1218" t="s">
        <v>3336</v>
      </c>
      <c r="G84" s="1218"/>
      <c r="H84" s="839"/>
      <c r="I84" s="252" t="str">
        <f t="shared" si="12"/>
        <v xml:space="preserve">Max </v>
      </c>
      <c r="J84" s="24" t="str">
        <f t="shared" si="13"/>
        <v>,Max</v>
      </c>
      <c r="K84" s="57">
        <f t="shared" si="11"/>
        <v>0</v>
      </c>
      <c r="L84" s="30" t="str">
        <f t="shared" si="16"/>
        <v>000100</v>
      </c>
      <c r="M84" s="50">
        <f t="shared" si="17"/>
        <v>0</v>
      </c>
      <c r="N84" s="9"/>
      <c r="O84" s="94"/>
      <c r="P84" s="94"/>
      <c r="Q84" s="9"/>
      <c r="R84" s="9"/>
      <c r="S84" s="9"/>
      <c r="T84" s="9"/>
      <c r="U84" s="9"/>
      <c r="V84" s="9"/>
      <c r="W84" s="9"/>
      <c r="X84" s="9"/>
      <c r="Y84" s="9"/>
      <c r="Z84" s="9"/>
      <c r="AA84" s="9"/>
      <c r="AB84" s="9"/>
      <c r="AC84" s="9"/>
      <c r="AD84" s="1683"/>
      <c r="AE84" s="1682"/>
      <c r="AF84" s="289"/>
      <c r="AG84" s="77"/>
      <c r="AH84" s="293" t="str">
        <f t="shared" si="14"/>
        <v>1199101</v>
      </c>
      <c r="AI84" s="293" t="str">
        <f t="shared" si="14"/>
        <v>Max</v>
      </c>
      <c r="AJ84" s="293">
        <f t="shared" si="14"/>
        <v>0</v>
      </c>
      <c r="AK84" s="293"/>
      <c r="AL84" s="293"/>
      <c r="AM84" s="293"/>
      <c r="AN84" s="318"/>
      <c r="AO84" s="94"/>
    </row>
    <row r="85" spans="1:41" ht="20.45" customHeight="1" x14ac:dyDescent="0.25">
      <c r="A85" s="1708"/>
      <c r="B85" s="1718"/>
      <c r="C85" s="45"/>
      <c r="D85" s="239">
        <f>'Team 1'!D85</f>
        <v>0</v>
      </c>
      <c r="E85" s="1218" t="s">
        <v>3550</v>
      </c>
      <c r="F85" s="1218" t="s">
        <v>3372</v>
      </c>
      <c r="G85" s="1218"/>
      <c r="H85" s="839"/>
      <c r="I85" s="252" t="str">
        <f t="shared" si="12"/>
        <v xml:space="preserve">Josh  </v>
      </c>
      <c r="J85" s="24" t="str">
        <f t="shared" si="13"/>
        <v xml:space="preserve">,Josh </v>
      </c>
      <c r="K85" s="57">
        <f t="shared" si="11"/>
        <v>0</v>
      </c>
      <c r="L85" s="30" t="str">
        <f t="shared" si="16"/>
        <v>000100</v>
      </c>
      <c r="M85" s="50">
        <f t="shared" si="17"/>
        <v>0</v>
      </c>
      <c r="N85" s="9"/>
      <c r="O85" s="94"/>
      <c r="P85" s="94"/>
      <c r="Q85" s="9"/>
      <c r="R85" s="9"/>
      <c r="S85" s="9"/>
      <c r="T85" s="9"/>
      <c r="U85" s="9"/>
      <c r="V85" s="9"/>
      <c r="W85" s="9"/>
      <c r="X85" s="9"/>
      <c r="Y85" s="9"/>
      <c r="Z85" s="9"/>
      <c r="AA85" s="9"/>
      <c r="AB85" s="9"/>
      <c r="AC85" s="9"/>
      <c r="AD85" s="1683"/>
      <c r="AE85" s="1682"/>
      <c r="AF85" s="289"/>
      <c r="AG85" s="77"/>
      <c r="AH85" s="293" t="str">
        <f t="shared" si="14"/>
        <v>1199096</v>
      </c>
      <c r="AI85" s="293" t="str">
        <f t="shared" si="14"/>
        <v xml:space="preserve">Josh </v>
      </c>
      <c r="AJ85" s="293">
        <f t="shared" si="14"/>
        <v>0</v>
      </c>
      <c r="AK85" s="293"/>
      <c r="AL85" s="293"/>
      <c r="AM85" s="293"/>
      <c r="AN85" s="318"/>
      <c r="AO85" s="94"/>
    </row>
    <row r="86" spans="1:41" ht="20.45" customHeight="1" x14ac:dyDescent="0.25">
      <c r="A86" s="1712">
        <v>47</v>
      </c>
      <c r="B86" s="1715" t="s">
        <v>68</v>
      </c>
      <c r="C86" s="46"/>
      <c r="D86" s="239">
        <f>'Team 1'!D86</f>
        <v>0</v>
      </c>
      <c r="E86" s="1218" t="s">
        <v>3555</v>
      </c>
      <c r="F86" s="1218" t="s">
        <v>3375</v>
      </c>
      <c r="G86" s="1218"/>
      <c r="H86" s="839"/>
      <c r="I86" s="252" t="str">
        <f t="shared" si="12"/>
        <v xml:space="preserve">Eve </v>
      </c>
      <c r="J86" s="24" t="str">
        <f t="shared" si="13"/>
        <v>,Eve</v>
      </c>
      <c r="K86" s="57">
        <f t="shared" si="11"/>
        <v>0</v>
      </c>
      <c r="L86" s="30" t="str">
        <f t="shared" si="16"/>
        <v>000100</v>
      </c>
      <c r="M86" s="50">
        <f t="shared" ref="M86:M93" si="18">IF(K86=0,0,IF(K86&lt;9,"TOO YOUNG",IF(K86&lt;16,"OK","NOT ELIGIBLE")))</f>
        <v>0</v>
      </c>
      <c r="N86" s="9"/>
      <c r="O86" s="94"/>
      <c r="P86" s="94"/>
      <c r="Q86" s="9"/>
      <c r="R86" s="9"/>
      <c r="S86" s="9"/>
      <c r="T86" s="9"/>
      <c r="U86" s="9"/>
      <c r="V86" s="9"/>
      <c r="W86" s="9"/>
      <c r="X86" s="9"/>
      <c r="Y86" s="9"/>
      <c r="Z86" s="9"/>
      <c r="AA86" s="9"/>
      <c r="AB86" s="9"/>
      <c r="AC86" s="9"/>
      <c r="AD86" s="1683">
        <v>47</v>
      </c>
      <c r="AE86" s="1681" t="s">
        <v>68</v>
      </c>
      <c r="AF86" s="288"/>
      <c r="AG86" s="76"/>
      <c r="AH86" s="293" t="str">
        <f t="shared" si="14"/>
        <v>816849</v>
      </c>
      <c r="AI86" s="293" t="str">
        <f t="shared" si="14"/>
        <v>Eve</v>
      </c>
      <c r="AJ86" s="293">
        <f t="shared" si="14"/>
        <v>0</v>
      </c>
      <c r="AK86" s="293"/>
      <c r="AL86" s="293"/>
      <c r="AM86" s="293"/>
      <c r="AN86" s="318"/>
      <c r="AO86" s="94"/>
    </row>
    <row r="87" spans="1:41" ht="20.45" customHeight="1" x14ac:dyDescent="0.25">
      <c r="A87" s="1713"/>
      <c r="B87" s="1716"/>
      <c r="C87" s="43"/>
      <c r="D87" s="239">
        <f>'Team 1'!D87</f>
        <v>0</v>
      </c>
      <c r="E87" s="1218" t="s">
        <v>3557</v>
      </c>
      <c r="F87" s="1218" t="s">
        <v>3332</v>
      </c>
      <c r="G87" s="1218"/>
      <c r="H87" s="839"/>
      <c r="I87" s="252" t="str">
        <f t="shared" si="12"/>
        <v xml:space="preserve">Olivia </v>
      </c>
      <c r="J87" s="24" t="str">
        <f t="shared" si="13"/>
        <v>,Olivia</v>
      </c>
      <c r="K87" s="57">
        <f t="shared" si="11"/>
        <v>0</v>
      </c>
      <c r="L87" s="30" t="str">
        <f t="shared" si="16"/>
        <v>000100</v>
      </c>
      <c r="M87" s="50">
        <f t="shared" si="18"/>
        <v>0</v>
      </c>
      <c r="N87" s="9"/>
      <c r="O87" s="94"/>
      <c r="P87" s="94"/>
      <c r="Q87" s="9"/>
      <c r="R87" s="9"/>
      <c r="S87" s="9"/>
      <c r="T87" s="9"/>
      <c r="U87" s="9"/>
      <c r="V87" s="9"/>
      <c r="W87" s="9"/>
      <c r="X87" s="9"/>
      <c r="Y87" s="9"/>
      <c r="Z87" s="9"/>
      <c r="AA87" s="9"/>
      <c r="AB87" s="9"/>
      <c r="AC87" s="9"/>
      <c r="AD87" s="1683"/>
      <c r="AE87" s="1682"/>
      <c r="AF87" s="289"/>
      <c r="AG87" s="77"/>
      <c r="AH87" s="293" t="str">
        <f t="shared" si="14"/>
        <v>872138</v>
      </c>
      <c r="AI87" s="293" t="str">
        <f t="shared" si="14"/>
        <v>Olivia</v>
      </c>
      <c r="AJ87" s="293">
        <f t="shared" si="14"/>
        <v>0</v>
      </c>
      <c r="AK87" s="293"/>
      <c r="AL87" s="293"/>
      <c r="AM87" s="293"/>
      <c r="AN87" s="318"/>
      <c r="AO87" s="94"/>
    </row>
    <row r="88" spans="1:41" ht="20.45" customHeight="1" x14ac:dyDescent="0.25">
      <c r="A88" s="1713"/>
      <c r="B88" s="1716"/>
      <c r="C88" s="43"/>
      <c r="D88" s="239">
        <f>'Team 1'!D88</f>
        <v>0</v>
      </c>
      <c r="E88" s="1218" t="s">
        <v>3556</v>
      </c>
      <c r="F88" s="1218" t="s">
        <v>3376</v>
      </c>
      <c r="G88" s="1218"/>
      <c r="H88" s="839"/>
      <c r="I88" s="252" t="str">
        <f t="shared" si="12"/>
        <v xml:space="preserve">Iona </v>
      </c>
      <c r="J88" s="24" t="str">
        <f t="shared" si="13"/>
        <v>,Iona</v>
      </c>
      <c r="K88" s="57">
        <f t="shared" si="11"/>
        <v>0</v>
      </c>
      <c r="L88" s="30" t="str">
        <f t="shared" si="16"/>
        <v>000100</v>
      </c>
      <c r="M88" s="50">
        <f t="shared" si="18"/>
        <v>0</v>
      </c>
      <c r="N88" s="9"/>
      <c r="O88" s="94"/>
      <c r="P88" s="94"/>
      <c r="Q88" s="9"/>
      <c r="R88" s="9"/>
      <c r="S88" s="9"/>
      <c r="T88" s="9"/>
      <c r="U88" s="9"/>
      <c r="V88" s="9"/>
      <c r="W88" s="9"/>
      <c r="X88" s="9"/>
      <c r="Y88" s="9"/>
      <c r="Z88" s="9"/>
      <c r="AA88" s="9"/>
      <c r="AB88" s="9"/>
      <c r="AC88" s="9"/>
      <c r="AD88" s="1683"/>
      <c r="AE88" s="1682"/>
      <c r="AF88" s="289"/>
      <c r="AG88" s="77"/>
      <c r="AH88" s="293" t="str">
        <f t="shared" si="14"/>
        <v>1118029</v>
      </c>
      <c r="AI88" s="293" t="str">
        <f t="shared" si="14"/>
        <v>Iona</v>
      </c>
      <c r="AJ88" s="293">
        <f t="shared" si="14"/>
        <v>0</v>
      </c>
      <c r="AK88" s="293"/>
      <c r="AL88" s="293"/>
      <c r="AM88" s="293"/>
      <c r="AN88" s="318"/>
      <c r="AO88" s="94"/>
    </row>
    <row r="89" spans="1:41" ht="20.45" customHeight="1" x14ac:dyDescent="0.25">
      <c r="A89" s="1714"/>
      <c r="B89" s="1716"/>
      <c r="C89" s="43"/>
      <c r="D89" s="239">
        <f>'Team 1'!D89</f>
        <v>0</v>
      </c>
      <c r="E89" s="1218" t="s">
        <v>3554</v>
      </c>
      <c r="F89" s="1218" t="s">
        <v>3374</v>
      </c>
      <c r="G89" s="1218"/>
      <c r="H89" s="839"/>
      <c r="I89" s="252" t="str">
        <f t="shared" si="12"/>
        <v xml:space="preserve">Kiara </v>
      </c>
      <c r="J89" s="24" t="str">
        <f t="shared" si="13"/>
        <v>,Kiara</v>
      </c>
      <c r="K89" s="57">
        <f t="shared" si="11"/>
        <v>0</v>
      </c>
      <c r="L89" s="30" t="str">
        <f t="shared" si="16"/>
        <v>000100</v>
      </c>
      <c r="M89" s="50">
        <f t="shared" si="18"/>
        <v>0</v>
      </c>
      <c r="N89" s="9"/>
      <c r="O89" s="94"/>
      <c r="P89" s="94"/>
      <c r="Q89" s="9"/>
      <c r="R89" s="9"/>
      <c r="S89" s="9"/>
      <c r="T89" s="9"/>
      <c r="U89" s="9"/>
      <c r="V89" s="9"/>
      <c r="W89" s="9"/>
      <c r="X89" s="9"/>
      <c r="Y89" s="9"/>
      <c r="Z89" s="9"/>
      <c r="AA89" s="9"/>
      <c r="AB89" s="9"/>
      <c r="AC89" s="9"/>
      <c r="AD89" s="1683"/>
      <c r="AE89" s="1682"/>
      <c r="AF89" s="289"/>
      <c r="AG89" s="77"/>
      <c r="AH89" s="293" t="str">
        <f t="shared" si="14"/>
        <v>1182710</v>
      </c>
      <c r="AI89" s="293" t="str">
        <f t="shared" si="14"/>
        <v>Kiara</v>
      </c>
      <c r="AJ89" s="293">
        <f t="shared" si="14"/>
        <v>0</v>
      </c>
      <c r="AK89" s="293"/>
      <c r="AL89" s="293"/>
      <c r="AM89" s="293"/>
      <c r="AN89" s="318"/>
      <c r="AO89" s="94"/>
    </row>
    <row r="90" spans="1:41" ht="20.45" customHeight="1" x14ac:dyDescent="0.25">
      <c r="A90" s="1712">
        <v>48</v>
      </c>
      <c r="B90" s="1715" t="s">
        <v>69</v>
      </c>
      <c r="C90" s="46"/>
      <c r="D90" s="239">
        <f>'Team 1'!D90</f>
        <v>0</v>
      </c>
      <c r="E90" s="1218" t="s">
        <v>3558</v>
      </c>
      <c r="F90" s="1218" t="s">
        <v>3559</v>
      </c>
      <c r="G90" s="1218"/>
      <c r="H90" s="839"/>
      <c r="I90" s="252" t="str">
        <f t="shared" si="12"/>
        <v xml:space="preserve">Fabian </v>
      </c>
      <c r="J90" s="24" t="str">
        <f t="shared" si="13"/>
        <v>,Fabian</v>
      </c>
      <c r="K90" s="57">
        <f t="shared" si="11"/>
        <v>0</v>
      </c>
      <c r="L90" s="30" t="str">
        <f t="shared" si="16"/>
        <v>000100</v>
      </c>
      <c r="M90" s="50">
        <f t="shared" si="18"/>
        <v>0</v>
      </c>
      <c r="N90" s="9"/>
      <c r="O90" s="94"/>
      <c r="P90" s="94"/>
      <c r="Q90" s="9"/>
      <c r="R90" s="9"/>
      <c r="S90" s="9"/>
      <c r="T90" s="9"/>
      <c r="U90" s="9"/>
      <c r="V90" s="9"/>
      <c r="W90" s="9"/>
      <c r="X90" s="9"/>
      <c r="Y90" s="9"/>
      <c r="Z90" s="9"/>
      <c r="AA90" s="9"/>
      <c r="AB90" s="9"/>
      <c r="AC90" s="9"/>
      <c r="AD90" s="1683">
        <v>48</v>
      </c>
      <c r="AE90" s="1681" t="s">
        <v>69</v>
      </c>
      <c r="AF90" s="288"/>
      <c r="AG90" s="76"/>
      <c r="AH90" s="293" t="str">
        <f t="shared" si="14"/>
        <v>1146030</v>
      </c>
      <c r="AI90" s="293" t="str">
        <f t="shared" si="14"/>
        <v>Fabian</v>
      </c>
      <c r="AJ90" s="293">
        <f t="shared" si="14"/>
        <v>0</v>
      </c>
      <c r="AK90" s="293"/>
      <c r="AL90" s="293"/>
      <c r="AM90" s="293"/>
      <c r="AN90" s="318"/>
      <c r="AO90" s="94"/>
    </row>
    <row r="91" spans="1:41" ht="20.45" customHeight="1" x14ac:dyDescent="0.25">
      <c r="A91" s="1713"/>
      <c r="B91" s="1716"/>
      <c r="C91" s="43"/>
      <c r="D91" s="239">
        <f>'Team 1'!D91</f>
        <v>0</v>
      </c>
      <c r="E91" s="1218" t="s">
        <v>3562</v>
      </c>
      <c r="F91" s="1218" t="s">
        <v>3384</v>
      </c>
      <c r="G91" s="1218"/>
      <c r="H91" s="839"/>
      <c r="I91" s="252" t="str">
        <f t="shared" si="12"/>
        <v xml:space="preserve">James </v>
      </c>
      <c r="J91" s="24" t="str">
        <f t="shared" si="13"/>
        <v>,James</v>
      </c>
      <c r="K91" s="57">
        <f t="shared" si="11"/>
        <v>0</v>
      </c>
      <c r="L91" s="30" t="str">
        <f t="shared" si="16"/>
        <v>000100</v>
      </c>
      <c r="M91" s="50">
        <f t="shared" si="18"/>
        <v>0</v>
      </c>
      <c r="N91" s="9"/>
      <c r="O91" s="94"/>
      <c r="P91" s="94"/>
      <c r="Q91" s="9"/>
      <c r="R91" s="9"/>
      <c r="S91" s="9"/>
      <c r="T91" s="9"/>
      <c r="U91" s="9"/>
      <c r="V91" s="9"/>
      <c r="W91" s="9"/>
      <c r="X91" s="9"/>
      <c r="Y91" s="9"/>
      <c r="Z91" s="9"/>
      <c r="AA91" s="9"/>
      <c r="AB91" s="9"/>
      <c r="AC91" s="9"/>
      <c r="AD91" s="1683"/>
      <c r="AE91" s="1682"/>
      <c r="AF91" s="289"/>
      <c r="AG91" s="77"/>
      <c r="AH91" s="293" t="str">
        <f t="shared" si="14"/>
        <v>922370</v>
      </c>
      <c r="AI91" s="293" t="str">
        <f t="shared" si="14"/>
        <v>James</v>
      </c>
      <c r="AJ91" s="293">
        <f t="shared" si="14"/>
        <v>0</v>
      </c>
      <c r="AK91" s="293"/>
      <c r="AL91" s="293"/>
      <c r="AM91" s="293"/>
      <c r="AN91" s="318"/>
      <c r="AO91" s="94"/>
    </row>
    <row r="92" spans="1:41" ht="20.45" customHeight="1" x14ac:dyDescent="0.25">
      <c r="A92" s="1713"/>
      <c r="B92" s="1716"/>
      <c r="C92" s="43"/>
      <c r="D92" s="239">
        <f>'Team 1'!D92</f>
        <v>0</v>
      </c>
      <c r="E92" s="1218" t="s">
        <v>3560</v>
      </c>
      <c r="F92" s="1218" t="s">
        <v>3377</v>
      </c>
      <c r="G92" s="1218"/>
      <c r="H92" s="839"/>
      <c r="I92" s="252" t="str">
        <f t="shared" si="12"/>
        <v xml:space="preserve">Connor </v>
      </c>
      <c r="J92" s="24" t="str">
        <f t="shared" si="13"/>
        <v>,Connor</v>
      </c>
      <c r="K92" s="57">
        <f t="shared" si="11"/>
        <v>0</v>
      </c>
      <c r="L92" s="30" t="str">
        <f t="shared" si="16"/>
        <v>000100</v>
      </c>
      <c r="M92" s="50">
        <f t="shared" si="18"/>
        <v>0</v>
      </c>
      <c r="N92" s="9"/>
      <c r="O92" s="94"/>
      <c r="P92" s="94"/>
      <c r="Q92" s="9"/>
      <c r="R92" s="9"/>
      <c r="S92" s="9"/>
      <c r="T92" s="9"/>
      <c r="U92" s="9"/>
      <c r="V92" s="9"/>
      <c r="W92" s="9"/>
      <c r="X92" s="9"/>
      <c r="Y92" s="9"/>
      <c r="Z92" s="9"/>
      <c r="AA92" s="9"/>
      <c r="AB92" s="9"/>
      <c r="AC92" s="9"/>
      <c r="AD92" s="1683"/>
      <c r="AE92" s="1682"/>
      <c r="AF92" s="289"/>
      <c r="AG92" s="77"/>
      <c r="AH92" s="293" t="str">
        <f t="shared" si="14"/>
        <v>961399</v>
      </c>
      <c r="AI92" s="293" t="str">
        <f t="shared" si="14"/>
        <v>Connor</v>
      </c>
      <c r="AJ92" s="293">
        <f t="shared" si="14"/>
        <v>0</v>
      </c>
      <c r="AK92" s="293"/>
      <c r="AL92" s="293"/>
      <c r="AM92" s="293"/>
      <c r="AN92" s="318"/>
      <c r="AO92" s="94"/>
    </row>
    <row r="93" spans="1:41" ht="20.45" customHeight="1" x14ac:dyDescent="0.25">
      <c r="A93" s="1714"/>
      <c r="B93" s="1716"/>
      <c r="C93" s="43"/>
      <c r="D93" s="239">
        <f>'Team 1'!D93</f>
        <v>0</v>
      </c>
      <c r="E93" s="1218" t="s">
        <v>3561</v>
      </c>
      <c r="F93" s="1218" t="s">
        <v>3342</v>
      </c>
      <c r="G93" s="1218"/>
      <c r="H93" s="839"/>
      <c r="I93" s="252" t="str">
        <f t="shared" si="12"/>
        <v xml:space="preserve">Matthew </v>
      </c>
      <c r="J93" s="24" t="str">
        <f t="shared" si="13"/>
        <v>,Matthew</v>
      </c>
      <c r="K93" s="57">
        <f t="shared" si="11"/>
        <v>0</v>
      </c>
      <c r="L93" s="30" t="str">
        <f t="shared" si="16"/>
        <v>000100</v>
      </c>
      <c r="M93" s="50">
        <f t="shared" si="18"/>
        <v>0</v>
      </c>
      <c r="N93" s="9"/>
      <c r="O93" s="94"/>
      <c r="P93" s="94"/>
      <c r="Q93" s="9"/>
      <c r="R93" s="9"/>
      <c r="S93" s="9"/>
      <c r="T93" s="9"/>
      <c r="U93" s="9"/>
      <c r="V93" s="9"/>
      <c r="W93" s="9"/>
      <c r="X93" s="9"/>
      <c r="Y93" s="9"/>
      <c r="Z93" s="9"/>
      <c r="AA93" s="9"/>
      <c r="AB93" s="9"/>
      <c r="AC93" s="9"/>
      <c r="AD93" s="1683"/>
      <c r="AE93" s="1682"/>
      <c r="AF93" s="289"/>
      <c r="AG93" s="77"/>
      <c r="AH93" s="293" t="str">
        <f t="shared" si="14"/>
        <v>961407</v>
      </c>
      <c r="AI93" s="293" t="str">
        <f t="shared" si="14"/>
        <v>Matthew</v>
      </c>
      <c r="AJ93" s="293">
        <f t="shared" si="14"/>
        <v>0</v>
      </c>
      <c r="AK93" s="293"/>
      <c r="AL93" s="293"/>
      <c r="AM93" s="293"/>
      <c r="AN93" s="318"/>
      <c r="AO93" s="94"/>
    </row>
    <row r="94" spans="1:41" ht="20.45" customHeight="1" x14ac:dyDescent="0.25">
      <c r="A94" s="1709">
        <v>49</v>
      </c>
      <c r="B94" s="1710" t="s">
        <v>82</v>
      </c>
      <c r="C94" s="47"/>
      <c r="D94" s="239">
        <f>'Team 1'!D94</f>
        <v>0</v>
      </c>
      <c r="E94" s="1218" t="s">
        <v>3563</v>
      </c>
      <c r="F94" s="1218" t="s">
        <v>3378</v>
      </c>
      <c r="G94" s="1218"/>
      <c r="H94" s="839"/>
      <c r="I94" s="252" t="str">
        <f t="shared" si="12"/>
        <v xml:space="preserve">Mollie  </v>
      </c>
      <c r="J94" s="24" t="str">
        <f t="shared" si="13"/>
        <v xml:space="preserve">,Mollie </v>
      </c>
      <c r="K94" s="57">
        <f t="shared" si="11"/>
        <v>0</v>
      </c>
      <c r="L94" s="30" t="str">
        <f t="shared" si="16"/>
        <v>000100</v>
      </c>
      <c r="M94" s="31">
        <f t="shared" ref="M94:M105" si="19">IF(K94=0,0,IF(K94&lt;9,"TOO YOUNG",IF(K94&lt;60,"OK","BIT OLD MAYBE")))</f>
        <v>0</v>
      </c>
      <c r="N94" s="9"/>
      <c r="O94" s="94"/>
      <c r="P94" s="94"/>
      <c r="Q94" s="20"/>
      <c r="R94" s="20"/>
      <c r="S94" s="20"/>
      <c r="T94" s="20"/>
      <c r="U94" s="20"/>
      <c r="V94" s="20"/>
      <c r="W94" s="20"/>
      <c r="X94" s="20"/>
      <c r="Y94" s="20"/>
      <c r="Z94" s="20"/>
      <c r="AA94" s="20"/>
      <c r="AB94" s="20"/>
      <c r="AC94" s="20"/>
      <c r="AD94" s="1683">
        <v>49</v>
      </c>
      <c r="AE94" s="1681" t="s">
        <v>82</v>
      </c>
      <c r="AF94" s="288"/>
      <c r="AG94" s="76"/>
      <c r="AH94" s="293" t="str">
        <f t="shared" si="14"/>
        <v>483366</v>
      </c>
      <c r="AI94" s="293" t="str">
        <f t="shared" si="14"/>
        <v xml:space="preserve">Mollie </v>
      </c>
      <c r="AJ94" s="293">
        <f t="shared" si="14"/>
        <v>0</v>
      </c>
      <c r="AK94" s="293"/>
      <c r="AL94" s="293"/>
      <c r="AM94" s="293"/>
      <c r="AN94" s="318"/>
      <c r="AO94" s="94"/>
    </row>
    <row r="95" spans="1:41" ht="20.45" customHeight="1" x14ac:dyDescent="0.25">
      <c r="A95" s="1709"/>
      <c r="B95" s="1711"/>
      <c r="C95" s="48"/>
      <c r="D95" s="239">
        <f>'Team 1'!D95</f>
        <v>0</v>
      </c>
      <c r="E95" s="1218" t="s">
        <v>3565</v>
      </c>
      <c r="F95" s="1218" t="s">
        <v>3380</v>
      </c>
      <c r="G95" s="1218"/>
      <c r="H95" s="839"/>
      <c r="I95" s="252" t="str">
        <f t="shared" si="12"/>
        <v xml:space="preserve">Kenzie </v>
      </c>
      <c r="J95" s="24" t="str">
        <f t="shared" si="13"/>
        <v>,Kenzie</v>
      </c>
      <c r="K95" s="57">
        <f t="shared" si="11"/>
        <v>0</v>
      </c>
      <c r="L95" s="30" t="str">
        <f t="shared" si="16"/>
        <v>000100</v>
      </c>
      <c r="M95" s="31">
        <f t="shared" si="19"/>
        <v>0</v>
      </c>
      <c r="N95" s="9"/>
      <c r="O95" s="94"/>
      <c r="P95" s="94"/>
      <c r="Q95" s="20"/>
      <c r="R95" s="20"/>
      <c r="S95" s="20"/>
      <c r="T95" s="20"/>
      <c r="U95" s="20"/>
      <c r="V95" s="20"/>
      <c r="W95" s="20"/>
      <c r="X95" s="20"/>
      <c r="Y95" s="20"/>
      <c r="Z95" s="20"/>
      <c r="AA95" s="20"/>
      <c r="AB95" s="20"/>
      <c r="AC95" s="20"/>
      <c r="AD95" s="1683"/>
      <c r="AE95" s="1682"/>
      <c r="AF95" s="289"/>
      <c r="AG95" s="77"/>
      <c r="AH95" s="293" t="str">
        <f t="shared" si="14"/>
        <v>506683</v>
      </c>
      <c r="AI95" s="293" t="str">
        <f t="shared" si="14"/>
        <v>Kenzie</v>
      </c>
      <c r="AJ95" s="293">
        <f t="shared" si="14"/>
        <v>0</v>
      </c>
      <c r="AK95" s="293"/>
      <c r="AL95" s="293"/>
      <c r="AM95" s="293"/>
      <c r="AN95" s="318"/>
      <c r="AO95" s="94"/>
    </row>
    <row r="96" spans="1:41" ht="20.45" customHeight="1" x14ac:dyDescent="0.25">
      <c r="A96" s="1709"/>
      <c r="B96" s="1711"/>
      <c r="C96" s="48"/>
      <c r="D96" s="239">
        <f>'Team 1'!D96</f>
        <v>0</v>
      </c>
      <c r="E96" s="1218" t="s">
        <v>3555</v>
      </c>
      <c r="F96" s="1218" t="s">
        <v>3375</v>
      </c>
      <c r="G96" s="1218"/>
      <c r="H96" s="839"/>
      <c r="I96" s="252" t="str">
        <f t="shared" si="12"/>
        <v xml:space="preserve">Eve </v>
      </c>
      <c r="J96" s="24" t="str">
        <f t="shared" si="13"/>
        <v>,Eve</v>
      </c>
      <c r="K96" s="57">
        <f t="shared" si="11"/>
        <v>0</v>
      </c>
      <c r="L96" s="30" t="str">
        <f t="shared" si="16"/>
        <v>000100</v>
      </c>
      <c r="M96" s="31">
        <f t="shared" si="19"/>
        <v>0</v>
      </c>
      <c r="N96" s="9"/>
      <c r="O96" s="94"/>
      <c r="P96" s="94"/>
      <c r="Q96" s="20"/>
      <c r="R96" s="20"/>
      <c r="S96" s="20"/>
      <c r="T96" s="20"/>
      <c r="U96" s="20"/>
      <c r="V96" s="20"/>
      <c r="W96" s="20"/>
      <c r="X96" s="20"/>
      <c r="Y96" s="20"/>
      <c r="Z96" s="20"/>
      <c r="AA96" s="20"/>
      <c r="AB96" s="20"/>
      <c r="AC96" s="20"/>
      <c r="AD96" s="1683"/>
      <c r="AE96" s="1682"/>
      <c r="AF96" s="289"/>
      <c r="AG96" s="77"/>
      <c r="AH96" s="293" t="str">
        <f t="shared" si="14"/>
        <v>816849</v>
      </c>
      <c r="AI96" s="293" t="str">
        <f t="shared" si="14"/>
        <v>Eve</v>
      </c>
      <c r="AJ96" s="293">
        <f t="shared" si="14"/>
        <v>0</v>
      </c>
      <c r="AK96" s="293"/>
      <c r="AL96" s="293"/>
      <c r="AM96" s="293"/>
      <c r="AN96" s="318"/>
      <c r="AO96" s="94"/>
    </row>
    <row r="97" spans="1:41" ht="20.45" customHeight="1" x14ac:dyDescent="0.25">
      <c r="A97" s="1709"/>
      <c r="B97" s="1711"/>
      <c r="C97" s="48"/>
      <c r="D97" s="239">
        <f>'Team 1'!D97</f>
        <v>0</v>
      </c>
      <c r="E97" s="1218" t="s">
        <v>3564</v>
      </c>
      <c r="F97" s="1218" t="s">
        <v>3379</v>
      </c>
      <c r="G97" s="1218"/>
      <c r="I97" s="252" t="str">
        <f t="shared" si="12"/>
        <v xml:space="preserve">Mia </v>
      </c>
      <c r="J97" s="24" t="str">
        <f t="shared" si="13"/>
        <v>,Mia</v>
      </c>
      <c r="K97" s="57">
        <f t="shared" si="11"/>
        <v>0</v>
      </c>
      <c r="L97" s="30" t="str">
        <f t="shared" si="16"/>
        <v>000100</v>
      </c>
      <c r="M97" s="31">
        <f t="shared" si="19"/>
        <v>0</v>
      </c>
      <c r="N97" s="9"/>
      <c r="O97" s="94"/>
      <c r="P97" s="94"/>
      <c r="Q97" s="20"/>
      <c r="R97" s="20"/>
      <c r="S97" s="20"/>
      <c r="T97" s="20"/>
      <c r="U97" s="20"/>
      <c r="V97" s="20"/>
      <c r="W97" s="20"/>
      <c r="X97" s="20"/>
      <c r="Y97" s="20"/>
      <c r="Z97" s="20"/>
      <c r="AA97" s="20"/>
      <c r="AB97" s="20"/>
      <c r="AC97" s="20"/>
      <c r="AD97" s="1683"/>
      <c r="AE97" s="1682"/>
      <c r="AF97" s="289"/>
      <c r="AG97" s="77"/>
      <c r="AH97" s="293" t="str">
        <f t="shared" si="14"/>
        <v>757443</v>
      </c>
      <c r="AI97" s="293" t="str">
        <f t="shared" si="14"/>
        <v>Mia</v>
      </c>
      <c r="AJ97" s="293">
        <f t="shared" si="14"/>
        <v>0</v>
      </c>
      <c r="AK97" s="293"/>
      <c r="AL97" s="293"/>
      <c r="AM97" s="293"/>
      <c r="AN97" s="318"/>
      <c r="AO97" s="94"/>
    </row>
    <row r="98" spans="1:41" ht="20.45" customHeight="1" x14ac:dyDescent="0.25">
      <c r="A98" s="1709"/>
      <c r="B98" s="1711"/>
      <c r="C98" s="47"/>
      <c r="D98" s="239">
        <f>'Team 1'!D98</f>
        <v>0</v>
      </c>
      <c r="E98" s="1218" t="s">
        <v>3557</v>
      </c>
      <c r="F98" s="1218" t="s">
        <v>3332</v>
      </c>
      <c r="G98" s="1218"/>
      <c r="H98" s="839"/>
      <c r="I98" s="252" t="str">
        <f t="shared" si="12"/>
        <v xml:space="preserve">Olivia </v>
      </c>
      <c r="J98" s="24" t="str">
        <f t="shared" si="13"/>
        <v>,Olivia</v>
      </c>
      <c r="K98" s="57">
        <f t="shared" si="11"/>
        <v>0</v>
      </c>
      <c r="L98" s="30" t="str">
        <f t="shared" si="16"/>
        <v>000100</v>
      </c>
      <c r="M98" s="31">
        <f t="shared" si="19"/>
        <v>0</v>
      </c>
      <c r="N98" s="9"/>
      <c r="O98" s="94"/>
      <c r="P98" s="94"/>
      <c r="Q98" s="20"/>
      <c r="R98" s="20"/>
      <c r="S98" s="20"/>
      <c r="T98" s="20"/>
      <c r="U98" s="20"/>
      <c r="V98" s="20"/>
      <c r="W98" s="20"/>
      <c r="X98" s="20"/>
      <c r="Y98" s="20"/>
      <c r="Z98" s="20"/>
      <c r="AA98" s="20"/>
      <c r="AB98" s="20"/>
      <c r="AC98" s="20"/>
      <c r="AD98" s="1683"/>
      <c r="AE98" s="1682"/>
      <c r="AF98" s="288"/>
      <c r="AG98" s="76"/>
      <c r="AH98" s="293" t="str">
        <f t="shared" si="14"/>
        <v>872138</v>
      </c>
      <c r="AI98" s="293" t="str">
        <f t="shared" si="14"/>
        <v>Olivia</v>
      </c>
      <c r="AJ98" s="293">
        <f t="shared" si="14"/>
        <v>0</v>
      </c>
      <c r="AK98" s="293"/>
      <c r="AL98" s="293"/>
      <c r="AM98" s="293"/>
      <c r="AN98" s="318"/>
      <c r="AO98" s="94"/>
    </row>
    <row r="99" spans="1:41" ht="20.45" customHeight="1" x14ac:dyDescent="0.25">
      <c r="A99" s="1709"/>
      <c r="B99" s="1711"/>
      <c r="C99" s="48"/>
      <c r="D99" s="239">
        <f>'Team 1'!D99</f>
        <v>0</v>
      </c>
      <c r="E99" s="1218" t="s">
        <v>3537</v>
      </c>
      <c r="F99" s="1218" t="s">
        <v>3360</v>
      </c>
      <c r="G99" s="1218"/>
      <c r="H99" s="839"/>
      <c r="I99" s="252" t="str">
        <f t="shared" si="12"/>
        <v xml:space="preserve">Amelia </v>
      </c>
      <c r="J99" s="24" t="str">
        <f t="shared" si="13"/>
        <v>,Amelia</v>
      </c>
      <c r="K99" s="57">
        <f t="shared" si="11"/>
        <v>0</v>
      </c>
      <c r="L99" s="30" t="str">
        <f t="shared" si="16"/>
        <v>000100</v>
      </c>
      <c r="M99" s="31">
        <f t="shared" si="19"/>
        <v>0</v>
      </c>
      <c r="N99" s="9"/>
      <c r="O99" s="94"/>
      <c r="P99" s="94"/>
      <c r="Q99" s="20"/>
      <c r="R99" s="20"/>
      <c r="S99" s="20"/>
      <c r="T99" s="20"/>
      <c r="U99" s="20"/>
      <c r="V99" s="20"/>
      <c r="W99" s="20"/>
      <c r="X99" s="20"/>
      <c r="Y99" s="20"/>
      <c r="Z99" s="20"/>
      <c r="AA99" s="20"/>
      <c r="AB99" s="20"/>
      <c r="AC99" s="20"/>
      <c r="AD99" s="1683"/>
      <c r="AE99" s="1682"/>
      <c r="AF99" s="289"/>
      <c r="AG99" s="77"/>
      <c r="AH99" s="293" t="str">
        <f t="shared" si="14"/>
        <v>474295</v>
      </c>
      <c r="AI99" s="293" t="str">
        <f t="shared" si="14"/>
        <v>Amelia</v>
      </c>
      <c r="AJ99" s="293">
        <f t="shared" si="14"/>
        <v>0</v>
      </c>
      <c r="AK99" s="293"/>
      <c r="AL99" s="293"/>
      <c r="AM99" s="293"/>
      <c r="AN99" s="318"/>
      <c r="AO99" s="94"/>
    </row>
    <row r="100" spans="1:41" ht="20.45" customHeight="1" x14ac:dyDescent="0.25">
      <c r="A100" s="1722">
        <v>50</v>
      </c>
      <c r="B100" s="1725" t="s">
        <v>83</v>
      </c>
      <c r="C100" s="48"/>
      <c r="D100" s="239">
        <f>'Team 1'!D100</f>
        <v>0</v>
      </c>
      <c r="E100" s="1218" t="s">
        <v>3569</v>
      </c>
      <c r="F100" s="1218" t="s">
        <v>3385</v>
      </c>
      <c r="G100" s="1218"/>
      <c r="H100" s="839"/>
      <c r="I100" s="252" t="str">
        <f t="shared" si="12"/>
        <v xml:space="preserve">Myles </v>
      </c>
      <c r="J100" s="24" t="str">
        <f t="shared" si="13"/>
        <v>,Myles</v>
      </c>
      <c r="K100" s="57">
        <f t="shared" ref="K100:K105" si="20">IF(H100=0,0,IF(COUNTBLANK(H100)=1,"",ROUNDDOWN((K$2-H100)/365.25,0)))</f>
        <v>0</v>
      </c>
      <c r="L100" s="30" t="str">
        <f t="shared" si="16"/>
        <v>000100</v>
      </c>
      <c r="M100" s="31">
        <f t="shared" si="19"/>
        <v>0</v>
      </c>
      <c r="N100" s="9"/>
      <c r="O100" s="94"/>
      <c r="P100" s="94"/>
      <c r="Q100" s="20"/>
      <c r="R100" s="20"/>
      <c r="S100" s="20"/>
      <c r="T100" s="20"/>
      <c r="U100" s="20"/>
      <c r="V100" s="20"/>
      <c r="W100" s="20"/>
      <c r="X100" s="20"/>
      <c r="Y100" s="20"/>
      <c r="Z100" s="20"/>
      <c r="AA100" s="20"/>
      <c r="AB100" s="20"/>
      <c r="AC100" s="20"/>
      <c r="AD100" s="1683">
        <v>50</v>
      </c>
      <c r="AE100" s="1681" t="s">
        <v>83</v>
      </c>
      <c r="AF100" s="289"/>
      <c r="AG100" s="77"/>
      <c r="AH100" s="293" t="str">
        <f t="shared" si="14"/>
        <v>1116647</v>
      </c>
      <c r="AI100" s="293" t="str">
        <f t="shared" si="14"/>
        <v>Myles</v>
      </c>
      <c r="AJ100" s="293">
        <f t="shared" si="14"/>
        <v>0</v>
      </c>
      <c r="AK100" s="293"/>
      <c r="AL100" s="293"/>
      <c r="AM100" s="293"/>
      <c r="AN100" s="318"/>
      <c r="AO100" s="94"/>
    </row>
    <row r="101" spans="1:41" ht="20.45" customHeight="1" x14ac:dyDescent="0.25">
      <c r="A101" s="1723"/>
      <c r="B101" s="1726"/>
      <c r="C101" s="48"/>
      <c r="D101" s="239">
        <f>'Team 1'!D101</f>
        <v>0</v>
      </c>
      <c r="E101" s="1218" t="s">
        <v>3566</v>
      </c>
      <c r="F101" s="1218" t="s">
        <v>3381</v>
      </c>
      <c r="G101" s="1218"/>
      <c r="H101" s="839"/>
      <c r="I101" s="252" t="str">
        <f t="shared" si="12"/>
        <v xml:space="preserve">Tom </v>
      </c>
      <c r="J101" s="24" t="str">
        <f t="shared" si="13"/>
        <v>,Tom</v>
      </c>
      <c r="K101" s="57">
        <f t="shared" si="20"/>
        <v>0</v>
      </c>
      <c r="L101" s="30" t="str">
        <f t="shared" si="16"/>
        <v>000100</v>
      </c>
      <c r="M101" s="31">
        <f t="shared" si="19"/>
        <v>0</v>
      </c>
      <c r="N101" s="9"/>
      <c r="O101" s="94"/>
      <c r="P101" s="94"/>
      <c r="Q101" s="20"/>
      <c r="R101" s="20"/>
      <c r="S101" s="20"/>
      <c r="T101" s="20"/>
      <c r="U101" s="20"/>
      <c r="V101" s="20"/>
      <c r="W101" s="20"/>
      <c r="X101" s="20"/>
      <c r="Y101" s="20"/>
      <c r="Z101" s="20"/>
      <c r="AA101" s="20"/>
      <c r="AB101" s="20"/>
      <c r="AC101" s="20"/>
      <c r="AD101" s="1683"/>
      <c r="AE101" s="1681"/>
      <c r="AF101" s="289"/>
      <c r="AG101" s="77"/>
      <c r="AH101" s="293" t="str">
        <f t="shared" si="14"/>
        <v>741954</v>
      </c>
      <c r="AI101" s="293" t="str">
        <f t="shared" si="14"/>
        <v>Tom</v>
      </c>
      <c r="AJ101" s="293">
        <f t="shared" si="14"/>
        <v>0</v>
      </c>
      <c r="AK101" s="293"/>
      <c r="AL101" s="293"/>
      <c r="AM101" s="293"/>
      <c r="AN101" s="318"/>
      <c r="AO101" s="94"/>
    </row>
    <row r="102" spans="1:41" ht="20.45" customHeight="1" x14ac:dyDescent="0.25">
      <c r="A102" s="1723"/>
      <c r="B102" s="1726"/>
      <c r="C102" s="39"/>
      <c r="D102" s="239">
        <f>'Team 1'!D102</f>
        <v>0</v>
      </c>
      <c r="E102" s="1218" t="s">
        <v>3538</v>
      </c>
      <c r="F102" s="1218" t="s">
        <v>3361</v>
      </c>
      <c r="G102" s="1218"/>
      <c r="H102" s="839"/>
      <c r="I102" s="56"/>
      <c r="J102" s="56"/>
      <c r="K102" s="57">
        <f t="shared" si="20"/>
        <v>0</v>
      </c>
      <c r="L102" s="30" t="str">
        <f t="shared" si="16"/>
        <v>000100</v>
      </c>
      <c r="M102" s="31">
        <f t="shared" si="19"/>
        <v>0</v>
      </c>
      <c r="N102" s="9"/>
      <c r="O102" s="94"/>
      <c r="P102" s="94"/>
      <c r="Q102" s="20"/>
      <c r="R102" s="20"/>
      <c r="S102" s="20"/>
      <c r="T102" s="20"/>
      <c r="U102" s="20"/>
      <c r="V102" s="20"/>
      <c r="W102" s="20"/>
      <c r="X102" s="20"/>
      <c r="Y102" s="20"/>
      <c r="Z102" s="20"/>
      <c r="AA102" s="20"/>
      <c r="AB102" s="20"/>
      <c r="AC102" s="20"/>
      <c r="AD102" s="1683"/>
      <c r="AE102" s="1681"/>
      <c r="AF102" s="301"/>
      <c r="AG102" s="302"/>
      <c r="AH102" s="293" t="str">
        <f t="shared" si="14"/>
        <v>734138</v>
      </c>
      <c r="AI102" s="293" t="str">
        <f t="shared" si="14"/>
        <v>Jamie</v>
      </c>
      <c r="AJ102" s="293">
        <f t="shared" si="14"/>
        <v>0</v>
      </c>
      <c r="AK102" s="293"/>
      <c r="AL102" s="293"/>
      <c r="AM102" s="293"/>
      <c r="AN102" s="318"/>
      <c r="AO102" s="94"/>
    </row>
    <row r="103" spans="1:41" ht="20.45" customHeight="1" x14ac:dyDescent="0.25">
      <c r="A103" s="1723"/>
      <c r="B103" s="1726"/>
      <c r="C103" s="39"/>
      <c r="D103" s="239">
        <f>'Team 1'!D103</f>
        <v>0</v>
      </c>
      <c r="E103" s="1218" t="s">
        <v>3567</v>
      </c>
      <c r="F103" s="1218" t="s">
        <v>3382</v>
      </c>
      <c r="G103" s="1218"/>
      <c r="H103" s="839"/>
      <c r="I103" s="56"/>
      <c r="J103" s="56"/>
      <c r="K103" s="57">
        <f t="shared" si="20"/>
        <v>0</v>
      </c>
      <c r="L103" s="30" t="str">
        <f t="shared" si="16"/>
        <v>000100</v>
      </c>
      <c r="M103" s="31">
        <f t="shared" si="19"/>
        <v>0</v>
      </c>
      <c r="N103" s="9"/>
      <c r="O103" s="94"/>
      <c r="P103" s="94"/>
      <c r="Q103" s="20"/>
      <c r="R103" s="20"/>
      <c r="S103" s="20"/>
      <c r="T103" s="20"/>
      <c r="U103" s="20"/>
      <c r="V103" s="20"/>
      <c r="W103" s="20"/>
      <c r="X103" s="20"/>
      <c r="Y103" s="20"/>
      <c r="Z103" s="20"/>
      <c r="AA103" s="20"/>
      <c r="AB103" s="20"/>
      <c r="AC103" s="20"/>
      <c r="AD103" s="1683"/>
      <c r="AE103" s="1681"/>
      <c r="AF103" s="301"/>
      <c r="AG103" s="302"/>
      <c r="AH103" s="293" t="str">
        <f t="shared" si="14"/>
        <v>768592</v>
      </c>
      <c r="AI103" s="293" t="str">
        <f t="shared" si="14"/>
        <v>Harry</v>
      </c>
      <c r="AJ103" s="293">
        <f t="shared" si="14"/>
        <v>0</v>
      </c>
      <c r="AK103" s="293"/>
      <c r="AL103" s="293"/>
      <c r="AM103" s="293"/>
      <c r="AN103" s="318"/>
      <c r="AO103" s="94"/>
    </row>
    <row r="104" spans="1:41" ht="20.45" customHeight="1" x14ac:dyDescent="0.25">
      <c r="A104" s="1723"/>
      <c r="B104" s="1726"/>
      <c r="C104" s="39"/>
      <c r="D104" s="239">
        <f>'Team 1'!D104</f>
        <v>0</v>
      </c>
      <c r="E104" s="1218" t="s">
        <v>3558</v>
      </c>
      <c r="F104" s="1218" t="s">
        <v>3559</v>
      </c>
      <c r="G104" s="1218"/>
      <c r="H104" s="839"/>
      <c r="I104" s="56"/>
      <c r="J104" s="56"/>
      <c r="K104" s="57">
        <f t="shared" si="20"/>
        <v>0</v>
      </c>
      <c r="L104" s="30" t="str">
        <f t="shared" si="16"/>
        <v>000100</v>
      </c>
      <c r="M104" s="31">
        <f t="shared" si="19"/>
        <v>0</v>
      </c>
      <c r="N104" s="9"/>
      <c r="O104" s="94"/>
      <c r="P104" s="94"/>
      <c r="Q104" s="20"/>
      <c r="R104" s="20"/>
      <c r="S104" s="20"/>
      <c r="T104" s="20"/>
      <c r="U104" s="20"/>
      <c r="V104" s="20"/>
      <c r="W104" s="20"/>
      <c r="X104" s="20"/>
      <c r="Y104" s="20"/>
      <c r="Z104" s="20"/>
      <c r="AA104" s="20"/>
      <c r="AB104" s="20"/>
      <c r="AC104" s="20"/>
      <c r="AD104" s="1683"/>
      <c r="AE104" s="1681"/>
      <c r="AF104" s="301"/>
      <c r="AG104" s="302"/>
      <c r="AH104" s="293" t="str">
        <f t="shared" si="14"/>
        <v>1146030</v>
      </c>
      <c r="AI104" s="293" t="str">
        <f t="shared" si="14"/>
        <v>Fabian</v>
      </c>
      <c r="AJ104" s="293">
        <f t="shared" si="14"/>
        <v>0</v>
      </c>
      <c r="AK104" s="293"/>
      <c r="AL104" s="293"/>
      <c r="AM104" s="293"/>
      <c r="AN104" s="318"/>
      <c r="AO104" s="94"/>
    </row>
    <row r="105" spans="1:41" ht="20.45" customHeight="1" x14ac:dyDescent="0.25">
      <c r="A105" s="1724"/>
      <c r="B105" s="1727"/>
      <c r="C105" s="39"/>
      <c r="D105" s="239">
        <f>'Team 1'!D105</f>
        <v>0</v>
      </c>
      <c r="E105" s="1218" t="s">
        <v>3568</v>
      </c>
      <c r="F105" s="1218" t="s">
        <v>3383</v>
      </c>
      <c r="G105" s="1218"/>
      <c r="H105" s="839"/>
      <c r="I105" s="56"/>
      <c r="J105" s="56"/>
      <c r="K105" s="57">
        <f t="shared" si="20"/>
        <v>0</v>
      </c>
      <c r="L105" s="30" t="str">
        <f t="shared" si="16"/>
        <v>000100</v>
      </c>
      <c r="M105" s="31">
        <f t="shared" si="19"/>
        <v>0</v>
      </c>
      <c r="N105" s="9"/>
      <c r="O105" s="94"/>
      <c r="P105" s="94"/>
      <c r="Q105" s="20"/>
      <c r="R105" s="20"/>
      <c r="S105" s="20"/>
      <c r="T105" s="20"/>
      <c r="U105" s="20"/>
      <c r="V105" s="20"/>
      <c r="W105" s="20"/>
      <c r="X105" s="20"/>
      <c r="Y105" s="20"/>
      <c r="Z105" s="20"/>
      <c r="AA105" s="20"/>
      <c r="AB105" s="20"/>
      <c r="AC105" s="20"/>
      <c r="AD105" s="1683"/>
      <c r="AE105" s="1681"/>
      <c r="AF105" s="301"/>
      <c r="AG105" s="302"/>
      <c r="AH105" s="293" t="str">
        <f t="shared" si="14"/>
        <v>2097</v>
      </c>
      <c r="AI105" s="293" t="str">
        <f t="shared" si="14"/>
        <v xml:space="preserve">Stuart </v>
      </c>
      <c r="AJ105" s="293">
        <f t="shared" si="14"/>
        <v>0</v>
      </c>
      <c r="AK105" s="293"/>
      <c r="AL105" s="293"/>
      <c r="AM105" s="293"/>
      <c r="AN105" s="318"/>
      <c r="AO105" s="94"/>
    </row>
    <row r="106" spans="1:41" ht="283.89999999999998" customHeight="1" x14ac:dyDescent="0.2">
      <c r="A106" s="94"/>
      <c r="B106" s="94"/>
      <c r="C106" s="94"/>
      <c r="D106" s="94"/>
      <c r="E106" s="496"/>
      <c r="F106" s="497"/>
      <c r="G106" s="497"/>
      <c r="H106" s="840"/>
      <c r="I106" s="94"/>
      <c r="J106" s="94"/>
      <c r="K106" s="94"/>
      <c r="L106" s="94"/>
      <c r="M106" s="94"/>
      <c r="Q106" s="94"/>
      <c r="R106" s="94"/>
      <c r="S106" s="94"/>
      <c r="T106" s="94"/>
      <c r="U106" s="94"/>
      <c r="V106" s="94"/>
      <c r="W106" s="94"/>
      <c r="X106" s="94"/>
      <c r="Y106" s="94"/>
      <c r="Z106" s="94"/>
      <c r="AA106" s="94"/>
      <c r="AB106" s="94"/>
      <c r="AC106" s="94"/>
      <c r="AD106" s="94"/>
      <c r="AE106" s="94"/>
      <c r="AF106" s="94"/>
      <c r="AG106" s="94"/>
      <c r="AH106" s="94"/>
      <c r="AI106" s="94"/>
      <c r="AJ106" s="94"/>
      <c r="AK106" s="94"/>
      <c r="AL106" s="94"/>
      <c r="AM106" s="94"/>
      <c r="AN106" s="94"/>
      <c r="AO106" s="94"/>
    </row>
    <row r="107" spans="1:41" x14ac:dyDescent="0.2">
      <c r="E107" s="496"/>
      <c r="F107" s="497"/>
      <c r="G107" s="497"/>
      <c r="H107" s="840"/>
    </row>
    <row r="108" spans="1:41" x14ac:dyDescent="0.2">
      <c r="E108" s="496"/>
      <c r="F108" s="497"/>
      <c r="G108" s="497"/>
      <c r="H108" s="840"/>
    </row>
    <row r="109" spans="1:41" x14ac:dyDescent="0.2">
      <c r="E109" s="496"/>
      <c r="F109" s="497"/>
      <c r="G109" s="497"/>
      <c r="H109" s="840"/>
    </row>
    <row r="110" spans="1:41" x14ac:dyDescent="0.2">
      <c r="E110" s="496"/>
      <c r="F110" s="497"/>
      <c r="G110" s="497"/>
      <c r="H110" s="840"/>
    </row>
    <row r="111" spans="1:41" x14ac:dyDescent="0.2">
      <c r="E111" s="496"/>
      <c r="F111" s="497"/>
      <c r="G111" s="497"/>
      <c r="H111" s="840"/>
    </row>
    <row r="112" spans="1:41" x14ac:dyDescent="0.2">
      <c r="E112" s="496"/>
      <c r="F112" s="497"/>
      <c r="G112" s="497"/>
      <c r="H112" s="840"/>
    </row>
    <row r="113" spans="5:8" x14ac:dyDescent="0.2">
      <c r="E113" s="496"/>
      <c r="F113" s="497"/>
      <c r="G113" s="497"/>
      <c r="H113" s="840"/>
    </row>
    <row r="114" spans="5:8" x14ac:dyDescent="0.2">
      <c r="E114" s="496"/>
      <c r="F114" s="497"/>
      <c r="G114" s="497"/>
      <c r="H114" s="840"/>
    </row>
    <row r="115" spans="5:8" x14ac:dyDescent="0.2">
      <c r="E115" s="496"/>
      <c r="F115" s="497"/>
      <c r="G115" s="497"/>
      <c r="H115" s="840"/>
    </row>
    <row r="116" spans="5:8" x14ac:dyDescent="0.2">
      <c r="E116" s="496"/>
      <c r="F116" s="497"/>
      <c r="G116" s="497"/>
      <c r="H116" s="840"/>
    </row>
    <row r="117" spans="5:8" x14ac:dyDescent="0.2">
      <c r="E117" s="496"/>
      <c r="F117" s="497"/>
      <c r="G117" s="497"/>
      <c r="H117" s="840"/>
    </row>
    <row r="118" spans="5:8" x14ac:dyDescent="0.2">
      <c r="E118" s="496"/>
      <c r="F118" s="497"/>
      <c r="G118" s="497"/>
      <c r="H118" s="840"/>
    </row>
    <row r="119" spans="5:8" x14ac:dyDescent="0.2">
      <c r="E119" s="496"/>
      <c r="F119" s="497"/>
      <c r="G119" s="497"/>
      <c r="H119" s="840"/>
    </row>
    <row r="120" spans="5:8" x14ac:dyDescent="0.2">
      <c r="E120" s="496"/>
      <c r="F120" s="497"/>
      <c r="G120" s="497"/>
      <c r="H120" s="840"/>
    </row>
    <row r="121" spans="5:8" x14ac:dyDescent="0.2">
      <c r="E121" s="496"/>
      <c r="F121" s="497"/>
      <c r="G121" s="497"/>
      <c r="H121" s="840"/>
    </row>
    <row r="122" spans="5:8" x14ac:dyDescent="0.2">
      <c r="E122" s="496"/>
      <c r="F122" s="497"/>
      <c r="G122" s="497"/>
      <c r="H122" s="840"/>
    </row>
    <row r="123" spans="5:8" x14ac:dyDescent="0.2">
      <c r="E123" s="496"/>
      <c r="F123" s="497"/>
      <c r="G123" s="497"/>
      <c r="H123" s="840"/>
    </row>
    <row r="124" spans="5:8" x14ac:dyDescent="0.2">
      <c r="E124" s="496"/>
      <c r="F124" s="497"/>
      <c r="G124" s="497"/>
      <c r="H124" s="840"/>
    </row>
    <row r="125" spans="5:8" x14ac:dyDescent="0.2">
      <c r="E125" s="496"/>
      <c r="F125" s="497"/>
      <c r="G125" s="497"/>
      <c r="H125" s="840"/>
    </row>
    <row r="126" spans="5:8" x14ac:dyDescent="0.2">
      <c r="E126" s="496"/>
      <c r="F126" s="497"/>
      <c r="G126" s="497"/>
      <c r="H126" s="840"/>
    </row>
    <row r="127" spans="5:8" x14ac:dyDescent="0.2">
      <c r="E127" s="496"/>
      <c r="F127" s="497"/>
      <c r="G127" s="497"/>
      <c r="H127" s="840"/>
    </row>
    <row r="128" spans="5:8" x14ac:dyDescent="0.2">
      <c r="E128" s="496"/>
      <c r="F128" s="497"/>
      <c r="G128" s="497"/>
      <c r="H128" s="840"/>
    </row>
    <row r="129" spans="5:8" x14ac:dyDescent="0.2">
      <c r="E129" s="496"/>
      <c r="F129" s="497"/>
      <c r="G129" s="497"/>
      <c r="H129" s="840"/>
    </row>
    <row r="130" spans="5:8" x14ac:dyDescent="0.2">
      <c r="E130" s="496"/>
      <c r="F130" s="497"/>
      <c r="G130" s="497"/>
      <c r="H130" s="840"/>
    </row>
    <row r="131" spans="5:8" x14ac:dyDescent="0.2">
      <c r="E131" s="496"/>
      <c r="F131" s="497"/>
      <c r="G131" s="497"/>
      <c r="H131" s="840"/>
    </row>
    <row r="132" spans="5:8" x14ac:dyDescent="0.2">
      <c r="E132" s="496"/>
      <c r="F132" s="497"/>
      <c r="G132" s="497"/>
      <c r="H132" s="840"/>
    </row>
    <row r="133" spans="5:8" x14ac:dyDescent="0.2">
      <c r="E133" s="496"/>
      <c r="F133" s="497"/>
      <c r="G133" s="497"/>
      <c r="H133" s="840"/>
    </row>
    <row r="134" spans="5:8" x14ac:dyDescent="0.2">
      <c r="E134" s="496"/>
      <c r="F134" s="497"/>
      <c r="G134" s="497"/>
      <c r="H134" s="840"/>
    </row>
    <row r="135" spans="5:8" x14ac:dyDescent="0.2">
      <c r="E135" s="496"/>
      <c r="F135" s="497"/>
      <c r="G135" s="497"/>
      <c r="H135" s="840"/>
    </row>
    <row r="136" spans="5:8" x14ac:dyDescent="0.2">
      <c r="E136" s="496"/>
      <c r="F136" s="497"/>
      <c r="G136" s="497"/>
      <c r="H136" s="840"/>
    </row>
    <row r="137" spans="5:8" x14ac:dyDescent="0.2">
      <c r="E137" s="496"/>
      <c r="F137" s="497"/>
      <c r="G137" s="497"/>
      <c r="H137" s="840"/>
    </row>
    <row r="138" spans="5:8" x14ac:dyDescent="0.2">
      <c r="E138" s="496"/>
      <c r="F138" s="497"/>
      <c r="G138" s="497"/>
      <c r="H138" s="840"/>
    </row>
    <row r="139" spans="5:8" x14ac:dyDescent="0.2">
      <c r="E139" s="496"/>
      <c r="F139" s="497"/>
      <c r="G139" s="497"/>
      <c r="H139" s="840"/>
    </row>
    <row r="140" spans="5:8" x14ac:dyDescent="0.2">
      <c r="E140" s="496"/>
      <c r="F140" s="497"/>
      <c r="G140" s="497"/>
      <c r="H140" s="840"/>
    </row>
    <row r="141" spans="5:8" x14ac:dyDescent="0.2">
      <c r="E141" s="497"/>
      <c r="F141" s="497"/>
      <c r="G141" s="497"/>
      <c r="H141" s="840"/>
    </row>
    <row r="142" spans="5:8" x14ac:dyDescent="0.2">
      <c r="E142" s="497"/>
      <c r="F142" s="497"/>
      <c r="G142" s="497"/>
      <c r="H142" s="840"/>
    </row>
    <row r="143" spans="5:8" x14ac:dyDescent="0.2">
      <c r="E143" s="497"/>
      <c r="F143" s="497"/>
      <c r="G143" s="497"/>
      <c r="H143" s="840"/>
    </row>
    <row r="144" spans="5:8" x14ac:dyDescent="0.2">
      <c r="E144" s="497"/>
      <c r="F144" s="497"/>
      <c r="G144" s="497"/>
      <c r="H144" s="840"/>
    </row>
    <row r="145" spans="5:8" x14ac:dyDescent="0.2">
      <c r="E145" s="497"/>
      <c r="F145" s="497"/>
      <c r="G145" s="497"/>
      <c r="H145" s="840"/>
    </row>
    <row r="146" spans="5:8" x14ac:dyDescent="0.2">
      <c r="E146" s="497"/>
      <c r="F146" s="497"/>
      <c r="G146" s="497"/>
      <c r="H146" s="840"/>
    </row>
    <row r="147" spans="5:8" x14ac:dyDescent="0.2">
      <c r="E147" s="497"/>
      <c r="F147" s="497"/>
      <c r="G147" s="497"/>
      <c r="H147" s="840"/>
    </row>
    <row r="148" spans="5:8" x14ac:dyDescent="0.2">
      <c r="E148" s="497"/>
      <c r="F148" s="497"/>
      <c r="G148" s="497"/>
      <c r="H148" s="840"/>
    </row>
    <row r="149" spans="5:8" x14ac:dyDescent="0.2">
      <c r="E149" s="497"/>
      <c r="F149" s="497"/>
      <c r="G149" s="497"/>
      <c r="H149" s="840"/>
    </row>
    <row r="150" spans="5:8" x14ac:dyDescent="0.2">
      <c r="E150" s="497"/>
      <c r="F150" s="497"/>
      <c r="G150" s="497"/>
      <c r="H150" s="840"/>
    </row>
    <row r="151" spans="5:8" x14ac:dyDescent="0.2">
      <c r="E151" s="497"/>
      <c r="F151" s="497"/>
      <c r="G151" s="497"/>
      <c r="H151" s="840"/>
    </row>
    <row r="152" spans="5:8" x14ac:dyDescent="0.2">
      <c r="E152" s="497"/>
      <c r="F152" s="497"/>
      <c r="G152" s="497"/>
      <c r="H152" s="840"/>
    </row>
    <row r="153" spans="5:8" x14ac:dyDescent="0.2">
      <c r="E153" s="497"/>
      <c r="F153" s="497"/>
      <c r="G153" s="497"/>
      <c r="H153" s="840"/>
    </row>
    <row r="154" spans="5:8" x14ac:dyDescent="0.2">
      <c r="E154" s="497"/>
      <c r="F154" s="497"/>
      <c r="G154" s="497"/>
      <c r="H154" s="840"/>
    </row>
    <row r="155" spans="5:8" x14ac:dyDescent="0.2">
      <c r="E155" s="497"/>
      <c r="F155" s="497"/>
      <c r="G155" s="497"/>
      <c r="H155" s="840"/>
    </row>
    <row r="156" spans="5:8" x14ac:dyDescent="0.2">
      <c r="E156" s="497"/>
      <c r="F156" s="497"/>
      <c r="G156" s="497"/>
      <c r="H156" s="840"/>
    </row>
    <row r="157" spans="5:8" x14ac:dyDescent="0.2">
      <c r="E157" s="497"/>
      <c r="F157" s="497"/>
      <c r="G157" s="497"/>
      <c r="H157" s="840"/>
    </row>
    <row r="158" spans="5:8" x14ac:dyDescent="0.2">
      <c r="E158" s="497"/>
      <c r="F158" s="497"/>
      <c r="G158" s="497"/>
      <c r="H158" s="840"/>
    </row>
    <row r="159" spans="5:8" x14ac:dyDescent="0.2">
      <c r="E159" s="497"/>
      <c r="F159" s="497"/>
      <c r="G159" s="497"/>
      <c r="H159" s="840"/>
    </row>
    <row r="160" spans="5:8" x14ac:dyDescent="0.2">
      <c r="E160" s="497"/>
      <c r="F160" s="497"/>
      <c r="G160" s="497"/>
      <c r="H160" s="840"/>
    </row>
    <row r="161" spans="5:8" x14ac:dyDescent="0.2">
      <c r="E161" s="497"/>
      <c r="F161" s="497"/>
      <c r="G161" s="497"/>
      <c r="H161" s="840"/>
    </row>
    <row r="162" spans="5:8" x14ac:dyDescent="0.2">
      <c r="E162" s="497"/>
      <c r="F162" s="497"/>
      <c r="G162" s="497"/>
      <c r="H162" s="840"/>
    </row>
    <row r="163" spans="5:8" x14ac:dyDescent="0.2">
      <c r="E163" s="497"/>
      <c r="F163" s="497"/>
      <c r="G163" s="497"/>
      <c r="H163" s="840"/>
    </row>
    <row r="164" spans="5:8" x14ac:dyDescent="0.2">
      <c r="E164" s="497"/>
      <c r="F164" s="497"/>
      <c r="G164" s="497"/>
      <c r="H164" s="840"/>
    </row>
    <row r="165" spans="5:8" x14ac:dyDescent="0.2">
      <c r="E165" s="497"/>
      <c r="F165" s="497"/>
      <c r="G165" s="497"/>
      <c r="H165" s="840"/>
    </row>
    <row r="166" spans="5:8" x14ac:dyDescent="0.2">
      <c r="E166" s="497"/>
      <c r="F166" s="497"/>
      <c r="G166" s="497"/>
      <c r="H166" s="840"/>
    </row>
    <row r="167" spans="5:8" x14ac:dyDescent="0.2">
      <c r="E167" s="497"/>
      <c r="F167" s="497"/>
      <c r="G167" s="497"/>
      <c r="H167" s="840"/>
    </row>
    <row r="168" spans="5:8" x14ac:dyDescent="0.2">
      <c r="E168" s="497"/>
      <c r="F168" s="497"/>
      <c r="G168" s="497"/>
      <c r="H168" s="840"/>
    </row>
    <row r="169" spans="5:8" x14ac:dyDescent="0.2">
      <c r="E169" s="497"/>
      <c r="F169" s="497"/>
      <c r="G169" s="497"/>
      <c r="H169" s="840"/>
    </row>
    <row r="170" spans="5:8" x14ac:dyDescent="0.2">
      <c r="E170" s="497"/>
      <c r="F170" s="497"/>
      <c r="G170" s="497"/>
      <c r="H170" s="840"/>
    </row>
    <row r="171" spans="5:8" x14ac:dyDescent="0.2">
      <c r="E171" s="497"/>
      <c r="F171" s="497"/>
      <c r="G171" s="497"/>
      <c r="H171" s="840"/>
    </row>
    <row r="172" spans="5:8" x14ac:dyDescent="0.2">
      <c r="E172" s="497"/>
      <c r="F172" s="497"/>
      <c r="G172" s="497"/>
      <c r="H172" s="840"/>
    </row>
    <row r="173" spans="5:8" x14ac:dyDescent="0.2">
      <c r="E173" s="497"/>
      <c r="F173" s="497"/>
      <c r="G173" s="497"/>
      <c r="H173" s="840"/>
    </row>
    <row r="174" spans="5:8" x14ac:dyDescent="0.2">
      <c r="E174" s="497"/>
      <c r="F174" s="497"/>
      <c r="G174" s="497"/>
      <c r="H174" s="840"/>
    </row>
    <row r="175" spans="5:8" x14ac:dyDescent="0.2">
      <c r="E175" s="497"/>
      <c r="F175" s="497"/>
      <c r="G175" s="497"/>
      <c r="H175" s="840"/>
    </row>
    <row r="176" spans="5:8" x14ac:dyDescent="0.2">
      <c r="E176" s="497"/>
      <c r="F176" s="497"/>
      <c r="G176" s="497"/>
      <c r="H176" s="840"/>
    </row>
    <row r="177" spans="5:8" x14ac:dyDescent="0.2">
      <c r="E177" s="497"/>
      <c r="F177" s="497"/>
      <c r="G177" s="497"/>
      <c r="H177" s="840"/>
    </row>
    <row r="178" spans="5:8" x14ac:dyDescent="0.2">
      <c r="E178" s="497"/>
      <c r="F178" s="497"/>
      <c r="G178" s="497"/>
      <c r="H178" s="840"/>
    </row>
    <row r="179" spans="5:8" x14ac:dyDescent="0.2">
      <c r="E179" s="497"/>
      <c r="F179" s="497"/>
      <c r="G179" s="497"/>
      <c r="H179" s="840"/>
    </row>
    <row r="180" spans="5:8" x14ac:dyDescent="0.2">
      <c r="E180" s="497"/>
      <c r="F180" s="497"/>
      <c r="G180" s="497"/>
      <c r="H180" s="840"/>
    </row>
    <row r="181" spans="5:8" x14ac:dyDescent="0.2">
      <c r="E181" s="497"/>
      <c r="F181" s="497"/>
      <c r="G181" s="497"/>
      <c r="H181" s="840"/>
    </row>
    <row r="182" spans="5:8" x14ac:dyDescent="0.2">
      <c r="E182" s="497"/>
      <c r="F182" s="497"/>
      <c r="G182" s="497"/>
      <c r="H182" s="840"/>
    </row>
    <row r="183" spans="5:8" x14ac:dyDescent="0.2">
      <c r="E183" s="497"/>
      <c r="F183" s="497"/>
      <c r="G183" s="497"/>
      <c r="H183" s="840"/>
    </row>
    <row r="184" spans="5:8" x14ac:dyDescent="0.2">
      <c r="E184" s="497"/>
      <c r="F184" s="497"/>
      <c r="G184" s="497"/>
      <c r="H184" s="840"/>
    </row>
    <row r="185" spans="5:8" x14ac:dyDescent="0.2">
      <c r="E185" s="497"/>
      <c r="F185" s="497"/>
      <c r="G185" s="497"/>
      <c r="H185" s="840"/>
    </row>
    <row r="186" spans="5:8" x14ac:dyDescent="0.2">
      <c r="E186" s="497"/>
      <c r="F186" s="497"/>
      <c r="G186" s="497"/>
      <c r="H186" s="840"/>
    </row>
    <row r="187" spans="5:8" x14ac:dyDescent="0.2">
      <c r="E187" s="497"/>
      <c r="F187" s="497"/>
      <c r="G187" s="497"/>
      <c r="H187" s="840"/>
    </row>
    <row r="188" spans="5:8" x14ac:dyDescent="0.2">
      <c r="E188" s="497"/>
      <c r="F188" s="497"/>
      <c r="G188" s="497"/>
      <c r="H188" s="840"/>
    </row>
    <row r="189" spans="5:8" x14ac:dyDescent="0.2">
      <c r="E189" s="497"/>
      <c r="F189" s="497"/>
      <c r="G189" s="497"/>
      <c r="H189" s="840"/>
    </row>
    <row r="190" spans="5:8" x14ac:dyDescent="0.2">
      <c r="E190" s="497"/>
      <c r="F190" s="497"/>
      <c r="G190" s="497"/>
      <c r="H190" s="840"/>
    </row>
    <row r="191" spans="5:8" x14ac:dyDescent="0.2">
      <c r="E191" s="497"/>
      <c r="F191" s="497"/>
      <c r="G191" s="497"/>
      <c r="H191" s="840"/>
    </row>
    <row r="192" spans="5:8" x14ac:dyDescent="0.2">
      <c r="E192" s="497"/>
      <c r="F192" s="497"/>
      <c r="G192" s="497"/>
      <c r="H192" s="840"/>
    </row>
    <row r="193" spans="5:8" x14ac:dyDescent="0.2">
      <c r="E193" s="497"/>
      <c r="F193" s="497"/>
      <c r="G193" s="497"/>
      <c r="H193" s="840"/>
    </row>
    <row r="194" spans="5:8" x14ac:dyDescent="0.2">
      <c r="E194" s="497"/>
      <c r="F194" s="497"/>
      <c r="G194" s="497"/>
      <c r="H194" s="840"/>
    </row>
    <row r="195" spans="5:8" x14ac:dyDescent="0.2">
      <c r="E195" s="497"/>
      <c r="F195" s="497"/>
      <c r="G195" s="497"/>
      <c r="H195" s="840"/>
    </row>
    <row r="196" spans="5:8" x14ac:dyDescent="0.2">
      <c r="E196" s="497"/>
      <c r="F196" s="497"/>
      <c r="G196" s="497"/>
      <c r="H196" s="840"/>
    </row>
    <row r="197" spans="5:8" x14ac:dyDescent="0.2">
      <c r="E197" s="497"/>
      <c r="F197" s="497"/>
      <c r="G197" s="497"/>
      <c r="H197" s="840"/>
    </row>
    <row r="198" spans="5:8" x14ac:dyDescent="0.2">
      <c r="E198" s="497"/>
      <c r="F198" s="497"/>
      <c r="G198" s="497"/>
      <c r="H198" s="840"/>
    </row>
    <row r="199" spans="5:8" x14ac:dyDescent="0.2">
      <c r="E199" s="497"/>
      <c r="F199" s="497"/>
      <c r="G199" s="497"/>
      <c r="H199" s="840"/>
    </row>
    <row r="200" spans="5:8" x14ac:dyDescent="0.2">
      <c r="E200" s="497"/>
      <c r="F200" s="497"/>
      <c r="G200" s="497"/>
      <c r="H200" s="840"/>
    </row>
    <row r="201" spans="5:8" x14ac:dyDescent="0.2">
      <c r="E201" s="497"/>
      <c r="F201" s="497"/>
      <c r="G201" s="497"/>
      <c r="H201" s="840"/>
    </row>
    <row r="202" spans="5:8" x14ac:dyDescent="0.2">
      <c r="E202" s="497"/>
      <c r="F202" s="497"/>
      <c r="G202" s="497"/>
      <c r="H202" s="840"/>
    </row>
    <row r="203" spans="5:8" x14ac:dyDescent="0.2">
      <c r="E203" s="497"/>
      <c r="F203" s="497"/>
      <c r="G203" s="497"/>
      <c r="H203" s="840"/>
    </row>
    <row r="204" spans="5:8" x14ac:dyDescent="0.2">
      <c r="E204" s="497"/>
      <c r="F204" s="497"/>
      <c r="G204" s="497"/>
      <c r="H204" s="840"/>
    </row>
    <row r="205" spans="5:8" x14ac:dyDescent="0.2">
      <c r="E205" s="497"/>
      <c r="F205" s="497"/>
      <c r="G205" s="497"/>
      <c r="H205" s="840"/>
    </row>
    <row r="206" spans="5:8" x14ac:dyDescent="0.2">
      <c r="E206" s="497"/>
      <c r="F206" s="497"/>
      <c r="G206" s="497"/>
      <c r="H206" s="840"/>
    </row>
    <row r="207" spans="5:8" x14ac:dyDescent="0.2">
      <c r="E207" s="497"/>
      <c r="F207" s="497"/>
      <c r="G207" s="497"/>
      <c r="H207" s="840"/>
    </row>
    <row r="208" spans="5:8" x14ac:dyDescent="0.2">
      <c r="E208" s="497"/>
      <c r="F208" s="497"/>
      <c r="G208" s="497"/>
      <c r="H208" s="840"/>
    </row>
    <row r="209" spans="5:8" x14ac:dyDescent="0.2">
      <c r="E209" s="497"/>
      <c r="F209" s="497"/>
      <c r="G209" s="497"/>
      <c r="H209" s="840"/>
    </row>
    <row r="210" spans="5:8" x14ac:dyDescent="0.2">
      <c r="E210" s="497"/>
      <c r="F210" s="497"/>
      <c r="G210" s="497"/>
      <c r="H210" s="840"/>
    </row>
    <row r="211" spans="5:8" x14ac:dyDescent="0.2">
      <c r="E211" s="497"/>
      <c r="F211" s="497"/>
      <c r="G211" s="497"/>
      <c r="H211" s="840"/>
    </row>
    <row r="212" spans="5:8" x14ac:dyDescent="0.2">
      <c r="E212" s="497"/>
      <c r="F212" s="497"/>
      <c r="G212" s="497"/>
      <c r="H212" s="840"/>
    </row>
    <row r="213" spans="5:8" x14ac:dyDescent="0.2">
      <c r="E213" s="497"/>
      <c r="F213" s="497"/>
      <c r="G213" s="497"/>
      <c r="H213" s="840"/>
    </row>
    <row r="214" spans="5:8" x14ac:dyDescent="0.2">
      <c r="E214" s="497"/>
      <c r="F214" s="497"/>
      <c r="G214" s="497"/>
      <c r="H214" s="840"/>
    </row>
    <row r="215" spans="5:8" x14ac:dyDescent="0.2">
      <c r="E215" s="497"/>
      <c r="F215" s="497"/>
      <c r="G215" s="497"/>
      <c r="H215" s="840"/>
    </row>
    <row r="216" spans="5:8" x14ac:dyDescent="0.2">
      <c r="E216" s="497"/>
      <c r="F216" s="497"/>
      <c r="G216" s="497"/>
      <c r="H216" s="840"/>
    </row>
    <row r="217" spans="5:8" x14ac:dyDescent="0.2">
      <c r="E217" s="497"/>
      <c r="F217" s="497"/>
      <c r="G217" s="497"/>
      <c r="H217" s="840"/>
    </row>
    <row r="218" spans="5:8" x14ac:dyDescent="0.2">
      <c r="E218" s="497"/>
      <c r="F218" s="497"/>
      <c r="G218" s="497"/>
      <c r="H218" s="840"/>
    </row>
    <row r="219" spans="5:8" x14ac:dyDescent="0.2">
      <c r="E219" s="497"/>
      <c r="F219" s="497"/>
      <c r="G219" s="497"/>
      <c r="H219" s="840"/>
    </row>
    <row r="220" spans="5:8" x14ac:dyDescent="0.2">
      <c r="E220" s="497"/>
      <c r="F220" s="497"/>
      <c r="G220" s="497"/>
      <c r="H220" s="840"/>
    </row>
    <row r="221" spans="5:8" x14ac:dyDescent="0.2">
      <c r="E221" s="497"/>
      <c r="F221" s="497"/>
      <c r="G221" s="497"/>
      <c r="H221" s="840"/>
    </row>
    <row r="222" spans="5:8" x14ac:dyDescent="0.2">
      <c r="E222" s="497"/>
      <c r="F222" s="497"/>
      <c r="G222" s="497"/>
      <c r="H222" s="840"/>
    </row>
    <row r="223" spans="5:8" x14ac:dyDescent="0.2">
      <c r="E223" s="497"/>
      <c r="F223" s="497"/>
      <c r="G223" s="497"/>
      <c r="H223" s="840"/>
    </row>
    <row r="224" spans="5:8" x14ac:dyDescent="0.2">
      <c r="E224" s="497"/>
      <c r="F224" s="497"/>
      <c r="G224" s="497"/>
      <c r="H224" s="840"/>
    </row>
    <row r="225" spans="5:8" x14ac:dyDescent="0.2">
      <c r="E225" s="497"/>
      <c r="F225" s="497"/>
      <c r="G225" s="497"/>
      <c r="H225" s="840"/>
    </row>
    <row r="226" spans="5:8" x14ac:dyDescent="0.2">
      <c r="E226" s="497"/>
      <c r="F226" s="497"/>
      <c r="G226" s="497"/>
      <c r="H226" s="840"/>
    </row>
    <row r="227" spans="5:8" x14ac:dyDescent="0.2">
      <c r="E227" s="497"/>
      <c r="F227" s="497"/>
      <c r="G227" s="497"/>
      <c r="H227" s="840"/>
    </row>
    <row r="228" spans="5:8" x14ac:dyDescent="0.2">
      <c r="E228" s="497"/>
      <c r="F228" s="497"/>
      <c r="G228" s="497"/>
      <c r="H228" s="840"/>
    </row>
    <row r="229" spans="5:8" x14ac:dyDescent="0.2">
      <c r="E229" s="497"/>
      <c r="F229" s="497"/>
      <c r="G229" s="497"/>
      <c r="H229" s="840"/>
    </row>
    <row r="230" spans="5:8" x14ac:dyDescent="0.2">
      <c r="E230" s="497"/>
      <c r="F230" s="497"/>
      <c r="G230" s="497"/>
      <c r="H230" s="840"/>
    </row>
    <row r="231" spans="5:8" x14ac:dyDescent="0.2">
      <c r="E231" s="497"/>
      <c r="F231" s="497"/>
      <c r="G231" s="497"/>
      <c r="H231" s="840"/>
    </row>
    <row r="232" spans="5:8" x14ac:dyDescent="0.2">
      <c r="E232" s="497"/>
      <c r="F232" s="497"/>
      <c r="G232" s="497"/>
      <c r="H232" s="840"/>
    </row>
    <row r="233" spans="5:8" x14ac:dyDescent="0.2">
      <c r="E233" s="497"/>
      <c r="F233" s="497"/>
      <c r="G233" s="497"/>
      <c r="H233" s="840"/>
    </row>
    <row r="234" spans="5:8" x14ac:dyDescent="0.2">
      <c r="E234" s="497"/>
      <c r="F234" s="497"/>
      <c r="G234" s="497"/>
      <c r="H234" s="840"/>
    </row>
    <row r="235" spans="5:8" x14ac:dyDescent="0.2">
      <c r="E235" s="497"/>
      <c r="F235" s="497"/>
      <c r="G235" s="497"/>
      <c r="H235" s="840"/>
    </row>
    <row r="236" spans="5:8" x14ac:dyDescent="0.2">
      <c r="E236" s="497"/>
      <c r="F236" s="497"/>
      <c r="G236" s="497"/>
      <c r="H236" s="840"/>
    </row>
    <row r="237" spans="5:8" x14ac:dyDescent="0.2">
      <c r="E237" s="497"/>
      <c r="F237" s="497"/>
      <c r="G237" s="497"/>
      <c r="H237" s="840"/>
    </row>
    <row r="238" spans="5:8" x14ac:dyDescent="0.2">
      <c r="E238" s="497"/>
      <c r="F238" s="497"/>
      <c r="G238" s="497"/>
      <c r="H238" s="840"/>
    </row>
    <row r="239" spans="5:8" x14ac:dyDescent="0.2">
      <c r="E239" s="497"/>
      <c r="F239" s="497"/>
      <c r="G239" s="497"/>
      <c r="H239" s="840"/>
    </row>
    <row r="240" spans="5:8" x14ac:dyDescent="0.2">
      <c r="E240" s="497"/>
      <c r="F240" s="497"/>
      <c r="G240" s="497"/>
      <c r="H240" s="840"/>
    </row>
    <row r="241" spans="5:8" x14ac:dyDescent="0.2">
      <c r="E241" s="497"/>
      <c r="F241" s="497"/>
      <c r="G241" s="497"/>
      <c r="H241" s="840"/>
    </row>
    <row r="242" spans="5:8" x14ac:dyDescent="0.2">
      <c r="E242" s="497"/>
      <c r="F242" s="497"/>
      <c r="G242" s="497"/>
      <c r="H242" s="840"/>
    </row>
    <row r="243" spans="5:8" x14ac:dyDescent="0.2">
      <c r="E243" s="497"/>
      <c r="F243" s="497"/>
      <c r="G243" s="497"/>
      <c r="H243" s="840"/>
    </row>
    <row r="244" spans="5:8" x14ac:dyDescent="0.2">
      <c r="E244" s="497"/>
      <c r="F244" s="497"/>
      <c r="G244" s="497"/>
      <c r="H244" s="840"/>
    </row>
    <row r="245" spans="5:8" x14ac:dyDescent="0.2">
      <c r="E245" s="497"/>
      <c r="F245" s="497"/>
      <c r="G245" s="497"/>
      <c r="H245" s="840"/>
    </row>
    <row r="246" spans="5:8" x14ac:dyDescent="0.2">
      <c r="E246" s="497"/>
      <c r="F246" s="497"/>
      <c r="G246" s="497"/>
      <c r="H246" s="840"/>
    </row>
    <row r="247" spans="5:8" x14ac:dyDescent="0.2">
      <c r="E247" s="497"/>
      <c r="F247" s="497"/>
      <c r="G247" s="497"/>
      <c r="H247" s="840"/>
    </row>
    <row r="248" spans="5:8" x14ac:dyDescent="0.2">
      <c r="E248" s="497"/>
      <c r="F248" s="497"/>
      <c r="G248" s="497"/>
      <c r="H248" s="840"/>
    </row>
    <row r="249" spans="5:8" x14ac:dyDescent="0.2">
      <c r="E249" s="497"/>
      <c r="F249" s="497"/>
      <c r="G249" s="497"/>
      <c r="H249" s="840"/>
    </row>
    <row r="250" spans="5:8" x14ac:dyDescent="0.2">
      <c r="E250" s="497"/>
      <c r="F250" s="497"/>
      <c r="G250" s="497"/>
      <c r="H250" s="840"/>
    </row>
    <row r="251" spans="5:8" x14ac:dyDescent="0.2">
      <c r="E251" s="497"/>
      <c r="F251" s="497"/>
      <c r="G251" s="497"/>
      <c r="H251" s="840"/>
    </row>
    <row r="252" spans="5:8" x14ac:dyDescent="0.2">
      <c r="E252" s="497"/>
      <c r="F252" s="497"/>
      <c r="G252" s="497"/>
      <c r="H252" s="840"/>
    </row>
    <row r="253" spans="5:8" x14ac:dyDescent="0.2">
      <c r="E253" s="497"/>
      <c r="F253" s="497"/>
      <c r="G253" s="497"/>
      <c r="H253" s="840"/>
    </row>
    <row r="254" spans="5:8" x14ac:dyDescent="0.2">
      <c r="E254" s="497"/>
      <c r="F254" s="497"/>
      <c r="G254" s="497"/>
      <c r="H254" s="840"/>
    </row>
    <row r="255" spans="5:8" x14ac:dyDescent="0.2">
      <c r="E255" s="497"/>
      <c r="F255" s="497"/>
      <c r="G255" s="497"/>
      <c r="H255" s="840"/>
    </row>
    <row r="256" spans="5:8" x14ac:dyDescent="0.2">
      <c r="E256" s="497"/>
      <c r="F256" s="497"/>
      <c r="G256" s="497"/>
      <c r="H256" s="840"/>
    </row>
    <row r="257" spans="5:8" x14ac:dyDescent="0.2">
      <c r="E257" s="497"/>
      <c r="F257" s="497"/>
      <c r="G257" s="497"/>
      <c r="H257" s="840"/>
    </row>
    <row r="258" spans="5:8" x14ac:dyDescent="0.2">
      <c r="E258" s="497"/>
      <c r="F258" s="497"/>
      <c r="G258" s="497"/>
      <c r="H258" s="840"/>
    </row>
    <row r="259" spans="5:8" x14ac:dyDescent="0.2">
      <c r="E259" s="497"/>
      <c r="F259" s="497"/>
      <c r="G259" s="497"/>
      <c r="H259" s="840"/>
    </row>
    <row r="260" spans="5:8" x14ac:dyDescent="0.2">
      <c r="E260" s="497"/>
      <c r="F260" s="497"/>
      <c r="G260" s="497"/>
      <c r="H260" s="840"/>
    </row>
    <row r="261" spans="5:8" x14ac:dyDescent="0.2">
      <c r="E261" s="497"/>
      <c r="F261" s="497"/>
      <c r="G261" s="497"/>
      <c r="H261" s="840"/>
    </row>
    <row r="262" spans="5:8" x14ac:dyDescent="0.2">
      <c r="E262" s="497"/>
      <c r="F262" s="497"/>
      <c r="G262" s="497"/>
      <c r="H262" s="840"/>
    </row>
    <row r="263" spans="5:8" x14ac:dyDescent="0.2">
      <c r="E263" s="497"/>
      <c r="F263" s="497"/>
      <c r="G263" s="497"/>
      <c r="H263" s="840"/>
    </row>
    <row r="264" spans="5:8" x14ac:dyDescent="0.2">
      <c r="E264" s="497"/>
      <c r="F264" s="497"/>
      <c r="G264" s="497"/>
      <c r="H264" s="840"/>
    </row>
    <row r="265" spans="5:8" x14ac:dyDescent="0.2">
      <c r="E265" s="497"/>
      <c r="F265" s="497"/>
      <c r="G265" s="497"/>
      <c r="H265" s="840"/>
    </row>
    <row r="266" spans="5:8" x14ac:dyDescent="0.2">
      <c r="E266" s="497"/>
      <c r="F266" s="497"/>
      <c r="G266" s="497"/>
      <c r="H266" s="840"/>
    </row>
    <row r="267" spans="5:8" x14ac:dyDescent="0.2">
      <c r="E267" s="497"/>
      <c r="F267" s="497"/>
      <c r="G267" s="497"/>
      <c r="H267" s="840"/>
    </row>
    <row r="268" spans="5:8" x14ac:dyDescent="0.2">
      <c r="E268" s="497"/>
      <c r="F268" s="497"/>
      <c r="G268" s="497"/>
      <c r="H268" s="840"/>
    </row>
    <row r="269" spans="5:8" x14ac:dyDescent="0.2">
      <c r="E269" s="497"/>
      <c r="F269" s="497"/>
      <c r="G269" s="497"/>
      <c r="H269" s="840"/>
    </row>
    <row r="270" spans="5:8" x14ac:dyDescent="0.2">
      <c r="E270" s="497"/>
      <c r="F270" s="497"/>
      <c r="G270" s="497"/>
      <c r="H270" s="840"/>
    </row>
    <row r="271" spans="5:8" x14ac:dyDescent="0.2">
      <c r="E271" s="497"/>
      <c r="F271" s="497"/>
      <c r="G271" s="497"/>
      <c r="H271" s="840"/>
    </row>
    <row r="272" spans="5:8" x14ac:dyDescent="0.2">
      <c r="E272" s="497"/>
      <c r="F272" s="497"/>
      <c r="G272" s="497"/>
      <c r="H272" s="840"/>
    </row>
    <row r="273" spans="5:8" x14ac:dyDescent="0.2">
      <c r="E273" s="497"/>
      <c r="F273" s="497"/>
      <c r="G273" s="497"/>
      <c r="H273" s="840"/>
    </row>
    <row r="274" spans="5:8" x14ac:dyDescent="0.2">
      <c r="E274" s="497"/>
      <c r="F274" s="497"/>
      <c r="G274" s="497"/>
      <c r="H274" s="840"/>
    </row>
    <row r="275" spans="5:8" x14ac:dyDescent="0.2">
      <c r="E275" s="497"/>
      <c r="F275" s="497"/>
      <c r="G275" s="497"/>
      <c r="H275" s="840"/>
    </row>
    <row r="276" spans="5:8" x14ac:dyDescent="0.2">
      <c r="E276" s="497"/>
      <c r="F276" s="497"/>
      <c r="G276" s="497"/>
      <c r="H276" s="840"/>
    </row>
    <row r="277" spans="5:8" x14ac:dyDescent="0.2">
      <c r="E277" s="497"/>
      <c r="F277" s="497"/>
      <c r="G277" s="497"/>
      <c r="H277" s="840"/>
    </row>
    <row r="278" spans="5:8" x14ac:dyDescent="0.2">
      <c r="E278" s="497"/>
      <c r="F278" s="497"/>
      <c r="G278" s="497"/>
      <c r="H278" s="840"/>
    </row>
    <row r="279" spans="5:8" x14ac:dyDescent="0.2">
      <c r="E279" s="497"/>
      <c r="F279" s="497"/>
      <c r="G279" s="497"/>
      <c r="H279" s="840"/>
    </row>
    <row r="280" spans="5:8" x14ac:dyDescent="0.2">
      <c r="E280" s="497"/>
      <c r="F280" s="497"/>
      <c r="G280" s="497"/>
      <c r="H280" s="840"/>
    </row>
    <row r="281" spans="5:8" x14ac:dyDescent="0.2">
      <c r="E281" s="497"/>
      <c r="F281" s="497"/>
      <c r="G281" s="497"/>
      <c r="H281" s="840"/>
    </row>
    <row r="282" spans="5:8" x14ac:dyDescent="0.2">
      <c r="E282" s="497"/>
      <c r="F282" s="497"/>
      <c r="G282" s="497"/>
      <c r="H282" s="840"/>
    </row>
    <row r="283" spans="5:8" x14ac:dyDescent="0.2">
      <c r="E283" s="497"/>
      <c r="F283" s="497"/>
      <c r="G283" s="497"/>
      <c r="H283" s="840"/>
    </row>
    <row r="284" spans="5:8" x14ac:dyDescent="0.2">
      <c r="E284" s="497"/>
      <c r="F284" s="497"/>
      <c r="G284" s="497"/>
      <c r="H284" s="840"/>
    </row>
    <row r="285" spans="5:8" x14ac:dyDescent="0.2">
      <c r="E285" s="497"/>
      <c r="F285" s="497"/>
      <c r="G285" s="497"/>
      <c r="H285" s="840"/>
    </row>
    <row r="286" spans="5:8" x14ac:dyDescent="0.2">
      <c r="E286" s="497"/>
      <c r="F286" s="497"/>
      <c r="G286" s="497"/>
      <c r="H286" s="840"/>
    </row>
    <row r="287" spans="5:8" x14ac:dyDescent="0.2">
      <c r="E287" s="497"/>
      <c r="F287" s="497"/>
      <c r="G287" s="497"/>
      <c r="H287" s="840"/>
    </row>
    <row r="288" spans="5:8" x14ac:dyDescent="0.2">
      <c r="E288" s="497"/>
      <c r="F288" s="497"/>
      <c r="G288" s="497"/>
      <c r="H288" s="840"/>
    </row>
    <row r="289" spans="5:8" x14ac:dyDescent="0.2">
      <c r="E289" s="497"/>
      <c r="F289" s="497"/>
      <c r="G289" s="497"/>
      <c r="H289" s="840"/>
    </row>
    <row r="290" spans="5:8" x14ac:dyDescent="0.2">
      <c r="E290" s="497"/>
      <c r="F290" s="497"/>
      <c r="G290" s="497"/>
      <c r="H290" s="840"/>
    </row>
    <row r="291" spans="5:8" x14ac:dyDescent="0.2">
      <c r="E291" s="497"/>
      <c r="F291" s="497"/>
      <c r="G291" s="497"/>
      <c r="H291" s="840"/>
    </row>
    <row r="292" spans="5:8" x14ac:dyDescent="0.2">
      <c r="E292" s="497"/>
      <c r="F292" s="497"/>
      <c r="G292" s="497"/>
      <c r="H292" s="840"/>
    </row>
    <row r="293" spans="5:8" x14ac:dyDescent="0.2">
      <c r="E293" s="497"/>
      <c r="F293" s="497"/>
      <c r="G293" s="497"/>
      <c r="H293" s="840"/>
    </row>
    <row r="294" spans="5:8" x14ac:dyDescent="0.2">
      <c r="E294" s="497"/>
      <c r="F294" s="497"/>
      <c r="G294" s="497"/>
      <c r="H294" s="840"/>
    </row>
    <row r="295" spans="5:8" x14ac:dyDescent="0.2">
      <c r="E295" s="497"/>
      <c r="F295" s="497"/>
      <c r="G295" s="497"/>
      <c r="H295" s="840"/>
    </row>
    <row r="296" spans="5:8" x14ac:dyDescent="0.2">
      <c r="E296" s="497"/>
      <c r="F296" s="497"/>
      <c r="G296" s="497"/>
      <c r="H296" s="840"/>
    </row>
    <row r="297" spans="5:8" x14ac:dyDescent="0.2">
      <c r="E297" s="497"/>
      <c r="F297" s="497"/>
      <c r="G297" s="497"/>
      <c r="H297" s="840"/>
    </row>
    <row r="298" spans="5:8" x14ac:dyDescent="0.2">
      <c r="E298" s="497"/>
      <c r="F298" s="497"/>
      <c r="G298" s="497"/>
      <c r="H298" s="840"/>
    </row>
    <row r="299" spans="5:8" x14ac:dyDescent="0.2">
      <c r="E299" s="497"/>
      <c r="F299" s="497"/>
      <c r="G299" s="497"/>
      <c r="H299" s="840"/>
    </row>
    <row r="300" spans="5:8" x14ac:dyDescent="0.2">
      <c r="E300" s="497"/>
      <c r="F300" s="497"/>
      <c r="G300" s="497"/>
      <c r="H300" s="840"/>
    </row>
    <row r="301" spans="5:8" x14ac:dyDescent="0.2">
      <c r="E301" s="497"/>
      <c r="F301" s="497"/>
      <c r="G301" s="497"/>
      <c r="H301" s="840"/>
    </row>
    <row r="302" spans="5:8" x14ac:dyDescent="0.2">
      <c r="E302" s="497"/>
      <c r="F302" s="497"/>
      <c r="G302" s="497"/>
      <c r="H302" s="840"/>
    </row>
    <row r="303" spans="5:8" x14ac:dyDescent="0.2">
      <c r="E303" s="497"/>
      <c r="F303" s="497"/>
      <c r="G303" s="497"/>
      <c r="H303" s="840"/>
    </row>
    <row r="304" spans="5:8" x14ac:dyDescent="0.2">
      <c r="E304" s="497"/>
      <c r="F304" s="497"/>
      <c r="G304" s="497"/>
      <c r="H304" s="840"/>
    </row>
    <row r="305" spans="5:8" x14ac:dyDescent="0.2">
      <c r="E305" s="497"/>
      <c r="F305" s="497"/>
      <c r="G305" s="497"/>
      <c r="H305" s="840"/>
    </row>
    <row r="306" spans="5:8" x14ac:dyDescent="0.2">
      <c r="E306" s="497"/>
      <c r="F306" s="497"/>
      <c r="G306" s="497"/>
      <c r="H306" s="840"/>
    </row>
    <row r="307" spans="5:8" x14ac:dyDescent="0.2">
      <c r="E307" s="497"/>
      <c r="F307" s="497"/>
      <c r="G307" s="497"/>
      <c r="H307" s="840"/>
    </row>
    <row r="308" spans="5:8" x14ac:dyDescent="0.2">
      <c r="E308" s="497"/>
      <c r="F308" s="497"/>
      <c r="G308" s="497"/>
      <c r="H308" s="840"/>
    </row>
    <row r="309" spans="5:8" x14ac:dyDescent="0.2">
      <c r="E309" s="497"/>
      <c r="F309" s="497"/>
      <c r="G309" s="497"/>
      <c r="H309" s="840"/>
    </row>
    <row r="310" spans="5:8" x14ac:dyDescent="0.2">
      <c r="E310" s="497"/>
      <c r="F310" s="497"/>
      <c r="G310" s="497"/>
      <c r="H310" s="840"/>
    </row>
    <row r="311" spans="5:8" x14ac:dyDescent="0.2">
      <c r="E311" s="497"/>
      <c r="F311" s="497"/>
      <c r="G311" s="497"/>
      <c r="H311" s="840"/>
    </row>
    <row r="312" spans="5:8" x14ac:dyDescent="0.2">
      <c r="E312" s="497"/>
      <c r="F312" s="497"/>
      <c r="G312" s="497"/>
      <c r="H312" s="840"/>
    </row>
    <row r="313" spans="5:8" x14ac:dyDescent="0.2">
      <c r="E313" s="497"/>
      <c r="F313" s="497"/>
      <c r="G313" s="497"/>
      <c r="H313" s="840"/>
    </row>
    <row r="314" spans="5:8" x14ac:dyDescent="0.2">
      <c r="E314" s="497"/>
      <c r="F314" s="497"/>
      <c r="G314" s="497"/>
      <c r="H314" s="840"/>
    </row>
    <row r="315" spans="5:8" x14ac:dyDescent="0.2">
      <c r="E315" s="497"/>
      <c r="F315" s="497"/>
      <c r="G315" s="497"/>
      <c r="H315" s="840"/>
    </row>
    <row r="316" spans="5:8" x14ac:dyDescent="0.2">
      <c r="E316" s="497"/>
      <c r="F316" s="497"/>
      <c r="G316" s="497"/>
      <c r="H316" s="840"/>
    </row>
    <row r="317" spans="5:8" x14ac:dyDescent="0.2">
      <c r="E317" s="497"/>
      <c r="F317" s="497"/>
      <c r="G317" s="497"/>
      <c r="H317" s="840"/>
    </row>
    <row r="318" spans="5:8" x14ac:dyDescent="0.2">
      <c r="E318" s="497"/>
      <c r="F318" s="497"/>
      <c r="G318" s="497"/>
      <c r="H318" s="840"/>
    </row>
    <row r="319" spans="5:8" x14ac:dyDescent="0.2">
      <c r="E319" s="497"/>
      <c r="F319" s="497"/>
      <c r="G319" s="497"/>
      <c r="H319" s="840"/>
    </row>
    <row r="320" spans="5:8" x14ac:dyDescent="0.2">
      <c r="E320" s="497"/>
      <c r="F320" s="497"/>
      <c r="G320" s="497"/>
      <c r="H320" s="840"/>
    </row>
    <row r="321" spans="5:8" x14ac:dyDescent="0.2">
      <c r="E321" s="497"/>
      <c r="F321" s="497"/>
      <c r="G321" s="497"/>
      <c r="H321" s="840"/>
    </row>
    <row r="322" spans="5:8" x14ac:dyDescent="0.2">
      <c r="E322" s="497"/>
      <c r="F322" s="497"/>
      <c r="G322" s="497"/>
      <c r="H322" s="840"/>
    </row>
    <row r="323" spans="5:8" x14ac:dyDescent="0.2">
      <c r="E323" s="497"/>
      <c r="F323" s="497"/>
      <c r="G323" s="497"/>
      <c r="H323" s="840"/>
    </row>
    <row r="324" spans="5:8" x14ac:dyDescent="0.2">
      <c r="E324" s="497"/>
      <c r="F324" s="497"/>
      <c r="G324" s="497"/>
      <c r="H324" s="840"/>
    </row>
    <row r="325" spans="5:8" x14ac:dyDescent="0.2">
      <c r="E325" s="497"/>
      <c r="F325" s="497"/>
      <c r="G325" s="497"/>
      <c r="H325" s="840"/>
    </row>
    <row r="326" spans="5:8" x14ac:dyDescent="0.2">
      <c r="E326" s="497"/>
      <c r="F326" s="497"/>
      <c r="G326" s="497"/>
      <c r="H326" s="840"/>
    </row>
    <row r="327" spans="5:8" x14ac:dyDescent="0.2">
      <c r="E327" s="497"/>
      <c r="F327" s="497"/>
      <c r="G327" s="497"/>
      <c r="H327" s="840"/>
    </row>
    <row r="328" spans="5:8" x14ac:dyDescent="0.2">
      <c r="E328" s="497"/>
      <c r="F328" s="497"/>
      <c r="G328" s="497"/>
      <c r="H328" s="840"/>
    </row>
    <row r="329" spans="5:8" x14ac:dyDescent="0.2">
      <c r="E329" s="497"/>
      <c r="F329" s="497"/>
      <c r="G329" s="497"/>
      <c r="H329" s="840"/>
    </row>
    <row r="330" spans="5:8" x14ac:dyDescent="0.2">
      <c r="E330" s="497"/>
      <c r="F330" s="497"/>
      <c r="G330" s="497"/>
      <c r="H330" s="840"/>
    </row>
    <row r="331" spans="5:8" x14ac:dyDescent="0.2">
      <c r="E331" s="497"/>
      <c r="F331" s="497"/>
      <c r="G331" s="497"/>
      <c r="H331" s="840"/>
    </row>
    <row r="332" spans="5:8" x14ac:dyDescent="0.2">
      <c r="E332" s="497"/>
      <c r="F332" s="497"/>
      <c r="G332" s="497"/>
      <c r="H332" s="840"/>
    </row>
    <row r="333" spans="5:8" x14ac:dyDescent="0.2">
      <c r="E333" s="497"/>
      <c r="F333" s="497"/>
      <c r="G333" s="497"/>
      <c r="H333" s="840"/>
    </row>
    <row r="334" spans="5:8" x14ac:dyDescent="0.2">
      <c r="E334" s="497"/>
      <c r="F334" s="497"/>
      <c r="G334" s="497"/>
      <c r="H334" s="840"/>
    </row>
    <row r="335" spans="5:8" x14ac:dyDescent="0.2">
      <c r="E335" s="497"/>
      <c r="F335" s="497"/>
      <c r="G335" s="497"/>
      <c r="H335" s="840"/>
    </row>
    <row r="336" spans="5:8" x14ac:dyDescent="0.2">
      <c r="E336" s="497"/>
      <c r="F336" s="497"/>
      <c r="G336" s="497"/>
      <c r="H336" s="840"/>
    </row>
    <row r="337" spans="5:8" x14ac:dyDescent="0.2">
      <c r="E337" s="497"/>
      <c r="F337" s="497"/>
      <c r="G337" s="497"/>
      <c r="H337" s="840"/>
    </row>
    <row r="338" spans="5:8" x14ac:dyDescent="0.2">
      <c r="E338" s="497"/>
      <c r="F338" s="497"/>
      <c r="G338" s="497"/>
      <c r="H338" s="840"/>
    </row>
    <row r="339" spans="5:8" x14ac:dyDescent="0.2">
      <c r="E339" s="497"/>
      <c r="F339" s="497"/>
      <c r="G339" s="497"/>
      <c r="H339" s="840"/>
    </row>
    <row r="340" spans="5:8" x14ac:dyDescent="0.2">
      <c r="E340" s="497"/>
      <c r="F340" s="497"/>
      <c r="G340" s="497"/>
      <c r="H340" s="840"/>
    </row>
    <row r="341" spans="5:8" x14ac:dyDescent="0.2">
      <c r="E341" s="497"/>
      <c r="F341" s="497"/>
      <c r="G341" s="497"/>
      <c r="H341" s="840"/>
    </row>
    <row r="342" spans="5:8" x14ac:dyDescent="0.2">
      <c r="E342" s="497"/>
      <c r="F342" s="497"/>
      <c r="G342" s="497"/>
      <c r="H342" s="840"/>
    </row>
    <row r="343" spans="5:8" x14ac:dyDescent="0.2">
      <c r="E343" s="497"/>
      <c r="F343" s="497"/>
      <c r="G343" s="497"/>
      <c r="H343" s="840"/>
    </row>
    <row r="344" spans="5:8" x14ac:dyDescent="0.2">
      <c r="E344" s="497"/>
      <c r="F344" s="497"/>
      <c r="G344" s="497"/>
      <c r="H344" s="840"/>
    </row>
    <row r="345" spans="5:8" x14ac:dyDescent="0.2">
      <c r="E345" s="497"/>
      <c r="F345" s="497"/>
      <c r="G345" s="497"/>
      <c r="H345" s="840"/>
    </row>
    <row r="346" spans="5:8" x14ac:dyDescent="0.2">
      <c r="E346" s="497"/>
      <c r="F346" s="497"/>
      <c r="G346" s="497"/>
      <c r="H346" s="840"/>
    </row>
    <row r="347" spans="5:8" x14ac:dyDescent="0.2">
      <c r="E347" s="497"/>
      <c r="F347" s="497"/>
      <c r="G347" s="497"/>
      <c r="H347" s="840"/>
    </row>
    <row r="348" spans="5:8" x14ac:dyDescent="0.2">
      <c r="E348" s="497"/>
      <c r="F348" s="497"/>
      <c r="G348" s="497"/>
      <c r="H348" s="840"/>
    </row>
    <row r="349" spans="5:8" x14ac:dyDescent="0.2">
      <c r="E349" s="497"/>
      <c r="F349" s="497"/>
      <c r="G349" s="497"/>
      <c r="H349" s="840"/>
    </row>
    <row r="350" spans="5:8" x14ac:dyDescent="0.2">
      <c r="E350" s="497"/>
      <c r="F350" s="497"/>
      <c r="G350" s="497"/>
      <c r="H350" s="840"/>
    </row>
    <row r="351" spans="5:8" x14ac:dyDescent="0.2">
      <c r="E351" s="497"/>
      <c r="F351" s="497"/>
      <c r="G351" s="497"/>
      <c r="H351" s="840"/>
    </row>
    <row r="352" spans="5:8" x14ac:dyDescent="0.2">
      <c r="E352" s="497"/>
      <c r="F352" s="497"/>
      <c r="G352" s="497"/>
      <c r="H352" s="840"/>
    </row>
    <row r="353" spans="5:8" x14ac:dyDescent="0.2">
      <c r="E353" s="497"/>
      <c r="F353" s="497"/>
      <c r="G353" s="497"/>
      <c r="H353" s="840"/>
    </row>
    <row r="354" spans="5:8" x14ac:dyDescent="0.2">
      <c r="E354" s="497"/>
      <c r="F354" s="497"/>
      <c r="G354" s="497"/>
      <c r="H354" s="840"/>
    </row>
    <row r="355" spans="5:8" x14ac:dyDescent="0.2">
      <c r="E355" s="497"/>
      <c r="F355" s="497"/>
      <c r="G355" s="497"/>
      <c r="H355" s="840"/>
    </row>
    <row r="356" spans="5:8" x14ac:dyDescent="0.2">
      <c r="E356" s="497"/>
      <c r="F356" s="497"/>
      <c r="G356" s="497"/>
      <c r="H356" s="840"/>
    </row>
    <row r="357" spans="5:8" x14ac:dyDescent="0.2">
      <c r="E357" s="497"/>
      <c r="F357" s="497"/>
      <c r="G357" s="497"/>
      <c r="H357" s="840"/>
    </row>
    <row r="358" spans="5:8" x14ac:dyDescent="0.2">
      <c r="E358" s="497"/>
      <c r="F358" s="497"/>
      <c r="G358" s="497"/>
      <c r="H358" s="840"/>
    </row>
    <row r="359" spans="5:8" x14ac:dyDescent="0.2">
      <c r="E359" s="497"/>
      <c r="F359" s="497"/>
      <c r="G359" s="497"/>
      <c r="H359" s="840"/>
    </row>
    <row r="360" spans="5:8" x14ac:dyDescent="0.2">
      <c r="E360" s="497"/>
      <c r="F360" s="497"/>
      <c r="G360" s="497"/>
      <c r="H360" s="840"/>
    </row>
    <row r="361" spans="5:8" x14ac:dyDescent="0.2">
      <c r="E361" s="497"/>
      <c r="F361" s="497"/>
      <c r="G361" s="497"/>
      <c r="H361" s="840"/>
    </row>
    <row r="362" spans="5:8" x14ac:dyDescent="0.2">
      <c r="E362" s="497"/>
      <c r="F362" s="497"/>
      <c r="G362" s="497"/>
      <c r="H362" s="840"/>
    </row>
    <row r="363" spans="5:8" x14ac:dyDescent="0.2">
      <c r="E363" s="497"/>
      <c r="F363" s="497"/>
      <c r="G363" s="497"/>
      <c r="H363" s="840"/>
    </row>
    <row r="364" spans="5:8" x14ac:dyDescent="0.2">
      <c r="E364" s="497"/>
      <c r="F364" s="497"/>
      <c r="G364" s="497"/>
      <c r="H364" s="840"/>
    </row>
    <row r="365" spans="5:8" x14ac:dyDescent="0.2">
      <c r="E365" s="497"/>
      <c r="F365" s="497"/>
      <c r="G365" s="497"/>
      <c r="H365" s="840"/>
    </row>
    <row r="366" spans="5:8" x14ac:dyDescent="0.2">
      <c r="E366" s="497"/>
      <c r="F366" s="497"/>
      <c r="G366" s="497"/>
      <c r="H366" s="840"/>
    </row>
    <row r="367" spans="5:8" x14ac:dyDescent="0.2">
      <c r="E367" s="497"/>
      <c r="F367" s="497"/>
      <c r="G367" s="497"/>
      <c r="H367" s="840"/>
    </row>
    <row r="368" spans="5:8" x14ac:dyDescent="0.2">
      <c r="E368" s="497"/>
      <c r="F368" s="497"/>
      <c r="G368" s="497"/>
      <c r="H368" s="840"/>
    </row>
    <row r="369" spans="5:8" x14ac:dyDescent="0.2">
      <c r="E369" s="497"/>
      <c r="F369" s="497"/>
      <c r="G369" s="497"/>
      <c r="H369" s="840"/>
    </row>
    <row r="370" spans="5:8" x14ac:dyDescent="0.2">
      <c r="E370" s="497"/>
      <c r="F370" s="497"/>
      <c r="G370" s="497"/>
      <c r="H370" s="840"/>
    </row>
    <row r="371" spans="5:8" x14ac:dyDescent="0.2">
      <c r="E371" s="497"/>
      <c r="F371" s="497"/>
      <c r="G371" s="497"/>
      <c r="H371" s="840"/>
    </row>
    <row r="372" spans="5:8" x14ac:dyDescent="0.2">
      <c r="E372" s="497"/>
      <c r="F372" s="497"/>
      <c r="G372" s="497"/>
      <c r="H372" s="840"/>
    </row>
    <row r="373" spans="5:8" x14ac:dyDescent="0.2">
      <c r="E373" s="497"/>
      <c r="F373" s="497"/>
      <c r="G373" s="497"/>
      <c r="H373" s="840"/>
    </row>
    <row r="374" spans="5:8" x14ac:dyDescent="0.2">
      <c r="E374" s="497"/>
      <c r="F374" s="497"/>
      <c r="G374" s="497"/>
      <c r="H374" s="840"/>
    </row>
    <row r="375" spans="5:8" x14ac:dyDescent="0.2">
      <c r="E375" s="497"/>
      <c r="F375" s="497"/>
      <c r="G375" s="497"/>
      <c r="H375" s="840"/>
    </row>
    <row r="376" spans="5:8" x14ac:dyDescent="0.2">
      <c r="E376" s="497"/>
      <c r="F376" s="497"/>
      <c r="G376" s="497"/>
      <c r="H376" s="840"/>
    </row>
    <row r="377" spans="5:8" x14ac:dyDescent="0.2">
      <c r="E377" s="497"/>
      <c r="F377" s="497"/>
      <c r="G377" s="497"/>
      <c r="H377" s="840"/>
    </row>
    <row r="378" spans="5:8" x14ac:dyDescent="0.2">
      <c r="E378" s="497"/>
      <c r="F378" s="497"/>
      <c r="G378" s="497"/>
      <c r="H378" s="840"/>
    </row>
    <row r="379" spans="5:8" x14ac:dyDescent="0.2">
      <c r="E379" s="497"/>
      <c r="F379" s="497"/>
      <c r="G379" s="497"/>
      <c r="H379" s="840"/>
    </row>
    <row r="380" spans="5:8" x14ac:dyDescent="0.2">
      <c r="E380" s="497"/>
      <c r="F380" s="497"/>
      <c r="G380" s="497"/>
      <c r="H380" s="840"/>
    </row>
    <row r="381" spans="5:8" x14ac:dyDescent="0.2">
      <c r="E381" s="497"/>
      <c r="F381" s="497"/>
      <c r="G381" s="497"/>
      <c r="H381" s="840"/>
    </row>
    <row r="382" spans="5:8" x14ac:dyDescent="0.2">
      <c r="E382" s="497"/>
      <c r="F382" s="497"/>
      <c r="G382" s="497"/>
      <c r="H382" s="840"/>
    </row>
    <row r="383" spans="5:8" x14ac:dyDescent="0.2">
      <c r="E383" s="497"/>
      <c r="F383" s="497"/>
      <c r="G383" s="497"/>
      <c r="H383" s="840"/>
    </row>
    <row r="384" spans="5:8" x14ac:dyDescent="0.2">
      <c r="E384" s="497"/>
      <c r="F384" s="497"/>
      <c r="G384" s="497"/>
      <c r="H384" s="840"/>
    </row>
    <row r="385" spans="5:8" x14ac:dyDescent="0.2">
      <c r="E385" s="497"/>
      <c r="F385" s="497"/>
      <c r="G385" s="497"/>
      <c r="H385" s="840"/>
    </row>
    <row r="386" spans="5:8" x14ac:dyDescent="0.2">
      <c r="E386" s="497"/>
      <c r="F386" s="497"/>
      <c r="G386" s="497"/>
      <c r="H386" s="840"/>
    </row>
    <row r="387" spans="5:8" x14ac:dyDescent="0.2">
      <c r="E387" s="497"/>
      <c r="F387" s="497"/>
      <c r="G387" s="497"/>
      <c r="H387" s="840"/>
    </row>
    <row r="388" spans="5:8" x14ac:dyDescent="0.2">
      <c r="E388" s="497"/>
      <c r="F388" s="497"/>
      <c r="G388" s="497"/>
      <c r="H388" s="840"/>
    </row>
    <row r="389" spans="5:8" x14ac:dyDescent="0.2">
      <c r="E389" s="497"/>
      <c r="F389" s="497"/>
      <c r="G389" s="497"/>
      <c r="H389" s="840"/>
    </row>
    <row r="390" spans="5:8" x14ac:dyDescent="0.2">
      <c r="E390" s="497"/>
      <c r="F390" s="497"/>
      <c r="G390" s="497"/>
      <c r="H390" s="840"/>
    </row>
    <row r="391" spans="5:8" x14ac:dyDescent="0.2">
      <c r="E391" s="497"/>
      <c r="F391" s="497"/>
      <c r="G391" s="497"/>
      <c r="H391" s="840"/>
    </row>
    <row r="392" spans="5:8" x14ac:dyDescent="0.2">
      <c r="E392" s="497"/>
      <c r="F392" s="497"/>
      <c r="G392" s="497"/>
      <c r="H392" s="840"/>
    </row>
    <row r="393" spans="5:8" x14ac:dyDescent="0.2">
      <c r="E393" s="497"/>
      <c r="F393" s="497"/>
      <c r="G393" s="497"/>
      <c r="H393" s="840"/>
    </row>
    <row r="394" spans="5:8" x14ac:dyDescent="0.2">
      <c r="E394" s="497"/>
      <c r="F394" s="497"/>
      <c r="G394" s="497"/>
      <c r="H394" s="840"/>
    </row>
    <row r="395" spans="5:8" x14ac:dyDescent="0.2">
      <c r="E395" s="497"/>
      <c r="F395" s="497"/>
      <c r="G395" s="497"/>
      <c r="H395" s="840"/>
    </row>
    <row r="396" spans="5:8" x14ac:dyDescent="0.2">
      <c r="E396" s="497"/>
      <c r="F396" s="497"/>
      <c r="G396" s="497"/>
      <c r="H396" s="840"/>
    </row>
    <row r="397" spans="5:8" x14ac:dyDescent="0.2">
      <c r="E397" s="497"/>
      <c r="F397" s="497"/>
      <c r="G397" s="497"/>
      <c r="H397" s="840"/>
    </row>
    <row r="398" spans="5:8" x14ac:dyDescent="0.2">
      <c r="E398" s="497"/>
      <c r="F398" s="497"/>
      <c r="G398" s="497"/>
      <c r="H398" s="840"/>
    </row>
    <row r="399" spans="5:8" x14ac:dyDescent="0.2">
      <c r="E399" s="497"/>
      <c r="F399" s="497"/>
      <c r="G399" s="497"/>
      <c r="H399" s="840"/>
    </row>
    <row r="400" spans="5:8" x14ac:dyDescent="0.2">
      <c r="E400" s="497"/>
      <c r="F400" s="497"/>
      <c r="G400" s="497"/>
      <c r="H400" s="840"/>
    </row>
    <row r="401" spans="5:8" x14ac:dyDescent="0.2">
      <c r="E401" s="497"/>
      <c r="F401" s="497"/>
      <c r="G401" s="497"/>
      <c r="H401" s="840"/>
    </row>
    <row r="402" spans="5:8" x14ac:dyDescent="0.2">
      <c r="E402" s="497"/>
      <c r="F402" s="497"/>
      <c r="G402" s="497"/>
      <c r="H402" s="840"/>
    </row>
    <row r="403" spans="5:8" x14ac:dyDescent="0.2">
      <c r="E403" s="497"/>
      <c r="F403" s="497"/>
      <c r="G403" s="497"/>
      <c r="H403" s="840"/>
    </row>
    <row r="404" spans="5:8" x14ac:dyDescent="0.2">
      <c r="E404" s="497"/>
      <c r="F404" s="497"/>
      <c r="G404" s="497"/>
      <c r="H404" s="840"/>
    </row>
    <row r="405" spans="5:8" x14ac:dyDescent="0.2">
      <c r="E405" s="497"/>
      <c r="F405" s="497"/>
      <c r="G405" s="497"/>
      <c r="H405" s="840"/>
    </row>
    <row r="406" spans="5:8" x14ac:dyDescent="0.2">
      <c r="E406" s="497"/>
      <c r="F406" s="497"/>
      <c r="G406" s="497"/>
      <c r="H406" s="840"/>
    </row>
    <row r="407" spans="5:8" x14ac:dyDescent="0.2">
      <c r="E407" s="497"/>
      <c r="F407" s="497"/>
      <c r="G407" s="497"/>
      <c r="H407" s="840"/>
    </row>
    <row r="408" spans="5:8" x14ac:dyDescent="0.2">
      <c r="E408" s="497"/>
      <c r="F408" s="497"/>
      <c r="G408" s="497"/>
      <c r="H408" s="840"/>
    </row>
    <row r="409" spans="5:8" x14ac:dyDescent="0.2">
      <c r="E409" s="497"/>
      <c r="F409" s="497"/>
      <c r="G409" s="497"/>
      <c r="H409" s="840"/>
    </row>
    <row r="410" spans="5:8" x14ac:dyDescent="0.2">
      <c r="E410" s="497"/>
      <c r="F410" s="497"/>
      <c r="G410" s="497"/>
      <c r="H410" s="840"/>
    </row>
    <row r="411" spans="5:8" x14ac:dyDescent="0.2">
      <c r="E411" s="497"/>
      <c r="F411" s="497"/>
      <c r="G411" s="497"/>
      <c r="H411" s="840"/>
    </row>
    <row r="412" spans="5:8" x14ac:dyDescent="0.2">
      <c r="E412" s="497"/>
      <c r="F412" s="497"/>
      <c r="G412" s="497"/>
      <c r="H412" s="840"/>
    </row>
    <row r="413" spans="5:8" x14ac:dyDescent="0.2">
      <c r="E413" s="497"/>
      <c r="F413" s="497"/>
      <c r="G413" s="497"/>
      <c r="H413" s="840"/>
    </row>
    <row r="414" spans="5:8" x14ac:dyDescent="0.2">
      <c r="E414" s="497"/>
      <c r="F414" s="497"/>
      <c r="G414" s="497"/>
      <c r="H414" s="840"/>
    </row>
    <row r="415" spans="5:8" x14ac:dyDescent="0.2">
      <c r="E415" s="497"/>
      <c r="F415" s="497"/>
      <c r="G415" s="497"/>
      <c r="H415" s="840"/>
    </row>
    <row r="416" spans="5:8" x14ac:dyDescent="0.2">
      <c r="E416" s="497"/>
      <c r="F416" s="497"/>
      <c r="G416" s="497"/>
      <c r="H416" s="840"/>
    </row>
    <row r="417" spans="5:8" x14ac:dyDescent="0.2">
      <c r="E417" s="497"/>
      <c r="F417" s="497"/>
      <c r="G417" s="497"/>
      <c r="H417" s="840"/>
    </row>
    <row r="418" spans="5:8" x14ac:dyDescent="0.2">
      <c r="E418" s="497"/>
      <c r="F418" s="497"/>
      <c r="G418" s="497"/>
      <c r="H418" s="840"/>
    </row>
    <row r="419" spans="5:8" x14ac:dyDescent="0.2">
      <c r="E419" s="497"/>
      <c r="F419" s="497"/>
      <c r="G419" s="497"/>
      <c r="H419" s="840"/>
    </row>
    <row r="420" spans="5:8" x14ac:dyDescent="0.2">
      <c r="E420" s="497"/>
      <c r="F420" s="497"/>
      <c r="G420" s="497"/>
      <c r="H420" s="840"/>
    </row>
    <row r="421" spans="5:8" x14ac:dyDescent="0.2">
      <c r="E421" s="497"/>
      <c r="F421" s="497"/>
      <c r="G421" s="497"/>
      <c r="H421" s="840"/>
    </row>
    <row r="422" spans="5:8" x14ac:dyDescent="0.2">
      <c r="E422" s="497"/>
      <c r="F422" s="497"/>
      <c r="G422" s="497"/>
      <c r="H422" s="840"/>
    </row>
    <row r="423" spans="5:8" x14ac:dyDescent="0.2">
      <c r="E423" s="497"/>
      <c r="F423" s="497"/>
      <c r="G423" s="497"/>
      <c r="H423" s="840"/>
    </row>
    <row r="424" spans="5:8" x14ac:dyDescent="0.2">
      <c r="E424" s="497"/>
      <c r="F424" s="497"/>
      <c r="G424" s="497"/>
      <c r="H424" s="840"/>
    </row>
    <row r="425" spans="5:8" x14ac:dyDescent="0.2">
      <c r="E425" s="497"/>
      <c r="F425" s="497"/>
      <c r="G425" s="497"/>
      <c r="H425" s="840"/>
    </row>
    <row r="426" spans="5:8" x14ac:dyDescent="0.2">
      <c r="E426" s="497"/>
      <c r="F426" s="497"/>
      <c r="G426" s="497"/>
      <c r="H426" s="840"/>
    </row>
    <row r="427" spans="5:8" x14ac:dyDescent="0.2">
      <c r="E427" s="497"/>
      <c r="F427" s="497"/>
      <c r="G427" s="497"/>
      <c r="H427" s="840"/>
    </row>
    <row r="428" spans="5:8" x14ac:dyDescent="0.2">
      <c r="E428" s="497"/>
      <c r="F428" s="497"/>
      <c r="G428" s="497"/>
      <c r="H428" s="840"/>
    </row>
    <row r="429" spans="5:8" x14ac:dyDescent="0.2">
      <c r="E429" s="497"/>
      <c r="F429" s="497"/>
      <c r="G429" s="497"/>
      <c r="H429" s="840"/>
    </row>
    <row r="430" spans="5:8" x14ac:dyDescent="0.2">
      <c r="E430" s="497"/>
      <c r="F430" s="497"/>
      <c r="G430" s="497"/>
      <c r="H430" s="840"/>
    </row>
    <row r="431" spans="5:8" x14ac:dyDescent="0.2">
      <c r="E431" s="497"/>
      <c r="F431" s="497"/>
      <c r="G431" s="497"/>
      <c r="H431" s="840"/>
    </row>
    <row r="432" spans="5:8" x14ac:dyDescent="0.2">
      <c r="E432" s="497"/>
      <c r="F432" s="497"/>
      <c r="G432" s="497"/>
      <c r="H432" s="840"/>
    </row>
    <row r="433" spans="5:8" x14ac:dyDescent="0.2">
      <c r="E433" s="497"/>
      <c r="F433" s="497"/>
      <c r="G433" s="497"/>
      <c r="H433" s="840"/>
    </row>
    <row r="434" spans="5:8" x14ac:dyDescent="0.2">
      <c r="E434" s="497"/>
      <c r="F434" s="497"/>
      <c r="G434" s="497"/>
      <c r="H434" s="840"/>
    </row>
    <row r="435" spans="5:8" x14ac:dyDescent="0.2">
      <c r="E435" s="497"/>
      <c r="F435" s="497"/>
      <c r="G435" s="497"/>
      <c r="H435" s="840"/>
    </row>
    <row r="436" spans="5:8" x14ac:dyDescent="0.2">
      <c r="E436" s="497"/>
      <c r="F436" s="497"/>
      <c r="G436" s="497"/>
      <c r="H436" s="840"/>
    </row>
    <row r="437" spans="5:8" x14ac:dyDescent="0.2">
      <c r="E437" s="497"/>
      <c r="F437" s="497"/>
      <c r="G437" s="497"/>
      <c r="H437" s="840"/>
    </row>
    <row r="438" spans="5:8" x14ac:dyDescent="0.2">
      <c r="E438" s="497"/>
      <c r="F438" s="497"/>
      <c r="G438" s="497"/>
      <c r="H438" s="840"/>
    </row>
    <row r="439" spans="5:8" x14ac:dyDescent="0.2">
      <c r="E439" s="497"/>
      <c r="F439" s="497"/>
      <c r="G439" s="497"/>
      <c r="H439" s="840"/>
    </row>
    <row r="440" spans="5:8" x14ac:dyDescent="0.2">
      <c r="E440" s="497"/>
      <c r="F440" s="497"/>
      <c r="G440" s="497"/>
      <c r="H440" s="840"/>
    </row>
    <row r="441" spans="5:8" x14ac:dyDescent="0.2">
      <c r="E441" s="497"/>
      <c r="F441" s="497"/>
      <c r="G441" s="497"/>
      <c r="H441" s="840"/>
    </row>
    <row r="442" spans="5:8" x14ac:dyDescent="0.2">
      <c r="E442" s="497"/>
      <c r="F442" s="497"/>
      <c r="G442" s="497"/>
      <c r="H442" s="840"/>
    </row>
    <row r="443" spans="5:8" x14ac:dyDescent="0.2">
      <c r="E443" s="497"/>
      <c r="F443" s="497"/>
      <c r="G443" s="497"/>
      <c r="H443" s="840"/>
    </row>
    <row r="444" spans="5:8" x14ac:dyDescent="0.2">
      <c r="E444" s="497"/>
      <c r="F444" s="497"/>
      <c r="G444" s="497"/>
      <c r="H444" s="840"/>
    </row>
    <row r="445" spans="5:8" x14ac:dyDescent="0.2">
      <c r="E445" s="497"/>
      <c r="F445" s="497"/>
      <c r="G445" s="497"/>
      <c r="H445" s="840"/>
    </row>
    <row r="446" spans="5:8" x14ac:dyDescent="0.2">
      <c r="E446" s="497"/>
      <c r="F446" s="497"/>
      <c r="G446" s="497"/>
      <c r="H446" s="840"/>
    </row>
    <row r="447" spans="5:8" x14ac:dyDescent="0.2">
      <c r="E447" s="497"/>
      <c r="F447" s="497"/>
      <c r="G447" s="497"/>
      <c r="H447" s="840"/>
    </row>
    <row r="448" spans="5:8" x14ac:dyDescent="0.2">
      <c r="E448" s="497"/>
      <c r="F448" s="497"/>
      <c r="G448" s="497"/>
      <c r="H448" s="840"/>
    </row>
    <row r="449" spans="5:8" x14ac:dyDescent="0.2">
      <c r="E449" s="497"/>
      <c r="F449" s="497"/>
      <c r="G449" s="497"/>
      <c r="H449" s="840"/>
    </row>
    <row r="450" spans="5:8" x14ac:dyDescent="0.2">
      <c r="E450" s="497"/>
      <c r="F450" s="497"/>
      <c r="G450" s="497"/>
      <c r="H450" s="840"/>
    </row>
    <row r="451" spans="5:8" x14ac:dyDescent="0.2">
      <c r="E451" s="497"/>
      <c r="F451" s="497"/>
      <c r="G451" s="497"/>
      <c r="H451" s="840"/>
    </row>
    <row r="452" spans="5:8" x14ac:dyDescent="0.2">
      <c r="E452" s="497"/>
      <c r="F452" s="497"/>
      <c r="G452" s="497"/>
      <c r="H452" s="840"/>
    </row>
    <row r="453" spans="5:8" x14ac:dyDescent="0.2">
      <c r="E453" s="497"/>
      <c r="F453" s="497"/>
      <c r="G453" s="497"/>
      <c r="H453" s="840"/>
    </row>
    <row r="454" spans="5:8" x14ac:dyDescent="0.2">
      <c r="E454" s="497"/>
      <c r="F454" s="497"/>
      <c r="G454" s="497"/>
      <c r="H454" s="840"/>
    </row>
    <row r="455" spans="5:8" x14ac:dyDescent="0.2">
      <c r="E455" s="497"/>
      <c r="F455" s="497"/>
      <c r="G455" s="497"/>
      <c r="H455" s="840"/>
    </row>
    <row r="456" spans="5:8" x14ac:dyDescent="0.2">
      <c r="E456" s="497"/>
      <c r="F456" s="497"/>
      <c r="G456" s="497"/>
      <c r="H456" s="840"/>
    </row>
    <row r="457" spans="5:8" x14ac:dyDescent="0.2">
      <c r="E457" s="497"/>
      <c r="F457" s="497"/>
      <c r="G457" s="497"/>
      <c r="H457" s="840"/>
    </row>
    <row r="458" spans="5:8" x14ac:dyDescent="0.2">
      <c r="E458" s="497"/>
      <c r="F458" s="497"/>
      <c r="G458" s="497"/>
      <c r="H458" s="840"/>
    </row>
    <row r="459" spans="5:8" x14ac:dyDescent="0.2">
      <c r="E459" s="497"/>
      <c r="F459" s="497"/>
      <c r="G459" s="497"/>
      <c r="H459" s="840"/>
    </row>
    <row r="460" spans="5:8" x14ac:dyDescent="0.2">
      <c r="E460" s="497"/>
      <c r="F460" s="497"/>
      <c r="G460" s="497"/>
      <c r="H460" s="840"/>
    </row>
    <row r="461" spans="5:8" x14ac:dyDescent="0.2">
      <c r="E461" s="497"/>
      <c r="F461" s="497"/>
      <c r="G461" s="497"/>
      <c r="H461" s="840"/>
    </row>
    <row r="462" spans="5:8" x14ac:dyDescent="0.2">
      <c r="E462" s="497"/>
      <c r="F462" s="497"/>
      <c r="G462" s="497"/>
      <c r="H462" s="840"/>
    </row>
    <row r="463" spans="5:8" x14ac:dyDescent="0.2">
      <c r="E463" s="497"/>
      <c r="F463" s="497"/>
      <c r="G463" s="497"/>
      <c r="H463" s="840"/>
    </row>
    <row r="464" spans="5:8" x14ac:dyDescent="0.2">
      <c r="E464" s="497"/>
      <c r="F464" s="497"/>
      <c r="G464" s="497"/>
      <c r="H464" s="840"/>
    </row>
    <row r="465" spans="5:8" x14ac:dyDescent="0.2">
      <c r="E465" s="497"/>
      <c r="F465" s="497"/>
      <c r="G465" s="497"/>
      <c r="H465" s="840"/>
    </row>
    <row r="466" spans="5:8" x14ac:dyDescent="0.2">
      <c r="E466" s="497"/>
      <c r="F466" s="497"/>
      <c r="G466" s="497"/>
      <c r="H466" s="840"/>
    </row>
    <row r="467" spans="5:8" x14ac:dyDescent="0.2">
      <c r="E467" s="497"/>
      <c r="F467" s="497"/>
      <c r="G467" s="497"/>
      <c r="H467" s="840"/>
    </row>
    <row r="468" spans="5:8" x14ac:dyDescent="0.2">
      <c r="E468" s="497"/>
      <c r="F468" s="497"/>
      <c r="G468" s="497"/>
      <c r="H468" s="840"/>
    </row>
    <row r="469" spans="5:8" x14ac:dyDescent="0.2">
      <c r="E469" s="497"/>
      <c r="F469" s="497"/>
      <c r="G469" s="497"/>
      <c r="H469" s="840"/>
    </row>
    <row r="470" spans="5:8" x14ac:dyDescent="0.2">
      <c r="E470" s="497"/>
      <c r="F470" s="497"/>
      <c r="G470" s="497"/>
      <c r="H470" s="840"/>
    </row>
    <row r="471" spans="5:8" x14ac:dyDescent="0.2">
      <c r="E471" s="497"/>
      <c r="F471" s="497"/>
      <c r="G471" s="497"/>
      <c r="H471" s="840"/>
    </row>
    <row r="472" spans="5:8" x14ac:dyDescent="0.2">
      <c r="E472" s="497"/>
      <c r="F472" s="497"/>
      <c r="G472" s="497"/>
      <c r="H472" s="840"/>
    </row>
    <row r="473" spans="5:8" x14ac:dyDescent="0.2">
      <c r="E473" s="497"/>
      <c r="F473" s="497"/>
      <c r="G473" s="497"/>
      <c r="H473" s="840"/>
    </row>
    <row r="474" spans="5:8" x14ac:dyDescent="0.2">
      <c r="E474" s="497"/>
      <c r="F474" s="497"/>
      <c r="G474" s="497"/>
      <c r="H474" s="840"/>
    </row>
    <row r="475" spans="5:8" x14ac:dyDescent="0.2">
      <c r="E475" s="497"/>
      <c r="F475" s="497"/>
      <c r="G475" s="497"/>
      <c r="H475" s="840"/>
    </row>
    <row r="476" spans="5:8" x14ac:dyDescent="0.2">
      <c r="E476" s="497"/>
      <c r="F476" s="497"/>
      <c r="G476" s="497"/>
      <c r="H476" s="840"/>
    </row>
    <row r="477" spans="5:8" x14ac:dyDescent="0.2">
      <c r="E477" s="497"/>
      <c r="F477" s="497"/>
      <c r="G477" s="497"/>
      <c r="H477" s="840"/>
    </row>
    <row r="478" spans="5:8" x14ac:dyDescent="0.2">
      <c r="E478" s="497"/>
      <c r="F478" s="497"/>
      <c r="G478" s="497"/>
      <c r="H478" s="840"/>
    </row>
    <row r="479" spans="5:8" x14ac:dyDescent="0.2">
      <c r="E479" s="497"/>
      <c r="F479" s="497"/>
      <c r="G479" s="497"/>
      <c r="H479" s="840"/>
    </row>
    <row r="480" spans="5:8" x14ac:dyDescent="0.2">
      <c r="E480" s="497"/>
      <c r="F480" s="497"/>
      <c r="G480" s="497"/>
      <c r="H480" s="840"/>
    </row>
    <row r="481" spans="5:8" x14ac:dyDescent="0.2">
      <c r="E481" s="497"/>
      <c r="F481" s="497"/>
      <c r="G481" s="497"/>
      <c r="H481" s="840"/>
    </row>
    <row r="482" spans="5:8" x14ac:dyDescent="0.2">
      <c r="E482" s="497"/>
      <c r="F482" s="497"/>
      <c r="G482" s="497"/>
      <c r="H482" s="840"/>
    </row>
    <row r="483" spans="5:8" x14ac:dyDescent="0.2">
      <c r="E483" s="497"/>
      <c r="F483" s="497"/>
      <c r="G483" s="497"/>
      <c r="H483" s="840"/>
    </row>
    <row r="484" spans="5:8" x14ac:dyDescent="0.2">
      <c r="E484" s="497"/>
      <c r="F484" s="497"/>
      <c r="G484" s="497"/>
      <c r="H484" s="840"/>
    </row>
    <row r="485" spans="5:8" x14ac:dyDescent="0.2">
      <c r="E485" s="497"/>
      <c r="F485" s="497"/>
      <c r="G485" s="497"/>
      <c r="H485" s="840"/>
    </row>
    <row r="486" spans="5:8" x14ac:dyDescent="0.2">
      <c r="E486" s="497"/>
      <c r="F486" s="497"/>
      <c r="G486" s="497"/>
      <c r="H486" s="840"/>
    </row>
    <row r="487" spans="5:8" x14ac:dyDescent="0.2">
      <c r="E487" s="497"/>
      <c r="F487" s="497"/>
      <c r="G487" s="497"/>
      <c r="H487" s="840"/>
    </row>
    <row r="488" spans="5:8" x14ac:dyDescent="0.2">
      <c r="E488" s="497"/>
      <c r="F488" s="497"/>
      <c r="G488" s="497"/>
      <c r="H488" s="840"/>
    </row>
    <row r="489" spans="5:8" x14ac:dyDescent="0.2">
      <c r="E489" s="497"/>
      <c r="F489" s="497"/>
      <c r="G489" s="497"/>
      <c r="H489" s="840"/>
    </row>
    <row r="490" spans="5:8" x14ac:dyDescent="0.2">
      <c r="E490" s="497"/>
      <c r="F490" s="497"/>
      <c r="G490" s="497"/>
      <c r="H490" s="840"/>
    </row>
    <row r="491" spans="5:8" x14ac:dyDescent="0.2">
      <c r="E491" s="497"/>
      <c r="F491" s="497"/>
      <c r="G491" s="497"/>
      <c r="H491" s="840"/>
    </row>
    <row r="492" spans="5:8" x14ac:dyDescent="0.2">
      <c r="E492" s="497"/>
      <c r="F492" s="497"/>
      <c r="G492" s="497"/>
      <c r="H492" s="840"/>
    </row>
    <row r="493" spans="5:8" x14ac:dyDescent="0.2">
      <c r="E493" s="497"/>
      <c r="F493" s="497"/>
      <c r="G493" s="497"/>
      <c r="H493" s="840"/>
    </row>
    <row r="494" spans="5:8" x14ac:dyDescent="0.2">
      <c r="E494" s="497"/>
      <c r="F494" s="497"/>
      <c r="G494" s="497"/>
      <c r="H494" s="840"/>
    </row>
    <row r="495" spans="5:8" x14ac:dyDescent="0.2">
      <c r="E495" s="497"/>
      <c r="F495" s="497"/>
      <c r="G495" s="497"/>
      <c r="H495" s="840"/>
    </row>
    <row r="496" spans="5:8" x14ac:dyDescent="0.2">
      <c r="E496" s="497"/>
      <c r="F496" s="497"/>
      <c r="G496" s="497"/>
      <c r="H496" s="840"/>
    </row>
    <row r="497" spans="5:8" x14ac:dyDescent="0.2">
      <c r="E497" s="497"/>
      <c r="F497" s="497"/>
      <c r="G497" s="497"/>
      <c r="H497" s="840"/>
    </row>
    <row r="498" spans="5:8" x14ac:dyDescent="0.2">
      <c r="E498" s="497"/>
      <c r="F498" s="497"/>
      <c r="G498" s="497"/>
      <c r="H498" s="840"/>
    </row>
    <row r="499" spans="5:8" x14ac:dyDescent="0.2">
      <c r="E499" s="497"/>
      <c r="F499" s="497"/>
      <c r="G499" s="497"/>
      <c r="H499" s="840"/>
    </row>
    <row r="500" spans="5:8" x14ac:dyDescent="0.2">
      <c r="E500" s="497"/>
      <c r="F500" s="497"/>
      <c r="G500" s="497"/>
      <c r="H500" s="840"/>
    </row>
    <row r="501" spans="5:8" x14ac:dyDescent="0.2">
      <c r="E501" s="497"/>
      <c r="F501" s="497"/>
      <c r="G501" s="497"/>
      <c r="H501" s="840"/>
    </row>
    <row r="502" spans="5:8" x14ac:dyDescent="0.2">
      <c r="E502" s="497"/>
      <c r="F502" s="497"/>
      <c r="G502" s="497"/>
      <c r="H502" s="840"/>
    </row>
    <row r="503" spans="5:8" x14ac:dyDescent="0.2">
      <c r="E503" s="497"/>
      <c r="F503" s="497"/>
      <c r="G503" s="497"/>
      <c r="H503" s="840"/>
    </row>
    <row r="504" spans="5:8" x14ac:dyDescent="0.2">
      <c r="E504" s="497"/>
      <c r="F504" s="497"/>
      <c r="G504" s="497"/>
      <c r="H504" s="840"/>
    </row>
    <row r="505" spans="5:8" x14ac:dyDescent="0.2">
      <c r="E505" s="497"/>
      <c r="F505" s="497"/>
      <c r="G505" s="497"/>
      <c r="H505" s="840"/>
    </row>
    <row r="506" spans="5:8" x14ac:dyDescent="0.2">
      <c r="E506" s="497"/>
      <c r="F506" s="497"/>
      <c r="G506" s="497"/>
      <c r="H506" s="840"/>
    </row>
    <row r="507" spans="5:8" x14ac:dyDescent="0.2">
      <c r="E507" s="497"/>
      <c r="F507" s="497"/>
      <c r="G507" s="497"/>
      <c r="H507" s="840"/>
    </row>
    <row r="508" spans="5:8" x14ac:dyDescent="0.2">
      <c r="E508" s="497"/>
      <c r="F508" s="497"/>
      <c r="G508" s="497"/>
      <c r="H508" s="840"/>
    </row>
    <row r="509" spans="5:8" x14ac:dyDescent="0.2">
      <c r="E509" s="497"/>
      <c r="F509" s="497"/>
      <c r="G509" s="497"/>
      <c r="H509" s="840"/>
    </row>
    <row r="510" spans="5:8" x14ac:dyDescent="0.2">
      <c r="E510" s="497"/>
      <c r="F510" s="497"/>
      <c r="G510" s="497"/>
      <c r="H510" s="840"/>
    </row>
    <row r="511" spans="5:8" x14ac:dyDescent="0.2">
      <c r="E511" s="497"/>
      <c r="F511" s="497"/>
      <c r="G511" s="497"/>
      <c r="H511" s="840"/>
    </row>
    <row r="512" spans="5:8" x14ac:dyDescent="0.2">
      <c r="E512" s="497"/>
      <c r="F512" s="497"/>
      <c r="G512" s="497"/>
      <c r="H512" s="840"/>
    </row>
    <row r="513" spans="5:8" x14ac:dyDescent="0.2">
      <c r="E513" s="497"/>
      <c r="F513" s="497"/>
      <c r="G513" s="497"/>
      <c r="H513" s="840"/>
    </row>
    <row r="514" spans="5:8" x14ac:dyDescent="0.2">
      <c r="E514" s="497"/>
      <c r="F514" s="497"/>
      <c r="G514" s="497"/>
      <c r="H514" s="840"/>
    </row>
    <row r="515" spans="5:8" x14ac:dyDescent="0.2">
      <c r="E515" s="497"/>
      <c r="F515" s="497"/>
      <c r="G515" s="497"/>
      <c r="H515" s="840"/>
    </row>
    <row r="516" spans="5:8" x14ac:dyDescent="0.2">
      <c r="E516" s="497"/>
      <c r="F516" s="497"/>
      <c r="G516" s="497"/>
      <c r="H516" s="840"/>
    </row>
    <row r="517" spans="5:8" x14ac:dyDescent="0.2">
      <c r="E517" s="497"/>
      <c r="F517" s="497"/>
      <c r="G517" s="497"/>
      <c r="H517" s="840"/>
    </row>
    <row r="518" spans="5:8" x14ac:dyDescent="0.2">
      <c r="E518" s="497"/>
      <c r="F518" s="497"/>
      <c r="G518" s="497"/>
      <c r="H518" s="840"/>
    </row>
    <row r="519" spans="5:8" x14ac:dyDescent="0.2">
      <c r="E519" s="497"/>
      <c r="F519" s="497"/>
      <c r="G519" s="497"/>
      <c r="H519" s="840"/>
    </row>
    <row r="520" spans="5:8" x14ac:dyDescent="0.2">
      <c r="E520" s="497"/>
      <c r="F520" s="497"/>
      <c r="G520" s="497"/>
      <c r="H520" s="840"/>
    </row>
    <row r="521" spans="5:8" x14ac:dyDescent="0.2">
      <c r="E521" s="497"/>
      <c r="F521" s="497"/>
      <c r="G521" s="497"/>
      <c r="H521" s="840"/>
    </row>
    <row r="522" spans="5:8" x14ac:dyDescent="0.2">
      <c r="E522" s="497"/>
      <c r="F522" s="497"/>
      <c r="G522" s="497"/>
      <c r="H522" s="840"/>
    </row>
    <row r="523" spans="5:8" x14ac:dyDescent="0.2">
      <c r="E523" s="497"/>
      <c r="F523" s="497"/>
      <c r="G523" s="497"/>
      <c r="H523" s="840"/>
    </row>
    <row r="524" spans="5:8" x14ac:dyDescent="0.2">
      <c r="E524" s="497"/>
      <c r="F524" s="497"/>
      <c r="G524" s="497"/>
      <c r="H524" s="840"/>
    </row>
    <row r="525" spans="5:8" x14ac:dyDescent="0.2">
      <c r="E525" s="497"/>
      <c r="F525" s="497"/>
      <c r="G525" s="497"/>
      <c r="H525" s="840"/>
    </row>
    <row r="526" spans="5:8" x14ac:dyDescent="0.2">
      <c r="E526" s="497"/>
      <c r="F526" s="497"/>
      <c r="G526" s="497"/>
      <c r="H526" s="840"/>
    </row>
    <row r="527" spans="5:8" x14ac:dyDescent="0.2">
      <c r="E527" s="497"/>
      <c r="F527" s="497"/>
      <c r="G527" s="497"/>
      <c r="H527" s="840"/>
    </row>
    <row r="528" spans="5:8" x14ac:dyDescent="0.2">
      <c r="E528" s="497"/>
      <c r="F528" s="497"/>
      <c r="G528" s="497"/>
      <c r="H528" s="840"/>
    </row>
    <row r="529" spans="5:8" x14ac:dyDescent="0.2">
      <c r="E529" s="497"/>
      <c r="F529" s="497"/>
      <c r="G529" s="497"/>
      <c r="H529" s="840"/>
    </row>
    <row r="530" spans="5:8" x14ac:dyDescent="0.2">
      <c r="E530" s="497"/>
      <c r="F530" s="497"/>
      <c r="G530" s="497"/>
      <c r="H530" s="840"/>
    </row>
    <row r="531" spans="5:8" x14ac:dyDescent="0.2">
      <c r="E531" s="497"/>
      <c r="F531" s="497"/>
      <c r="G531" s="497"/>
      <c r="H531" s="840"/>
    </row>
    <row r="532" spans="5:8" x14ac:dyDescent="0.2">
      <c r="E532" s="497"/>
      <c r="F532" s="497"/>
      <c r="G532" s="497"/>
      <c r="H532" s="840"/>
    </row>
    <row r="533" spans="5:8" x14ac:dyDescent="0.2">
      <c r="E533" s="497"/>
      <c r="F533" s="497"/>
      <c r="G533" s="497"/>
      <c r="H533" s="840"/>
    </row>
    <row r="534" spans="5:8" x14ac:dyDescent="0.2">
      <c r="E534" s="497"/>
      <c r="F534" s="497"/>
      <c r="G534" s="497"/>
      <c r="H534" s="840"/>
    </row>
    <row r="535" spans="5:8" x14ac:dyDescent="0.2">
      <c r="E535" s="497"/>
      <c r="F535" s="497"/>
      <c r="G535" s="497"/>
      <c r="H535" s="840"/>
    </row>
    <row r="536" spans="5:8" x14ac:dyDescent="0.2">
      <c r="E536" s="497"/>
      <c r="F536" s="497"/>
      <c r="G536" s="497"/>
      <c r="H536" s="840"/>
    </row>
    <row r="537" spans="5:8" x14ac:dyDescent="0.2">
      <c r="E537" s="497"/>
      <c r="F537" s="497"/>
      <c r="G537" s="497"/>
      <c r="H537" s="840"/>
    </row>
    <row r="538" spans="5:8" x14ac:dyDescent="0.2">
      <c r="E538" s="497"/>
      <c r="F538" s="497"/>
      <c r="G538" s="497"/>
      <c r="H538" s="840"/>
    </row>
    <row r="539" spans="5:8" x14ac:dyDescent="0.2">
      <c r="E539" s="497"/>
      <c r="F539" s="497"/>
      <c r="G539" s="497"/>
      <c r="H539" s="840"/>
    </row>
    <row r="540" spans="5:8" x14ac:dyDescent="0.2">
      <c r="E540" s="497"/>
      <c r="F540" s="497"/>
      <c r="G540" s="497"/>
      <c r="H540" s="840"/>
    </row>
    <row r="541" spans="5:8" x14ac:dyDescent="0.2">
      <c r="E541" s="497"/>
      <c r="F541" s="497"/>
      <c r="G541" s="497"/>
      <c r="H541" s="840"/>
    </row>
    <row r="542" spans="5:8" x14ac:dyDescent="0.2">
      <c r="E542" s="497"/>
      <c r="F542" s="497"/>
      <c r="G542" s="497"/>
      <c r="H542" s="840"/>
    </row>
    <row r="543" spans="5:8" x14ac:dyDescent="0.2">
      <c r="E543" s="497"/>
      <c r="F543" s="497"/>
      <c r="G543" s="497"/>
      <c r="H543" s="840"/>
    </row>
    <row r="544" spans="5:8" x14ac:dyDescent="0.2">
      <c r="E544" s="497"/>
      <c r="F544" s="497"/>
      <c r="G544" s="497"/>
      <c r="H544" s="840"/>
    </row>
    <row r="545" spans="5:8" x14ac:dyDescent="0.2">
      <c r="E545" s="497"/>
      <c r="F545" s="497"/>
      <c r="G545" s="497"/>
      <c r="H545" s="840"/>
    </row>
    <row r="546" spans="5:8" x14ac:dyDescent="0.2">
      <c r="E546" s="497"/>
      <c r="F546" s="497"/>
      <c r="G546" s="497"/>
      <c r="H546" s="840"/>
    </row>
    <row r="547" spans="5:8" x14ac:dyDescent="0.2">
      <c r="E547" s="497"/>
      <c r="F547" s="497"/>
      <c r="G547" s="497"/>
      <c r="H547" s="840"/>
    </row>
    <row r="548" spans="5:8" x14ac:dyDescent="0.2">
      <c r="E548" s="497"/>
      <c r="F548" s="497"/>
      <c r="G548" s="497"/>
      <c r="H548" s="840"/>
    </row>
    <row r="549" spans="5:8" x14ac:dyDescent="0.2">
      <c r="E549" s="497"/>
      <c r="F549" s="497"/>
      <c r="G549" s="497"/>
      <c r="H549" s="840"/>
    </row>
    <row r="550" spans="5:8" x14ac:dyDescent="0.2">
      <c r="E550" s="497"/>
      <c r="F550" s="497"/>
      <c r="G550" s="497"/>
      <c r="H550" s="840"/>
    </row>
    <row r="551" spans="5:8" x14ac:dyDescent="0.2">
      <c r="E551" s="497"/>
      <c r="F551" s="497"/>
      <c r="G551" s="497"/>
      <c r="H551" s="840"/>
    </row>
    <row r="552" spans="5:8" x14ac:dyDescent="0.2">
      <c r="E552" s="497"/>
      <c r="F552" s="497"/>
      <c r="G552" s="497"/>
      <c r="H552" s="840"/>
    </row>
    <row r="553" spans="5:8" x14ac:dyDescent="0.2">
      <c r="E553" s="497"/>
      <c r="F553" s="497"/>
      <c r="G553" s="497"/>
      <c r="H553" s="840"/>
    </row>
    <row r="554" spans="5:8" x14ac:dyDescent="0.2">
      <c r="E554" s="497"/>
      <c r="F554" s="497"/>
      <c r="G554" s="497"/>
      <c r="H554" s="840"/>
    </row>
    <row r="555" spans="5:8" x14ac:dyDescent="0.2">
      <c r="E555" s="497"/>
      <c r="F555" s="497"/>
      <c r="G555" s="497"/>
      <c r="H555" s="840"/>
    </row>
    <row r="556" spans="5:8" x14ac:dyDescent="0.2">
      <c r="E556" s="497"/>
      <c r="F556" s="497"/>
      <c r="G556" s="497"/>
      <c r="H556" s="840"/>
    </row>
    <row r="557" spans="5:8" x14ac:dyDescent="0.2">
      <c r="E557" s="497"/>
      <c r="F557" s="497"/>
      <c r="G557" s="497"/>
      <c r="H557" s="840"/>
    </row>
    <row r="558" spans="5:8" x14ac:dyDescent="0.2">
      <c r="E558" s="497"/>
      <c r="F558" s="497"/>
      <c r="G558" s="497"/>
      <c r="H558" s="840"/>
    </row>
    <row r="559" spans="5:8" x14ac:dyDescent="0.2">
      <c r="E559" s="497"/>
      <c r="F559" s="497"/>
      <c r="G559" s="497"/>
      <c r="H559" s="840"/>
    </row>
    <row r="560" spans="5:8" x14ac:dyDescent="0.2">
      <c r="E560" s="497"/>
      <c r="F560" s="497"/>
      <c r="G560" s="497"/>
      <c r="H560" s="840"/>
    </row>
    <row r="561" spans="5:8" x14ac:dyDescent="0.2">
      <c r="E561" s="497"/>
      <c r="F561" s="497"/>
      <c r="G561" s="497"/>
      <c r="H561" s="840"/>
    </row>
    <row r="562" spans="5:8" x14ac:dyDescent="0.2">
      <c r="E562" s="497"/>
      <c r="F562" s="497"/>
      <c r="G562" s="497"/>
      <c r="H562" s="840"/>
    </row>
    <row r="563" spans="5:8" x14ac:dyDescent="0.2">
      <c r="E563" s="497"/>
      <c r="F563" s="497"/>
      <c r="G563" s="497"/>
      <c r="H563" s="840"/>
    </row>
    <row r="564" spans="5:8" x14ac:dyDescent="0.2">
      <c r="E564" s="497"/>
      <c r="F564" s="497"/>
      <c r="G564" s="497"/>
      <c r="H564" s="840"/>
    </row>
    <row r="565" spans="5:8" x14ac:dyDescent="0.2">
      <c r="E565" s="497"/>
      <c r="F565" s="497"/>
      <c r="G565" s="497"/>
      <c r="H565" s="840"/>
    </row>
    <row r="566" spans="5:8" x14ac:dyDescent="0.2">
      <c r="E566" s="497"/>
      <c r="F566" s="497"/>
      <c r="G566" s="497"/>
      <c r="H566" s="840"/>
    </row>
    <row r="567" spans="5:8" x14ac:dyDescent="0.2">
      <c r="E567" s="497"/>
      <c r="F567" s="497"/>
      <c r="G567" s="497"/>
      <c r="H567" s="840"/>
    </row>
    <row r="568" spans="5:8" x14ac:dyDescent="0.2">
      <c r="E568" s="497"/>
      <c r="F568" s="497"/>
      <c r="G568" s="497"/>
      <c r="H568" s="840"/>
    </row>
    <row r="569" spans="5:8" x14ac:dyDescent="0.2">
      <c r="E569" s="497"/>
      <c r="F569" s="497"/>
      <c r="G569" s="497"/>
      <c r="H569" s="840"/>
    </row>
    <row r="570" spans="5:8" x14ac:dyDescent="0.2">
      <c r="E570" s="497"/>
      <c r="F570" s="497"/>
      <c r="G570" s="497"/>
      <c r="H570" s="840"/>
    </row>
    <row r="571" spans="5:8" x14ac:dyDescent="0.2">
      <c r="E571" s="497"/>
      <c r="F571" s="497"/>
      <c r="G571" s="497"/>
      <c r="H571" s="840"/>
    </row>
    <row r="572" spans="5:8" x14ac:dyDescent="0.2">
      <c r="E572" s="497"/>
      <c r="F572" s="497"/>
      <c r="G572" s="497"/>
      <c r="H572" s="840"/>
    </row>
    <row r="573" spans="5:8" x14ac:dyDescent="0.2">
      <c r="E573" s="497"/>
      <c r="F573" s="497"/>
      <c r="G573" s="497"/>
      <c r="H573" s="840"/>
    </row>
    <row r="574" spans="5:8" x14ac:dyDescent="0.2">
      <c r="E574" s="497"/>
      <c r="F574" s="497"/>
      <c r="G574" s="497"/>
      <c r="H574" s="840"/>
    </row>
    <row r="575" spans="5:8" x14ac:dyDescent="0.2">
      <c r="E575" s="497"/>
      <c r="F575" s="497"/>
      <c r="G575" s="497"/>
      <c r="H575" s="840"/>
    </row>
    <row r="576" spans="5:8" x14ac:dyDescent="0.2">
      <c r="E576" s="497"/>
      <c r="F576" s="497"/>
      <c r="G576" s="497"/>
      <c r="H576" s="840"/>
    </row>
    <row r="577" spans="5:8" x14ac:dyDescent="0.2">
      <c r="E577" s="497"/>
      <c r="F577" s="497"/>
      <c r="G577" s="497"/>
      <c r="H577" s="840"/>
    </row>
    <row r="578" spans="5:8" x14ac:dyDescent="0.2">
      <c r="E578" s="497"/>
      <c r="F578" s="497"/>
      <c r="G578" s="497"/>
      <c r="H578" s="840"/>
    </row>
    <row r="579" spans="5:8" x14ac:dyDescent="0.2">
      <c r="E579" s="497"/>
      <c r="F579" s="497"/>
      <c r="G579" s="497"/>
      <c r="H579" s="840"/>
    </row>
    <row r="580" spans="5:8" x14ac:dyDescent="0.2">
      <c r="E580" s="497"/>
      <c r="F580" s="497"/>
      <c r="G580" s="497"/>
      <c r="H580" s="840"/>
    </row>
    <row r="581" spans="5:8" x14ac:dyDescent="0.2">
      <c r="E581" s="497"/>
      <c r="F581" s="497"/>
      <c r="G581" s="497"/>
      <c r="H581" s="840"/>
    </row>
    <row r="582" spans="5:8" x14ac:dyDescent="0.2">
      <c r="E582" s="497"/>
      <c r="F582" s="497"/>
      <c r="G582" s="497"/>
      <c r="H582" s="840"/>
    </row>
    <row r="583" spans="5:8" x14ac:dyDescent="0.2">
      <c r="E583" s="497"/>
      <c r="F583" s="497"/>
      <c r="G583" s="497"/>
      <c r="H583" s="840"/>
    </row>
    <row r="584" spans="5:8" x14ac:dyDescent="0.2">
      <c r="E584" s="497"/>
      <c r="F584" s="497"/>
      <c r="G584" s="497"/>
      <c r="H584" s="840"/>
    </row>
    <row r="585" spans="5:8" x14ac:dyDescent="0.2">
      <c r="E585" s="497"/>
      <c r="F585" s="497"/>
      <c r="G585" s="497"/>
      <c r="H585" s="840"/>
    </row>
    <row r="586" spans="5:8" x14ac:dyDescent="0.2">
      <c r="E586" s="497"/>
      <c r="F586" s="497"/>
      <c r="G586" s="497"/>
      <c r="H586" s="840"/>
    </row>
    <row r="587" spans="5:8" x14ac:dyDescent="0.2">
      <c r="E587" s="497"/>
      <c r="F587" s="497"/>
      <c r="G587" s="497"/>
      <c r="H587" s="840"/>
    </row>
    <row r="588" spans="5:8" x14ac:dyDescent="0.2">
      <c r="E588" s="497"/>
      <c r="F588" s="497"/>
      <c r="G588" s="497"/>
      <c r="H588" s="840"/>
    </row>
    <row r="589" spans="5:8" x14ac:dyDescent="0.2">
      <c r="E589" s="497"/>
      <c r="F589" s="497"/>
      <c r="G589" s="497"/>
      <c r="H589" s="840"/>
    </row>
    <row r="590" spans="5:8" x14ac:dyDescent="0.2">
      <c r="E590" s="497"/>
      <c r="F590" s="497"/>
      <c r="G590" s="497"/>
      <c r="H590" s="840"/>
    </row>
    <row r="591" spans="5:8" x14ac:dyDescent="0.2">
      <c r="E591" s="497"/>
      <c r="F591" s="497"/>
      <c r="G591" s="497"/>
      <c r="H591" s="840"/>
    </row>
    <row r="592" spans="5:8" x14ac:dyDescent="0.2">
      <c r="E592" s="497"/>
      <c r="F592" s="497"/>
      <c r="G592" s="497"/>
      <c r="H592" s="840"/>
    </row>
    <row r="593" spans="5:8" x14ac:dyDescent="0.2">
      <c r="E593" s="497"/>
      <c r="F593" s="497"/>
      <c r="G593" s="497"/>
      <c r="H593" s="840"/>
    </row>
    <row r="594" spans="5:8" x14ac:dyDescent="0.2">
      <c r="E594" s="497"/>
      <c r="F594" s="497"/>
      <c r="G594" s="497"/>
      <c r="H594" s="840"/>
    </row>
    <row r="595" spans="5:8" x14ac:dyDescent="0.2">
      <c r="E595" s="497"/>
      <c r="F595" s="497"/>
      <c r="G595" s="497"/>
      <c r="H595" s="840"/>
    </row>
    <row r="596" spans="5:8" x14ac:dyDescent="0.2">
      <c r="E596" s="497"/>
      <c r="F596" s="497"/>
      <c r="G596" s="497"/>
      <c r="H596" s="840"/>
    </row>
    <row r="597" spans="5:8" x14ac:dyDescent="0.2">
      <c r="E597" s="497"/>
      <c r="F597" s="497"/>
      <c r="G597" s="497"/>
      <c r="H597" s="840"/>
    </row>
    <row r="598" spans="5:8" x14ac:dyDescent="0.2">
      <c r="E598" s="497"/>
      <c r="F598" s="497"/>
      <c r="G598" s="497"/>
      <c r="H598" s="840"/>
    </row>
    <row r="599" spans="5:8" x14ac:dyDescent="0.2">
      <c r="E599" s="497"/>
      <c r="F599" s="497"/>
      <c r="G599" s="497"/>
      <c r="H599" s="840"/>
    </row>
    <row r="600" spans="5:8" x14ac:dyDescent="0.2">
      <c r="E600" s="497"/>
      <c r="F600" s="497"/>
      <c r="G600" s="497"/>
      <c r="H600" s="840"/>
    </row>
    <row r="601" spans="5:8" x14ac:dyDescent="0.2">
      <c r="E601" s="497"/>
      <c r="F601" s="497"/>
      <c r="G601" s="497"/>
      <c r="H601" s="840"/>
    </row>
    <row r="602" spans="5:8" x14ac:dyDescent="0.2">
      <c r="E602" s="497"/>
      <c r="F602" s="497"/>
      <c r="G602" s="497"/>
      <c r="H602" s="840"/>
    </row>
    <row r="603" spans="5:8" x14ac:dyDescent="0.2">
      <c r="E603" s="497"/>
      <c r="F603" s="497"/>
      <c r="G603" s="497"/>
      <c r="H603" s="840"/>
    </row>
    <row r="604" spans="5:8" x14ac:dyDescent="0.2">
      <c r="E604" s="497"/>
      <c r="F604" s="497"/>
      <c r="G604" s="497"/>
      <c r="H604" s="840"/>
    </row>
    <row r="605" spans="5:8" x14ac:dyDescent="0.2">
      <c r="E605" s="497"/>
      <c r="F605" s="497"/>
      <c r="G605" s="497"/>
      <c r="H605" s="840"/>
    </row>
    <row r="606" spans="5:8" x14ac:dyDescent="0.2">
      <c r="E606" s="497"/>
      <c r="F606" s="497"/>
      <c r="G606" s="497"/>
      <c r="H606" s="840"/>
    </row>
    <row r="607" spans="5:8" x14ac:dyDescent="0.2">
      <c r="E607" s="497"/>
      <c r="F607" s="497"/>
      <c r="G607" s="497"/>
      <c r="H607" s="840"/>
    </row>
    <row r="608" spans="5:8" x14ac:dyDescent="0.2">
      <c r="E608" s="497"/>
      <c r="F608" s="497"/>
      <c r="G608" s="497"/>
      <c r="H608" s="840"/>
    </row>
    <row r="609" spans="5:8" x14ac:dyDescent="0.2">
      <c r="E609" s="497"/>
      <c r="F609" s="497"/>
      <c r="G609" s="497"/>
      <c r="H609" s="840"/>
    </row>
    <row r="610" spans="5:8" x14ac:dyDescent="0.2">
      <c r="E610" s="497"/>
      <c r="F610" s="497"/>
      <c r="G610" s="497"/>
      <c r="H610" s="840"/>
    </row>
    <row r="611" spans="5:8" x14ac:dyDescent="0.2">
      <c r="E611" s="497"/>
      <c r="F611" s="497"/>
      <c r="G611" s="497"/>
      <c r="H611" s="840"/>
    </row>
    <row r="612" spans="5:8" x14ac:dyDescent="0.2">
      <c r="E612" s="497"/>
      <c r="F612" s="497"/>
      <c r="G612" s="497"/>
      <c r="H612" s="840"/>
    </row>
    <row r="613" spans="5:8" x14ac:dyDescent="0.2">
      <c r="E613" s="497"/>
      <c r="F613" s="497"/>
      <c r="G613" s="497"/>
      <c r="H613" s="840"/>
    </row>
    <row r="614" spans="5:8" x14ac:dyDescent="0.2">
      <c r="E614" s="497"/>
      <c r="F614" s="497"/>
      <c r="G614" s="497"/>
      <c r="H614" s="840"/>
    </row>
    <row r="615" spans="5:8" x14ac:dyDescent="0.2">
      <c r="E615" s="497"/>
      <c r="F615" s="497"/>
      <c r="G615" s="497"/>
      <c r="H615" s="840"/>
    </row>
    <row r="616" spans="5:8" x14ac:dyDescent="0.2">
      <c r="E616" s="497"/>
      <c r="F616" s="497"/>
      <c r="G616" s="497"/>
      <c r="H616" s="840"/>
    </row>
    <row r="617" spans="5:8" x14ac:dyDescent="0.2">
      <c r="E617" s="497"/>
      <c r="F617" s="497"/>
      <c r="G617" s="497"/>
      <c r="H617" s="840"/>
    </row>
    <row r="618" spans="5:8" x14ac:dyDescent="0.2">
      <c r="E618" s="497"/>
      <c r="F618" s="497"/>
      <c r="G618" s="497"/>
      <c r="H618" s="840"/>
    </row>
    <row r="619" spans="5:8" x14ac:dyDescent="0.2">
      <c r="E619" s="497"/>
      <c r="F619" s="497"/>
      <c r="G619" s="497"/>
      <c r="H619" s="840"/>
    </row>
    <row r="620" spans="5:8" x14ac:dyDescent="0.2">
      <c r="E620" s="497"/>
      <c r="F620" s="497"/>
      <c r="G620" s="497"/>
      <c r="H620" s="840"/>
    </row>
    <row r="621" spans="5:8" x14ac:dyDescent="0.2">
      <c r="E621" s="497"/>
      <c r="F621" s="497"/>
      <c r="G621" s="497"/>
      <c r="H621" s="840"/>
    </row>
    <row r="622" spans="5:8" x14ac:dyDescent="0.2">
      <c r="E622" s="497"/>
      <c r="F622" s="497"/>
      <c r="G622" s="497"/>
      <c r="H622" s="840"/>
    </row>
    <row r="623" spans="5:8" x14ac:dyDescent="0.2">
      <c r="E623" s="497"/>
      <c r="F623" s="497"/>
      <c r="G623" s="497"/>
      <c r="H623" s="840"/>
    </row>
    <row r="624" spans="5:8" x14ac:dyDescent="0.2">
      <c r="E624" s="497"/>
      <c r="F624" s="497"/>
      <c r="G624" s="497"/>
      <c r="H624" s="840"/>
    </row>
    <row r="625" spans="5:8" x14ac:dyDescent="0.2">
      <c r="E625" s="497"/>
      <c r="F625" s="497"/>
      <c r="G625" s="497"/>
      <c r="H625" s="840"/>
    </row>
    <row r="626" spans="5:8" x14ac:dyDescent="0.2">
      <c r="E626" s="497"/>
      <c r="F626" s="497"/>
      <c r="G626" s="497"/>
      <c r="H626" s="840"/>
    </row>
    <row r="627" spans="5:8" x14ac:dyDescent="0.2">
      <c r="E627" s="497"/>
      <c r="F627" s="497"/>
      <c r="G627" s="497"/>
      <c r="H627" s="840"/>
    </row>
    <row r="628" spans="5:8" x14ac:dyDescent="0.2">
      <c r="E628" s="497"/>
      <c r="F628" s="497"/>
      <c r="G628" s="497"/>
      <c r="H628" s="840"/>
    </row>
    <row r="629" spans="5:8" x14ac:dyDescent="0.2">
      <c r="E629" s="497"/>
      <c r="F629" s="497"/>
      <c r="G629" s="497"/>
      <c r="H629" s="840"/>
    </row>
    <row r="630" spans="5:8" x14ac:dyDescent="0.2">
      <c r="E630" s="497"/>
      <c r="F630" s="497"/>
      <c r="G630" s="497"/>
      <c r="H630" s="840"/>
    </row>
    <row r="631" spans="5:8" x14ac:dyDescent="0.2">
      <c r="E631" s="497"/>
      <c r="F631" s="497"/>
      <c r="G631" s="497"/>
      <c r="H631" s="840"/>
    </row>
    <row r="632" spans="5:8" x14ac:dyDescent="0.2">
      <c r="E632" s="497"/>
      <c r="F632" s="497"/>
      <c r="G632" s="497"/>
      <c r="H632" s="840"/>
    </row>
    <row r="633" spans="5:8" x14ac:dyDescent="0.2">
      <c r="E633" s="497"/>
      <c r="F633" s="497"/>
      <c r="G633" s="497"/>
      <c r="H633" s="840"/>
    </row>
    <row r="634" spans="5:8" x14ac:dyDescent="0.2">
      <c r="E634" s="497"/>
      <c r="F634" s="497"/>
      <c r="G634" s="497"/>
      <c r="H634" s="840"/>
    </row>
  </sheetData>
  <sheetProtection algorithmName="SHA-512" hashValue="brf2aFFOh5fvI6LqMflObjGJnJgDnnyKYK4RzsjgqE1DfAKVRYQ0JkkCggt39/CcD9GL1TZps04RcnSecSwH3g==" saltValue="2flBIddST5CfdOOa8qajvQ==" spinCount="100000" sheet="1" autoFilter="0"/>
  <autoFilter ref="E3:H105" xr:uid="{00000000-0009-0000-0000-000008000000}"/>
  <mergeCells count="81">
    <mergeCell ref="E1:H2"/>
    <mergeCell ref="K1:M1"/>
    <mergeCell ref="K2:M2"/>
    <mergeCell ref="AD22:AD25"/>
    <mergeCell ref="AE22:AE25"/>
    <mergeCell ref="AE14:AE17"/>
    <mergeCell ref="AD18:AD21"/>
    <mergeCell ref="AE18:AE21"/>
    <mergeCell ref="O18:O21"/>
    <mergeCell ref="P18:P21"/>
    <mergeCell ref="N22:P23"/>
    <mergeCell ref="AE78:AE81"/>
    <mergeCell ref="AD26:AD29"/>
    <mergeCell ref="AD70:AD73"/>
    <mergeCell ref="AE70:AE73"/>
    <mergeCell ref="AD74:AD77"/>
    <mergeCell ref="AE74:AE77"/>
    <mergeCell ref="AD78:AD81"/>
    <mergeCell ref="AE26:AE29"/>
    <mergeCell ref="AD30:AD33"/>
    <mergeCell ref="AE30:AE33"/>
    <mergeCell ref="AD34:AD37"/>
    <mergeCell ref="AE34:AE37"/>
    <mergeCell ref="AD100:AD105"/>
    <mergeCell ref="AE100:AE105"/>
    <mergeCell ref="AD82:AD85"/>
    <mergeCell ref="AE82:AE85"/>
    <mergeCell ref="AD86:AD89"/>
    <mergeCell ref="AE86:AE89"/>
    <mergeCell ref="AD90:AD93"/>
    <mergeCell ref="AE90:AE93"/>
    <mergeCell ref="AD94:AD99"/>
    <mergeCell ref="AE94:AE99"/>
    <mergeCell ref="AK1:AN3"/>
    <mergeCell ref="AH1:AJ2"/>
    <mergeCell ref="A74:A77"/>
    <mergeCell ref="B74:B77"/>
    <mergeCell ref="A78:A81"/>
    <mergeCell ref="B78:B81"/>
    <mergeCell ref="A26:A29"/>
    <mergeCell ref="A34:A37"/>
    <mergeCell ref="B34:B37"/>
    <mergeCell ref="B26:B29"/>
    <mergeCell ref="B30:B33"/>
    <mergeCell ref="A30:A33"/>
    <mergeCell ref="A70:A73"/>
    <mergeCell ref="B70:B73"/>
    <mergeCell ref="B18:B21"/>
    <mergeCell ref="A22:A25"/>
    <mergeCell ref="A100:A105"/>
    <mergeCell ref="B100:B105"/>
    <mergeCell ref="A94:A99"/>
    <mergeCell ref="B94:B99"/>
    <mergeCell ref="A90:A93"/>
    <mergeCell ref="B90:B93"/>
    <mergeCell ref="A82:A85"/>
    <mergeCell ref="B82:B85"/>
    <mergeCell ref="A86:A89"/>
    <mergeCell ref="B86:B89"/>
    <mergeCell ref="B22:B25"/>
    <mergeCell ref="A3:B3"/>
    <mergeCell ref="B6:B9"/>
    <mergeCell ref="A10:A13"/>
    <mergeCell ref="A1:B2"/>
    <mergeCell ref="A6:A9"/>
    <mergeCell ref="A18:A21"/>
    <mergeCell ref="B10:B13"/>
    <mergeCell ref="A14:A17"/>
    <mergeCell ref="B14:B17"/>
    <mergeCell ref="AD1:AE2"/>
    <mergeCell ref="AD3:AE3"/>
    <mergeCell ref="AD6:AD9"/>
    <mergeCell ref="AE6:AE9"/>
    <mergeCell ref="K3:M3"/>
    <mergeCell ref="N1:P1"/>
    <mergeCell ref="N2:O17"/>
    <mergeCell ref="P2:P17"/>
    <mergeCell ref="N18:N21"/>
    <mergeCell ref="AD10:AD13"/>
    <mergeCell ref="AE10:AE13"/>
    <mergeCell ref="AD14:AD17"/>
  </mergeCells>
  <phoneticPr fontId="40" type="noConversion"/>
  <conditionalFormatting sqref="M4:M5 M30:M37 M44:M45 M52:M53 M60:M61 M68:M69">
    <cfRule type="cellIs" dxfId="821" priority="292" stopIfTrue="1" operator="equal">
      <formula>"OK"</formula>
    </cfRule>
    <cfRule type="cellIs" dxfId="820" priority="293" stopIfTrue="1" operator="equal">
      <formula>"BIT OLD MAYBE"</formula>
    </cfRule>
    <cfRule type="cellIs" dxfId="819" priority="294" stopIfTrue="1" operator="equal">
      <formula>"TOO YOUNG"</formula>
    </cfRule>
  </conditionalFormatting>
  <conditionalFormatting sqref="K4:K105">
    <cfRule type="cellIs" dxfId="818" priority="295" stopIfTrue="1" operator="between">
      <formula>8</formula>
      <formula>1</formula>
    </cfRule>
  </conditionalFormatting>
  <conditionalFormatting sqref="M6:M29 M38:M43 M46:M51 M54:M59 M62:M67 M70:M93">
    <cfRule type="cellIs" dxfId="817" priority="296" stopIfTrue="1" operator="equal">
      <formula>"OK"</formula>
    </cfRule>
    <cfRule type="cellIs" dxfId="816" priority="297" stopIfTrue="1" operator="equal">
      <formula>"NOT ELIGIBLE"</formula>
    </cfRule>
    <cfRule type="cellIs" dxfId="815" priority="298" stopIfTrue="1" operator="equal">
      <formula>"TOO YOUNG"</formula>
    </cfRule>
  </conditionalFormatting>
  <conditionalFormatting sqref="M94:M105">
    <cfRule type="cellIs" dxfId="814" priority="288" stopIfTrue="1" operator="equal">
      <formula>"OK"</formula>
    </cfRule>
    <cfRule type="cellIs" dxfId="813" priority="289" stopIfTrue="1" operator="equal">
      <formula>"BIT OLD MAYBE"</formula>
    </cfRule>
    <cfRule type="cellIs" dxfId="812" priority="290" stopIfTrue="1" operator="equal">
      <formula>"TOO YOUNG"</formula>
    </cfRule>
  </conditionalFormatting>
  <conditionalFormatting sqref="AH1:AJ1 AH3:AJ3 AH4:AN105">
    <cfRule type="cellIs" dxfId="811" priority="38" stopIfTrue="1" operator="equal">
      <formula>0</formula>
    </cfRule>
  </conditionalFormatting>
  <conditionalFormatting sqref="E106:G65536">
    <cfRule type="cellIs" dxfId="810" priority="13" stopIfTrue="1" operator="equal">
      <formula>0</formula>
    </cfRule>
  </conditionalFormatting>
  <conditionalFormatting sqref="P2">
    <cfRule type="cellIs" dxfId="809" priority="17" operator="greaterThan">
      <formula>0</formula>
    </cfRule>
  </conditionalFormatting>
  <conditionalFormatting sqref="N18:O21">
    <cfRule type="cellIs" dxfId="808" priority="16" operator="greaterThan">
      <formula>0</formula>
    </cfRule>
  </conditionalFormatting>
  <conditionalFormatting sqref="P18">
    <cfRule type="cellIs" dxfId="807" priority="15" operator="greaterThan">
      <formula>0</formula>
    </cfRule>
  </conditionalFormatting>
  <conditionalFormatting sqref="P2">
    <cfRule type="cellIs" dxfId="806" priority="14" operator="greaterThan">
      <formula>"A"</formula>
    </cfRule>
  </conditionalFormatting>
  <conditionalFormatting sqref="F4:G18 F20:G105">
    <cfRule type="cellIs" dxfId="805" priority="12" stopIfTrue="1" operator="equal">
      <formula>0</formula>
    </cfRule>
  </conditionalFormatting>
  <conditionalFormatting sqref="F19:G19">
    <cfRule type="cellIs" dxfId="804" priority="11" stopIfTrue="1" operator="equal">
      <formula>0</formula>
    </cfRule>
  </conditionalFormatting>
  <conditionalFormatting sqref="E4:E18 E20:E105">
    <cfRule type="cellIs" dxfId="803" priority="10" stopIfTrue="1" operator="equal">
      <formula>0</formula>
    </cfRule>
  </conditionalFormatting>
  <conditionalFormatting sqref="E19">
    <cfRule type="cellIs" dxfId="802" priority="9" stopIfTrue="1" operator="equal">
      <formula>0</formula>
    </cfRule>
  </conditionalFormatting>
  <conditionalFormatting sqref="N2">
    <cfRule type="cellIs" dxfId="801" priority="8" operator="greaterThan">
      <formula>0</formula>
    </cfRule>
  </conditionalFormatting>
  <conditionalFormatting sqref="E98:G105 E96:G96">
    <cfRule type="cellIs" dxfId="800" priority="7" stopIfTrue="1" operator="equal">
      <formula>0</formula>
    </cfRule>
  </conditionalFormatting>
  <conditionalFormatting sqref="F4:G18 F20:G95">
    <cfRule type="cellIs" dxfId="799" priority="6" stopIfTrue="1" operator="equal">
      <formula>0</formula>
    </cfRule>
  </conditionalFormatting>
  <conditionalFormatting sqref="F19:G19">
    <cfRule type="cellIs" dxfId="798" priority="5" stopIfTrue="1" operator="equal">
      <formula>0</formula>
    </cfRule>
  </conditionalFormatting>
  <conditionalFormatting sqref="E4:E18 E20:E95">
    <cfRule type="cellIs" dxfId="797" priority="4" stopIfTrue="1" operator="equal">
      <formula>0</formula>
    </cfRule>
  </conditionalFormatting>
  <conditionalFormatting sqref="E19">
    <cfRule type="cellIs" dxfId="796" priority="3" stopIfTrue="1" operator="equal">
      <formula>0</formula>
    </cfRule>
  </conditionalFormatting>
  <conditionalFormatting sqref="E69:G69">
    <cfRule type="cellIs" dxfId="795" priority="2" stopIfTrue="1" operator="equal">
      <formula>0</formula>
    </cfRule>
  </conditionalFormatting>
  <conditionalFormatting sqref="E3:G3">
    <cfRule type="cellIs" dxfId="794" priority="1" stopIfTrue="1" operator="equal">
      <formula>0</formula>
    </cfRule>
  </conditionalFormatting>
  <dataValidations count="9">
    <dataValidation allowBlank="1" showInputMessage="1" showErrorMessage="1" promptTitle="DRAG &amp; DROP IS NOT PERMITTED" sqref="J3:J101" xr:uid="{00000000-0002-0000-0800-000000000000}"/>
    <dataValidation allowBlank="1" showInputMessage="1" showErrorMessage="1" promptTitle="IF EMPTY" prompt="Please add the row title GIVEN NAME in this box (See Left)" sqref="F3" xr:uid="{00000000-0002-0000-0800-000001000000}"/>
    <dataValidation allowBlank="1" showInputMessage="1" showErrorMessage="1" promptTitle="IF EMPTY" prompt="Please add the row title FAMILY NAME in this box (See Left)" sqref="G3" xr:uid="{00000000-0002-0000-0800-000002000000}"/>
    <dataValidation allowBlank="1" showInputMessage="1" showErrorMessage="1" promptTitle="IF EMPTY" prompt="Please add the row title ASA NO in this box (See Left)" sqref="E3" xr:uid="{00000000-0002-0000-0800-000003000000}"/>
    <dataValidation allowBlank="1" showInputMessage="1" showErrorMessage="1" promptTitle="IF EMPTY" prompt="Please add the row title D.O.B. in this box (See Left)" sqref="H3" xr:uid="{00000000-0002-0000-0800-000004000000}"/>
    <dataValidation allowBlank="1" showInputMessage="1" showErrorMessage="1" prompt="Enter the swimmers Family Name as registered with the ASA" sqref="G4 G52" xr:uid="{00000000-0002-0000-0800-000005000000}"/>
    <dataValidation allowBlank="1" showInputMessage="1" showErrorMessage="1" prompt="Enter the Swimmers Given name (1st Name) as registered with the ASA_x000a_" sqref="F4 F52" xr:uid="{00000000-0002-0000-0800-000006000000}"/>
    <dataValidation allowBlank="1" showInputMessage="1" showErrorMessage="1" prompt="Enter the Swimmers Date of birth.  Day, Month, Year  _x000a_ie 21/11/2011" sqref="H4 H52" xr:uid="{00000000-0002-0000-0800-000007000000}"/>
    <dataValidation allowBlank="1" showInputMessage="1" showErrorMessage="1" error="You must now &quot;undo&quot; drag and drop" sqref="F53:H53 F5:H5" xr:uid="{00000000-0002-0000-0800-000008000000}"/>
  </dataValidations>
  <hyperlinks>
    <hyperlink ref="N18" location="'Gala Setup'!G2" tooltip="Go to Gala Set-up Sheet" display="'Gala Setup'!G2" xr:uid="{00000000-0004-0000-0800-000000000000}"/>
    <hyperlink ref="O18" location="Recording!C26" tooltip="Gala Recording Sheet" display="RETURN TO RECORDING SHEET" xr:uid="{00000000-0004-0000-0800-000001000000}"/>
    <hyperlink ref="P18:P21" location="'Lane Timer sheets'!D1" tooltip="Go to lane timer sheets" display="Lane Timer Sheets" xr:uid="{00000000-0004-0000-0800-000002000000}"/>
  </hyperlinks>
  <pageMargins left="0.75" right="0.75" top="1" bottom="1" header="0.5" footer="0.5"/>
  <pageSetup paperSize="9" scale="64" orientation="portrait" horizontalDpi="4294967294"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rgb="FFFFC000"/>
  </sheetPr>
  <dimension ref="A1:AO634"/>
  <sheetViews>
    <sheetView showZeros="0" zoomScale="80" zoomScaleNormal="80" workbookViewId="0">
      <selection activeCell="G4" sqref="G4:H105"/>
    </sheetView>
  </sheetViews>
  <sheetFormatPr defaultRowHeight="21" customHeight="1" x14ac:dyDescent="0.2"/>
  <cols>
    <col min="1" max="1" width="4.5703125" customWidth="1"/>
    <col min="2" max="2" width="26" customWidth="1"/>
    <col min="3" max="3" width="2.28515625" hidden="1" customWidth="1"/>
    <col min="4" max="4" width="4.42578125" hidden="1" customWidth="1"/>
    <col min="5" max="5" width="9.85546875" style="434" customWidth="1"/>
    <col min="6" max="6" width="23.7109375" style="434" customWidth="1"/>
    <col min="7" max="7" width="33.85546875" style="434" customWidth="1"/>
    <col min="8" max="8" width="12.140625" style="841" customWidth="1"/>
    <col min="9" max="10" width="12.140625" hidden="1" customWidth="1"/>
    <col min="11" max="11" width="10.85546875" customWidth="1"/>
    <col min="12" max="12" width="11.28515625" hidden="1" customWidth="1"/>
    <col min="13" max="13" width="17.7109375" customWidth="1"/>
    <col min="14" max="15" width="14.7109375" customWidth="1"/>
    <col min="16" max="16" width="29.7109375" customWidth="1"/>
    <col min="17" max="29" width="8.85546875" customWidth="1"/>
    <col min="30" max="30" width="4.5703125" customWidth="1"/>
    <col min="31" max="31" width="26" customWidth="1"/>
    <col min="32" max="32" width="2.28515625" hidden="1" customWidth="1"/>
    <col min="33" max="33" width="3.7109375" hidden="1" customWidth="1"/>
    <col min="34" max="34" width="9.85546875" customWidth="1"/>
    <col min="35" max="35" width="23.7109375" customWidth="1"/>
    <col min="36" max="36" width="34.28515625" customWidth="1"/>
    <col min="37" max="40" width="8.7109375" customWidth="1"/>
    <col min="41" max="41" width="103.85546875" customWidth="1"/>
    <col min="42" max="42" width="17.7109375" customWidth="1"/>
  </cols>
  <sheetData>
    <row r="1" spans="1:41" ht="43.15" customHeight="1" thickBot="1" x14ac:dyDescent="0.25">
      <c r="A1" s="1685" t="s">
        <v>3053</v>
      </c>
      <c r="B1" s="1686"/>
      <c r="C1" s="265"/>
      <c r="D1" s="266"/>
      <c r="E1" s="1737" t="s">
        <v>3507</v>
      </c>
      <c r="F1" s="1738"/>
      <c r="G1" s="1738"/>
      <c r="H1" s="1739"/>
      <c r="I1" s="267"/>
      <c r="J1" s="268"/>
      <c r="K1" s="1672" t="s">
        <v>33</v>
      </c>
      <c r="L1" s="1672"/>
      <c r="M1" s="1672"/>
      <c r="N1" s="1691" t="s">
        <v>3051</v>
      </c>
      <c r="O1" s="1691"/>
      <c r="P1" s="1691"/>
      <c r="Q1" s="9"/>
      <c r="R1" s="9"/>
      <c r="S1" s="9"/>
      <c r="T1" s="9"/>
      <c r="U1" s="9"/>
      <c r="V1" s="9"/>
      <c r="W1" s="9"/>
      <c r="X1" s="9"/>
      <c r="Y1" s="9"/>
      <c r="Z1" s="9"/>
      <c r="AA1" s="9"/>
      <c r="AB1" s="9"/>
      <c r="AC1" s="9"/>
      <c r="AD1" s="1689" t="s">
        <v>2711</v>
      </c>
      <c r="AE1" s="1689"/>
      <c r="AF1" s="294"/>
      <c r="AG1" s="295"/>
      <c r="AH1" s="1690" t="str">
        <f>E1</f>
        <v xml:space="preserve">City of Milton Keynes </v>
      </c>
      <c r="AI1" s="1690"/>
      <c r="AJ1" s="1690"/>
      <c r="AK1" s="1674"/>
      <c r="AL1" s="1674"/>
      <c r="AM1" s="1674"/>
      <c r="AN1" s="1674"/>
      <c r="AO1" s="94"/>
    </row>
    <row r="2" spans="1:41" ht="43.15" customHeight="1" thickBot="1" x14ac:dyDescent="0.25">
      <c r="A2" s="1687"/>
      <c r="B2" s="1688"/>
      <c r="C2" s="269"/>
      <c r="D2" s="270"/>
      <c r="E2" s="1669"/>
      <c r="F2" s="1670"/>
      <c r="G2" s="1670"/>
      <c r="H2" s="1671"/>
      <c r="I2" s="271"/>
      <c r="J2" s="272"/>
      <c r="K2" s="1733">
        <f ca="1">'Team 1'!K2</f>
        <v>43465</v>
      </c>
      <c r="L2" s="1733"/>
      <c r="M2" s="1733"/>
      <c r="N2" s="1692" t="s">
        <v>3059</v>
      </c>
      <c r="O2" s="1692"/>
      <c r="P2" s="1694" t="s">
        <v>3052</v>
      </c>
      <c r="Q2" s="9"/>
      <c r="R2" s="9"/>
      <c r="S2" s="9"/>
      <c r="T2" s="9"/>
      <c r="U2" s="9"/>
      <c r="V2" s="9"/>
      <c r="W2" s="9"/>
      <c r="X2" s="9"/>
      <c r="Y2" s="9"/>
      <c r="Z2" s="9"/>
      <c r="AA2" s="9"/>
      <c r="AB2" s="9"/>
      <c r="AC2" s="9"/>
      <c r="AD2" s="1689"/>
      <c r="AE2" s="1689"/>
      <c r="AF2" s="296"/>
      <c r="AG2" s="297"/>
      <c r="AH2" s="1690"/>
      <c r="AI2" s="1690"/>
      <c r="AJ2" s="1690"/>
      <c r="AK2" s="1674"/>
      <c r="AL2" s="1674"/>
      <c r="AM2" s="1674"/>
      <c r="AN2" s="1674"/>
      <c r="AO2" s="94"/>
    </row>
    <row r="3" spans="1:41" ht="43.15" customHeight="1" thickBot="1" x14ac:dyDescent="0.25">
      <c r="A3" s="1695" t="s">
        <v>2717</v>
      </c>
      <c r="B3" s="1696"/>
      <c r="C3" s="69"/>
      <c r="D3" s="70"/>
      <c r="E3" s="1175" t="s">
        <v>3242</v>
      </c>
      <c r="F3" s="1173" t="s">
        <v>3243</v>
      </c>
      <c r="G3" s="1173" t="s">
        <v>3244</v>
      </c>
      <c r="H3" s="1174" t="s">
        <v>3245</v>
      </c>
      <c r="I3" s="258"/>
      <c r="J3" s="257"/>
      <c r="K3" s="1756" t="s">
        <v>93</v>
      </c>
      <c r="L3" s="1757"/>
      <c r="M3" s="1757"/>
      <c r="N3" s="1692"/>
      <c r="O3" s="1692"/>
      <c r="P3" s="1694"/>
      <c r="Q3" s="9"/>
      <c r="R3" s="9"/>
      <c r="S3" s="9"/>
      <c r="T3" s="9"/>
      <c r="U3" s="9"/>
      <c r="V3" s="9"/>
      <c r="W3" s="9"/>
      <c r="X3" s="9"/>
      <c r="Y3" s="9"/>
      <c r="Z3" s="9"/>
      <c r="AA3" s="9"/>
      <c r="AB3" s="9"/>
      <c r="AC3" s="9"/>
      <c r="AD3" s="1702" t="s">
        <v>110</v>
      </c>
      <c r="AE3" s="1703"/>
      <c r="AF3" s="298"/>
      <c r="AG3" s="299"/>
      <c r="AH3" s="300" t="s">
        <v>32</v>
      </c>
      <c r="AI3" s="292" t="s">
        <v>91</v>
      </c>
      <c r="AJ3" s="292" t="s">
        <v>92</v>
      </c>
      <c r="AK3" s="1674"/>
      <c r="AL3" s="1674"/>
      <c r="AM3" s="1674"/>
      <c r="AN3" s="1674"/>
      <c r="AO3" s="94"/>
    </row>
    <row r="4" spans="1:41" ht="20.45" customHeight="1" x14ac:dyDescent="0.25">
      <c r="A4" s="22">
        <v>1</v>
      </c>
      <c r="B4" s="23" t="s">
        <v>70</v>
      </c>
      <c r="C4" s="29" t="s">
        <v>94</v>
      </c>
      <c r="D4" s="239">
        <f>'Team 1'!D4</f>
        <v>16</v>
      </c>
      <c r="E4" s="1217" t="s">
        <v>3491</v>
      </c>
      <c r="F4" s="1217" t="s">
        <v>3455</v>
      </c>
      <c r="G4" s="1217"/>
      <c r="H4" s="1216"/>
      <c r="I4" s="253" t="str">
        <f>CONCATENATE(F4," ",G4)</f>
        <v xml:space="preserve">Aiyana </v>
      </c>
      <c r="J4" s="60" t="str">
        <f>CONCATENATE(G4,",",F4)</f>
        <v>,Aiyana</v>
      </c>
      <c r="K4" s="57">
        <f t="shared" ref="K4:K35" si="0">IF(H4=0,0,IF(COUNTBLANK(H4)=1,"",ROUNDDOWN((K$2-H4)/365.25,0)))</f>
        <v>0</v>
      </c>
      <c r="L4" s="30" t="str">
        <f>(TEXT(H4,"DDMMYY"))</f>
        <v>000100</v>
      </c>
      <c r="M4" s="58">
        <f>IF(K4=0,0,IF(K4&lt;9,"TOO YOUNG",IF(K4&lt;60,"OK","BIT OLD MAYBE")))</f>
        <v>0</v>
      </c>
      <c r="N4" s="1692"/>
      <c r="O4" s="1692"/>
      <c r="P4" s="1694"/>
      <c r="Q4" s="9"/>
      <c r="R4" s="9"/>
      <c r="S4" s="9"/>
      <c r="T4" s="9"/>
      <c r="U4" s="9"/>
      <c r="V4" s="9"/>
      <c r="W4" s="9"/>
      <c r="X4" s="9"/>
      <c r="Y4" s="9"/>
      <c r="Z4" s="9"/>
      <c r="AA4" s="9"/>
      <c r="AB4" s="9"/>
      <c r="AC4" s="9"/>
      <c r="AD4" s="290">
        <v>1</v>
      </c>
      <c r="AE4" s="72" t="s">
        <v>70</v>
      </c>
      <c r="AF4" s="72" t="s">
        <v>94</v>
      </c>
      <c r="AG4" s="73">
        <v>16</v>
      </c>
      <c r="AH4" s="293" t="str">
        <f>E4</f>
        <v>526347</v>
      </c>
      <c r="AI4" s="293" t="str">
        <f t="shared" ref="AI4:AJ19" si="1">F4</f>
        <v>Aiyana</v>
      </c>
      <c r="AJ4" s="293">
        <f t="shared" si="1"/>
        <v>0</v>
      </c>
      <c r="AK4" s="293"/>
      <c r="AL4" s="293"/>
      <c r="AM4" s="293"/>
      <c r="AN4" s="318"/>
      <c r="AO4" s="94"/>
    </row>
    <row r="5" spans="1:41" ht="20.45" customHeight="1" x14ac:dyDescent="0.25">
      <c r="A5" s="22">
        <v>2</v>
      </c>
      <c r="B5" s="25" t="s">
        <v>71</v>
      </c>
      <c r="C5" s="32" t="s">
        <v>95</v>
      </c>
      <c r="D5" s="239">
        <f>'Team 1'!D5</f>
        <v>16</v>
      </c>
      <c r="E5" s="1217" t="s">
        <v>3466</v>
      </c>
      <c r="F5" s="1217" t="s">
        <v>3439</v>
      </c>
      <c r="G5" s="1217"/>
      <c r="H5" s="1216"/>
      <c r="I5" s="252" t="str">
        <f t="shared" ref="I5:I68" si="2">CONCATENATE(F5," ",G5)</f>
        <v xml:space="preserve">Miles </v>
      </c>
      <c r="J5" s="24" t="str">
        <f t="shared" ref="J5:J68" si="3">CONCATENATE(G5,",",F5)</f>
        <v>,Miles</v>
      </c>
      <c r="K5" s="57">
        <f t="shared" si="0"/>
        <v>0</v>
      </c>
      <c r="L5" s="30" t="str">
        <f t="shared" ref="L5:L68" si="4">(TEXT(H5,"DDMMYY"))</f>
        <v>000100</v>
      </c>
      <c r="M5" s="59">
        <f>IF(K5=0,0,IF(K5&lt;9,"TOO YOUNG",IF(K5&lt;60,"OK","BIT OLD MAYBE")))</f>
        <v>0</v>
      </c>
      <c r="N5" s="1692"/>
      <c r="O5" s="1692"/>
      <c r="P5" s="1694"/>
      <c r="Q5" s="9"/>
      <c r="R5" s="9"/>
      <c r="S5" s="9"/>
      <c r="T5" s="9"/>
      <c r="U5" s="9"/>
      <c r="V5" s="9"/>
      <c r="W5" s="9"/>
      <c r="X5" s="9"/>
      <c r="Y5" s="9"/>
      <c r="Z5" s="9"/>
      <c r="AA5" s="9"/>
      <c r="AB5" s="9"/>
      <c r="AC5" s="9"/>
      <c r="AD5" s="290">
        <v>2</v>
      </c>
      <c r="AE5" s="74" t="s">
        <v>71</v>
      </c>
      <c r="AF5" s="74" t="s">
        <v>95</v>
      </c>
      <c r="AG5" s="75">
        <v>16</v>
      </c>
      <c r="AH5" s="293" t="str">
        <f t="shared" ref="AH5:AJ68" si="5">E5</f>
        <v>546453</v>
      </c>
      <c r="AI5" s="293" t="str">
        <f t="shared" si="1"/>
        <v>Miles</v>
      </c>
      <c r="AJ5" s="293">
        <f t="shared" si="1"/>
        <v>0</v>
      </c>
      <c r="AK5" s="293"/>
      <c r="AL5" s="293"/>
      <c r="AM5" s="293"/>
      <c r="AN5" s="318"/>
      <c r="AO5" s="94"/>
    </row>
    <row r="6" spans="1:41" ht="20.45" customHeight="1" x14ac:dyDescent="0.25">
      <c r="A6" s="1753">
        <v>3</v>
      </c>
      <c r="B6" s="1751" t="s">
        <v>34</v>
      </c>
      <c r="C6" s="41"/>
      <c r="D6" s="239">
        <f>'Team 1'!D6</f>
        <v>0</v>
      </c>
      <c r="E6" s="1217" t="s">
        <v>3467</v>
      </c>
      <c r="F6" s="1217" t="s">
        <v>3440</v>
      </c>
      <c r="G6" s="1217"/>
      <c r="H6" s="1216"/>
      <c r="I6" s="252" t="str">
        <f t="shared" si="2"/>
        <v xml:space="preserve">Emma </v>
      </c>
      <c r="J6" s="24" t="str">
        <f t="shared" si="3"/>
        <v>,Emma</v>
      </c>
      <c r="K6" s="57">
        <f t="shared" si="0"/>
        <v>0</v>
      </c>
      <c r="L6" s="30" t="str">
        <f t="shared" si="4"/>
        <v>000100</v>
      </c>
      <c r="M6" s="51">
        <f t="shared" ref="M6:M13" si="6">IF(K6=0,0,IF(K6&lt;9,"TOO YOUNG",IF(K6&lt;12,"OK","NOT ELIGIBLE")))</f>
        <v>0</v>
      </c>
      <c r="N6" s="1692"/>
      <c r="O6" s="1692"/>
      <c r="P6" s="1694"/>
      <c r="Q6" s="9"/>
      <c r="R6" s="9"/>
      <c r="S6" s="9"/>
      <c r="T6" s="9"/>
      <c r="U6" s="9"/>
      <c r="V6" s="9"/>
      <c r="W6" s="9"/>
      <c r="X6" s="9"/>
      <c r="Y6" s="9"/>
      <c r="Z6" s="9"/>
      <c r="AA6" s="9"/>
      <c r="AB6" s="9"/>
      <c r="AC6" s="9"/>
      <c r="AD6" s="1683">
        <v>3</v>
      </c>
      <c r="AE6" s="1681" t="s">
        <v>34</v>
      </c>
      <c r="AF6" s="288"/>
      <c r="AG6" s="76"/>
      <c r="AH6" s="293" t="str">
        <f t="shared" si="5"/>
        <v>1282217</v>
      </c>
      <c r="AI6" s="293" t="str">
        <f t="shared" si="1"/>
        <v>Emma</v>
      </c>
      <c r="AJ6" s="293">
        <f t="shared" si="1"/>
        <v>0</v>
      </c>
      <c r="AK6" s="293"/>
      <c r="AL6" s="293"/>
      <c r="AM6" s="293"/>
      <c r="AN6" s="318"/>
      <c r="AO6" s="94"/>
    </row>
    <row r="7" spans="1:41" ht="20.45" customHeight="1" x14ac:dyDescent="0.25">
      <c r="A7" s="1754"/>
      <c r="B7" s="1752"/>
      <c r="C7" s="42"/>
      <c r="D7" s="239">
        <f>'Team 1'!D7</f>
        <v>0</v>
      </c>
      <c r="E7" s="1217" t="s">
        <v>3468</v>
      </c>
      <c r="F7" s="1217" t="s">
        <v>3441</v>
      </c>
      <c r="G7" s="1217"/>
      <c r="H7" s="1216"/>
      <c r="I7" s="252" t="str">
        <f t="shared" si="2"/>
        <v xml:space="preserve">Danielle </v>
      </c>
      <c r="J7" s="24" t="str">
        <f t="shared" si="3"/>
        <v>,Danielle</v>
      </c>
      <c r="K7" s="57">
        <f t="shared" si="0"/>
        <v>0</v>
      </c>
      <c r="L7" s="30" t="str">
        <f t="shared" si="4"/>
        <v>000100</v>
      </c>
      <c r="M7" s="51">
        <f t="shared" si="6"/>
        <v>0</v>
      </c>
      <c r="N7" s="1692"/>
      <c r="O7" s="1692"/>
      <c r="P7" s="1694"/>
      <c r="Q7" s="9"/>
      <c r="R7" s="9"/>
      <c r="S7" s="9"/>
      <c r="T7" s="9"/>
      <c r="U7" s="9"/>
      <c r="V7" s="9"/>
      <c r="W7" s="9"/>
      <c r="X7" s="9"/>
      <c r="Y7" s="9"/>
      <c r="Z7" s="9"/>
      <c r="AA7" s="9"/>
      <c r="AB7" s="9"/>
      <c r="AC7" s="9"/>
      <c r="AD7" s="1683"/>
      <c r="AE7" s="1682"/>
      <c r="AF7" s="289"/>
      <c r="AG7" s="77"/>
      <c r="AH7" s="293" t="str">
        <f t="shared" si="5"/>
        <v>1318287</v>
      </c>
      <c r="AI7" s="293" t="str">
        <f t="shared" si="1"/>
        <v>Danielle</v>
      </c>
      <c r="AJ7" s="293">
        <f t="shared" si="1"/>
        <v>0</v>
      </c>
      <c r="AK7" s="293"/>
      <c r="AL7" s="293"/>
      <c r="AM7" s="293"/>
      <c r="AN7" s="318"/>
      <c r="AO7" s="94"/>
    </row>
    <row r="8" spans="1:41" ht="20.45" customHeight="1" x14ac:dyDescent="0.25">
      <c r="A8" s="1754"/>
      <c r="B8" s="1752"/>
      <c r="C8" s="42"/>
      <c r="D8" s="239">
        <f>'Team 1'!D8</f>
        <v>0</v>
      </c>
      <c r="E8" s="1217" t="s">
        <v>3469</v>
      </c>
      <c r="F8" s="1217" t="s">
        <v>3442</v>
      </c>
      <c r="G8" s="1217"/>
      <c r="H8" s="1216"/>
      <c r="I8" s="252" t="str">
        <f t="shared" si="2"/>
        <v xml:space="preserve">Despoina </v>
      </c>
      <c r="J8" s="24" t="str">
        <f t="shared" si="3"/>
        <v>,Despoina</v>
      </c>
      <c r="K8" s="57">
        <f t="shared" si="0"/>
        <v>0</v>
      </c>
      <c r="L8" s="30" t="str">
        <f t="shared" si="4"/>
        <v>000100</v>
      </c>
      <c r="M8" s="51">
        <f t="shared" si="6"/>
        <v>0</v>
      </c>
      <c r="N8" s="1692"/>
      <c r="O8" s="1692"/>
      <c r="P8" s="1694"/>
      <c r="Q8" s="9"/>
      <c r="R8" s="9"/>
      <c r="S8" s="9"/>
      <c r="T8" s="9"/>
      <c r="U8" s="9"/>
      <c r="V8" s="9"/>
      <c r="W8" s="9"/>
      <c r="X8" s="9"/>
      <c r="Y8" s="9"/>
      <c r="Z8" s="9"/>
      <c r="AA8" s="9"/>
      <c r="AB8" s="9"/>
      <c r="AC8" s="9"/>
      <c r="AD8" s="1683"/>
      <c r="AE8" s="1682"/>
      <c r="AF8" s="289"/>
      <c r="AG8" s="77"/>
      <c r="AH8" s="293" t="str">
        <f t="shared" si="5"/>
        <v>1264786</v>
      </c>
      <c r="AI8" s="293" t="str">
        <f t="shared" si="1"/>
        <v>Despoina</v>
      </c>
      <c r="AJ8" s="293">
        <f t="shared" si="1"/>
        <v>0</v>
      </c>
      <c r="AK8" s="293"/>
      <c r="AL8" s="293"/>
      <c r="AM8" s="293"/>
      <c r="AN8" s="318"/>
      <c r="AO8" s="94"/>
    </row>
    <row r="9" spans="1:41" ht="20.45" customHeight="1" x14ac:dyDescent="0.25">
      <c r="A9" s="1755"/>
      <c r="B9" s="1752"/>
      <c r="C9" s="42"/>
      <c r="D9" s="239">
        <f>'Team 1'!D9</f>
        <v>0</v>
      </c>
      <c r="E9" s="1217" t="s">
        <v>3470</v>
      </c>
      <c r="F9" s="1217" t="s">
        <v>3443</v>
      </c>
      <c r="G9" s="1217"/>
      <c r="H9" s="1216"/>
      <c r="I9" s="252" t="str">
        <f t="shared" si="2"/>
        <v xml:space="preserve">Grace </v>
      </c>
      <c r="J9" s="24" t="str">
        <f t="shared" si="3"/>
        <v>,Grace</v>
      </c>
      <c r="K9" s="57">
        <f t="shared" si="0"/>
        <v>0</v>
      </c>
      <c r="L9" s="30" t="str">
        <f t="shared" si="4"/>
        <v>000100</v>
      </c>
      <c r="M9" s="51">
        <f t="shared" si="6"/>
        <v>0</v>
      </c>
      <c r="N9" s="1692"/>
      <c r="O9" s="1692"/>
      <c r="P9" s="1694"/>
      <c r="Q9" s="9"/>
      <c r="R9" s="9"/>
      <c r="S9" s="9"/>
      <c r="T9" s="9"/>
      <c r="U9" s="9"/>
      <c r="V9" s="9"/>
      <c r="W9" s="9"/>
      <c r="X9" s="9"/>
      <c r="Y9" s="9"/>
      <c r="Z9" s="9"/>
      <c r="AA9" s="9"/>
      <c r="AB9" s="9"/>
      <c r="AC9" s="9"/>
      <c r="AD9" s="1683"/>
      <c r="AE9" s="1682"/>
      <c r="AF9" s="289"/>
      <c r="AG9" s="77"/>
      <c r="AH9" s="293" t="str">
        <f t="shared" si="5"/>
        <v>1375118</v>
      </c>
      <c r="AI9" s="293" t="str">
        <f t="shared" si="1"/>
        <v>Grace</v>
      </c>
      <c r="AJ9" s="293">
        <f t="shared" si="1"/>
        <v>0</v>
      </c>
      <c r="AK9" s="293"/>
      <c r="AL9" s="293"/>
      <c r="AM9" s="293"/>
      <c r="AN9" s="318"/>
      <c r="AO9" s="94"/>
    </row>
    <row r="10" spans="1:41" ht="20.45" customHeight="1" x14ac:dyDescent="0.25">
      <c r="A10" s="1753">
        <v>4</v>
      </c>
      <c r="B10" s="1751" t="s">
        <v>35</v>
      </c>
      <c r="C10" s="41"/>
      <c r="D10" s="239">
        <f>'Team 1'!D10</f>
        <v>0</v>
      </c>
      <c r="E10" s="1217" t="s">
        <v>3471</v>
      </c>
      <c r="F10" s="1217" t="s">
        <v>3444</v>
      </c>
      <c r="G10" s="1217"/>
      <c r="H10" s="1216"/>
      <c r="I10" s="252" t="str">
        <f t="shared" si="2"/>
        <v xml:space="preserve">Benjamin </v>
      </c>
      <c r="J10" s="24" t="str">
        <f t="shared" si="3"/>
        <v>,Benjamin</v>
      </c>
      <c r="K10" s="57">
        <f t="shared" si="0"/>
        <v>0</v>
      </c>
      <c r="L10" s="30" t="str">
        <f t="shared" si="4"/>
        <v>000100</v>
      </c>
      <c r="M10" s="51">
        <f t="shared" si="6"/>
        <v>0</v>
      </c>
      <c r="N10" s="1692"/>
      <c r="O10" s="1692"/>
      <c r="P10" s="1694"/>
      <c r="Q10" s="9"/>
      <c r="R10" s="9"/>
      <c r="S10" s="9"/>
      <c r="T10" s="9"/>
      <c r="U10" s="9"/>
      <c r="V10" s="9"/>
      <c r="W10" s="9"/>
      <c r="X10" s="9"/>
      <c r="Y10" s="9"/>
      <c r="Z10" s="9"/>
      <c r="AA10" s="9"/>
      <c r="AB10" s="9"/>
      <c r="AC10" s="9"/>
      <c r="AD10" s="1683">
        <v>4</v>
      </c>
      <c r="AE10" s="1681" t="s">
        <v>35</v>
      </c>
      <c r="AF10" s="288"/>
      <c r="AG10" s="76"/>
      <c r="AH10" s="293" t="str">
        <f t="shared" si="5"/>
        <v>1287367</v>
      </c>
      <c r="AI10" s="293" t="str">
        <f t="shared" si="1"/>
        <v>Benjamin</v>
      </c>
      <c r="AJ10" s="293">
        <f t="shared" si="1"/>
        <v>0</v>
      </c>
      <c r="AK10" s="293"/>
      <c r="AL10" s="293"/>
      <c r="AM10" s="293"/>
      <c r="AN10" s="318"/>
      <c r="AO10" s="94"/>
    </row>
    <row r="11" spans="1:41" ht="20.45" customHeight="1" x14ac:dyDescent="0.25">
      <c r="A11" s="1754"/>
      <c r="B11" s="1752"/>
      <c r="C11" s="42"/>
      <c r="D11" s="239">
        <f>'Team 1'!D11</f>
        <v>0</v>
      </c>
      <c r="E11" s="1217" t="s">
        <v>3472</v>
      </c>
      <c r="F11" s="1217" t="s">
        <v>3373</v>
      </c>
      <c r="G11" s="1217"/>
      <c r="H11" s="1216"/>
      <c r="I11" s="252" t="str">
        <f t="shared" si="2"/>
        <v xml:space="preserve">Michael </v>
      </c>
      <c r="J11" s="24" t="str">
        <f t="shared" si="3"/>
        <v>,Michael</v>
      </c>
      <c r="K11" s="57">
        <f t="shared" si="0"/>
        <v>0</v>
      </c>
      <c r="L11" s="30" t="str">
        <f t="shared" si="4"/>
        <v>000100</v>
      </c>
      <c r="M11" s="51">
        <f t="shared" si="6"/>
        <v>0</v>
      </c>
      <c r="N11" s="1692"/>
      <c r="O11" s="1692"/>
      <c r="P11" s="1694"/>
      <c r="Q11" s="9"/>
      <c r="R11" s="9"/>
      <c r="S11" s="9"/>
      <c r="T11" s="9"/>
      <c r="U11" s="9"/>
      <c r="V11" s="9"/>
      <c r="W11" s="9"/>
      <c r="X11" s="9"/>
      <c r="Y11" s="9"/>
      <c r="Z11" s="9"/>
      <c r="AA11" s="9"/>
      <c r="AB11" s="9"/>
      <c r="AC11" s="9"/>
      <c r="AD11" s="1683"/>
      <c r="AE11" s="1682"/>
      <c r="AF11" s="289"/>
      <c r="AG11" s="77"/>
      <c r="AH11" s="293" t="str">
        <f t="shared" si="5"/>
        <v>1306712</v>
      </c>
      <c r="AI11" s="293" t="str">
        <f t="shared" si="1"/>
        <v>Michael</v>
      </c>
      <c r="AJ11" s="293">
        <f t="shared" si="1"/>
        <v>0</v>
      </c>
      <c r="AK11" s="293"/>
      <c r="AL11" s="293"/>
      <c r="AM11" s="293"/>
      <c r="AN11" s="318"/>
      <c r="AO11" s="94"/>
    </row>
    <row r="12" spans="1:41" ht="20.45" customHeight="1" x14ac:dyDescent="0.25">
      <c r="A12" s="1754"/>
      <c r="B12" s="1752"/>
      <c r="C12" s="42"/>
      <c r="D12" s="239">
        <f>'Team 1'!D12</f>
        <v>0</v>
      </c>
      <c r="E12" s="1217" t="s">
        <v>3473</v>
      </c>
      <c r="F12" s="1217" t="s">
        <v>3382</v>
      </c>
      <c r="G12" s="1217"/>
      <c r="H12" s="1216"/>
      <c r="I12" s="252" t="str">
        <f t="shared" si="2"/>
        <v xml:space="preserve">Harry </v>
      </c>
      <c r="J12" s="24" t="str">
        <f t="shared" si="3"/>
        <v>,Harry</v>
      </c>
      <c r="K12" s="57">
        <f t="shared" si="0"/>
        <v>0</v>
      </c>
      <c r="L12" s="30" t="str">
        <f t="shared" si="4"/>
        <v>000100</v>
      </c>
      <c r="M12" s="51">
        <f t="shared" si="6"/>
        <v>0</v>
      </c>
      <c r="N12" s="1692"/>
      <c r="O12" s="1692"/>
      <c r="P12" s="1694"/>
      <c r="Q12" s="9"/>
      <c r="R12" s="9"/>
      <c r="S12" s="9"/>
      <c r="T12" s="9"/>
      <c r="U12" s="9"/>
      <c r="V12" s="9"/>
      <c r="W12" s="9"/>
      <c r="X12" s="9"/>
      <c r="Y12" s="9"/>
      <c r="Z12" s="9"/>
      <c r="AA12" s="9"/>
      <c r="AB12" s="9"/>
      <c r="AC12" s="9"/>
      <c r="AD12" s="1683"/>
      <c r="AE12" s="1682"/>
      <c r="AF12" s="289"/>
      <c r="AG12" s="77"/>
      <c r="AH12" s="293" t="str">
        <f t="shared" si="5"/>
        <v>1306718</v>
      </c>
      <c r="AI12" s="293" t="str">
        <f t="shared" si="1"/>
        <v>Harry</v>
      </c>
      <c r="AJ12" s="293">
        <f t="shared" si="1"/>
        <v>0</v>
      </c>
      <c r="AK12" s="293"/>
      <c r="AL12" s="293"/>
      <c r="AM12" s="293"/>
      <c r="AN12" s="318"/>
      <c r="AO12" s="94"/>
    </row>
    <row r="13" spans="1:41" ht="20.45" customHeight="1" x14ac:dyDescent="0.25">
      <c r="A13" s="1755"/>
      <c r="B13" s="1752"/>
      <c r="C13" s="42"/>
      <c r="D13" s="239">
        <f>'Team 1'!D13</f>
        <v>0</v>
      </c>
      <c r="E13" s="1217" t="s">
        <v>3474</v>
      </c>
      <c r="F13" s="1217" t="s">
        <v>3445</v>
      </c>
      <c r="G13" s="1217"/>
      <c r="H13" s="1216"/>
      <c r="I13" s="252" t="str">
        <f t="shared" si="2"/>
        <v xml:space="preserve">Jonathan </v>
      </c>
      <c r="J13" s="24" t="str">
        <f t="shared" si="3"/>
        <v>,Jonathan</v>
      </c>
      <c r="K13" s="57">
        <f t="shared" si="0"/>
        <v>0</v>
      </c>
      <c r="L13" s="30" t="str">
        <f t="shared" si="4"/>
        <v>000100</v>
      </c>
      <c r="M13" s="51">
        <f t="shared" si="6"/>
        <v>0</v>
      </c>
      <c r="N13" s="1692"/>
      <c r="O13" s="1692"/>
      <c r="P13" s="1694"/>
      <c r="Q13" s="9"/>
      <c r="R13" s="9"/>
      <c r="S13" s="9"/>
      <c r="T13" s="9"/>
      <c r="U13" s="9"/>
      <c r="V13" s="9"/>
      <c r="W13" s="9"/>
      <c r="X13" s="9"/>
      <c r="Y13" s="9"/>
      <c r="Z13" s="9"/>
      <c r="AA13" s="9"/>
      <c r="AB13" s="9"/>
      <c r="AC13" s="9"/>
      <c r="AD13" s="1683"/>
      <c r="AE13" s="1682"/>
      <c r="AF13" s="289"/>
      <c r="AG13" s="77"/>
      <c r="AH13" s="293" t="str">
        <f t="shared" si="5"/>
        <v>1337606</v>
      </c>
      <c r="AI13" s="293" t="str">
        <f t="shared" si="1"/>
        <v>Jonathan</v>
      </c>
      <c r="AJ13" s="293">
        <f t="shared" si="1"/>
        <v>0</v>
      </c>
      <c r="AK13" s="293"/>
      <c r="AL13" s="293"/>
      <c r="AM13" s="293"/>
      <c r="AN13" s="318"/>
      <c r="AO13" s="94"/>
    </row>
    <row r="14" spans="1:41" ht="20.45" customHeight="1" x14ac:dyDescent="0.25">
      <c r="A14" s="1748">
        <v>5</v>
      </c>
      <c r="B14" s="1746" t="s">
        <v>46</v>
      </c>
      <c r="C14" s="44"/>
      <c r="D14" s="239">
        <f>'Team 1'!D14</f>
        <v>0</v>
      </c>
      <c r="E14" s="1217" t="s">
        <v>3475</v>
      </c>
      <c r="F14" s="1217" t="s">
        <v>3333</v>
      </c>
      <c r="G14" s="1217"/>
      <c r="H14" s="1216"/>
      <c r="I14" s="252" t="str">
        <f t="shared" si="2"/>
        <v xml:space="preserve">Sophie </v>
      </c>
      <c r="J14" s="24" t="str">
        <f t="shared" si="3"/>
        <v>,Sophie</v>
      </c>
      <c r="K14" s="57">
        <f t="shared" si="0"/>
        <v>0</v>
      </c>
      <c r="L14" s="30" t="str">
        <f t="shared" si="4"/>
        <v>000100</v>
      </c>
      <c r="M14" s="51">
        <f t="shared" ref="M14:M21" si="7">IF(K14=0,0,IF(K14&lt;9,"TOO YOUNG",IF(K14&lt;14,"OK","NOT ELIGIBLE")))</f>
        <v>0</v>
      </c>
      <c r="N14" s="1692"/>
      <c r="O14" s="1692"/>
      <c r="P14" s="1694"/>
      <c r="Q14" s="9"/>
      <c r="R14" s="9"/>
      <c r="S14" s="9"/>
      <c r="T14" s="9"/>
      <c r="U14" s="9"/>
      <c r="V14" s="9"/>
      <c r="W14" s="9"/>
      <c r="X14" s="9"/>
      <c r="Y14" s="9"/>
      <c r="Z14" s="9"/>
      <c r="AA14" s="9"/>
      <c r="AB14" s="9"/>
      <c r="AC14" s="9"/>
      <c r="AD14" s="1683">
        <v>5</v>
      </c>
      <c r="AE14" s="1681" t="s">
        <v>46</v>
      </c>
      <c r="AF14" s="288"/>
      <c r="AG14" s="76"/>
      <c r="AH14" s="293" t="str">
        <f t="shared" si="5"/>
        <v>1172409</v>
      </c>
      <c r="AI14" s="293" t="str">
        <f t="shared" si="1"/>
        <v>Sophie</v>
      </c>
      <c r="AJ14" s="293">
        <f t="shared" si="1"/>
        <v>0</v>
      </c>
      <c r="AK14" s="293"/>
      <c r="AL14" s="293"/>
      <c r="AM14" s="293"/>
      <c r="AN14" s="318"/>
      <c r="AO14" s="94"/>
    </row>
    <row r="15" spans="1:41" ht="20.45" customHeight="1" x14ac:dyDescent="0.25">
      <c r="A15" s="1749"/>
      <c r="B15" s="1747"/>
      <c r="C15" s="45"/>
      <c r="D15" s="239">
        <f>'Team 1'!D15</f>
        <v>0</v>
      </c>
      <c r="E15" s="1217" t="s">
        <v>3476</v>
      </c>
      <c r="F15" s="1217" t="s">
        <v>3446</v>
      </c>
      <c r="G15" s="1217"/>
      <c r="H15" s="1216"/>
      <c r="I15" s="252" t="str">
        <f t="shared" si="2"/>
        <v xml:space="preserve">Abby </v>
      </c>
      <c r="J15" s="24" t="str">
        <f t="shared" si="3"/>
        <v>,Abby</v>
      </c>
      <c r="K15" s="57">
        <f t="shared" si="0"/>
        <v>0</v>
      </c>
      <c r="L15" s="30" t="str">
        <f t="shared" si="4"/>
        <v>000100</v>
      </c>
      <c r="M15" s="51">
        <f t="shared" si="7"/>
        <v>0</v>
      </c>
      <c r="N15" s="1692"/>
      <c r="O15" s="1692"/>
      <c r="P15" s="1694"/>
      <c r="Q15" s="9"/>
      <c r="R15" s="9"/>
      <c r="S15" s="9"/>
      <c r="T15" s="9"/>
      <c r="U15" s="9"/>
      <c r="V15" s="9"/>
      <c r="W15" s="9"/>
      <c r="X15" s="9"/>
      <c r="Y15" s="9"/>
      <c r="Z15" s="9"/>
      <c r="AA15" s="9"/>
      <c r="AB15" s="9"/>
      <c r="AC15" s="9"/>
      <c r="AD15" s="1683"/>
      <c r="AE15" s="1682"/>
      <c r="AF15" s="289"/>
      <c r="AG15" s="77"/>
      <c r="AH15" s="293" t="str">
        <f t="shared" si="5"/>
        <v>1144534</v>
      </c>
      <c r="AI15" s="293" t="str">
        <f t="shared" si="1"/>
        <v>Abby</v>
      </c>
      <c r="AJ15" s="293">
        <f t="shared" si="1"/>
        <v>0</v>
      </c>
      <c r="AK15" s="293"/>
      <c r="AL15" s="293"/>
      <c r="AM15" s="293"/>
      <c r="AN15" s="318"/>
      <c r="AO15" s="94"/>
    </row>
    <row r="16" spans="1:41" ht="20.45" customHeight="1" x14ac:dyDescent="0.25">
      <c r="A16" s="1749"/>
      <c r="B16" s="1747"/>
      <c r="C16" s="45"/>
      <c r="D16" s="239">
        <f>'Team 1'!D16</f>
        <v>0</v>
      </c>
      <c r="E16" s="1217" t="s">
        <v>3477</v>
      </c>
      <c r="F16" s="1217" t="s">
        <v>3430</v>
      </c>
      <c r="G16" s="1217"/>
      <c r="H16" s="1216"/>
      <c r="I16" s="252" t="str">
        <f t="shared" si="2"/>
        <v xml:space="preserve">Holly </v>
      </c>
      <c r="J16" s="24" t="str">
        <f t="shared" si="3"/>
        <v>,Holly</v>
      </c>
      <c r="K16" s="57">
        <f t="shared" si="0"/>
        <v>0</v>
      </c>
      <c r="L16" s="30" t="str">
        <f t="shared" si="4"/>
        <v>000100</v>
      </c>
      <c r="M16" s="51">
        <f t="shared" si="7"/>
        <v>0</v>
      </c>
      <c r="N16" s="1692"/>
      <c r="O16" s="1692"/>
      <c r="P16" s="1694"/>
      <c r="Q16" s="9"/>
      <c r="R16" s="9"/>
      <c r="S16" s="9"/>
      <c r="T16" s="9"/>
      <c r="U16" s="9"/>
      <c r="V16" s="9"/>
      <c r="W16" s="9"/>
      <c r="X16" s="9"/>
      <c r="Y16" s="9"/>
      <c r="Z16" s="9"/>
      <c r="AA16" s="9"/>
      <c r="AB16" s="9"/>
      <c r="AC16" s="9"/>
      <c r="AD16" s="1683"/>
      <c r="AE16" s="1682"/>
      <c r="AF16" s="289"/>
      <c r="AG16" s="77"/>
      <c r="AH16" s="293" t="str">
        <f t="shared" si="5"/>
        <v>976208</v>
      </c>
      <c r="AI16" s="293" t="str">
        <f t="shared" si="1"/>
        <v>Holly</v>
      </c>
      <c r="AJ16" s="293">
        <f t="shared" si="1"/>
        <v>0</v>
      </c>
      <c r="AK16" s="293"/>
      <c r="AL16" s="293"/>
      <c r="AM16" s="293"/>
      <c r="AN16" s="318"/>
      <c r="AO16" s="94"/>
    </row>
    <row r="17" spans="1:41" ht="20.45" customHeight="1" thickBot="1" x14ac:dyDescent="0.3">
      <c r="A17" s="1750"/>
      <c r="B17" s="1747"/>
      <c r="C17" s="45"/>
      <c r="D17" s="239">
        <f>'Team 1'!D17</f>
        <v>0</v>
      </c>
      <c r="E17" s="1217" t="s">
        <v>3478</v>
      </c>
      <c r="F17" s="1217" t="s">
        <v>3447</v>
      </c>
      <c r="G17" s="1217"/>
      <c r="H17" s="1216"/>
      <c r="I17" s="252" t="str">
        <f t="shared" si="2"/>
        <v xml:space="preserve">Fern </v>
      </c>
      <c r="J17" s="24" t="str">
        <f t="shared" si="3"/>
        <v>,Fern</v>
      </c>
      <c r="K17" s="57">
        <f t="shared" si="0"/>
        <v>0</v>
      </c>
      <c r="L17" s="30" t="str">
        <f t="shared" si="4"/>
        <v>000100</v>
      </c>
      <c r="M17" s="51">
        <f t="shared" si="7"/>
        <v>0</v>
      </c>
      <c r="N17" s="1693"/>
      <c r="O17" s="1693"/>
      <c r="P17" s="1694"/>
      <c r="Q17" s="9"/>
      <c r="R17" s="9"/>
      <c r="S17" s="9"/>
      <c r="T17" s="9"/>
      <c r="U17" s="9"/>
      <c r="V17" s="9"/>
      <c r="W17" s="9"/>
      <c r="X17" s="9"/>
      <c r="Y17" s="9"/>
      <c r="Z17" s="9"/>
      <c r="AA17" s="9"/>
      <c r="AB17" s="9"/>
      <c r="AC17" s="9"/>
      <c r="AD17" s="1683"/>
      <c r="AE17" s="1682"/>
      <c r="AF17" s="289"/>
      <c r="AG17" s="77"/>
      <c r="AH17" s="293" t="str">
        <f t="shared" si="5"/>
        <v>1112613</v>
      </c>
      <c r="AI17" s="293" t="str">
        <f t="shared" si="1"/>
        <v>Fern</v>
      </c>
      <c r="AJ17" s="293">
        <f t="shared" si="1"/>
        <v>0</v>
      </c>
      <c r="AK17" s="293"/>
      <c r="AL17" s="293"/>
      <c r="AM17" s="293"/>
      <c r="AN17" s="318"/>
      <c r="AO17" s="94"/>
    </row>
    <row r="18" spans="1:41" ht="20.45" customHeight="1" thickTop="1" x14ac:dyDescent="0.25">
      <c r="A18" s="1748">
        <v>6</v>
      </c>
      <c r="B18" s="1746" t="s">
        <v>47</v>
      </c>
      <c r="C18" s="44"/>
      <c r="D18" s="239">
        <f>'Team 1'!D18</f>
        <v>0</v>
      </c>
      <c r="E18" s="1217" t="s">
        <v>3479</v>
      </c>
      <c r="F18" s="1217" t="s">
        <v>3382</v>
      </c>
      <c r="G18" s="1217"/>
      <c r="H18" s="1216"/>
      <c r="I18" s="252" t="str">
        <f t="shared" si="2"/>
        <v xml:space="preserve">Harry </v>
      </c>
      <c r="J18" s="24" t="str">
        <f t="shared" si="3"/>
        <v>,Harry</v>
      </c>
      <c r="K18" s="57">
        <f t="shared" si="0"/>
        <v>0</v>
      </c>
      <c r="L18" s="30" t="str">
        <f t="shared" si="4"/>
        <v>000100</v>
      </c>
      <c r="M18" s="51">
        <f t="shared" si="7"/>
        <v>0</v>
      </c>
      <c r="N18" s="1675" t="s">
        <v>2753</v>
      </c>
      <c r="O18" s="1678" t="s">
        <v>2754</v>
      </c>
      <c r="P18" s="1684" t="s">
        <v>2834</v>
      </c>
      <c r="Q18" s="9"/>
      <c r="R18" s="9"/>
      <c r="S18" s="9"/>
      <c r="T18" s="9"/>
      <c r="U18" s="9"/>
      <c r="V18" s="9"/>
      <c r="W18" s="9"/>
      <c r="X18" s="9"/>
      <c r="Y18" s="9"/>
      <c r="Z18" s="9"/>
      <c r="AA18" s="9"/>
      <c r="AB18" s="9"/>
      <c r="AC18" s="9"/>
      <c r="AD18" s="1683">
        <v>6</v>
      </c>
      <c r="AE18" s="1681" t="s">
        <v>47</v>
      </c>
      <c r="AF18" s="288"/>
      <c r="AG18" s="76"/>
      <c r="AH18" s="293" t="str">
        <f t="shared" si="5"/>
        <v>899525</v>
      </c>
      <c r="AI18" s="293" t="str">
        <f t="shared" si="1"/>
        <v>Harry</v>
      </c>
      <c r="AJ18" s="293">
        <f t="shared" si="1"/>
        <v>0</v>
      </c>
      <c r="AK18" s="293"/>
      <c r="AL18" s="293"/>
      <c r="AM18" s="293"/>
      <c r="AN18" s="318"/>
      <c r="AO18" s="94"/>
    </row>
    <row r="19" spans="1:41" ht="20.45" customHeight="1" x14ac:dyDescent="0.25">
      <c r="A19" s="1749"/>
      <c r="B19" s="1747"/>
      <c r="C19" s="45"/>
      <c r="D19" s="239">
        <f>'Team 1'!D19</f>
        <v>0</v>
      </c>
      <c r="E19" s="1217" t="s">
        <v>3496</v>
      </c>
      <c r="F19" s="1217" t="s">
        <v>3458</v>
      </c>
      <c r="G19" s="1217"/>
      <c r="H19" s="1216"/>
      <c r="I19" s="252" t="str">
        <f t="shared" si="2"/>
        <v xml:space="preserve">Leo </v>
      </c>
      <c r="J19" s="24" t="str">
        <f t="shared" si="3"/>
        <v>,Leo</v>
      </c>
      <c r="K19" s="57">
        <f t="shared" si="0"/>
        <v>0</v>
      </c>
      <c r="L19" s="30" t="str">
        <f t="shared" si="4"/>
        <v>000100</v>
      </c>
      <c r="M19" s="51">
        <f t="shared" si="7"/>
        <v>0</v>
      </c>
      <c r="N19" s="1676"/>
      <c r="O19" s="1679"/>
      <c r="P19" s="1684"/>
      <c r="Q19" s="9"/>
      <c r="R19" s="9"/>
      <c r="S19" s="9"/>
      <c r="T19" s="9"/>
      <c r="U19" s="9"/>
      <c r="V19" s="9"/>
      <c r="W19" s="9"/>
      <c r="X19" s="9"/>
      <c r="Y19" s="9"/>
      <c r="Z19" s="9"/>
      <c r="AA19" s="9"/>
      <c r="AB19" s="9"/>
      <c r="AC19" s="9"/>
      <c r="AD19" s="1683"/>
      <c r="AE19" s="1682"/>
      <c r="AF19" s="289"/>
      <c r="AG19" s="77"/>
      <c r="AH19" s="293" t="str">
        <f t="shared" si="5"/>
        <v>1144532</v>
      </c>
      <c r="AI19" s="293" t="str">
        <f t="shared" si="1"/>
        <v>Leo</v>
      </c>
      <c r="AJ19" s="293">
        <f t="shared" si="1"/>
        <v>0</v>
      </c>
      <c r="AK19" s="293"/>
      <c r="AL19" s="293"/>
      <c r="AM19" s="293"/>
      <c r="AN19" s="318"/>
      <c r="AO19" s="94"/>
    </row>
    <row r="20" spans="1:41" ht="20.45" customHeight="1" x14ac:dyDescent="0.25">
      <c r="A20" s="1749"/>
      <c r="B20" s="1747"/>
      <c r="C20" s="45"/>
      <c r="D20" s="239">
        <f>'Team 1'!D20</f>
        <v>0</v>
      </c>
      <c r="E20" s="1217" t="s">
        <v>3481</v>
      </c>
      <c r="F20" s="1217" t="s">
        <v>3336</v>
      </c>
      <c r="G20" s="1217"/>
      <c r="H20" s="1216"/>
      <c r="I20" s="252" t="str">
        <f t="shared" si="2"/>
        <v xml:space="preserve">Max </v>
      </c>
      <c r="J20" s="24" t="str">
        <f t="shared" si="3"/>
        <v>,Max</v>
      </c>
      <c r="K20" s="57">
        <f t="shared" si="0"/>
        <v>0</v>
      </c>
      <c r="L20" s="30" t="str">
        <f t="shared" si="4"/>
        <v>000100</v>
      </c>
      <c r="M20" s="51">
        <f t="shared" si="7"/>
        <v>0</v>
      </c>
      <c r="N20" s="1676"/>
      <c r="O20" s="1679"/>
      <c r="P20" s="1684"/>
      <c r="Q20" s="9"/>
      <c r="R20" s="9"/>
      <c r="S20" s="9"/>
      <c r="T20" s="9"/>
      <c r="U20" s="9"/>
      <c r="V20" s="9"/>
      <c r="W20" s="9"/>
      <c r="X20" s="9"/>
      <c r="Y20" s="9"/>
      <c r="Z20" s="9"/>
      <c r="AA20" s="9"/>
      <c r="AB20" s="9"/>
      <c r="AC20" s="9"/>
      <c r="AD20" s="1683"/>
      <c r="AE20" s="1682"/>
      <c r="AF20" s="289"/>
      <c r="AG20" s="77"/>
      <c r="AH20" s="293" t="str">
        <f t="shared" si="5"/>
        <v>1143408</v>
      </c>
      <c r="AI20" s="293" t="str">
        <f t="shared" si="5"/>
        <v>Max</v>
      </c>
      <c r="AJ20" s="293">
        <f t="shared" si="5"/>
        <v>0</v>
      </c>
      <c r="AK20" s="293"/>
      <c r="AL20" s="293"/>
      <c r="AM20" s="293"/>
      <c r="AN20" s="318"/>
      <c r="AO20" s="94"/>
    </row>
    <row r="21" spans="1:41" ht="20.45" customHeight="1" thickBot="1" x14ac:dyDescent="0.3">
      <c r="A21" s="1750"/>
      <c r="B21" s="1747"/>
      <c r="C21" s="45"/>
      <c r="D21" s="239">
        <f>'Team 1'!D21</f>
        <v>0</v>
      </c>
      <c r="E21" s="1217" t="s">
        <v>3480</v>
      </c>
      <c r="F21" s="1217" t="s">
        <v>3448</v>
      </c>
      <c r="G21" s="1217"/>
      <c r="H21" s="1216"/>
      <c r="I21" s="252" t="str">
        <f t="shared" si="2"/>
        <v xml:space="preserve">Matus </v>
      </c>
      <c r="J21" s="24" t="str">
        <f t="shared" si="3"/>
        <v>,Matus</v>
      </c>
      <c r="K21" s="57">
        <f t="shared" si="0"/>
        <v>0</v>
      </c>
      <c r="L21" s="30" t="str">
        <f t="shared" si="4"/>
        <v>000100</v>
      </c>
      <c r="M21" s="51">
        <f t="shared" si="7"/>
        <v>0</v>
      </c>
      <c r="N21" s="1677"/>
      <c r="O21" s="1680"/>
      <c r="P21" s="1684"/>
      <c r="Q21" s="9"/>
      <c r="R21" s="9"/>
      <c r="S21" s="9"/>
      <c r="T21" s="9"/>
      <c r="U21" s="9"/>
      <c r="V21" s="9"/>
      <c r="W21" s="9"/>
      <c r="X21" s="9"/>
      <c r="Y21" s="9"/>
      <c r="Z21" s="9"/>
      <c r="AA21" s="9"/>
      <c r="AB21" s="9"/>
      <c r="AC21" s="9"/>
      <c r="AD21" s="1683"/>
      <c r="AE21" s="1682"/>
      <c r="AF21" s="289"/>
      <c r="AG21" s="77"/>
      <c r="AH21" s="293" t="str">
        <f t="shared" si="5"/>
        <v>1294585</v>
      </c>
      <c r="AI21" s="293" t="str">
        <f t="shared" si="5"/>
        <v>Matus</v>
      </c>
      <c r="AJ21" s="293">
        <f t="shared" si="5"/>
        <v>0</v>
      </c>
      <c r="AK21" s="293"/>
      <c r="AL21" s="293"/>
      <c r="AM21" s="293"/>
      <c r="AN21" s="318"/>
      <c r="AO21" s="94"/>
    </row>
    <row r="22" spans="1:41" ht="20.45" customHeight="1" thickTop="1" x14ac:dyDescent="0.25">
      <c r="A22" s="1758">
        <v>7</v>
      </c>
      <c r="B22" s="1761" t="s">
        <v>58</v>
      </c>
      <c r="C22" s="46"/>
      <c r="D22" s="239">
        <f>'Team 1'!D22</f>
        <v>0</v>
      </c>
      <c r="E22" s="1217" t="s">
        <v>3482</v>
      </c>
      <c r="F22" s="1217" t="s">
        <v>3449</v>
      </c>
      <c r="G22" s="1217"/>
      <c r="H22" s="1216"/>
      <c r="I22" s="252" t="str">
        <f t="shared" si="2"/>
        <v xml:space="preserve">Lottie </v>
      </c>
      <c r="J22" s="24" t="str">
        <f t="shared" si="3"/>
        <v>,Lottie</v>
      </c>
      <c r="K22" s="57">
        <f t="shared" si="0"/>
        <v>0</v>
      </c>
      <c r="L22" s="30" t="str">
        <f t="shared" si="4"/>
        <v>000100</v>
      </c>
      <c r="M22" s="51">
        <f t="shared" ref="M22:M29" si="8">IF(K22=0,0,IF(K22&lt;9,"TOO YOUNG",IF(K22&lt;16,"OK","NOT ELIGIBLE")))</f>
        <v>0</v>
      </c>
      <c r="N22" s="1728" t="str">
        <f>'Gala Setup'!S4</f>
        <v>NASL.2018</v>
      </c>
      <c r="O22" s="1728"/>
      <c r="P22" s="1728"/>
      <c r="Q22" s="9"/>
      <c r="R22" s="9"/>
      <c r="S22" s="9"/>
      <c r="T22" s="9"/>
      <c r="U22" s="9"/>
      <c r="V22" s="9"/>
      <c r="W22" s="9"/>
      <c r="X22" s="9"/>
      <c r="Y22" s="9"/>
      <c r="Z22" s="9"/>
      <c r="AA22" s="9"/>
      <c r="AB22" s="9"/>
      <c r="AC22" s="9"/>
      <c r="AD22" s="1683">
        <v>7</v>
      </c>
      <c r="AE22" s="1681" t="s">
        <v>58</v>
      </c>
      <c r="AF22" s="288"/>
      <c r="AG22" s="76"/>
      <c r="AH22" s="293" t="str">
        <f t="shared" si="5"/>
        <v>894295</v>
      </c>
      <c r="AI22" s="293" t="str">
        <f t="shared" si="5"/>
        <v>Lottie</v>
      </c>
      <c r="AJ22" s="293">
        <f t="shared" si="5"/>
        <v>0</v>
      </c>
      <c r="AK22" s="293"/>
      <c r="AL22" s="293"/>
      <c r="AM22" s="293"/>
      <c r="AN22" s="318"/>
      <c r="AO22" s="94"/>
    </row>
    <row r="23" spans="1:41" ht="20.45" customHeight="1" x14ac:dyDescent="0.25">
      <c r="A23" s="1759"/>
      <c r="B23" s="1762"/>
      <c r="C23" s="43"/>
      <c r="D23" s="239">
        <f>'Team 1'!D23</f>
        <v>0</v>
      </c>
      <c r="E23" s="1217" t="s">
        <v>3483</v>
      </c>
      <c r="F23" s="1217" t="s">
        <v>3449</v>
      </c>
      <c r="G23" s="1217"/>
      <c r="H23" s="1216"/>
      <c r="I23" s="252" t="str">
        <f t="shared" si="2"/>
        <v xml:space="preserve">Lottie </v>
      </c>
      <c r="J23" s="24" t="str">
        <f t="shared" si="3"/>
        <v>,Lottie</v>
      </c>
      <c r="K23" s="57">
        <f t="shared" si="0"/>
        <v>0</v>
      </c>
      <c r="L23" s="30" t="str">
        <f t="shared" si="4"/>
        <v>000100</v>
      </c>
      <c r="M23" s="51">
        <f t="shared" si="8"/>
        <v>0</v>
      </c>
      <c r="N23" s="1728"/>
      <c r="O23" s="1728"/>
      <c r="P23" s="1728"/>
      <c r="Q23" s="9"/>
      <c r="R23" s="9"/>
      <c r="S23" s="9"/>
      <c r="T23" s="9"/>
      <c r="U23" s="9"/>
      <c r="V23" s="9"/>
      <c r="W23" s="9"/>
      <c r="X23" s="9"/>
      <c r="Y23" s="9"/>
      <c r="Z23" s="9"/>
      <c r="AA23" s="9"/>
      <c r="AB23" s="9"/>
      <c r="AC23" s="9"/>
      <c r="AD23" s="1683"/>
      <c r="AE23" s="1682"/>
      <c r="AF23" s="289"/>
      <c r="AG23" s="77"/>
      <c r="AH23" s="293" t="str">
        <f t="shared" si="5"/>
        <v>962343</v>
      </c>
      <c r="AI23" s="293" t="str">
        <f t="shared" si="5"/>
        <v>Lottie</v>
      </c>
      <c r="AJ23" s="293">
        <f t="shared" si="5"/>
        <v>0</v>
      </c>
      <c r="AK23" s="293"/>
      <c r="AL23" s="293"/>
      <c r="AM23" s="293"/>
      <c r="AN23" s="318"/>
      <c r="AO23" s="94"/>
    </row>
    <row r="24" spans="1:41" ht="20.45" customHeight="1" x14ac:dyDescent="0.25">
      <c r="A24" s="1759"/>
      <c r="B24" s="1762"/>
      <c r="C24" s="43"/>
      <c r="D24" s="239">
        <f>'Team 1'!D24</f>
        <v>0</v>
      </c>
      <c r="E24" s="1217" t="s">
        <v>3484</v>
      </c>
      <c r="F24" s="1217" t="s">
        <v>3450</v>
      </c>
      <c r="G24" s="1217"/>
      <c r="H24" s="1216"/>
      <c r="I24" s="252" t="str">
        <f t="shared" si="2"/>
        <v xml:space="preserve">Edith </v>
      </c>
      <c r="J24" s="24" t="str">
        <f t="shared" si="3"/>
        <v>,Edith</v>
      </c>
      <c r="K24" s="57">
        <f t="shared" si="0"/>
        <v>0</v>
      </c>
      <c r="L24" s="30" t="str">
        <f t="shared" si="4"/>
        <v>000100</v>
      </c>
      <c r="M24" s="51">
        <f t="shared" si="8"/>
        <v>0</v>
      </c>
      <c r="N24" s="384"/>
      <c r="O24" s="94"/>
      <c r="P24" s="94"/>
      <c r="Q24" s="9"/>
      <c r="R24" s="9"/>
      <c r="S24" s="9"/>
      <c r="T24" s="9"/>
      <c r="U24" s="9"/>
      <c r="V24" s="9"/>
      <c r="W24" s="9"/>
      <c r="X24" s="9"/>
      <c r="Y24" s="9"/>
      <c r="Z24" s="9"/>
      <c r="AA24" s="9"/>
      <c r="AB24" s="9"/>
      <c r="AC24" s="9"/>
      <c r="AD24" s="1683"/>
      <c r="AE24" s="1682"/>
      <c r="AF24" s="289"/>
      <c r="AG24" s="77"/>
      <c r="AH24" s="293" t="str">
        <f t="shared" si="5"/>
        <v>938435</v>
      </c>
      <c r="AI24" s="293" t="str">
        <f t="shared" si="5"/>
        <v>Edith</v>
      </c>
      <c r="AJ24" s="293">
        <f t="shared" si="5"/>
        <v>0</v>
      </c>
      <c r="AK24" s="293"/>
      <c r="AL24" s="293"/>
      <c r="AM24" s="293"/>
      <c r="AN24" s="318"/>
      <c r="AO24" s="94"/>
    </row>
    <row r="25" spans="1:41" ht="20.45" customHeight="1" x14ac:dyDescent="0.25">
      <c r="A25" s="1760"/>
      <c r="B25" s="1762"/>
      <c r="C25" s="43"/>
      <c r="D25" s="239">
        <f>'Team 1'!D25</f>
        <v>0</v>
      </c>
      <c r="E25" s="1217" t="s">
        <v>3485</v>
      </c>
      <c r="F25" s="1217" t="s">
        <v>3451</v>
      </c>
      <c r="G25" s="1217"/>
      <c r="H25" s="1216"/>
      <c r="I25" s="252" t="str">
        <f t="shared" si="2"/>
        <v xml:space="preserve">Ellie </v>
      </c>
      <c r="J25" s="24" t="str">
        <f t="shared" si="3"/>
        <v>,Ellie</v>
      </c>
      <c r="K25" s="57">
        <f t="shared" si="0"/>
        <v>0</v>
      </c>
      <c r="L25" s="30" t="str">
        <f t="shared" si="4"/>
        <v>000100</v>
      </c>
      <c r="M25" s="51">
        <f t="shared" si="8"/>
        <v>0</v>
      </c>
      <c r="N25" s="384"/>
      <c r="O25" s="94"/>
      <c r="P25" s="94"/>
      <c r="Q25" s="9"/>
      <c r="R25" s="9"/>
      <c r="S25" s="9"/>
      <c r="T25" s="9"/>
      <c r="U25" s="9"/>
      <c r="V25" s="9"/>
      <c r="W25" s="9"/>
      <c r="X25" s="9"/>
      <c r="Y25" s="9"/>
      <c r="Z25" s="9"/>
      <c r="AA25" s="9"/>
      <c r="AB25" s="9"/>
      <c r="AC25" s="9"/>
      <c r="AD25" s="1683"/>
      <c r="AE25" s="1682"/>
      <c r="AF25" s="289"/>
      <c r="AG25" s="77"/>
      <c r="AH25" s="293" t="str">
        <f t="shared" si="5"/>
        <v>966229</v>
      </c>
      <c r="AI25" s="293" t="str">
        <f t="shared" si="5"/>
        <v>Ellie</v>
      </c>
      <c r="AJ25" s="293">
        <f t="shared" si="5"/>
        <v>0</v>
      </c>
      <c r="AK25" s="293"/>
      <c r="AL25" s="293"/>
      <c r="AM25" s="293"/>
      <c r="AN25" s="318"/>
      <c r="AO25" s="94"/>
    </row>
    <row r="26" spans="1:41" ht="20.45" customHeight="1" x14ac:dyDescent="0.25">
      <c r="A26" s="1758">
        <v>8</v>
      </c>
      <c r="B26" s="1761" t="s">
        <v>59</v>
      </c>
      <c r="C26" s="46"/>
      <c r="D26" s="239">
        <f>'Team 1'!D26</f>
        <v>0</v>
      </c>
      <c r="E26" s="1217" t="s">
        <v>3488</v>
      </c>
      <c r="F26" s="1217" t="s">
        <v>3453</v>
      </c>
      <c r="G26" s="1217"/>
      <c r="H26" s="1216"/>
      <c r="I26" s="252" t="str">
        <f t="shared" si="2"/>
        <v xml:space="preserve">Tyler </v>
      </c>
      <c r="J26" s="24" t="str">
        <f t="shared" si="3"/>
        <v>,Tyler</v>
      </c>
      <c r="K26" s="57">
        <f t="shared" si="0"/>
        <v>0</v>
      </c>
      <c r="L26" s="30" t="str">
        <f t="shared" si="4"/>
        <v>000100</v>
      </c>
      <c r="M26" s="50">
        <f t="shared" si="8"/>
        <v>0</v>
      </c>
      <c r="N26" s="21"/>
      <c r="O26" s="94"/>
      <c r="P26" s="94"/>
      <c r="Q26" s="9"/>
      <c r="R26" s="9"/>
      <c r="S26" s="9"/>
      <c r="T26" s="9"/>
      <c r="U26" s="9"/>
      <c r="V26" s="9"/>
      <c r="W26" s="9"/>
      <c r="X26" s="9"/>
      <c r="Y26" s="9"/>
      <c r="Z26" s="9"/>
      <c r="AA26" s="9"/>
      <c r="AB26" s="9"/>
      <c r="AC26" s="9"/>
      <c r="AD26" s="1683">
        <v>8</v>
      </c>
      <c r="AE26" s="1681" t="s">
        <v>59</v>
      </c>
      <c r="AF26" s="288"/>
      <c r="AG26" s="76"/>
      <c r="AH26" s="293" t="str">
        <f t="shared" si="5"/>
        <v>1207976</v>
      </c>
      <c r="AI26" s="293" t="str">
        <f t="shared" si="5"/>
        <v>Tyler</v>
      </c>
      <c r="AJ26" s="293">
        <f t="shared" si="5"/>
        <v>0</v>
      </c>
      <c r="AK26" s="293"/>
      <c r="AL26" s="293"/>
      <c r="AM26" s="293"/>
      <c r="AN26" s="318"/>
      <c r="AO26" s="94"/>
    </row>
    <row r="27" spans="1:41" ht="20.45" customHeight="1" x14ac:dyDescent="0.25">
      <c r="A27" s="1759"/>
      <c r="B27" s="1762"/>
      <c r="C27" s="43"/>
      <c r="D27" s="239">
        <f>'Team 1'!D27</f>
        <v>0</v>
      </c>
      <c r="E27" s="1217" t="s">
        <v>3489</v>
      </c>
      <c r="F27" s="1217" t="s">
        <v>3454</v>
      </c>
      <c r="G27" s="1217"/>
      <c r="H27" s="1216"/>
      <c r="I27" s="252" t="str">
        <f t="shared" si="2"/>
        <v xml:space="preserve">Simon </v>
      </c>
      <c r="J27" s="24" t="str">
        <f t="shared" si="3"/>
        <v>,Simon</v>
      </c>
      <c r="K27" s="57">
        <f t="shared" si="0"/>
        <v>0</v>
      </c>
      <c r="L27" s="30" t="str">
        <f t="shared" si="4"/>
        <v>000100</v>
      </c>
      <c r="M27" s="50">
        <f t="shared" si="8"/>
        <v>0</v>
      </c>
      <c r="N27" s="21"/>
      <c r="O27" s="94"/>
      <c r="P27" s="94"/>
      <c r="Q27" s="9"/>
      <c r="R27" s="9"/>
      <c r="S27" s="9"/>
      <c r="T27" s="9"/>
      <c r="U27" s="9"/>
      <c r="V27" s="9"/>
      <c r="W27" s="9"/>
      <c r="X27" s="9"/>
      <c r="Y27" s="9"/>
      <c r="Z27" s="9"/>
      <c r="AA27" s="9"/>
      <c r="AB27" s="9"/>
      <c r="AC27" s="9"/>
      <c r="AD27" s="1683"/>
      <c r="AE27" s="1682"/>
      <c r="AF27" s="289"/>
      <c r="AG27" s="77"/>
      <c r="AH27" s="293" t="str">
        <f t="shared" si="5"/>
        <v>1294588</v>
      </c>
      <c r="AI27" s="293" t="str">
        <f t="shared" si="5"/>
        <v>Simon</v>
      </c>
      <c r="AJ27" s="293">
        <f t="shared" si="5"/>
        <v>0</v>
      </c>
      <c r="AK27" s="293"/>
      <c r="AL27" s="293"/>
      <c r="AM27" s="293"/>
      <c r="AN27" s="318"/>
      <c r="AO27" s="94"/>
    </row>
    <row r="28" spans="1:41" ht="20.45" customHeight="1" x14ac:dyDescent="0.25">
      <c r="A28" s="1759"/>
      <c r="B28" s="1762"/>
      <c r="C28" s="43"/>
      <c r="D28" s="239">
        <f>'Team 1'!D28</f>
        <v>0</v>
      </c>
      <c r="E28" s="1217" t="s">
        <v>3487</v>
      </c>
      <c r="F28" s="1217" t="s">
        <v>3452</v>
      </c>
      <c r="G28" s="1217"/>
      <c r="H28" s="1216"/>
      <c r="I28" s="252" t="str">
        <f t="shared" si="2"/>
        <v xml:space="preserve">Marcus </v>
      </c>
      <c r="J28" s="24" t="str">
        <f t="shared" si="3"/>
        <v>,Marcus</v>
      </c>
      <c r="K28" s="57">
        <f t="shared" si="0"/>
        <v>0</v>
      </c>
      <c r="L28" s="30" t="str">
        <f t="shared" si="4"/>
        <v>000100</v>
      </c>
      <c r="M28" s="50">
        <f t="shared" si="8"/>
        <v>0</v>
      </c>
      <c r="N28" s="21"/>
      <c r="O28" s="94"/>
      <c r="P28" s="94"/>
      <c r="Q28" s="9"/>
      <c r="R28" s="9"/>
      <c r="S28" s="9"/>
      <c r="T28" s="9"/>
      <c r="U28" s="9"/>
      <c r="V28" s="9"/>
      <c r="W28" s="9"/>
      <c r="X28" s="9"/>
      <c r="Y28" s="9"/>
      <c r="Z28" s="9"/>
      <c r="AA28" s="9"/>
      <c r="AB28" s="9"/>
      <c r="AC28" s="9"/>
      <c r="AD28" s="1683"/>
      <c r="AE28" s="1682"/>
      <c r="AF28" s="289"/>
      <c r="AG28" s="77"/>
      <c r="AH28" s="293" t="str">
        <f t="shared" si="5"/>
        <v>553294</v>
      </c>
      <c r="AI28" s="293" t="str">
        <f t="shared" si="5"/>
        <v>Marcus</v>
      </c>
      <c r="AJ28" s="293">
        <f t="shared" si="5"/>
        <v>0</v>
      </c>
      <c r="AK28" s="293"/>
      <c r="AL28" s="293"/>
      <c r="AM28" s="293"/>
      <c r="AN28" s="318"/>
      <c r="AO28" s="94"/>
    </row>
    <row r="29" spans="1:41" ht="20.45" customHeight="1" x14ac:dyDescent="0.25">
      <c r="A29" s="1760"/>
      <c r="B29" s="1762"/>
      <c r="C29" s="43"/>
      <c r="D29" s="239">
        <f>'Team 1'!D29</f>
        <v>0</v>
      </c>
      <c r="E29" s="1217" t="s">
        <v>3486</v>
      </c>
      <c r="F29" s="1217" t="s">
        <v>3361</v>
      </c>
      <c r="G29" s="1217"/>
      <c r="H29" s="1216"/>
      <c r="I29" s="252" t="str">
        <f t="shared" si="2"/>
        <v xml:space="preserve">Jamie </v>
      </c>
      <c r="J29" s="24" t="str">
        <f t="shared" si="3"/>
        <v>,Jamie</v>
      </c>
      <c r="K29" s="57">
        <f t="shared" si="0"/>
        <v>0</v>
      </c>
      <c r="L29" s="30" t="str">
        <f t="shared" si="4"/>
        <v>000100</v>
      </c>
      <c r="M29" s="50">
        <f t="shared" si="8"/>
        <v>0</v>
      </c>
      <c r="N29" s="21"/>
      <c r="O29" s="94"/>
      <c r="P29" s="94"/>
      <c r="Q29" s="9"/>
      <c r="R29" s="9"/>
      <c r="S29" s="9"/>
      <c r="T29" s="9"/>
      <c r="U29" s="9"/>
      <c r="V29" s="9"/>
      <c r="W29" s="9"/>
      <c r="X29" s="9"/>
      <c r="Y29" s="9"/>
      <c r="Z29" s="9"/>
      <c r="AA29" s="9"/>
      <c r="AB29" s="9"/>
      <c r="AC29" s="9"/>
      <c r="AD29" s="1683"/>
      <c r="AE29" s="1682"/>
      <c r="AF29" s="289"/>
      <c r="AG29" s="77"/>
      <c r="AH29" s="293" t="str">
        <f t="shared" si="5"/>
        <v>1144533</v>
      </c>
      <c r="AI29" s="293" t="str">
        <f t="shared" si="5"/>
        <v>Jamie</v>
      </c>
      <c r="AJ29" s="293">
        <f t="shared" si="5"/>
        <v>0</v>
      </c>
      <c r="AK29" s="293"/>
      <c r="AL29" s="293"/>
      <c r="AM29" s="293"/>
      <c r="AN29" s="318"/>
      <c r="AO29" s="94"/>
    </row>
    <row r="30" spans="1:41" ht="20.45" customHeight="1" x14ac:dyDescent="0.25">
      <c r="A30" s="1763">
        <v>9</v>
      </c>
      <c r="B30" s="1764" t="s">
        <v>72</v>
      </c>
      <c r="C30" s="47"/>
      <c r="D30" s="239">
        <f>'Team 1'!D30</f>
        <v>0</v>
      </c>
      <c r="E30" s="1217" t="s">
        <v>3490</v>
      </c>
      <c r="F30" s="1217" t="s">
        <v>3443</v>
      </c>
      <c r="G30" s="1217"/>
      <c r="H30" s="1216"/>
      <c r="I30" s="252" t="str">
        <f t="shared" si="2"/>
        <v xml:space="preserve">Grace </v>
      </c>
      <c r="J30" s="24" t="str">
        <f t="shared" si="3"/>
        <v>,Grace</v>
      </c>
      <c r="K30" s="57">
        <f t="shared" si="0"/>
        <v>0</v>
      </c>
      <c r="L30" s="30" t="str">
        <f t="shared" si="4"/>
        <v>000100</v>
      </c>
      <c r="M30" s="31">
        <f t="shared" ref="M30:M37" si="9">IF(K30=0,0,IF(K30&lt;9,"TOO YOUNG",IF(K30&lt;60,"OK","BIT OLD MAYBE")))</f>
        <v>0</v>
      </c>
      <c r="N30" s="21"/>
      <c r="O30" s="94"/>
      <c r="P30" s="94"/>
      <c r="Q30" s="9"/>
      <c r="R30" s="9"/>
      <c r="S30" s="9"/>
      <c r="T30" s="9"/>
      <c r="U30" s="9"/>
      <c r="V30" s="9"/>
      <c r="W30" s="9"/>
      <c r="X30" s="9"/>
      <c r="Y30" s="9"/>
      <c r="Z30" s="9"/>
      <c r="AA30" s="9"/>
      <c r="AB30" s="9"/>
      <c r="AC30" s="9"/>
      <c r="AD30" s="1683">
        <v>9</v>
      </c>
      <c r="AE30" s="1681" t="s">
        <v>72</v>
      </c>
      <c r="AF30" s="288"/>
      <c r="AG30" s="76"/>
      <c r="AH30" s="293" t="str">
        <f t="shared" si="5"/>
        <v>324604</v>
      </c>
      <c r="AI30" s="293" t="str">
        <f t="shared" si="5"/>
        <v>Grace</v>
      </c>
      <c r="AJ30" s="293">
        <f t="shared" si="5"/>
        <v>0</v>
      </c>
      <c r="AK30" s="293"/>
      <c r="AL30" s="293"/>
      <c r="AM30" s="293"/>
      <c r="AN30" s="318"/>
      <c r="AO30" s="94"/>
    </row>
    <row r="31" spans="1:41" ht="20.45" customHeight="1" x14ac:dyDescent="0.25">
      <c r="A31" s="1763"/>
      <c r="B31" s="1765"/>
      <c r="C31" s="48"/>
      <c r="D31" s="239">
        <f>'Team 1'!D31</f>
        <v>0</v>
      </c>
      <c r="E31" s="1217" t="s">
        <v>3491</v>
      </c>
      <c r="F31" s="1217" t="s">
        <v>3455</v>
      </c>
      <c r="G31" s="1217"/>
      <c r="H31" s="1216"/>
      <c r="I31" s="252" t="str">
        <f t="shared" si="2"/>
        <v xml:space="preserve">Aiyana </v>
      </c>
      <c r="J31" s="24" t="str">
        <f t="shared" si="3"/>
        <v>,Aiyana</v>
      </c>
      <c r="K31" s="57">
        <f t="shared" si="0"/>
        <v>0</v>
      </c>
      <c r="L31" s="30" t="str">
        <f t="shared" si="4"/>
        <v>000100</v>
      </c>
      <c r="M31" s="31">
        <f t="shared" si="9"/>
        <v>0</v>
      </c>
      <c r="N31" s="21"/>
      <c r="O31" s="94"/>
      <c r="P31" s="94"/>
      <c r="Q31" s="9"/>
      <c r="R31" s="9"/>
      <c r="S31" s="9"/>
      <c r="T31" s="9"/>
      <c r="U31" s="9"/>
      <c r="V31" s="9"/>
      <c r="W31" s="9"/>
      <c r="X31" s="9"/>
      <c r="Y31" s="9"/>
      <c r="Z31" s="9"/>
      <c r="AA31" s="9"/>
      <c r="AB31" s="9"/>
      <c r="AC31" s="9"/>
      <c r="AD31" s="1683"/>
      <c r="AE31" s="1682"/>
      <c r="AF31" s="289"/>
      <c r="AG31" s="77"/>
      <c r="AH31" s="293" t="str">
        <f t="shared" si="5"/>
        <v>526347</v>
      </c>
      <c r="AI31" s="293" t="str">
        <f t="shared" si="5"/>
        <v>Aiyana</v>
      </c>
      <c r="AJ31" s="293">
        <f t="shared" si="5"/>
        <v>0</v>
      </c>
      <c r="AK31" s="293"/>
      <c r="AL31" s="293"/>
      <c r="AM31" s="293"/>
      <c r="AN31" s="318"/>
      <c r="AO31" s="94"/>
    </row>
    <row r="32" spans="1:41" ht="20.45" customHeight="1" x14ac:dyDescent="0.25">
      <c r="A32" s="1763"/>
      <c r="B32" s="1765"/>
      <c r="C32" s="48"/>
      <c r="D32" s="239">
        <f>'Team 1'!D32</f>
        <v>0</v>
      </c>
      <c r="E32" s="1217" t="s">
        <v>3482</v>
      </c>
      <c r="F32" s="1217" t="s">
        <v>3449</v>
      </c>
      <c r="G32" s="1217"/>
      <c r="H32" s="1216"/>
      <c r="I32" s="252" t="str">
        <f t="shared" si="2"/>
        <v xml:space="preserve">Lottie </v>
      </c>
      <c r="J32" s="24" t="str">
        <f t="shared" si="3"/>
        <v>,Lottie</v>
      </c>
      <c r="K32" s="57">
        <f t="shared" si="0"/>
        <v>0</v>
      </c>
      <c r="L32" s="30" t="str">
        <f t="shared" si="4"/>
        <v>000100</v>
      </c>
      <c r="M32" s="31">
        <f t="shared" si="9"/>
        <v>0</v>
      </c>
      <c r="N32" s="21"/>
      <c r="O32" s="94"/>
      <c r="P32" s="94"/>
      <c r="Q32" s="9"/>
      <c r="R32" s="9"/>
      <c r="S32" s="9"/>
      <c r="T32" s="9"/>
      <c r="U32" s="9"/>
      <c r="V32" s="9"/>
      <c r="W32" s="9"/>
      <c r="X32" s="9"/>
      <c r="Y32" s="9"/>
      <c r="Z32" s="9"/>
      <c r="AA32" s="9"/>
      <c r="AB32" s="9"/>
      <c r="AC32" s="9"/>
      <c r="AD32" s="1683"/>
      <c r="AE32" s="1682"/>
      <c r="AF32" s="289"/>
      <c r="AG32" s="77"/>
      <c r="AH32" s="293" t="str">
        <f t="shared" si="5"/>
        <v>894295</v>
      </c>
      <c r="AI32" s="293" t="str">
        <f t="shared" si="5"/>
        <v>Lottie</v>
      </c>
      <c r="AJ32" s="293">
        <f t="shared" si="5"/>
        <v>0</v>
      </c>
      <c r="AK32" s="293"/>
      <c r="AL32" s="293"/>
      <c r="AM32" s="293"/>
      <c r="AN32" s="318"/>
      <c r="AO32" s="94"/>
    </row>
    <row r="33" spans="1:41" ht="20.45" customHeight="1" x14ac:dyDescent="0.25">
      <c r="A33" s="1763"/>
      <c r="B33" s="1765"/>
      <c r="C33" s="48"/>
      <c r="D33" s="239">
        <f>'Team 1'!D33</f>
        <v>0</v>
      </c>
      <c r="E33" s="1217" t="s">
        <v>3492</v>
      </c>
      <c r="F33" s="1217" t="s">
        <v>3456</v>
      </c>
      <c r="G33" s="1217"/>
      <c r="H33" s="1216"/>
      <c r="I33" s="252" t="str">
        <f t="shared" si="2"/>
        <v xml:space="preserve">Kaitlyn </v>
      </c>
      <c r="J33" s="24" t="str">
        <f t="shared" si="3"/>
        <v>,Kaitlyn</v>
      </c>
      <c r="K33" s="57">
        <f t="shared" si="0"/>
        <v>0</v>
      </c>
      <c r="L33" s="30" t="str">
        <f t="shared" si="4"/>
        <v>000100</v>
      </c>
      <c r="M33" s="31">
        <f t="shared" si="9"/>
        <v>0</v>
      </c>
      <c r="N33" s="21"/>
      <c r="O33" s="94"/>
      <c r="P33" s="94"/>
      <c r="Q33" s="9"/>
      <c r="R33" s="9"/>
      <c r="S33" s="9"/>
      <c r="T33" s="9"/>
      <c r="U33" s="9"/>
      <c r="V33" s="9"/>
      <c r="W33" s="9"/>
      <c r="X33" s="9"/>
      <c r="Y33" s="9"/>
      <c r="Z33" s="9"/>
      <c r="AA33" s="9"/>
      <c r="AB33" s="9"/>
      <c r="AC33" s="9"/>
      <c r="AD33" s="1683"/>
      <c r="AE33" s="1682"/>
      <c r="AF33" s="289"/>
      <c r="AG33" s="77"/>
      <c r="AH33" s="293" t="str">
        <f t="shared" si="5"/>
        <v>825803</v>
      </c>
      <c r="AI33" s="293" t="str">
        <f t="shared" si="5"/>
        <v>Kaitlyn</v>
      </c>
      <c r="AJ33" s="293">
        <f t="shared" si="5"/>
        <v>0</v>
      </c>
      <c r="AK33" s="293"/>
      <c r="AL33" s="293"/>
      <c r="AM33" s="293"/>
      <c r="AN33" s="318"/>
      <c r="AO33" s="94"/>
    </row>
    <row r="34" spans="1:41" ht="20.45" customHeight="1" x14ac:dyDescent="0.25">
      <c r="A34" s="1763">
        <v>10</v>
      </c>
      <c r="B34" s="1764" t="s">
        <v>73</v>
      </c>
      <c r="C34" s="47"/>
      <c r="D34" s="239">
        <f>'Team 1'!D34</f>
        <v>0</v>
      </c>
      <c r="E34" s="1217" t="s">
        <v>3493</v>
      </c>
      <c r="F34" s="1217" t="s">
        <v>3452</v>
      </c>
      <c r="G34" s="1217"/>
      <c r="H34" s="1216"/>
      <c r="I34" s="252" t="str">
        <f t="shared" si="2"/>
        <v xml:space="preserve">Marcus </v>
      </c>
      <c r="J34" s="24" t="str">
        <f t="shared" si="3"/>
        <v>,Marcus</v>
      </c>
      <c r="K34" s="57">
        <f t="shared" si="0"/>
        <v>0</v>
      </c>
      <c r="L34" s="30" t="str">
        <f t="shared" si="4"/>
        <v>000100</v>
      </c>
      <c r="M34" s="31">
        <f t="shared" si="9"/>
        <v>0</v>
      </c>
      <c r="N34" s="21"/>
      <c r="O34" s="94"/>
      <c r="P34" s="94"/>
      <c r="Q34" s="9"/>
      <c r="R34" s="9"/>
      <c r="S34" s="9"/>
      <c r="T34" s="9"/>
      <c r="U34" s="9"/>
      <c r="V34" s="9"/>
      <c r="W34" s="9"/>
      <c r="X34" s="9"/>
      <c r="Y34" s="9"/>
      <c r="Z34" s="9"/>
      <c r="AA34" s="9"/>
      <c r="AB34" s="9"/>
      <c r="AC34" s="9"/>
      <c r="AD34" s="1683">
        <v>10</v>
      </c>
      <c r="AE34" s="1681" t="s">
        <v>73</v>
      </c>
      <c r="AF34" s="288"/>
      <c r="AG34" s="76"/>
      <c r="AH34" s="293" t="str">
        <f t="shared" si="5"/>
        <v>506302</v>
      </c>
      <c r="AI34" s="293" t="str">
        <f t="shared" si="5"/>
        <v>Marcus</v>
      </c>
      <c r="AJ34" s="293">
        <f t="shared" si="5"/>
        <v>0</v>
      </c>
      <c r="AK34" s="293"/>
      <c r="AL34" s="293"/>
      <c r="AM34" s="293"/>
      <c r="AN34" s="318"/>
      <c r="AO34" s="94"/>
    </row>
    <row r="35" spans="1:41" ht="20.45" customHeight="1" x14ac:dyDescent="0.25">
      <c r="A35" s="1763"/>
      <c r="B35" s="1765"/>
      <c r="C35" s="48"/>
      <c r="D35" s="239">
        <f>'Team 1'!D35</f>
        <v>0</v>
      </c>
      <c r="E35" s="1217" t="s">
        <v>3466</v>
      </c>
      <c r="F35" s="1217" t="s">
        <v>3439</v>
      </c>
      <c r="G35" s="1217"/>
      <c r="H35" s="1216"/>
      <c r="I35" s="252" t="str">
        <f t="shared" si="2"/>
        <v xml:space="preserve">Miles </v>
      </c>
      <c r="J35" s="24" t="str">
        <f t="shared" si="3"/>
        <v>,Miles</v>
      </c>
      <c r="K35" s="57">
        <f t="shared" si="0"/>
        <v>0</v>
      </c>
      <c r="L35" s="30" t="str">
        <f t="shared" si="4"/>
        <v>000100</v>
      </c>
      <c r="M35" s="31">
        <f t="shared" si="9"/>
        <v>0</v>
      </c>
      <c r="N35" s="9"/>
      <c r="O35" s="94"/>
      <c r="P35" s="94"/>
      <c r="Q35" s="9"/>
      <c r="R35" s="9"/>
      <c r="S35" s="9"/>
      <c r="T35" s="9"/>
      <c r="U35" s="9"/>
      <c r="V35" s="9"/>
      <c r="W35" s="9"/>
      <c r="X35" s="9"/>
      <c r="Y35" s="9"/>
      <c r="Z35" s="9"/>
      <c r="AA35" s="9"/>
      <c r="AB35" s="9"/>
      <c r="AC35" s="9"/>
      <c r="AD35" s="1683"/>
      <c r="AE35" s="1682"/>
      <c r="AF35" s="289"/>
      <c r="AG35" s="77"/>
      <c r="AH35" s="293" t="str">
        <f t="shared" si="5"/>
        <v>546453</v>
      </c>
      <c r="AI35" s="293" t="str">
        <f t="shared" si="5"/>
        <v>Miles</v>
      </c>
      <c r="AJ35" s="293">
        <f t="shared" si="5"/>
        <v>0</v>
      </c>
      <c r="AK35" s="293"/>
      <c r="AL35" s="293"/>
      <c r="AM35" s="293"/>
      <c r="AN35" s="318"/>
      <c r="AO35" s="94"/>
    </row>
    <row r="36" spans="1:41" ht="20.45" customHeight="1" x14ac:dyDescent="0.25">
      <c r="A36" s="1763"/>
      <c r="B36" s="1765"/>
      <c r="C36" s="48"/>
      <c r="D36" s="239">
        <f>'Team 1'!D36</f>
        <v>0</v>
      </c>
      <c r="E36" s="1217" t="s">
        <v>3494</v>
      </c>
      <c r="F36" s="1217" t="s">
        <v>3457</v>
      </c>
      <c r="G36" s="1217"/>
      <c r="H36" s="1216"/>
      <c r="I36" s="252" t="str">
        <f t="shared" si="2"/>
        <v xml:space="preserve">Ryan </v>
      </c>
      <c r="J36" s="24" t="str">
        <f t="shared" si="3"/>
        <v>,Ryan</v>
      </c>
      <c r="K36" s="57">
        <f t="shared" ref="K36:K67" si="10">IF(H36=0,0,IF(COUNTBLANK(H36)=1,"",ROUNDDOWN((K$2-H36)/365.25,0)))</f>
        <v>0</v>
      </c>
      <c r="L36" s="30" t="str">
        <f t="shared" si="4"/>
        <v>000100</v>
      </c>
      <c r="M36" s="31">
        <f t="shared" si="9"/>
        <v>0</v>
      </c>
      <c r="N36" s="9"/>
      <c r="O36" s="94"/>
      <c r="P36" s="94"/>
      <c r="Q36" s="9"/>
      <c r="R36" s="9"/>
      <c r="S36" s="9"/>
      <c r="T36" s="9"/>
      <c r="U36" s="9"/>
      <c r="V36" s="9"/>
      <c r="W36" s="9"/>
      <c r="X36" s="9"/>
      <c r="Y36" s="9"/>
      <c r="Z36" s="9"/>
      <c r="AA36" s="9"/>
      <c r="AB36" s="9"/>
      <c r="AC36" s="9"/>
      <c r="AD36" s="1683"/>
      <c r="AE36" s="1682"/>
      <c r="AF36" s="289"/>
      <c r="AG36" s="77"/>
      <c r="AH36" s="293" t="str">
        <f t="shared" si="5"/>
        <v>26406</v>
      </c>
      <c r="AI36" s="293" t="str">
        <f t="shared" si="5"/>
        <v>Ryan</v>
      </c>
      <c r="AJ36" s="293">
        <f t="shared" si="5"/>
        <v>0</v>
      </c>
      <c r="AK36" s="293"/>
      <c r="AL36" s="293"/>
      <c r="AM36" s="293"/>
      <c r="AN36" s="318"/>
      <c r="AO36" s="94"/>
    </row>
    <row r="37" spans="1:41" ht="20.45" customHeight="1" x14ac:dyDescent="0.25">
      <c r="A37" s="1763"/>
      <c r="B37" s="1765"/>
      <c r="C37" s="48"/>
      <c r="D37" s="239">
        <f>'Team 1'!D37</f>
        <v>0</v>
      </c>
      <c r="E37" s="1217" t="s">
        <v>3495</v>
      </c>
      <c r="F37" s="1217" t="s">
        <v>3342</v>
      </c>
      <c r="G37" s="1217"/>
      <c r="H37" s="1216"/>
      <c r="I37" s="252" t="str">
        <f t="shared" si="2"/>
        <v xml:space="preserve">Matthew </v>
      </c>
      <c r="J37" s="24" t="str">
        <f t="shared" si="3"/>
        <v>,Matthew</v>
      </c>
      <c r="K37" s="57">
        <f t="shared" si="10"/>
        <v>0</v>
      </c>
      <c r="L37" s="30" t="str">
        <f t="shared" si="4"/>
        <v>000100</v>
      </c>
      <c r="M37" s="31">
        <f t="shared" si="9"/>
        <v>0</v>
      </c>
      <c r="N37" s="9"/>
      <c r="O37" s="94"/>
      <c r="P37" s="94"/>
      <c r="Q37" s="9"/>
      <c r="R37" s="9"/>
      <c r="S37" s="9"/>
      <c r="T37" s="9"/>
      <c r="U37" s="9"/>
      <c r="V37" s="9"/>
      <c r="W37" s="9"/>
      <c r="X37" s="9"/>
      <c r="Y37" s="9"/>
      <c r="Z37" s="9"/>
      <c r="AA37" s="9"/>
      <c r="AB37" s="9"/>
      <c r="AC37" s="9"/>
      <c r="AD37" s="1683"/>
      <c r="AE37" s="1682"/>
      <c r="AF37" s="289"/>
      <c r="AG37" s="77"/>
      <c r="AH37" s="293" t="str">
        <f t="shared" si="5"/>
        <v>211202</v>
      </c>
      <c r="AI37" s="293" t="str">
        <f t="shared" si="5"/>
        <v>Matthew</v>
      </c>
      <c r="AJ37" s="293">
        <f t="shared" si="5"/>
        <v>0</v>
      </c>
      <c r="AK37" s="293"/>
      <c r="AL37" s="293"/>
      <c r="AM37" s="293"/>
      <c r="AN37" s="318"/>
      <c r="AO37" s="94"/>
    </row>
    <row r="38" spans="1:41" ht="20.45" customHeight="1" x14ac:dyDescent="0.25">
      <c r="A38" s="26">
        <v>11</v>
      </c>
      <c r="B38" s="27" t="s">
        <v>36</v>
      </c>
      <c r="C38" s="34" t="s">
        <v>94</v>
      </c>
      <c r="D38" s="239">
        <f>'Team 1'!D38</f>
        <v>13</v>
      </c>
      <c r="E38" s="1217" t="s">
        <v>3467</v>
      </c>
      <c r="F38" s="1217" t="s">
        <v>3440</v>
      </c>
      <c r="G38" s="1217"/>
      <c r="H38" s="1216"/>
      <c r="I38" s="252" t="str">
        <f t="shared" si="2"/>
        <v xml:space="preserve">Emma </v>
      </c>
      <c r="J38" s="24" t="str">
        <f t="shared" si="3"/>
        <v>,Emma</v>
      </c>
      <c r="K38" s="57">
        <f t="shared" si="10"/>
        <v>0</v>
      </c>
      <c r="L38" s="30" t="str">
        <f t="shared" si="4"/>
        <v>000100</v>
      </c>
      <c r="M38" s="50">
        <f>IF(K38=0,0,IF(K38&lt;10,"TOO YOUNG",IF(K38&lt;12,"OK","NOT ELIGIBLE")))</f>
        <v>0</v>
      </c>
      <c r="N38" s="9"/>
      <c r="O38" s="94"/>
      <c r="P38" s="94"/>
      <c r="Q38" s="9"/>
      <c r="R38" s="9"/>
      <c r="S38" s="9"/>
      <c r="T38" s="9"/>
      <c r="U38" s="9"/>
      <c r="V38" s="9"/>
      <c r="W38" s="9"/>
      <c r="X38" s="9"/>
      <c r="Y38" s="9"/>
      <c r="Z38" s="9"/>
      <c r="AA38" s="9"/>
      <c r="AB38" s="9"/>
      <c r="AC38" s="9"/>
      <c r="AD38" s="290">
        <v>11</v>
      </c>
      <c r="AE38" s="72" t="s">
        <v>36</v>
      </c>
      <c r="AF38" s="72" t="s">
        <v>94</v>
      </c>
      <c r="AG38" s="73">
        <v>13</v>
      </c>
      <c r="AH38" s="293" t="str">
        <f t="shared" si="5"/>
        <v>1282217</v>
      </c>
      <c r="AI38" s="293" t="str">
        <f t="shared" si="5"/>
        <v>Emma</v>
      </c>
      <c r="AJ38" s="293">
        <f t="shared" si="5"/>
        <v>0</v>
      </c>
      <c r="AK38" s="293"/>
      <c r="AL38" s="293"/>
      <c r="AM38" s="293"/>
      <c r="AN38" s="318"/>
      <c r="AO38" s="94"/>
    </row>
    <row r="39" spans="1:41" ht="20.45" customHeight="1" x14ac:dyDescent="0.25">
      <c r="A39" s="26">
        <v>12</v>
      </c>
      <c r="B39" s="27" t="s">
        <v>37</v>
      </c>
      <c r="C39" s="34" t="s">
        <v>95</v>
      </c>
      <c r="D39" s="239">
        <f>'Team 1'!D39</f>
        <v>13</v>
      </c>
      <c r="E39" s="1217" t="s">
        <v>3471</v>
      </c>
      <c r="F39" s="1217" t="s">
        <v>3444</v>
      </c>
      <c r="G39" s="1217"/>
      <c r="H39" s="1216"/>
      <c r="I39" s="252" t="str">
        <f t="shared" si="2"/>
        <v xml:space="preserve">Benjamin </v>
      </c>
      <c r="J39" s="24" t="str">
        <f t="shared" si="3"/>
        <v>,Benjamin</v>
      </c>
      <c r="K39" s="57">
        <f t="shared" si="10"/>
        <v>0</v>
      </c>
      <c r="L39" s="30" t="str">
        <f t="shared" si="4"/>
        <v>000100</v>
      </c>
      <c r="M39" s="50">
        <f>IF(K39=0,0,IF(K39&lt;10,"TOO YOUNG",IF(K39&lt;12,"OK","NOT ELIGIBLE")))</f>
        <v>0</v>
      </c>
      <c r="N39" s="9"/>
      <c r="O39" s="94"/>
      <c r="P39" s="94"/>
      <c r="Q39" s="9"/>
      <c r="R39" s="9"/>
      <c r="S39" s="9"/>
      <c r="T39" s="9"/>
      <c r="U39" s="9"/>
      <c r="V39" s="9"/>
      <c r="W39" s="9"/>
      <c r="X39" s="9"/>
      <c r="Y39" s="9"/>
      <c r="Z39" s="9"/>
      <c r="AA39" s="9"/>
      <c r="AB39" s="9"/>
      <c r="AC39" s="9"/>
      <c r="AD39" s="290">
        <v>12</v>
      </c>
      <c r="AE39" s="72" t="s">
        <v>37</v>
      </c>
      <c r="AF39" s="72" t="s">
        <v>95</v>
      </c>
      <c r="AG39" s="73">
        <v>13</v>
      </c>
      <c r="AH39" s="293" t="str">
        <f t="shared" si="5"/>
        <v>1287367</v>
      </c>
      <c r="AI39" s="293" t="str">
        <f t="shared" si="5"/>
        <v>Benjamin</v>
      </c>
      <c r="AJ39" s="293">
        <f t="shared" si="5"/>
        <v>0</v>
      </c>
      <c r="AK39" s="293"/>
      <c r="AL39" s="293"/>
      <c r="AM39" s="293"/>
      <c r="AN39" s="318"/>
      <c r="AO39" s="94"/>
    </row>
    <row r="40" spans="1:41" ht="20.45" customHeight="1" x14ac:dyDescent="0.25">
      <c r="A40" s="16">
        <v>13</v>
      </c>
      <c r="B40" s="17" t="s">
        <v>48</v>
      </c>
      <c r="C40" s="36" t="s">
        <v>94</v>
      </c>
      <c r="D40" s="239">
        <f>'Team 1'!D40</f>
        <v>8</v>
      </c>
      <c r="E40" s="1217" t="s">
        <v>3476</v>
      </c>
      <c r="F40" s="1217" t="s">
        <v>3446</v>
      </c>
      <c r="G40" s="1217"/>
      <c r="H40" s="1216"/>
      <c r="I40" s="252" t="str">
        <f t="shared" si="2"/>
        <v xml:space="preserve">Abby </v>
      </c>
      <c r="J40" s="24" t="str">
        <f t="shared" si="3"/>
        <v>,Abby</v>
      </c>
      <c r="K40" s="57">
        <f t="shared" si="10"/>
        <v>0</v>
      </c>
      <c r="L40" s="30" t="str">
        <f t="shared" si="4"/>
        <v>000100</v>
      </c>
      <c r="M40" s="50">
        <f>IF(K40=0,0,IF(K40&lt;9,"TOO YOUNG",IF(K40&lt;14,"OK","NOT ELIGIBLE")))</f>
        <v>0</v>
      </c>
      <c r="N40" s="9"/>
      <c r="O40" s="94"/>
      <c r="P40" s="94"/>
      <c r="Q40" s="9"/>
      <c r="R40" s="9"/>
      <c r="S40" s="9"/>
      <c r="T40" s="9"/>
      <c r="U40" s="9"/>
      <c r="V40" s="9"/>
      <c r="W40" s="9"/>
      <c r="X40" s="9"/>
      <c r="Y40" s="9"/>
      <c r="Z40" s="9"/>
      <c r="AA40" s="9"/>
      <c r="AB40" s="9"/>
      <c r="AC40" s="9"/>
      <c r="AD40" s="290">
        <v>13</v>
      </c>
      <c r="AE40" s="72" t="s">
        <v>48</v>
      </c>
      <c r="AF40" s="72" t="s">
        <v>94</v>
      </c>
      <c r="AG40" s="73">
        <v>8</v>
      </c>
      <c r="AH40" s="293" t="str">
        <f t="shared" si="5"/>
        <v>1144534</v>
      </c>
      <c r="AI40" s="293" t="str">
        <f t="shared" si="5"/>
        <v>Abby</v>
      </c>
      <c r="AJ40" s="293">
        <f t="shared" si="5"/>
        <v>0</v>
      </c>
      <c r="AK40" s="293"/>
      <c r="AL40" s="293"/>
      <c r="AM40" s="293"/>
      <c r="AN40" s="318"/>
      <c r="AO40" s="94"/>
    </row>
    <row r="41" spans="1:41" ht="20.45" customHeight="1" x14ac:dyDescent="0.25">
      <c r="A41" s="16">
        <v>14</v>
      </c>
      <c r="B41" s="17" t="s">
        <v>49</v>
      </c>
      <c r="C41" s="36" t="s">
        <v>95</v>
      </c>
      <c r="D41" s="239">
        <f>'Team 1'!D41</f>
        <v>8</v>
      </c>
      <c r="E41" s="1217" t="s">
        <v>3480</v>
      </c>
      <c r="F41" s="1217" t="s">
        <v>3448</v>
      </c>
      <c r="G41" s="1217"/>
      <c r="H41" s="1216"/>
      <c r="I41" s="252" t="str">
        <f t="shared" si="2"/>
        <v xml:space="preserve">Matus </v>
      </c>
      <c r="J41" s="24" t="str">
        <f t="shared" si="3"/>
        <v>,Matus</v>
      </c>
      <c r="K41" s="57">
        <f t="shared" si="10"/>
        <v>0</v>
      </c>
      <c r="L41" s="30" t="str">
        <f t="shared" si="4"/>
        <v>000100</v>
      </c>
      <c r="M41" s="50">
        <f>IF(K41=0,0,IF(K41&lt;9,"TOO YOUNG",IF(K41&lt;14,"OK","NOT ELIGIBLE")))</f>
        <v>0</v>
      </c>
      <c r="N41" s="9"/>
      <c r="O41" s="94"/>
      <c r="P41" s="94"/>
      <c r="Q41" s="9"/>
      <c r="R41" s="9"/>
      <c r="S41" s="9"/>
      <c r="T41" s="9"/>
      <c r="U41" s="9"/>
      <c r="V41" s="9"/>
      <c r="W41" s="9"/>
      <c r="X41" s="9"/>
      <c r="Y41" s="9"/>
      <c r="Z41" s="9"/>
      <c r="AA41" s="9"/>
      <c r="AB41" s="9"/>
      <c r="AC41" s="9"/>
      <c r="AD41" s="290">
        <v>14</v>
      </c>
      <c r="AE41" s="72" t="s">
        <v>49</v>
      </c>
      <c r="AF41" s="72" t="s">
        <v>95</v>
      </c>
      <c r="AG41" s="73">
        <v>8</v>
      </c>
      <c r="AH41" s="293" t="str">
        <f t="shared" si="5"/>
        <v>1294585</v>
      </c>
      <c r="AI41" s="293" t="str">
        <f t="shared" si="5"/>
        <v>Matus</v>
      </c>
      <c r="AJ41" s="293">
        <f t="shared" si="5"/>
        <v>0</v>
      </c>
      <c r="AK41" s="293"/>
      <c r="AL41" s="293"/>
      <c r="AM41" s="293"/>
      <c r="AN41" s="318"/>
      <c r="AO41" s="94"/>
    </row>
    <row r="42" spans="1:41" ht="20.45" customHeight="1" x14ac:dyDescent="0.25">
      <c r="A42" s="18">
        <v>15</v>
      </c>
      <c r="B42" s="19" t="s">
        <v>60</v>
      </c>
      <c r="C42" s="38" t="s">
        <v>94</v>
      </c>
      <c r="D42" s="239">
        <f>'Team 1'!D42</f>
        <v>14</v>
      </c>
      <c r="E42" s="1217" t="s">
        <v>3482</v>
      </c>
      <c r="F42" s="1217" t="s">
        <v>3449</v>
      </c>
      <c r="G42" s="1217"/>
      <c r="H42" s="1216"/>
      <c r="I42" s="252" t="str">
        <f t="shared" si="2"/>
        <v xml:space="preserve">Lottie </v>
      </c>
      <c r="J42" s="24" t="str">
        <f t="shared" si="3"/>
        <v>,Lottie</v>
      </c>
      <c r="K42" s="57">
        <f t="shared" si="10"/>
        <v>0</v>
      </c>
      <c r="L42" s="30" t="str">
        <f t="shared" si="4"/>
        <v>000100</v>
      </c>
      <c r="M42" s="50">
        <f>IF(K42=0,0,IF(K42&lt;9,"TOO YOUNG",IF(K42&lt;16,"OK","NOT ELIGIBLE")))</f>
        <v>0</v>
      </c>
      <c r="N42" s="9"/>
      <c r="O42" s="94"/>
      <c r="P42" s="94"/>
      <c r="Q42" s="9"/>
      <c r="R42" s="9"/>
      <c r="S42" s="9"/>
      <c r="T42" s="9"/>
      <c r="U42" s="9"/>
      <c r="V42" s="9"/>
      <c r="W42" s="9"/>
      <c r="X42" s="9"/>
      <c r="Y42" s="9"/>
      <c r="Z42" s="9"/>
      <c r="AA42" s="9"/>
      <c r="AB42" s="9"/>
      <c r="AC42" s="9"/>
      <c r="AD42" s="290">
        <v>15</v>
      </c>
      <c r="AE42" s="72" t="s">
        <v>60</v>
      </c>
      <c r="AF42" s="72" t="s">
        <v>94</v>
      </c>
      <c r="AG42" s="73">
        <v>14</v>
      </c>
      <c r="AH42" s="293" t="str">
        <f t="shared" si="5"/>
        <v>894295</v>
      </c>
      <c r="AI42" s="293" t="str">
        <f t="shared" si="5"/>
        <v>Lottie</v>
      </c>
      <c r="AJ42" s="293">
        <f t="shared" si="5"/>
        <v>0</v>
      </c>
      <c r="AK42" s="293"/>
      <c r="AL42" s="293"/>
      <c r="AM42" s="293"/>
      <c r="AN42" s="318"/>
      <c r="AO42" s="94"/>
    </row>
    <row r="43" spans="1:41" ht="20.45" customHeight="1" x14ac:dyDescent="0.25">
      <c r="A43" s="18">
        <v>16</v>
      </c>
      <c r="B43" s="19" t="s">
        <v>61</v>
      </c>
      <c r="C43" s="38" t="s">
        <v>95</v>
      </c>
      <c r="D43" s="239">
        <f>'Team 1'!D43</f>
        <v>14</v>
      </c>
      <c r="E43" s="1217" t="s">
        <v>3497</v>
      </c>
      <c r="F43" s="1217" t="s">
        <v>3459</v>
      </c>
      <c r="G43" s="1217"/>
      <c r="H43" s="1216"/>
      <c r="I43" s="252" t="str">
        <f t="shared" si="2"/>
        <v xml:space="preserve">Joshua </v>
      </c>
      <c r="J43" s="24" t="str">
        <f t="shared" si="3"/>
        <v>,Joshua</v>
      </c>
      <c r="K43" s="57">
        <f t="shared" si="10"/>
        <v>0</v>
      </c>
      <c r="L43" s="30" t="str">
        <f t="shared" si="4"/>
        <v>000100</v>
      </c>
      <c r="M43" s="50">
        <f>IF(K43=0,0,IF(K43&lt;9,"TOO YOUNG",IF(K43&lt;16,"OK","NOT ELIGIBLE")))</f>
        <v>0</v>
      </c>
      <c r="N43" s="9"/>
      <c r="O43" s="94"/>
      <c r="P43" s="94"/>
      <c r="Q43" s="9"/>
      <c r="R43" s="9"/>
      <c r="S43" s="9"/>
      <c r="T43" s="9"/>
      <c r="U43" s="9"/>
      <c r="V43" s="9"/>
      <c r="W43" s="9"/>
      <c r="X43" s="9"/>
      <c r="Y43" s="9"/>
      <c r="Z43" s="9"/>
      <c r="AA43" s="9"/>
      <c r="AB43" s="9"/>
      <c r="AC43" s="9"/>
      <c r="AD43" s="290">
        <v>16</v>
      </c>
      <c r="AE43" s="72" t="s">
        <v>61</v>
      </c>
      <c r="AF43" s="72" t="s">
        <v>95</v>
      </c>
      <c r="AG43" s="73">
        <v>14</v>
      </c>
      <c r="AH43" s="293" t="str">
        <f t="shared" si="5"/>
        <v>799570</v>
      </c>
      <c r="AI43" s="293" t="str">
        <f t="shared" si="5"/>
        <v>Joshua</v>
      </c>
      <c r="AJ43" s="293">
        <f t="shared" si="5"/>
        <v>0</v>
      </c>
      <c r="AK43" s="293"/>
      <c r="AL43" s="293"/>
      <c r="AM43" s="293"/>
      <c r="AN43" s="318"/>
      <c r="AO43" s="94"/>
    </row>
    <row r="44" spans="1:41" ht="20.45" customHeight="1" x14ac:dyDescent="0.25">
      <c r="A44" s="22">
        <v>17</v>
      </c>
      <c r="B44" s="23" t="s">
        <v>74</v>
      </c>
      <c r="C44" s="29" t="s">
        <v>94</v>
      </c>
      <c r="D44" s="239">
        <f>'Team 1'!D44</f>
        <v>11</v>
      </c>
      <c r="E44" s="1217" t="s">
        <v>3505</v>
      </c>
      <c r="F44" s="1217" t="s">
        <v>3464</v>
      </c>
      <c r="G44" s="1217"/>
      <c r="H44" s="1216"/>
      <c r="I44" s="252" t="str">
        <f t="shared" si="2"/>
        <v xml:space="preserve">Kaelah </v>
      </c>
      <c r="J44" s="24" t="str">
        <f t="shared" si="3"/>
        <v>,Kaelah</v>
      </c>
      <c r="K44" s="57">
        <f t="shared" si="10"/>
        <v>0</v>
      </c>
      <c r="L44" s="30" t="str">
        <f t="shared" si="4"/>
        <v>000100</v>
      </c>
      <c r="M44" s="53">
        <f>IF(K44=0,0,IF(K44&lt;9,"TOO YOUNG",IF(K44&lt;60,"OK","BIT OLD MAYBE")))</f>
        <v>0</v>
      </c>
      <c r="N44" s="9"/>
      <c r="O44" s="94"/>
      <c r="P44" s="94"/>
      <c r="Q44" s="9"/>
      <c r="R44" s="9"/>
      <c r="S44" s="9"/>
      <c r="T44" s="9"/>
      <c r="U44" s="9"/>
      <c r="V44" s="9"/>
      <c r="W44" s="9"/>
      <c r="X44" s="9"/>
      <c r="Y44" s="9"/>
      <c r="Z44" s="9"/>
      <c r="AA44" s="9"/>
      <c r="AB44" s="9"/>
      <c r="AC44" s="9"/>
      <c r="AD44" s="290">
        <v>17</v>
      </c>
      <c r="AE44" s="72" t="s">
        <v>74</v>
      </c>
      <c r="AF44" s="72" t="s">
        <v>94</v>
      </c>
      <c r="AG44" s="73">
        <v>11</v>
      </c>
      <c r="AH44" s="293" t="str">
        <f t="shared" si="5"/>
        <v>526351</v>
      </c>
      <c r="AI44" s="293" t="str">
        <f t="shared" si="5"/>
        <v>Kaelah</v>
      </c>
      <c r="AJ44" s="293">
        <f t="shared" si="5"/>
        <v>0</v>
      </c>
      <c r="AK44" s="293"/>
      <c r="AL44" s="293"/>
      <c r="AM44" s="293"/>
      <c r="AN44" s="318"/>
      <c r="AO44" s="94"/>
    </row>
    <row r="45" spans="1:41" ht="20.45" customHeight="1" x14ac:dyDescent="0.25">
      <c r="A45" s="22">
        <v>18</v>
      </c>
      <c r="B45" s="23" t="s">
        <v>75</v>
      </c>
      <c r="C45" s="29" t="s">
        <v>95</v>
      </c>
      <c r="D45" s="239">
        <f>'Team 1'!D45</f>
        <v>11</v>
      </c>
      <c r="E45" s="1217" t="s">
        <v>3499</v>
      </c>
      <c r="F45" s="1217" t="s">
        <v>3336</v>
      </c>
      <c r="G45" s="1217"/>
      <c r="H45" s="1216"/>
      <c r="I45" s="252" t="str">
        <f t="shared" si="2"/>
        <v xml:space="preserve">Max </v>
      </c>
      <c r="J45" s="24" t="str">
        <f t="shared" si="3"/>
        <v>,Max</v>
      </c>
      <c r="K45" s="57">
        <f t="shared" si="10"/>
        <v>0</v>
      </c>
      <c r="L45" s="30" t="str">
        <f t="shared" si="4"/>
        <v>000100</v>
      </c>
      <c r="M45" s="53">
        <f>IF(K45=0,0,IF(K45&lt;9,"TOO YOUNG",IF(K45&lt;60,"OK","BIT OLD MAYBE")))</f>
        <v>0</v>
      </c>
      <c r="N45" s="9"/>
      <c r="O45" s="94"/>
      <c r="P45" s="94"/>
      <c r="Q45" s="9"/>
      <c r="R45" s="9"/>
      <c r="S45" s="9"/>
      <c r="T45" s="9"/>
      <c r="U45" s="9"/>
      <c r="V45" s="9"/>
      <c r="W45" s="9"/>
      <c r="X45" s="9"/>
      <c r="Y45" s="9"/>
      <c r="Z45" s="9"/>
      <c r="AA45" s="9"/>
      <c r="AB45" s="9"/>
      <c r="AC45" s="9"/>
      <c r="AD45" s="290">
        <v>18</v>
      </c>
      <c r="AE45" s="72" t="s">
        <v>75</v>
      </c>
      <c r="AF45" s="72" t="s">
        <v>95</v>
      </c>
      <c r="AG45" s="73">
        <v>11</v>
      </c>
      <c r="AH45" s="293" t="str">
        <f t="shared" si="5"/>
        <v>542004</v>
      </c>
      <c r="AI45" s="293" t="str">
        <f t="shared" si="5"/>
        <v>Max</v>
      </c>
      <c r="AJ45" s="293">
        <f t="shared" si="5"/>
        <v>0</v>
      </c>
      <c r="AK45" s="293"/>
      <c r="AL45" s="293"/>
      <c r="AM45" s="293"/>
      <c r="AN45" s="318"/>
      <c r="AO45" s="94"/>
    </row>
    <row r="46" spans="1:41" ht="20.45" customHeight="1" x14ac:dyDescent="0.25">
      <c r="A46" s="26">
        <v>19</v>
      </c>
      <c r="B46" s="27" t="s">
        <v>38</v>
      </c>
      <c r="C46" s="34" t="s">
        <v>94</v>
      </c>
      <c r="D46" s="239">
        <f>'Team 1'!D46</f>
        <v>10</v>
      </c>
      <c r="E46" s="1217" t="s">
        <v>3469</v>
      </c>
      <c r="F46" s="1217" t="s">
        <v>3442</v>
      </c>
      <c r="G46" s="1217"/>
      <c r="H46" s="1216"/>
      <c r="I46" s="252" t="str">
        <f t="shared" si="2"/>
        <v xml:space="preserve">Despoina </v>
      </c>
      <c r="J46" s="24" t="str">
        <f t="shared" si="3"/>
        <v>,Despoina</v>
      </c>
      <c r="K46" s="57">
        <f t="shared" si="10"/>
        <v>0</v>
      </c>
      <c r="L46" s="30" t="str">
        <f t="shared" si="4"/>
        <v>000100</v>
      </c>
      <c r="M46" s="50">
        <f>IF(K46=0,0,IF(K46&lt;10,"TOO YOUNG",IF(K46&lt;12,"OK","NOT ELIGIBLE")))</f>
        <v>0</v>
      </c>
      <c r="N46" s="9"/>
      <c r="O46" s="94"/>
      <c r="P46" s="94"/>
      <c r="Q46" s="9"/>
      <c r="R46" s="9"/>
      <c r="S46" s="9"/>
      <c r="T46" s="9"/>
      <c r="U46" s="9"/>
      <c r="V46" s="9"/>
      <c r="W46" s="9"/>
      <c r="X46" s="9"/>
      <c r="Y46" s="9"/>
      <c r="Z46" s="9"/>
      <c r="AA46" s="9"/>
      <c r="AB46" s="9"/>
      <c r="AC46" s="9"/>
      <c r="AD46" s="290">
        <v>19</v>
      </c>
      <c r="AE46" s="72" t="s">
        <v>38</v>
      </c>
      <c r="AF46" s="72" t="s">
        <v>94</v>
      </c>
      <c r="AG46" s="73">
        <v>10</v>
      </c>
      <c r="AH46" s="293" t="str">
        <f t="shared" si="5"/>
        <v>1264786</v>
      </c>
      <c r="AI46" s="293" t="str">
        <f t="shared" si="5"/>
        <v>Despoina</v>
      </c>
      <c r="AJ46" s="293">
        <f t="shared" si="5"/>
        <v>0</v>
      </c>
      <c r="AK46" s="293"/>
      <c r="AL46" s="293"/>
      <c r="AM46" s="293"/>
      <c r="AN46" s="318"/>
      <c r="AO46" s="94"/>
    </row>
    <row r="47" spans="1:41" ht="20.45" customHeight="1" x14ac:dyDescent="0.25">
      <c r="A47" s="26">
        <v>20</v>
      </c>
      <c r="B47" s="27" t="s">
        <v>39</v>
      </c>
      <c r="C47" s="34" t="s">
        <v>95</v>
      </c>
      <c r="D47" s="239">
        <f>'Team 1'!D47</f>
        <v>10</v>
      </c>
      <c r="E47" s="1217" t="s">
        <v>3472</v>
      </c>
      <c r="F47" s="1217" t="s">
        <v>3373</v>
      </c>
      <c r="G47" s="1217"/>
      <c r="H47" s="1216"/>
      <c r="I47" s="252" t="str">
        <f t="shared" si="2"/>
        <v xml:space="preserve">Michael </v>
      </c>
      <c r="J47" s="24" t="str">
        <f t="shared" si="3"/>
        <v>,Michael</v>
      </c>
      <c r="K47" s="57">
        <f t="shared" si="10"/>
        <v>0</v>
      </c>
      <c r="L47" s="30" t="str">
        <f t="shared" si="4"/>
        <v>000100</v>
      </c>
      <c r="M47" s="50">
        <f>IF(K47=0,0,IF(K47&lt;10,"TOO YOUNG",IF(K47&lt;12,"OK","NOT ELIGIBLE")))</f>
        <v>0</v>
      </c>
      <c r="N47" s="9"/>
      <c r="O47" s="94"/>
      <c r="P47" s="94"/>
      <c r="Q47" s="9"/>
      <c r="R47" s="9"/>
      <c r="S47" s="9"/>
      <c r="T47" s="9"/>
      <c r="U47" s="9"/>
      <c r="V47" s="9"/>
      <c r="W47" s="9"/>
      <c r="X47" s="9"/>
      <c r="Y47" s="9"/>
      <c r="Z47" s="9"/>
      <c r="AA47" s="9"/>
      <c r="AB47" s="9"/>
      <c r="AC47" s="9"/>
      <c r="AD47" s="290">
        <v>20</v>
      </c>
      <c r="AE47" s="72" t="s">
        <v>39</v>
      </c>
      <c r="AF47" s="72" t="s">
        <v>95</v>
      </c>
      <c r="AG47" s="73">
        <v>10</v>
      </c>
      <c r="AH47" s="293" t="str">
        <f t="shared" si="5"/>
        <v>1306712</v>
      </c>
      <c r="AI47" s="293" t="str">
        <f t="shared" si="5"/>
        <v>Michael</v>
      </c>
      <c r="AJ47" s="293">
        <f t="shared" si="5"/>
        <v>0</v>
      </c>
      <c r="AK47" s="293"/>
      <c r="AL47" s="293"/>
      <c r="AM47" s="293"/>
      <c r="AN47" s="318"/>
      <c r="AO47" s="94"/>
    </row>
    <row r="48" spans="1:41" ht="20.45" customHeight="1" x14ac:dyDescent="0.25">
      <c r="A48" s="16">
        <v>21</v>
      </c>
      <c r="B48" s="17" t="s">
        <v>50</v>
      </c>
      <c r="C48" s="36" t="s">
        <v>94</v>
      </c>
      <c r="D48" s="239">
        <f>'Team 1'!D48</f>
        <v>14</v>
      </c>
      <c r="E48" s="1217" t="s">
        <v>3475</v>
      </c>
      <c r="F48" s="1217" t="s">
        <v>3333</v>
      </c>
      <c r="G48" s="1217"/>
      <c r="H48" s="1216"/>
      <c r="I48" s="252" t="str">
        <f t="shared" si="2"/>
        <v xml:space="preserve">Sophie </v>
      </c>
      <c r="J48" s="24" t="str">
        <f t="shared" si="3"/>
        <v>,Sophie</v>
      </c>
      <c r="K48" s="57">
        <f t="shared" si="10"/>
        <v>0</v>
      </c>
      <c r="L48" s="30" t="str">
        <f t="shared" si="4"/>
        <v>000100</v>
      </c>
      <c r="M48" s="50">
        <f>IF(K48=0,0,IF(K48&lt;9,"TOO YOUNG",IF(K48&lt;14,"OK","NOT ELIGIBLE")))</f>
        <v>0</v>
      </c>
      <c r="N48" s="9"/>
      <c r="O48" s="94"/>
      <c r="P48" s="94"/>
      <c r="Q48" s="9"/>
      <c r="R48" s="9"/>
      <c r="S48" s="9"/>
      <c r="T48" s="9"/>
      <c r="U48" s="9"/>
      <c r="V48" s="9"/>
      <c r="W48" s="9"/>
      <c r="X48" s="9"/>
      <c r="Y48" s="9"/>
      <c r="Z48" s="9"/>
      <c r="AA48" s="9"/>
      <c r="AB48" s="9"/>
      <c r="AC48" s="9"/>
      <c r="AD48" s="290">
        <v>21</v>
      </c>
      <c r="AE48" s="72" t="s">
        <v>50</v>
      </c>
      <c r="AF48" s="72" t="s">
        <v>94</v>
      </c>
      <c r="AG48" s="73">
        <v>14</v>
      </c>
      <c r="AH48" s="293" t="str">
        <f t="shared" si="5"/>
        <v>1172409</v>
      </c>
      <c r="AI48" s="293" t="str">
        <f t="shared" si="5"/>
        <v>Sophie</v>
      </c>
      <c r="AJ48" s="293">
        <f t="shared" si="5"/>
        <v>0</v>
      </c>
      <c r="AK48" s="293"/>
      <c r="AL48" s="293"/>
      <c r="AM48" s="293"/>
      <c r="AN48" s="318"/>
      <c r="AO48" s="94"/>
    </row>
    <row r="49" spans="1:41" ht="20.45" customHeight="1" x14ac:dyDescent="0.25">
      <c r="A49" s="16">
        <v>22</v>
      </c>
      <c r="B49" s="17" t="s">
        <v>51</v>
      </c>
      <c r="C49" s="36" t="s">
        <v>95</v>
      </c>
      <c r="D49" s="239">
        <f>'Team 1'!D49</f>
        <v>14</v>
      </c>
      <c r="E49" s="1217" t="s">
        <v>3479</v>
      </c>
      <c r="F49" s="1217" t="s">
        <v>3382</v>
      </c>
      <c r="G49" s="1217"/>
      <c r="H49" s="1216"/>
      <c r="I49" s="252" t="str">
        <f t="shared" si="2"/>
        <v xml:space="preserve">Harry </v>
      </c>
      <c r="J49" s="24" t="str">
        <f t="shared" si="3"/>
        <v>,Harry</v>
      </c>
      <c r="K49" s="57">
        <f t="shared" si="10"/>
        <v>0</v>
      </c>
      <c r="L49" s="30" t="str">
        <f t="shared" si="4"/>
        <v>000100</v>
      </c>
      <c r="M49" s="50">
        <f>IF(K49=0,0,IF(K49&lt;9,"TOO YOUNG",IF(K49&lt;14,"OK","NOT ELIGIBLE")))</f>
        <v>0</v>
      </c>
      <c r="N49" s="9"/>
      <c r="O49" s="94"/>
      <c r="P49" s="94"/>
      <c r="Q49" s="9"/>
      <c r="R49" s="9"/>
      <c r="S49" s="9"/>
      <c r="T49" s="9"/>
      <c r="U49" s="9"/>
      <c r="V49" s="9"/>
      <c r="W49" s="9"/>
      <c r="X49" s="9"/>
      <c r="Y49" s="9"/>
      <c r="Z49" s="9"/>
      <c r="AA49" s="9"/>
      <c r="AB49" s="9"/>
      <c r="AC49" s="9"/>
      <c r="AD49" s="290">
        <v>22</v>
      </c>
      <c r="AE49" s="72" t="s">
        <v>51</v>
      </c>
      <c r="AF49" s="72" t="s">
        <v>95</v>
      </c>
      <c r="AG49" s="73">
        <v>14</v>
      </c>
      <c r="AH49" s="293" t="str">
        <f t="shared" si="5"/>
        <v>899525</v>
      </c>
      <c r="AI49" s="293" t="str">
        <f t="shared" si="5"/>
        <v>Harry</v>
      </c>
      <c r="AJ49" s="293">
        <f t="shared" si="5"/>
        <v>0</v>
      </c>
      <c r="AK49" s="293"/>
      <c r="AL49" s="293"/>
      <c r="AM49" s="293"/>
      <c r="AN49" s="318"/>
      <c r="AO49" s="94"/>
    </row>
    <row r="50" spans="1:41" ht="20.45" customHeight="1" x14ac:dyDescent="0.25">
      <c r="A50" s="18">
        <v>23</v>
      </c>
      <c r="B50" s="19" t="s">
        <v>62</v>
      </c>
      <c r="C50" s="38" t="s">
        <v>94</v>
      </c>
      <c r="D50" s="239">
        <f>'Team 1'!D50</f>
        <v>11</v>
      </c>
      <c r="E50" s="1217" t="s">
        <v>3482</v>
      </c>
      <c r="F50" s="1217" t="s">
        <v>3449</v>
      </c>
      <c r="G50" s="1217"/>
      <c r="H50" s="1216"/>
      <c r="I50" s="252" t="str">
        <f t="shared" si="2"/>
        <v xml:space="preserve">Lottie </v>
      </c>
      <c r="J50" s="24" t="str">
        <f t="shared" si="3"/>
        <v>,Lottie</v>
      </c>
      <c r="K50" s="57">
        <f t="shared" si="10"/>
        <v>0</v>
      </c>
      <c r="L50" s="30" t="str">
        <f t="shared" si="4"/>
        <v>000100</v>
      </c>
      <c r="M50" s="50">
        <f>IF(K50=0,0,IF(K50&lt;9,"TOO YOUNG",IF(K50&lt;16,"OK","NOT ELIGIBLE")))</f>
        <v>0</v>
      </c>
      <c r="N50" s="9"/>
      <c r="O50" s="94"/>
      <c r="P50" s="94"/>
      <c r="Q50" s="9"/>
      <c r="R50" s="9"/>
      <c r="S50" s="9"/>
      <c r="T50" s="9"/>
      <c r="U50" s="9"/>
      <c r="V50" s="9"/>
      <c r="W50" s="9"/>
      <c r="X50" s="9"/>
      <c r="Y50" s="9"/>
      <c r="Z50" s="9"/>
      <c r="AA50" s="9"/>
      <c r="AB50" s="9"/>
      <c r="AC50" s="9"/>
      <c r="AD50" s="290">
        <v>23</v>
      </c>
      <c r="AE50" s="72" t="s">
        <v>62</v>
      </c>
      <c r="AF50" s="72" t="s">
        <v>94</v>
      </c>
      <c r="AG50" s="73">
        <v>11</v>
      </c>
      <c r="AH50" s="293" t="str">
        <f t="shared" si="5"/>
        <v>894295</v>
      </c>
      <c r="AI50" s="293" t="str">
        <f t="shared" si="5"/>
        <v>Lottie</v>
      </c>
      <c r="AJ50" s="293">
        <f t="shared" si="5"/>
        <v>0</v>
      </c>
      <c r="AK50" s="293"/>
      <c r="AL50" s="293"/>
      <c r="AM50" s="293"/>
      <c r="AN50" s="318"/>
      <c r="AO50" s="94"/>
    </row>
    <row r="51" spans="1:41" ht="20.45" customHeight="1" x14ac:dyDescent="0.25">
      <c r="A51" s="18">
        <v>24</v>
      </c>
      <c r="B51" s="19" t="s">
        <v>63</v>
      </c>
      <c r="C51" s="38" t="s">
        <v>95</v>
      </c>
      <c r="D51" s="239">
        <f>'Team 1'!D51</f>
        <v>11</v>
      </c>
      <c r="E51" s="1217" t="s">
        <v>3488</v>
      </c>
      <c r="F51" s="1217" t="s">
        <v>3453</v>
      </c>
      <c r="G51" s="1217"/>
      <c r="H51" s="1216"/>
      <c r="I51" s="252" t="str">
        <f t="shared" si="2"/>
        <v xml:space="preserve">Tyler </v>
      </c>
      <c r="J51" s="24" t="str">
        <f t="shared" si="3"/>
        <v>,Tyler</v>
      </c>
      <c r="K51" s="57">
        <f t="shared" si="10"/>
        <v>0</v>
      </c>
      <c r="L51" s="30" t="str">
        <f t="shared" si="4"/>
        <v>000100</v>
      </c>
      <c r="M51" s="50">
        <f>IF(K51=0,0,IF(K51&lt;9,"TOO YOUNG",IF(K51&lt;16,"OK","NOT ELIGIBLE")))</f>
        <v>0</v>
      </c>
      <c r="N51" s="9"/>
      <c r="O51" s="94"/>
      <c r="P51" s="94"/>
      <c r="Q51" s="9"/>
      <c r="R51" s="9"/>
      <c r="S51" s="9"/>
      <c r="T51" s="9"/>
      <c r="U51" s="9"/>
      <c r="V51" s="9"/>
      <c r="W51" s="9"/>
      <c r="X51" s="9"/>
      <c r="Y51" s="9"/>
      <c r="Z51" s="9"/>
      <c r="AA51" s="9"/>
      <c r="AB51" s="9"/>
      <c r="AC51" s="9"/>
      <c r="AD51" s="290">
        <v>24</v>
      </c>
      <c r="AE51" s="72" t="s">
        <v>63</v>
      </c>
      <c r="AF51" s="72" t="s">
        <v>95</v>
      </c>
      <c r="AG51" s="73">
        <v>11</v>
      </c>
      <c r="AH51" s="293" t="str">
        <f t="shared" si="5"/>
        <v>1207976</v>
      </c>
      <c r="AI51" s="293" t="str">
        <f t="shared" si="5"/>
        <v>Tyler</v>
      </c>
      <c r="AJ51" s="293">
        <f t="shared" si="5"/>
        <v>0</v>
      </c>
      <c r="AK51" s="293"/>
      <c r="AL51" s="293"/>
      <c r="AM51" s="293"/>
      <c r="AN51" s="318"/>
      <c r="AO51" s="94"/>
    </row>
    <row r="52" spans="1:41" ht="20.45" customHeight="1" x14ac:dyDescent="0.25">
      <c r="A52" s="22">
        <v>25</v>
      </c>
      <c r="B52" s="23" t="s">
        <v>76</v>
      </c>
      <c r="C52" s="29" t="s">
        <v>94</v>
      </c>
      <c r="D52" s="239">
        <f>'Team 1'!D52</f>
        <v>14</v>
      </c>
      <c r="E52" s="1217" t="s">
        <v>3490</v>
      </c>
      <c r="F52" s="1217" t="s">
        <v>3443</v>
      </c>
      <c r="G52" s="1217"/>
      <c r="H52" s="1216"/>
      <c r="I52" s="252" t="str">
        <f t="shared" si="2"/>
        <v xml:space="preserve">Grace </v>
      </c>
      <c r="J52" s="24" t="str">
        <f t="shared" si="3"/>
        <v>,Grace</v>
      </c>
      <c r="K52" s="57">
        <f t="shared" si="10"/>
        <v>0</v>
      </c>
      <c r="L52" s="30" t="str">
        <f t="shared" si="4"/>
        <v>000100</v>
      </c>
      <c r="M52" s="31">
        <f>IF(K52=0,0,IF(K52&lt;9,"TOO YOUNG",IF(K52&lt;60,"OK","BIT OLD MAYBE")))</f>
        <v>0</v>
      </c>
      <c r="N52" s="9"/>
      <c r="O52" s="94"/>
      <c r="P52" s="94"/>
      <c r="Q52" s="9"/>
      <c r="R52" s="9"/>
      <c r="S52" s="9"/>
      <c r="T52" s="9"/>
      <c r="U52" s="9"/>
      <c r="V52" s="9"/>
      <c r="W52" s="9"/>
      <c r="X52" s="9"/>
      <c r="Y52" s="9"/>
      <c r="Z52" s="9"/>
      <c r="AA52" s="9"/>
      <c r="AB52" s="9"/>
      <c r="AC52" s="9"/>
      <c r="AD52" s="290">
        <v>25</v>
      </c>
      <c r="AE52" s="72" t="s">
        <v>76</v>
      </c>
      <c r="AF52" s="72" t="s">
        <v>94</v>
      </c>
      <c r="AG52" s="73">
        <v>14</v>
      </c>
      <c r="AH52" s="293" t="str">
        <f t="shared" si="5"/>
        <v>324604</v>
      </c>
      <c r="AI52" s="293" t="str">
        <f t="shared" si="5"/>
        <v>Grace</v>
      </c>
      <c r="AJ52" s="293">
        <f t="shared" si="5"/>
        <v>0</v>
      </c>
      <c r="AK52" s="293"/>
      <c r="AL52" s="293"/>
      <c r="AM52" s="293"/>
      <c r="AN52" s="318"/>
      <c r="AO52" s="94"/>
    </row>
    <row r="53" spans="1:41" ht="20.45" customHeight="1" x14ac:dyDescent="0.25">
      <c r="A53" s="22">
        <v>26</v>
      </c>
      <c r="B53" s="23" t="s">
        <v>77</v>
      </c>
      <c r="C53" s="29" t="s">
        <v>95</v>
      </c>
      <c r="D53" s="239">
        <f>'Team 1'!D53</f>
        <v>14</v>
      </c>
      <c r="E53" s="1217" t="s">
        <v>3493</v>
      </c>
      <c r="F53" s="1217" t="s">
        <v>3452</v>
      </c>
      <c r="G53" s="1217"/>
      <c r="H53" s="1216"/>
      <c r="I53" s="252" t="str">
        <f t="shared" si="2"/>
        <v xml:space="preserve">Marcus </v>
      </c>
      <c r="J53" s="24" t="str">
        <f t="shared" si="3"/>
        <v>,Marcus</v>
      </c>
      <c r="K53" s="57">
        <f t="shared" si="10"/>
        <v>0</v>
      </c>
      <c r="L53" s="30" t="str">
        <f t="shared" si="4"/>
        <v>000100</v>
      </c>
      <c r="M53" s="31">
        <f>IF(K53=0,0,IF(K53&lt;9,"TOO YOUNG",IF(K53&lt;60,"OK","BIT OLD MAYBE")))</f>
        <v>0</v>
      </c>
      <c r="N53" s="9"/>
      <c r="O53" s="94"/>
      <c r="P53" s="94"/>
      <c r="Q53" s="9"/>
      <c r="R53" s="9"/>
      <c r="S53" s="9"/>
      <c r="T53" s="9"/>
      <c r="U53" s="9"/>
      <c r="V53" s="9"/>
      <c r="W53" s="9"/>
      <c r="X53" s="9"/>
      <c r="Y53" s="9"/>
      <c r="Z53" s="9"/>
      <c r="AA53" s="9"/>
      <c r="AB53" s="9"/>
      <c r="AC53" s="9"/>
      <c r="AD53" s="290">
        <v>26</v>
      </c>
      <c r="AE53" s="72" t="s">
        <v>77</v>
      </c>
      <c r="AF53" s="72" t="s">
        <v>95</v>
      </c>
      <c r="AG53" s="73">
        <v>14</v>
      </c>
      <c r="AH53" s="293" t="str">
        <f t="shared" si="5"/>
        <v>506302</v>
      </c>
      <c r="AI53" s="293" t="str">
        <f t="shared" si="5"/>
        <v>Marcus</v>
      </c>
      <c r="AJ53" s="293">
        <f t="shared" si="5"/>
        <v>0</v>
      </c>
      <c r="AK53" s="293"/>
      <c r="AL53" s="293"/>
      <c r="AM53" s="293"/>
      <c r="AN53" s="318"/>
      <c r="AO53" s="94"/>
    </row>
    <row r="54" spans="1:41" ht="20.45" customHeight="1" x14ac:dyDescent="0.25">
      <c r="A54" s="26">
        <v>27</v>
      </c>
      <c r="B54" s="27" t="s">
        <v>40</v>
      </c>
      <c r="C54" s="34" t="s">
        <v>94</v>
      </c>
      <c r="D54" s="239">
        <f>'Team 1'!D54</f>
        <v>7</v>
      </c>
      <c r="E54" s="1217" t="s">
        <v>3468</v>
      </c>
      <c r="F54" s="1217" t="s">
        <v>3441</v>
      </c>
      <c r="G54" s="1217"/>
      <c r="H54" s="1216"/>
      <c r="I54" s="252" t="str">
        <f t="shared" si="2"/>
        <v xml:space="preserve">Danielle </v>
      </c>
      <c r="J54" s="24" t="str">
        <f t="shared" si="3"/>
        <v>,Danielle</v>
      </c>
      <c r="K54" s="57">
        <f t="shared" si="10"/>
        <v>0</v>
      </c>
      <c r="L54" s="30" t="str">
        <f t="shared" si="4"/>
        <v>000100</v>
      </c>
      <c r="M54" s="50">
        <f>IF(K54=0,0,IF(K54&lt;10,"TOO YOUNG",IF(K54&lt;12,"OK","NOT ELIGIBLE")))</f>
        <v>0</v>
      </c>
      <c r="N54" s="9"/>
      <c r="O54" s="94"/>
      <c r="P54" s="94"/>
      <c r="Q54" s="9"/>
      <c r="R54" s="9"/>
      <c r="S54" s="9"/>
      <c r="T54" s="9"/>
      <c r="U54" s="9"/>
      <c r="V54" s="9"/>
      <c r="W54" s="9"/>
      <c r="X54" s="9"/>
      <c r="Y54" s="9"/>
      <c r="Z54" s="9"/>
      <c r="AA54" s="9"/>
      <c r="AB54" s="9"/>
      <c r="AC54" s="9"/>
      <c r="AD54" s="290">
        <v>27</v>
      </c>
      <c r="AE54" s="72" t="s">
        <v>40</v>
      </c>
      <c r="AF54" s="72" t="s">
        <v>94</v>
      </c>
      <c r="AG54" s="73">
        <v>7</v>
      </c>
      <c r="AH54" s="293" t="str">
        <f t="shared" si="5"/>
        <v>1318287</v>
      </c>
      <c r="AI54" s="293" t="str">
        <f t="shared" si="5"/>
        <v>Danielle</v>
      </c>
      <c r="AJ54" s="293">
        <f t="shared" si="5"/>
        <v>0</v>
      </c>
      <c r="AK54" s="293"/>
      <c r="AL54" s="293"/>
      <c r="AM54" s="293"/>
      <c r="AN54" s="318"/>
      <c r="AO54" s="94"/>
    </row>
    <row r="55" spans="1:41" ht="20.45" customHeight="1" x14ac:dyDescent="0.25">
      <c r="A55" s="26">
        <v>28</v>
      </c>
      <c r="B55" s="27" t="s">
        <v>41</v>
      </c>
      <c r="C55" s="34" t="s">
        <v>95</v>
      </c>
      <c r="D55" s="239">
        <f>'Team 1'!D55</f>
        <v>7</v>
      </c>
      <c r="E55" s="1217" t="s">
        <v>3471</v>
      </c>
      <c r="F55" s="1217" t="s">
        <v>3444</v>
      </c>
      <c r="G55" s="1217"/>
      <c r="H55" s="1216"/>
      <c r="I55" s="252" t="str">
        <f t="shared" si="2"/>
        <v xml:space="preserve">Benjamin </v>
      </c>
      <c r="J55" s="24" t="str">
        <f t="shared" si="3"/>
        <v>,Benjamin</v>
      </c>
      <c r="K55" s="57">
        <f t="shared" si="10"/>
        <v>0</v>
      </c>
      <c r="L55" s="30" t="str">
        <f t="shared" si="4"/>
        <v>000100</v>
      </c>
      <c r="M55" s="50">
        <f>IF(K55=0,0,IF(K55&lt;10,"TOO YOUNG",IF(K55&lt;12,"OK","NOT ELIGIBLE")))</f>
        <v>0</v>
      </c>
      <c r="N55" s="9"/>
      <c r="O55" s="94"/>
      <c r="P55" s="94"/>
      <c r="Q55" s="9"/>
      <c r="R55" s="9"/>
      <c r="S55" s="9"/>
      <c r="T55" s="9"/>
      <c r="U55" s="9"/>
      <c r="V55" s="9"/>
      <c r="W55" s="9"/>
      <c r="X55" s="9"/>
      <c r="Y55" s="9"/>
      <c r="Z55" s="9"/>
      <c r="AA55" s="9"/>
      <c r="AB55" s="9"/>
      <c r="AC55" s="9"/>
      <c r="AD55" s="290">
        <v>28</v>
      </c>
      <c r="AE55" s="72" t="s">
        <v>41</v>
      </c>
      <c r="AF55" s="72" t="s">
        <v>95</v>
      </c>
      <c r="AG55" s="73">
        <v>7</v>
      </c>
      <c r="AH55" s="293" t="str">
        <f t="shared" si="5"/>
        <v>1287367</v>
      </c>
      <c r="AI55" s="293" t="str">
        <f t="shared" si="5"/>
        <v>Benjamin</v>
      </c>
      <c r="AJ55" s="293">
        <f t="shared" si="5"/>
        <v>0</v>
      </c>
      <c r="AK55" s="293"/>
      <c r="AL55" s="293"/>
      <c r="AM55" s="293"/>
      <c r="AN55" s="318"/>
      <c r="AO55" s="94"/>
    </row>
    <row r="56" spans="1:41" ht="20.45" customHeight="1" x14ac:dyDescent="0.25">
      <c r="A56" s="16">
        <v>29</v>
      </c>
      <c r="B56" s="17" t="s">
        <v>52</v>
      </c>
      <c r="C56" s="36" t="s">
        <v>94</v>
      </c>
      <c r="D56" s="239">
        <f>'Team 1'!D56</f>
        <v>11</v>
      </c>
      <c r="E56" s="1217" t="s">
        <v>3475</v>
      </c>
      <c r="F56" s="1217" t="s">
        <v>3333</v>
      </c>
      <c r="G56" s="1217"/>
      <c r="H56" s="1216"/>
      <c r="I56" s="252" t="str">
        <f t="shared" si="2"/>
        <v xml:space="preserve">Sophie </v>
      </c>
      <c r="J56" s="24" t="str">
        <f t="shared" si="3"/>
        <v>,Sophie</v>
      </c>
      <c r="K56" s="57">
        <f t="shared" si="10"/>
        <v>0</v>
      </c>
      <c r="L56" s="30" t="str">
        <f t="shared" si="4"/>
        <v>000100</v>
      </c>
      <c r="M56" s="50">
        <f>IF(K56=0,0,IF(K56&lt;9,"TOO YOUNG",IF(K56&lt;14,"OK","NOT ELIGIBLE")))</f>
        <v>0</v>
      </c>
      <c r="N56" s="9"/>
      <c r="O56" s="94"/>
      <c r="P56" s="94"/>
      <c r="Q56" s="9"/>
      <c r="R56" s="9"/>
      <c r="S56" s="9"/>
      <c r="T56" s="9"/>
      <c r="U56" s="9"/>
      <c r="V56" s="9"/>
      <c r="W56" s="9"/>
      <c r="X56" s="9"/>
      <c r="Y56" s="9"/>
      <c r="Z56" s="9"/>
      <c r="AA56" s="9"/>
      <c r="AB56" s="9"/>
      <c r="AC56" s="9"/>
      <c r="AD56" s="290">
        <v>29</v>
      </c>
      <c r="AE56" s="72" t="s">
        <v>52</v>
      </c>
      <c r="AF56" s="72" t="s">
        <v>94</v>
      </c>
      <c r="AG56" s="73">
        <v>11</v>
      </c>
      <c r="AH56" s="293" t="str">
        <f t="shared" si="5"/>
        <v>1172409</v>
      </c>
      <c r="AI56" s="293" t="str">
        <f t="shared" si="5"/>
        <v>Sophie</v>
      </c>
      <c r="AJ56" s="293">
        <f t="shared" si="5"/>
        <v>0</v>
      </c>
      <c r="AK56" s="293"/>
      <c r="AL56" s="293"/>
      <c r="AM56" s="293"/>
      <c r="AN56" s="318"/>
      <c r="AO56" s="94"/>
    </row>
    <row r="57" spans="1:41" ht="20.45" customHeight="1" x14ac:dyDescent="0.25">
      <c r="A57" s="16">
        <v>30</v>
      </c>
      <c r="B57" s="17" t="s">
        <v>53</v>
      </c>
      <c r="C57" s="36" t="s">
        <v>95</v>
      </c>
      <c r="D57" s="239">
        <f>'Team 1'!D57</f>
        <v>11</v>
      </c>
      <c r="E57" s="1217" t="s">
        <v>3481</v>
      </c>
      <c r="F57" s="1217" t="s">
        <v>3336</v>
      </c>
      <c r="G57" s="1217"/>
      <c r="H57" s="1216"/>
      <c r="I57" s="252" t="str">
        <f t="shared" si="2"/>
        <v xml:space="preserve">Max </v>
      </c>
      <c r="J57" s="24" t="str">
        <f t="shared" si="3"/>
        <v>,Max</v>
      </c>
      <c r="K57" s="57">
        <f t="shared" si="10"/>
        <v>0</v>
      </c>
      <c r="L57" s="30" t="str">
        <f t="shared" si="4"/>
        <v>000100</v>
      </c>
      <c r="M57" s="50">
        <f>IF(K57=0,0,IF(K57&lt;9,"TOO YOUNG",IF(K57&lt;14,"OK","NOT ELIGIBLE")))</f>
        <v>0</v>
      </c>
      <c r="N57" s="9"/>
      <c r="O57" s="94"/>
      <c r="P57" s="94"/>
      <c r="Q57" s="9"/>
      <c r="R57" s="9"/>
      <c r="S57" s="9"/>
      <c r="T57" s="9"/>
      <c r="U57" s="9"/>
      <c r="V57" s="9"/>
      <c r="W57" s="9"/>
      <c r="X57" s="9"/>
      <c r="Y57" s="9"/>
      <c r="Z57" s="9"/>
      <c r="AA57" s="9"/>
      <c r="AB57" s="9"/>
      <c r="AC57" s="9"/>
      <c r="AD57" s="290">
        <v>30</v>
      </c>
      <c r="AE57" s="72" t="s">
        <v>53</v>
      </c>
      <c r="AF57" s="72" t="s">
        <v>95</v>
      </c>
      <c r="AG57" s="73">
        <v>11</v>
      </c>
      <c r="AH57" s="293" t="str">
        <f t="shared" si="5"/>
        <v>1143408</v>
      </c>
      <c r="AI57" s="293" t="str">
        <f t="shared" si="5"/>
        <v>Max</v>
      </c>
      <c r="AJ57" s="293">
        <f t="shared" si="5"/>
        <v>0</v>
      </c>
      <c r="AK57" s="293"/>
      <c r="AL57" s="293"/>
      <c r="AM57" s="293"/>
      <c r="AN57" s="318"/>
      <c r="AO57" s="94"/>
    </row>
    <row r="58" spans="1:41" ht="20.45" customHeight="1" x14ac:dyDescent="0.25">
      <c r="A58" s="18">
        <v>31</v>
      </c>
      <c r="B58" s="19" t="s">
        <v>64</v>
      </c>
      <c r="C58" s="38" t="s">
        <v>94</v>
      </c>
      <c r="D58" s="239">
        <f>'Team 1'!D58</f>
        <v>2</v>
      </c>
      <c r="E58" s="1217" t="s">
        <v>3483</v>
      </c>
      <c r="F58" s="1217" t="s">
        <v>3449</v>
      </c>
      <c r="G58" s="1217"/>
      <c r="H58" s="1216"/>
      <c r="I58" s="252" t="str">
        <f t="shared" si="2"/>
        <v xml:space="preserve">Lottie </v>
      </c>
      <c r="J58" s="24" t="str">
        <f t="shared" si="3"/>
        <v>,Lottie</v>
      </c>
      <c r="K58" s="57">
        <f t="shared" si="10"/>
        <v>0</v>
      </c>
      <c r="L58" s="30" t="str">
        <f t="shared" si="4"/>
        <v>000100</v>
      </c>
      <c r="M58" s="50">
        <f>IF(K58=0,0,IF(K58&lt;9,"TOO YOUNG",IF(K58&lt;16,"OK","NOT ELIGIBLE")))</f>
        <v>0</v>
      </c>
      <c r="N58" s="9"/>
      <c r="O58" s="94"/>
      <c r="P58" s="94"/>
      <c r="Q58" s="9"/>
      <c r="R58" s="9"/>
      <c r="S58" s="9"/>
      <c r="T58" s="9"/>
      <c r="U58" s="9"/>
      <c r="V58" s="9"/>
      <c r="W58" s="9"/>
      <c r="X58" s="9"/>
      <c r="Y58" s="9"/>
      <c r="Z58" s="9"/>
      <c r="AA58" s="9"/>
      <c r="AB58" s="9"/>
      <c r="AC58" s="9"/>
      <c r="AD58" s="290">
        <v>31</v>
      </c>
      <c r="AE58" s="72" t="s">
        <v>64</v>
      </c>
      <c r="AF58" s="72" t="s">
        <v>94</v>
      </c>
      <c r="AG58" s="73">
        <v>2</v>
      </c>
      <c r="AH58" s="293" t="str">
        <f t="shared" si="5"/>
        <v>962343</v>
      </c>
      <c r="AI58" s="293" t="str">
        <f t="shared" si="5"/>
        <v>Lottie</v>
      </c>
      <c r="AJ58" s="293">
        <f t="shared" si="5"/>
        <v>0</v>
      </c>
      <c r="AK58" s="293"/>
      <c r="AL58" s="293"/>
      <c r="AM58" s="293"/>
      <c r="AN58" s="318"/>
      <c r="AO58" s="94"/>
    </row>
    <row r="59" spans="1:41" ht="20.45" customHeight="1" x14ac:dyDescent="0.25">
      <c r="A59" s="18">
        <v>32</v>
      </c>
      <c r="B59" s="19" t="s">
        <v>65</v>
      </c>
      <c r="C59" s="38" t="s">
        <v>95</v>
      </c>
      <c r="D59" s="239">
        <f>'Team 1'!D59</f>
        <v>2</v>
      </c>
      <c r="E59" s="1217" t="s">
        <v>3486</v>
      </c>
      <c r="F59" s="1217" t="s">
        <v>3361</v>
      </c>
      <c r="G59" s="1217"/>
      <c r="H59" s="1216"/>
      <c r="I59" s="252" t="str">
        <f t="shared" si="2"/>
        <v xml:space="preserve">Jamie </v>
      </c>
      <c r="J59" s="24" t="str">
        <f t="shared" si="3"/>
        <v>,Jamie</v>
      </c>
      <c r="K59" s="57">
        <f t="shared" si="10"/>
        <v>0</v>
      </c>
      <c r="L59" s="30" t="str">
        <f t="shared" si="4"/>
        <v>000100</v>
      </c>
      <c r="M59" s="50">
        <f>IF(K59=0,0,IF(K59&lt;9,"TOO YOUNG",IF(K59&lt;16,"OK","NOT ELIGIBLE")))</f>
        <v>0</v>
      </c>
      <c r="N59" s="9"/>
      <c r="O59" s="94"/>
      <c r="P59" s="94"/>
      <c r="Q59" s="9"/>
      <c r="R59" s="9"/>
      <c r="S59" s="9"/>
      <c r="T59" s="9"/>
      <c r="U59" s="9"/>
      <c r="V59" s="9"/>
      <c r="W59" s="9"/>
      <c r="X59" s="9"/>
      <c r="Y59" s="9"/>
      <c r="Z59" s="9"/>
      <c r="AA59" s="9"/>
      <c r="AB59" s="9"/>
      <c r="AC59" s="9"/>
      <c r="AD59" s="290">
        <v>32</v>
      </c>
      <c r="AE59" s="72" t="s">
        <v>65</v>
      </c>
      <c r="AF59" s="72" t="s">
        <v>95</v>
      </c>
      <c r="AG59" s="73">
        <v>2</v>
      </c>
      <c r="AH59" s="293" t="str">
        <f t="shared" si="5"/>
        <v>1144533</v>
      </c>
      <c r="AI59" s="293" t="str">
        <f t="shared" si="5"/>
        <v>Jamie</v>
      </c>
      <c r="AJ59" s="293">
        <f t="shared" si="5"/>
        <v>0</v>
      </c>
      <c r="AK59" s="293"/>
      <c r="AL59" s="293"/>
      <c r="AM59" s="293"/>
      <c r="AN59" s="318"/>
      <c r="AO59" s="94"/>
    </row>
    <row r="60" spans="1:41" ht="20.45" customHeight="1" x14ac:dyDescent="0.25">
      <c r="A60" s="22">
        <v>33</v>
      </c>
      <c r="B60" s="25" t="s">
        <v>78</v>
      </c>
      <c r="C60" s="32" t="s">
        <v>94</v>
      </c>
      <c r="D60" s="239">
        <f>'Team 1'!D60</f>
        <v>8</v>
      </c>
      <c r="E60" s="1217" t="s">
        <v>3491</v>
      </c>
      <c r="F60" s="1217" t="s">
        <v>3455</v>
      </c>
      <c r="G60" s="1217"/>
      <c r="H60" s="1216"/>
      <c r="I60" s="252" t="str">
        <f t="shared" si="2"/>
        <v xml:space="preserve">Aiyana </v>
      </c>
      <c r="J60" s="24" t="str">
        <f t="shared" si="3"/>
        <v>,Aiyana</v>
      </c>
      <c r="K60" s="57">
        <f t="shared" si="10"/>
        <v>0</v>
      </c>
      <c r="L60" s="30" t="str">
        <f t="shared" si="4"/>
        <v>000100</v>
      </c>
      <c r="M60" s="31">
        <f>IF(K60=0,0,IF(K60&lt;9,"TOO YOUNG",IF(K60&lt;60,"OK","BIT OLD MAYBE")))</f>
        <v>0</v>
      </c>
      <c r="N60" s="9"/>
      <c r="O60" s="94"/>
      <c r="P60" s="94"/>
      <c r="Q60" s="9"/>
      <c r="R60" s="9"/>
      <c r="S60" s="9"/>
      <c r="T60" s="9"/>
      <c r="U60" s="9"/>
      <c r="V60" s="9"/>
      <c r="W60" s="9"/>
      <c r="X60" s="9"/>
      <c r="Y60" s="9"/>
      <c r="Z60" s="9"/>
      <c r="AA60" s="9"/>
      <c r="AB60" s="9"/>
      <c r="AC60" s="9"/>
      <c r="AD60" s="290">
        <v>33</v>
      </c>
      <c r="AE60" s="74" t="s">
        <v>78</v>
      </c>
      <c r="AF60" s="74" t="s">
        <v>94</v>
      </c>
      <c r="AG60" s="75">
        <v>9</v>
      </c>
      <c r="AH60" s="293" t="str">
        <f t="shared" si="5"/>
        <v>526347</v>
      </c>
      <c r="AI60" s="293" t="str">
        <f t="shared" si="5"/>
        <v>Aiyana</v>
      </c>
      <c r="AJ60" s="293">
        <f t="shared" si="5"/>
        <v>0</v>
      </c>
      <c r="AK60" s="293"/>
      <c r="AL60" s="293"/>
      <c r="AM60" s="293"/>
      <c r="AN60" s="318"/>
      <c r="AO60" s="94"/>
    </row>
    <row r="61" spans="1:41" ht="20.45" customHeight="1" x14ac:dyDescent="0.25">
      <c r="A61" s="22">
        <v>34</v>
      </c>
      <c r="B61" s="25" t="s">
        <v>79</v>
      </c>
      <c r="C61" s="32" t="s">
        <v>95</v>
      </c>
      <c r="D61" s="239">
        <f>'Team 1'!D61</f>
        <v>8</v>
      </c>
      <c r="E61" s="1217" t="s">
        <v>3466</v>
      </c>
      <c r="F61" s="1217" t="s">
        <v>3439</v>
      </c>
      <c r="G61" s="1217"/>
      <c r="H61" s="1216"/>
      <c r="I61" s="252" t="str">
        <f t="shared" si="2"/>
        <v xml:space="preserve">Miles </v>
      </c>
      <c r="J61" s="24" t="str">
        <f t="shared" si="3"/>
        <v>,Miles</v>
      </c>
      <c r="K61" s="57">
        <f t="shared" si="10"/>
        <v>0</v>
      </c>
      <c r="L61" s="30" t="str">
        <f t="shared" si="4"/>
        <v>000100</v>
      </c>
      <c r="M61" s="31">
        <f>IF(K61=0,0,IF(K61&lt;9,"TOO YOUNG",IF(K61&lt;60,"OK","BIT OLD MAYBE")))</f>
        <v>0</v>
      </c>
      <c r="N61" s="9"/>
      <c r="O61" s="94"/>
      <c r="P61" s="94"/>
      <c r="Q61" s="9"/>
      <c r="R61" s="9"/>
      <c r="S61" s="9"/>
      <c r="T61" s="9"/>
      <c r="U61" s="9"/>
      <c r="V61" s="9"/>
      <c r="W61" s="9"/>
      <c r="X61" s="9"/>
      <c r="Y61" s="9"/>
      <c r="Z61" s="9"/>
      <c r="AA61" s="9"/>
      <c r="AB61" s="9"/>
      <c r="AC61" s="9"/>
      <c r="AD61" s="290">
        <v>34</v>
      </c>
      <c r="AE61" s="74" t="s">
        <v>79</v>
      </c>
      <c r="AF61" s="74" t="s">
        <v>95</v>
      </c>
      <c r="AG61" s="75">
        <v>9</v>
      </c>
      <c r="AH61" s="293" t="str">
        <f t="shared" si="5"/>
        <v>546453</v>
      </c>
      <c r="AI61" s="293" t="str">
        <f t="shared" si="5"/>
        <v>Miles</v>
      </c>
      <c r="AJ61" s="293">
        <f t="shared" si="5"/>
        <v>0</v>
      </c>
      <c r="AK61" s="293"/>
      <c r="AL61" s="293"/>
      <c r="AM61" s="293"/>
      <c r="AN61" s="318"/>
      <c r="AO61" s="94"/>
    </row>
    <row r="62" spans="1:41" ht="20.45" customHeight="1" x14ac:dyDescent="0.25">
      <c r="A62" s="26">
        <v>35</v>
      </c>
      <c r="B62" s="27" t="s">
        <v>42</v>
      </c>
      <c r="C62" s="34" t="s">
        <v>94</v>
      </c>
      <c r="D62" s="239">
        <f>'Team 1'!D62</f>
        <v>1</v>
      </c>
      <c r="E62" s="1217" t="s">
        <v>3469</v>
      </c>
      <c r="F62" s="1217" t="s">
        <v>3442</v>
      </c>
      <c r="G62" s="1217"/>
      <c r="H62" s="1216"/>
      <c r="I62" s="252" t="str">
        <f t="shared" si="2"/>
        <v xml:space="preserve">Despoina </v>
      </c>
      <c r="J62" s="24" t="str">
        <f t="shared" si="3"/>
        <v>,Despoina</v>
      </c>
      <c r="K62" s="57">
        <f t="shared" si="10"/>
        <v>0</v>
      </c>
      <c r="L62" s="30" t="str">
        <f t="shared" si="4"/>
        <v>000100</v>
      </c>
      <c r="M62" s="50">
        <f>IF(K62=0,0,IF(K62&lt;10,"TOO YOUNG",IF(K62&lt;12,"OK","NOT ELIGIBLE")))</f>
        <v>0</v>
      </c>
      <c r="N62" s="9"/>
      <c r="O62" s="94"/>
      <c r="P62" s="94"/>
      <c r="Q62" s="9"/>
      <c r="R62" s="9"/>
      <c r="S62" s="9"/>
      <c r="T62" s="9"/>
      <c r="U62" s="9"/>
      <c r="V62" s="9"/>
      <c r="W62" s="9"/>
      <c r="X62" s="9"/>
      <c r="Y62" s="9"/>
      <c r="Z62" s="9"/>
      <c r="AA62" s="9"/>
      <c r="AB62" s="9"/>
      <c r="AC62" s="9"/>
      <c r="AD62" s="290">
        <v>35</v>
      </c>
      <c r="AE62" s="72" t="s">
        <v>42</v>
      </c>
      <c r="AF62" s="72" t="s">
        <v>94</v>
      </c>
      <c r="AG62" s="73">
        <v>1</v>
      </c>
      <c r="AH62" s="293" t="str">
        <f t="shared" si="5"/>
        <v>1264786</v>
      </c>
      <c r="AI62" s="293" t="str">
        <f t="shared" si="5"/>
        <v>Despoina</v>
      </c>
      <c r="AJ62" s="293">
        <f t="shared" si="5"/>
        <v>0</v>
      </c>
      <c r="AK62" s="293"/>
      <c r="AL62" s="293"/>
      <c r="AM62" s="293"/>
      <c r="AN62" s="318"/>
      <c r="AO62" s="94"/>
    </row>
    <row r="63" spans="1:41" ht="20.45" customHeight="1" x14ac:dyDescent="0.25">
      <c r="A63" s="26">
        <v>36</v>
      </c>
      <c r="B63" s="27" t="s">
        <v>43</v>
      </c>
      <c r="C63" s="34" t="s">
        <v>95</v>
      </c>
      <c r="D63" s="239">
        <f>'Team 1'!D63</f>
        <v>1</v>
      </c>
      <c r="E63" s="1217" t="s">
        <v>3472</v>
      </c>
      <c r="F63" s="1217" t="s">
        <v>3373</v>
      </c>
      <c r="G63" s="1217"/>
      <c r="H63" s="1216"/>
      <c r="I63" s="252" t="str">
        <f t="shared" si="2"/>
        <v xml:space="preserve">Michael </v>
      </c>
      <c r="J63" s="24" t="str">
        <f t="shared" si="3"/>
        <v>,Michael</v>
      </c>
      <c r="K63" s="57">
        <f t="shared" si="10"/>
        <v>0</v>
      </c>
      <c r="L63" s="30" t="str">
        <f t="shared" si="4"/>
        <v>000100</v>
      </c>
      <c r="M63" s="50">
        <f>IF(K63=0,0,IF(K63&lt;10,"TOO YOUNG",IF(K63&lt;12,"OK","NOT ELIGIBLE")))</f>
        <v>0</v>
      </c>
      <c r="N63" s="9"/>
      <c r="O63" s="94"/>
      <c r="P63" s="94"/>
      <c r="Q63" s="9"/>
      <c r="R63" s="9"/>
      <c r="S63" s="9"/>
      <c r="T63" s="9"/>
      <c r="U63" s="9"/>
      <c r="V63" s="9"/>
      <c r="W63" s="9"/>
      <c r="X63" s="9"/>
      <c r="Y63" s="9"/>
      <c r="Z63" s="9"/>
      <c r="AA63" s="9"/>
      <c r="AB63" s="9"/>
      <c r="AC63" s="9"/>
      <c r="AD63" s="290">
        <v>36</v>
      </c>
      <c r="AE63" s="72" t="s">
        <v>43</v>
      </c>
      <c r="AF63" s="72" t="s">
        <v>95</v>
      </c>
      <c r="AG63" s="73">
        <v>1</v>
      </c>
      <c r="AH63" s="293" t="str">
        <f t="shared" si="5"/>
        <v>1306712</v>
      </c>
      <c r="AI63" s="293" t="str">
        <f t="shared" si="5"/>
        <v>Michael</v>
      </c>
      <c r="AJ63" s="293">
        <f t="shared" si="5"/>
        <v>0</v>
      </c>
      <c r="AK63" s="293"/>
      <c r="AL63" s="293"/>
      <c r="AM63" s="293"/>
      <c r="AN63" s="318"/>
      <c r="AO63" s="94"/>
    </row>
    <row r="64" spans="1:41" ht="20.45" customHeight="1" x14ac:dyDescent="0.25">
      <c r="A64" s="16">
        <v>37</v>
      </c>
      <c r="B64" s="17" t="s">
        <v>54</v>
      </c>
      <c r="C64" s="36" t="s">
        <v>94</v>
      </c>
      <c r="D64" s="239">
        <f>'Team 1'!D64</f>
        <v>2</v>
      </c>
      <c r="E64" s="1217" t="s">
        <v>3477</v>
      </c>
      <c r="F64" s="1217" t="s">
        <v>3430</v>
      </c>
      <c r="G64" s="1217"/>
      <c r="H64" s="1216"/>
      <c r="I64" s="252" t="str">
        <f t="shared" si="2"/>
        <v xml:space="preserve">Holly </v>
      </c>
      <c r="J64" s="24" t="str">
        <f t="shared" si="3"/>
        <v>,Holly</v>
      </c>
      <c r="K64" s="57">
        <f t="shared" si="10"/>
        <v>0</v>
      </c>
      <c r="L64" s="30" t="str">
        <f t="shared" si="4"/>
        <v>000100</v>
      </c>
      <c r="M64" s="50">
        <f>IF(K64=0,0,IF(K64&lt;9,"TOO YOUNG",IF(K64&lt;14,"OK","NOT ELIGIBLE")))</f>
        <v>0</v>
      </c>
      <c r="N64" s="9"/>
      <c r="O64" s="94"/>
      <c r="P64" s="94"/>
      <c r="Q64" s="9"/>
      <c r="R64" s="9"/>
      <c r="S64" s="9"/>
      <c r="T64" s="9"/>
      <c r="U64" s="9"/>
      <c r="V64" s="9"/>
      <c r="W64" s="9"/>
      <c r="X64" s="9"/>
      <c r="Y64" s="9"/>
      <c r="Z64" s="9"/>
      <c r="AA64" s="9"/>
      <c r="AB64" s="9"/>
      <c r="AC64" s="9"/>
      <c r="AD64" s="290">
        <v>37</v>
      </c>
      <c r="AE64" s="72" t="s">
        <v>54</v>
      </c>
      <c r="AF64" s="72" t="s">
        <v>94</v>
      </c>
      <c r="AG64" s="73">
        <v>2</v>
      </c>
      <c r="AH64" s="293" t="str">
        <f t="shared" si="5"/>
        <v>976208</v>
      </c>
      <c r="AI64" s="293" t="str">
        <f t="shared" si="5"/>
        <v>Holly</v>
      </c>
      <c r="AJ64" s="293">
        <f t="shared" si="5"/>
        <v>0</v>
      </c>
      <c r="AK64" s="293"/>
      <c r="AL64" s="293"/>
      <c r="AM64" s="293"/>
      <c r="AN64" s="318"/>
      <c r="AO64" s="94"/>
    </row>
    <row r="65" spans="1:41" ht="20.45" customHeight="1" x14ac:dyDescent="0.25">
      <c r="A65" s="16">
        <v>38</v>
      </c>
      <c r="B65" s="17" t="s">
        <v>55</v>
      </c>
      <c r="C65" s="36" t="s">
        <v>95</v>
      </c>
      <c r="D65" s="239">
        <f>'Team 1'!D65</f>
        <v>2</v>
      </c>
      <c r="E65" s="1217" t="s">
        <v>3479</v>
      </c>
      <c r="F65" s="1217" t="s">
        <v>3382</v>
      </c>
      <c r="G65" s="1217"/>
      <c r="H65" s="1216"/>
      <c r="I65" s="252" t="str">
        <f t="shared" si="2"/>
        <v xml:space="preserve">Harry </v>
      </c>
      <c r="J65" s="24" t="str">
        <f t="shared" si="3"/>
        <v>,Harry</v>
      </c>
      <c r="K65" s="57">
        <f t="shared" si="10"/>
        <v>0</v>
      </c>
      <c r="L65" s="30" t="str">
        <f t="shared" si="4"/>
        <v>000100</v>
      </c>
      <c r="M65" s="50">
        <f>IF(K65=0,0,IF(K65&lt;9,"TOO YOUNG",IF(K65&lt;14,"OK","NOT ELIGIBLE")))</f>
        <v>0</v>
      </c>
      <c r="N65" s="9"/>
      <c r="O65" s="94"/>
      <c r="P65" s="94"/>
      <c r="Q65" s="9"/>
      <c r="R65" s="9"/>
      <c r="S65" s="9"/>
      <c r="T65" s="9"/>
      <c r="U65" s="9"/>
      <c r="V65" s="9"/>
      <c r="W65" s="9"/>
      <c r="X65" s="9"/>
      <c r="Y65" s="9"/>
      <c r="Z65" s="9"/>
      <c r="AA65" s="9"/>
      <c r="AB65" s="9"/>
      <c r="AC65" s="9"/>
      <c r="AD65" s="290">
        <v>38</v>
      </c>
      <c r="AE65" s="72" t="s">
        <v>55</v>
      </c>
      <c r="AF65" s="72" t="s">
        <v>95</v>
      </c>
      <c r="AG65" s="73">
        <v>2</v>
      </c>
      <c r="AH65" s="293" t="str">
        <f t="shared" si="5"/>
        <v>899525</v>
      </c>
      <c r="AI65" s="293" t="str">
        <f t="shared" si="5"/>
        <v>Harry</v>
      </c>
      <c r="AJ65" s="293">
        <f t="shared" si="5"/>
        <v>0</v>
      </c>
      <c r="AK65" s="293"/>
      <c r="AL65" s="293"/>
      <c r="AM65" s="293"/>
      <c r="AN65" s="318"/>
      <c r="AO65" s="94"/>
    </row>
    <row r="66" spans="1:41" ht="20.45" customHeight="1" x14ac:dyDescent="0.25">
      <c r="A66" s="18">
        <v>39</v>
      </c>
      <c r="B66" s="19" t="s">
        <v>66</v>
      </c>
      <c r="C66" s="38" t="s">
        <v>94</v>
      </c>
      <c r="D66" s="239">
        <f>'Team 1'!D66</f>
        <v>8</v>
      </c>
      <c r="E66" s="1217" t="s">
        <v>3476</v>
      </c>
      <c r="F66" s="1217" t="s">
        <v>3446</v>
      </c>
      <c r="G66" s="1217"/>
      <c r="H66" s="1216"/>
      <c r="I66" s="252" t="str">
        <f t="shared" si="2"/>
        <v xml:space="preserve">Abby </v>
      </c>
      <c r="J66" s="24" t="str">
        <f t="shared" si="3"/>
        <v>,Abby</v>
      </c>
      <c r="K66" s="57">
        <f t="shared" si="10"/>
        <v>0</v>
      </c>
      <c r="L66" s="30" t="str">
        <f t="shared" si="4"/>
        <v>000100</v>
      </c>
      <c r="M66" s="50">
        <f>IF(K66=0,0,IF(K66&lt;9,"TOO YOUNG",IF(K66&lt;16,"OK","NOT ELIGIBLE")))</f>
        <v>0</v>
      </c>
      <c r="N66" s="9"/>
      <c r="O66" s="94"/>
      <c r="P66" s="94"/>
      <c r="Q66" s="9"/>
      <c r="R66" s="9"/>
      <c r="S66" s="9"/>
      <c r="T66" s="9"/>
      <c r="U66" s="9"/>
      <c r="V66" s="9"/>
      <c r="W66" s="9"/>
      <c r="X66" s="9"/>
      <c r="Y66" s="9"/>
      <c r="Z66" s="9"/>
      <c r="AA66" s="9"/>
      <c r="AB66" s="9"/>
      <c r="AC66" s="9"/>
      <c r="AD66" s="290">
        <v>39</v>
      </c>
      <c r="AE66" s="72" t="s">
        <v>66</v>
      </c>
      <c r="AF66" s="72" t="s">
        <v>94</v>
      </c>
      <c r="AG66" s="73">
        <v>9</v>
      </c>
      <c r="AH66" s="293" t="str">
        <f t="shared" si="5"/>
        <v>1144534</v>
      </c>
      <c r="AI66" s="293" t="str">
        <f t="shared" si="5"/>
        <v>Abby</v>
      </c>
      <c r="AJ66" s="293">
        <f t="shared" si="5"/>
        <v>0</v>
      </c>
      <c r="AK66" s="293"/>
      <c r="AL66" s="293"/>
      <c r="AM66" s="293"/>
      <c r="AN66" s="318"/>
      <c r="AO66" s="94"/>
    </row>
    <row r="67" spans="1:41" ht="20.45" customHeight="1" x14ac:dyDescent="0.25">
      <c r="A67" s="18">
        <v>40</v>
      </c>
      <c r="B67" s="19" t="s">
        <v>67</v>
      </c>
      <c r="C67" s="38" t="s">
        <v>95</v>
      </c>
      <c r="D67" s="239">
        <f>'Team 1'!D67</f>
        <v>8</v>
      </c>
      <c r="E67" s="1217" t="s">
        <v>3497</v>
      </c>
      <c r="F67" s="1217" t="s">
        <v>3459</v>
      </c>
      <c r="G67" s="1217"/>
      <c r="H67" s="1216"/>
      <c r="I67" s="252" t="str">
        <f t="shared" si="2"/>
        <v xml:space="preserve">Joshua </v>
      </c>
      <c r="J67" s="24" t="str">
        <f t="shared" si="3"/>
        <v>,Joshua</v>
      </c>
      <c r="K67" s="57">
        <f t="shared" si="10"/>
        <v>0</v>
      </c>
      <c r="L67" s="30" t="str">
        <f t="shared" si="4"/>
        <v>000100</v>
      </c>
      <c r="M67" s="50">
        <f>IF(K67=0,0,IF(K67&lt;9,"TOO YOUNG",IF(K67&lt;16,"OK","NOT ELIGIBLE")))</f>
        <v>0</v>
      </c>
      <c r="N67" s="9"/>
      <c r="O67" s="94"/>
      <c r="P67" s="94"/>
      <c r="Q67" s="9"/>
      <c r="R67" s="9"/>
      <c r="S67" s="9"/>
      <c r="T67" s="9"/>
      <c r="U67" s="9"/>
      <c r="V67" s="9"/>
      <c r="W67" s="9"/>
      <c r="X67" s="9"/>
      <c r="Y67" s="9"/>
      <c r="Z67" s="9"/>
      <c r="AA67" s="9"/>
      <c r="AB67" s="9"/>
      <c r="AC67" s="9"/>
      <c r="AD67" s="290">
        <v>40</v>
      </c>
      <c r="AE67" s="72" t="s">
        <v>67</v>
      </c>
      <c r="AF67" s="72" t="s">
        <v>95</v>
      </c>
      <c r="AG67" s="73">
        <v>9</v>
      </c>
      <c r="AH67" s="293" t="str">
        <f t="shared" si="5"/>
        <v>799570</v>
      </c>
      <c r="AI67" s="293" t="str">
        <f t="shared" si="5"/>
        <v>Joshua</v>
      </c>
      <c r="AJ67" s="293">
        <f t="shared" si="5"/>
        <v>0</v>
      </c>
      <c r="AK67" s="293"/>
      <c r="AL67" s="293"/>
      <c r="AM67" s="293"/>
      <c r="AN67" s="318"/>
      <c r="AO67" s="94"/>
    </row>
    <row r="68" spans="1:41" ht="20.45" customHeight="1" x14ac:dyDescent="0.25">
      <c r="A68" s="22">
        <v>41</v>
      </c>
      <c r="B68" s="23" t="s">
        <v>80</v>
      </c>
      <c r="C68" s="29" t="s">
        <v>94</v>
      </c>
      <c r="D68" s="239">
        <f>'Team 1'!D68</f>
        <v>2</v>
      </c>
      <c r="E68" s="1217" t="s">
        <v>3498</v>
      </c>
      <c r="F68" s="1217" t="s">
        <v>3460</v>
      </c>
      <c r="G68" s="1217"/>
      <c r="H68" s="1216"/>
      <c r="I68" s="252" t="str">
        <f t="shared" si="2"/>
        <v xml:space="preserve">Rhiannon </v>
      </c>
      <c r="J68" s="24" t="str">
        <f t="shared" si="3"/>
        <v>,Rhiannon</v>
      </c>
      <c r="K68" s="57">
        <f t="shared" ref="K68:K99" si="11">IF(H68=0,0,IF(COUNTBLANK(H68)=1,"",ROUNDDOWN((K$2-H68)/365.25,0)))</f>
        <v>0</v>
      </c>
      <c r="L68" s="30" t="str">
        <f t="shared" si="4"/>
        <v>000100</v>
      </c>
      <c r="M68" s="31">
        <f>IF(K68=0,0,IF(K68&lt;9,"TOO YOUNG",IF(K68&lt;60,"OK","BIT OLD MAYBE")))</f>
        <v>0</v>
      </c>
      <c r="N68" s="9"/>
      <c r="O68" s="94"/>
      <c r="P68" s="94"/>
      <c r="Q68" s="9"/>
      <c r="R68" s="9"/>
      <c r="S68" s="9"/>
      <c r="T68" s="9"/>
      <c r="U68" s="9"/>
      <c r="V68" s="9"/>
      <c r="W68" s="9"/>
      <c r="X68" s="9"/>
      <c r="Y68" s="9"/>
      <c r="Z68" s="9"/>
      <c r="AA68" s="9"/>
      <c r="AB68" s="9"/>
      <c r="AC68" s="9"/>
      <c r="AD68" s="290">
        <v>41</v>
      </c>
      <c r="AE68" s="72" t="s">
        <v>80</v>
      </c>
      <c r="AF68" s="72" t="s">
        <v>94</v>
      </c>
      <c r="AG68" s="73">
        <v>2</v>
      </c>
      <c r="AH68" s="293" t="str">
        <f t="shared" si="5"/>
        <v>894737</v>
      </c>
      <c r="AI68" s="293" t="str">
        <f t="shared" si="5"/>
        <v>Rhiannon</v>
      </c>
      <c r="AJ68" s="293">
        <f t="shared" si="5"/>
        <v>0</v>
      </c>
      <c r="AK68" s="293"/>
      <c r="AL68" s="293"/>
      <c r="AM68" s="293"/>
      <c r="AN68" s="318"/>
      <c r="AO68" s="94"/>
    </row>
    <row r="69" spans="1:41" ht="20.45" customHeight="1" x14ac:dyDescent="0.25">
      <c r="A69" s="22">
        <v>42</v>
      </c>
      <c r="B69" s="23" t="s">
        <v>81</v>
      </c>
      <c r="C69" s="29" t="s">
        <v>95</v>
      </c>
      <c r="D69" s="239">
        <f>'Team 1'!D69</f>
        <v>2</v>
      </c>
      <c r="E69" s="1217" t="s">
        <v>3499</v>
      </c>
      <c r="F69" s="1217" t="s">
        <v>3336</v>
      </c>
      <c r="G69" s="1217"/>
      <c r="H69" s="1216"/>
      <c r="I69" s="252" t="str">
        <f t="shared" ref="I69:I101" si="12">CONCATENATE(F69," ",G69)</f>
        <v xml:space="preserve">Max </v>
      </c>
      <c r="J69" s="24" t="str">
        <f t="shared" ref="J69:J101" si="13">CONCATENATE(G69,",",F69)</f>
        <v>,Max</v>
      </c>
      <c r="K69" s="57">
        <f t="shared" si="11"/>
        <v>0</v>
      </c>
      <c r="L69" s="30" t="str">
        <f t="shared" ref="L69:L105" si="14">(TEXT(H69,"DDMMYY"))</f>
        <v>000100</v>
      </c>
      <c r="M69" s="31">
        <f>IF(K69=0,0,IF(K69&lt;9,"TOO YOUNG",IF(K69&lt;60,"OK","BIT OLD MAYBE")))</f>
        <v>0</v>
      </c>
      <c r="N69" s="9"/>
      <c r="O69" s="94"/>
      <c r="P69" s="94"/>
      <c r="Q69" s="9"/>
      <c r="R69" s="9"/>
      <c r="S69" s="9"/>
      <c r="T69" s="9"/>
      <c r="U69" s="9"/>
      <c r="V69" s="9"/>
      <c r="W69" s="9"/>
      <c r="X69" s="9"/>
      <c r="Y69" s="9"/>
      <c r="Z69" s="9"/>
      <c r="AA69" s="9"/>
      <c r="AB69" s="9"/>
      <c r="AC69" s="9"/>
      <c r="AD69" s="290">
        <v>42</v>
      </c>
      <c r="AE69" s="72" t="s">
        <v>81</v>
      </c>
      <c r="AF69" s="72" t="s">
        <v>95</v>
      </c>
      <c r="AG69" s="73">
        <v>2</v>
      </c>
      <c r="AH69" s="293" t="str">
        <f t="shared" ref="AH69:AJ105" si="15">E69</f>
        <v>542004</v>
      </c>
      <c r="AI69" s="293" t="str">
        <f t="shared" si="15"/>
        <v>Max</v>
      </c>
      <c r="AJ69" s="293">
        <f t="shared" si="15"/>
        <v>0</v>
      </c>
      <c r="AK69" s="293"/>
      <c r="AL69" s="293"/>
      <c r="AM69" s="293"/>
      <c r="AN69" s="318"/>
      <c r="AO69" s="94"/>
    </row>
    <row r="70" spans="1:41" ht="20.45" customHeight="1" x14ac:dyDescent="0.25">
      <c r="A70" s="1753">
        <v>43</v>
      </c>
      <c r="B70" s="1751" t="s">
        <v>44</v>
      </c>
      <c r="C70" s="41"/>
      <c r="D70" s="239">
        <f>'Team 1'!D70</f>
        <v>0</v>
      </c>
      <c r="E70" s="1217" t="s">
        <v>3467</v>
      </c>
      <c r="F70" s="1217" t="s">
        <v>3440</v>
      </c>
      <c r="G70" s="1217"/>
      <c r="H70" s="1216"/>
      <c r="I70" s="252" t="str">
        <f t="shared" si="12"/>
        <v xml:space="preserve">Emma </v>
      </c>
      <c r="J70" s="24" t="str">
        <f t="shared" si="13"/>
        <v>,Emma</v>
      </c>
      <c r="K70" s="57">
        <f t="shared" si="11"/>
        <v>0</v>
      </c>
      <c r="L70" s="30" t="str">
        <f t="shared" si="14"/>
        <v>000100</v>
      </c>
      <c r="M70" s="50">
        <f t="shared" ref="M70:M77" si="16">IF(K70=0,0,IF(K70&lt;9,"TOO YOUNG",IF(K70&lt;12,"OK","NOT ELIGIBLE")))</f>
        <v>0</v>
      </c>
      <c r="N70" s="9"/>
      <c r="O70" s="94"/>
      <c r="P70" s="94"/>
      <c r="Q70" s="9"/>
      <c r="R70" s="9"/>
      <c r="S70" s="9"/>
      <c r="T70" s="9"/>
      <c r="U70" s="9"/>
      <c r="V70" s="9"/>
      <c r="W70" s="9"/>
      <c r="X70" s="9"/>
      <c r="Y70" s="9"/>
      <c r="Z70" s="9"/>
      <c r="AA70" s="9"/>
      <c r="AB70" s="9"/>
      <c r="AC70" s="9"/>
      <c r="AD70" s="1683">
        <v>43</v>
      </c>
      <c r="AE70" s="1681" t="s">
        <v>44</v>
      </c>
      <c r="AF70" s="288"/>
      <c r="AG70" s="76"/>
      <c r="AH70" s="293" t="str">
        <f t="shared" si="15"/>
        <v>1282217</v>
      </c>
      <c r="AI70" s="293" t="str">
        <f t="shared" si="15"/>
        <v>Emma</v>
      </c>
      <c r="AJ70" s="293">
        <f t="shared" si="15"/>
        <v>0</v>
      </c>
      <c r="AK70" s="293"/>
      <c r="AL70" s="293"/>
      <c r="AM70" s="293"/>
      <c r="AN70" s="318"/>
      <c r="AO70" s="94"/>
    </row>
    <row r="71" spans="1:41" ht="20.45" customHeight="1" x14ac:dyDescent="0.25">
      <c r="A71" s="1754"/>
      <c r="B71" s="1752"/>
      <c r="C71" s="42"/>
      <c r="D71" s="239">
        <f>'Team 1'!D71</f>
        <v>0</v>
      </c>
      <c r="E71" s="1217" t="s">
        <v>3468</v>
      </c>
      <c r="F71" s="1217" t="s">
        <v>3441</v>
      </c>
      <c r="G71" s="1217"/>
      <c r="H71" s="1216"/>
      <c r="I71" s="252" t="str">
        <f t="shared" si="12"/>
        <v xml:space="preserve">Danielle </v>
      </c>
      <c r="J71" s="24" t="str">
        <f t="shared" si="13"/>
        <v>,Danielle</v>
      </c>
      <c r="K71" s="57">
        <f t="shared" si="11"/>
        <v>0</v>
      </c>
      <c r="L71" s="30" t="str">
        <f t="shared" si="14"/>
        <v>000100</v>
      </c>
      <c r="M71" s="50">
        <f t="shared" si="16"/>
        <v>0</v>
      </c>
      <c r="N71" s="9"/>
      <c r="O71" s="94"/>
      <c r="P71" s="94"/>
      <c r="Q71" s="9"/>
      <c r="R71" s="9"/>
      <c r="S71" s="9"/>
      <c r="T71" s="9"/>
      <c r="U71" s="9"/>
      <c r="V71" s="9"/>
      <c r="W71" s="9"/>
      <c r="X71" s="9"/>
      <c r="Y71" s="9"/>
      <c r="Z71" s="9"/>
      <c r="AA71" s="9"/>
      <c r="AB71" s="9"/>
      <c r="AC71" s="9"/>
      <c r="AD71" s="1683"/>
      <c r="AE71" s="1682"/>
      <c r="AF71" s="289"/>
      <c r="AG71" s="77"/>
      <c r="AH71" s="293" t="str">
        <f t="shared" si="15"/>
        <v>1318287</v>
      </c>
      <c r="AI71" s="293" t="str">
        <f t="shared" si="15"/>
        <v>Danielle</v>
      </c>
      <c r="AJ71" s="293">
        <f t="shared" si="15"/>
        <v>0</v>
      </c>
      <c r="AK71" s="293"/>
      <c r="AL71" s="293"/>
      <c r="AM71" s="293"/>
      <c r="AN71" s="318"/>
      <c r="AO71" s="94"/>
    </row>
    <row r="72" spans="1:41" ht="20.45" customHeight="1" x14ac:dyDescent="0.25">
      <c r="A72" s="1754"/>
      <c r="B72" s="1752"/>
      <c r="C72" s="42"/>
      <c r="D72" s="239">
        <f>'Team 1'!D72</f>
        <v>0</v>
      </c>
      <c r="E72" s="1217" t="s">
        <v>3469</v>
      </c>
      <c r="F72" s="1217" t="s">
        <v>3442</v>
      </c>
      <c r="G72" s="1217"/>
      <c r="H72" s="1216"/>
      <c r="I72" s="252" t="str">
        <f t="shared" si="12"/>
        <v xml:space="preserve">Despoina </v>
      </c>
      <c r="J72" s="24" t="str">
        <f t="shared" si="13"/>
        <v>,Despoina</v>
      </c>
      <c r="K72" s="57">
        <f t="shared" si="11"/>
        <v>0</v>
      </c>
      <c r="L72" s="30" t="str">
        <f t="shared" si="14"/>
        <v>000100</v>
      </c>
      <c r="M72" s="50">
        <f t="shared" si="16"/>
        <v>0</v>
      </c>
      <c r="N72" s="9"/>
      <c r="O72" s="94"/>
      <c r="P72" s="94"/>
      <c r="Q72" s="9"/>
      <c r="R72" s="9"/>
      <c r="S72" s="9"/>
      <c r="T72" s="9"/>
      <c r="U72" s="9"/>
      <c r="V72" s="9"/>
      <c r="W72" s="9"/>
      <c r="X72" s="9"/>
      <c r="Y72" s="9"/>
      <c r="Z72" s="9"/>
      <c r="AA72" s="9"/>
      <c r="AB72" s="9"/>
      <c r="AC72" s="9"/>
      <c r="AD72" s="1683"/>
      <c r="AE72" s="1682"/>
      <c r="AF72" s="289"/>
      <c r="AG72" s="77"/>
      <c r="AH72" s="293" t="str">
        <f t="shared" si="15"/>
        <v>1264786</v>
      </c>
      <c r="AI72" s="293" t="str">
        <f t="shared" si="15"/>
        <v>Despoina</v>
      </c>
      <c r="AJ72" s="293">
        <f t="shared" si="15"/>
        <v>0</v>
      </c>
      <c r="AK72" s="293"/>
      <c r="AL72" s="293"/>
      <c r="AM72" s="293"/>
      <c r="AN72" s="318"/>
      <c r="AO72" s="94"/>
    </row>
    <row r="73" spans="1:41" ht="20.45" customHeight="1" x14ac:dyDescent="0.25">
      <c r="A73" s="1755"/>
      <c r="B73" s="1752"/>
      <c r="C73" s="42"/>
      <c r="D73" s="239">
        <f>'Team 1'!D73</f>
        <v>0</v>
      </c>
      <c r="E73" s="1217" t="s">
        <v>3500</v>
      </c>
      <c r="F73" s="1217" t="s">
        <v>3461</v>
      </c>
      <c r="G73" s="1217"/>
      <c r="H73" s="1216"/>
      <c r="I73" s="252" t="str">
        <f t="shared" si="12"/>
        <v xml:space="preserve">Amelie </v>
      </c>
      <c r="J73" s="24" t="str">
        <f t="shared" si="13"/>
        <v>,Amelie</v>
      </c>
      <c r="K73" s="57">
        <f t="shared" si="11"/>
        <v>0</v>
      </c>
      <c r="L73" s="30" t="str">
        <f t="shared" si="14"/>
        <v>000100</v>
      </c>
      <c r="M73" s="50">
        <f t="shared" si="16"/>
        <v>0</v>
      </c>
      <c r="N73" s="9"/>
      <c r="O73" s="94"/>
      <c r="P73" s="94"/>
      <c r="Q73" s="9"/>
      <c r="R73" s="9"/>
      <c r="S73" s="9"/>
      <c r="T73" s="9"/>
      <c r="U73" s="9"/>
      <c r="V73" s="9"/>
      <c r="W73" s="9"/>
      <c r="X73" s="9"/>
      <c r="Y73" s="9"/>
      <c r="Z73" s="9"/>
      <c r="AA73" s="9"/>
      <c r="AB73" s="9"/>
      <c r="AC73" s="9"/>
      <c r="AD73" s="1683"/>
      <c r="AE73" s="1682"/>
      <c r="AF73" s="289"/>
      <c r="AG73" s="77"/>
      <c r="AH73" s="293" t="str">
        <f t="shared" si="15"/>
        <v>1264783</v>
      </c>
      <c r="AI73" s="293" t="str">
        <f t="shared" si="15"/>
        <v>Amelie</v>
      </c>
      <c r="AJ73" s="293">
        <f t="shared" si="15"/>
        <v>0</v>
      </c>
      <c r="AK73" s="293"/>
      <c r="AL73" s="293"/>
      <c r="AM73" s="293"/>
      <c r="AN73" s="318"/>
      <c r="AO73" s="94"/>
    </row>
    <row r="74" spans="1:41" ht="20.45" customHeight="1" x14ac:dyDescent="0.25">
      <c r="A74" s="1753">
        <v>44</v>
      </c>
      <c r="B74" s="1751" t="s">
        <v>45</v>
      </c>
      <c r="C74" s="41"/>
      <c r="D74" s="239">
        <f>'Team 1'!D74</f>
        <v>0</v>
      </c>
      <c r="E74" s="1217" t="s">
        <v>3472</v>
      </c>
      <c r="F74" s="1217" t="s">
        <v>3373</v>
      </c>
      <c r="G74" s="1217"/>
      <c r="H74" s="1216"/>
      <c r="I74" s="252" t="str">
        <f t="shared" si="12"/>
        <v xml:space="preserve">Michael </v>
      </c>
      <c r="J74" s="24" t="str">
        <f t="shared" si="13"/>
        <v>,Michael</v>
      </c>
      <c r="K74" s="57">
        <f t="shared" si="11"/>
        <v>0</v>
      </c>
      <c r="L74" s="30" t="str">
        <f t="shared" si="14"/>
        <v>000100</v>
      </c>
      <c r="M74" s="50">
        <f t="shared" si="16"/>
        <v>0</v>
      </c>
      <c r="N74" s="9"/>
      <c r="O74" s="94"/>
      <c r="P74" s="94"/>
      <c r="Q74" s="9"/>
      <c r="R74" s="9"/>
      <c r="S74" s="9"/>
      <c r="T74" s="9"/>
      <c r="U74" s="9"/>
      <c r="V74" s="9"/>
      <c r="W74" s="9"/>
      <c r="X74" s="9"/>
      <c r="Y74" s="9"/>
      <c r="Z74" s="9"/>
      <c r="AA74" s="9"/>
      <c r="AB74" s="9"/>
      <c r="AC74" s="9"/>
      <c r="AD74" s="1683">
        <v>44</v>
      </c>
      <c r="AE74" s="1681" t="s">
        <v>45</v>
      </c>
      <c r="AF74" s="288"/>
      <c r="AG74" s="76"/>
      <c r="AH74" s="293" t="str">
        <f t="shared" si="15"/>
        <v>1306712</v>
      </c>
      <c r="AI74" s="293" t="str">
        <f t="shared" si="15"/>
        <v>Michael</v>
      </c>
      <c r="AJ74" s="293">
        <f t="shared" si="15"/>
        <v>0</v>
      </c>
      <c r="AK74" s="293"/>
      <c r="AL74" s="293"/>
      <c r="AM74" s="293"/>
      <c r="AN74" s="318"/>
      <c r="AO74" s="94"/>
    </row>
    <row r="75" spans="1:41" ht="20.45" customHeight="1" x14ac:dyDescent="0.25">
      <c r="A75" s="1754"/>
      <c r="B75" s="1752"/>
      <c r="C75" s="42"/>
      <c r="D75" s="239">
        <f>'Team 1'!D75</f>
        <v>0</v>
      </c>
      <c r="E75" s="1217" t="s">
        <v>3471</v>
      </c>
      <c r="F75" s="1217" t="s">
        <v>3444</v>
      </c>
      <c r="G75" s="1217"/>
      <c r="H75" s="1216"/>
      <c r="I75" s="252" t="str">
        <f t="shared" si="12"/>
        <v xml:space="preserve">Benjamin </v>
      </c>
      <c r="J75" s="24" t="str">
        <f t="shared" si="13"/>
        <v>,Benjamin</v>
      </c>
      <c r="K75" s="57">
        <f t="shared" si="11"/>
        <v>0</v>
      </c>
      <c r="L75" s="30" t="str">
        <f t="shared" si="14"/>
        <v>000100</v>
      </c>
      <c r="M75" s="50">
        <f t="shared" si="16"/>
        <v>0</v>
      </c>
      <c r="N75" s="9"/>
      <c r="O75" s="94"/>
      <c r="P75" s="94"/>
      <c r="Q75" s="9"/>
      <c r="R75" s="9"/>
      <c r="S75" s="9"/>
      <c r="T75" s="9"/>
      <c r="U75" s="9"/>
      <c r="V75" s="9"/>
      <c r="W75" s="9"/>
      <c r="X75" s="9"/>
      <c r="Y75" s="9"/>
      <c r="Z75" s="9"/>
      <c r="AA75" s="9"/>
      <c r="AB75" s="9"/>
      <c r="AC75" s="9"/>
      <c r="AD75" s="1683"/>
      <c r="AE75" s="1682"/>
      <c r="AF75" s="289"/>
      <c r="AG75" s="77"/>
      <c r="AH75" s="293" t="str">
        <f t="shared" si="15"/>
        <v>1287367</v>
      </c>
      <c r="AI75" s="293" t="str">
        <f t="shared" si="15"/>
        <v>Benjamin</v>
      </c>
      <c r="AJ75" s="293">
        <f t="shared" si="15"/>
        <v>0</v>
      </c>
      <c r="AK75" s="293"/>
      <c r="AL75" s="293"/>
      <c r="AM75" s="293"/>
      <c r="AN75" s="318"/>
      <c r="AO75" s="94"/>
    </row>
    <row r="76" spans="1:41" ht="20.45" customHeight="1" x14ac:dyDescent="0.25">
      <c r="A76" s="1754"/>
      <c r="B76" s="1752"/>
      <c r="C76" s="42"/>
      <c r="D76" s="239">
        <f>'Team 1'!D76</f>
        <v>0</v>
      </c>
      <c r="E76" s="1217" t="s">
        <v>3473</v>
      </c>
      <c r="F76" s="1217" t="s">
        <v>3382</v>
      </c>
      <c r="G76" s="1217"/>
      <c r="H76" s="1216"/>
      <c r="I76" s="252" t="str">
        <f t="shared" si="12"/>
        <v xml:space="preserve">Harry </v>
      </c>
      <c r="J76" s="24" t="str">
        <f t="shared" si="13"/>
        <v>,Harry</v>
      </c>
      <c r="K76" s="57">
        <f t="shared" si="11"/>
        <v>0</v>
      </c>
      <c r="L76" s="30" t="str">
        <f t="shared" si="14"/>
        <v>000100</v>
      </c>
      <c r="M76" s="50">
        <f t="shared" si="16"/>
        <v>0</v>
      </c>
      <c r="N76" s="9"/>
      <c r="O76" s="94"/>
      <c r="P76" s="94"/>
      <c r="Q76" s="9"/>
      <c r="R76" s="9"/>
      <c r="S76" s="9"/>
      <c r="T76" s="9"/>
      <c r="U76" s="9"/>
      <c r="V76" s="9"/>
      <c r="W76" s="9"/>
      <c r="X76" s="9"/>
      <c r="Y76" s="9"/>
      <c r="Z76" s="9"/>
      <c r="AA76" s="9"/>
      <c r="AB76" s="9"/>
      <c r="AC76" s="9"/>
      <c r="AD76" s="1683"/>
      <c r="AE76" s="1682"/>
      <c r="AF76" s="289"/>
      <c r="AG76" s="77"/>
      <c r="AH76" s="293" t="str">
        <f t="shared" si="15"/>
        <v>1306718</v>
      </c>
      <c r="AI76" s="293" t="str">
        <f t="shared" si="15"/>
        <v>Harry</v>
      </c>
      <c r="AJ76" s="293">
        <f t="shared" si="15"/>
        <v>0</v>
      </c>
      <c r="AK76" s="293"/>
      <c r="AL76" s="293"/>
      <c r="AM76" s="293"/>
      <c r="AN76" s="318"/>
      <c r="AO76" s="94"/>
    </row>
    <row r="77" spans="1:41" ht="20.45" customHeight="1" x14ac:dyDescent="0.25">
      <c r="A77" s="1755"/>
      <c r="B77" s="1752"/>
      <c r="C77" s="42"/>
      <c r="D77" s="239">
        <f>'Team 1'!D77</f>
        <v>0</v>
      </c>
      <c r="E77" s="1217" t="s">
        <v>3501</v>
      </c>
      <c r="F77" s="1217" t="s">
        <v>3462</v>
      </c>
      <c r="G77" s="1217"/>
      <c r="H77" s="1216"/>
      <c r="I77" s="252" t="str">
        <f t="shared" si="12"/>
        <v xml:space="preserve">Mykhailo </v>
      </c>
      <c r="J77" s="24" t="str">
        <f t="shared" si="13"/>
        <v>,Mykhailo</v>
      </c>
      <c r="K77" s="57">
        <f t="shared" si="11"/>
        <v>0</v>
      </c>
      <c r="L77" s="30" t="str">
        <f t="shared" si="14"/>
        <v>000100</v>
      </c>
      <c r="M77" s="50">
        <f t="shared" si="16"/>
        <v>0</v>
      </c>
      <c r="N77" s="9"/>
      <c r="O77" s="94"/>
      <c r="P77" s="94"/>
      <c r="Q77" s="9"/>
      <c r="R77" s="9"/>
      <c r="S77" s="9"/>
      <c r="T77" s="9"/>
      <c r="U77" s="9"/>
      <c r="V77" s="9"/>
      <c r="W77" s="9"/>
      <c r="X77" s="9"/>
      <c r="Y77" s="9"/>
      <c r="Z77" s="9"/>
      <c r="AA77" s="9"/>
      <c r="AB77" s="9"/>
      <c r="AC77" s="9"/>
      <c r="AD77" s="1683"/>
      <c r="AE77" s="1682"/>
      <c r="AF77" s="289"/>
      <c r="AG77" s="77"/>
      <c r="AH77" s="293" t="str">
        <f t="shared" si="15"/>
        <v>1353128</v>
      </c>
      <c r="AI77" s="293" t="str">
        <f t="shared" si="15"/>
        <v>Mykhailo</v>
      </c>
      <c r="AJ77" s="293">
        <f t="shared" si="15"/>
        <v>0</v>
      </c>
      <c r="AK77" s="293"/>
      <c r="AL77" s="293"/>
      <c r="AM77" s="293"/>
      <c r="AN77" s="318"/>
      <c r="AO77" s="94"/>
    </row>
    <row r="78" spans="1:41" ht="20.45" customHeight="1" x14ac:dyDescent="0.25">
      <c r="A78" s="1748">
        <v>45</v>
      </c>
      <c r="B78" s="1746" t="s">
        <v>56</v>
      </c>
      <c r="C78" s="44"/>
      <c r="D78" s="239">
        <f>'Team 1'!D78</f>
        <v>0</v>
      </c>
      <c r="E78" s="1217" t="s">
        <v>3475</v>
      </c>
      <c r="F78" s="1217" t="s">
        <v>3333</v>
      </c>
      <c r="G78" s="1217"/>
      <c r="H78" s="1216"/>
      <c r="I78" s="252" t="str">
        <f t="shared" si="12"/>
        <v xml:space="preserve">Sophie </v>
      </c>
      <c r="J78" s="24" t="str">
        <f t="shared" si="13"/>
        <v>,Sophie</v>
      </c>
      <c r="K78" s="57">
        <f t="shared" si="11"/>
        <v>0</v>
      </c>
      <c r="L78" s="30" t="str">
        <f t="shared" si="14"/>
        <v>000100</v>
      </c>
      <c r="M78" s="50">
        <f t="shared" ref="M78:M85" si="17">IF(K78=0,0,IF(K78&lt;9,"TOO YOUNG",IF(K78&lt;14,"OK","NOT ELIGIBLE")))</f>
        <v>0</v>
      </c>
      <c r="N78" s="9"/>
      <c r="O78" s="94"/>
      <c r="P78" s="94"/>
      <c r="Q78" s="9"/>
      <c r="R78" s="9"/>
      <c r="S78" s="9"/>
      <c r="T78" s="9"/>
      <c r="U78" s="9"/>
      <c r="V78" s="9"/>
      <c r="W78" s="9"/>
      <c r="X78" s="9"/>
      <c r="Y78" s="9"/>
      <c r="Z78" s="9"/>
      <c r="AA78" s="9"/>
      <c r="AB78" s="9"/>
      <c r="AC78" s="9"/>
      <c r="AD78" s="1683">
        <v>45</v>
      </c>
      <c r="AE78" s="1681" t="s">
        <v>56</v>
      </c>
      <c r="AF78" s="288"/>
      <c r="AG78" s="76"/>
      <c r="AH78" s="293" t="str">
        <f t="shared" si="15"/>
        <v>1172409</v>
      </c>
      <c r="AI78" s="293" t="str">
        <f t="shared" si="15"/>
        <v>Sophie</v>
      </c>
      <c r="AJ78" s="293">
        <f t="shared" si="15"/>
        <v>0</v>
      </c>
      <c r="AK78" s="293"/>
      <c r="AL78" s="293"/>
      <c r="AM78" s="293"/>
      <c r="AN78" s="318"/>
      <c r="AO78" s="94"/>
    </row>
    <row r="79" spans="1:41" ht="20.45" customHeight="1" x14ac:dyDescent="0.25">
      <c r="A79" s="1749"/>
      <c r="B79" s="1747"/>
      <c r="C79" s="45"/>
      <c r="D79" s="239">
        <f>'Team 1'!D79</f>
        <v>0</v>
      </c>
      <c r="E79" s="1217" t="s">
        <v>3478</v>
      </c>
      <c r="F79" s="1217" t="s">
        <v>3447</v>
      </c>
      <c r="G79" s="1217"/>
      <c r="H79" s="1216"/>
      <c r="I79" s="252" t="str">
        <f t="shared" si="12"/>
        <v xml:space="preserve">Fern </v>
      </c>
      <c r="J79" s="24" t="str">
        <f t="shared" si="13"/>
        <v>,Fern</v>
      </c>
      <c r="K79" s="57">
        <f t="shared" si="11"/>
        <v>0</v>
      </c>
      <c r="L79" s="30" t="str">
        <f t="shared" si="14"/>
        <v>000100</v>
      </c>
      <c r="M79" s="50">
        <f t="shared" si="17"/>
        <v>0</v>
      </c>
      <c r="N79" s="9"/>
      <c r="O79" s="94"/>
      <c r="P79" s="94"/>
      <c r="Q79" s="9"/>
      <c r="R79" s="9"/>
      <c r="S79" s="9"/>
      <c r="T79" s="9"/>
      <c r="U79" s="9"/>
      <c r="V79" s="9"/>
      <c r="W79" s="9"/>
      <c r="X79" s="9"/>
      <c r="Y79" s="9"/>
      <c r="Z79" s="9"/>
      <c r="AA79" s="9"/>
      <c r="AB79" s="9"/>
      <c r="AC79" s="9"/>
      <c r="AD79" s="1683"/>
      <c r="AE79" s="1682"/>
      <c r="AF79" s="289"/>
      <c r="AG79" s="77"/>
      <c r="AH79" s="293" t="str">
        <f t="shared" si="15"/>
        <v>1112613</v>
      </c>
      <c r="AI79" s="293" t="str">
        <f t="shared" si="15"/>
        <v>Fern</v>
      </c>
      <c r="AJ79" s="293">
        <f t="shared" si="15"/>
        <v>0</v>
      </c>
      <c r="AK79" s="293"/>
      <c r="AL79" s="293"/>
      <c r="AM79" s="293"/>
      <c r="AN79" s="318"/>
      <c r="AO79" s="94"/>
    </row>
    <row r="80" spans="1:41" ht="20.45" customHeight="1" x14ac:dyDescent="0.25">
      <c r="A80" s="1749"/>
      <c r="B80" s="1747"/>
      <c r="C80" s="45"/>
      <c r="D80" s="239">
        <f>'Team 1'!D80</f>
        <v>0</v>
      </c>
      <c r="E80" s="1217" t="s">
        <v>3502</v>
      </c>
      <c r="F80" s="1217" t="s">
        <v>3333</v>
      </c>
      <c r="G80" s="1217"/>
      <c r="H80" s="1216"/>
      <c r="I80" s="252" t="str">
        <f t="shared" si="12"/>
        <v xml:space="preserve">Sophie </v>
      </c>
      <c r="J80" s="24" t="str">
        <f t="shared" si="13"/>
        <v>,Sophie</v>
      </c>
      <c r="K80" s="57">
        <f t="shared" si="11"/>
        <v>0</v>
      </c>
      <c r="L80" s="30" t="str">
        <f t="shared" si="14"/>
        <v>000100</v>
      </c>
      <c r="M80" s="50">
        <f t="shared" si="17"/>
        <v>0</v>
      </c>
      <c r="N80" s="9"/>
      <c r="O80" s="94"/>
      <c r="P80" s="94"/>
      <c r="Q80" s="9"/>
      <c r="R80" s="9"/>
      <c r="S80" s="9"/>
      <c r="T80" s="9"/>
      <c r="U80" s="9"/>
      <c r="V80" s="9"/>
      <c r="W80" s="9"/>
      <c r="X80" s="9"/>
      <c r="Y80" s="9"/>
      <c r="Z80" s="9"/>
      <c r="AA80" s="9"/>
      <c r="AB80" s="9"/>
      <c r="AC80" s="9"/>
      <c r="AD80" s="1683"/>
      <c r="AE80" s="1682"/>
      <c r="AF80" s="289"/>
      <c r="AG80" s="77"/>
      <c r="AH80" s="293" t="str">
        <f t="shared" si="15"/>
        <v>1318288</v>
      </c>
      <c r="AI80" s="293" t="str">
        <f t="shared" si="15"/>
        <v>Sophie</v>
      </c>
      <c r="AJ80" s="293">
        <f t="shared" si="15"/>
        <v>0</v>
      </c>
      <c r="AK80" s="293"/>
      <c r="AL80" s="293"/>
      <c r="AM80" s="293"/>
      <c r="AN80" s="318"/>
      <c r="AO80" s="94"/>
    </row>
    <row r="81" spans="1:41" ht="20.45" customHeight="1" x14ac:dyDescent="0.25">
      <c r="A81" s="1750"/>
      <c r="B81" s="1747"/>
      <c r="C81" s="45"/>
      <c r="D81" s="239">
        <f>'Team 1'!D81</f>
        <v>0</v>
      </c>
      <c r="E81" s="1217" t="s">
        <v>3477</v>
      </c>
      <c r="F81" s="1217" t="s">
        <v>3430</v>
      </c>
      <c r="G81" s="1217"/>
      <c r="H81" s="1216"/>
      <c r="I81" s="252" t="str">
        <f t="shared" si="12"/>
        <v xml:space="preserve">Holly </v>
      </c>
      <c r="J81" s="24" t="str">
        <f t="shared" si="13"/>
        <v>,Holly</v>
      </c>
      <c r="K81" s="57">
        <f t="shared" si="11"/>
        <v>0</v>
      </c>
      <c r="L81" s="30" t="str">
        <f t="shared" si="14"/>
        <v>000100</v>
      </c>
      <c r="M81" s="50">
        <f t="shared" si="17"/>
        <v>0</v>
      </c>
      <c r="N81" s="9"/>
      <c r="O81" s="94"/>
      <c r="P81" s="94"/>
      <c r="Q81" s="9"/>
      <c r="R81" s="9"/>
      <c r="S81" s="9"/>
      <c r="T81" s="9"/>
      <c r="U81" s="9"/>
      <c r="V81" s="9"/>
      <c r="W81" s="9"/>
      <c r="X81" s="9"/>
      <c r="Y81" s="9"/>
      <c r="Z81" s="9"/>
      <c r="AA81" s="9"/>
      <c r="AB81" s="9"/>
      <c r="AC81" s="9"/>
      <c r="AD81" s="1683"/>
      <c r="AE81" s="1682"/>
      <c r="AF81" s="289"/>
      <c r="AG81" s="77"/>
      <c r="AH81" s="293" t="str">
        <f t="shared" si="15"/>
        <v>976208</v>
      </c>
      <c r="AI81" s="293" t="str">
        <f t="shared" si="15"/>
        <v>Holly</v>
      </c>
      <c r="AJ81" s="293">
        <f t="shared" si="15"/>
        <v>0</v>
      </c>
      <c r="AK81" s="293"/>
      <c r="AL81" s="293"/>
      <c r="AM81" s="293"/>
      <c r="AN81" s="318"/>
      <c r="AO81" s="94"/>
    </row>
    <row r="82" spans="1:41" ht="20.45" customHeight="1" x14ac:dyDescent="0.25">
      <c r="A82" s="1748">
        <v>46</v>
      </c>
      <c r="B82" s="1746" t="s">
        <v>57</v>
      </c>
      <c r="C82" s="44"/>
      <c r="D82" s="239">
        <f>'Team 1'!D82</f>
        <v>0</v>
      </c>
      <c r="E82" s="1217" t="s">
        <v>3479</v>
      </c>
      <c r="F82" s="1217" t="s">
        <v>3382</v>
      </c>
      <c r="G82" s="1217"/>
      <c r="H82" s="1216"/>
      <c r="I82" s="252" t="str">
        <f t="shared" si="12"/>
        <v xml:space="preserve">Harry </v>
      </c>
      <c r="J82" s="24" t="str">
        <f t="shared" si="13"/>
        <v>,Harry</v>
      </c>
      <c r="K82" s="57">
        <f t="shared" si="11"/>
        <v>0</v>
      </c>
      <c r="L82" s="30" t="str">
        <f t="shared" si="14"/>
        <v>000100</v>
      </c>
      <c r="M82" s="50">
        <f t="shared" si="17"/>
        <v>0</v>
      </c>
      <c r="N82" s="9"/>
      <c r="O82" s="94"/>
      <c r="P82" s="94"/>
      <c r="Q82" s="9"/>
      <c r="R82" s="9"/>
      <c r="S82" s="9"/>
      <c r="T82" s="9"/>
      <c r="U82" s="9"/>
      <c r="V82" s="9"/>
      <c r="W82" s="9"/>
      <c r="X82" s="9"/>
      <c r="Y82" s="9"/>
      <c r="Z82" s="9"/>
      <c r="AA82" s="9"/>
      <c r="AB82" s="9"/>
      <c r="AC82" s="9"/>
      <c r="AD82" s="1683">
        <v>46</v>
      </c>
      <c r="AE82" s="1681" t="s">
        <v>57</v>
      </c>
      <c r="AF82" s="288"/>
      <c r="AG82" s="76"/>
      <c r="AH82" s="293" t="str">
        <f t="shared" si="15"/>
        <v>899525</v>
      </c>
      <c r="AI82" s="293" t="str">
        <f t="shared" si="15"/>
        <v>Harry</v>
      </c>
      <c r="AJ82" s="293">
        <f t="shared" si="15"/>
        <v>0</v>
      </c>
      <c r="AK82" s="293"/>
      <c r="AL82" s="293"/>
      <c r="AM82" s="293"/>
      <c r="AN82" s="318"/>
      <c r="AO82" s="94"/>
    </row>
    <row r="83" spans="1:41" ht="20.45" customHeight="1" x14ac:dyDescent="0.25">
      <c r="A83" s="1749"/>
      <c r="B83" s="1747"/>
      <c r="C83" s="45"/>
      <c r="D83" s="239">
        <f>'Team 1'!D83</f>
        <v>0</v>
      </c>
      <c r="E83" s="1217" t="s">
        <v>3480</v>
      </c>
      <c r="F83" s="1217" t="s">
        <v>3448</v>
      </c>
      <c r="G83" s="1217"/>
      <c r="H83" s="1216"/>
      <c r="I83" s="252" t="str">
        <f t="shared" si="12"/>
        <v xml:space="preserve">Matus </v>
      </c>
      <c r="J83" s="24" t="str">
        <f t="shared" si="13"/>
        <v>,Matus</v>
      </c>
      <c r="K83" s="57">
        <f t="shared" si="11"/>
        <v>0</v>
      </c>
      <c r="L83" s="30" t="str">
        <f t="shared" si="14"/>
        <v>000100</v>
      </c>
      <c r="M83" s="50">
        <f t="shared" si="17"/>
        <v>0</v>
      </c>
      <c r="N83" s="9"/>
      <c r="O83" s="94"/>
      <c r="P83" s="94"/>
      <c r="Q83" s="9"/>
      <c r="R83" s="9"/>
      <c r="S83" s="9"/>
      <c r="T83" s="9"/>
      <c r="U83" s="9"/>
      <c r="V83" s="9"/>
      <c r="W83" s="9"/>
      <c r="X83" s="9"/>
      <c r="Y83" s="9"/>
      <c r="Z83" s="9"/>
      <c r="AA83" s="9"/>
      <c r="AB83" s="9"/>
      <c r="AC83" s="9"/>
      <c r="AD83" s="1683"/>
      <c r="AE83" s="1682"/>
      <c r="AF83" s="289"/>
      <c r="AG83" s="77"/>
      <c r="AH83" s="293" t="str">
        <f t="shared" si="15"/>
        <v>1294585</v>
      </c>
      <c r="AI83" s="293" t="str">
        <f t="shared" si="15"/>
        <v>Matus</v>
      </c>
      <c r="AJ83" s="293">
        <f t="shared" si="15"/>
        <v>0</v>
      </c>
      <c r="AK83" s="293"/>
      <c r="AL83" s="293"/>
      <c r="AM83" s="293"/>
      <c r="AN83" s="318"/>
      <c r="AO83" s="94"/>
    </row>
    <row r="84" spans="1:41" ht="20.45" customHeight="1" x14ac:dyDescent="0.25">
      <c r="A84" s="1749"/>
      <c r="B84" s="1747"/>
      <c r="C84" s="45"/>
      <c r="D84" s="239">
        <f>'Team 1'!D84</f>
        <v>0</v>
      </c>
      <c r="E84" s="1217" t="s">
        <v>3481</v>
      </c>
      <c r="F84" s="1217" t="s">
        <v>3336</v>
      </c>
      <c r="G84" s="1217"/>
      <c r="H84" s="1216"/>
      <c r="I84" s="252" t="str">
        <f t="shared" si="12"/>
        <v xml:space="preserve">Max </v>
      </c>
      <c r="J84" s="24" t="str">
        <f t="shared" si="13"/>
        <v>,Max</v>
      </c>
      <c r="K84" s="57">
        <f t="shared" si="11"/>
        <v>0</v>
      </c>
      <c r="L84" s="30" t="str">
        <f t="shared" si="14"/>
        <v>000100</v>
      </c>
      <c r="M84" s="50">
        <f t="shared" si="17"/>
        <v>0</v>
      </c>
      <c r="N84" s="9"/>
      <c r="O84" s="94"/>
      <c r="P84" s="94"/>
      <c r="Q84" s="9"/>
      <c r="R84" s="9"/>
      <c r="S84" s="9"/>
      <c r="T84" s="9"/>
      <c r="U84" s="9"/>
      <c r="V84" s="9"/>
      <c r="W84" s="9"/>
      <c r="X84" s="9"/>
      <c r="Y84" s="9"/>
      <c r="Z84" s="9"/>
      <c r="AA84" s="9"/>
      <c r="AB84" s="9"/>
      <c r="AC84" s="9"/>
      <c r="AD84" s="1683"/>
      <c r="AE84" s="1682"/>
      <c r="AF84" s="289"/>
      <c r="AG84" s="77"/>
      <c r="AH84" s="293" t="str">
        <f t="shared" si="15"/>
        <v>1143408</v>
      </c>
      <c r="AI84" s="293" t="str">
        <f t="shared" si="15"/>
        <v>Max</v>
      </c>
      <c r="AJ84" s="293">
        <f t="shared" si="15"/>
        <v>0</v>
      </c>
      <c r="AK84" s="293"/>
      <c r="AL84" s="293"/>
      <c r="AM84" s="293"/>
      <c r="AN84" s="318"/>
      <c r="AO84" s="94"/>
    </row>
    <row r="85" spans="1:41" ht="20.45" customHeight="1" x14ac:dyDescent="0.25">
      <c r="A85" s="1750"/>
      <c r="B85" s="1747"/>
      <c r="C85" s="45"/>
      <c r="D85" s="239">
        <f>'Team 1'!D85</f>
        <v>0</v>
      </c>
      <c r="E85" s="1217" t="s">
        <v>3496</v>
      </c>
      <c r="F85" s="1217" t="s">
        <v>3458</v>
      </c>
      <c r="G85" s="1217"/>
      <c r="H85" s="1216"/>
      <c r="I85" s="252" t="str">
        <f t="shared" si="12"/>
        <v xml:space="preserve">Leo </v>
      </c>
      <c r="J85" s="24" t="str">
        <f t="shared" si="13"/>
        <v>,Leo</v>
      </c>
      <c r="K85" s="57">
        <f t="shared" si="11"/>
        <v>0</v>
      </c>
      <c r="L85" s="30" t="str">
        <f t="shared" si="14"/>
        <v>000100</v>
      </c>
      <c r="M85" s="50">
        <f t="shared" si="17"/>
        <v>0</v>
      </c>
      <c r="N85" s="9"/>
      <c r="O85" s="94"/>
      <c r="P85" s="94"/>
      <c r="Q85" s="9"/>
      <c r="R85" s="9"/>
      <c r="S85" s="9"/>
      <c r="T85" s="9"/>
      <c r="U85" s="9"/>
      <c r="V85" s="9"/>
      <c r="W85" s="9"/>
      <c r="X85" s="9"/>
      <c r="Y85" s="9"/>
      <c r="Z85" s="9"/>
      <c r="AA85" s="9"/>
      <c r="AB85" s="9"/>
      <c r="AC85" s="9"/>
      <c r="AD85" s="1683"/>
      <c r="AE85" s="1682"/>
      <c r="AF85" s="289"/>
      <c r="AG85" s="77"/>
      <c r="AH85" s="293" t="str">
        <f t="shared" si="15"/>
        <v>1144532</v>
      </c>
      <c r="AI85" s="293" t="str">
        <f t="shared" si="15"/>
        <v>Leo</v>
      </c>
      <c r="AJ85" s="293">
        <f t="shared" si="15"/>
        <v>0</v>
      </c>
      <c r="AK85" s="293"/>
      <c r="AL85" s="293"/>
      <c r="AM85" s="293"/>
      <c r="AN85" s="318"/>
      <c r="AO85" s="94"/>
    </row>
    <row r="86" spans="1:41" ht="20.45" customHeight="1" x14ac:dyDescent="0.25">
      <c r="A86" s="1766">
        <v>47</v>
      </c>
      <c r="B86" s="1761" t="s">
        <v>68</v>
      </c>
      <c r="C86" s="46"/>
      <c r="D86" s="239">
        <f>'Team 1'!D86</f>
        <v>0</v>
      </c>
      <c r="E86" s="1217" t="s">
        <v>3485</v>
      </c>
      <c r="F86" s="1217" t="s">
        <v>3451</v>
      </c>
      <c r="G86" s="1217"/>
      <c r="H86" s="1216"/>
      <c r="I86" s="252" t="str">
        <f t="shared" si="12"/>
        <v xml:space="preserve">Ellie </v>
      </c>
      <c r="J86" s="24" t="str">
        <f t="shared" si="13"/>
        <v>,Ellie</v>
      </c>
      <c r="K86" s="57">
        <f t="shared" si="11"/>
        <v>0</v>
      </c>
      <c r="L86" s="30" t="str">
        <f t="shared" si="14"/>
        <v>000100</v>
      </c>
      <c r="M86" s="50">
        <f t="shared" ref="M86:M93" si="18">IF(K86=0,0,IF(K86&lt;9,"TOO YOUNG",IF(K86&lt;16,"OK","NOT ELIGIBLE")))</f>
        <v>0</v>
      </c>
      <c r="N86" s="9"/>
      <c r="O86" s="94"/>
      <c r="P86" s="94"/>
      <c r="Q86" s="9"/>
      <c r="R86" s="9"/>
      <c r="S86" s="9"/>
      <c r="T86" s="9"/>
      <c r="U86" s="9"/>
      <c r="V86" s="9"/>
      <c r="W86" s="9"/>
      <c r="X86" s="9"/>
      <c r="Y86" s="9"/>
      <c r="Z86" s="9"/>
      <c r="AA86" s="9"/>
      <c r="AB86" s="9"/>
      <c r="AC86" s="9"/>
      <c r="AD86" s="1683">
        <v>47</v>
      </c>
      <c r="AE86" s="1681" t="s">
        <v>68</v>
      </c>
      <c r="AF86" s="288"/>
      <c r="AG86" s="76"/>
      <c r="AH86" s="293" t="str">
        <f t="shared" si="15"/>
        <v>966229</v>
      </c>
      <c r="AI86" s="293" t="str">
        <f t="shared" si="15"/>
        <v>Ellie</v>
      </c>
      <c r="AJ86" s="293">
        <f t="shared" si="15"/>
        <v>0</v>
      </c>
      <c r="AK86" s="293"/>
      <c r="AL86" s="293"/>
      <c r="AM86" s="293"/>
      <c r="AN86" s="318"/>
      <c r="AO86" s="94"/>
    </row>
    <row r="87" spans="1:41" ht="20.45" customHeight="1" x14ac:dyDescent="0.25">
      <c r="A87" s="1767"/>
      <c r="B87" s="1762"/>
      <c r="C87" s="43"/>
      <c r="D87" s="239">
        <f>'Team 1'!D87</f>
        <v>0</v>
      </c>
      <c r="E87" s="1217" t="s">
        <v>3503</v>
      </c>
      <c r="F87" s="1217" t="s">
        <v>3463</v>
      </c>
      <c r="G87" s="1217"/>
      <c r="H87" s="1216"/>
      <c r="I87" s="252" t="str">
        <f t="shared" si="12"/>
        <v xml:space="preserve">Abbie </v>
      </c>
      <c r="J87" s="24" t="str">
        <f t="shared" si="13"/>
        <v>,Abbie</v>
      </c>
      <c r="K87" s="57">
        <f t="shared" si="11"/>
        <v>0</v>
      </c>
      <c r="L87" s="30" t="str">
        <f t="shared" si="14"/>
        <v>000100</v>
      </c>
      <c r="M87" s="50">
        <f t="shared" si="18"/>
        <v>0</v>
      </c>
      <c r="N87" s="9"/>
      <c r="O87" s="94"/>
      <c r="P87" s="94"/>
      <c r="Q87" s="9"/>
      <c r="R87" s="9"/>
      <c r="S87" s="9"/>
      <c r="T87" s="9"/>
      <c r="U87" s="9"/>
      <c r="V87" s="9"/>
      <c r="W87" s="9"/>
      <c r="X87" s="9"/>
      <c r="Y87" s="9"/>
      <c r="Z87" s="9"/>
      <c r="AA87" s="9"/>
      <c r="AB87" s="9"/>
      <c r="AC87" s="9"/>
      <c r="AD87" s="1683"/>
      <c r="AE87" s="1682"/>
      <c r="AF87" s="289"/>
      <c r="AG87" s="77"/>
      <c r="AH87" s="293" t="str">
        <f t="shared" si="15"/>
        <v>976200</v>
      </c>
      <c r="AI87" s="293" t="str">
        <f t="shared" si="15"/>
        <v>Abbie</v>
      </c>
      <c r="AJ87" s="293">
        <f t="shared" si="15"/>
        <v>0</v>
      </c>
      <c r="AK87" s="293"/>
      <c r="AL87" s="293"/>
      <c r="AM87" s="293"/>
      <c r="AN87" s="318"/>
      <c r="AO87" s="94"/>
    </row>
    <row r="88" spans="1:41" ht="20.45" customHeight="1" x14ac:dyDescent="0.25">
      <c r="A88" s="1767"/>
      <c r="B88" s="1762"/>
      <c r="C88" s="43"/>
      <c r="D88" s="239">
        <f>'Team 1'!D88</f>
        <v>0</v>
      </c>
      <c r="E88" s="1217" t="s">
        <v>3482</v>
      </c>
      <c r="F88" s="1217" t="s">
        <v>3449</v>
      </c>
      <c r="G88" s="1217"/>
      <c r="H88" s="1216"/>
      <c r="I88" s="252" t="str">
        <f t="shared" si="12"/>
        <v xml:space="preserve">Lottie </v>
      </c>
      <c r="J88" s="24" t="str">
        <f t="shared" si="13"/>
        <v>,Lottie</v>
      </c>
      <c r="K88" s="57">
        <f t="shared" si="11"/>
        <v>0</v>
      </c>
      <c r="L88" s="30" t="str">
        <f t="shared" si="14"/>
        <v>000100</v>
      </c>
      <c r="M88" s="50">
        <f t="shared" si="18"/>
        <v>0</v>
      </c>
      <c r="N88" s="9"/>
      <c r="O88" s="94"/>
      <c r="P88" s="94"/>
      <c r="Q88" s="9"/>
      <c r="R88" s="9"/>
      <c r="S88" s="9"/>
      <c r="T88" s="9"/>
      <c r="U88" s="9"/>
      <c r="V88" s="9"/>
      <c r="W88" s="9"/>
      <c r="X88" s="9"/>
      <c r="Y88" s="9"/>
      <c r="Z88" s="9"/>
      <c r="AA88" s="9"/>
      <c r="AB88" s="9"/>
      <c r="AC88" s="9"/>
      <c r="AD88" s="1683"/>
      <c r="AE88" s="1682"/>
      <c r="AF88" s="289"/>
      <c r="AG88" s="77"/>
      <c r="AH88" s="293" t="str">
        <f t="shared" si="15"/>
        <v>894295</v>
      </c>
      <c r="AI88" s="293" t="str">
        <f t="shared" si="15"/>
        <v>Lottie</v>
      </c>
      <c r="AJ88" s="293">
        <f t="shared" si="15"/>
        <v>0</v>
      </c>
      <c r="AK88" s="293"/>
      <c r="AL88" s="293"/>
      <c r="AM88" s="293"/>
      <c r="AN88" s="318"/>
      <c r="AO88" s="94"/>
    </row>
    <row r="89" spans="1:41" ht="20.45" customHeight="1" x14ac:dyDescent="0.25">
      <c r="A89" s="1768"/>
      <c r="B89" s="1762"/>
      <c r="C89" s="43"/>
      <c r="D89" s="239">
        <f>'Team 1'!D89</f>
        <v>0</v>
      </c>
      <c r="E89" s="1217" t="s">
        <v>3483</v>
      </c>
      <c r="F89" s="1217" t="s">
        <v>3449</v>
      </c>
      <c r="G89" s="1217"/>
      <c r="H89" s="1216"/>
      <c r="I89" s="252" t="str">
        <f t="shared" si="12"/>
        <v xml:space="preserve">Lottie </v>
      </c>
      <c r="J89" s="24" t="str">
        <f t="shared" si="13"/>
        <v>,Lottie</v>
      </c>
      <c r="K89" s="57">
        <f t="shared" si="11"/>
        <v>0</v>
      </c>
      <c r="L89" s="30" t="str">
        <f t="shared" si="14"/>
        <v>000100</v>
      </c>
      <c r="M89" s="50">
        <f t="shared" si="18"/>
        <v>0</v>
      </c>
      <c r="N89" s="9"/>
      <c r="O89" s="94"/>
      <c r="P89" s="94"/>
      <c r="Q89" s="9"/>
      <c r="R89" s="9"/>
      <c r="S89" s="9"/>
      <c r="T89" s="9"/>
      <c r="U89" s="9"/>
      <c r="V89" s="9"/>
      <c r="W89" s="9"/>
      <c r="X89" s="9"/>
      <c r="Y89" s="9"/>
      <c r="Z89" s="9"/>
      <c r="AA89" s="9"/>
      <c r="AB89" s="9"/>
      <c r="AC89" s="9"/>
      <c r="AD89" s="1683"/>
      <c r="AE89" s="1682"/>
      <c r="AF89" s="289"/>
      <c r="AG89" s="77"/>
      <c r="AH89" s="293" t="str">
        <f t="shared" si="15"/>
        <v>962343</v>
      </c>
      <c r="AI89" s="293" t="str">
        <f t="shared" si="15"/>
        <v>Lottie</v>
      </c>
      <c r="AJ89" s="293">
        <f t="shared" si="15"/>
        <v>0</v>
      </c>
      <c r="AK89" s="293"/>
      <c r="AL89" s="293"/>
      <c r="AM89" s="293"/>
      <c r="AN89" s="318"/>
      <c r="AO89" s="94"/>
    </row>
    <row r="90" spans="1:41" ht="20.45" customHeight="1" x14ac:dyDescent="0.25">
      <c r="A90" s="1766">
        <v>48</v>
      </c>
      <c r="B90" s="1761" t="s">
        <v>69</v>
      </c>
      <c r="C90" s="46"/>
      <c r="D90" s="239">
        <f>'Team 1'!D90</f>
        <v>0</v>
      </c>
      <c r="E90" s="1217" t="s">
        <v>3487</v>
      </c>
      <c r="F90" s="1217" t="s">
        <v>3452</v>
      </c>
      <c r="G90" s="1217"/>
      <c r="H90" s="1216"/>
      <c r="I90" s="252" t="str">
        <f t="shared" si="12"/>
        <v xml:space="preserve">Marcus </v>
      </c>
      <c r="J90" s="24" t="str">
        <f t="shared" si="13"/>
        <v>,Marcus</v>
      </c>
      <c r="K90" s="57">
        <f t="shared" si="11"/>
        <v>0</v>
      </c>
      <c r="L90" s="30" t="str">
        <f t="shared" si="14"/>
        <v>000100</v>
      </c>
      <c r="M90" s="50">
        <f t="shared" si="18"/>
        <v>0</v>
      </c>
      <c r="N90" s="9"/>
      <c r="O90" s="94"/>
      <c r="P90" s="94"/>
      <c r="Q90" s="9"/>
      <c r="R90" s="9"/>
      <c r="S90" s="9"/>
      <c r="T90" s="9"/>
      <c r="U90" s="9"/>
      <c r="V90" s="9"/>
      <c r="W90" s="9"/>
      <c r="X90" s="9"/>
      <c r="Y90" s="9"/>
      <c r="Z90" s="9"/>
      <c r="AA90" s="9"/>
      <c r="AB90" s="9"/>
      <c r="AC90" s="9"/>
      <c r="AD90" s="1683">
        <v>48</v>
      </c>
      <c r="AE90" s="1681" t="s">
        <v>69</v>
      </c>
      <c r="AF90" s="288"/>
      <c r="AG90" s="76"/>
      <c r="AH90" s="293" t="str">
        <f t="shared" si="15"/>
        <v>553294</v>
      </c>
      <c r="AI90" s="293" t="str">
        <f t="shared" si="15"/>
        <v>Marcus</v>
      </c>
      <c r="AJ90" s="293">
        <f t="shared" si="15"/>
        <v>0</v>
      </c>
      <c r="AK90" s="293"/>
      <c r="AL90" s="293"/>
      <c r="AM90" s="293"/>
      <c r="AN90" s="318"/>
      <c r="AO90" s="94"/>
    </row>
    <row r="91" spans="1:41" ht="20.45" customHeight="1" x14ac:dyDescent="0.25">
      <c r="A91" s="1767"/>
      <c r="B91" s="1762"/>
      <c r="C91" s="43"/>
      <c r="D91" s="239">
        <f>'Team 1'!D91</f>
        <v>0</v>
      </c>
      <c r="E91" s="1217" t="s">
        <v>3497</v>
      </c>
      <c r="F91" s="1217" t="s">
        <v>3459</v>
      </c>
      <c r="G91" s="1217"/>
      <c r="H91" s="1216"/>
      <c r="I91" s="252" t="str">
        <f t="shared" si="12"/>
        <v xml:space="preserve">Joshua </v>
      </c>
      <c r="J91" s="24" t="str">
        <f t="shared" si="13"/>
        <v>,Joshua</v>
      </c>
      <c r="K91" s="57">
        <f t="shared" si="11"/>
        <v>0</v>
      </c>
      <c r="L91" s="30" t="str">
        <f t="shared" si="14"/>
        <v>000100</v>
      </c>
      <c r="M91" s="50">
        <f t="shared" si="18"/>
        <v>0</v>
      </c>
      <c r="N91" s="9"/>
      <c r="O91" s="94"/>
      <c r="P91" s="94"/>
      <c r="Q91" s="9"/>
      <c r="R91" s="9"/>
      <c r="S91" s="9"/>
      <c r="T91" s="9"/>
      <c r="U91" s="9"/>
      <c r="V91" s="9"/>
      <c r="W91" s="9"/>
      <c r="X91" s="9"/>
      <c r="Y91" s="9"/>
      <c r="Z91" s="9"/>
      <c r="AA91" s="9"/>
      <c r="AB91" s="9"/>
      <c r="AC91" s="9"/>
      <c r="AD91" s="1683"/>
      <c r="AE91" s="1682"/>
      <c r="AF91" s="289"/>
      <c r="AG91" s="77"/>
      <c r="AH91" s="293" t="str">
        <f t="shared" si="15"/>
        <v>799570</v>
      </c>
      <c r="AI91" s="293" t="str">
        <f t="shared" si="15"/>
        <v>Joshua</v>
      </c>
      <c r="AJ91" s="293">
        <f t="shared" si="15"/>
        <v>0</v>
      </c>
      <c r="AK91" s="293"/>
      <c r="AL91" s="293"/>
      <c r="AM91" s="293"/>
      <c r="AN91" s="318"/>
      <c r="AO91" s="94"/>
    </row>
    <row r="92" spans="1:41" ht="20.45" customHeight="1" x14ac:dyDescent="0.25">
      <c r="A92" s="1767"/>
      <c r="B92" s="1762"/>
      <c r="C92" s="43"/>
      <c r="D92" s="239">
        <f>'Team 1'!D92</f>
        <v>0</v>
      </c>
      <c r="E92" s="1217" t="s">
        <v>3488</v>
      </c>
      <c r="F92" s="1217" t="s">
        <v>3453</v>
      </c>
      <c r="G92" s="1217"/>
      <c r="H92" s="1216"/>
      <c r="I92" s="252" t="str">
        <f t="shared" si="12"/>
        <v xml:space="preserve">Tyler </v>
      </c>
      <c r="J92" s="24" t="str">
        <f t="shared" si="13"/>
        <v>,Tyler</v>
      </c>
      <c r="K92" s="57">
        <f t="shared" si="11"/>
        <v>0</v>
      </c>
      <c r="L92" s="30" t="str">
        <f t="shared" si="14"/>
        <v>000100</v>
      </c>
      <c r="M92" s="50">
        <f t="shared" si="18"/>
        <v>0</v>
      </c>
      <c r="N92" s="9"/>
      <c r="O92" s="94"/>
      <c r="P92" s="94"/>
      <c r="Q92" s="9"/>
      <c r="R92" s="9"/>
      <c r="S92" s="9"/>
      <c r="T92" s="9"/>
      <c r="U92" s="9"/>
      <c r="V92" s="9"/>
      <c r="W92" s="9"/>
      <c r="X92" s="9"/>
      <c r="Y92" s="9"/>
      <c r="Z92" s="9"/>
      <c r="AA92" s="9"/>
      <c r="AB92" s="9"/>
      <c r="AC92" s="9"/>
      <c r="AD92" s="1683"/>
      <c r="AE92" s="1682"/>
      <c r="AF92" s="289"/>
      <c r="AG92" s="77"/>
      <c r="AH92" s="293" t="str">
        <f t="shared" si="15"/>
        <v>1207976</v>
      </c>
      <c r="AI92" s="293" t="str">
        <f t="shared" si="15"/>
        <v>Tyler</v>
      </c>
      <c r="AJ92" s="293">
        <f t="shared" si="15"/>
        <v>0</v>
      </c>
      <c r="AK92" s="293"/>
      <c r="AL92" s="293"/>
      <c r="AM92" s="293"/>
      <c r="AN92" s="318"/>
      <c r="AO92" s="94"/>
    </row>
    <row r="93" spans="1:41" ht="20.45" customHeight="1" x14ac:dyDescent="0.25">
      <c r="A93" s="1768"/>
      <c r="B93" s="1762"/>
      <c r="C93" s="43"/>
      <c r="D93" s="239">
        <f>'Team 1'!D93</f>
        <v>0</v>
      </c>
      <c r="E93" s="1217" t="s">
        <v>3486</v>
      </c>
      <c r="F93" s="1217" t="s">
        <v>3361</v>
      </c>
      <c r="G93" s="1217"/>
      <c r="H93" s="1216"/>
      <c r="I93" s="252" t="str">
        <f t="shared" si="12"/>
        <v xml:space="preserve">Jamie </v>
      </c>
      <c r="J93" s="24" t="str">
        <f t="shared" si="13"/>
        <v>,Jamie</v>
      </c>
      <c r="K93" s="57">
        <f t="shared" si="11"/>
        <v>0</v>
      </c>
      <c r="L93" s="30" t="str">
        <f t="shared" si="14"/>
        <v>000100</v>
      </c>
      <c r="M93" s="50">
        <f t="shared" si="18"/>
        <v>0</v>
      </c>
      <c r="N93" s="9"/>
      <c r="O93" s="94"/>
      <c r="P93" s="94"/>
      <c r="Q93" s="9"/>
      <c r="R93" s="9"/>
      <c r="S93" s="9"/>
      <c r="T93" s="9"/>
      <c r="U93" s="9"/>
      <c r="V93" s="9"/>
      <c r="W93" s="9"/>
      <c r="X93" s="9"/>
      <c r="Y93" s="9"/>
      <c r="Z93" s="9"/>
      <c r="AA93" s="9"/>
      <c r="AB93" s="9"/>
      <c r="AC93" s="9"/>
      <c r="AD93" s="1683"/>
      <c r="AE93" s="1682"/>
      <c r="AF93" s="289"/>
      <c r="AG93" s="77"/>
      <c r="AH93" s="293" t="str">
        <f t="shared" si="15"/>
        <v>1144533</v>
      </c>
      <c r="AI93" s="293" t="str">
        <f t="shared" si="15"/>
        <v>Jamie</v>
      </c>
      <c r="AJ93" s="293">
        <f t="shared" si="15"/>
        <v>0</v>
      </c>
      <c r="AK93" s="293"/>
      <c r="AL93" s="293"/>
      <c r="AM93" s="293"/>
      <c r="AN93" s="318"/>
      <c r="AO93" s="94"/>
    </row>
    <row r="94" spans="1:41" ht="20.45" customHeight="1" x14ac:dyDescent="0.25">
      <c r="A94" s="1709">
        <v>49</v>
      </c>
      <c r="B94" s="1710" t="s">
        <v>82</v>
      </c>
      <c r="C94" s="47"/>
      <c r="D94" s="239">
        <f>'Team 1'!D94</f>
        <v>0</v>
      </c>
      <c r="E94" s="1217" t="s">
        <v>3492</v>
      </c>
      <c r="F94" s="1217" t="s">
        <v>3456</v>
      </c>
      <c r="G94" s="1217"/>
      <c r="H94" s="1216"/>
      <c r="I94" s="252" t="str">
        <f t="shared" si="12"/>
        <v xml:space="preserve">Kaitlyn </v>
      </c>
      <c r="J94" s="24" t="str">
        <f t="shared" si="13"/>
        <v>,Kaitlyn</v>
      </c>
      <c r="K94" s="57">
        <f t="shared" si="11"/>
        <v>0</v>
      </c>
      <c r="L94" s="30" t="str">
        <f t="shared" si="14"/>
        <v>000100</v>
      </c>
      <c r="M94" s="31">
        <f t="shared" ref="M94:M105" si="19">IF(K94=0,0,IF(K94&lt;9,"TOO YOUNG",IF(K94&lt;60,"OK","BIT OLD MAYBE")))</f>
        <v>0</v>
      </c>
      <c r="N94" s="9"/>
      <c r="O94" s="94"/>
      <c r="P94" s="94"/>
      <c r="Q94" s="20"/>
      <c r="R94" s="20"/>
      <c r="S94" s="20"/>
      <c r="T94" s="20"/>
      <c r="U94" s="20"/>
      <c r="V94" s="20"/>
      <c r="W94" s="20"/>
      <c r="X94" s="20"/>
      <c r="Y94" s="20"/>
      <c r="Z94" s="20"/>
      <c r="AA94" s="20"/>
      <c r="AB94" s="20"/>
      <c r="AC94" s="20"/>
      <c r="AD94" s="1683">
        <v>49</v>
      </c>
      <c r="AE94" s="1681" t="s">
        <v>82</v>
      </c>
      <c r="AF94" s="288"/>
      <c r="AG94" s="76"/>
      <c r="AH94" s="293" t="str">
        <f t="shared" si="15"/>
        <v>825803</v>
      </c>
      <c r="AI94" s="293" t="str">
        <f t="shared" si="15"/>
        <v>Kaitlyn</v>
      </c>
      <c r="AJ94" s="293">
        <f t="shared" si="15"/>
        <v>0</v>
      </c>
      <c r="AK94" s="293"/>
      <c r="AL94" s="293"/>
      <c r="AM94" s="293"/>
      <c r="AN94" s="318"/>
      <c r="AO94" s="94"/>
    </row>
    <row r="95" spans="1:41" ht="20.45" customHeight="1" x14ac:dyDescent="0.25">
      <c r="A95" s="1709"/>
      <c r="B95" s="1711"/>
      <c r="C95" s="48"/>
      <c r="D95" s="239">
        <f>'Team 1'!D95</f>
        <v>0</v>
      </c>
      <c r="E95" s="1217" t="s">
        <v>3498</v>
      </c>
      <c r="F95" s="1217" t="s">
        <v>3460</v>
      </c>
      <c r="G95" s="1217"/>
      <c r="H95" s="1216"/>
      <c r="I95" s="252" t="str">
        <f t="shared" si="12"/>
        <v xml:space="preserve">Rhiannon </v>
      </c>
      <c r="J95" s="24" t="str">
        <f t="shared" si="13"/>
        <v>,Rhiannon</v>
      </c>
      <c r="K95" s="57">
        <f t="shared" si="11"/>
        <v>0</v>
      </c>
      <c r="L95" s="30" t="str">
        <f t="shared" si="14"/>
        <v>000100</v>
      </c>
      <c r="M95" s="31">
        <f t="shared" si="19"/>
        <v>0</v>
      </c>
      <c r="N95" s="9"/>
      <c r="O95" s="94"/>
      <c r="P95" s="94"/>
      <c r="Q95" s="20"/>
      <c r="R95" s="20"/>
      <c r="S95" s="20"/>
      <c r="T95" s="20"/>
      <c r="U95" s="20"/>
      <c r="V95" s="20"/>
      <c r="W95" s="20"/>
      <c r="X95" s="20"/>
      <c r="Y95" s="20"/>
      <c r="Z95" s="20"/>
      <c r="AA95" s="20"/>
      <c r="AB95" s="20"/>
      <c r="AC95" s="20"/>
      <c r="AD95" s="1683"/>
      <c r="AE95" s="1682"/>
      <c r="AF95" s="289"/>
      <c r="AG95" s="77"/>
      <c r="AH95" s="293" t="str">
        <f t="shared" si="15"/>
        <v>894737</v>
      </c>
      <c r="AI95" s="293" t="str">
        <f t="shared" si="15"/>
        <v>Rhiannon</v>
      </c>
      <c r="AJ95" s="293">
        <f t="shared" si="15"/>
        <v>0</v>
      </c>
      <c r="AK95" s="293"/>
      <c r="AL95" s="293"/>
      <c r="AM95" s="293"/>
      <c r="AN95" s="318"/>
      <c r="AO95" s="94"/>
    </row>
    <row r="96" spans="1:41" ht="20.45" customHeight="1" x14ac:dyDescent="0.25">
      <c r="A96" s="1709"/>
      <c r="B96" s="1711"/>
      <c r="C96" s="48"/>
      <c r="D96" s="239">
        <f>'Team 1'!D96</f>
        <v>0</v>
      </c>
      <c r="E96" s="1217" t="s">
        <v>3491</v>
      </c>
      <c r="F96" s="1217" t="s">
        <v>3455</v>
      </c>
      <c r="G96" s="1217"/>
      <c r="H96" s="1216"/>
      <c r="I96" s="252" t="str">
        <f t="shared" si="12"/>
        <v xml:space="preserve">Aiyana </v>
      </c>
      <c r="J96" s="24" t="str">
        <f t="shared" si="13"/>
        <v>,Aiyana</v>
      </c>
      <c r="K96" s="57">
        <f t="shared" si="11"/>
        <v>0</v>
      </c>
      <c r="L96" s="30" t="str">
        <f t="shared" si="14"/>
        <v>000100</v>
      </c>
      <c r="M96" s="31">
        <f t="shared" si="19"/>
        <v>0</v>
      </c>
      <c r="N96" s="9"/>
      <c r="O96" s="94"/>
      <c r="P96" s="94"/>
      <c r="Q96" s="20"/>
      <c r="R96" s="20"/>
      <c r="S96" s="20"/>
      <c r="T96" s="20"/>
      <c r="U96" s="20"/>
      <c r="V96" s="20"/>
      <c r="W96" s="20"/>
      <c r="X96" s="20"/>
      <c r="Y96" s="20"/>
      <c r="Z96" s="20"/>
      <c r="AA96" s="20"/>
      <c r="AB96" s="20"/>
      <c r="AC96" s="20"/>
      <c r="AD96" s="1683"/>
      <c r="AE96" s="1682"/>
      <c r="AF96" s="289"/>
      <c r="AG96" s="77"/>
      <c r="AH96" s="293" t="str">
        <f t="shared" si="15"/>
        <v>526347</v>
      </c>
      <c r="AI96" s="293" t="str">
        <f t="shared" si="15"/>
        <v>Aiyana</v>
      </c>
      <c r="AJ96" s="293">
        <f t="shared" si="15"/>
        <v>0</v>
      </c>
      <c r="AK96" s="293"/>
      <c r="AL96" s="293"/>
      <c r="AM96" s="293"/>
      <c r="AN96" s="318"/>
      <c r="AO96" s="94"/>
    </row>
    <row r="97" spans="1:41" ht="20.45" customHeight="1" x14ac:dyDescent="0.25">
      <c r="A97" s="1709"/>
      <c r="B97" s="1711"/>
      <c r="C97" s="48"/>
      <c r="D97" s="239">
        <f>'Team 1'!D97</f>
        <v>0</v>
      </c>
      <c r="E97" s="1217" t="s">
        <v>3490</v>
      </c>
      <c r="F97" s="1217" t="s">
        <v>3443</v>
      </c>
      <c r="G97" s="1217"/>
      <c r="H97" s="1216"/>
      <c r="I97" s="252" t="str">
        <f t="shared" si="12"/>
        <v xml:space="preserve">Grace </v>
      </c>
      <c r="J97" s="24" t="str">
        <f t="shared" si="13"/>
        <v>,Grace</v>
      </c>
      <c r="K97" s="57">
        <f t="shared" si="11"/>
        <v>0</v>
      </c>
      <c r="L97" s="30" t="str">
        <f t="shared" si="14"/>
        <v>000100</v>
      </c>
      <c r="M97" s="31">
        <f t="shared" si="19"/>
        <v>0</v>
      </c>
      <c r="N97" s="9"/>
      <c r="O97" s="94"/>
      <c r="P97" s="94"/>
      <c r="Q97" s="20"/>
      <c r="R97" s="20"/>
      <c r="S97" s="20"/>
      <c r="T97" s="20"/>
      <c r="U97" s="20"/>
      <c r="V97" s="20"/>
      <c r="W97" s="20"/>
      <c r="X97" s="20"/>
      <c r="Y97" s="20"/>
      <c r="Z97" s="20"/>
      <c r="AA97" s="20"/>
      <c r="AB97" s="20"/>
      <c r="AC97" s="20"/>
      <c r="AD97" s="1683"/>
      <c r="AE97" s="1682"/>
      <c r="AF97" s="289"/>
      <c r="AG97" s="77"/>
      <c r="AH97" s="293" t="str">
        <f t="shared" si="15"/>
        <v>324604</v>
      </c>
      <c r="AI97" s="293" t="str">
        <f t="shared" si="15"/>
        <v>Grace</v>
      </c>
      <c r="AJ97" s="293">
        <f t="shared" si="15"/>
        <v>0</v>
      </c>
      <c r="AK97" s="293"/>
      <c r="AL97" s="293"/>
      <c r="AM97" s="293"/>
      <c r="AN97" s="318"/>
      <c r="AO97" s="94"/>
    </row>
    <row r="98" spans="1:41" ht="20.45" customHeight="1" x14ac:dyDescent="0.25">
      <c r="A98" s="1709"/>
      <c r="B98" s="1711"/>
      <c r="C98" s="47"/>
      <c r="D98" s="239">
        <f>'Team 1'!D98</f>
        <v>0</v>
      </c>
      <c r="E98" s="1217" t="s">
        <v>3504</v>
      </c>
      <c r="F98" s="1217" t="s">
        <v>3363</v>
      </c>
      <c r="G98" s="1217"/>
      <c r="H98" s="1216"/>
      <c r="I98" s="252" t="str">
        <f t="shared" si="12"/>
        <v xml:space="preserve">Charlotte </v>
      </c>
      <c r="J98" s="24" t="str">
        <f t="shared" si="13"/>
        <v>,Charlotte</v>
      </c>
      <c r="K98" s="57">
        <f t="shared" si="11"/>
        <v>0</v>
      </c>
      <c r="L98" s="30" t="str">
        <f t="shared" si="14"/>
        <v>000100</v>
      </c>
      <c r="M98" s="31">
        <f t="shared" si="19"/>
        <v>0</v>
      </c>
      <c r="N98" s="9"/>
      <c r="O98" s="94"/>
      <c r="P98" s="94"/>
      <c r="Q98" s="20"/>
      <c r="R98" s="20"/>
      <c r="S98" s="20"/>
      <c r="T98" s="20"/>
      <c r="U98" s="20"/>
      <c r="V98" s="20"/>
      <c r="W98" s="20"/>
      <c r="X98" s="20"/>
      <c r="Y98" s="20"/>
      <c r="Z98" s="20"/>
      <c r="AA98" s="20"/>
      <c r="AB98" s="20"/>
      <c r="AC98" s="20"/>
      <c r="AD98" s="1683"/>
      <c r="AE98" s="1682"/>
      <c r="AF98" s="288"/>
      <c r="AG98" s="76"/>
      <c r="AH98" s="293" t="str">
        <f t="shared" si="15"/>
        <v>807656</v>
      </c>
      <c r="AI98" s="293" t="str">
        <f t="shared" si="15"/>
        <v>Charlotte</v>
      </c>
      <c r="AJ98" s="293">
        <f t="shared" si="15"/>
        <v>0</v>
      </c>
      <c r="AK98" s="293"/>
      <c r="AL98" s="293"/>
      <c r="AM98" s="293"/>
      <c r="AN98" s="318"/>
      <c r="AO98" s="94"/>
    </row>
    <row r="99" spans="1:41" ht="20.45" customHeight="1" x14ac:dyDescent="0.25">
      <c r="A99" s="1709"/>
      <c r="B99" s="1711"/>
      <c r="C99" s="48"/>
      <c r="D99" s="239">
        <f>'Team 1'!D99</f>
        <v>0</v>
      </c>
      <c r="E99" s="1217" t="s">
        <v>3505</v>
      </c>
      <c r="F99" s="1217" t="s">
        <v>3464</v>
      </c>
      <c r="G99" s="1217"/>
      <c r="H99" s="1216"/>
      <c r="I99" s="252" t="str">
        <f t="shared" si="12"/>
        <v xml:space="preserve">Kaelah </v>
      </c>
      <c r="J99" s="24" t="str">
        <f t="shared" si="13"/>
        <v>,Kaelah</v>
      </c>
      <c r="K99" s="57">
        <f t="shared" si="11"/>
        <v>0</v>
      </c>
      <c r="L99" s="30" t="str">
        <f t="shared" si="14"/>
        <v>000100</v>
      </c>
      <c r="M99" s="31">
        <f t="shared" si="19"/>
        <v>0</v>
      </c>
      <c r="N99" s="9"/>
      <c r="O99" s="94"/>
      <c r="P99" s="94"/>
      <c r="Q99" s="20"/>
      <c r="R99" s="20"/>
      <c r="S99" s="20"/>
      <c r="T99" s="20"/>
      <c r="U99" s="20"/>
      <c r="V99" s="20"/>
      <c r="W99" s="20"/>
      <c r="X99" s="20"/>
      <c r="Y99" s="20"/>
      <c r="Z99" s="20"/>
      <c r="AA99" s="20"/>
      <c r="AB99" s="20"/>
      <c r="AC99" s="20"/>
      <c r="AD99" s="1683"/>
      <c r="AE99" s="1682"/>
      <c r="AF99" s="289"/>
      <c r="AG99" s="77"/>
      <c r="AH99" s="293" t="str">
        <f t="shared" si="15"/>
        <v>526351</v>
      </c>
      <c r="AI99" s="293" t="str">
        <f t="shared" si="15"/>
        <v>Kaelah</v>
      </c>
      <c r="AJ99" s="293">
        <f t="shared" si="15"/>
        <v>0</v>
      </c>
      <c r="AK99" s="293"/>
      <c r="AL99" s="293"/>
      <c r="AM99" s="293"/>
      <c r="AN99" s="318"/>
      <c r="AO99" s="94"/>
    </row>
    <row r="100" spans="1:41" ht="20.45" customHeight="1" x14ac:dyDescent="0.25">
      <c r="A100" s="1722">
        <v>50</v>
      </c>
      <c r="B100" s="1725" t="s">
        <v>83</v>
      </c>
      <c r="C100" s="48"/>
      <c r="D100" s="239">
        <f>'Team 1'!D100</f>
        <v>0</v>
      </c>
      <c r="E100" s="1217" t="s">
        <v>3466</v>
      </c>
      <c r="F100" s="1217" t="s">
        <v>3439</v>
      </c>
      <c r="G100" s="1217"/>
      <c r="H100" s="1216"/>
      <c r="I100" s="252" t="str">
        <f t="shared" si="12"/>
        <v xml:space="preserve">Miles </v>
      </c>
      <c r="J100" s="24" t="str">
        <f t="shared" si="13"/>
        <v>,Miles</v>
      </c>
      <c r="K100" s="57">
        <f t="shared" ref="K100:K105" si="20">IF(H100=0,0,IF(COUNTBLANK(H100)=1,"",ROUNDDOWN((K$2-H100)/365.25,0)))</f>
        <v>0</v>
      </c>
      <c r="L100" s="30" t="str">
        <f t="shared" si="14"/>
        <v>000100</v>
      </c>
      <c r="M100" s="31">
        <f t="shared" si="19"/>
        <v>0</v>
      </c>
      <c r="N100" s="9"/>
      <c r="O100" s="94"/>
      <c r="P100" s="94"/>
      <c r="Q100" s="20"/>
      <c r="R100" s="20"/>
      <c r="S100" s="20"/>
      <c r="T100" s="20"/>
      <c r="U100" s="20"/>
      <c r="V100" s="20"/>
      <c r="W100" s="20"/>
      <c r="X100" s="20"/>
      <c r="Y100" s="20"/>
      <c r="Z100" s="20"/>
      <c r="AA100" s="20"/>
      <c r="AB100" s="20"/>
      <c r="AC100" s="20"/>
      <c r="AD100" s="1683">
        <v>50</v>
      </c>
      <c r="AE100" s="1681" t="s">
        <v>83</v>
      </c>
      <c r="AF100" s="289"/>
      <c r="AG100" s="77"/>
      <c r="AH100" s="293" t="str">
        <f t="shared" si="15"/>
        <v>546453</v>
      </c>
      <c r="AI100" s="293" t="str">
        <f t="shared" si="15"/>
        <v>Miles</v>
      </c>
      <c r="AJ100" s="293">
        <f t="shared" si="15"/>
        <v>0</v>
      </c>
      <c r="AK100" s="293"/>
      <c r="AL100" s="293"/>
      <c r="AM100" s="293"/>
      <c r="AN100" s="318"/>
      <c r="AO100" s="94"/>
    </row>
    <row r="101" spans="1:41" ht="20.45" customHeight="1" x14ac:dyDescent="0.25">
      <c r="A101" s="1723"/>
      <c r="B101" s="1726"/>
      <c r="C101" s="48"/>
      <c r="D101" s="239">
        <f>'Team 1'!D101</f>
        <v>0</v>
      </c>
      <c r="E101" s="1217" t="s">
        <v>3494</v>
      </c>
      <c r="F101" s="1217" t="s">
        <v>3457</v>
      </c>
      <c r="G101" s="1217"/>
      <c r="H101" s="1216"/>
      <c r="I101" s="252" t="str">
        <f t="shared" si="12"/>
        <v xml:space="preserve">Ryan </v>
      </c>
      <c r="J101" s="24" t="str">
        <f t="shared" si="13"/>
        <v>,Ryan</v>
      </c>
      <c r="K101" s="57">
        <f t="shared" si="20"/>
        <v>0</v>
      </c>
      <c r="L101" s="30" t="str">
        <f t="shared" si="14"/>
        <v>000100</v>
      </c>
      <c r="M101" s="31">
        <f t="shared" si="19"/>
        <v>0</v>
      </c>
      <c r="N101" s="9"/>
      <c r="O101" s="94"/>
      <c r="P101" s="94"/>
      <c r="Q101" s="20"/>
      <c r="R101" s="20"/>
      <c r="S101" s="20"/>
      <c r="T101" s="20"/>
      <c r="U101" s="20"/>
      <c r="V101" s="20"/>
      <c r="W101" s="20"/>
      <c r="X101" s="20"/>
      <c r="Y101" s="20"/>
      <c r="Z101" s="20"/>
      <c r="AA101" s="20"/>
      <c r="AB101" s="20"/>
      <c r="AC101" s="20"/>
      <c r="AD101" s="1683"/>
      <c r="AE101" s="1681"/>
      <c r="AF101" s="289"/>
      <c r="AG101" s="77"/>
      <c r="AH101" s="293" t="str">
        <f t="shared" si="15"/>
        <v>26406</v>
      </c>
      <c r="AI101" s="293" t="str">
        <f t="shared" si="15"/>
        <v>Ryan</v>
      </c>
      <c r="AJ101" s="293">
        <f t="shared" si="15"/>
        <v>0</v>
      </c>
      <c r="AK101" s="293"/>
      <c r="AL101" s="293"/>
      <c r="AM101" s="293"/>
      <c r="AN101" s="318"/>
      <c r="AO101" s="94"/>
    </row>
    <row r="102" spans="1:41" ht="20.45" customHeight="1" x14ac:dyDescent="0.25">
      <c r="A102" s="1723"/>
      <c r="B102" s="1726"/>
      <c r="C102" s="39"/>
      <c r="D102" s="239">
        <f>'Team 1'!D102</f>
        <v>0</v>
      </c>
      <c r="E102" s="1217" t="s">
        <v>3495</v>
      </c>
      <c r="F102" s="1217" t="s">
        <v>3342</v>
      </c>
      <c r="G102" s="1217"/>
      <c r="H102" s="1216"/>
      <c r="I102" s="56"/>
      <c r="J102" s="56"/>
      <c r="K102" s="57">
        <f t="shared" si="20"/>
        <v>0</v>
      </c>
      <c r="L102" s="30" t="str">
        <f t="shared" si="14"/>
        <v>000100</v>
      </c>
      <c r="M102" s="31">
        <f t="shared" si="19"/>
        <v>0</v>
      </c>
      <c r="N102" s="9"/>
      <c r="O102" s="94"/>
      <c r="P102" s="94"/>
      <c r="Q102" s="20"/>
      <c r="R102" s="20"/>
      <c r="S102" s="20"/>
      <c r="T102" s="20"/>
      <c r="U102" s="20"/>
      <c r="V102" s="20"/>
      <c r="W102" s="20"/>
      <c r="X102" s="20"/>
      <c r="Y102" s="20"/>
      <c r="Z102" s="20"/>
      <c r="AA102" s="20"/>
      <c r="AB102" s="20"/>
      <c r="AC102" s="20"/>
      <c r="AD102" s="1683"/>
      <c r="AE102" s="1681"/>
      <c r="AF102" s="301"/>
      <c r="AG102" s="302"/>
      <c r="AH102" s="293" t="str">
        <f t="shared" si="15"/>
        <v>211202</v>
      </c>
      <c r="AI102" s="293" t="str">
        <f t="shared" si="15"/>
        <v>Matthew</v>
      </c>
      <c r="AJ102" s="293">
        <f t="shared" si="15"/>
        <v>0</v>
      </c>
      <c r="AK102" s="293"/>
      <c r="AL102" s="293"/>
      <c r="AM102" s="293"/>
      <c r="AN102" s="318"/>
      <c r="AO102" s="94"/>
    </row>
    <row r="103" spans="1:41" ht="20.45" customHeight="1" x14ac:dyDescent="0.25">
      <c r="A103" s="1723"/>
      <c r="B103" s="1726"/>
      <c r="C103" s="39"/>
      <c r="D103" s="239">
        <f>'Team 1'!D103</f>
        <v>0</v>
      </c>
      <c r="E103" s="1217" t="s">
        <v>3493</v>
      </c>
      <c r="F103" s="1217" t="s">
        <v>3452</v>
      </c>
      <c r="G103" s="1217"/>
      <c r="H103" s="1216"/>
      <c r="I103" s="56"/>
      <c r="J103" s="56"/>
      <c r="K103" s="57">
        <f t="shared" si="20"/>
        <v>0</v>
      </c>
      <c r="L103" s="30" t="str">
        <f t="shared" si="14"/>
        <v>000100</v>
      </c>
      <c r="M103" s="31">
        <f t="shared" si="19"/>
        <v>0</v>
      </c>
      <c r="N103" s="9"/>
      <c r="O103" s="94"/>
      <c r="P103" s="94"/>
      <c r="Q103" s="20"/>
      <c r="R103" s="20"/>
      <c r="S103" s="20"/>
      <c r="T103" s="20"/>
      <c r="U103" s="20"/>
      <c r="V103" s="20"/>
      <c r="W103" s="20"/>
      <c r="X103" s="20"/>
      <c r="Y103" s="20"/>
      <c r="Z103" s="20"/>
      <c r="AA103" s="20"/>
      <c r="AB103" s="20"/>
      <c r="AC103" s="20"/>
      <c r="AD103" s="1683"/>
      <c r="AE103" s="1681"/>
      <c r="AF103" s="301"/>
      <c r="AG103" s="302"/>
      <c r="AH103" s="293" t="str">
        <f t="shared" si="15"/>
        <v>506302</v>
      </c>
      <c r="AI103" s="293" t="str">
        <f t="shared" si="15"/>
        <v>Marcus</v>
      </c>
      <c r="AJ103" s="293">
        <f t="shared" si="15"/>
        <v>0</v>
      </c>
      <c r="AK103" s="293"/>
      <c r="AL103" s="293"/>
      <c r="AM103" s="293"/>
      <c r="AN103" s="318"/>
      <c r="AO103" s="94"/>
    </row>
    <row r="104" spans="1:41" ht="20.45" customHeight="1" x14ac:dyDescent="0.25">
      <c r="A104" s="1723"/>
      <c r="B104" s="1726"/>
      <c r="C104" s="39"/>
      <c r="D104" s="239">
        <f>'Team 1'!D104</f>
        <v>0</v>
      </c>
      <c r="E104" s="1217" t="s">
        <v>3506</v>
      </c>
      <c r="F104" s="1217" t="s">
        <v>3465</v>
      </c>
      <c r="G104" s="1217"/>
      <c r="H104" s="1216"/>
      <c r="I104" s="56"/>
      <c r="J104" s="56"/>
      <c r="K104" s="57">
        <f t="shared" si="20"/>
        <v>0</v>
      </c>
      <c r="L104" s="30" t="str">
        <f t="shared" si="14"/>
        <v>000100</v>
      </c>
      <c r="M104" s="31">
        <f t="shared" si="19"/>
        <v>0</v>
      </c>
      <c r="N104" s="9"/>
      <c r="O104" s="94"/>
      <c r="P104" s="94"/>
      <c r="Q104" s="20"/>
      <c r="R104" s="20"/>
      <c r="S104" s="20"/>
      <c r="T104" s="20"/>
      <c r="U104" s="20"/>
      <c r="V104" s="20"/>
      <c r="W104" s="20"/>
      <c r="X104" s="20"/>
      <c r="Y104" s="20"/>
      <c r="Z104" s="20"/>
      <c r="AA104" s="20"/>
      <c r="AB104" s="20"/>
      <c r="AC104" s="20"/>
      <c r="AD104" s="1683"/>
      <c r="AE104" s="1681"/>
      <c r="AF104" s="301"/>
      <c r="AG104" s="302"/>
      <c r="AH104" s="293" t="str">
        <f t="shared" si="15"/>
        <v>546454</v>
      </c>
      <c r="AI104" s="293" t="str">
        <f t="shared" si="15"/>
        <v>Owen</v>
      </c>
      <c r="AJ104" s="293">
        <f t="shared" si="15"/>
        <v>0</v>
      </c>
      <c r="AK104" s="293"/>
      <c r="AL104" s="293"/>
      <c r="AM104" s="293"/>
      <c r="AN104" s="318"/>
      <c r="AO104" s="94"/>
    </row>
    <row r="105" spans="1:41" ht="20.45" customHeight="1" x14ac:dyDescent="0.25">
      <c r="A105" s="1724"/>
      <c r="B105" s="1727"/>
      <c r="C105" s="39"/>
      <c r="D105" s="239">
        <f>'Team 1'!D105</f>
        <v>0</v>
      </c>
      <c r="E105" s="1189">
        <v>473595</v>
      </c>
      <c r="F105" s="1217" t="s">
        <v>3570</v>
      </c>
      <c r="G105" s="1217"/>
      <c r="H105" s="1216"/>
      <c r="I105" s="56"/>
      <c r="J105" s="56"/>
      <c r="K105" s="57">
        <f t="shared" si="20"/>
        <v>0</v>
      </c>
      <c r="L105" s="30" t="str">
        <f t="shared" si="14"/>
        <v>000100</v>
      </c>
      <c r="M105" s="31">
        <f t="shared" si="19"/>
        <v>0</v>
      </c>
      <c r="N105" s="9"/>
      <c r="O105" s="94"/>
      <c r="P105" s="94"/>
      <c r="Q105" s="20"/>
      <c r="R105" s="20"/>
      <c r="S105" s="20"/>
      <c r="T105" s="20"/>
      <c r="U105" s="20"/>
      <c r="V105" s="20"/>
      <c r="W105" s="20"/>
      <c r="X105" s="20"/>
      <c r="Y105" s="20"/>
      <c r="Z105" s="20"/>
      <c r="AA105" s="20"/>
      <c r="AB105" s="20"/>
      <c r="AC105" s="20"/>
      <c r="AD105" s="1683"/>
      <c r="AE105" s="1681"/>
      <c r="AF105" s="301"/>
      <c r="AG105" s="302"/>
      <c r="AH105" s="293">
        <f t="shared" si="15"/>
        <v>473595</v>
      </c>
      <c r="AI105" s="293" t="str">
        <f t="shared" si="15"/>
        <v xml:space="preserve">Elliot </v>
      </c>
      <c r="AJ105" s="293">
        <f t="shared" si="15"/>
        <v>0</v>
      </c>
      <c r="AK105" s="293"/>
      <c r="AL105" s="293"/>
      <c r="AM105" s="293"/>
      <c r="AN105" s="318"/>
      <c r="AO105" s="94"/>
    </row>
    <row r="106" spans="1:41" ht="317.45" customHeight="1" x14ac:dyDescent="0.2">
      <c r="A106" s="94"/>
      <c r="B106" s="94"/>
      <c r="C106" s="94"/>
      <c r="D106" s="94"/>
      <c r="E106" s="496"/>
      <c r="F106" s="497"/>
      <c r="G106" s="497"/>
      <c r="H106" s="840"/>
      <c r="I106" s="94"/>
      <c r="J106" s="94"/>
      <c r="K106" s="94"/>
      <c r="L106" s="94"/>
      <c r="M106" s="94"/>
      <c r="Q106" s="94"/>
      <c r="R106" s="94"/>
      <c r="S106" s="94"/>
      <c r="T106" s="94"/>
      <c r="U106" s="94"/>
      <c r="V106" s="94"/>
      <c r="W106" s="94"/>
      <c r="X106" s="94"/>
      <c r="Y106" s="94"/>
      <c r="Z106" s="94"/>
      <c r="AA106" s="94"/>
      <c r="AB106" s="94"/>
      <c r="AC106" s="94"/>
      <c r="AD106" s="94"/>
      <c r="AE106" s="94"/>
      <c r="AF106" s="94"/>
      <c r="AG106" s="94"/>
      <c r="AH106" s="94"/>
      <c r="AI106" s="94"/>
      <c r="AJ106" s="94"/>
      <c r="AK106" s="94"/>
      <c r="AL106" s="94"/>
      <c r="AM106" s="94"/>
      <c r="AN106" s="94"/>
      <c r="AO106" s="94"/>
    </row>
    <row r="107" spans="1:41" ht="20.45" customHeight="1" x14ac:dyDescent="0.2">
      <c r="E107" s="496"/>
      <c r="F107" s="497"/>
      <c r="G107" s="497"/>
      <c r="H107" s="840"/>
    </row>
    <row r="108" spans="1:41" ht="20.45" customHeight="1" x14ac:dyDescent="0.2">
      <c r="E108" s="496"/>
      <c r="F108" s="497"/>
      <c r="G108" s="497"/>
      <c r="H108" s="840"/>
    </row>
    <row r="109" spans="1:41" ht="20.45" customHeight="1" x14ac:dyDescent="0.2">
      <c r="E109" s="496"/>
      <c r="F109" s="497"/>
      <c r="G109" s="497"/>
      <c r="H109" s="840"/>
    </row>
    <row r="110" spans="1:41" ht="20.45" customHeight="1" x14ac:dyDescent="0.2">
      <c r="E110" s="496"/>
      <c r="F110" s="497"/>
      <c r="G110" s="497"/>
      <c r="H110" s="840"/>
    </row>
    <row r="111" spans="1:41" ht="20.45" customHeight="1" x14ac:dyDescent="0.2">
      <c r="E111" s="496"/>
      <c r="F111" s="497"/>
      <c r="G111" s="497"/>
      <c r="H111" s="840"/>
    </row>
    <row r="112" spans="1:41" ht="20.45" customHeight="1" x14ac:dyDescent="0.2">
      <c r="E112" s="496"/>
      <c r="F112" s="497"/>
      <c r="G112" s="497"/>
      <c r="H112" s="840"/>
    </row>
    <row r="113" spans="5:8" ht="20.45" customHeight="1" x14ac:dyDescent="0.2">
      <c r="E113" s="496"/>
      <c r="F113" s="497"/>
      <c r="G113" s="497"/>
      <c r="H113" s="840"/>
    </row>
    <row r="114" spans="5:8" ht="20.45" customHeight="1" x14ac:dyDescent="0.2">
      <c r="E114" s="496"/>
      <c r="F114" s="497"/>
      <c r="G114" s="497"/>
      <c r="H114" s="840"/>
    </row>
    <row r="115" spans="5:8" ht="20.45" customHeight="1" x14ac:dyDescent="0.2">
      <c r="E115" s="496"/>
      <c r="F115" s="497"/>
      <c r="G115" s="497"/>
      <c r="H115" s="840"/>
    </row>
    <row r="116" spans="5:8" ht="20.45" customHeight="1" x14ac:dyDescent="0.2">
      <c r="E116" s="496"/>
      <c r="F116" s="497"/>
      <c r="G116" s="497"/>
      <c r="H116" s="840"/>
    </row>
    <row r="117" spans="5:8" ht="20.45" customHeight="1" x14ac:dyDescent="0.2">
      <c r="E117" s="496"/>
      <c r="F117" s="497"/>
      <c r="G117" s="497"/>
      <c r="H117" s="840"/>
    </row>
    <row r="118" spans="5:8" ht="20.45" customHeight="1" x14ac:dyDescent="0.2">
      <c r="E118" s="496"/>
      <c r="F118" s="497"/>
      <c r="G118" s="497"/>
      <c r="H118" s="840"/>
    </row>
    <row r="119" spans="5:8" ht="20.45" customHeight="1" x14ac:dyDescent="0.2">
      <c r="E119" s="496"/>
      <c r="F119" s="497"/>
      <c r="G119" s="497"/>
      <c r="H119" s="840"/>
    </row>
    <row r="120" spans="5:8" ht="20.45" customHeight="1" x14ac:dyDescent="0.2">
      <c r="E120" s="496"/>
      <c r="F120" s="497"/>
      <c r="G120" s="497"/>
      <c r="H120" s="840"/>
    </row>
    <row r="121" spans="5:8" ht="20.45" customHeight="1" x14ac:dyDescent="0.2">
      <c r="E121" s="496"/>
      <c r="F121" s="497"/>
      <c r="G121" s="497"/>
      <c r="H121" s="840"/>
    </row>
    <row r="122" spans="5:8" ht="20.45" customHeight="1" x14ac:dyDescent="0.2">
      <c r="E122" s="496"/>
      <c r="F122" s="497"/>
      <c r="G122" s="497"/>
      <c r="H122" s="840"/>
    </row>
    <row r="123" spans="5:8" ht="20.45" customHeight="1" x14ac:dyDescent="0.2">
      <c r="E123" s="496"/>
      <c r="F123" s="497"/>
      <c r="G123" s="497"/>
      <c r="H123" s="840"/>
    </row>
    <row r="124" spans="5:8" ht="20.45" customHeight="1" x14ac:dyDescent="0.2">
      <c r="E124" s="496"/>
      <c r="F124" s="497"/>
      <c r="G124" s="497"/>
      <c r="H124" s="840"/>
    </row>
    <row r="125" spans="5:8" ht="20.45" customHeight="1" x14ac:dyDescent="0.2">
      <c r="E125" s="496"/>
      <c r="F125" s="497"/>
      <c r="G125" s="497"/>
      <c r="H125" s="840"/>
    </row>
    <row r="126" spans="5:8" ht="20.45" customHeight="1" x14ac:dyDescent="0.2">
      <c r="E126" s="496"/>
      <c r="F126" s="497"/>
      <c r="G126" s="497"/>
      <c r="H126" s="840"/>
    </row>
    <row r="127" spans="5:8" ht="20.45" customHeight="1" x14ac:dyDescent="0.2">
      <c r="E127" s="496"/>
      <c r="F127" s="497"/>
      <c r="G127" s="497"/>
      <c r="H127" s="840"/>
    </row>
    <row r="128" spans="5:8" ht="20.45" customHeight="1" x14ac:dyDescent="0.2">
      <c r="E128" s="496"/>
      <c r="F128" s="497"/>
      <c r="G128" s="497"/>
      <c r="H128" s="840"/>
    </row>
    <row r="129" spans="5:8" ht="20.45" customHeight="1" x14ac:dyDescent="0.2">
      <c r="E129" s="496"/>
      <c r="F129" s="497"/>
      <c r="G129" s="497"/>
      <c r="H129" s="840"/>
    </row>
    <row r="130" spans="5:8" ht="20.45" customHeight="1" x14ac:dyDescent="0.2">
      <c r="E130" s="496"/>
      <c r="F130" s="497"/>
      <c r="G130" s="497"/>
      <c r="H130" s="840"/>
    </row>
    <row r="131" spans="5:8" ht="20.45" customHeight="1" x14ac:dyDescent="0.2">
      <c r="E131" s="496"/>
      <c r="F131" s="497"/>
      <c r="G131" s="497"/>
      <c r="H131" s="840"/>
    </row>
    <row r="132" spans="5:8" ht="20.45" customHeight="1" x14ac:dyDescent="0.2">
      <c r="E132" s="496"/>
      <c r="F132" s="497"/>
      <c r="G132" s="497"/>
      <c r="H132" s="840"/>
    </row>
    <row r="133" spans="5:8" ht="20.45" customHeight="1" x14ac:dyDescent="0.2">
      <c r="E133" s="496"/>
      <c r="F133" s="497"/>
      <c r="G133" s="497"/>
      <c r="H133" s="840"/>
    </row>
    <row r="134" spans="5:8" ht="20.45" customHeight="1" x14ac:dyDescent="0.2">
      <c r="E134" s="496"/>
      <c r="F134" s="497"/>
      <c r="G134" s="497"/>
      <c r="H134" s="840"/>
    </row>
    <row r="135" spans="5:8" ht="20.45" customHeight="1" x14ac:dyDescent="0.2">
      <c r="E135" s="496"/>
      <c r="F135" s="497"/>
      <c r="G135" s="497"/>
      <c r="H135" s="840"/>
    </row>
    <row r="136" spans="5:8" ht="20.45" customHeight="1" x14ac:dyDescent="0.2">
      <c r="E136" s="496"/>
      <c r="F136" s="497"/>
      <c r="G136" s="497"/>
      <c r="H136" s="840"/>
    </row>
    <row r="137" spans="5:8" ht="20.45" customHeight="1" x14ac:dyDescent="0.2">
      <c r="E137" s="496"/>
      <c r="F137" s="497"/>
      <c r="G137" s="497"/>
      <c r="H137" s="840"/>
    </row>
    <row r="138" spans="5:8" ht="20.45" customHeight="1" x14ac:dyDescent="0.2">
      <c r="E138" s="496"/>
      <c r="F138" s="497"/>
      <c r="G138" s="497"/>
      <c r="H138" s="840"/>
    </row>
    <row r="139" spans="5:8" ht="20.45" customHeight="1" x14ac:dyDescent="0.2">
      <c r="E139" s="496"/>
      <c r="F139" s="497"/>
      <c r="G139" s="497"/>
      <c r="H139" s="840"/>
    </row>
    <row r="140" spans="5:8" ht="20.45" customHeight="1" x14ac:dyDescent="0.2">
      <c r="E140" s="496"/>
      <c r="F140" s="497"/>
      <c r="G140" s="497"/>
      <c r="H140" s="840"/>
    </row>
    <row r="141" spans="5:8" ht="20.45" customHeight="1" x14ac:dyDescent="0.2">
      <c r="E141" s="497"/>
      <c r="F141" s="497"/>
      <c r="G141" s="497"/>
      <c r="H141" s="840"/>
    </row>
    <row r="142" spans="5:8" ht="20.45" customHeight="1" x14ac:dyDescent="0.2">
      <c r="E142" s="497"/>
      <c r="F142" s="497"/>
      <c r="G142" s="497"/>
      <c r="H142" s="840"/>
    </row>
    <row r="143" spans="5:8" ht="20.45" customHeight="1" x14ac:dyDescent="0.2">
      <c r="E143" s="497"/>
      <c r="F143" s="497"/>
      <c r="G143" s="497"/>
      <c r="H143" s="840"/>
    </row>
    <row r="144" spans="5:8" ht="20.45" customHeight="1" x14ac:dyDescent="0.2">
      <c r="E144" s="497"/>
      <c r="F144" s="497"/>
      <c r="G144" s="497"/>
      <c r="H144" s="840"/>
    </row>
    <row r="145" spans="5:8" ht="20.45" customHeight="1" x14ac:dyDescent="0.2">
      <c r="E145" s="497"/>
      <c r="F145" s="497"/>
      <c r="G145" s="497"/>
      <c r="H145" s="840"/>
    </row>
    <row r="146" spans="5:8" ht="20.45" customHeight="1" x14ac:dyDescent="0.2">
      <c r="E146" s="497"/>
      <c r="F146" s="497"/>
      <c r="G146" s="497"/>
      <c r="H146" s="840"/>
    </row>
    <row r="147" spans="5:8" ht="20.45" customHeight="1" x14ac:dyDescent="0.2">
      <c r="E147" s="497"/>
      <c r="F147" s="497"/>
      <c r="G147" s="497"/>
      <c r="H147" s="840"/>
    </row>
    <row r="148" spans="5:8" ht="20.45" customHeight="1" x14ac:dyDescent="0.2">
      <c r="E148" s="497"/>
      <c r="F148" s="497"/>
      <c r="G148" s="497"/>
      <c r="H148" s="840"/>
    </row>
    <row r="149" spans="5:8" ht="20.45" customHeight="1" x14ac:dyDescent="0.2">
      <c r="E149" s="497"/>
      <c r="F149" s="497"/>
      <c r="G149" s="497"/>
      <c r="H149" s="840"/>
    </row>
    <row r="150" spans="5:8" ht="20.45" customHeight="1" x14ac:dyDescent="0.2">
      <c r="E150" s="497"/>
      <c r="F150" s="497"/>
      <c r="G150" s="497"/>
      <c r="H150" s="840"/>
    </row>
    <row r="151" spans="5:8" ht="20.45" customHeight="1" x14ac:dyDescent="0.2">
      <c r="E151" s="497"/>
      <c r="F151" s="497"/>
      <c r="G151" s="497"/>
      <c r="H151" s="840"/>
    </row>
    <row r="152" spans="5:8" ht="20.45" customHeight="1" x14ac:dyDescent="0.2">
      <c r="E152" s="497"/>
      <c r="F152" s="497"/>
      <c r="G152" s="497"/>
      <c r="H152" s="840"/>
    </row>
    <row r="153" spans="5:8" ht="20.45" customHeight="1" x14ac:dyDescent="0.2">
      <c r="E153" s="497"/>
      <c r="F153" s="497"/>
      <c r="G153" s="497"/>
      <c r="H153" s="840"/>
    </row>
    <row r="154" spans="5:8" ht="20.45" customHeight="1" x14ac:dyDescent="0.2">
      <c r="E154" s="497"/>
      <c r="F154" s="497"/>
      <c r="G154" s="497"/>
      <c r="H154" s="840"/>
    </row>
    <row r="155" spans="5:8" ht="20.45" customHeight="1" x14ac:dyDescent="0.2">
      <c r="E155" s="497"/>
      <c r="F155" s="497"/>
      <c r="G155" s="497"/>
      <c r="H155" s="840"/>
    </row>
    <row r="156" spans="5:8" ht="20.45" customHeight="1" x14ac:dyDescent="0.2">
      <c r="E156" s="497"/>
      <c r="F156" s="497"/>
      <c r="G156" s="497"/>
      <c r="H156" s="840"/>
    </row>
    <row r="157" spans="5:8" ht="20.45" customHeight="1" x14ac:dyDescent="0.2">
      <c r="E157" s="497"/>
      <c r="F157" s="497"/>
      <c r="G157" s="497"/>
      <c r="H157" s="840"/>
    </row>
    <row r="158" spans="5:8" ht="20.45" customHeight="1" x14ac:dyDescent="0.2">
      <c r="E158" s="497"/>
      <c r="F158" s="497"/>
      <c r="G158" s="497"/>
      <c r="H158" s="840"/>
    </row>
    <row r="159" spans="5:8" ht="20.45" customHeight="1" x14ac:dyDescent="0.2">
      <c r="E159" s="497"/>
      <c r="F159" s="497"/>
      <c r="G159" s="497"/>
      <c r="H159" s="840"/>
    </row>
    <row r="160" spans="5:8" ht="20.45" customHeight="1" x14ac:dyDescent="0.2">
      <c r="E160" s="497"/>
      <c r="F160" s="497"/>
      <c r="G160" s="497"/>
      <c r="H160" s="840"/>
    </row>
    <row r="161" spans="5:8" ht="20.45" customHeight="1" x14ac:dyDescent="0.2">
      <c r="E161" s="497"/>
      <c r="F161" s="497"/>
      <c r="G161" s="497"/>
      <c r="H161" s="840"/>
    </row>
    <row r="162" spans="5:8" ht="20.45" customHeight="1" x14ac:dyDescent="0.2">
      <c r="E162" s="497"/>
      <c r="F162" s="497"/>
      <c r="G162" s="497"/>
      <c r="H162" s="840"/>
    </row>
    <row r="163" spans="5:8" ht="20.45" customHeight="1" x14ac:dyDescent="0.2">
      <c r="E163" s="497"/>
      <c r="F163" s="497"/>
      <c r="G163" s="497"/>
      <c r="H163" s="840"/>
    </row>
    <row r="164" spans="5:8" ht="20.45" customHeight="1" x14ac:dyDescent="0.2">
      <c r="E164" s="497"/>
      <c r="F164" s="497"/>
      <c r="G164" s="497"/>
      <c r="H164" s="840"/>
    </row>
    <row r="165" spans="5:8" ht="20.45" customHeight="1" x14ac:dyDescent="0.2">
      <c r="E165" s="497"/>
      <c r="F165" s="497"/>
      <c r="G165" s="497"/>
      <c r="H165" s="840"/>
    </row>
    <row r="166" spans="5:8" ht="20.45" customHeight="1" x14ac:dyDescent="0.2">
      <c r="E166" s="497"/>
      <c r="F166" s="497"/>
      <c r="G166" s="497"/>
      <c r="H166" s="840"/>
    </row>
    <row r="167" spans="5:8" ht="20.45" customHeight="1" x14ac:dyDescent="0.2">
      <c r="E167" s="497"/>
      <c r="F167" s="497"/>
      <c r="G167" s="497"/>
      <c r="H167" s="840"/>
    </row>
    <row r="168" spans="5:8" ht="20.45" customHeight="1" x14ac:dyDescent="0.2">
      <c r="E168" s="497"/>
      <c r="F168" s="497"/>
      <c r="G168" s="497"/>
      <c r="H168" s="840"/>
    </row>
    <row r="169" spans="5:8" ht="20.45" customHeight="1" x14ac:dyDescent="0.2">
      <c r="E169" s="497"/>
      <c r="F169" s="497"/>
      <c r="G169" s="497"/>
      <c r="H169" s="840"/>
    </row>
    <row r="170" spans="5:8" ht="20.45" customHeight="1" x14ac:dyDescent="0.2">
      <c r="E170" s="497"/>
      <c r="F170" s="497"/>
      <c r="G170" s="497"/>
      <c r="H170" s="840"/>
    </row>
    <row r="171" spans="5:8" ht="20.45" customHeight="1" x14ac:dyDescent="0.2">
      <c r="E171" s="497"/>
      <c r="F171" s="497"/>
      <c r="G171" s="497"/>
      <c r="H171" s="840"/>
    </row>
    <row r="172" spans="5:8" ht="20.45" customHeight="1" x14ac:dyDescent="0.2">
      <c r="E172" s="497"/>
      <c r="F172" s="497"/>
      <c r="G172" s="497"/>
      <c r="H172" s="840"/>
    </row>
    <row r="173" spans="5:8" ht="20.45" customHeight="1" x14ac:dyDescent="0.2">
      <c r="E173" s="497"/>
      <c r="F173" s="497"/>
      <c r="G173" s="497"/>
      <c r="H173" s="840"/>
    </row>
    <row r="174" spans="5:8" ht="20.45" customHeight="1" x14ac:dyDescent="0.2">
      <c r="E174" s="497"/>
      <c r="F174" s="497"/>
      <c r="G174" s="497"/>
      <c r="H174" s="840"/>
    </row>
    <row r="175" spans="5:8" ht="20.45" customHeight="1" x14ac:dyDescent="0.2">
      <c r="E175" s="497"/>
      <c r="F175" s="497"/>
      <c r="G175" s="497"/>
      <c r="H175" s="840"/>
    </row>
    <row r="176" spans="5:8" ht="20.45" customHeight="1" x14ac:dyDescent="0.2">
      <c r="E176" s="497"/>
      <c r="F176" s="497"/>
      <c r="G176" s="497"/>
      <c r="H176" s="840"/>
    </row>
    <row r="177" spans="5:8" ht="20.45" customHeight="1" x14ac:dyDescent="0.2">
      <c r="E177" s="497"/>
      <c r="F177" s="497"/>
      <c r="G177" s="497"/>
      <c r="H177" s="840"/>
    </row>
    <row r="178" spans="5:8" ht="20.45" customHeight="1" x14ac:dyDescent="0.2">
      <c r="E178" s="497"/>
      <c r="F178" s="497"/>
      <c r="G178" s="497"/>
      <c r="H178" s="840"/>
    </row>
    <row r="179" spans="5:8" ht="20.45" customHeight="1" x14ac:dyDescent="0.2">
      <c r="E179" s="497"/>
      <c r="F179" s="497"/>
      <c r="G179" s="497"/>
      <c r="H179" s="840"/>
    </row>
    <row r="180" spans="5:8" ht="20.45" customHeight="1" x14ac:dyDescent="0.2">
      <c r="E180" s="497"/>
      <c r="F180" s="497"/>
      <c r="G180" s="497"/>
      <c r="H180" s="840"/>
    </row>
    <row r="181" spans="5:8" ht="20.45" customHeight="1" x14ac:dyDescent="0.2">
      <c r="E181" s="497"/>
      <c r="F181" s="497"/>
      <c r="G181" s="497"/>
      <c r="H181" s="840"/>
    </row>
    <row r="182" spans="5:8" ht="20.45" customHeight="1" x14ac:dyDescent="0.2">
      <c r="E182" s="497"/>
      <c r="F182" s="497"/>
      <c r="G182" s="497"/>
      <c r="H182" s="840"/>
    </row>
    <row r="183" spans="5:8" ht="20.45" customHeight="1" x14ac:dyDescent="0.2">
      <c r="E183" s="497"/>
      <c r="F183" s="497"/>
      <c r="G183" s="497"/>
      <c r="H183" s="840"/>
    </row>
    <row r="184" spans="5:8" ht="20.45" customHeight="1" x14ac:dyDescent="0.2">
      <c r="E184" s="497"/>
      <c r="F184" s="497"/>
      <c r="G184" s="497"/>
      <c r="H184" s="840"/>
    </row>
    <row r="185" spans="5:8" ht="20.45" customHeight="1" x14ac:dyDescent="0.2">
      <c r="E185" s="497"/>
      <c r="F185" s="497"/>
      <c r="G185" s="497"/>
      <c r="H185" s="840"/>
    </row>
    <row r="186" spans="5:8" ht="20.45" customHeight="1" x14ac:dyDescent="0.2">
      <c r="E186" s="497"/>
      <c r="F186" s="497"/>
      <c r="G186" s="497"/>
      <c r="H186" s="840"/>
    </row>
    <row r="187" spans="5:8" ht="20.45" customHeight="1" x14ac:dyDescent="0.2">
      <c r="E187" s="497"/>
      <c r="F187" s="497"/>
      <c r="G187" s="497"/>
      <c r="H187" s="840"/>
    </row>
    <row r="188" spans="5:8" ht="20.45" customHeight="1" x14ac:dyDescent="0.2">
      <c r="E188" s="497"/>
      <c r="F188" s="497"/>
      <c r="G188" s="497"/>
      <c r="H188" s="840"/>
    </row>
    <row r="189" spans="5:8" ht="20.45" customHeight="1" x14ac:dyDescent="0.2">
      <c r="E189" s="497"/>
      <c r="F189" s="497"/>
      <c r="G189" s="497"/>
      <c r="H189" s="840"/>
    </row>
    <row r="190" spans="5:8" ht="20.45" customHeight="1" x14ac:dyDescent="0.2">
      <c r="E190" s="497"/>
      <c r="F190" s="497"/>
      <c r="G190" s="497"/>
      <c r="H190" s="840"/>
    </row>
    <row r="191" spans="5:8" ht="20.45" customHeight="1" x14ac:dyDescent="0.2">
      <c r="E191" s="497"/>
      <c r="F191" s="497"/>
      <c r="G191" s="497"/>
      <c r="H191" s="840"/>
    </row>
    <row r="192" spans="5:8" ht="20.45" customHeight="1" x14ac:dyDescent="0.2">
      <c r="E192" s="497"/>
      <c r="F192" s="497"/>
      <c r="G192" s="497"/>
      <c r="H192" s="840"/>
    </row>
    <row r="193" spans="5:8" ht="20.45" customHeight="1" x14ac:dyDescent="0.2">
      <c r="E193" s="497"/>
      <c r="F193" s="497"/>
      <c r="G193" s="497"/>
      <c r="H193" s="840"/>
    </row>
    <row r="194" spans="5:8" ht="20.45" customHeight="1" x14ac:dyDescent="0.2">
      <c r="E194" s="497"/>
      <c r="F194" s="497"/>
      <c r="G194" s="497"/>
      <c r="H194" s="840"/>
    </row>
    <row r="195" spans="5:8" ht="21" customHeight="1" x14ac:dyDescent="0.2">
      <c r="E195" s="497"/>
      <c r="F195" s="497"/>
      <c r="G195" s="497"/>
      <c r="H195" s="840"/>
    </row>
    <row r="196" spans="5:8" ht="21" customHeight="1" x14ac:dyDescent="0.2">
      <c r="E196" s="497"/>
      <c r="F196" s="497"/>
      <c r="G196" s="497"/>
      <c r="H196" s="840"/>
    </row>
    <row r="197" spans="5:8" ht="21" customHeight="1" x14ac:dyDescent="0.2">
      <c r="E197" s="497"/>
      <c r="F197" s="497"/>
      <c r="G197" s="497"/>
      <c r="H197" s="840"/>
    </row>
    <row r="198" spans="5:8" ht="21" customHeight="1" x14ac:dyDescent="0.2">
      <c r="E198" s="497"/>
      <c r="F198" s="497"/>
      <c r="G198" s="497"/>
      <c r="H198" s="840"/>
    </row>
    <row r="199" spans="5:8" ht="21" customHeight="1" x14ac:dyDescent="0.2">
      <c r="E199" s="497"/>
      <c r="F199" s="497"/>
      <c r="G199" s="497"/>
      <c r="H199" s="840"/>
    </row>
    <row r="200" spans="5:8" ht="21" customHeight="1" x14ac:dyDescent="0.2">
      <c r="E200" s="497"/>
      <c r="F200" s="497"/>
      <c r="G200" s="497"/>
      <c r="H200" s="840"/>
    </row>
    <row r="201" spans="5:8" ht="21" customHeight="1" x14ac:dyDescent="0.2">
      <c r="E201" s="497"/>
      <c r="F201" s="497"/>
      <c r="G201" s="497"/>
      <c r="H201" s="840"/>
    </row>
    <row r="202" spans="5:8" ht="21" customHeight="1" x14ac:dyDescent="0.2">
      <c r="E202" s="497"/>
      <c r="F202" s="497"/>
      <c r="G202" s="497"/>
      <c r="H202" s="840"/>
    </row>
    <row r="203" spans="5:8" ht="21" customHeight="1" x14ac:dyDescent="0.2">
      <c r="E203" s="497"/>
      <c r="F203" s="497"/>
      <c r="G203" s="497"/>
      <c r="H203" s="840"/>
    </row>
    <row r="204" spans="5:8" ht="21" customHeight="1" x14ac:dyDescent="0.2">
      <c r="E204" s="497"/>
      <c r="F204" s="497"/>
      <c r="G204" s="497"/>
      <c r="H204" s="840"/>
    </row>
    <row r="205" spans="5:8" ht="21" customHeight="1" x14ac:dyDescent="0.2">
      <c r="E205" s="497"/>
      <c r="F205" s="497"/>
      <c r="G205" s="497"/>
      <c r="H205" s="840"/>
    </row>
    <row r="206" spans="5:8" ht="21" customHeight="1" x14ac:dyDescent="0.2">
      <c r="E206" s="497"/>
      <c r="F206" s="497"/>
      <c r="G206" s="497"/>
      <c r="H206" s="840"/>
    </row>
    <row r="207" spans="5:8" ht="21" customHeight="1" x14ac:dyDescent="0.2">
      <c r="E207" s="497"/>
      <c r="F207" s="497"/>
      <c r="G207" s="497"/>
      <c r="H207" s="840"/>
    </row>
    <row r="208" spans="5:8" ht="21" customHeight="1" x14ac:dyDescent="0.2">
      <c r="E208" s="497"/>
      <c r="F208" s="497"/>
      <c r="G208" s="497"/>
      <c r="H208" s="840"/>
    </row>
    <row r="209" spans="5:8" ht="21" customHeight="1" x14ac:dyDescent="0.2">
      <c r="E209" s="497"/>
      <c r="F209" s="497"/>
      <c r="G209" s="497"/>
      <c r="H209" s="840"/>
    </row>
    <row r="210" spans="5:8" ht="21" customHeight="1" x14ac:dyDescent="0.2">
      <c r="E210" s="497"/>
      <c r="F210" s="497"/>
      <c r="G210" s="497"/>
      <c r="H210" s="840"/>
    </row>
    <row r="211" spans="5:8" ht="21" customHeight="1" x14ac:dyDescent="0.2">
      <c r="E211" s="497"/>
      <c r="F211" s="497"/>
      <c r="G211" s="497"/>
      <c r="H211" s="840"/>
    </row>
    <row r="212" spans="5:8" ht="21" customHeight="1" x14ac:dyDescent="0.2">
      <c r="E212" s="497"/>
      <c r="F212" s="497"/>
      <c r="G212" s="497"/>
      <c r="H212" s="840"/>
    </row>
    <row r="213" spans="5:8" ht="21" customHeight="1" x14ac:dyDescent="0.2">
      <c r="E213" s="497"/>
      <c r="F213" s="497"/>
      <c r="G213" s="497"/>
      <c r="H213" s="840"/>
    </row>
    <row r="214" spans="5:8" ht="21" customHeight="1" x14ac:dyDescent="0.2">
      <c r="E214" s="497"/>
      <c r="F214" s="497"/>
      <c r="G214" s="497"/>
      <c r="H214" s="840"/>
    </row>
    <row r="215" spans="5:8" ht="21" customHeight="1" x14ac:dyDescent="0.2">
      <c r="E215" s="497"/>
      <c r="F215" s="497"/>
      <c r="G215" s="497"/>
      <c r="H215" s="840"/>
    </row>
    <row r="216" spans="5:8" ht="21" customHeight="1" x14ac:dyDescent="0.2">
      <c r="E216" s="497"/>
      <c r="F216" s="497"/>
      <c r="G216" s="497"/>
      <c r="H216" s="840"/>
    </row>
    <row r="217" spans="5:8" ht="21" customHeight="1" x14ac:dyDescent="0.2">
      <c r="E217" s="497"/>
      <c r="F217" s="497"/>
      <c r="G217" s="497"/>
      <c r="H217" s="840"/>
    </row>
    <row r="218" spans="5:8" ht="21" customHeight="1" x14ac:dyDescent="0.2">
      <c r="E218" s="497"/>
      <c r="F218" s="497"/>
      <c r="G218" s="497"/>
      <c r="H218" s="840"/>
    </row>
    <row r="219" spans="5:8" ht="21" customHeight="1" x14ac:dyDescent="0.2">
      <c r="E219" s="497"/>
      <c r="F219" s="497"/>
      <c r="G219" s="497"/>
      <c r="H219" s="840"/>
    </row>
    <row r="220" spans="5:8" ht="21" customHeight="1" x14ac:dyDescent="0.2">
      <c r="E220" s="497"/>
      <c r="F220" s="497"/>
      <c r="G220" s="497"/>
      <c r="H220" s="840"/>
    </row>
    <row r="221" spans="5:8" ht="21" customHeight="1" x14ac:dyDescent="0.2">
      <c r="E221" s="497"/>
      <c r="F221" s="497"/>
      <c r="G221" s="497"/>
      <c r="H221" s="840"/>
    </row>
    <row r="222" spans="5:8" ht="21" customHeight="1" x14ac:dyDescent="0.2">
      <c r="E222" s="497"/>
      <c r="F222" s="497"/>
      <c r="G222" s="497"/>
      <c r="H222" s="840"/>
    </row>
    <row r="223" spans="5:8" ht="21" customHeight="1" x14ac:dyDescent="0.2">
      <c r="E223" s="497"/>
      <c r="F223" s="497"/>
      <c r="G223" s="497"/>
      <c r="H223" s="840"/>
    </row>
    <row r="224" spans="5:8" ht="21" customHeight="1" x14ac:dyDescent="0.2">
      <c r="E224" s="497"/>
      <c r="F224" s="497"/>
      <c r="G224" s="497"/>
      <c r="H224" s="840"/>
    </row>
    <row r="225" spans="5:8" ht="21" customHeight="1" x14ac:dyDescent="0.2">
      <c r="E225" s="497"/>
      <c r="F225" s="497"/>
      <c r="G225" s="497"/>
      <c r="H225" s="840"/>
    </row>
    <row r="226" spans="5:8" ht="21" customHeight="1" x14ac:dyDescent="0.2">
      <c r="E226" s="497"/>
      <c r="F226" s="497"/>
      <c r="G226" s="497"/>
      <c r="H226" s="840"/>
    </row>
    <row r="227" spans="5:8" ht="21" customHeight="1" x14ac:dyDescent="0.2">
      <c r="E227" s="497"/>
      <c r="F227" s="497"/>
      <c r="G227" s="497"/>
      <c r="H227" s="840"/>
    </row>
    <row r="228" spans="5:8" ht="21" customHeight="1" x14ac:dyDescent="0.2">
      <c r="E228" s="497"/>
      <c r="F228" s="497"/>
      <c r="G228" s="497"/>
      <c r="H228" s="840"/>
    </row>
    <row r="229" spans="5:8" ht="21" customHeight="1" x14ac:dyDescent="0.2">
      <c r="E229" s="497"/>
      <c r="F229" s="497"/>
      <c r="G229" s="497"/>
      <c r="H229" s="840"/>
    </row>
    <row r="230" spans="5:8" ht="21" customHeight="1" x14ac:dyDescent="0.2">
      <c r="E230" s="497"/>
      <c r="F230" s="497"/>
      <c r="G230" s="497"/>
      <c r="H230" s="840"/>
    </row>
    <row r="231" spans="5:8" ht="21" customHeight="1" x14ac:dyDescent="0.2">
      <c r="E231" s="497"/>
      <c r="F231" s="497"/>
      <c r="G231" s="497"/>
      <c r="H231" s="840"/>
    </row>
    <row r="232" spans="5:8" ht="21" customHeight="1" x14ac:dyDescent="0.2">
      <c r="E232" s="497"/>
      <c r="F232" s="497"/>
      <c r="G232" s="497"/>
      <c r="H232" s="840"/>
    </row>
    <row r="233" spans="5:8" ht="21" customHeight="1" x14ac:dyDescent="0.2">
      <c r="E233" s="497"/>
      <c r="F233" s="497"/>
      <c r="G233" s="497"/>
      <c r="H233" s="840"/>
    </row>
    <row r="234" spans="5:8" ht="21" customHeight="1" x14ac:dyDescent="0.2">
      <c r="E234" s="497"/>
      <c r="F234" s="497"/>
      <c r="G234" s="497"/>
      <c r="H234" s="840"/>
    </row>
    <row r="235" spans="5:8" ht="21" customHeight="1" x14ac:dyDescent="0.2">
      <c r="E235" s="497"/>
      <c r="F235" s="497"/>
      <c r="G235" s="497"/>
      <c r="H235" s="840"/>
    </row>
    <row r="236" spans="5:8" ht="21" customHeight="1" x14ac:dyDescent="0.2">
      <c r="E236" s="497"/>
      <c r="F236" s="497"/>
      <c r="G236" s="497"/>
      <c r="H236" s="840"/>
    </row>
    <row r="237" spans="5:8" ht="21" customHeight="1" x14ac:dyDescent="0.2">
      <c r="E237" s="497"/>
      <c r="F237" s="497"/>
      <c r="G237" s="497"/>
      <c r="H237" s="840"/>
    </row>
    <row r="238" spans="5:8" ht="21" customHeight="1" x14ac:dyDescent="0.2">
      <c r="E238" s="497"/>
      <c r="F238" s="497"/>
      <c r="G238" s="497"/>
      <c r="H238" s="840"/>
    </row>
    <row r="239" spans="5:8" ht="21" customHeight="1" x14ac:dyDescent="0.2">
      <c r="E239" s="497"/>
      <c r="F239" s="497"/>
      <c r="G239" s="497"/>
      <c r="H239" s="840"/>
    </row>
    <row r="240" spans="5:8" ht="21" customHeight="1" x14ac:dyDescent="0.2">
      <c r="E240" s="497"/>
      <c r="F240" s="497"/>
      <c r="G240" s="497"/>
      <c r="H240" s="840"/>
    </row>
    <row r="241" spans="5:8" ht="21" customHeight="1" x14ac:dyDescent="0.2">
      <c r="E241" s="497"/>
      <c r="F241" s="497"/>
      <c r="G241" s="497"/>
      <c r="H241" s="840"/>
    </row>
    <row r="242" spans="5:8" ht="21" customHeight="1" x14ac:dyDescent="0.2">
      <c r="E242" s="497"/>
      <c r="F242" s="497"/>
      <c r="G242" s="497"/>
      <c r="H242" s="840"/>
    </row>
    <row r="243" spans="5:8" ht="21" customHeight="1" x14ac:dyDescent="0.2">
      <c r="E243" s="497"/>
      <c r="F243" s="497"/>
      <c r="G243" s="497"/>
      <c r="H243" s="840"/>
    </row>
    <row r="244" spans="5:8" ht="21" customHeight="1" x14ac:dyDescent="0.2">
      <c r="E244" s="497"/>
      <c r="F244" s="497"/>
      <c r="G244" s="497"/>
      <c r="H244" s="840"/>
    </row>
    <row r="245" spans="5:8" ht="21" customHeight="1" x14ac:dyDescent="0.2">
      <c r="E245" s="497"/>
      <c r="F245" s="497"/>
      <c r="G245" s="497"/>
      <c r="H245" s="840"/>
    </row>
    <row r="246" spans="5:8" ht="21" customHeight="1" x14ac:dyDescent="0.2">
      <c r="E246" s="497"/>
      <c r="F246" s="497"/>
      <c r="G246" s="497"/>
      <c r="H246" s="840"/>
    </row>
    <row r="247" spans="5:8" ht="21" customHeight="1" x14ac:dyDescent="0.2">
      <c r="E247" s="497"/>
      <c r="F247" s="497"/>
      <c r="G247" s="497"/>
      <c r="H247" s="840"/>
    </row>
    <row r="248" spans="5:8" ht="21" customHeight="1" x14ac:dyDescent="0.2">
      <c r="E248" s="497"/>
      <c r="F248" s="497"/>
      <c r="G248" s="497"/>
      <c r="H248" s="840"/>
    </row>
    <row r="249" spans="5:8" ht="21" customHeight="1" x14ac:dyDescent="0.2">
      <c r="E249" s="497"/>
      <c r="F249" s="497"/>
      <c r="G249" s="497"/>
      <c r="H249" s="840"/>
    </row>
    <row r="250" spans="5:8" ht="21" customHeight="1" x14ac:dyDescent="0.2">
      <c r="E250" s="497"/>
      <c r="F250" s="497"/>
      <c r="G250" s="497"/>
      <c r="H250" s="840"/>
    </row>
    <row r="251" spans="5:8" ht="21" customHeight="1" x14ac:dyDescent="0.2">
      <c r="E251" s="497"/>
      <c r="F251" s="497"/>
      <c r="G251" s="497"/>
      <c r="H251" s="840"/>
    </row>
    <row r="252" spans="5:8" ht="21" customHeight="1" x14ac:dyDescent="0.2">
      <c r="E252" s="497"/>
      <c r="F252" s="497"/>
      <c r="G252" s="497"/>
      <c r="H252" s="840"/>
    </row>
    <row r="253" spans="5:8" ht="21" customHeight="1" x14ac:dyDescent="0.2">
      <c r="E253" s="497"/>
      <c r="F253" s="497"/>
      <c r="G253" s="497"/>
      <c r="H253" s="840"/>
    </row>
    <row r="254" spans="5:8" ht="21" customHeight="1" x14ac:dyDescent="0.2">
      <c r="E254" s="497"/>
      <c r="F254" s="497"/>
      <c r="G254" s="497"/>
      <c r="H254" s="840"/>
    </row>
    <row r="255" spans="5:8" ht="21" customHeight="1" x14ac:dyDescent="0.2">
      <c r="E255" s="497"/>
      <c r="F255" s="497"/>
      <c r="G255" s="497"/>
      <c r="H255" s="840"/>
    </row>
    <row r="256" spans="5:8" ht="21" customHeight="1" x14ac:dyDescent="0.2">
      <c r="E256" s="497"/>
      <c r="F256" s="497"/>
      <c r="G256" s="497"/>
      <c r="H256" s="840"/>
    </row>
    <row r="257" spans="5:8" ht="21" customHeight="1" x14ac:dyDescent="0.2">
      <c r="E257" s="497"/>
      <c r="F257" s="497"/>
      <c r="G257" s="497"/>
      <c r="H257" s="840"/>
    </row>
    <row r="258" spans="5:8" ht="21" customHeight="1" x14ac:dyDescent="0.2">
      <c r="E258" s="497"/>
      <c r="F258" s="497"/>
      <c r="G258" s="497"/>
      <c r="H258" s="840"/>
    </row>
    <row r="259" spans="5:8" ht="21" customHeight="1" x14ac:dyDescent="0.2">
      <c r="E259" s="497"/>
      <c r="F259" s="497"/>
      <c r="G259" s="497"/>
      <c r="H259" s="840"/>
    </row>
    <row r="260" spans="5:8" ht="21" customHeight="1" x14ac:dyDescent="0.2">
      <c r="E260" s="497"/>
      <c r="F260" s="497"/>
      <c r="G260" s="497"/>
      <c r="H260" s="840"/>
    </row>
    <row r="261" spans="5:8" ht="21" customHeight="1" x14ac:dyDescent="0.2">
      <c r="E261" s="497"/>
      <c r="F261" s="497"/>
      <c r="G261" s="497"/>
      <c r="H261" s="840"/>
    </row>
    <row r="262" spans="5:8" ht="21" customHeight="1" x14ac:dyDescent="0.2">
      <c r="E262" s="497"/>
      <c r="F262" s="497"/>
      <c r="G262" s="497"/>
      <c r="H262" s="840"/>
    </row>
    <row r="263" spans="5:8" ht="21" customHeight="1" x14ac:dyDescent="0.2">
      <c r="E263" s="497"/>
      <c r="F263" s="497"/>
      <c r="G263" s="497"/>
      <c r="H263" s="840"/>
    </row>
    <row r="264" spans="5:8" ht="21" customHeight="1" x14ac:dyDescent="0.2">
      <c r="E264" s="497"/>
      <c r="F264" s="497"/>
      <c r="G264" s="497"/>
      <c r="H264" s="840"/>
    </row>
    <row r="265" spans="5:8" ht="21" customHeight="1" x14ac:dyDescent="0.2">
      <c r="E265" s="497"/>
      <c r="F265" s="497"/>
      <c r="G265" s="497"/>
      <c r="H265" s="840"/>
    </row>
    <row r="266" spans="5:8" ht="21" customHeight="1" x14ac:dyDescent="0.2">
      <c r="E266" s="497"/>
      <c r="F266" s="497"/>
      <c r="G266" s="497"/>
      <c r="H266" s="840"/>
    </row>
    <row r="267" spans="5:8" ht="21" customHeight="1" x14ac:dyDescent="0.2">
      <c r="E267" s="497"/>
      <c r="F267" s="497"/>
      <c r="G267" s="497"/>
      <c r="H267" s="840"/>
    </row>
    <row r="268" spans="5:8" ht="21" customHeight="1" x14ac:dyDescent="0.2">
      <c r="E268" s="497"/>
      <c r="F268" s="497"/>
      <c r="G268" s="497"/>
      <c r="H268" s="840"/>
    </row>
    <row r="269" spans="5:8" ht="21" customHeight="1" x14ac:dyDescent="0.2">
      <c r="E269" s="497"/>
      <c r="F269" s="497"/>
      <c r="G269" s="497"/>
      <c r="H269" s="840"/>
    </row>
    <row r="270" spans="5:8" ht="21" customHeight="1" x14ac:dyDescent="0.2">
      <c r="E270" s="497"/>
      <c r="F270" s="497"/>
      <c r="G270" s="497"/>
      <c r="H270" s="840"/>
    </row>
    <row r="271" spans="5:8" ht="21" customHeight="1" x14ac:dyDescent="0.2">
      <c r="E271" s="497"/>
      <c r="F271" s="497"/>
      <c r="G271" s="497"/>
      <c r="H271" s="840"/>
    </row>
    <row r="272" spans="5:8" ht="21" customHeight="1" x14ac:dyDescent="0.2">
      <c r="E272" s="497"/>
      <c r="F272" s="497"/>
      <c r="G272" s="497"/>
      <c r="H272" s="840"/>
    </row>
    <row r="273" spans="5:8" ht="21" customHeight="1" x14ac:dyDescent="0.2">
      <c r="E273" s="497"/>
      <c r="F273" s="497"/>
      <c r="G273" s="497"/>
      <c r="H273" s="840"/>
    </row>
    <row r="274" spans="5:8" ht="21" customHeight="1" x14ac:dyDescent="0.2">
      <c r="E274" s="497"/>
      <c r="F274" s="497"/>
      <c r="G274" s="497"/>
      <c r="H274" s="840"/>
    </row>
    <row r="275" spans="5:8" ht="21" customHeight="1" x14ac:dyDescent="0.2">
      <c r="E275" s="497"/>
      <c r="F275" s="497"/>
      <c r="G275" s="497"/>
      <c r="H275" s="840"/>
    </row>
    <row r="276" spans="5:8" ht="21" customHeight="1" x14ac:dyDescent="0.2">
      <c r="E276" s="497"/>
      <c r="F276" s="497"/>
      <c r="G276" s="497"/>
      <c r="H276" s="840"/>
    </row>
    <row r="277" spans="5:8" ht="21" customHeight="1" x14ac:dyDescent="0.2">
      <c r="E277" s="497"/>
      <c r="F277" s="497"/>
      <c r="G277" s="497"/>
      <c r="H277" s="840"/>
    </row>
    <row r="278" spans="5:8" ht="21" customHeight="1" x14ac:dyDescent="0.2">
      <c r="E278" s="497"/>
      <c r="F278" s="497"/>
      <c r="G278" s="497"/>
      <c r="H278" s="840"/>
    </row>
    <row r="279" spans="5:8" ht="21" customHeight="1" x14ac:dyDescent="0.2">
      <c r="E279" s="497"/>
      <c r="F279" s="497"/>
      <c r="G279" s="497"/>
      <c r="H279" s="840"/>
    </row>
    <row r="280" spans="5:8" ht="21" customHeight="1" x14ac:dyDescent="0.2">
      <c r="E280" s="497"/>
      <c r="F280" s="497"/>
      <c r="G280" s="497"/>
      <c r="H280" s="840"/>
    </row>
    <row r="281" spans="5:8" ht="21" customHeight="1" x14ac:dyDescent="0.2">
      <c r="E281" s="497"/>
      <c r="F281" s="497"/>
      <c r="G281" s="497"/>
      <c r="H281" s="840"/>
    </row>
    <row r="282" spans="5:8" ht="21" customHeight="1" x14ac:dyDescent="0.2">
      <c r="E282" s="497"/>
      <c r="F282" s="497"/>
      <c r="G282" s="497"/>
      <c r="H282" s="840"/>
    </row>
    <row r="283" spans="5:8" ht="21" customHeight="1" x14ac:dyDescent="0.2">
      <c r="E283" s="497"/>
      <c r="F283" s="497"/>
      <c r="G283" s="497"/>
      <c r="H283" s="840"/>
    </row>
    <row r="284" spans="5:8" ht="21" customHeight="1" x14ac:dyDescent="0.2">
      <c r="E284" s="497"/>
      <c r="F284" s="497"/>
      <c r="G284" s="497"/>
      <c r="H284" s="840"/>
    </row>
    <row r="285" spans="5:8" ht="21" customHeight="1" x14ac:dyDescent="0.2">
      <c r="E285" s="497"/>
      <c r="F285" s="497"/>
      <c r="G285" s="497"/>
      <c r="H285" s="840"/>
    </row>
    <row r="286" spans="5:8" ht="21" customHeight="1" x14ac:dyDescent="0.2">
      <c r="E286" s="497"/>
      <c r="F286" s="497"/>
      <c r="G286" s="497"/>
      <c r="H286" s="840"/>
    </row>
    <row r="287" spans="5:8" ht="21" customHeight="1" x14ac:dyDescent="0.2">
      <c r="E287" s="497"/>
      <c r="F287" s="497"/>
      <c r="G287" s="497"/>
      <c r="H287" s="840"/>
    </row>
    <row r="288" spans="5:8" ht="21" customHeight="1" x14ac:dyDescent="0.2">
      <c r="E288" s="497"/>
      <c r="F288" s="497"/>
      <c r="G288" s="497"/>
      <c r="H288" s="840"/>
    </row>
    <row r="289" spans="5:8" ht="21" customHeight="1" x14ac:dyDescent="0.2">
      <c r="E289" s="497"/>
      <c r="F289" s="497"/>
      <c r="G289" s="497"/>
      <c r="H289" s="840"/>
    </row>
    <row r="290" spans="5:8" ht="21" customHeight="1" x14ac:dyDescent="0.2">
      <c r="E290" s="497"/>
      <c r="F290" s="497"/>
      <c r="G290" s="497"/>
      <c r="H290" s="840"/>
    </row>
    <row r="291" spans="5:8" ht="21" customHeight="1" x14ac:dyDescent="0.2">
      <c r="E291" s="497"/>
      <c r="F291" s="497"/>
      <c r="G291" s="497"/>
      <c r="H291" s="840"/>
    </row>
    <row r="292" spans="5:8" ht="21" customHeight="1" x14ac:dyDescent="0.2">
      <c r="E292" s="497"/>
      <c r="F292" s="497"/>
      <c r="G292" s="497"/>
      <c r="H292" s="840"/>
    </row>
    <row r="293" spans="5:8" ht="21" customHeight="1" x14ac:dyDescent="0.2">
      <c r="E293" s="497"/>
      <c r="F293" s="497"/>
      <c r="G293" s="497"/>
      <c r="H293" s="840"/>
    </row>
    <row r="294" spans="5:8" ht="21" customHeight="1" x14ac:dyDescent="0.2">
      <c r="E294" s="497"/>
      <c r="F294" s="497"/>
      <c r="G294" s="497"/>
      <c r="H294" s="840"/>
    </row>
    <row r="295" spans="5:8" ht="21" customHeight="1" x14ac:dyDescent="0.2">
      <c r="E295" s="497"/>
      <c r="F295" s="497"/>
      <c r="G295" s="497"/>
      <c r="H295" s="840"/>
    </row>
    <row r="296" spans="5:8" ht="21" customHeight="1" x14ac:dyDescent="0.2">
      <c r="E296" s="497"/>
      <c r="F296" s="497"/>
      <c r="G296" s="497"/>
      <c r="H296" s="840"/>
    </row>
    <row r="297" spans="5:8" ht="21" customHeight="1" x14ac:dyDescent="0.2">
      <c r="E297" s="497"/>
      <c r="F297" s="497"/>
      <c r="G297" s="497"/>
      <c r="H297" s="840"/>
    </row>
    <row r="298" spans="5:8" ht="21" customHeight="1" x14ac:dyDescent="0.2">
      <c r="E298" s="497"/>
      <c r="F298" s="497"/>
      <c r="G298" s="497"/>
      <c r="H298" s="840"/>
    </row>
    <row r="299" spans="5:8" ht="21" customHeight="1" x14ac:dyDescent="0.2">
      <c r="E299" s="497"/>
      <c r="F299" s="497"/>
      <c r="G299" s="497"/>
      <c r="H299" s="840"/>
    </row>
    <row r="300" spans="5:8" ht="21" customHeight="1" x14ac:dyDescent="0.2">
      <c r="E300" s="497"/>
      <c r="F300" s="497"/>
      <c r="G300" s="497"/>
      <c r="H300" s="840"/>
    </row>
    <row r="301" spans="5:8" ht="21" customHeight="1" x14ac:dyDescent="0.2">
      <c r="E301" s="497"/>
      <c r="F301" s="497"/>
      <c r="G301" s="497"/>
      <c r="H301" s="840"/>
    </row>
    <row r="302" spans="5:8" ht="21" customHeight="1" x14ac:dyDescent="0.2">
      <c r="E302" s="497"/>
      <c r="F302" s="497"/>
      <c r="G302" s="497"/>
      <c r="H302" s="840"/>
    </row>
    <row r="303" spans="5:8" ht="21" customHeight="1" x14ac:dyDescent="0.2">
      <c r="E303" s="497"/>
      <c r="F303" s="497"/>
      <c r="G303" s="497"/>
      <c r="H303" s="840"/>
    </row>
    <row r="304" spans="5:8" ht="21" customHeight="1" x14ac:dyDescent="0.2">
      <c r="E304" s="497"/>
      <c r="F304" s="497"/>
      <c r="G304" s="497"/>
      <c r="H304" s="840"/>
    </row>
    <row r="305" spans="5:8" ht="21" customHeight="1" x14ac:dyDescent="0.2">
      <c r="E305" s="497"/>
      <c r="F305" s="497"/>
      <c r="G305" s="497"/>
      <c r="H305" s="840"/>
    </row>
    <row r="306" spans="5:8" ht="21" customHeight="1" x14ac:dyDescent="0.2">
      <c r="E306" s="497"/>
      <c r="F306" s="497"/>
      <c r="G306" s="497"/>
      <c r="H306" s="840"/>
    </row>
    <row r="307" spans="5:8" ht="21" customHeight="1" x14ac:dyDescent="0.2">
      <c r="E307" s="497"/>
      <c r="F307" s="497"/>
      <c r="G307" s="497"/>
      <c r="H307" s="840"/>
    </row>
    <row r="308" spans="5:8" ht="21" customHeight="1" x14ac:dyDescent="0.2">
      <c r="E308" s="497"/>
      <c r="F308" s="497"/>
      <c r="G308" s="497"/>
      <c r="H308" s="840"/>
    </row>
    <row r="309" spans="5:8" ht="21" customHeight="1" x14ac:dyDescent="0.2">
      <c r="E309" s="497"/>
      <c r="F309" s="497"/>
      <c r="G309" s="497"/>
      <c r="H309" s="840"/>
    </row>
    <row r="310" spans="5:8" ht="21" customHeight="1" x14ac:dyDescent="0.2">
      <c r="E310" s="497"/>
      <c r="F310" s="497"/>
      <c r="G310" s="497"/>
      <c r="H310" s="840"/>
    </row>
    <row r="311" spans="5:8" ht="21" customHeight="1" x14ac:dyDescent="0.2">
      <c r="E311" s="497"/>
      <c r="F311" s="497"/>
      <c r="G311" s="497"/>
      <c r="H311" s="840"/>
    </row>
    <row r="312" spans="5:8" ht="21" customHeight="1" x14ac:dyDescent="0.2">
      <c r="E312" s="497"/>
      <c r="F312" s="497"/>
      <c r="G312" s="497"/>
      <c r="H312" s="840"/>
    </row>
    <row r="313" spans="5:8" ht="21" customHeight="1" x14ac:dyDescent="0.2">
      <c r="E313" s="497"/>
      <c r="F313" s="497"/>
      <c r="G313" s="497"/>
      <c r="H313" s="840"/>
    </row>
    <row r="314" spans="5:8" ht="21" customHeight="1" x14ac:dyDescent="0.2">
      <c r="E314" s="497"/>
      <c r="F314" s="497"/>
      <c r="G314" s="497"/>
      <c r="H314" s="840"/>
    </row>
    <row r="315" spans="5:8" ht="21" customHeight="1" x14ac:dyDescent="0.2">
      <c r="E315" s="497"/>
      <c r="F315" s="497"/>
      <c r="G315" s="497"/>
      <c r="H315" s="840"/>
    </row>
    <row r="316" spans="5:8" ht="21" customHeight="1" x14ac:dyDescent="0.2">
      <c r="E316" s="497"/>
      <c r="F316" s="497"/>
      <c r="G316" s="497"/>
      <c r="H316" s="840"/>
    </row>
    <row r="317" spans="5:8" ht="21" customHeight="1" x14ac:dyDescent="0.2">
      <c r="E317" s="497"/>
      <c r="F317" s="497"/>
      <c r="G317" s="497"/>
      <c r="H317" s="840"/>
    </row>
    <row r="318" spans="5:8" ht="21" customHeight="1" x14ac:dyDescent="0.2">
      <c r="E318" s="497"/>
      <c r="F318" s="497"/>
      <c r="G318" s="497"/>
      <c r="H318" s="840"/>
    </row>
    <row r="319" spans="5:8" ht="21" customHeight="1" x14ac:dyDescent="0.2">
      <c r="E319" s="497"/>
      <c r="F319" s="497"/>
      <c r="G319" s="497"/>
      <c r="H319" s="840"/>
    </row>
    <row r="320" spans="5:8" ht="21" customHeight="1" x14ac:dyDescent="0.2">
      <c r="E320" s="497"/>
      <c r="F320" s="497"/>
      <c r="G320" s="497"/>
      <c r="H320" s="840"/>
    </row>
    <row r="321" spans="5:8" ht="21" customHeight="1" x14ac:dyDescent="0.2">
      <c r="E321" s="497"/>
      <c r="F321" s="497"/>
      <c r="G321" s="497"/>
      <c r="H321" s="840"/>
    </row>
    <row r="322" spans="5:8" ht="21" customHeight="1" x14ac:dyDescent="0.2">
      <c r="E322" s="497"/>
      <c r="F322" s="497"/>
      <c r="G322" s="497"/>
      <c r="H322" s="840"/>
    </row>
    <row r="323" spans="5:8" ht="21" customHeight="1" x14ac:dyDescent="0.2">
      <c r="E323" s="497"/>
      <c r="F323" s="497"/>
      <c r="G323" s="497"/>
      <c r="H323" s="840"/>
    </row>
    <row r="324" spans="5:8" ht="21" customHeight="1" x14ac:dyDescent="0.2">
      <c r="E324" s="497"/>
      <c r="F324" s="497"/>
      <c r="G324" s="497"/>
      <c r="H324" s="840"/>
    </row>
    <row r="325" spans="5:8" ht="21" customHeight="1" x14ac:dyDescent="0.2">
      <c r="E325" s="497"/>
      <c r="F325" s="497"/>
      <c r="G325" s="497"/>
      <c r="H325" s="840"/>
    </row>
    <row r="326" spans="5:8" ht="21" customHeight="1" x14ac:dyDescent="0.2">
      <c r="E326" s="497"/>
      <c r="F326" s="497"/>
      <c r="G326" s="497"/>
      <c r="H326" s="840"/>
    </row>
    <row r="327" spans="5:8" ht="21" customHeight="1" x14ac:dyDescent="0.2">
      <c r="E327" s="497"/>
      <c r="F327" s="497"/>
      <c r="G327" s="497"/>
      <c r="H327" s="840"/>
    </row>
    <row r="328" spans="5:8" ht="21" customHeight="1" x14ac:dyDescent="0.2">
      <c r="E328" s="497"/>
      <c r="F328" s="497"/>
      <c r="G328" s="497"/>
      <c r="H328" s="840"/>
    </row>
    <row r="329" spans="5:8" ht="21" customHeight="1" x14ac:dyDescent="0.2">
      <c r="E329" s="497"/>
      <c r="F329" s="497"/>
      <c r="G329" s="497"/>
      <c r="H329" s="840"/>
    </row>
    <row r="330" spans="5:8" ht="21" customHeight="1" x14ac:dyDescent="0.2">
      <c r="E330" s="497"/>
      <c r="F330" s="497"/>
      <c r="G330" s="497"/>
      <c r="H330" s="840"/>
    </row>
    <row r="331" spans="5:8" ht="21" customHeight="1" x14ac:dyDescent="0.2">
      <c r="E331" s="497"/>
      <c r="F331" s="497"/>
      <c r="G331" s="497"/>
      <c r="H331" s="840"/>
    </row>
    <row r="332" spans="5:8" ht="21" customHeight="1" x14ac:dyDescent="0.2">
      <c r="E332" s="497"/>
      <c r="F332" s="497"/>
      <c r="G332" s="497"/>
      <c r="H332" s="840"/>
    </row>
    <row r="333" spans="5:8" ht="21" customHeight="1" x14ac:dyDescent="0.2">
      <c r="E333" s="497"/>
      <c r="F333" s="497"/>
      <c r="G333" s="497"/>
      <c r="H333" s="840"/>
    </row>
    <row r="334" spans="5:8" ht="21" customHeight="1" x14ac:dyDescent="0.2">
      <c r="E334" s="497"/>
      <c r="F334" s="497"/>
      <c r="G334" s="497"/>
      <c r="H334" s="840"/>
    </row>
    <row r="335" spans="5:8" ht="21" customHeight="1" x14ac:dyDescent="0.2">
      <c r="E335" s="497"/>
      <c r="F335" s="497"/>
      <c r="G335" s="497"/>
      <c r="H335" s="840"/>
    </row>
    <row r="336" spans="5:8" ht="21" customHeight="1" x14ac:dyDescent="0.2">
      <c r="E336" s="497"/>
      <c r="F336" s="497"/>
      <c r="G336" s="497"/>
      <c r="H336" s="840"/>
    </row>
    <row r="337" spans="5:8" ht="21" customHeight="1" x14ac:dyDescent="0.2">
      <c r="E337" s="497"/>
      <c r="F337" s="497"/>
      <c r="G337" s="497"/>
      <c r="H337" s="840"/>
    </row>
    <row r="338" spans="5:8" ht="21" customHeight="1" x14ac:dyDescent="0.2">
      <c r="E338" s="497"/>
      <c r="F338" s="497"/>
      <c r="G338" s="497"/>
      <c r="H338" s="840"/>
    </row>
    <row r="339" spans="5:8" ht="21" customHeight="1" x14ac:dyDescent="0.2">
      <c r="E339" s="497"/>
      <c r="F339" s="497"/>
      <c r="G339" s="497"/>
      <c r="H339" s="840"/>
    </row>
    <row r="340" spans="5:8" ht="21" customHeight="1" x14ac:dyDescent="0.2">
      <c r="E340" s="497"/>
      <c r="F340" s="497"/>
      <c r="G340" s="497"/>
      <c r="H340" s="840"/>
    </row>
    <row r="341" spans="5:8" ht="21" customHeight="1" x14ac:dyDescent="0.2">
      <c r="E341" s="497"/>
      <c r="F341" s="497"/>
      <c r="G341" s="497"/>
      <c r="H341" s="840"/>
    </row>
    <row r="342" spans="5:8" ht="21" customHeight="1" x14ac:dyDescent="0.2">
      <c r="E342" s="497"/>
      <c r="F342" s="497"/>
      <c r="G342" s="497"/>
      <c r="H342" s="840"/>
    </row>
    <row r="343" spans="5:8" ht="21" customHeight="1" x14ac:dyDescent="0.2">
      <c r="E343" s="497"/>
      <c r="F343" s="497"/>
      <c r="G343" s="497"/>
      <c r="H343" s="840"/>
    </row>
    <row r="344" spans="5:8" ht="21" customHeight="1" x14ac:dyDescent="0.2">
      <c r="E344" s="497"/>
      <c r="F344" s="497"/>
      <c r="G344" s="497"/>
      <c r="H344" s="840"/>
    </row>
    <row r="345" spans="5:8" ht="21" customHeight="1" x14ac:dyDescent="0.2">
      <c r="E345" s="497"/>
      <c r="F345" s="497"/>
      <c r="G345" s="497"/>
      <c r="H345" s="840"/>
    </row>
    <row r="346" spans="5:8" ht="21" customHeight="1" x14ac:dyDescent="0.2">
      <c r="E346" s="497"/>
      <c r="F346" s="497"/>
      <c r="G346" s="497"/>
      <c r="H346" s="840"/>
    </row>
    <row r="347" spans="5:8" ht="21" customHeight="1" x14ac:dyDescent="0.2">
      <c r="E347" s="497"/>
      <c r="F347" s="497"/>
      <c r="G347" s="497"/>
      <c r="H347" s="840"/>
    </row>
    <row r="348" spans="5:8" ht="21" customHeight="1" x14ac:dyDescent="0.2">
      <c r="E348" s="497"/>
      <c r="F348" s="497"/>
      <c r="G348" s="497"/>
      <c r="H348" s="840"/>
    </row>
    <row r="349" spans="5:8" ht="21" customHeight="1" x14ac:dyDescent="0.2">
      <c r="E349" s="497"/>
      <c r="F349" s="497"/>
      <c r="G349" s="497"/>
      <c r="H349" s="840"/>
    </row>
    <row r="350" spans="5:8" ht="21" customHeight="1" x14ac:dyDescent="0.2">
      <c r="E350" s="497"/>
      <c r="F350" s="497"/>
      <c r="G350" s="497"/>
      <c r="H350" s="840"/>
    </row>
    <row r="351" spans="5:8" ht="21" customHeight="1" x14ac:dyDescent="0.2">
      <c r="E351" s="497"/>
      <c r="F351" s="497"/>
      <c r="G351" s="497"/>
      <c r="H351" s="840"/>
    </row>
    <row r="352" spans="5:8" ht="21" customHeight="1" x14ac:dyDescent="0.2">
      <c r="E352" s="497"/>
      <c r="F352" s="497"/>
      <c r="G352" s="497"/>
      <c r="H352" s="840"/>
    </row>
    <row r="353" spans="5:8" ht="21" customHeight="1" x14ac:dyDescent="0.2">
      <c r="E353" s="497"/>
      <c r="F353" s="497"/>
      <c r="G353" s="497"/>
      <c r="H353" s="840"/>
    </row>
    <row r="354" spans="5:8" ht="21" customHeight="1" x14ac:dyDescent="0.2">
      <c r="E354" s="497"/>
      <c r="F354" s="497"/>
      <c r="G354" s="497"/>
      <c r="H354" s="840"/>
    </row>
    <row r="355" spans="5:8" ht="21" customHeight="1" x14ac:dyDescent="0.2">
      <c r="E355" s="497"/>
      <c r="F355" s="497"/>
      <c r="G355" s="497"/>
      <c r="H355" s="840"/>
    </row>
    <row r="356" spans="5:8" ht="21" customHeight="1" x14ac:dyDescent="0.2">
      <c r="E356" s="497"/>
      <c r="F356" s="497"/>
      <c r="G356" s="497"/>
      <c r="H356" s="840"/>
    </row>
    <row r="357" spans="5:8" ht="21" customHeight="1" x14ac:dyDescent="0.2">
      <c r="E357" s="497"/>
      <c r="F357" s="497"/>
      <c r="G357" s="497"/>
      <c r="H357" s="840"/>
    </row>
    <row r="358" spans="5:8" ht="21" customHeight="1" x14ac:dyDescent="0.2">
      <c r="E358" s="497"/>
      <c r="F358" s="497"/>
      <c r="G358" s="497"/>
      <c r="H358" s="840"/>
    </row>
    <row r="359" spans="5:8" ht="21" customHeight="1" x14ac:dyDescent="0.2">
      <c r="E359" s="497"/>
      <c r="F359" s="497"/>
      <c r="G359" s="497"/>
      <c r="H359" s="840"/>
    </row>
    <row r="360" spans="5:8" ht="21" customHeight="1" x14ac:dyDescent="0.2">
      <c r="E360" s="497"/>
      <c r="F360" s="497"/>
      <c r="G360" s="497"/>
      <c r="H360" s="840"/>
    </row>
    <row r="361" spans="5:8" ht="21" customHeight="1" x14ac:dyDescent="0.2">
      <c r="E361" s="497"/>
      <c r="F361" s="497"/>
      <c r="G361" s="497"/>
      <c r="H361" s="840"/>
    </row>
    <row r="362" spans="5:8" ht="21" customHeight="1" x14ac:dyDescent="0.2">
      <c r="E362" s="497"/>
      <c r="F362" s="497"/>
      <c r="G362" s="497"/>
      <c r="H362" s="840"/>
    </row>
    <row r="363" spans="5:8" ht="21" customHeight="1" x14ac:dyDescent="0.2">
      <c r="E363" s="497"/>
      <c r="F363" s="497"/>
      <c r="G363" s="497"/>
      <c r="H363" s="840"/>
    </row>
    <row r="364" spans="5:8" ht="21" customHeight="1" x14ac:dyDescent="0.2">
      <c r="E364" s="497"/>
      <c r="F364" s="497"/>
      <c r="G364" s="497"/>
      <c r="H364" s="840"/>
    </row>
    <row r="365" spans="5:8" ht="21" customHeight="1" x14ac:dyDescent="0.2">
      <c r="E365" s="497"/>
      <c r="F365" s="497"/>
      <c r="G365" s="497"/>
      <c r="H365" s="840"/>
    </row>
    <row r="366" spans="5:8" ht="21" customHeight="1" x14ac:dyDescent="0.2">
      <c r="E366" s="497"/>
      <c r="F366" s="497"/>
      <c r="G366" s="497"/>
      <c r="H366" s="840"/>
    </row>
    <row r="367" spans="5:8" ht="21" customHeight="1" x14ac:dyDescent="0.2">
      <c r="E367" s="497"/>
      <c r="F367" s="497"/>
      <c r="G367" s="497"/>
      <c r="H367" s="840"/>
    </row>
    <row r="368" spans="5:8" ht="21" customHeight="1" x14ac:dyDescent="0.2">
      <c r="E368" s="497"/>
      <c r="F368" s="497"/>
      <c r="G368" s="497"/>
      <c r="H368" s="840"/>
    </row>
    <row r="369" spans="5:8" ht="21" customHeight="1" x14ac:dyDescent="0.2">
      <c r="E369" s="497"/>
      <c r="F369" s="497"/>
      <c r="G369" s="497"/>
      <c r="H369" s="840"/>
    </row>
    <row r="370" spans="5:8" ht="21" customHeight="1" x14ac:dyDescent="0.2">
      <c r="E370" s="497"/>
      <c r="F370" s="497"/>
      <c r="G370" s="497"/>
      <c r="H370" s="840"/>
    </row>
    <row r="371" spans="5:8" ht="21" customHeight="1" x14ac:dyDescent="0.2">
      <c r="E371" s="497"/>
      <c r="F371" s="497"/>
      <c r="G371" s="497"/>
      <c r="H371" s="840"/>
    </row>
    <row r="372" spans="5:8" ht="21" customHeight="1" x14ac:dyDescent="0.2">
      <c r="E372" s="497"/>
      <c r="F372" s="497"/>
      <c r="G372" s="497"/>
      <c r="H372" s="840"/>
    </row>
    <row r="373" spans="5:8" ht="21" customHeight="1" x14ac:dyDescent="0.2">
      <c r="E373" s="497"/>
      <c r="F373" s="497"/>
      <c r="G373" s="497"/>
      <c r="H373" s="840"/>
    </row>
    <row r="374" spans="5:8" ht="21" customHeight="1" x14ac:dyDescent="0.2">
      <c r="E374" s="497"/>
      <c r="F374" s="497"/>
      <c r="G374" s="497"/>
      <c r="H374" s="840"/>
    </row>
    <row r="375" spans="5:8" ht="21" customHeight="1" x14ac:dyDescent="0.2">
      <c r="E375" s="497"/>
      <c r="F375" s="497"/>
      <c r="G375" s="497"/>
      <c r="H375" s="840"/>
    </row>
    <row r="376" spans="5:8" ht="21" customHeight="1" x14ac:dyDescent="0.2">
      <c r="E376" s="497"/>
      <c r="F376" s="497"/>
      <c r="G376" s="497"/>
      <c r="H376" s="840"/>
    </row>
    <row r="377" spans="5:8" ht="21" customHeight="1" x14ac:dyDescent="0.2">
      <c r="E377" s="497"/>
      <c r="F377" s="497"/>
      <c r="G377" s="497"/>
      <c r="H377" s="840"/>
    </row>
    <row r="378" spans="5:8" ht="21" customHeight="1" x14ac:dyDescent="0.2">
      <c r="E378" s="497"/>
      <c r="F378" s="497"/>
      <c r="G378" s="497"/>
      <c r="H378" s="840"/>
    </row>
    <row r="379" spans="5:8" ht="21" customHeight="1" x14ac:dyDescent="0.2">
      <c r="E379" s="497"/>
      <c r="F379" s="497"/>
      <c r="G379" s="497"/>
      <c r="H379" s="840"/>
    </row>
    <row r="380" spans="5:8" ht="21" customHeight="1" x14ac:dyDescent="0.2">
      <c r="E380" s="497"/>
      <c r="F380" s="497"/>
      <c r="G380" s="497"/>
      <c r="H380" s="840"/>
    </row>
    <row r="381" spans="5:8" ht="21" customHeight="1" x14ac:dyDescent="0.2">
      <c r="E381" s="497"/>
      <c r="F381" s="497"/>
      <c r="G381" s="497"/>
      <c r="H381" s="840"/>
    </row>
    <row r="382" spans="5:8" ht="21" customHeight="1" x14ac:dyDescent="0.2">
      <c r="E382" s="497"/>
      <c r="F382" s="497"/>
      <c r="G382" s="497"/>
      <c r="H382" s="840"/>
    </row>
    <row r="383" spans="5:8" ht="21" customHeight="1" x14ac:dyDescent="0.2">
      <c r="E383" s="497"/>
      <c r="F383" s="497"/>
      <c r="G383" s="497"/>
      <c r="H383" s="840"/>
    </row>
    <row r="384" spans="5:8" ht="21" customHeight="1" x14ac:dyDescent="0.2">
      <c r="E384" s="497"/>
      <c r="F384" s="497"/>
      <c r="G384" s="497"/>
      <c r="H384" s="840"/>
    </row>
    <row r="385" spans="5:8" ht="21" customHeight="1" x14ac:dyDescent="0.2">
      <c r="E385" s="497"/>
      <c r="F385" s="497"/>
      <c r="G385" s="497"/>
      <c r="H385" s="840"/>
    </row>
    <row r="386" spans="5:8" ht="21" customHeight="1" x14ac:dyDescent="0.2">
      <c r="E386" s="497"/>
      <c r="F386" s="497"/>
      <c r="G386" s="497"/>
      <c r="H386" s="840"/>
    </row>
    <row r="387" spans="5:8" ht="21" customHeight="1" x14ac:dyDescent="0.2">
      <c r="E387" s="497"/>
      <c r="F387" s="497"/>
      <c r="G387" s="497"/>
      <c r="H387" s="840"/>
    </row>
    <row r="388" spans="5:8" ht="21" customHeight="1" x14ac:dyDescent="0.2">
      <c r="E388" s="497"/>
      <c r="F388" s="497"/>
      <c r="G388" s="497"/>
      <c r="H388" s="840"/>
    </row>
    <row r="389" spans="5:8" ht="21" customHeight="1" x14ac:dyDescent="0.2">
      <c r="E389" s="497"/>
      <c r="F389" s="497"/>
      <c r="G389" s="497"/>
      <c r="H389" s="840"/>
    </row>
    <row r="390" spans="5:8" ht="21" customHeight="1" x14ac:dyDescent="0.2">
      <c r="E390" s="497"/>
      <c r="F390" s="497"/>
      <c r="G390" s="497"/>
      <c r="H390" s="840"/>
    </row>
    <row r="391" spans="5:8" ht="21" customHeight="1" x14ac:dyDescent="0.2">
      <c r="E391" s="497"/>
      <c r="F391" s="497"/>
      <c r="G391" s="497"/>
      <c r="H391" s="840"/>
    </row>
    <row r="392" spans="5:8" ht="21" customHeight="1" x14ac:dyDescent="0.2">
      <c r="E392" s="497"/>
      <c r="F392" s="497"/>
      <c r="G392" s="497"/>
      <c r="H392" s="840"/>
    </row>
    <row r="393" spans="5:8" ht="21" customHeight="1" x14ac:dyDescent="0.2">
      <c r="E393" s="497"/>
      <c r="F393" s="497"/>
      <c r="G393" s="497"/>
      <c r="H393" s="840"/>
    </row>
    <row r="394" spans="5:8" ht="21" customHeight="1" x14ac:dyDescent="0.2">
      <c r="E394" s="497"/>
      <c r="F394" s="497"/>
      <c r="G394" s="497"/>
      <c r="H394" s="840"/>
    </row>
    <row r="395" spans="5:8" ht="21" customHeight="1" x14ac:dyDescent="0.2">
      <c r="E395" s="497"/>
      <c r="F395" s="497"/>
      <c r="G395" s="497"/>
      <c r="H395" s="840"/>
    </row>
    <row r="396" spans="5:8" ht="21" customHeight="1" x14ac:dyDescent="0.2">
      <c r="E396" s="497"/>
      <c r="F396" s="497"/>
      <c r="G396" s="497"/>
      <c r="H396" s="840"/>
    </row>
    <row r="397" spans="5:8" ht="21" customHeight="1" x14ac:dyDescent="0.2">
      <c r="E397" s="497"/>
      <c r="F397" s="497"/>
      <c r="G397" s="497"/>
      <c r="H397" s="840"/>
    </row>
    <row r="398" spans="5:8" ht="21" customHeight="1" x14ac:dyDescent="0.2">
      <c r="E398" s="497"/>
      <c r="F398" s="497"/>
      <c r="G398" s="497"/>
      <c r="H398" s="840"/>
    </row>
    <row r="399" spans="5:8" ht="21" customHeight="1" x14ac:dyDescent="0.2">
      <c r="E399" s="497"/>
      <c r="F399" s="497"/>
      <c r="G399" s="497"/>
      <c r="H399" s="840"/>
    </row>
    <row r="400" spans="5:8" ht="21" customHeight="1" x14ac:dyDescent="0.2">
      <c r="E400" s="497"/>
      <c r="F400" s="497"/>
      <c r="G400" s="497"/>
      <c r="H400" s="840"/>
    </row>
    <row r="401" spans="5:8" ht="21" customHeight="1" x14ac:dyDescent="0.2">
      <c r="E401" s="497"/>
      <c r="F401" s="497"/>
      <c r="G401" s="497"/>
      <c r="H401" s="840"/>
    </row>
    <row r="402" spans="5:8" ht="21" customHeight="1" x14ac:dyDescent="0.2">
      <c r="E402" s="497"/>
      <c r="F402" s="497"/>
      <c r="G402" s="497"/>
      <c r="H402" s="840"/>
    </row>
    <row r="403" spans="5:8" ht="21" customHeight="1" x14ac:dyDescent="0.2">
      <c r="E403" s="497"/>
      <c r="F403" s="497"/>
      <c r="G403" s="497"/>
      <c r="H403" s="840"/>
    </row>
    <row r="404" spans="5:8" ht="21" customHeight="1" x14ac:dyDescent="0.2">
      <c r="E404" s="497"/>
      <c r="F404" s="497"/>
      <c r="G404" s="497"/>
      <c r="H404" s="840"/>
    </row>
    <row r="405" spans="5:8" ht="21" customHeight="1" x14ac:dyDescent="0.2">
      <c r="E405" s="497"/>
      <c r="F405" s="497"/>
      <c r="G405" s="497"/>
      <c r="H405" s="840"/>
    </row>
    <row r="406" spans="5:8" ht="21" customHeight="1" x14ac:dyDescent="0.2">
      <c r="E406" s="497"/>
      <c r="F406" s="497"/>
      <c r="G406" s="497"/>
      <c r="H406" s="840"/>
    </row>
    <row r="407" spans="5:8" ht="21" customHeight="1" x14ac:dyDescent="0.2">
      <c r="E407" s="497"/>
      <c r="F407" s="497"/>
      <c r="G407" s="497"/>
      <c r="H407" s="840"/>
    </row>
    <row r="408" spans="5:8" ht="21" customHeight="1" x14ac:dyDescent="0.2">
      <c r="E408" s="497"/>
      <c r="F408" s="497"/>
      <c r="G408" s="497"/>
      <c r="H408" s="840"/>
    </row>
    <row r="409" spans="5:8" ht="21" customHeight="1" x14ac:dyDescent="0.2">
      <c r="E409" s="497"/>
      <c r="F409" s="497"/>
      <c r="G409" s="497"/>
      <c r="H409" s="840"/>
    </row>
    <row r="410" spans="5:8" ht="21" customHeight="1" x14ac:dyDescent="0.2">
      <c r="E410" s="497"/>
      <c r="F410" s="497"/>
      <c r="G410" s="497"/>
      <c r="H410" s="840"/>
    </row>
    <row r="411" spans="5:8" ht="21" customHeight="1" x14ac:dyDescent="0.2">
      <c r="E411" s="497"/>
      <c r="F411" s="497"/>
      <c r="G411" s="497"/>
      <c r="H411" s="840"/>
    </row>
    <row r="412" spans="5:8" ht="21" customHeight="1" x14ac:dyDescent="0.2">
      <c r="E412" s="497"/>
      <c r="F412" s="497"/>
      <c r="G412" s="497"/>
      <c r="H412" s="840"/>
    </row>
    <row r="413" spans="5:8" ht="21" customHeight="1" x14ac:dyDescent="0.2">
      <c r="E413" s="497"/>
      <c r="F413" s="497"/>
      <c r="G413" s="497"/>
      <c r="H413" s="840"/>
    </row>
    <row r="414" spans="5:8" ht="21" customHeight="1" x14ac:dyDescent="0.2">
      <c r="E414" s="497"/>
      <c r="F414" s="497"/>
      <c r="G414" s="497"/>
      <c r="H414" s="840"/>
    </row>
    <row r="415" spans="5:8" ht="21" customHeight="1" x14ac:dyDescent="0.2">
      <c r="E415" s="497"/>
      <c r="F415" s="497"/>
      <c r="G415" s="497"/>
      <c r="H415" s="840"/>
    </row>
    <row r="416" spans="5:8" ht="21" customHeight="1" x14ac:dyDescent="0.2">
      <c r="E416" s="497"/>
      <c r="F416" s="497"/>
      <c r="G416" s="497"/>
      <c r="H416" s="840"/>
    </row>
    <row r="417" spans="5:8" ht="21" customHeight="1" x14ac:dyDescent="0.2">
      <c r="E417" s="497"/>
      <c r="F417" s="497"/>
      <c r="G417" s="497"/>
      <c r="H417" s="840"/>
    </row>
    <row r="418" spans="5:8" ht="21" customHeight="1" x14ac:dyDescent="0.2">
      <c r="E418" s="497"/>
      <c r="F418" s="497"/>
      <c r="G418" s="497"/>
      <c r="H418" s="840"/>
    </row>
    <row r="419" spans="5:8" ht="21" customHeight="1" x14ac:dyDescent="0.2">
      <c r="E419" s="497"/>
      <c r="F419" s="497"/>
      <c r="G419" s="497"/>
      <c r="H419" s="840"/>
    </row>
    <row r="420" spans="5:8" ht="21" customHeight="1" x14ac:dyDescent="0.2">
      <c r="E420" s="497"/>
      <c r="F420" s="497"/>
      <c r="G420" s="497"/>
      <c r="H420" s="840"/>
    </row>
    <row r="421" spans="5:8" ht="21" customHeight="1" x14ac:dyDescent="0.2">
      <c r="E421" s="497"/>
      <c r="F421" s="497"/>
      <c r="G421" s="497"/>
      <c r="H421" s="840"/>
    </row>
    <row r="422" spans="5:8" ht="21" customHeight="1" x14ac:dyDescent="0.2">
      <c r="E422" s="497"/>
      <c r="F422" s="497"/>
      <c r="G422" s="497"/>
      <c r="H422" s="840"/>
    </row>
    <row r="423" spans="5:8" ht="21" customHeight="1" x14ac:dyDescent="0.2">
      <c r="E423" s="497"/>
      <c r="F423" s="497"/>
      <c r="G423" s="497"/>
      <c r="H423" s="840"/>
    </row>
    <row r="424" spans="5:8" ht="21" customHeight="1" x14ac:dyDescent="0.2">
      <c r="E424" s="497"/>
      <c r="F424" s="497"/>
      <c r="G424" s="497"/>
      <c r="H424" s="840"/>
    </row>
    <row r="425" spans="5:8" ht="21" customHeight="1" x14ac:dyDescent="0.2">
      <c r="E425" s="497"/>
      <c r="F425" s="497"/>
      <c r="G425" s="497"/>
      <c r="H425" s="840"/>
    </row>
    <row r="426" spans="5:8" ht="21" customHeight="1" x14ac:dyDescent="0.2">
      <c r="E426" s="497"/>
      <c r="F426" s="497"/>
      <c r="G426" s="497"/>
      <c r="H426" s="840"/>
    </row>
    <row r="427" spans="5:8" ht="21" customHeight="1" x14ac:dyDescent="0.2">
      <c r="E427" s="497"/>
      <c r="F427" s="497"/>
      <c r="G427" s="497"/>
      <c r="H427" s="840"/>
    </row>
    <row r="428" spans="5:8" ht="21" customHeight="1" x14ac:dyDescent="0.2">
      <c r="E428" s="497"/>
      <c r="F428" s="497"/>
      <c r="G428" s="497"/>
      <c r="H428" s="840"/>
    </row>
    <row r="429" spans="5:8" ht="21" customHeight="1" x14ac:dyDescent="0.2">
      <c r="E429" s="497"/>
      <c r="F429" s="497"/>
      <c r="G429" s="497"/>
      <c r="H429" s="840"/>
    </row>
    <row r="430" spans="5:8" ht="21" customHeight="1" x14ac:dyDescent="0.2">
      <c r="E430" s="497"/>
      <c r="F430" s="497"/>
      <c r="G430" s="497"/>
      <c r="H430" s="840"/>
    </row>
    <row r="431" spans="5:8" ht="21" customHeight="1" x14ac:dyDescent="0.2">
      <c r="E431" s="497"/>
      <c r="F431" s="497"/>
      <c r="G431" s="497"/>
      <c r="H431" s="840"/>
    </row>
    <row r="432" spans="5:8" ht="21" customHeight="1" x14ac:dyDescent="0.2">
      <c r="E432" s="497"/>
      <c r="F432" s="497"/>
      <c r="G432" s="497"/>
      <c r="H432" s="840"/>
    </row>
    <row r="433" spans="5:8" ht="21" customHeight="1" x14ac:dyDescent="0.2">
      <c r="E433" s="497"/>
      <c r="F433" s="497"/>
      <c r="G433" s="497"/>
      <c r="H433" s="840"/>
    </row>
    <row r="434" spans="5:8" ht="21" customHeight="1" x14ac:dyDescent="0.2">
      <c r="E434" s="497"/>
      <c r="F434" s="497"/>
      <c r="G434" s="497"/>
      <c r="H434" s="840"/>
    </row>
    <row r="435" spans="5:8" ht="21" customHeight="1" x14ac:dyDescent="0.2">
      <c r="E435" s="497"/>
      <c r="F435" s="497"/>
      <c r="G435" s="497"/>
      <c r="H435" s="840"/>
    </row>
    <row r="436" spans="5:8" ht="21" customHeight="1" x14ac:dyDescent="0.2">
      <c r="E436" s="497"/>
      <c r="F436" s="497"/>
      <c r="G436" s="497"/>
      <c r="H436" s="840"/>
    </row>
    <row r="437" spans="5:8" ht="21" customHeight="1" x14ac:dyDescent="0.2">
      <c r="E437" s="497"/>
      <c r="F437" s="497"/>
      <c r="G437" s="497"/>
      <c r="H437" s="840"/>
    </row>
    <row r="438" spans="5:8" ht="21" customHeight="1" x14ac:dyDescent="0.2">
      <c r="E438" s="497"/>
      <c r="F438" s="497"/>
      <c r="G438" s="497"/>
      <c r="H438" s="840"/>
    </row>
    <row r="439" spans="5:8" ht="21" customHeight="1" x14ac:dyDescent="0.2">
      <c r="E439" s="497"/>
      <c r="F439" s="497"/>
      <c r="G439" s="497"/>
      <c r="H439" s="840"/>
    </row>
    <row r="440" spans="5:8" ht="21" customHeight="1" x14ac:dyDescent="0.2">
      <c r="E440" s="497"/>
      <c r="F440" s="497"/>
      <c r="G440" s="497"/>
      <c r="H440" s="840"/>
    </row>
    <row r="441" spans="5:8" ht="21" customHeight="1" x14ac:dyDescent="0.2">
      <c r="E441" s="497"/>
      <c r="F441" s="497"/>
      <c r="G441" s="497"/>
      <c r="H441" s="840"/>
    </row>
    <row r="442" spans="5:8" ht="21" customHeight="1" x14ac:dyDescent="0.2">
      <c r="E442" s="497"/>
      <c r="F442" s="497"/>
      <c r="G442" s="497"/>
      <c r="H442" s="840"/>
    </row>
    <row r="443" spans="5:8" ht="21" customHeight="1" x14ac:dyDescent="0.2">
      <c r="E443" s="497"/>
      <c r="F443" s="497"/>
      <c r="G443" s="497"/>
      <c r="H443" s="840"/>
    </row>
    <row r="444" spans="5:8" ht="21" customHeight="1" x14ac:dyDescent="0.2">
      <c r="E444" s="497"/>
      <c r="F444" s="497"/>
      <c r="G444" s="497"/>
      <c r="H444" s="840"/>
    </row>
    <row r="445" spans="5:8" ht="21" customHeight="1" x14ac:dyDescent="0.2">
      <c r="E445" s="497"/>
      <c r="F445" s="497"/>
      <c r="G445" s="497"/>
      <c r="H445" s="840"/>
    </row>
    <row r="446" spans="5:8" ht="21" customHeight="1" x14ac:dyDescent="0.2">
      <c r="E446" s="497"/>
      <c r="F446" s="497"/>
      <c r="G446" s="497"/>
      <c r="H446" s="840"/>
    </row>
    <row r="447" spans="5:8" ht="21" customHeight="1" x14ac:dyDescent="0.2">
      <c r="E447" s="497"/>
      <c r="F447" s="497"/>
      <c r="G447" s="497"/>
      <c r="H447" s="840"/>
    </row>
    <row r="448" spans="5:8" ht="21" customHeight="1" x14ac:dyDescent="0.2">
      <c r="E448" s="497"/>
      <c r="F448" s="497"/>
      <c r="G448" s="497"/>
      <c r="H448" s="840"/>
    </row>
    <row r="449" spans="5:8" ht="21" customHeight="1" x14ac:dyDescent="0.2">
      <c r="E449" s="497"/>
      <c r="F449" s="497"/>
      <c r="G449" s="497"/>
      <c r="H449" s="840"/>
    </row>
    <row r="450" spans="5:8" ht="21" customHeight="1" x14ac:dyDescent="0.2">
      <c r="E450" s="497"/>
      <c r="F450" s="497"/>
      <c r="G450" s="497"/>
      <c r="H450" s="840"/>
    </row>
    <row r="451" spans="5:8" ht="21" customHeight="1" x14ac:dyDescent="0.2">
      <c r="E451" s="497"/>
      <c r="F451" s="497"/>
      <c r="G451" s="497"/>
      <c r="H451" s="840"/>
    </row>
    <row r="452" spans="5:8" ht="21" customHeight="1" x14ac:dyDescent="0.2">
      <c r="E452" s="497"/>
      <c r="F452" s="497"/>
      <c r="G452" s="497"/>
      <c r="H452" s="840"/>
    </row>
    <row r="453" spans="5:8" ht="21" customHeight="1" x14ac:dyDescent="0.2">
      <c r="E453" s="497"/>
      <c r="F453" s="497"/>
      <c r="G453" s="497"/>
      <c r="H453" s="840"/>
    </row>
    <row r="454" spans="5:8" ht="21" customHeight="1" x14ac:dyDescent="0.2">
      <c r="E454" s="497"/>
      <c r="F454" s="497"/>
      <c r="G454" s="497"/>
      <c r="H454" s="840"/>
    </row>
    <row r="455" spans="5:8" ht="21" customHeight="1" x14ac:dyDescent="0.2">
      <c r="E455" s="497"/>
      <c r="F455" s="497"/>
      <c r="G455" s="497"/>
      <c r="H455" s="840"/>
    </row>
    <row r="456" spans="5:8" ht="21" customHeight="1" x14ac:dyDescent="0.2">
      <c r="E456" s="497"/>
      <c r="F456" s="497"/>
      <c r="G456" s="497"/>
      <c r="H456" s="840"/>
    </row>
    <row r="457" spans="5:8" ht="21" customHeight="1" x14ac:dyDescent="0.2">
      <c r="E457" s="497"/>
      <c r="F457" s="497"/>
      <c r="G457" s="497"/>
      <c r="H457" s="840"/>
    </row>
    <row r="458" spans="5:8" ht="21" customHeight="1" x14ac:dyDescent="0.2">
      <c r="E458" s="497"/>
      <c r="F458" s="497"/>
      <c r="G458" s="497"/>
      <c r="H458" s="840"/>
    </row>
    <row r="459" spans="5:8" ht="21" customHeight="1" x14ac:dyDescent="0.2">
      <c r="E459" s="497"/>
      <c r="F459" s="497"/>
      <c r="G459" s="497"/>
      <c r="H459" s="840"/>
    </row>
    <row r="460" spans="5:8" ht="21" customHeight="1" x14ac:dyDescent="0.2">
      <c r="E460" s="497"/>
      <c r="F460" s="497"/>
      <c r="G460" s="497"/>
      <c r="H460" s="840"/>
    </row>
    <row r="461" spans="5:8" ht="21" customHeight="1" x14ac:dyDescent="0.2">
      <c r="E461" s="497"/>
      <c r="F461" s="497"/>
      <c r="G461" s="497"/>
      <c r="H461" s="840"/>
    </row>
    <row r="462" spans="5:8" ht="21" customHeight="1" x14ac:dyDescent="0.2">
      <c r="E462" s="497"/>
      <c r="F462" s="497"/>
      <c r="G462" s="497"/>
      <c r="H462" s="840"/>
    </row>
    <row r="463" spans="5:8" ht="21" customHeight="1" x14ac:dyDescent="0.2">
      <c r="E463" s="497"/>
      <c r="F463" s="497"/>
      <c r="G463" s="497"/>
      <c r="H463" s="840"/>
    </row>
    <row r="464" spans="5:8" ht="21" customHeight="1" x14ac:dyDescent="0.2">
      <c r="E464" s="497"/>
      <c r="F464" s="497"/>
      <c r="G464" s="497"/>
      <c r="H464" s="840"/>
    </row>
    <row r="465" spans="5:8" ht="21" customHeight="1" x14ac:dyDescent="0.2">
      <c r="E465" s="497"/>
      <c r="F465" s="497"/>
      <c r="G465" s="497"/>
      <c r="H465" s="840"/>
    </row>
    <row r="466" spans="5:8" ht="21" customHeight="1" x14ac:dyDescent="0.2">
      <c r="E466" s="497"/>
      <c r="F466" s="497"/>
      <c r="G466" s="497"/>
      <c r="H466" s="840"/>
    </row>
    <row r="467" spans="5:8" ht="21" customHeight="1" x14ac:dyDescent="0.2">
      <c r="E467" s="497"/>
      <c r="F467" s="497"/>
      <c r="G467" s="497"/>
      <c r="H467" s="840"/>
    </row>
    <row r="468" spans="5:8" ht="21" customHeight="1" x14ac:dyDescent="0.2">
      <c r="E468" s="497"/>
      <c r="F468" s="497"/>
      <c r="G468" s="497"/>
      <c r="H468" s="840"/>
    </row>
    <row r="469" spans="5:8" ht="21" customHeight="1" x14ac:dyDescent="0.2">
      <c r="E469" s="497"/>
      <c r="F469" s="497"/>
      <c r="G469" s="497"/>
      <c r="H469" s="840"/>
    </row>
    <row r="470" spans="5:8" ht="21" customHeight="1" x14ac:dyDescent="0.2">
      <c r="E470" s="497"/>
      <c r="F470" s="497"/>
      <c r="G470" s="497"/>
      <c r="H470" s="840"/>
    </row>
    <row r="471" spans="5:8" ht="21" customHeight="1" x14ac:dyDescent="0.2">
      <c r="E471" s="497"/>
      <c r="F471" s="497"/>
      <c r="G471" s="497"/>
      <c r="H471" s="840"/>
    </row>
    <row r="472" spans="5:8" ht="21" customHeight="1" x14ac:dyDescent="0.2">
      <c r="E472" s="497"/>
      <c r="F472" s="497"/>
      <c r="G472" s="497"/>
      <c r="H472" s="840"/>
    </row>
    <row r="473" spans="5:8" ht="21" customHeight="1" x14ac:dyDescent="0.2">
      <c r="E473" s="497"/>
      <c r="F473" s="497"/>
      <c r="G473" s="497"/>
      <c r="H473" s="840"/>
    </row>
    <row r="474" spans="5:8" ht="21" customHeight="1" x14ac:dyDescent="0.2">
      <c r="E474" s="497"/>
      <c r="F474" s="497"/>
      <c r="G474" s="497"/>
      <c r="H474" s="840"/>
    </row>
    <row r="475" spans="5:8" ht="21" customHeight="1" x14ac:dyDescent="0.2">
      <c r="E475" s="497"/>
      <c r="F475" s="497"/>
      <c r="G475" s="497"/>
      <c r="H475" s="840"/>
    </row>
    <row r="476" spans="5:8" ht="21" customHeight="1" x14ac:dyDescent="0.2">
      <c r="E476" s="497"/>
      <c r="F476" s="497"/>
      <c r="G476" s="497"/>
      <c r="H476" s="840"/>
    </row>
    <row r="477" spans="5:8" ht="21" customHeight="1" x14ac:dyDescent="0.2">
      <c r="E477" s="497"/>
      <c r="F477" s="497"/>
      <c r="G477" s="497"/>
      <c r="H477" s="840"/>
    </row>
    <row r="478" spans="5:8" ht="21" customHeight="1" x14ac:dyDescent="0.2">
      <c r="E478" s="497"/>
      <c r="F478" s="497"/>
      <c r="G478" s="497"/>
      <c r="H478" s="840"/>
    </row>
    <row r="479" spans="5:8" ht="21" customHeight="1" x14ac:dyDescent="0.2">
      <c r="E479" s="497"/>
      <c r="F479" s="497"/>
      <c r="G479" s="497"/>
      <c r="H479" s="840"/>
    </row>
    <row r="480" spans="5:8" ht="21" customHeight="1" x14ac:dyDescent="0.2">
      <c r="E480" s="497"/>
      <c r="F480" s="497"/>
      <c r="G480" s="497"/>
      <c r="H480" s="840"/>
    </row>
    <row r="481" spans="5:8" ht="21" customHeight="1" x14ac:dyDescent="0.2">
      <c r="E481" s="497"/>
      <c r="F481" s="497"/>
      <c r="G481" s="497"/>
      <c r="H481" s="840"/>
    </row>
    <row r="482" spans="5:8" ht="21" customHeight="1" x14ac:dyDescent="0.2">
      <c r="E482" s="497"/>
      <c r="F482" s="497"/>
      <c r="G482" s="497"/>
      <c r="H482" s="840"/>
    </row>
    <row r="483" spans="5:8" ht="21" customHeight="1" x14ac:dyDescent="0.2">
      <c r="E483" s="497"/>
      <c r="F483" s="497"/>
      <c r="G483" s="497"/>
      <c r="H483" s="840"/>
    </row>
    <row r="484" spans="5:8" ht="21" customHeight="1" x14ac:dyDescent="0.2">
      <c r="E484" s="497"/>
      <c r="F484" s="497"/>
      <c r="G484" s="497"/>
      <c r="H484" s="840"/>
    </row>
    <row r="485" spans="5:8" ht="21" customHeight="1" x14ac:dyDescent="0.2">
      <c r="E485" s="497"/>
      <c r="F485" s="497"/>
      <c r="G485" s="497"/>
      <c r="H485" s="840"/>
    </row>
    <row r="486" spans="5:8" ht="21" customHeight="1" x14ac:dyDescent="0.2">
      <c r="E486" s="497"/>
      <c r="F486" s="497"/>
      <c r="G486" s="497"/>
      <c r="H486" s="840"/>
    </row>
    <row r="487" spans="5:8" ht="21" customHeight="1" x14ac:dyDescent="0.2">
      <c r="E487" s="497"/>
      <c r="F487" s="497"/>
      <c r="G487" s="497"/>
      <c r="H487" s="840"/>
    </row>
    <row r="488" spans="5:8" ht="21" customHeight="1" x14ac:dyDescent="0.2">
      <c r="E488" s="497"/>
      <c r="F488" s="497"/>
      <c r="G488" s="497"/>
      <c r="H488" s="840"/>
    </row>
    <row r="489" spans="5:8" ht="21" customHeight="1" x14ac:dyDescent="0.2">
      <c r="E489" s="497"/>
      <c r="F489" s="497"/>
      <c r="G489" s="497"/>
      <c r="H489" s="840"/>
    </row>
    <row r="490" spans="5:8" ht="21" customHeight="1" x14ac:dyDescent="0.2">
      <c r="E490" s="497"/>
      <c r="F490" s="497"/>
      <c r="G490" s="497"/>
      <c r="H490" s="840"/>
    </row>
    <row r="491" spans="5:8" ht="21" customHeight="1" x14ac:dyDescent="0.2">
      <c r="E491" s="497"/>
      <c r="F491" s="497"/>
      <c r="G491" s="497"/>
      <c r="H491" s="840"/>
    </row>
    <row r="492" spans="5:8" ht="21" customHeight="1" x14ac:dyDescent="0.2">
      <c r="E492" s="497"/>
      <c r="F492" s="497"/>
      <c r="G492" s="497"/>
      <c r="H492" s="840"/>
    </row>
    <row r="493" spans="5:8" ht="21" customHeight="1" x14ac:dyDescent="0.2">
      <c r="E493" s="497"/>
      <c r="F493" s="497"/>
      <c r="G493" s="497"/>
      <c r="H493" s="840"/>
    </row>
    <row r="494" spans="5:8" ht="21" customHeight="1" x14ac:dyDescent="0.2">
      <c r="E494" s="497"/>
      <c r="F494" s="497"/>
      <c r="G494" s="497"/>
      <c r="H494" s="840"/>
    </row>
    <row r="495" spans="5:8" ht="21" customHeight="1" x14ac:dyDescent="0.2">
      <c r="E495" s="497"/>
      <c r="F495" s="497"/>
      <c r="G495" s="497"/>
      <c r="H495" s="840"/>
    </row>
    <row r="496" spans="5:8" ht="21" customHeight="1" x14ac:dyDescent="0.2">
      <c r="E496" s="497"/>
      <c r="F496" s="497"/>
      <c r="G496" s="497"/>
      <c r="H496" s="840"/>
    </row>
    <row r="497" spans="5:8" ht="21" customHeight="1" x14ac:dyDescent="0.2">
      <c r="E497" s="497"/>
      <c r="F497" s="497"/>
      <c r="G497" s="497"/>
      <c r="H497" s="840"/>
    </row>
    <row r="498" spans="5:8" ht="21" customHeight="1" x14ac:dyDescent="0.2">
      <c r="E498" s="497"/>
      <c r="F498" s="497"/>
      <c r="G498" s="497"/>
      <c r="H498" s="840"/>
    </row>
    <row r="499" spans="5:8" ht="21" customHeight="1" x14ac:dyDescent="0.2">
      <c r="E499" s="497"/>
      <c r="F499" s="497"/>
      <c r="G499" s="497"/>
      <c r="H499" s="840"/>
    </row>
    <row r="500" spans="5:8" ht="21" customHeight="1" x14ac:dyDescent="0.2">
      <c r="E500" s="497"/>
      <c r="F500" s="497"/>
      <c r="G500" s="497"/>
      <c r="H500" s="840"/>
    </row>
    <row r="501" spans="5:8" ht="21" customHeight="1" x14ac:dyDescent="0.2">
      <c r="E501" s="497"/>
      <c r="F501" s="497"/>
      <c r="G501" s="497"/>
      <c r="H501" s="840"/>
    </row>
    <row r="502" spans="5:8" ht="21" customHeight="1" x14ac:dyDescent="0.2">
      <c r="E502" s="497"/>
      <c r="F502" s="497"/>
      <c r="G502" s="497"/>
      <c r="H502" s="840"/>
    </row>
    <row r="503" spans="5:8" ht="21" customHeight="1" x14ac:dyDescent="0.2">
      <c r="E503" s="497"/>
      <c r="F503" s="497"/>
      <c r="G503" s="497"/>
      <c r="H503" s="840"/>
    </row>
    <row r="504" spans="5:8" ht="21" customHeight="1" x14ac:dyDescent="0.2">
      <c r="E504" s="497"/>
      <c r="F504" s="497"/>
      <c r="G504" s="497"/>
      <c r="H504" s="840"/>
    </row>
    <row r="505" spans="5:8" ht="21" customHeight="1" x14ac:dyDescent="0.2">
      <c r="E505" s="497"/>
      <c r="F505" s="497"/>
      <c r="G505" s="497"/>
      <c r="H505" s="840"/>
    </row>
    <row r="506" spans="5:8" ht="21" customHeight="1" x14ac:dyDescent="0.2">
      <c r="E506" s="497"/>
      <c r="F506" s="497"/>
      <c r="G506" s="497"/>
      <c r="H506" s="840"/>
    </row>
    <row r="507" spans="5:8" ht="21" customHeight="1" x14ac:dyDescent="0.2">
      <c r="E507" s="497"/>
      <c r="F507" s="497"/>
      <c r="G507" s="497"/>
      <c r="H507" s="840"/>
    </row>
    <row r="508" spans="5:8" ht="21" customHeight="1" x14ac:dyDescent="0.2">
      <c r="E508" s="497"/>
      <c r="F508" s="497"/>
      <c r="G508" s="497"/>
      <c r="H508" s="840"/>
    </row>
    <row r="509" spans="5:8" ht="21" customHeight="1" x14ac:dyDescent="0.2">
      <c r="E509" s="497"/>
      <c r="F509" s="497"/>
      <c r="G509" s="497"/>
      <c r="H509" s="840"/>
    </row>
    <row r="510" spans="5:8" ht="21" customHeight="1" x14ac:dyDescent="0.2">
      <c r="E510" s="497"/>
      <c r="F510" s="497"/>
      <c r="G510" s="497"/>
      <c r="H510" s="840"/>
    </row>
    <row r="511" spans="5:8" ht="21" customHeight="1" x14ac:dyDescent="0.2">
      <c r="E511" s="497"/>
      <c r="F511" s="497"/>
      <c r="G511" s="497"/>
      <c r="H511" s="840"/>
    </row>
    <row r="512" spans="5:8" ht="21" customHeight="1" x14ac:dyDescent="0.2">
      <c r="E512" s="497"/>
      <c r="F512" s="497"/>
      <c r="G512" s="497"/>
      <c r="H512" s="840"/>
    </row>
    <row r="513" spans="5:8" ht="21" customHeight="1" x14ac:dyDescent="0.2">
      <c r="E513" s="497"/>
      <c r="F513" s="497"/>
      <c r="G513" s="497"/>
      <c r="H513" s="840"/>
    </row>
    <row r="514" spans="5:8" ht="21" customHeight="1" x14ac:dyDescent="0.2">
      <c r="E514" s="497"/>
      <c r="F514" s="497"/>
      <c r="G514" s="497"/>
      <c r="H514" s="840"/>
    </row>
    <row r="515" spans="5:8" ht="21" customHeight="1" x14ac:dyDescent="0.2">
      <c r="E515" s="497"/>
      <c r="F515" s="497"/>
      <c r="G515" s="497"/>
      <c r="H515" s="840"/>
    </row>
    <row r="516" spans="5:8" ht="21" customHeight="1" x14ac:dyDescent="0.2">
      <c r="E516" s="497"/>
      <c r="F516" s="497"/>
      <c r="G516" s="497"/>
      <c r="H516" s="840"/>
    </row>
    <row r="517" spans="5:8" ht="21" customHeight="1" x14ac:dyDescent="0.2">
      <c r="E517" s="497"/>
      <c r="F517" s="497"/>
      <c r="G517" s="497"/>
      <c r="H517" s="840"/>
    </row>
    <row r="518" spans="5:8" ht="21" customHeight="1" x14ac:dyDescent="0.2">
      <c r="E518" s="497"/>
      <c r="F518" s="497"/>
      <c r="G518" s="497"/>
      <c r="H518" s="840"/>
    </row>
    <row r="519" spans="5:8" ht="21" customHeight="1" x14ac:dyDescent="0.2">
      <c r="E519" s="497"/>
      <c r="F519" s="497"/>
      <c r="G519" s="497"/>
      <c r="H519" s="840"/>
    </row>
    <row r="520" spans="5:8" ht="21" customHeight="1" x14ac:dyDescent="0.2">
      <c r="E520" s="497"/>
      <c r="F520" s="497"/>
      <c r="G520" s="497"/>
      <c r="H520" s="840"/>
    </row>
    <row r="521" spans="5:8" ht="21" customHeight="1" x14ac:dyDescent="0.2">
      <c r="E521" s="497"/>
      <c r="F521" s="497"/>
      <c r="G521" s="497"/>
      <c r="H521" s="840"/>
    </row>
    <row r="522" spans="5:8" ht="21" customHeight="1" x14ac:dyDescent="0.2">
      <c r="E522" s="497"/>
      <c r="F522" s="497"/>
      <c r="G522" s="497"/>
      <c r="H522" s="840"/>
    </row>
    <row r="523" spans="5:8" ht="21" customHeight="1" x14ac:dyDescent="0.2">
      <c r="E523" s="497"/>
      <c r="F523" s="497"/>
      <c r="G523" s="497"/>
      <c r="H523" s="840"/>
    </row>
    <row r="524" spans="5:8" ht="21" customHeight="1" x14ac:dyDescent="0.2">
      <c r="E524" s="497"/>
      <c r="F524" s="497"/>
      <c r="G524" s="497"/>
      <c r="H524" s="840"/>
    </row>
    <row r="525" spans="5:8" ht="21" customHeight="1" x14ac:dyDescent="0.2">
      <c r="E525" s="497"/>
      <c r="F525" s="497"/>
      <c r="G525" s="497"/>
      <c r="H525" s="840"/>
    </row>
    <row r="526" spans="5:8" ht="21" customHeight="1" x14ac:dyDescent="0.2">
      <c r="E526" s="497"/>
      <c r="F526" s="497"/>
      <c r="G526" s="497"/>
      <c r="H526" s="840"/>
    </row>
    <row r="527" spans="5:8" ht="21" customHeight="1" x14ac:dyDescent="0.2">
      <c r="E527" s="497"/>
      <c r="F527" s="497"/>
      <c r="G527" s="497"/>
      <c r="H527" s="840"/>
    </row>
    <row r="528" spans="5:8" ht="21" customHeight="1" x14ac:dyDescent="0.2">
      <c r="E528" s="497"/>
      <c r="F528" s="497"/>
      <c r="G528" s="497"/>
      <c r="H528" s="840"/>
    </row>
    <row r="529" spans="5:8" ht="21" customHeight="1" x14ac:dyDescent="0.2">
      <c r="E529" s="497"/>
      <c r="F529" s="497"/>
      <c r="G529" s="497"/>
      <c r="H529" s="840"/>
    </row>
    <row r="530" spans="5:8" ht="21" customHeight="1" x14ac:dyDescent="0.2">
      <c r="E530" s="497"/>
      <c r="F530" s="497"/>
      <c r="G530" s="497"/>
      <c r="H530" s="840"/>
    </row>
    <row r="531" spans="5:8" ht="21" customHeight="1" x14ac:dyDescent="0.2">
      <c r="E531" s="497"/>
      <c r="F531" s="497"/>
      <c r="G531" s="497"/>
      <c r="H531" s="840"/>
    </row>
    <row r="532" spans="5:8" ht="21" customHeight="1" x14ac:dyDescent="0.2">
      <c r="E532" s="497"/>
      <c r="F532" s="497"/>
      <c r="G532" s="497"/>
      <c r="H532" s="840"/>
    </row>
    <row r="533" spans="5:8" ht="21" customHeight="1" x14ac:dyDescent="0.2">
      <c r="E533" s="497"/>
      <c r="F533" s="497"/>
      <c r="G533" s="497"/>
      <c r="H533" s="840"/>
    </row>
    <row r="534" spans="5:8" ht="21" customHeight="1" x14ac:dyDescent="0.2">
      <c r="E534" s="497"/>
      <c r="F534" s="497"/>
      <c r="G534" s="497"/>
      <c r="H534" s="840"/>
    </row>
    <row r="535" spans="5:8" ht="21" customHeight="1" x14ac:dyDescent="0.2">
      <c r="E535" s="497"/>
      <c r="F535" s="497"/>
      <c r="G535" s="497"/>
      <c r="H535" s="840"/>
    </row>
    <row r="536" spans="5:8" ht="21" customHeight="1" x14ac:dyDescent="0.2">
      <c r="E536" s="497"/>
      <c r="F536" s="497"/>
      <c r="G536" s="497"/>
      <c r="H536" s="840"/>
    </row>
    <row r="537" spans="5:8" ht="21" customHeight="1" x14ac:dyDescent="0.2">
      <c r="E537" s="497"/>
      <c r="F537" s="497"/>
      <c r="G537" s="497"/>
      <c r="H537" s="840"/>
    </row>
    <row r="538" spans="5:8" ht="21" customHeight="1" x14ac:dyDescent="0.2">
      <c r="E538" s="497"/>
      <c r="F538" s="497"/>
      <c r="G538" s="497"/>
      <c r="H538" s="840"/>
    </row>
    <row r="539" spans="5:8" ht="21" customHeight="1" x14ac:dyDescent="0.2">
      <c r="E539" s="497"/>
      <c r="F539" s="497"/>
      <c r="G539" s="497"/>
      <c r="H539" s="840"/>
    </row>
    <row r="540" spans="5:8" ht="21" customHeight="1" x14ac:dyDescent="0.2">
      <c r="E540" s="497"/>
      <c r="F540" s="497"/>
      <c r="G540" s="497"/>
      <c r="H540" s="840"/>
    </row>
    <row r="541" spans="5:8" ht="21" customHeight="1" x14ac:dyDescent="0.2">
      <c r="E541" s="497"/>
      <c r="F541" s="497"/>
      <c r="G541" s="497"/>
      <c r="H541" s="840"/>
    </row>
    <row r="542" spans="5:8" ht="21" customHeight="1" x14ac:dyDescent="0.2">
      <c r="E542" s="497"/>
      <c r="F542" s="497"/>
      <c r="G542" s="497"/>
      <c r="H542" s="840"/>
    </row>
    <row r="543" spans="5:8" ht="21" customHeight="1" x14ac:dyDescent="0.2">
      <c r="E543" s="497"/>
      <c r="F543" s="497"/>
      <c r="G543" s="497"/>
      <c r="H543" s="840"/>
    </row>
    <row r="544" spans="5:8" ht="21" customHeight="1" x14ac:dyDescent="0.2">
      <c r="E544" s="497"/>
      <c r="F544" s="497"/>
      <c r="G544" s="497"/>
      <c r="H544" s="840"/>
    </row>
    <row r="545" spans="5:8" ht="21" customHeight="1" x14ac:dyDescent="0.2">
      <c r="E545" s="497"/>
      <c r="F545" s="497"/>
      <c r="G545" s="497"/>
      <c r="H545" s="840"/>
    </row>
    <row r="546" spans="5:8" ht="21" customHeight="1" x14ac:dyDescent="0.2">
      <c r="E546" s="497"/>
      <c r="F546" s="497"/>
      <c r="G546" s="497"/>
      <c r="H546" s="840"/>
    </row>
    <row r="547" spans="5:8" ht="21" customHeight="1" x14ac:dyDescent="0.2">
      <c r="E547" s="497"/>
      <c r="F547" s="497"/>
      <c r="G547" s="497"/>
      <c r="H547" s="840"/>
    </row>
    <row r="548" spans="5:8" ht="21" customHeight="1" x14ac:dyDescent="0.2">
      <c r="E548" s="497"/>
      <c r="F548" s="497"/>
      <c r="G548" s="497"/>
      <c r="H548" s="840"/>
    </row>
    <row r="549" spans="5:8" ht="21" customHeight="1" x14ac:dyDescent="0.2">
      <c r="E549" s="497"/>
      <c r="F549" s="497"/>
      <c r="G549" s="497"/>
      <c r="H549" s="840"/>
    </row>
    <row r="550" spans="5:8" ht="21" customHeight="1" x14ac:dyDescent="0.2">
      <c r="E550" s="497"/>
      <c r="F550" s="497"/>
      <c r="G550" s="497"/>
      <c r="H550" s="840"/>
    </row>
    <row r="551" spans="5:8" ht="21" customHeight="1" x14ac:dyDescent="0.2">
      <c r="E551" s="497"/>
      <c r="F551" s="497"/>
      <c r="G551" s="497"/>
      <c r="H551" s="840"/>
    </row>
    <row r="552" spans="5:8" ht="21" customHeight="1" x14ac:dyDescent="0.2">
      <c r="E552" s="497"/>
      <c r="F552" s="497"/>
      <c r="G552" s="497"/>
      <c r="H552" s="840"/>
    </row>
    <row r="553" spans="5:8" ht="21" customHeight="1" x14ac:dyDescent="0.2">
      <c r="E553" s="497"/>
      <c r="F553" s="497"/>
      <c r="G553" s="497"/>
      <c r="H553" s="840"/>
    </row>
    <row r="554" spans="5:8" ht="21" customHeight="1" x14ac:dyDescent="0.2">
      <c r="E554" s="497"/>
      <c r="F554" s="497"/>
      <c r="G554" s="497"/>
      <c r="H554" s="840"/>
    </row>
    <row r="555" spans="5:8" ht="21" customHeight="1" x14ac:dyDescent="0.2">
      <c r="E555" s="497"/>
      <c r="F555" s="497"/>
      <c r="G555" s="497"/>
      <c r="H555" s="840"/>
    </row>
    <row r="556" spans="5:8" ht="21" customHeight="1" x14ac:dyDescent="0.2">
      <c r="E556" s="497"/>
      <c r="F556" s="497"/>
      <c r="G556" s="497"/>
      <c r="H556" s="840"/>
    </row>
    <row r="557" spans="5:8" ht="21" customHeight="1" x14ac:dyDescent="0.2">
      <c r="E557" s="497"/>
      <c r="F557" s="497"/>
      <c r="G557" s="497"/>
      <c r="H557" s="840"/>
    </row>
    <row r="558" spans="5:8" ht="21" customHeight="1" x14ac:dyDescent="0.2">
      <c r="E558" s="497"/>
      <c r="F558" s="497"/>
      <c r="G558" s="497"/>
      <c r="H558" s="840"/>
    </row>
    <row r="559" spans="5:8" ht="21" customHeight="1" x14ac:dyDescent="0.2">
      <c r="E559" s="497"/>
      <c r="F559" s="497"/>
      <c r="G559" s="497"/>
      <c r="H559" s="840"/>
    </row>
    <row r="560" spans="5:8" ht="21" customHeight="1" x14ac:dyDescent="0.2">
      <c r="E560" s="497"/>
      <c r="F560" s="497"/>
      <c r="G560" s="497"/>
      <c r="H560" s="840"/>
    </row>
    <row r="561" spans="5:8" ht="21" customHeight="1" x14ac:dyDescent="0.2">
      <c r="E561" s="497"/>
      <c r="F561" s="497"/>
      <c r="G561" s="497"/>
      <c r="H561" s="840"/>
    </row>
    <row r="562" spans="5:8" ht="21" customHeight="1" x14ac:dyDescent="0.2">
      <c r="E562" s="497"/>
      <c r="F562" s="497"/>
      <c r="G562" s="497"/>
      <c r="H562" s="840"/>
    </row>
    <row r="563" spans="5:8" ht="21" customHeight="1" x14ac:dyDescent="0.2">
      <c r="E563" s="497"/>
      <c r="F563" s="497"/>
      <c r="G563" s="497"/>
      <c r="H563" s="840"/>
    </row>
    <row r="564" spans="5:8" ht="21" customHeight="1" x14ac:dyDescent="0.2">
      <c r="E564" s="497"/>
      <c r="F564" s="497"/>
      <c r="G564" s="497"/>
      <c r="H564" s="840"/>
    </row>
    <row r="565" spans="5:8" ht="21" customHeight="1" x14ac:dyDescent="0.2">
      <c r="E565" s="497"/>
      <c r="F565" s="497"/>
      <c r="G565" s="497"/>
      <c r="H565" s="840"/>
    </row>
    <row r="566" spans="5:8" ht="21" customHeight="1" x14ac:dyDescent="0.2">
      <c r="E566" s="497"/>
      <c r="F566" s="497"/>
      <c r="G566" s="497"/>
      <c r="H566" s="840"/>
    </row>
    <row r="567" spans="5:8" ht="21" customHeight="1" x14ac:dyDescent="0.2">
      <c r="E567" s="497"/>
      <c r="F567" s="497"/>
      <c r="G567" s="497"/>
      <c r="H567" s="840"/>
    </row>
    <row r="568" spans="5:8" ht="21" customHeight="1" x14ac:dyDescent="0.2">
      <c r="E568" s="497"/>
      <c r="F568" s="497"/>
      <c r="G568" s="497"/>
      <c r="H568" s="840"/>
    </row>
    <row r="569" spans="5:8" ht="21" customHeight="1" x14ac:dyDescent="0.2">
      <c r="E569" s="497"/>
      <c r="F569" s="497"/>
      <c r="G569" s="497"/>
      <c r="H569" s="840"/>
    </row>
    <row r="570" spans="5:8" ht="21" customHeight="1" x14ac:dyDescent="0.2">
      <c r="E570" s="497"/>
      <c r="F570" s="497"/>
      <c r="G570" s="497"/>
      <c r="H570" s="840"/>
    </row>
    <row r="571" spans="5:8" ht="21" customHeight="1" x14ac:dyDescent="0.2">
      <c r="E571" s="497"/>
      <c r="F571" s="497"/>
      <c r="G571" s="497"/>
      <c r="H571" s="840"/>
    </row>
    <row r="572" spans="5:8" ht="21" customHeight="1" x14ac:dyDescent="0.2">
      <c r="E572" s="497"/>
      <c r="F572" s="497"/>
      <c r="G572" s="497"/>
      <c r="H572" s="840"/>
    </row>
    <row r="573" spans="5:8" ht="21" customHeight="1" x14ac:dyDescent="0.2">
      <c r="E573" s="497"/>
      <c r="F573" s="497"/>
      <c r="G573" s="497"/>
      <c r="H573" s="840"/>
    </row>
    <row r="574" spans="5:8" ht="21" customHeight="1" x14ac:dyDescent="0.2">
      <c r="E574" s="497"/>
      <c r="F574" s="497"/>
      <c r="G574" s="497"/>
      <c r="H574" s="840"/>
    </row>
    <row r="575" spans="5:8" ht="21" customHeight="1" x14ac:dyDescent="0.2">
      <c r="E575" s="497"/>
      <c r="F575" s="497"/>
      <c r="G575" s="497"/>
      <c r="H575" s="840"/>
    </row>
    <row r="576" spans="5:8" ht="21" customHeight="1" x14ac:dyDescent="0.2">
      <c r="E576" s="497"/>
      <c r="F576" s="497"/>
      <c r="G576" s="497"/>
      <c r="H576" s="840"/>
    </row>
    <row r="577" spans="5:8" ht="21" customHeight="1" x14ac:dyDescent="0.2">
      <c r="E577" s="497"/>
      <c r="F577" s="497"/>
      <c r="G577" s="497"/>
      <c r="H577" s="840"/>
    </row>
    <row r="578" spans="5:8" ht="21" customHeight="1" x14ac:dyDescent="0.2">
      <c r="E578" s="497"/>
      <c r="F578" s="497"/>
      <c r="G578" s="497"/>
      <c r="H578" s="840"/>
    </row>
    <row r="579" spans="5:8" ht="21" customHeight="1" x14ac:dyDescent="0.2">
      <c r="E579" s="497"/>
      <c r="F579" s="497"/>
      <c r="G579" s="497"/>
      <c r="H579" s="840"/>
    </row>
    <row r="580" spans="5:8" ht="21" customHeight="1" x14ac:dyDescent="0.2">
      <c r="E580" s="497"/>
      <c r="F580" s="497"/>
      <c r="G580" s="497"/>
      <c r="H580" s="840"/>
    </row>
    <row r="581" spans="5:8" ht="21" customHeight="1" x14ac:dyDescent="0.2">
      <c r="E581" s="497"/>
      <c r="F581" s="497"/>
      <c r="G581" s="497"/>
      <c r="H581" s="840"/>
    </row>
    <row r="582" spans="5:8" ht="21" customHeight="1" x14ac:dyDescent="0.2">
      <c r="E582" s="497"/>
      <c r="F582" s="497"/>
      <c r="G582" s="497"/>
      <c r="H582" s="840"/>
    </row>
    <row r="583" spans="5:8" ht="21" customHeight="1" x14ac:dyDescent="0.2">
      <c r="E583" s="497"/>
      <c r="F583" s="497"/>
      <c r="G583" s="497"/>
      <c r="H583" s="840"/>
    </row>
    <row r="584" spans="5:8" ht="21" customHeight="1" x14ac:dyDescent="0.2">
      <c r="E584" s="497"/>
      <c r="F584" s="497"/>
      <c r="G584" s="497"/>
      <c r="H584" s="840"/>
    </row>
    <row r="585" spans="5:8" ht="21" customHeight="1" x14ac:dyDescent="0.2">
      <c r="E585" s="497"/>
      <c r="F585" s="497"/>
      <c r="G585" s="497"/>
      <c r="H585" s="840"/>
    </row>
    <row r="586" spans="5:8" ht="21" customHeight="1" x14ac:dyDescent="0.2">
      <c r="E586" s="497"/>
      <c r="F586" s="497"/>
      <c r="G586" s="497"/>
      <c r="H586" s="840"/>
    </row>
    <row r="587" spans="5:8" ht="21" customHeight="1" x14ac:dyDescent="0.2">
      <c r="E587" s="497"/>
      <c r="F587" s="497"/>
      <c r="G587" s="497"/>
      <c r="H587" s="840"/>
    </row>
    <row r="588" spans="5:8" ht="21" customHeight="1" x14ac:dyDescent="0.2">
      <c r="E588" s="497"/>
      <c r="F588" s="497"/>
      <c r="G588" s="497"/>
      <c r="H588" s="840"/>
    </row>
    <row r="589" spans="5:8" ht="21" customHeight="1" x14ac:dyDescent="0.2">
      <c r="E589" s="497"/>
      <c r="F589" s="497"/>
      <c r="G589" s="497"/>
      <c r="H589" s="840"/>
    </row>
    <row r="590" spans="5:8" ht="21" customHeight="1" x14ac:dyDescent="0.2">
      <c r="E590" s="497"/>
      <c r="F590" s="497"/>
      <c r="G590" s="497"/>
      <c r="H590" s="840"/>
    </row>
    <row r="591" spans="5:8" ht="21" customHeight="1" x14ac:dyDescent="0.2">
      <c r="E591" s="497"/>
      <c r="F591" s="497"/>
      <c r="G591" s="497"/>
      <c r="H591" s="840"/>
    </row>
    <row r="592" spans="5:8" ht="21" customHeight="1" x14ac:dyDescent="0.2">
      <c r="E592" s="497"/>
      <c r="F592" s="497"/>
      <c r="G592" s="497"/>
      <c r="H592" s="840"/>
    </row>
    <row r="593" spans="5:8" ht="21" customHeight="1" x14ac:dyDescent="0.2">
      <c r="E593" s="497"/>
      <c r="F593" s="497"/>
      <c r="G593" s="497"/>
      <c r="H593" s="840"/>
    </row>
    <row r="594" spans="5:8" ht="21" customHeight="1" x14ac:dyDescent="0.2">
      <c r="E594" s="497"/>
      <c r="F594" s="497"/>
      <c r="G594" s="497"/>
      <c r="H594" s="840"/>
    </row>
    <row r="595" spans="5:8" ht="21" customHeight="1" x14ac:dyDescent="0.2">
      <c r="E595" s="497"/>
      <c r="F595" s="497"/>
      <c r="G595" s="497"/>
      <c r="H595" s="840"/>
    </row>
    <row r="596" spans="5:8" ht="21" customHeight="1" x14ac:dyDescent="0.2">
      <c r="E596" s="497"/>
      <c r="F596" s="497"/>
      <c r="G596" s="497"/>
      <c r="H596" s="840"/>
    </row>
    <row r="597" spans="5:8" ht="21" customHeight="1" x14ac:dyDescent="0.2">
      <c r="E597" s="497"/>
      <c r="F597" s="497"/>
      <c r="G597" s="497"/>
      <c r="H597" s="840"/>
    </row>
    <row r="598" spans="5:8" ht="21" customHeight="1" x14ac:dyDescent="0.2">
      <c r="E598" s="497"/>
      <c r="F598" s="497"/>
      <c r="G598" s="497"/>
      <c r="H598" s="840"/>
    </row>
    <row r="599" spans="5:8" ht="21" customHeight="1" x14ac:dyDescent="0.2">
      <c r="E599" s="497"/>
      <c r="F599" s="497"/>
      <c r="G599" s="497"/>
      <c r="H599" s="840"/>
    </row>
    <row r="600" spans="5:8" ht="21" customHeight="1" x14ac:dyDescent="0.2">
      <c r="E600" s="497"/>
      <c r="F600" s="497"/>
      <c r="G600" s="497"/>
      <c r="H600" s="840"/>
    </row>
    <row r="601" spans="5:8" ht="21" customHeight="1" x14ac:dyDescent="0.2">
      <c r="E601" s="497"/>
      <c r="F601" s="497"/>
      <c r="G601" s="497"/>
      <c r="H601" s="840"/>
    </row>
    <row r="602" spans="5:8" ht="21" customHeight="1" x14ac:dyDescent="0.2">
      <c r="E602" s="497"/>
      <c r="F602" s="497"/>
      <c r="G602" s="497"/>
      <c r="H602" s="840"/>
    </row>
    <row r="603" spans="5:8" ht="21" customHeight="1" x14ac:dyDescent="0.2">
      <c r="E603" s="497"/>
      <c r="F603" s="497"/>
      <c r="G603" s="497"/>
      <c r="H603" s="840"/>
    </row>
    <row r="604" spans="5:8" ht="21" customHeight="1" x14ac:dyDescent="0.2">
      <c r="E604" s="497"/>
      <c r="F604" s="497"/>
      <c r="G604" s="497"/>
      <c r="H604" s="840"/>
    </row>
    <row r="605" spans="5:8" ht="21" customHeight="1" x14ac:dyDescent="0.2">
      <c r="E605" s="497"/>
      <c r="F605" s="497"/>
      <c r="G605" s="497"/>
      <c r="H605" s="840"/>
    </row>
    <row r="606" spans="5:8" ht="21" customHeight="1" x14ac:dyDescent="0.2">
      <c r="E606" s="497"/>
      <c r="F606" s="497"/>
      <c r="G606" s="497"/>
      <c r="H606" s="840"/>
    </row>
    <row r="607" spans="5:8" ht="21" customHeight="1" x14ac:dyDescent="0.2">
      <c r="E607" s="497"/>
      <c r="F607" s="497"/>
      <c r="G607" s="497"/>
      <c r="H607" s="840"/>
    </row>
    <row r="608" spans="5:8" ht="21" customHeight="1" x14ac:dyDescent="0.2">
      <c r="E608" s="497"/>
      <c r="F608" s="497"/>
      <c r="G608" s="497"/>
      <c r="H608" s="840"/>
    </row>
    <row r="609" spans="5:8" ht="21" customHeight="1" x14ac:dyDescent="0.2">
      <c r="E609" s="497"/>
      <c r="F609" s="497"/>
      <c r="G609" s="497"/>
      <c r="H609" s="840"/>
    </row>
    <row r="610" spans="5:8" ht="21" customHeight="1" x14ac:dyDescent="0.2">
      <c r="E610" s="497"/>
      <c r="F610" s="497"/>
      <c r="G610" s="497"/>
      <c r="H610" s="840"/>
    </row>
    <row r="611" spans="5:8" ht="21" customHeight="1" x14ac:dyDescent="0.2">
      <c r="E611" s="497"/>
      <c r="F611" s="497"/>
      <c r="G611" s="497"/>
      <c r="H611" s="840"/>
    </row>
    <row r="612" spans="5:8" ht="21" customHeight="1" x14ac:dyDescent="0.2">
      <c r="E612" s="497"/>
      <c r="F612" s="497"/>
      <c r="G612" s="497"/>
      <c r="H612" s="840"/>
    </row>
    <row r="613" spans="5:8" ht="21" customHeight="1" x14ac:dyDescent="0.2">
      <c r="E613" s="497"/>
      <c r="F613" s="497"/>
      <c r="G613" s="497"/>
      <c r="H613" s="840"/>
    </row>
    <row r="614" spans="5:8" ht="21" customHeight="1" x14ac:dyDescent="0.2">
      <c r="E614" s="497"/>
      <c r="F614" s="497"/>
      <c r="G614" s="497"/>
      <c r="H614" s="840"/>
    </row>
    <row r="615" spans="5:8" ht="21" customHeight="1" x14ac:dyDescent="0.2">
      <c r="E615" s="497"/>
      <c r="F615" s="497"/>
      <c r="G615" s="497"/>
      <c r="H615" s="840"/>
    </row>
    <row r="616" spans="5:8" ht="21" customHeight="1" x14ac:dyDescent="0.2">
      <c r="E616" s="497"/>
      <c r="F616" s="497"/>
      <c r="G616" s="497"/>
      <c r="H616" s="840"/>
    </row>
    <row r="617" spans="5:8" ht="21" customHeight="1" x14ac:dyDescent="0.2">
      <c r="E617" s="497"/>
      <c r="F617" s="497"/>
      <c r="G617" s="497"/>
      <c r="H617" s="840"/>
    </row>
    <row r="618" spans="5:8" ht="21" customHeight="1" x14ac:dyDescent="0.2">
      <c r="E618" s="497"/>
      <c r="F618" s="497"/>
      <c r="G618" s="497"/>
      <c r="H618" s="840"/>
    </row>
    <row r="619" spans="5:8" ht="21" customHeight="1" x14ac:dyDescent="0.2">
      <c r="E619" s="497"/>
      <c r="F619" s="497"/>
      <c r="G619" s="497"/>
      <c r="H619" s="840"/>
    </row>
    <row r="620" spans="5:8" ht="21" customHeight="1" x14ac:dyDescent="0.2">
      <c r="E620" s="497"/>
      <c r="F620" s="497"/>
      <c r="G620" s="497"/>
      <c r="H620" s="840"/>
    </row>
    <row r="621" spans="5:8" ht="21" customHeight="1" x14ac:dyDescent="0.2">
      <c r="E621" s="497"/>
      <c r="F621" s="497"/>
      <c r="G621" s="497"/>
      <c r="H621" s="840"/>
    </row>
    <row r="622" spans="5:8" ht="21" customHeight="1" x14ac:dyDescent="0.2">
      <c r="E622" s="497"/>
      <c r="F622" s="497"/>
      <c r="G622" s="497"/>
      <c r="H622" s="840"/>
    </row>
    <row r="623" spans="5:8" ht="21" customHeight="1" x14ac:dyDescent="0.2">
      <c r="E623" s="497"/>
      <c r="F623" s="497"/>
      <c r="G623" s="497"/>
      <c r="H623" s="840"/>
    </row>
    <row r="624" spans="5:8" ht="21" customHeight="1" x14ac:dyDescent="0.2">
      <c r="E624" s="497"/>
      <c r="F624" s="497"/>
      <c r="G624" s="497"/>
      <c r="H624" s="840"/>
    </row>
    <row r="625" spans="5:8" ht="21" customHeight="1" x14ac:dyDescent="0.2">
      <c r="E625" s="497"/>
      <c r="F625" s="497"/>
      <c r="G625" s="497"/>
      <c r="H625" s="840"/>
    </row>
    <row r="626" spans="5:8" ht="21" customHeight="1" x14ac:dyDescent="0.2">
      <c r="E626" s="497"/>
      <c r="F626" s="497"/>
      <c r="G626" s="497"/>
      <c r="H626" s="840"/>
    </row>
    <row r="627" spans="5:8" ht="21" customHeight="1" x14ac:dyDescent="0.2">
      <c r="E627" s="497"/>
      <c r="F627" s="497"/>
      <c r="G627" s="497"/>
      <c r="H627" s="840"/>
    </row>
    <row r="628" spans="5:8" ht="21" customHeight="1" x14ac:dyDescent="0.2">
      <c r="E628" s="497"/>
      <c r="F628" s="497"/>
      <c r="G628" s="497"/>
      <c r="H628" s="840"/>
    </row>
    <row r="629" spans="5:8" ht="21" customHeight="1" x14ac:dyDescent="0.2">
      <c r="E629" s="497"/>
      <c r="F629" s="497"/>
      <c r="G629" s="497"/>
      <c r="H629" s="840"/>
    </row>
    <row r="630" spans="5:8" ht="21" customHeight="1" x14ac:dyDescent="0.2">
      <c r="E630" s="497"/>
      <c r="F630" s="497"/>
      <c r="G630" s="497"/>
      <c r="H630" s="840"/>
    </row>
    <row r="631" spans="5:8" ht="21" customHeight="1" x14ac:dyDescent="0.2">
      <c r="E631" s="497"/>
      <c r="F631" s="497"/>
      <c r="G631" s="497"/>
      <c r="H631" s="840"/>
    </row>
    <row r="632" spans="5:8" ht="21" customHeight="1" x14ac:dyDescent="0.2">
      <c r="E632" s="497"/>
      <c r="F632" s="497"/>
      <c r="G632" s="497"/>
      <c r="H632" s="840"/>
    </row>
    <row r="633" spans="5:8" ht="21" customHeight="1" x14ac:dyDescent="0.2">
      <c r="E633" s="497"/>
      <c r="F633" s="497"/>
      <c r="G633" s="497"/>
      <c r="H633" s="840"/>
    </row>
    <row r="634" spans="5:8" ht="21" customHeight="1" x14ac:dyDescent="0.2">
      <c r="E634" s="497"/>
      <c r="F634" s="497"/>
      <c r="G634" s="497"/>
      <c r="H634" s="840"/>
    </row>
  </sheetData>
  <sheetProtection algorithmName="SHA-512" hashValue="Kn8O/10QbJ9Rax85j9TvjBkspQVrLvQ7qqMtne9MSVsN3kTNBPTZs4KTDXVE5yioiuKwWMEQtQASMjT7VObakQ==" saltValue="45OtoOS0lZI0VZeL+uuD3Q==" spinCount="100000" sheet="1" autoFilter="0"/>
  <autoFilter ref="E3:H3" xr:uid="{00000000-0009-0000-0000-000009000000}"/>
  <mergeCells count="81">
    <mergeCell ref="P18:P21"/>
    <mergeCell ref="AD22:AD25"/>
    <mergeCell ref="AD14:AD17"/>
    <mergeCell ref="N18:N21"/>
    <mergeCell ref="AD74:AD77"/>
    <mergeCell ref="O18:O21"/>
    <mergeCell ref="N22:P23"/>
    <mergeCell ref="AD100:AD105"/>
    <mergeCell ref="AE100:AE105"/>
    <mergeCell ref="AD82:AD85"/>
    <mergeCell ref="AE82:AE85"/>
    <mergeCell ref="AD86:AD89"/>
    <mergeCell ref="AE86:AE89"/>
    <mergeCell ref="AD90:AD93"/>
    <mergeCell ref="AE90:AE93"/>
    <mergeCell ref="AD94:AD99"/>
    <mergeCell ref="AE94:AE99"/>
    <mergeCell ref="AE74:AE77"/>
    <mergeCell ref="AD26:AD29"/>
    <mergeCell ref="AE26:AE29"/>
    <mergeCell ref="AD30:AD33"/>
    <mergeCell ref="AE30:AE33"/>
    <mergeCell ref="AD34:AD37"/>
    <mergeCell ref="AE34:AE37"/>
    <mergeCell ref="B82:B85"/>
    <mergeCell ref="A82:A85"/>
    <mergeCell ref="A74:A77"/>
    <mergeCell ref="AH1:AJ2"/>
    <mergeCell ref="AK1:AN3"/>
    <mergeCell ref="AD3:AE3"/>
    <mergeCell ref="AD6:AD9"/>
    <mergeCell ref="AE6:AE9"/>
    <mergeCell ref="AE14:AE17"/>
    <mergeCell ref="AD18:AD21"/>
    <mergeCell ref="AE18:AE21"/>
    <mergeCell ref="AD78:AD81"/>
    <mergeCell ref="AE78:AE81"/>
    <mergeCell ref="AE22:AE25"/>
    <mergeCell ref="AD70:AD73"/>
    <mergeCell ref="AE70:AE73"/>
    <mergeCell ref="A94:A99"/>
    <mergeCell ref="B94:B99"/>
    <mergeCell ref="A100:A105"/>
    <mergeCell ref="B100:B105"/>
    <mergeCell ref="A86:A89"/>
    <mergeCell ref="B86:B89"/>
    <mergeCell ref="A90:A93"/>
    <mergeCell ref="B90:B93"/>
    <mergeCell ref="B18:B21"/>
    <mergeCell ref="A70:A73"/>
    <mergeCell ref="B70:B73"/>
    <mergeCell ref="A18:A21"/>
    <mergeCell ref="A26:A29"/>
    <mergeCell ref="B26:B29"/>
    <mergeCell ref="A34:A37"/>
    <mergeCell ref="A30:A33"/>
    <mergeCell ref="B30:B33"/>
    <mergeCell ref="B34:B37"/>
    <mergeCell ref="A22:A25"/>
    <mergeCell ref="B22:B25"/>
    <mergeCell ref="B78:B81"/>
    <mergeCell ref="A78:A81"/>
    <mergeCell ref="B74:B77"/>
    <mergeCell ref="A1:B2"/>
    <mergeCell ref="AD1:AE2"/>
    <mergeCell ref="N1:P1"/>
    <mergeCell ref="N2:O17"/>
    <mergeCell ref="P2:P17"/>
    <mergeCell ref="A14:A17"/>
    <mergeCell ref="B14:B17"/>
    <mergeCell ref="A3:B3"/>
    <mergeCell ref="A6:A9"/>
    <mergeCell ref="B6:B9"/>
    <mergeCell ref="K3:M3"/>
    <mergeCell ref="A10:A13"/>
    <mergeCell ref="B10:B13"/>
    <mergeCell ref="AD10:AD13"/>
    <mergeCell ref="AE10:AE13"/>
    <mergeCell ref="E1:H2"/>
    <mergeCell ref="K1:M1"/>
    <mergeCell ref="K2:M2"/>
  </mergeCells>
  <phoneticPr fontId="40" type="noConversion"/>
  <conditionalFormatting sqref="M4:M5 M30:M37 M44:M45 M52:M53 M60:M61 M68:M69">
    <cfRule type="cellIs" dxfId="793" priority="193" stopIfTrue="1" operator="equal">
      <formula>"OK"</formula>
    </cfRule>
    <cfRule type="cellIs" dxfId="792" priority="194" stopIfTrue="1" operator="equal">
      <formula>"BIT OLD MAYBE"</formula>
    </cfRule>
    <cfRule type="cellIs" dxfId="791" priority="195" stopIfTrue="1" operator="equal">
      <formula>"TOO YOUNG"</formula>
    </cfRule>
  </conditionalFormatting>
  <conditionalFormatting sqref="K4:K105">
    <cfRule type="cellIs" dxfId="790" priority="196" stopIfTrue="1" operator="between">
      <formula>8</formula>
      <formula>1</formula>
    </cfRule>
  </conditionalFormatting>
  <conditionalFormatting sqref="M6:M29 M38:M43 M46:M51 M54:M59 M62:M67 M70:M93">
    <cfRule type="cellIs" dxfId="789" priority="197" stopIfTrue="1" operator="equal">
      <formula>"OK"</formula>
    </cfRule>
    <cfRule type="cellIs" dxfId="788" priority="198" stopIfTrue="1" operator="equal">
      <formula>"NOT ELIGIBLE"</formula>
    </cfRule>
    <cfRule type="cellIs" dxfId="787" priority="199" stopIfTrue="1" operator="equal">
      <formula>"TOO YOUNG"</formula>
    </cfRule>
  </conditionalFormatting>
  <conditionalFormatting sqref="M94:M105">
    <cfRule type="cellIs" dxfId="786" priority="189" stopIfTrue="1" operator="equal">
      <formula>"OK"</formula>
    </cfRule>
    <cfRule type="cellIs" dxfId="785" priority="190" stopIfTrue="1" operator="equal">
      <formula>"BIT OLD MAYBE"</formula>
    </cfRule>
    <cfRule type="cellIs" dxfId="784" priority="191" stopIfTrue="1" operator="equal">
      <formula>"TOO YOUNG"</formula>
    </cfRule>
  </conditionalFormatting>
  <conditionalFormatting sqref="AH1:AJ1 AH3:AJ3 AH4:AN105">
    <cfRule type="cellIs" dxfId="783" priority="37" stopIfTrue="1" operator="equal">
      <formula>0</formula>
    </cfRule>
  </conditionalFormatting>
  <conditionalFormatting sqref="E106:G65536">
    <cfRule type="cellIs" dxfId="782" priority="13" stopIfTrue="1" operator="equal">
      <formula>0</formula>
    </cfRule>
  </conditionalFormatting>
  <conditionalFormatting sqref="P2">
    <cfRule type="cellIs" dxfId="781" priority="17" operator="greaterThan">
      <formula>0</formula>
    </cfRule>
  </conditionalFormatting>
  <conditionalFormatting sqref="N18:O21">
    <cfRule type="cellIs" dxfId="780" priority="16" operator="greaterThan">
      <formula>0</formula>
    </cfRule>
  </conditionalFormatting>
  <conditionalFormatting sqref="P18">
    <cfRule type="cellIs" dxfId="779" priority="15" operator="greaterThan">
      <formula>0</formula>
    </cfRule>
  </conditionalFormatting>
  <conditionalFormatting sqref="P2">
    <cfRule type="cellIs" dxfId="778" priority="14" operator="greaterThan">
      <formula>"A"</formula>
    </cfRule>
  </conditionalFormatting>
  <conditionalFormatting sqref="N2">
    <cfRule type="cellIs" dxfId="777" priority="8" operator="greaterThan">
      <formula>0</formula>
    </cfRule>
  </conditionalFormatting>
  <conditionalFormatting sqref="E3:G3">
    <cfRule type="cellIs" dxfId="776" priority="1" stopIfTrue="1" operator="equal">
      <formula>0</formula>
    </cfRule>
  </conditionalFormatting>
  <dataValidations count="9">
    <dataValidation allowBlank="1" showInputMessage="1" showErrorMessage="1" promptTitle="DRAG &amp; DROP IS NOT PERMITTED" sqref="J4:J101" xr:uid="{00000000-0002-0000-0900-000000000000}"/>
    <dataValidation allowBlank="1" showInputMessage="1" showErrorMessage="1" promptTitle="IF EMPTY" prompt="Please add the row title GIVEN NAME in this box (See Left)" sqref="F3" xr:uid="{00000000-0002-0000-0900-000001000000}"/>
    <dataValidation allowBlank="1" showInputMessage="1" showErrorMessage="1" promptTitle="IF EMPTY" prompt="Please add the row title FAMILY NAME in this box (See Left)" sqref="G3" xr:uid="{00000000-0002-0000-0900-000002000000}"/>
    <dataValidation allowBlank="1" showInputMessage="1" showErrorMessage="1" promptTitle="IF EMPTY" prompt="Please add the row title ASA NO in this box (See Left)" sqref="E3" xr:uid="{00000000-0002-0000-0900-000003000000}"/>
    <dataValidation allowBlank="1" showInputMessage="1" showErrorMessage="1" promptTitle="IF EMPTY" prompt="Please add the row title D.O.B. in this box (See Left)" sqref="H3" xr:uid="{00000000-0002-0000-0900-000004000000}"/>
    <dataValidation allowBlank="1" showInputMessage="1" showErrorMessage="1" prompt="Enter the swimmers Family Name as registered with the ASA" sqref="G4 G52" xr:uid="{00000000-0002-0000-0900-000005000000}"/>
    <dataValidation allowBlank="1" showInputMessage="1" showErrorMessage="1" prompt="Enter the Swimmers Given name (1st Name) as registered with the ASA_x000a_" sqref="F4 F52" xr:uid="{00000000-0002-0000-0900-000006000000}"/>
    <dataValidation allowBlank="1" showInputMessage="1" showErrorMessage="1" prompt="Enter the Swimmers Date of birth.  Day, Month, Year  _x000a_ie 21/11/2011" sqref="H4 H52" xr:uid="{00000000-0002-0000-0900-000007000000}"/>
    <dataValidation allowBlank="1" showInputMessage="1" showErrorMessage="1" error="You must now &quot;undo&quot; drag and drop" sqref="F53:H53 F5:H5" xr:uid="{00000000-0002-0000-0900-000008000000}"/>
  </dataValidations>
  <hyperlinks>
    <hyperlink ref="N18" location="'Gala Setup'!G2" tooltip="Go to Gala Set-up Sheet" display="'Gala Setup'!G2" xr:uid="{00000000-0004-0000-0900-000000000000}"/>
    <hyperlink ref="O18" location="Recording!C26" tooltip="Gala Recording Sheet" display="RETURN TO RECORDING SHEET" xr:uid="{00000000-0004-0000-0900-000001000000}"/>
    <hyperlink ref="P18:P21" location="'Lane Timer sheets'!D1" tooltip="Go to lane timer sheets" display="Lane Timer Sheets" xr:uid="{00000000-0004-0000-0900-000002000000}"/>
  </hyperlinks>
  <pageMargins left="0.75" right="0.75" top="1" bottom="1" header="0.5" footer="0.5"/>
  <pageSetup paperSize="9" scale="59" orientation="portrait" horizontalDpi="4294967294"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tabColor rgb="FFFFC000"/>
  </sheetPr>
  <dimension ref="A1:AO634"/>
  <sheetViews>
    <sheetView showZeros="0" zoomScale="80" zoomScaleNormal="80" workbookViewId="0">
      <selection activeCell="G4" sqref="G4:H105"/>
    </sheetView>
  </sheetViews>
  <sheetFormatPr defaultColWidth="143.42578125" defaultRowHeight="12.75" x14ac:dyDescent="0.2"/>
  <cols>
    <col min="1" max="1" width="4.5703125" customWidth="1"/>
    <col min="2" max="2" width="26.140625" customWidth="1"/>
    <col min="3" max="3" width="2.28515625" hidden="1" customWidth="1"/>
    <col min="4" max="4" width="4.42578125" hidden="1" customWidth="1"/>
    <col min="5" max="5" width="9.85546875" style="434" customWidth="1"/>
    <col min="6" max="6" width="23.7109375" style="434" customWidth="1"/>
    <col min="7" max="7" width="33.85546875" style="434" customWidth="1"/>
    <col min="8" max="8" width="12.140625" style="841" customWidth="1"/>
    <col min="9" max="9" width="0.140625" customWidth="1"/>
    <col min="10" max="10" width="12.140625" hidden="1" customWidth="1"/>
    <col min="11" max="11" width="10.85546875" customWidth="1"/>
    <col min="12" max="12" width="12.28515625" hidden="1" customWidth="1"/>
    <col min="13" max="13" width="17.7109375" customWidth="1"/>
    <col min="14" max="15" width="14.7109375" customWidth="1"/>
    <col min="16" max="16" width="29.7109375" customWidth="1"/>
    <col min="17" max="29" width="8.85546875" customWidth="1"/>
    <col min="30" max="30" width="4.5703125" customWidth="1"/>
    <col min="31" max="31" width="26" customWidth="1"/>
    <col min="32" max="32" width="2.28515625" hidden="1" customWidth="1"/>
    <col min="33" max="33" width="3.7109375" hidden="1" customWidth="1"/>
    <col min="34" max="34" width="9.85546875" customWidth="1"/>
    <col min="35" max="35" width="23.7109375" customWidth="1"/>
    <col min="36" max="36" width="34.28515625" customWidth="1"/>
    <col min="37" max="40" width="8.7109375" customWidth="1"/>
  </cols>
  <sheetData>
    <row r="1" spans="1:41" ht="43.15" customHeight="1" thickBot="1" x14ac:dyDescent="0.25">
      <c r="A1" s="1685" t="s">
        <v>3053</v>
      </c>
      <c r="B1" s="1686"/>
      <c r="C1" s="265"/>
      <c r="D1" s="266"/>
      <c r="E1" s="1666" t="s">
        <v>3413</v>
      </c>
      <c r="F1" s="1667"/>
      <c r="G1" s="1667"/>
      <c r="H1" s="1668"/>
      <c r="I1" s="267"/>
      <c r="J1" s="268"/>
      <c r="K1" s="1672" t="s">
        <v>33</v>
      </c>
      <c r="L1" s="1672"/>
      <c r="M1" s="1672"/>
      <c r="N1" s="1691" t="s">
        <v>3051</v>
      </c>
      <c r="O1" s="1691"/>
      <c r="P1" s="1691"/>
      <c r="Q1" s="9"/>
      <c r="R1" s="9"/>
      <c r="S1" s="9"/>
      <c r="T1" s="9"/>
      <c r="U1" s="9"/>
      <c r="V1" s="9"/>
      <c r="W1" s="9"/>
      <c r="X1" s="9"/>
      <c r="Y1" s="9"/>
      <c r="Z1" s="9"/>
      <c r="AA1" s="9"/>
      <c r="AB1" s="9"/>
      <c r="AC1" s="9"/>
      <c r="AD1" s="1734" t="s">
        <v>2711</v>
      </c>
      <c r="AE1" s="1735"/>
      <c r="AF1" s="319"/>
      <c r="AG1" s="320"/>
      <c r="AH1" s="1729" t="str">
        <f>E1</f>
        <v>Nottingham Leander</v>
      </c>
      <c r="AI1" s="1729"/>
      <c r="AJ1" s="1729"/>
      <c r="AK1" s="1740"/>
      <c r="AL1" s="1740"/>
      <c r="AM1" s="1740"/>
      <c r="AN1" s="1741"/>
      <c r="AO1" s="94"/>
    </row>
    <row r="2" spans="1:41" ht="43.15" customHeight="1" thickBot="1" x14ac:dyDescent="0.25">
      <c r="A2" s="1687"/>
      <c r="B2" s="1688"/>
      <c r="C2" s="269"/>
      <c r="D2" s="270"/>
      <c r="E2" s="1669"/>
      <c r="F2" s="1670"/>
      <c r="G2" s="1670"/>
      <c r="H2" s="1671"/>
      <c r="I2" s="271"/>
      <c r="J2" s="272"/>
      <c r="K2" s="1733">
        <f ca="1">'Team 1'!K2</f>
        <v>43465</v>
      </c>
      <c r="L2" s="1733"/>
      <c r="M2" s="1733"/>
      <c r="N2" s="1692" t="s">
        <v>3060</v>
      </c>
      <c r="O2" s="1692"/>
      <c r="P2" s="1694" t="s">
        <v>3052</v>
      </c>
      <c r="Q2" s="9"/>
      <c r="R2" s="9"/>
      <c r="S2" s="9"/>
      <c r="T2" s="9"/>
      <c r="U2" s="9"/>
      <c r="V2" s="9"/>
      <c r="W2" s="9"/>
      <c r="X2" s="9"/>
      <c r="Y2" s="9"/>
      <c r="Z2" s="9"/>
      <c r="AA2" s="9"/>
      <c r="AB2" s="9"/>
      <c r="AC2" s="9"/>
      <c r="AD2" s="1736"/>
      <c r="AE2" s="1689"/>
      <c r="AF2" s="296"/>
      <c r="AG2" s="297"/>
      <c r="AH2" s="1690"/>
      <c r="AI2" s="1690"/>
      <c r="AJ2" s="1690"/>
      <c r="AK2" s="1674"/>
      <c r="AL2" s="1674"/>
      <c r="AM2" s="1674"/>
      <c r="AN2" s="1742"/>
      <c r="AO2" s="94"/>
    </row>
    <row r="3" spans="1:41" ht="43.15" customHeight="1" thickBot="1" x14ac:dyDescent="0.25">
      <c r="A3" s="1772" t="s">
        <v>2718</v>
      </c>
      <c r="B3" s="1773"/>
      <c r="C3" s="273"/>
      <c r="D3" s="274"/>
      <c r="E3" s="1175" t="s">
        <v>3242</v>
      </c>
      <c r="F3" s="1173" t="s">
        <v>3243</v>
      </c>
      <c r="G3" s="1173" t="s">
        <v>3244</v>
      </c>
      <c r="H3" s="1174" t="s">
        <v>3245</v>
      </c>
      <c r="I3" s="284"/>
      <c r="J3" s="285"/>
      <c r="K3" s="1769" t="s">
        <v>93</v>
      </c>
      <c r="L3" s="1770"/>
      <c r="M3" s="1771"/>
      <c r="N3" s="1692"/>
      <c r="O3" s="1692"/>
      <c r="P3" s="1694"/>
      <c r="Q3" s="9"/>
      <c r="R3" s="9"/>
      <c r="S3" s="9"/>
      <c r="T3" s="9"/>
      <c r="U3" s="9"/>
      <c r="V3" s="9"/>
      <c r="W3" s="9"/>
      <c r="X3" s="9"/>
      <c r="Y3" s="9"/>
      <c r="Z3" s="9"/>
      <c r="AA3" s="9"/>
      <c r="AB3" s="9"/>
      <c r="AC3" s="9"/>
      <c r="AD3" s="1731" t="s">
        <v>110</v>
      </c>
      <c r="AE3" s="1703"/>
      <c r="AF3" s="298"/>
      <c r="AG3" s="299"/>
      <c r="AH3" s="300" t="s">
        <v>32</v>
      </c>
      <c r="AI3" s="292" t="s">
        <v>91</v>
      </c>
      <c r="AJ3" s="292" t="s">
        <v>92</v>
      </c>
      <c r="AK3" s="1674"/>
      <c r="AL3" s="1674"/>
      <c r="AM3" s="1674"/>
      <c r="AN3" s="1742"/>
      <c r="AO3" s="94"/>
    </row>
    <row r="4" spans="1:41" ht="20.45" customHeight="1" x14ac:dyDescent="0.25">
      <c r="A4" s="28">
        <v>1</v>
      </c>
      <c r="B4" s="29" t="s">
        <v>70</v>
      </c>
      <c r="C4" s="29" t="s">
        <v>94</v>
      </c>
      <c r="D4" s="239">
        <f>'Team 1'!D4</f>
        <v>16</v>
      </c>
      <c r="E4" s="1196">
        <v>778415</v>
      </c>
      <c r="F4" s="1197" t="s">
        <v>3414</v>
      </c>
      <c r="G4" s="1197"/>
      <c r="H4" s="1195"/>
      <c r="I4" s="253" t="str">
        <f>CONCATENATE(F4," ",G4)</f>
        <v xml:space="preserve">Lauren </v>
      </c>
      <c r="J4" s="60" t="str">
        <f>CONCATENATE(G4,",",F4)</f>
        <v>,Lauren</v>
      </c>
      <c r="K4" s="57">
        <f t="shared" ref="K4:K35" si="0">IF(H4=0,0,IF(COUNTBLANK(H4)=1,"",ROUNDDOWN((K$2-H4)/365.25,0)))</f>
        <v>0</v>
      </c>
      <c r="L4" s="30" t="str">
        <f>(TEXT(H4,"DDMMYY"))</f>
        <v>000100</v>
      </c>
      <c r="M4" s="58">
        <f>IF(K4=0,0,IF(K4&lt;9,"TOO YOUNG",IF(K4&lt;60,"OK","BIT OLD MAYBE")))</f>
        <v>0</v>
      </c>
      <c r="N4" s="1692"/>
      <c r="O4" s="1692"/>
      <c r="P4" s="1694"/>
      <c r="Q4" s="9"/>
      <c r="R4" s="9"/>
      <c r="S4" s="9"/>
      <c r="T4" s="9"/>
      <c r="U4" s="9"/>
      <c r="V4" s="9"/>
      <c r="W4" s="9"/>
      <c r="X4" s="9"/>
      <c r="Y4" s="9"/>
      <c r="Z4" s="9"/>
      <c r="AA4" s="9"/>
      <c r="AB4" s="9"/>
      <c r="AC4" s="9"/>
      <c r="AD4" s="321">
        <v>1</v>
      </c>
      <c r="AE4" s="72" t="s">
        <v>70</v>
      </c>
      <c r="AF4" s="72" t="s">
        <v>94</v>
      </c>
      <c r="AG4" s="73">
        <v>16</v>
      </c>
      <c r="AH4" s="293">
        <f>E4</f>
        <v>778415</v>
      </c>
      <c r="AI4" s="293" t="str">
        <f t="shared" ref="AI4:AJ19" si="1">F4</f>
        <v>Lauren</v>
      </c>
      <c r="AJ4" s="293">
        <f t="shared" si="1"/>
        <v>0</v>
      </c>
      <c r="AK4" s="293"/>
      <c r="AL4" s="293"/>
      <c r="AM4" s="293"/>
      <c r="AN4" s="322"/>
      <c r="AO4" s="94"/>
    </row>
    <row r="5" spans="1:41" ht="20.45" customHeight="1" x14ac:dyDescent="0.25">
      <c r="A5" s="28">
        <v>2</v>
      </c>
      <c r="B5" s="32" t="s">
        <v>71</v>
      </c>
      <c r="C5" s="32" t="s">
        <v>95</v>
      </c>
      <c r="D5" s="239">
        <f>'Team 1'!D5</f>
        <v>16</v>
      </c>
      <c r="E5" s="1196">
        <v>504192</v>
      </c>
      <c r="F5" s="1198" t="s">
        <v>3415</v>
      </c>
      <c r="G5" s="1198"/>
      <c r="H5" s="1195"/>
      <c r="I5" s="252" t="str">
        <f t="shared" ref="I5:I68" si="2">CONCATENATE(F5," ",G5)</f>
        <v xml:space="preserve">Kris </v>
      </c>
      <c r="J5" s="24" t="str">
        <f t="shared" ref="J5:J68" si="3">CONCATENATE(G5,",",F5)</f>
        <v>,Kris</v>
      </c>
      <c r="K5" s="57">
        <f t="shared" si="0"/>
        <v>0</v>
      </c>
      <c r="L5" s="30" t="str">
        <f t="shared" ref="L5:L68" si="4">(TEXT(H5,"DDMMYY"))</f>
        <v>000100</v>
      </c>
      <c r="M5" s="59">
        <f>IF(K5=0,0,IF(K5&lt;9,"TOO YOUNG",IF(K5&lt;60,"OK","BIT OLD MAYBE")))</f>
        <v>0</v>
      </c>
      <c r="N5" s="1692"/>
      <c r="O5" s="1692"/>
      <c r="P5" s="1694"/>
      <c r="Q5" s="9"/>
      <c r="R5" s="9"/>
      <c r="S5" s="9"/>
      <c r="T5" s="9"/>
      <c r="U5" s="9"/>
      <c r="V5" s="9"/>
      <c r="W5" s="9"/>
      <c r="X5" s="9"/>
      <c r="Y5" s="9"/>
      <c r="Z5" s="9"/>
      <c r="AA5" s="9"/>
      <c r="AB5" s="9"/>
      <c r="AC5" s="9"/>
      <c r="AD5" s="321">
        <v>2</v>
      </c>
      <c r="AE5" s="74" t="s">
        <v>71</v>
      </c>
      <c r="AF5" s="74" t="s">
        <v>95</v>
      </c>
      <c r="AG5" s="75">
        <v>16</v>
      </c>
      <c r="AH5" s="293">
        <f t="shared" ref="AH5:AJ68" si="5">E5</f>
        <v>504192</v>
      </c>
      <c r="AI5" s="293" t="str">
        <f t="shared" si="1"/>
        <v>Kris</v>
      </c>
      <c r="AJ5" s="293">
        <f t="shared" si="1"/>
        <v>0</v>
      </c>
      <c r="AK5" s="293"/>
      <c r="AL5" s="293"/>
      <c r="AM5" s="293"/>
      <c r="AN5" s="322"/>
      <c r="AO5" s="94"/>
    </row>
    <row r="6" spans="1:41" ht="20.45" customHeight="1" x14ac:dyDescent="0.25">
      <c r="A6" s="1697">
        <v>3</v>
      </c>
      <c r="B6" s="1700" t="s">
        <v>34</v>
      </c>
      <c r="C6" s="41"/>
      <c r="D6" s="239">
        <f>'Team 1'!D6</f>
        <v>0</v>
      </c>
      <c r="E6" s="1196">
        <v>1290354</v>
      </c>
      <c r="F6" s="1199" t="s">
        <v>3416</v>
      </c>
      <c r="G6" s="1197"/>
      <c r="H6" s="1195"/>
      <c r="I6" s="252" t="str">
        <f t="shared" si="2"/>
        <v xml:space="preserve">Evie </v>
      </c>
      <c r="J6" s="24" t="str">
        <f t="shared" si="3"/>
        <v>,Evie</v>
      </c>
      <c r="K6" s="57">
        <f t="shared" si="0"/>
        <v>0</v>
      </c>
      <c r="L6" s="30" t="str">
        <f t="shared" si="4"/>
        <v>000100</v>
      </c>
      <c r="M6" s="51">
        <f t="shared" ref="M6:M13" si="6">IF(K6=0,0,IF(K6&lt;9,"TOO YOUNG",IF(K6&lt;12,"OK","NOT ELIGIBLE")))</f>
        <v>0</v>
      </c>
      <c r="N6" s="1692"/>
      <c r="O6" s="1692"/>
      <c r="P6" s="1694"/>
      <c r="Q6" s="9"/>
      <c r="R6" s="9"/>
      <c r="S6" s="9"/>
      <c r="T6" s="9"/>
      <c r="U6" s="9"/>
      <c r="V6" s="9"/>
      <c r="W6" s="9"/>
      <c r="X6" s="9"/>
      <c r="Y6" s="9"/>
      <c r="Z6" s="9"/>
      <c r="AA6" s="9"/>
      <c r="AB6" s="9"/>
      <c r="AC6" s="9"/>
      <c r="AD6" s="1732">
        <v>3</v>
      </c>
      <c r="AE6" s="1681" t="s">
        <v>34</v>
      </c>
      <c r="AF6" s="305"/>
      <c r="AG6" s="76"/>
      <c r="AH6" s="293">
        <f t="shared" si="5"/>
        <v>1290354</v>
      </c>
      <c r="AI6" s="293" t="str">
        <f t="shared" si="1"/>
        <v>Evie</v>
      </c>
      <c r="AJ6" s="293">
        <f t="shared" si="1"/>
        <v>0</v>
      </c>
      <c r="AK6" s="293"/>
      <c r="AL6" s="293"/>
      <c r="AM6" s="293"/>
      <c r="AN6" s="322"/>
      <c r="AO6" s="94"/>
    </row>
    <row r="7" spans="1:41" ht="20.45" customHeight="1" x14ac:dyDescent="0.25">
      <c r="A7" s="1698"/>
      <c r="B7" s="1701"/>
      <c r="C7" s="42"/>
      <c r="D7" s="239">
        <f>'Team 1'!D7</f>
        <v>0</v>
      </c>
      <c r="E7" s="1196">
        <v>904868</v>
      </c>
      <c r="F7" s="1199" t="s">
        <v>3417</v>
      </c>
      <c r="G7" s="1199"/>
      <c r="H7" s="1195"/>
      <c r="I7" s="252" t="str">
        <f t="shared" si="2"/>
        <v xml:space="preserve">Amy  </v>
      </c>
      <c r="J7" s="24" t="str">
        <f t="shared" si="3"/>
        <v xml:space="preserve">,Amy </v>
      </c>
      <c r="K7" s="57">
        <f t="shared" si="0"/>
        <v>0</v>
      </c>
      <c r="L7" s="30" t="str">
        <f t="shared" si="4"/>
        <v>000100</v>
      </c>
      <c r="M7" s="51">
        <f t="shared" si="6"/>
        <v>0</v>
      </c>
      <c r="N7" s="1692"/>
      <c r="O7" s="1692"/>
      <c r="P7" s="1694"/>
      <c r="Q7" s="9"/>
      <c r="R7" s="9"/>
      <c r="S7" s="9"/>
      <c r="T7" s="9"/>
      <c r="U7" s="9"/>
      <c r="V7" s="9"/>
      <c r="W7" s="9"/>
      <c r="X7" s="9"/>
      <c r="Y7" s="9"/>
      <c r="Z7" s="9"/>
      <c r="AA7" s="9"/>
      <c r="AB7" s="9"/>
      <c r="AC7" s="9"/>
      <c r="AD7" s="1732"/>
      <c r="AE7" s="1682"/>
      <c r="AF7" s="306"/>
      <c r="AG7" s="77"/>
      <c r="AH7" s="293">
        <f t="shared" si="5"/>
        <v>904868</v>
      </c>
      <c r="AI7" s="293" t="str">
        <f t="shared" si="1"/>
        <v xml:space="preserve">Amy </v>
      </c>
      <c r="AJ7" s="293">
        <f t="shared" si="1"/>
        <v>0</v>
      </c>
      <c r="AK7" s="293"/>
      <c r="AL7" s="293"/>
      <c r="AM7" s="293"/>
      <c r="AN7" s="322"/>
      <c r="AO7" s="94"/>
    </row>
    <row r="8" spans="1:41" ht="20.45" customHeight="1" x14ac:dyDescent="0.25">
      <c r="A8" s="1698"/>
      <c r="B8" s="1701"/>
      <c r="C8" s="42"/>
      <c r="D8" s="239">
        <f>'Team 1'!D8</f>
        <v>0</v>
      </c>
      <c r="E8" s="1196">
        <v>1267136</v>
      </c>
      <c r="F8" s="1199" t="s">
        <v>3418</v>
      </c>
      <c r="G8" s="1199"/>
      <c r="H8" s="1195"/>
      <c r="I8" s="252" t="str">
        <f t="shared" si="2"/>
        <v xml:space="preserve">Emma  </v>
      </c>
      <c r="J8" s="24" t="str">
        <f t="shared" si="3"/>
        <v xml:space="preserve">,Emma </v>
      </c>
      <c r="K8" s="57">
        <f t="shared" si="0"/>
        <v>0</v>
      </c>
      <c r="L8" s="30" t="str">
        <f t="shared" si="4"/>
        <v>000100</v>
      </c>
      <c r="M8" s="51">
        <f t="shared" si="6"/>
        <v>0</v>
      </c>
      <c r="N8" s="1692"/>
      <c r="O8" s="1692"/>
      <c r="P8" s="1694"/>
      <c r="Q8" s="9"/>
      <c r="R8" s="9"/>
      <c r="S8" s="9"/>
      <c r="T8" s="9"/>
      <c r="U8" s="9"/>
      <c r="V8" s="9"/>
      <c r="W8" s="9"/>
      <c r="X8" s="9"/>
      <c r="Y8" s="9"/>
      <c r="Z8" s="9"/>
      <c r="AA8" s="9"/>
      <c r="AB8" s="9"/>
      <c r="AC8" s="9"/>
      <c r="AD8" s="1732"/>
      <c r="AE8" s="1682"/>
      <c r="AF8" s="306"/>
      <c r="AG8" s="77"/>
      <c r="AH8" s="293">
        <f t="shared" si="5"/>
        <v>1267136</v>
      </c>
      <c r="AI8" s="293" t="str">
        <f t="shared" si="1"/>
        <v xml:space="preserve">Emma </v>
      </c>
      <c r="AJ8" s="293">
        <f t="shared" si="1"/>
        <v>0</v>
      </c>
      <c r="AK8" s="293"/>
      <c r="AL8" s="293"/>
      <c r="AM8" s="293"/>
      <c r="AN8" s="322"/>
      <c r="AO8" s="94"/>
    </row>
    <row r="9" spans="1:41" ht="20.45" customHeight="1" x14ac:dyDescent="0.25">
      <c r="A9" s="1699"/>
      <c r="B9" s="1701"/>
      <c r="C9" s="42"/>
      <c r="D9" s="239">
        <f>'Team 1'!D9</f>
        <v>0</v>
      </c>
      <c r="E9" s="1196">
        <v>1336355</v>
      </c>
      <c r="F9" s="1199" t="s">
        <v>3419</v>
      </c>
      <c r="G9" s="1197"/>
      <c r="H9" s="1195"/>
      <c r="I9" s="252" t="str">
        <f t="shared" si="2"/>
        <v xml:space="preserve">Marissa  </v>
      </c>
      <c r="J9" s="24" t="str">
        <f t="shared" si="3"/>
        <v xml:space="preserve">,Marissa </v>
      </c>
      <c r="K9" s="57">
        <f t="shared" si="0"/>
        <v>0</v>
      </c>
      <c r="L9" s="30" t="str">
        <f t="shared" si="4"/>
        <v>000100</v>
      </c>
      <c r="M9" s="51">
        <f t="shared" si="6"/>
        <v>0</v>
      </c>
      <c r="N9" s="1692"/>
      <c r="O9" s="1692"/>
      <c r="P9" s="1694"/>
      <c r="Q9" s="9"/>
      <c r="R9" s="9"/>
      <c r="S9" s="9"/>
      <c r="T9" s="9"/>
      <c r="U9" s="9"/>
      <c r="V9" s="9"/>
      <c r="W9" s="9"/>
      <c r="X9" s="9"/>
      <c r="Y9" s="9"/>
      <c r="Z9" s="9"/>
      <c r="AA9" s="9"/>
      <c r="AB9" s="9"/>
      <c r="AC9" s="9"/>
      <c r="AD9" s="1732"/>
      <c r="AE9" s="1682"/>
      <c r="AF9" s="306"/>
      <c r="AG9" s="77"/>
      <c r="AH9" s="293">
        <f t="shared" si="5"/>
        <v>1336355</v>
      </c>
      <c r="AI9" s="293" t="str">
        <f t="shared" si="1"/>
        <v xml:space="preserve">Marissa </v>
      </c>
      <c r="AJ9" s="293">
        <f t="shared" si="1"/>
        <v>0</v>
      </c>
      <c r="AK9" s="293"/>
      <c r="AL9" s="293"/>
      <c r="AM9" s="293"/>
      <c r="AN9" s="322"/>
      <c r="AO9" s="94"/>
    </row>
    <row r="10" spans="1:41" ht="20.45" customHeight="1" x14ac:dyDescent="0.2">
      <c r="A10" s="1697">
        <v>4</v>
      </c>
      <c r="B10" s="1700" t="s">
        <v>35</v>
      </c>
      <c r="C10" s="41"/>
      <c r="D10" s="239">
        <f>'Team 1'!D10</f>
        <v>0</v>
      </c>
      <c r="E10" s="1200">
        <v>1174136</v>
      </c>
      <c r="F10" s="1200" t="s">
        <v>3420</v>
      </c>
      <c r="G10" s="1200"/>
      <c r="H10" s="1195"/>
      <c r="I10" s="252" t="str">
        <f t="shared" si="2"/>
        <v xml:space="preserve">Oliver  </v>
      </c>
      <c r="J10" s="24" t="str">
        <f t="shared" si="3"/>
        <v xml:space="preserve">,Oliver </v>
      </c>
      <c r="K10" s="57">
        <f t="shared" si="0"/>
        <v>0</v>
      </c>
      <c r="L10" s="30" t="str">
        <f t="shared" si="4"/>
        <v>000100</v>
      </c>
      <c r="M10" s="51">
        <f t="shared" si="6"/>
        <v>0</v>
      </c>
      <c r="N10" s="1692"/>
      <c r="O10" s="1692"/>
      <c r="P10" s="1694"/>
      <c r="Q10" s="9"/>
      <c r="R10" s="9"/>
      <c r="S10" s="9"/>
      <c r="T10" s="9"/>
      <c r="U10" s="9"/>
      <c r="V10" s="9"/>
      <c r="W10" s="9"/>
      <c r="X10" s="9"/>
      <c r="Y10" s="9"/>
      <c r="Z10" s="9"/>
      <c r="AA10" s="9"/>
      <c r="AB10" s="9"/>
      <c r="AC10" s="9"/>
      <c r="AD10" s="1732">
        <v>4</v>
      </c>
      <c r="AE10" s="1681" t="s">
        <v>35</v>
      </c>
      <c r="AF10" s="305"/>
      <c r="AG10" s="76"/>
      <c r="AH10" s="293">
        <f t="shared" si="5"/>
        <v>1174136</v>
      </c>
      <c r="AI10" s="293" t="str">
        <f t="shared" si="1"/>
        <v xml:space="preserve">Oliver </v>
      </c>
      <c r="AJ10" s="293">
        <f t="shared" si="1"/>
        <v>0</v>
      </c>
      <c r="AK10" s="293"/>
      <c r="AL10" s="293"/>
      <c r="AM10" s="293"/>
      <c r="AN10" s="322"/>
      <c r="AO10" s="94"/>
    </row>
    <row r="11" spans="1:41" ht="20.45" customHeight="1" x14ac:dyDescent="0.2">
      <c r="A11" s="1698"/>
      <c r="B11" s="1701"/>
      <c r="C11" s="42"/>
      <c r="D11" s="239">
        <f>'Team 1'!D11</f>
        <v>0</v>
      </c>
      <c r="E11" s="1200">
        <v>1237813</v>
      </c>
      <c r="F11" s="1200" t="s">
        <v>3421</v>
      </c>
      <c r="G11" s="1200"/>
      <c r="H11" s="1195"/>
      <c r="I11" s="252" t="str">
        <f t="shared" si="2"/>
        <v xml:space="preserve">George  </v>
      </c>
      <c r="J11" s="24" t="str">
        <f t="shared" si="3"/>
        <v xml:space="preserve">,George </v>
      </c>
      <c r="K11" s="57">
        <f t="shared" si="0"/>
        <v>0</v>
      </c>
      <c r="L11" s="30" t="str">
        <f t="shared" si="4"/>
        <v>000100</v>
      </c>
      <c r="M11" s="51">
        <f t="shared" si="6"/>
        <v>0</v>
      </c>
      <c r="N11" s="1692"/>
      <c r="O11" s="1692"/>
      <c r="P11" s="1694"/>
      <c r="Q11" s="9"/>
      <c r="R11" s="9"/>
      <c r="S11" s="9"/>
      <c r="T11" s="9"/>
      <c r="U11" s="9"/>
      <c r="V11" s="9"/>
      <c r="W11" s="9"/>
      <c r="X11" s="9"/>
      <c r="Y11" s="9"/>
      <c r="Z11" s="9"/>
      <c r="AA11" s="9"/>
      <c r="AB11" s="9"/>
      <c r="AC11" s="9"/>
      <c r="AD11" s="1732"/>
      <c r="AE11" s="1682"/>
      <c r="AF11" s="306"/>
      <c r="AG11" s="77"/>
      <c r="AH11" s="293">
        <f t="shared" si="5"/>
        <v>1237813</v>
      </c>
      <c r="AI11" s="293" t="str">
        <f t="shared" si="1"/>
        <v xml:space="preserve">George </v>
      </c>
      <c r="AJ11" s="293">
        <f t="shared" si="1"/>
        <v>0</v>
      </c>
      <c r="AK11" s="293"/>
      <c r="AL11" s="293"/>
      <c r="AM11" s="293"/>
      <c r="AN11" s="322"/>
      <c r="AO11" s="94"/>
    </row>
    <row r="12" spans="1:41" ht="20.45" customHeight="1" x14ac:dyDescent="0.2">
      <c r="A12" s="1698"/>
      <c r="B12" s="1701"/>
      <c r="C12" s="42"/>
      <c r="D12" s="239">
        <f>'Team 1'!D12</f>
        <v>0</v>
      </c>
      <c r="E12" s="1200">
        <v>1268010</v>
      </c>
      <c r="F12" s="1200" t="s">
        <v>3422</v>
      </c>
      <c r="G12" s="1200"/>
      <c r="H12" s="1195"/>
      <c r="I12" s="252" t="str">
        <f t="shared" si="2"/>
        <v xml:space="preserve">Findley </v>
      </c>
      <c r="J12" s="24" t="str">
        <f t="shared" si="3"/>
        <v>,Findley</v>
      </c>
      <c r="K12" s="57">
        <f t="shared" si="0"/>
        <v>0</v>
      </c>
      <c r="L12" s="30" t="str">
        <f t="shared" si="4"/>
        <v>000100</v>
      </c>
      <c r="M12" s="51">
        <f t="shared" si="6"/>
        <v>0</v>
      </c>
      <c r="N12" s="1692"/>
      <c r="O12" s="1692"/>
      <c r="P12" s="1694"/>
      <c r="Q12" s="9"/>
      <c r="R12" s="9"/>
      <c r="S12" s="9"/>
      <c r="T12" s="9"/>
      <c r="U12" s="9"/>
      <c r="V12" s="9"/>
      <c r="W12" s="9"/>
      <c r="X12" s="9"/>
      <c r="Y12" s="9"/>
      <c r="Z12" s="9"/>
      <c r="AA12" s="9"/>
      <c r="AB12" s="9"/>
      <c r="AC12" s="9"/>
      <c r="AD12" s="1732"/>
      <c r="AE12" s="1682"/>
      <c r="AF12" s="306"/>
      <c r="AG12" s="77"/>
      <c r="AH12" s="293">
        <f t="shared" si="5"/>
        <v>1268010</v>
      </c>
      <c r="AI12" s="293" t="str">
        <f t="shared" si="1"/>
        <v>Findley</v>
      </c>
      <c r="AJ12" s="293">
        <f t="shared" si="1"/>
        <v>0</v>
      </c>
      <c r="AK12" s="293"/>
      <c r="AL12" s="293"/>
      <c r="AM12" s="293"/>
      <c r="AN12" s="322"/>
      <c r="AO12" s="94"/>
    </row>
    <row r="13" spans="1:41" ht="20.45" customHeight="1" x14ac:dyDescent="0.2">
      <c r="A13" s="1699"/>
      <c r="B13" s="1701"/>
      <c r="C13" s="42"/>
      <c r="D13" s="239">
        <f>'Team 1'!D13</f>
        <v>0</v>
      </c>
      <c r="E13" s="1200">
        <v>1397770</v>
      </c>
      <c r="F13" s="1200" t="s">
        <v>3423</v>
      </c>
      <c r="G13" s="1200"/>
      <c r="H13" s="1195"/>
      <c r="I13" s="252" t="str">
        <f t="shared" si="2"/>
        <v xml:space="preserve">Charlie </v>
      </c>
      <c r="J13" s="24" t="str">
        <f t="shared" si="3"/>
        <v>,Charlie</v>
      </c>
      <c r="K13" s="57">
        <f t="shared" si="0"/>
        <v>0</v>
      </c>
      <c r="L13" s="30" t="str">
        <f t="shared" si="4"/>
        <v>000100</v>
      </c>
      <c r="M13" s="51">
        <f t="shared" si="6"/>
        <v>0</v>
      </c>
      <c r="N13" s="1692"/>
      <c r="O13" s="1692"/>
      <c r="P13" s="1694"/>
      <c r="Q13" s="9"/>
      <c r="R13" s="9"/>
      <c r="S13" s="9"/>
      <c r="T13" s="9"/>
      <c r="U13" s="9"/>
      <c r="V13" s="9"/>
      <c r="W13" s="9"/>
      <c r="X13" s="9"/>
      <c r="Y13" s="9"/>
      <c r="Z13" s="9"/>
      <c r="AA13" s="9"/>
      <c r="AB13" s="9"/>
      <c r="AC13" s="9"/>
      <c r="AD13" s="1732"/>
      <c r="AE13" s="1682"/>
      <c r="AF13" s="306"/>
      <c r="AG13" s="77"/>
      <c r="AH13" s="293">
        <f t="shared" si="5"/>
        <v>1397770</v>
      </c>
      <c r="AI13" s="293" t="str">
        <f t="shared" si="1"/>
        <v>Charlie</v>
      </c>
      <c r="AJ13" s="293">
        <f t="shared" si="1"/>
        <v>0</v>
      </c>
      <c r="AK13" s="293"/>
      <c r="AL13" s="293"/>
      <c r="AM13" s="293"/>
      <c r="AN13" s="322"/>
      <c r="AO13" s="94"/>
    </row>
    <row r="14" spans="1:41" ht="20.45" customHeight="1" x14ac:dyDescent="0.25">
      <c r="A14" s="1706">
        <v>5</v>
      </c>
      <c r="B14" s="1717" t="s">
        <v>46</v>
      </c>
      <c r="C14" s="44"/>
      <c r="D14" s="239">
        <f>'Team 1'!D14</f>
        <v>0</v>
      </c>
      <c r="E14" s="1201">
        <v>1143995</v>
      </c>
      <c r="F14" s="1199" t="s">
        <v>3424</v>
      </c>
      <c r="G14" s="1199"/>
      <c r="H14" s="1202"/>
      <c r="I14" s="252" t="str">
        <f t="shared" si="2"/>
        <v xml:space="preserve">Jessica  </v>
      </c>
      <c r="J14" s="24" t="str">
        <f t="shared" si="3"/>
        <v xml:space="preserve">,Jessica </v>
      </c>
      <c r="K14" s="57">
        <f t="shared" si="0"/>
        <v>0</v>
      </c>
      <c r="L14" s="30" t="str">
        <f t="shared" si="4"/>
        <v>000100</v>
      </c>
      <c r="M14" s="51">
        <f t="shared" ref="M14:M21" si="7">IF(K14=0,0,IF(K14&lt;9,"TOO YOUNG",IF(K14&lt;14,"OK","NOT ELIGIBLE")))</f>
        <v>0</v>
      </c>
      <c r="N14" s="1692"/>
      <c r="O14" s="1692"/>
      <c r="P14" s="1694"/>
      <c r="Q14" s="9"/>
      <c r="R14" s="9"/>
      <c r="S14" s="9"/>
      <c r="T14" s="9"/>
      <c r="U14" s="9"/>
      <c r="V14" s="9"/>
      <c r="W14" s="9"/>
      <c r="X14" s="9"/>
      <c r="Y14" s="9"/>
      <c r="Z14" s="9"/>
      <c r="AA14" s="9"/>
      <c r="AB14" s="9"/>
      <c r="AC14" s="9"/>
      <c r="AD14" s="1732">
        <v>5</v>
      </c>
      <c r="AE14" s="1681" t="s">
        <v>46</v>
      </c>
      <c r="AF14" s="305"/>
      <c r="AG14" s="76"/>
      <c r="AH14" s="293">
        <f t="shared" si="5"/>
        <v>1143995</v>
      </c>
      <c r="AI14" s="293" t="str">
        <f t="shared" si="1"/>
        <v xml:space="preserve">Jessica </v>
      </c>
      <c r="AJ14" s="293">
        <f t="shared" si="1"/>
        <v>0</v>
      </c>
      <c r="AK14" s="293"/>
      <c r="AL14" s="293"/>
      <c r="AM14" s="293"/>
      <c r="AN14" s="322"/>
      <c r="AO14" s="94"/>
    </row>
    <row r="15" spans="1:41" ht="20.45" customHeight="1" x14ac:dyDescent="0.25">
      <c r="A15" s="1707"/>
      <c r="B15" s="1718"/>
      <c r="C15" s="45"/>
      <c r="D15" s="239">
        <f>'Team 1'!D15</f>
        <v>0</v>
      </c>
      <c r="E15" s="1201">
        <v>752570</v>
      </c>
      <c r="F15" s="1199" t="s">
        <v>3425</v>
      </c>
      <c r="G15" s="1199"/>
      <c r="H15" s="1202"/>
      <c r="I15" s="252" t="str">
        <f t="shared" si="2"/>
        <v xml:space="preserve">Samantha  </v>
      </c>
      <c r="J15" s="24" t="str">
        <f t="shared" si="3"/>
        <v xml:space="preserve">,Samantha </v>
      </c>
      <c r="K15" s="57">
        <f t="shared" si="0"/>
        <v>0</v>
      </c>
      <c r="L15" s="30" t="str">
        <f t="shared" si="4"/>
        <v>000100</v>
      </c>
      <c r="M15" s="51">
        <f t="shared" si="7"/>
        <v>0</v>
      </c>
      <c r="N15" s="1692"/>
      <c r="O15" s="1692"/>
      <c r="P15" s="1694"/>
      <c r="Q15" s="9"/>
      <c r="R15" s="9"/>
      <c r="S15" s="9"/>
      <c r="T15" s="9"/>
      <c r="U15" s="9"/>
      <c r="V15" s="9"/>
      <c r="W15" s="9"/>
      <c r="X15" s="9"/>
      <c r="Y15" s="9"/>
      <c r="Z15" s="9"/>
      <c r="AA15" s="9"/>
      <c r="AB15" s="9"/>
      <c r="AC15" s="9"/>
      <c r="AD15" s="1732"/>
      <c r="AE15" s="1682"/>
      <c r="AF15" s="306"/>
      <c r="AG15" s="77"/>
      <c r="AH15" s="293">
        <f t="shared" si="5"/>
        <v>752570</v>
      </c>
      <c r="AI15" s="293" t="str">
        <f t="shared" si="1"/>
        <v xml:space="preserve">Samantha </v>
      </c>
      <c r="AJ15" s="293">
        <f t="shared" si="1"/>
        <v>0</v>
      </c>
      <c r="AK15" s="293"/>
      <c r="AL15" s="293"/>
      <c r="AM15" s="293"/>
      <c r="AN15" s="322"/>
      <c r="AO15" s="94"/>
    </row>
    <row r="16" spans="1:41" ht="20.45" customHeight="1" x14ac:dyDescent="0.25">
      <c r="A16" s="1707"/>
      <c r="B16" s="1718"/>
      <c r="C16" s="45"/>
      <c r="D16" s="239">
        <f>'Team 1'!D16</f>
        <v>0</v>
      </c>
      <c r="E16" s="1201">
        <v>1205297</v>
      </c>
      <c r="F16" s="1199" t="s">
        <v>3426</v>
      </c>
      <c r="G16" s="1203"/>
      <c r="H16" s="1202"/>
      <c r="I16" s="252" t="str">
        <f t="shared" si="2"/>
        <v xml:space="preserve">Rose  </v>
      </c>
      <c r="J16" s="24" t="str">
        <f t="shared" si="3"/>
        <v xml:space="preserve">,Rose </v>
      </c>
      <c r="K16" s="57">
        <f t="shared" si="0"/>
        <v>0</v>
      </c>
      <c r="L16" s="30" t="str">
        <f t="shared" si="4"/>
        <v>000100</v>
      </c>
      <c r="M16" s="51">
        <f t="shared" si="7"/>
        <v>0</v>
      </c>
      <c r="N16" s="1692"/>
      <c r="O16" s="1692"/>
      <c r="P16" s="1694"/>
      <c r="Q16" s="9"/>
      <c r="R16" s="9"/>
      <c r="S16" s="9"/>
      <c r="T16" s="9"/>
      <c r="U16" s="9"/>
      <c r="V16" s="9"/>
      <c r="W16" s="9"/>
      <c r="X16" s="9"/>
      <c r="Y16" s="9"/>
      <c r="Z16" s="9"/>
      <c r="AA16" s="9"/>
      <c r="AB16" s="9"/>
      <c r="AC16" s="9"/>
      <c r="AD16" s="1732"/>
      <c r="AE16" s="1682"/>
      <c r="AF16" s="306"/>
      <c r="AG16" s="77"/>
      <c r="AH16" s="293">
        <f t="shared" si="5"/>
        <v>1205297</v>
      </c>
      <c r="AI16" s="293" t="str">
        <f t="shared" si="1"/>
        <v xml:space="preserve">Rose </v>
      </c>
      <c r="AJ16" s="293">
        <f t="shared" si="1"/>
        <v>0</v>
      </c>
      <c r="AK16" s="293"/>
      <c r="AL16" s="293"/>
      <c r="AM16" s="293"/>
      <c r="AN16" s="322"/>
      <c r="AO16" s="94"/>
    </row>
    <row r="17" spans="1:41" ht="20.45" customHeight="1" thickBot="1" x14ac:dyDescent="0.3">
      <c r="A17" s="1708"/>
      <c r="B17" s="1718"/>
      <c r="C17" s="45"/>
      <c r="D17" s="239">
        <f>'Team 1'!D17</f>
        <v>0</v>
      </c>
      <c r="E17" s="1201">
        <v>926607</v>
      </c>
      <c r="F17" s="1199" t="s">
        <v>3427</v>
      </c>
      <c r="G17" s="1199"/>
      <c r="H17" s="1204"/>
      <c r="I17" s="252" t="str">
        <f t="shared" si="2"/>
        <v xml:space="preserve">Heaven </v>
      </c>
      <c r="J17" s="24" t="str">
        <f t="shared" si="3"/>
        <v>,Heaven</v>
      </c>
      <c r="K17" s="57">
        <f t="shared" si="0"/>
        <v>0</v>
      </c>
      <c r="L17" s="30" t="str">
        <f t="shared" si="4"/>
        <v>000100</v>
      </c>
      <c r="M17" s="51">
        <f t="shared" si="7"/>
        <v>0</v>
      </c>
      <c r="N17" s="1693"/>
      <c r="O17" s="1693"/>
      <c r="P17" s="1694"/>
      <c r="Q17" s="9"/>
      <c r="R17" s="9"/>
      <c r="S17" s="9"/>
      <c r="T17" s="9"/>
      <c r="U17" s="9"/>
      <c r="V17" s="9"/>
      <c r="W17" s="9"/>
      <c r="X17" s="9"/>
      <c r="Y17" s="9"/>
      <c r="Z17" s="9"/>
      <c r="AA17" s="9"/>
      <c r="AB17" s="9"/>
      <c r="AC17" s="9"/>
      <c r="AD17" s="1732"/>
      <c r="AE17" s="1682"/>
      <c r="AF17" s="306"/>
      <c r="AG17" s="77"/>
      <c r="AH17" s="293">
        <f t="shared" si="5"/>
        <v>926607</v>
      </c>
      <c r="AI17" s="293" t="str">
        <f t="shared" si="1"/>
        <v>Heaven</v>
      </c>
      <c r="AJ17" s="293">
        <f t="shared" si="1"/>
        <v>0</v>
      </c>
      <c r="AK17" s="293"/>
      <c r="AL17" s="293"/>
      <c r="AM17" s="293"/>
      <c r="AN17" s="322"/>
      <c r="AO17" s="94"/>
    </row>
    <row r="18" spans="1:41" ht="20.45" customHeight="1" thickTop="1" x14ac:dyDescent="0.25">
      <c r="A18" s="1706">
        <v>6</v>
      </c>
      <c r="B18" s="1717" t="s">
        <v>47</v>
      </c>
      <c r="C18" s="44"/>
      <c r="D18" s="239">
        <f>'Team 1'!D18</f>
        <v>0</v>
      </c>
      <c r="E18" s="1196">
        <v>1106513</v>
      </c>
      <c r="F18" s="1198" t="s">
        <v>3428</v>
      </c>
      <c r="G18" s="1198"/>
      <c r="H18" s="1195"/>
      <c r="I18" s="252" t="str">
        <f t="shared" si="2"/>
        <v xml:space="preserve">Finley  </v>
      </c>
      <c r="J18" s="24" t="str">
        <f t="shared" si="3"/>
        <v xml:space="preserve">,Finley </v>
      </c>
      <c r="K18" s="57">
        <f t="shared" si="0"/>
        <v>0</v>
      </c>
      <c r="L18" s="30" t="str">
        <f t="shared" si="4"/>
        <v>000100</v>
      </c>
      <c r="M18" s="51">
        <f t="shared" si="7"/>
        <v>0</v>
      </c>
      <c r="N18" s="1675" t="s">
        <v>2753</v>
      </c>
      <c r="O18" s="1678" t="s">
        <v>2754</v>
      </c>
      <c r="P18" s="1684" t="s">
        <v>2834</v>
      </c>
      <c r="Q18" s="9"/>
      <c r="R18" s="9"/>
      <c r="S18" s="9"/>
      <c r="T18" s="9"/>
      <c r="U18" s="9"/>
      <c r="V18" s="9"/>
      <c r="W18" s="9"/>
      <c r="X18" s="9"/>
      <c r="Y18" s="9"/>
      <c r="Z18" s="9"/>
      <c r="AA18" s="9"/>
      <c r="AB18" s="9"/>
      <c r="AC18" s="9"/>
      <c r="AD18" s="1732">
        <v>6</v>
      </c>
      <c r="AE18" s="1681" t="s">
        <v>47</v>
      </c>
      <c r="AF18" s="305"/>
      <c r="AG18" s="76"/>
      <c r="AH18" s="293">
        <f t="shared" si="5"/>
        <v>1106513</v>
      </c>
      <c r="AI18" s="293" t="str">
        <f t="shared" si="1"/>
        <v xml:space="preserve">Finley </v>
      </c>
      <c r="AJ18" s="293">
        <f t="shared" si="1"/>
        <v>0</v>
      </c>
      <c r="AK18" s="293"/>
      <c r="AL18" s="293"/>
      <c r="AM18" s="293"/>
      <c r="AN18" s="322"/>
      <c r="AO18" s="94"/>
    </row>
    <row r="19" spans="1:41" ht="20.45" customHeight="1" x14ac:dyDescent="0.25">
      <c r="A19" s="1707"/>
      <c r="B19" s="1718"/>
      <c r="C19" s="45"/>
      <c r="D19" s="239">
        <f>'Team 1'!D19</f>
        <v>0</v>
      </c>
      <c r="E19" s="1196">
        <v>1190535</v>
      </c>
      <c r="F19" s="1198" t="s">
        <v>3392</v>
      </c>
      <c r="G19" s="1198"/>
      <c r="H19" s="1195"/>
      <c r="I19" s="252" t="str">
        <f t="shared" si="2"/>
        <v xml:space="preserve">James  </v>
      </c>
      <c r="J19" s="24" t="str">
        <f t="shared" si="3"/>
        <v xml:space="preserve">,James </v>
      </c>
      <c r="K19" s="57">
        <f t="shared" si="0"/>
        <v>0</v>
      </c>
      <c r="L19" s="30" t="str">
        <f t="shared" si="4"/>
        <v>000100</v>
      </c>
      <c r="M19" s="51">
        <f t="shared" si="7"/>
        <v>0</v>
      </c>
      <c r="N19" s="1676"/>
      <c r="O19" s="1679"/>
      <c r="P19" s="1684"/>
      <c r="Q19" s="9"/>
      <c r="R19" s="9"/>
      <c r="S19" s="9"/>
      <c r="T19" s="9"/>
      <c r="U19" s="9"/>
      <c r="V19" s="9"/>
      <c r="W19" s="9"/>
      <c r="X19" s="9"/>
      <c r="Y19" s="9"/>
      <c r="Z19" s="9"/>
      <c r="AA19" s="9"/>
      <c r="AB19" s="9"/>
      <c r="AC19" s="9"/>
      <c r="AD19" s="1732"/>
      <c r="AE19" s="1682"/>
      <c r="AF19" s="306"/>
      <c r="AG19" s="77"/>
      <c r="AH19" s="293">
        <f t="shared" si="5"/>
        <v>1190535</v>
      </c>
      <c r="AI19" s="293" t="str">
        <f t="shared" si="1"/>
        <v xml:space="preserve">James </v>
      </c>
      <c r="AJ19" s="293">
        <f t="shared" si="1"/>
        <v>0</v>
      </c>
      <c r="AK19" s="293"/>
      <c r="AL19" s="293"/>
      <c r="AM19" s="293"/>
      <c r="AN19" s="322"/>
      <c r="AO19" s="94"/>
    </row>
    <row r="20" spans="1:41" ht="20.45" customHeight="1" x14ac:dyDescent="0.25">
      <c r="A20" s="1707"/>
      <c r="B20" s="1718"/>
      <c r="C20" s="45"/>
      <c r="D20" s="239">
        <f>'Team 1'!D20</f>
        <v>0</v>
      </c>
      <c r="E20" s="1196">
        <v>975636</v>
      </c>
      <c r="F20" s="1198" t="s">
        <v>3377</v>
      </c>
      <c r="G20" s="1198"/>
      <c r="H20" s="1195"/>
      <c r="I20" s="252" t="str">
        <f t="shared" si="2"/>
        <v xml:space="preserve">Connor </v>
      </c>
      <c r="J20" s="24" t="str">
        <f t="shared" si="3"/>
        <v>,Connor</v>
      </c>
      <c r="K20" s="57">
        <f t="shared" si="0"/>
        <v>0</v>
      </c>
      <c r="L20" s="30" t="str">
        <f t="shared" si="4"/>
        <v>000100</v>
      </c>
      <c r="M20" s="51">
        <f t="shared" si="7"/>
        <v>0</v>
      </c>
      <c r="N20" s="1676"/>
      <c r="O20" s="1679"/>
      <c r="P20" s="1684"/>
      <c r="Q20" s="9"/>
      <c r="R20" s="9"/>
      <c r="S20" s="9"/>
      <c r="T20" s="9"/>
      <c r="U20" s="9"/>
      <c r="V20" s="9"/>
      <c r="W20" s="9"/>
      <c r="X20" s="9"/>
      <c r="Y20" s="9"/>
      <c r="Z20" s="9"/>
      <c r="AA20" s="9"/>
      <c r="AB20" s="9"/>
      <c r="AC20" s="9"/>
      <c r="AD20" s="1732"/>
      <c r="AE20" s="1682"/>
      <c r="AF20" s="306"/>
      <c r="AG20" s="77"/>
      <c r="AH20" s="293">
        <f t="shared" si="5"/>
        <v>975636</v>
      </c>
      <c r="AI20" s="293" t="str">
        <f t="shared" si="5"/>
        <v>Connor</v>
      </c>
      <c r="AJ20" s="293">
        <f t="shared" si="5"/>
        <v>0</v>
      </c>
      <c r="AK20" s="293"/>
      <c r="AL20" s="293"/>
      <c r="AM20" s="293"/>
      <c r="AN20" s="322"/>
      <c r="AO20" s="94"/>
    </row>
    <row r="21" spans="1:41" ht="20.45" customHeight="1" thickBot="1" x14ac:dyDescent="0.3">
      <c r="A21" s="1708"/>
      <c r="B21" s="1718"/>
      <c r="C21" s="45"/>
      <c r="D21" s="239">
        <f>'Team 1'!D21</f>
        <v>0</v>
      </c>
      <c r="E21" s="1196">
        <v>1221315</v>
      </c>
      <c r="F21" s="1198" t="s">
        <v>3429</v>
      </c>
      <c r="G21" s="1198"/>
      <c r="H21" s="1195"/>
      <c r="I21" s="252" t="str">
        <f t="shared" si="2"/>
        <v xml:space="preserve">McKenzie </v>
      </c>
      <c r="J21" s="24" t="str">
        <f t="shared" si="3"/>
        <v>,McKenzie</v>
      </c>
      <c r="K21" s="57">
        <f t="shared" si="0"/>
        <v>0</v>
      </c>
      <c r="L21" s="30" t="str">
        <f t="shared" si="4"/>
        <v>000100</v>
      </c>
      <c r="M21" s="51">
        <f t="shared" si="7"/>
        <v>0</v>
      </c>
      <c r="N21" s="1677"/>
      <c r="O21" s="1680"/>
      <c r="P21" s="1684"/>
      <c r="Q21" s="9"/>
      <c r="R21" s="9"/>
      <c r="S21" s="9"/>
      <c r="T21" s="9"/>
      <c r="U21" s="9"/>
      <c r="V21" s="9"/>
      <c r="W21" s="9"/>
      <c r="X21" s="9"/>
      <c r="Y21" s="9"/>
      <c r="Z21" s="9"/>
      <c r="AA21" s="9"/>
      <c r="AB21" s="9"/>
      <c r="AC21" s="9"/>
      <c r="AD21" s="1732"/>
      <c r="AE21" s="1682"/>
      <c r="AF21" s="306"/>
      <c r="AG21" s="77"/>
      <c r="AH21" s="293">
        <f t="shared" si="5"/>
        <v>1221315</v>
      </c>
      <c r="AI21" s="293" t="str">
        <f t="shared" si="5"/>
        <v>McKenzie</v>
      </c>
      <c r="AJ21" s="293">
        <f t="shared" si="5"/>
        <v>0</v>
      </c>
      <c r="AK21" s="293"/>
      <c r="AL21" s="293"/>
      <c r="AM21" s="293"/>
      <c r="AN21" s="322"/>
      <c r="AO21" s="94"/>
    </row>
    <row r="22" spans="1:41" ht="20.45" customHeight="1" thickTop="1" x14ac:dyDescent="0.25">
      <c r="A22" s="1719">
        <v>7</v>
      </c>
      <c r="B22" s="1715" t="s">
        <v>58</v>
      </c>
      <c r="C22" s="46"/>
      <c r="D22" s="239">
        <f>'Team 1'!D22</f>
        <v>0</v>
      </c>
      <c r="E22" s="1196">
        <v>1105426</v>
      </c>
      <c r="F22" s="1199" t="s">
        <v>3430</v>
      </c>
      <c r="G22" s="1199"/>
      <c r="H22" s="1195"/>
      <c r="I22" s="252" t="str">
        <f t="shared" si="2"/>
        <v xml:space="preserve">Holly </v>
      </c>
      <c r="J22" s="24" t="str">
        <f t="shared" si="3"/>
        <v>,Holly</v>
      </c>
      <c r="K22" s="57">
        <f t="shared" si="0"/>
        <v>0</v>
      </c>
      <c r="L22" s="30" t="str">
        <f t="shared" si="4"/>
        <v>000100</v>
      </c>
      <c r="M22" s="51">
        <f t="shared" ref="M22:M29" si="8">IF(K22=0,0,IF(K22&lt;9,"TOO YOUNG",IF(K22&lt;16,"OK","NOT ELIGIBLE")))</f>
        <v>0</v>
      </c>
      <c r="N22" s="1728" t="str">
        <f>'Gala Setup'!S4</f>
        <v>NASL.2018</v>
      </c>
      <c r="O22" s="1728"/>
      <c r="P22" s="1728"/>
      <c r="Q22" s="9"/>
      <c r="R22" s="9"/>
      <c r="S22" s="9"/>
      <c r="T22" s="9"/>
      <c r="U22" s="9"/>
      <c r="V22" s="9"/>
      <c r="W22" s="9"/>
      <c r="X22" s="9"/>
      <c r="Y22" s="9"/>
      <c r="Z22" s="9"/>
      <c r="AA22" s="9"/>
      <c r="AB22" s="9"/>
      <c r="AC22" s="9"/>
      <c r="AD22" s="1732">
        <v>7</v>
      </c>
      <c r="AE22" s="1681" t="s">
        <v>58</v>
      </c>
      <c r="AF22" s="305"/>
      <c r="AG22" s="76"/>
      <c r="AH22" s="293">
        <f t="shared" si="5"/>
        <v>1105426</v>
      </c>
      <c r="AI22" s="293" t="str">
        <f t="shared" si="5"/>
        <v>Holly</v>
      </c>
      <c r="AJ22" s="293">
        <f t="shared" si="5"/>
        <v>0</v>
      </c>
      <c r="AK22" s="293"/>
      <c r="AL22" s="293"/>
      <c r="AM22" s="293"/>
      <c r="AN22" s="322"/>
      <c r="AO22" s="94"/>
    </row>
    <row r="23" spans="1:41" ht="20.45" customHeight="1" x14ac:dyDescent="0.25">
      <c r="A23" s="1720"/>
      <c r="B23" s="1716"/>
      <c r="C23" s="43"/>
      <c r="D23" s="239">
        <f>'Team 1'!D23</f>
        <v>0</v>
      </c>
      <c r="E23" s="1196">
        <v>951240</v>
      </c>
      <c r="F23" s="1199" t="s">
        <v>3418</v>
      </c>
      <c r="G23" s="1199"/>
      <c r="H23" s="1195"/>
      <c r="I23" s="252" t="str">
        <f t="shared" si="2"/>
        <v xml:space="preserve">Emma  </v>
      </c>
      <c r="J23" s="24" t="str">
        <f t="shared" si="3"/>
        <v xml:space="preserve">,Emma </v>
      </c>
      <c r="K23" s="57">
        <f t="shared" si="0"/>
        <v>0</v>
      </c>
      <c r="L23" s="30" t="str">
        <f t="shared" si="4"/>
        <v>000100</v>
      </c>
      <c r="M23" s="51">
        <f t="shared" si="8"/>
        <v>0</v>
      </c>
      <c r="N23" s="1728"/>
      <c r="O23" s="1728"/>
      <c r="P23" s="1728"/>
      <c r="Q23" s="9"/>
      <c r="R23" s="9"/>
      <c r="S23" s="9"/>
      <c r="T23" s="9"/>
      <c r="U23" s="9"/>
      <c r="V23" s="9"/>
      <c r="W23" s="9"/>
      <c r="X23" s="9"/>
      <c r="Y23" s="9"/>
      <c r="Z23" s="9"/>
      <c r="AA23" s="9"/>
      <c r="AB23" s="9"/>
      <c r="AC23" s="9"/>
      <c r="AD23" s="1732"/>
      <c r="AE23" s="1682"/>
      <c r="AF23" s="306"/>
      <c r="AG23" s="77"/>
      <c r="AH23" s="293">
        <f t="shared" si="5"/>
        <v>951240</v>
      </c>
      <c r="AI23" s="293" t="str">
        <f t="shared" si="5"/>
        <v xml:space="preserve">Emma </v>
      </c>
      <c r="AJ23" s="293">
        <f t="shared" si="5"/>
        <v>0</v>
      </c>
      <c r="AK23" s="293"/>
      <c r="AL23" s="293"/>
      <c r="AM23" s="293"/>
      <c r="AN23" s="322"/>
      <c r="AO23" s="94"/>
    </row>
    <row r="24" spans="1:41" ht="20.45" customHeight="1" x14ac:dyDescent="0.25">
      <c r="A24" s="1720"/>
      <c r="B24" s="1716"/>
      <c r="C24" s="43"/>
      <c r="D24" s="239">
        <f>'Team 1'!D24</f>
        <v>0</v>
      </c>
      <c r="E24" s="1196">
        <v>1163627</v>
      </c>
      <c r="F24" s="1199" t="s">
        <v>3431</v>
      </c>
      <c r="G24" s="1199"/>
      <c r="H24" s="1195"/>
      <c r="I24" s="252" t="str">
        <f t="shared" si="2"/>
        <v xml:space="preserve">Merewyn </v>
      </c>
      <c r="J24" s="24" t="str">
        <f t="shared" si="3"/>
        <v>,Merewyn</v>
      </c>
      <c r="K24" s="57">
        <f t="shared" si="0"/>
        <v>0</v>
      </c>
      <c r="L24" s="30" t="str">
        <f t="shared" si="4"/>
        <v>000100</v>
      </c>
      <c r="M24" s="51">
        <f t="shared" si="8"/>
        <v>0</v>
      </c>
      <c r="N24" s="384"/>
      <c r="O24" s="94"/>
      <c r="P24" s="94"/>
      <c r="Q24" s="9"/>
      <c r="R24" s="9"/>
      <c r="S24" s="9"/>
      <c r="T24" s="9"/>
      <c r="U24" s="9"/>
      <c r="V24" s="9"/>
      <c r="W24" s="9"/>
      <c r="X24" s="9"/>
      <c r="Y24" s="9"/>
      <c r="Z24" s="9"/>
      <c r="AA24" s="9"/>
      <c r="AB24" s="9"/>
      <c r="AC24" s="9"/>
      <c r="AD24" s="1732"/>
      <c r="AE24" s="1682"/>
      <c r="AF24" s="306"/>
      <c r="AG24" s="77"/>
      <c r="AH24" s="293">
        <f t="shared" si="5"/>
        <v>1163627</v>
      </c>
      <c r="AI24" s="293" t="str">
        <f t="shared" si="5"/>
        <v>Merewyn</v>
      </c>
      <c r="AJ24" s="293">
        <f t="shared" si="5"/>
        <v>0</v>
      </c>
      <c r="AK24" s="293"/>
      <c r="AL24" s="293"/>
      <c r="AM24" s="293"/>
      <c r="AN24" s="322"/>
      <c r="AO24" s="94"/>
    </row>
    <row r="25" spans="1:41" ht="20.45" customHeight="1" x14ac:dyDescent="0.25">
      <c r="A25" s="1721"/>
      <c r="B25" s="1716"/>
      <c r="C25" s="43"/>
      <c r="D25" s="239">
        <f>'Team 1'!D25</f>
        <v>0</v>
      </c>
      <c r="E25" s="1201">
        <v>1205297</v>
      </c>
      <c r="F25" s="1199" t="s">
        <v>3426</v>
      </c>
      <c r="G25" s="1203"/>
      <c r="H25" s="1202"/>
      <c r="I25" s="252" t="str">
        <f t="shared" si="2"/>
        <v xml:space="preserve">Rose  </v>
      </c>
      <c r="J25" s="24" t="str">
        <f t="shared" si="3"/>
        <v xml:space="preserve">,Rose </v>
      </c>
      <c r="K25" s="57">
        <f t="shared" si="0"/>
        <v>0</v>
      </c>
      <c r="L25" s="30" t="str">
        <f t="shared" si="4"/>
        <v>000100</v>
      </c>
      <c r="M25" s="51">
        <f t="shared" si="8"/>
        <v>0</v>
      </c>
      <c r="N25" s="384"/>
      <c r="O25" s="94"/>
      <c r="P25" s="94"/>
      <c r="Q25" s="9"/>
      <c r="R25" s="9"/>
      <c r="S25" s="9"/>
      <c r="T25" s="9"/>
      <c r="U25" s="9"/>
      <c r="V25" s="9"/>
      <c r="W25" s="9"/>
      <c r="X25" s="9"/>
      <c r="Y25" s="9"/>
      <c r="Z25" s="9"/>
      <c r="AA25" s="9"/>
      <c r="AB25" s="9"/>
      <c r="AC25" s="9"/>
      <c r="AD25" s="1732"/>
      <c r="AE25" s="1682"/>
      <c r="AF25" s="306"/>
      <c r="AG25" s="77"/>
      <c r="AH25" s="293">
        <f t="shared" si="5"/>
        <v>1205297</v>
      </c>
      <c r="AI25" s="293" t="str">
        <f t="shared" si="5"/>
        <v xml:space="preserve">Rose </v>
      </c>
      <c r="AJ25" s="293">
        <f t="shared" si="5"/>
        <v>0</v>
      </c>
      <c r="AK25" s="293"/>
      <c r="AL25" s="293"/>
      <c r="AM25" s="293"/>
      <c r="AN25" s="322"/>
      <c r="AO25" s="94"/>
    </row>
    <row r="26" spans="1:41" ht="20.45" customHeight="1" x14ac:dyDescent="0.25">
      <c r="A26" s="1719">
        <v>8</v>
      </c>
      <c r="B26" s="1715" t="s">
        <v>59</v>
      </c>
      <c r="C26" s="46"/>
      <c r="D26" s="239">
        <f>'Team 1'!D26</f>
        <v>0</v>
      </c>
      <c r="E26" s="1196">
        <v>951258</v>
      </c>
      <c r="F26" s="1200" t="s">
        <v>3432</v>
      </c>
      <c r="G26" s="1197"/>
      <c r="H26" s="1195"/>
      <c r="I26" s="252" t="str">
        <f t="shared" si="2"/>
        <v xml:space="preserve">William </v>
      </c>
      <c r="J26" s="24" t="str">
        <f t="shared" si="3"/>
        <v>,William</v>
      </c>
      <c r="K26" s="57">
        <f t="shared" si="0"/>
        <v>0</v>
      </c>
      <c r="L26" s="30" t="str">
        <f t="shared" si="4"/>
        <v>000100</v>
      </c>
      <c r="M26" s="50">
        <f t="shared" si="8"/>
        <v>0</v>
      </c>
      <c r="N26" s="21"/>
      <c r="O26" s="94"/>
      <c r="P26" s="94"/>
      <c r="Q26" s="9"/>
      <c r="R26" s="9"/>
      <c r="S26" s="9"/>
      <c r="T26" s="9"/>
      <c r="U26" s="9"/>
      <c r="V26" s="9"/>
      <c r="W26" s="9"/>
      <c r="X26" s="9"/>
      <c r="Y26" s="9"/>
      <c r="Z26" s="9"/>
      <c r="AA26" s="9"/>
      <c r="AB26" s="9"/>
      <c r="AC26" s="9"/>
      <c r="AD26" s="1732">
        <v>8</v>
      </c>
      <c r="AE26" s="1681" t="s">
        <v>59</v>
      </c>
      <c r="AF26" s="305"/>
      <c r="AG26" s="76"/>
      <c r="AH26" s="293">
        <f t="shared" si="5"/>
        <v>951258</v>
      </c>
      <c r="AI26" s="293" t="str">
        <f t="shared" si="5"/>
        <v>William</v>
      </c>
      <c r="AJ26" s="293">
        <f t="shared" si="5"/>
        <v>0</v>
      </c>
      <c r="AK26" s="293"/>
      <c r="AL26" s="293"/>
      <c r="AM26" s="293"/>
      <c r="AN26" s="322"/>
      <c r="AO26" s="94"/>
    </row>
    <row r="27" spans="1:41" ht="20.45" customHeight="1" x14ac:dyDescent="0.25">
      <c r="A27" s="1720"/>
      <c r="B27" s="1716"/>
      <c r="C27" s="43"/>
      <c r="D27" s="239">
        <f>'Team 1'!D27</f>
        <v>0</v>
      </c>
      <c r="E27" s="1196">
        <v>866640</v>
      </c>
      <c r="F27" s="1198" t="s">
        <v>3433</v>
      </c>
      <c r="G27" s="1198"/>
      <c r="H27" s="1205"/>
      <c r="I27" s="252" t="str">
        <f t="shared" si="2"/>
        <v xml:space="preserve">Luke </v>
      </c>
      <c r="J27" s="24" t="str">
        <f t="shared" si="3"/>
        <v>,Luke</v>
      </c>
      <c r="K27" s="57">
        <f t="shared" si="0"/>
        <v>0</v>
      </c>
      <c r="L27" s="30" t="str">
        <f t="shared" si="4"/>
        <v>000100</v>
      </c>
      <c r="M27" s="50">
        <f t="shared" si="8"/>
        <v>0</v>
      </c>
      <c r="N27" s="21"/>
      <c r="O27" s="94"/>
      <c r="P27" s="94"/>
      <c r="Q27" s="9"/>
      <c r="R27" s="9"/>
      <c r="S27" s="9"/>
      <c r="T27" s="9"/>
      <c r="U27" s="9"/>
      <c r="V27" s="9"/>
      <c r="W27" s="9"/>
      <c r="X27" s="9"/>
      <c r="Y27" s="9"/>
      <c r="Z27" s="9"/>
      <c r="AA27" s="9"/>
      <c r="AB27" s="9"/>
      <c r="AC27" s="9"/>
      <c r="AD27" s="1732"/>
      <c r="AE27" s="1682"/>
      <c r="AF27" s="306"/>
      <c r="AG27" s="77"/>
      <c r="AH27" s="293">
        <f t="shared" si="5"/>
        <v>866640</v>
      </c>
      <c r="AI27" s="293" t="str">
        <f t="shared" si="5"/>
        <v>Luke</v>
      </c>
      <c r="AJ27" s="293">
        <f t="shared" si="5"/>
        <v>0</v>
      </c>
      <c r="AK27" s="293"/>
      <c r="AL27" s="293"/>
      <c r="AM27" s="293"/>
      <c r="AN27" s="322"/>
      <c r="AO27" s="94"/>
    </row>
    <row r="28" spans="1:41" ht="20.45" customHeight="1" x14ac:dyDescent="0.25">
      <c r="A28" s="1720"/>
      <c r="B28" s="1716"/>
      <c r="C28" s="43"/>
      <c r="D28" s="239">
        <f>'Team 1'!D28</f>
        <v>0</v>
      </c>
      <c r="E28" s="1196">
        <v>895029</v>
      </c>
      <c r="F28" s="1198" t="s">
        <v>3434</v>
      </c>
      <c r="G28" s="1198"/>
      <c r="H28" s="1195"/>
      <c r="I28" s="252" t="str">
        <f t="shared" si="2"/>
        <v xml:space="preserve">Andrew  </v>
      </c>
      <c r="J28" s="24" t="str">
        <f t="shared" si="3"/>
        <v xml:space="preserve">,Andrew </v>
      </c>
      <c r="K28" s="57">
        <f t="shared" si="0"/>
        <v>0</v>
      </c>
      <c r="L28" s="30" t="str">
        <f t="shared" si="4"/>
        <v>000100</v>
      </c>
      <c r="M28" s="50">
        <f t="shared" si="8"/>
        <v>0</v>
      </c>
      <c r="N28" s="21"/>
      <c r="O28" s="94"/>
      <c r="P28" s="94"/>
      <c r="Q28" s="9"/>
      <c r="R28" s="9"/>
      <c r="S28" s="9"/>
      <c r="T28" s="9"/>
      <c r="U28" s="9"/>
      <c r="V28" s="9"/>
      <c r="W28" s="9"/>
      <c r="X28" s="9"/>
      <c r="Y28" s="9"/>
      <c r="Z28" s="9"/>
      <c r="AA28" s="9"/>
      <c r="AB28" s="9"/>
      <c r="AC28" s="9"/>
      <c r="AD28" s="1732"/>
      <c r="AE28" s="1682"/>
      <c r="AF28" s="306"/>
      <c r="AG28" s="77"/>
      <c r="AH28" s="293">
        <f t="shared" si="5"/>
        <v>895029</v>
      </c>
      <c r="AI28" s="293" t="str">
        <f t="shared" si="5"/>
        <v xml:space="preserve">Andrew </v>
      </c>
      <c r="AJ28" s="293">
        <f t="shared" si="5"/>
        <v>0</v>
      </c>
      <c r="AK28" s="293"/>
      <c r="AL28" s="293"/>
      <c r="AM28" s="293"/>
      <c r="AN28" s="322"/>
      <c r="AO28" s="94"/>
    </row>
    <row r="29" spans="1:41" ht="20.45" customHeight="1" x14ac:dyDescent="0.25">
      <c r="A29" s="1721"/>
      <c r="B29" s="1716"/>
      <c r="C29" s="43"/>
      <c r="D29" s="239">
        <f>'Team 1'!D29</f>
        <v>0</v>
      </c>
      <c r="E29" s="1196">
        <v>1144010</v>
      </c>
      <c r="F29" s="1198" t="s">
        <v>3435</v>
      </c>
      <c r="G29" s="1198"/>
      <c r="H29" s="1195"/>
      <c r="I29" s="252" t="str">
        <f t="shared" si="2"/>
        <v xml:space="preserve">Gabriel </v>
      </c>
      <c r="J29" s="24" t="str">
        <f t="shared" si="3"/>
        <v>,Gabriel</v>
      </c>
      <c r="K29" s="57">
        <f t="shared" si="0"/>
        <v>0</v>
      </c>
      <c r="L29" s="30" t="str">
        <f t="shared" si="4"/>
        <v>000100</v>
      </c>
      <c r="M29" s="50">
        <f t="shared" si="8"/>
        <v>0</v>
      </c>
      <c r="N29" s="21"/>
      <c r="O29" s="94"/>
      <c r="P29" s="94"/>
      <c r="Q29" s="9"/>
      <c r="R29" s="9"/>
      <c r="S29" s="9"/>
      <c r="T29" s="9"/>
      <c r="U29" s="9"/>
      <c r="V29" s="9"/>
      <c r="W29" s="9"/>
      <c r="X29" s="9"/>
      <c r="Y29" s="9"/>
      <c r="Z29" s="9"/>
      <c r="AA29" s="9"/>
      <c r="AB29" s="9"/>
      <c r="AC29" s="9"/>
      <c r="AD29" s="1732"/>
      <c r="AE29" s="1682"/>
      <c r="AF29" s="306"/>
      <c r="AG29" s="77"/>
      <c r="AH29" s="293">
        <f t="shared" si="5"/>
        <v>1144010</v>
      </c>
      <c r="AI29" s="293" t="str">
        <f t="shared" si="5"/>
        <v>Gabriel</v>
      </c>
      <c r="AJ29" s="293">
        <f t="shared" si="5"/>
        <v>0</v>
      </c>
      <c r="AK29" s="293"/>
      <c r="AL29" s="293"/>
      <c r="AM29" s="293"/>
      <c r="AN29" s="322"/>
      <c r="AO29" s="94"/>
    </row>
    <row r="30" spans="1:41" ht="20.45" customHeight="1" x14ac:dyDescent="0.25">
      <c r="A30" s="1709">
        <v>9</v>
      </c>
      <c r="B30" s="1710" t="s">
        <v>72</v>
      </c>
      <c r="C30" s="47"/>
      <c r="D30" s="239">
        <f>'Team 1'!D30</f>
        <v>0</v>
      </c>
      <c r="E30" s="1196">
        <v>951259</v>
      </c>
      <c r="F30" s="1197" t="s">
        <v>3403</v>
      </c>
      <c r="G30" s="1197"/>
      <c r="H30" s="1195"/>
      <c r="I30" s="252" t="str">
        <f t="shared" si="2"/>
        <v xml:space="preserve">Jessica </v>
      </c>
      <c r="J30" s="24" t="str">
        <f t="shared" si="3"/>
        <v>,Jessica</v>
      </c>
      <c r="K30" s="57">
        <f t="shared" si="0"/>
        <v>0</v>
      </c>
      <c r="L30" s="30" t="str">
        <f t="shared" si="4"/>
        <v>000100</v>
      </c>
      <c r="M30" s="31">
        <f t="shared" ref="M30:M37" si="9">IF(K30=0,0,IF(K30&lt;9,"TOO YOUNG",IF(K30&lt;60,"OK","BIT OLD MAYBE")))</f>
        <v>0</v>
      </c>
      <c r="N30" s="21"/>
      <c r="O30" s="94"/>
      <c r="P30" s="94"/>
      <c r="Q30" s="9"/>
      <c r="R30" s="9"/>
      <c r="S30" s="9"/>
      <c r="T30" s="9"/>
      <c r="U30" s="9"/>
      <c r="V30" s="9"/>
      <c r="W30" s="9"/>
      <c r="X30" s="9"/>
      <c r="Y30" s="9"/>
      <c r="Z30" s="9"/>
      <c r="AA30" s="9"/>
      <c r="AB30" s="9"/>
      <c r="AC30" s="9"/>
      <c r="AD30" s="1732">
        <v>9</v>
      </c>
      <c r="AE30" s="1681" t="s">
        <v>72</v>
      </c>
      <c r="AF30" s="305"/>
      <c r="AG30" s="76"/>
      <c r="AH30" s="293">
        <f t="shared" si="5"/>
        <v>951259</v>
      </c>
      <c r="AI30" s="293" t="str">
        <f t="shared" si="5"/>
        <v>Jessica</v>
      </c>
      <c r="AJ30" s="293">
        <f t="shared" si="5"/>
        <v>0</v>
      </c>
      <c r="AK30" s="293"/>
      <c r="AL30" s="293"/>
      <c r="AM30" s="293"/>
      <c r="AN30" s="322"/>
      <c r="AO30" s="94"/>
    </row>
    <row r="31" spans="1:41" ht="20.45" customHeight="1" x14ac:dyDescent="0.25">
      <c r="A31" s="1709"/>
      <c r="B31" s="1711"/>
      <c r="C31" s="48"/>
      <c r="D31" s="239">
        <f>'Team 1'!D31</f>
        <v>0</v>
      </c>
      <c r="E31" s="1196">
        <v>5482</v>
      </c>
      <c r="F31" s="1197" t="s">
        <v>3371</v>
      </c>
      <c r="G31" s="1197"/>
      <c r="H31" s="1205"/>
      <c r="I31" s="252" t="str">
        <f t="shared" si="2"/>
        <v xml:space="preserve">Amy </v>
      </c>
      <c r="J31" s="24" t="str">
        <f t="shared" si="3"/>
        <v>,Amy</v>
      </c>
      <c r="K31" s="57">
        <f t="shared" si="0"/>
        <v>0</v>
      </c>
      <c r="L31" s="30" t="str">
        <f t="shared" si="4"/>
        <v>000100</v>
      </c>
      <c r="M31" s="31">
        <f t="shared" si="9"/>
        <v>0</v>
      </c>
      <c r="N31" s="21"/>
      <c r="O31" s="94"/>
      <c r="P31" s="94"/>
      <c r="Q31" s="9"/>
      <c r="R31" s="9"/>
      <c r="S31" s="9"/>
      <c r="T31" s="9"/>
      <c r="U31" s="9"/>
      <c r="V31" s="9"/>
      <c r="W31" s="9"/>
      <c r="X31" s="9"/>
      <c r="Y31" s="9"/>
      <c r="Z31" s="9"/>
      <c r="AA31" s="9"/>
      <c r="AB31" s="9"/>
      <c r="AC31" s="9"/>
      <c r="AD31" s="1732"/>
      <c r="AE31" s="1682"/>
      <c r="AF31" s="306"/>
      <c r="AG31" s="77"/>
      <c r="AH31" s="293">
        <f t="shared" si="5"/>
        <v>5482</v>
      </c>
      <c r="AI31" s="293" t="str">
        <f t="shared" si="5"/>
        <v>Amy</v>
      </c>
      <c r="AJ31" s="293">
        <f t="shared" si="5"/>
        <v>0</v>
      </c>
      <c r="AK31" s="293"/>
      <c r="AL31" s="293"/>
      <c r="AM31" s="293"/>
      <c r="AN31" s="322"/>
      <c r="AO31" s="94"/>
    </row>
    <row r="32" spans="1:41" ht="20.45" customHeight="1" x14ac:dyDescent="0.25">
      <c r="A32" s="1709"/>
      <c r="B32" s="1711"/>
      <c r="C32" s="48"/>
      <c r="D32" s="239">
        <f>'Team 1'!D32</f>
        <v>0</v>
      </c>
      <c r="E32" s="1196">
        <v>1105426</v>
      </c>
      <c r="F32" s="1199" t="s">
        <v>3430</v>
      </c>
      <c r="G32" s="1199"/>
      <c r="H32" s="1195"/>
      <c r="I32" s="252" t="str">
        <f t="shared" si="2"/>
        <v xml:space="preserve">Holly </v>
      </c>
      <c r="J32" s="24" t="str">
        <f t="shared" si="3"/>
        <v>,Holly</v>
      </c>
      <c r="K32" s="57">
        <f t="shared" si="0"/>
        <v>0</v>
      </c>
      <c r="L32" s="30" t="str">
        <f t="shared" si="4"/>
        <v>000100</v>
      </c>
      <c r="M32" s="31">
        <f t="shared" si="9"/>
        <v>0</v>
      </c>
      <c r="N32" s="21"/>
      <c r="O32" s="94"/>
      <c r="P32" s="94"/>
      <c r="Q32" s="9"/>
      <c r="R32" s="9"/>
      <c r="S32" s="9"/>
      <c r="T32" s="9"/>
      <c r="U32" s="9"/>
      <c r="V32" s="9"/>
      <c r="W32" s="9"/>
      <c r="X32" s="9"/>
      <c r="Y32" s="9"/>
      <c r="Z32" s="9"/>
      <c r="AA32" s="9"/>
      <c r="AB32" s="9"/>
      <c r="AC32" s="9"/>
      <c r="AD32" s="1732"/>
      <c r="AE32" s="1682"/>
      <c r="AF32" s="306"/>
      <c r="AG32" s="77"/>
      <c r="AH32" s="293">
        <f t="shared" si="5"/>
        <v>1105426</v>
      </c>
      <c r="AI32" s="293" t="str">
        <f t="shared" si="5"/>
        <v>Holly</v>
      </c>
      <c r="AJ32" s="293">
        <f t="shared" si="5"/>
        <v>0</v>
      </c>
      <c r="AK32" s="293"/>
      <c r="AL32" s="293"/>
      <c r="AM32" s="293"/>
      <c r="AN32" s="322"/>
      <c r="AO32" s="94"/>
    </row>
    <row r="33" spans="1:41" ht="20.45" customHeight="1" x14ac:dyDescent="0.25">
      <c r="A33" s="1709"/>
      <c r="B33" s="1711"/>
      <c r="C33" s="48"/>
      <c r="D33" s="239">
        <f>'Team 1'!D33</f>
        <v>0</v>
      </c>
      <c r="E33" s="1196">
        <v>778415</v>
      </c>
      <c r="F33" s="1197" t="s">
        <v>3414</v>
      </c>
      <c r="G33" s="1197"/>
      <c r="H33" s="1195"/>
      <c r="I33" s="252" t="str">
        <f t="shared" si="2"/>
        <v xml:space="preserve">Lauren </v>
      </c>
      <c r="J33" s="24" t="str">
        <f t="shared" si="3"/>
        <v>,Lauren</v>
      </c>
      <c r="K33" s="57">
        <f t="shared" si="0"/>
        <v>0</v>
      </c>
      <c r="L33" s="30" t="str">
        <f t="shared" si="4"/>
        <v>000100</v>
      </c>
      <c r="M33" s="31">
        <f t="shared" si="9"/>
        <v>0</v>
      </c>
      <c r="N33" s="21"/>
      <c r="O33" s="94"/>
      <c r="P33" s="94"/>
      <c r="Q33" s="9"/>
      <c r="R33" s="9"/>
      <c r="S33" s="9"/>
      <c r="T33" s="9"/>
      <c r="U33" s="9"/>
      <c r="V33" s="9"/>
      <c r="W33" s="9"/>
      <c r="X33" s="9"/>
      <c r="Y33" s="9"/>
      <c r="Z33" s="9"/>
      <c r="AA33" s="9"/>
      <c r="AB33" s="9"/>
      <c r="AC33" s="9"/>
      <c r="AD33" s="1732"/>
      <c r="AE33" s="1682"/>
      <c r="AF33" s="306"/>
      <c r="AG33" s="77"/>
      <c r="AH33" s="293">
        <f t="shared" si="5"/>
        <v>778415</v>
      </c>
      <c r="AI33" s="293" t="str">
        <f t="shared" si="5"/>
        <v>Lauren</v>
      </c>
      <c r="AJ33" s="293">
        <f t="shared" si="5"/>
        <v>0</v>
      </c>
      <c r="AK33" s="293"/>
      <c r="AL33" s="293"/>
      <c r="AM33" s="293"/>
      <c r="AN33" s="322"/>
      <c r="AO33" s="94"/>
    </row>
    <row r="34" spans="1:41" ht="20.45" customHeight="1" x14ac:dyDescent="0.2">
      <c r="A34" s="1709">
        <v>10</v>
      </c>
      <c r="B34" s="1710" t="s">
        <v>73</v>
      </c>
      <c r="C34" s="47"/>
      <c r="D34" s="239">
        <f>'Team 1'!D34</f>
        <v>0</v>
      </c>
      <c r="E34" s="434">
        <v>835812</v>
      </c>
      <c r="F34" s="1219" t="s">
        <v>3437</v>
      </c>
      <c r="G34" s="1219"/>
      <c r="H34" s="1208"/>
      <c r="I34" s="252" t="str">
        <f>CONCATENATE(F36," ",G36)</f>
        <v xml:space="preserve">Kris </v>
      </c>
      <c r="J34" s="24" t="str">
        <f>CONCATENATE(G36,",",F36)</f>
        <v>,Kris</v>
      </c>
      <c r="K34" s="57">
        <f>IF(H36=0,0,IF(COUNTBLANK(H36)=1,"",ROUNDDOWN((K$2-H36)/365.25,0)))</f>
        <v>0</v>
      </c>
      <c r="L34" s="30" t="str">
        <f>(TEXT(H36,"DDMMYY"))</f>
        <v>000100</v>
      </c>
      <c r="M34" s="31">
        <f t="shared" si="9"/>
        <v>0</v>
      </c>
      <c r="N34" s="21"/>
      <c r="O34" s="94"/>
      <c r="P34" s="94"/>
      <c r="Q34" s="9"/>
      <c r="R34" s="9"/>
      <c r="S34" s="9"/>
      <c r="T34" s="9"/>
      <c r="U34" s="9"/>
      <c r="V34" s="9"/>
      <c r="W34" s="9"/>
      <c r="X34" s="9"/>
      <c r="Y34" s="9"/>
      <c r="Z34" s="9"/>
      <c r="AA34" s="9"/>
      <c r="AB34" s="9"/>
      <c r="AC34" s="9"/>
      <c r="AD34" s="1732">
        <v>10</v>
      </c>
      <c r="AE34" s="1681" t="s">
        <v>73</v>
      </c>
      <c r="AF34" s="305"/>
      <c r="AG34" s="76"/>
      <c r="AH34" s="293">
        <f>E36</f>
        <v>504192</v>
      </c>
      <c r="AI34" s="293" t="str">
        <f>F36</f>
        <v>Kris</v>
      </c>
      <c r="AJ34" s="293">
        <f>G36</f>
        <v>0</v>
      </c>
      <c r="AK34" s="293"/>
      <c r="AL34" s="293"/>
      <c r="AM34" s="293"/>
      <c r="AN34" s="322"/>
      <c r="AO34" s="94"/>
    </row>
    <row r="35" spans="1:41" ht="20.45" customHeight="1" x14ac:dyDescent="0.25">
      <c r="A35" s="1709"/>
      <c r="B35" s="1711"/>
      <c r="C35" s="48"/>
      <c r="D35" s="239">
        <f>'Team 1'!D35</f>
        <v>0</v>
      </c>
      <c r="E35" s="1196">
        <v>835819</v>
      </c>
      <c r="F35" s="1198" t="s">
        <v>3436</v>
      </c>
      <c r="G35" s="1198"/>
      <c r="H35" s="1195"/>
      <c r="I35" s="252" t="str">
        <f t="shared" si="2"/>
        <v xml:space="preserve">Luke  </v>
      </c>
      <c r="J35" s="24" t="str">
        <f t="shared" si="3"/>
        <v xml:space="preserve">,Luke </v>
      </c>
      <c r="K35" s="57">
        <f t="shared" si="0"/>
        <v>0</v>
      </c>
      <c r="L35" s="30" t="str">
        <f t="shared" si="4"/>
        <v>000100</v>
      </c>
      <c r="M35" s="31">
        <f t="shared" si="9"/>
        <v>0</v>
      </c>
      <c r="N35" s="9"/>
      <c r="O35" s="94"/>
      <c r="P35" s="94"/>
      <c r="Q35" s="9"/>
      <c r="R35" s="9"/>
      <c r="S35" s="9"/>
      <c r="T35" s="9"/>
      <c r="U35" s="9"/>
      <c r="V35" s="9"/>
      <c r="W35" s="9"/>
      <c r="X35" s="9"/>
      <c r="Y35" s="9"/>
      <c r="Z35" s="9"/>
      <c r="AA35" s="9"/>
      <c r="AB35" s="9"/>
      <c r="AC35" s="9"/>
      <c r="AD35" s="1732"/>
      <c r="AE35" s="1682"/>
      <c r="AF35" s="306"/>
      <c r="AG35" s="77"/>
      <c r="AH35" s="293">
        <f t="shared" si="5"/>
        <v>835819</v>
      </c>
      <c r="AI35" s="293" t="str">
        <f t="shared" si="5"/>
        <v xml:space="preserve">Luke </v>
      </c>
      <c r="AJ35" s="293">
        <f t="shared" si="5"/>
        <v>0</v>
      </c>
      <c r="AK35" s="293"/>
      <c r="AL35" s="293"/>
      <c r="AM35" s="293"/>
      <c r="AN35" s="322"/>
      <c r="AO35" s="94"/>
    </row>
    <row r="36" spans="1:41" ht="20.45" customHeight="1" x14ac:dyDescent="0.25">
      <c r="A36" s="1709"/>
      <c r="B36" s="1711"/>
      <c r="C36" s="48"/>
      <c r="D36" s="239">
        <f>'Team 1'!D36</f>
        <v>0</v>
      </c>
      <c r="E36" s="1206">
        <v>504192</v>
      </c>
      <c r="F36" s="1207" t="s">
        <v>3415</v>
      </c>
      <c r="G36" s="1207"/>
      <c r="H36" s="1210"/>
      <c r="I36" s="252" t="e">
        <f>CONCATENATE(#REF!," ",#REF!)</f>
        <v>#REF!</v>
      </c>
      <c r="J36" s="24" t="e">
        <f>CONCATENATE(#REF!,",",#REF!)</f>
        <v>#REF!</v>
      </c>
      <c r="K36" s="57" t="e">
        <f>IF(#REF!=0,0,IF(COUNTBLANK(#REF!)=1,"",ROUNDDOWN((K$2-#REF!)/365.25,0)))</f>
        <v>#REF!</v>
      </c>
      <c r="L36" s="30" t="e">
        <f>(TEXT(#REF!,"DDMMYY"))</f>
        <v>#REF!</v>
      </c>
      <c r="M36" s="31" t="e">
        <f t="shared" si="9"/>
        <v>#REF!</v>
      </c>
      <c r="N36" s="9"/>
      <c r="O36" s="94"/>
      <c r="P36" s="94"/>
      <c r="Q36" s="9"/>
      <c r="R36" s="9"/>
      <c r="S36" s="9"/>
      <c r="T36" s="9"/>
      <c r="U36" s="9"/>
      <c r="V36" s="9"/>
      <c r="W36" s="9"/>
      <c r="X36" s="9"/>
      <c r="Y36" s="9"/>
      <c r="Z36" s="9"/>
      <c r="AA36" s="9"/>
      <c r="AB36" s="9"/>
      <c r="AC36" s="9"/>
      <c r="AD36" s="1732"/>
      <c r="AE36" s="1682"/>
      <c r="AF36" s="306"/>
      <c r="AG36" s="77"/>
      <c r="AH36" s="293" t="e">
        <f>#REF!</f>
        <v>#REF!</v>
      </c>
      <c r="AI36" s="293" t="e">
        <f>#REF!</f>
        <v>#REF!</v>
      </c>
      <c r="AJ36" s="293" t="e">
        <f>#REF!</f>
        <v>#REF!</v>
      </c>
      <c r="AK36" s="293"/>
      <c r="AL36" s="293"/>
      <c r="AM36" s="293"/>
      <c r="AN36" s="322"/>
      <c r="AO36" s="94"/>
    </row>
    <row r="37" spans="1:41" ht="20.45" customHeight="1" x14ac:dyDescent="0.25">
      <c r="A37" s="1709"/>
      <c r="B37" s="1711"/>
      <c r="C37" s="48"/>
      <c r="D37" s="239">
        <f>'Team 1'!D37</f>
        <v>0</v>
      </c>
      <c r="E37" s="1196">
        <v>515613</v>
      </c>
      <c r="F37" s="1198" t="s">
        <v>3438</v>
      </c>
      <c r="G37" s="1198"/>
      <c r="H37" s="1195"/>
      <c r="I37" s="252" t="str">
        <f>CONCATENATE(F37," ",G37)</f>
        <v xml:space="preserve">Christopher  </v>
      </c>
      <c r="J37" s="24" t="str">
        <f>CONCATENATE(G37,",",F37)</f>
        <v xml:space="preserve">,Christopher </v>
      </c>
      <c r="K37" s="57">
        <f>IF(H37=0,0,IF(COUNTBLANK(H37)=1,"",ROUNDDOWN((K$2-H37)/365.25,0)))</f>
        <v>0</v>
      </c>
      <c r="L37" s="30" t="str">
        <f>(TEXT(H37,"DDMMYY"))</f>
        <v>000100</v>
      </c>
      <c r="M37" s="31">
        <f t="shared" si="9"/>
        <v>0</v>
      </c>
      <c r="N37" s="9"/>
      <c r="O37" s="94"/>
      <c r="P37" s="94"/>
      <c r="Q37" s="9"/>
      <c r="R37" s="9"/>
      <c r="S37" s="9"/>
      <c r="T37" s="9"/>
      <c r="U37" s="9"/>
      <c r="V37" s="9"/>
      <c r="W37" s="9"/>
      <c r="X37" s="9"/>
      <c r="Y37" s="9"/>
      <c r="Z37" s="9"/>
      <c r="AA37" s="9"/>
      <c r="AB37" s="9"/>
      <c r="AC37" s="9"/>
      <c r="AD37" s="1732"/>
      <c r="AE37" s="1682"/>
      <c r="AF37" s="306"/>
      <c r="AG37" s="77"/>
      <c r="AH37" s="293">
        <f>E37</f>
        <v>515613</v>
      </c>
      <c r="AI37" s="293" t="str">
        <f>F37</f>
        <v xml:space="preserve">Christopher </v>
      </c>
      <c r="AJ37" s="293">
        <f>G37</f>
        <v>0</v>
      </c>
      <c r="AK37" s="293"/>
      <c r="AL37" s="293"/>
      <c r="AM37" s="293"/>
      <c r="AN37" s="322"/>
      <c r="AO37" s="94"/>
    </row>
    <row r="38" spans="1:41" ht="20.45" customHeight="1" x14ac:dyDescent="0.25">
      <c r="A38" s="33">
        <v>11</v>
      </c>
      <c r="B38" s="34" t="s">
        <v>36</v>
      </c>
      <c r="C38" s="34" t="s">
        <v>94</v>
      </c>
      <c r="D38" s="239">
        <f>'Team 1'!D38</f>
        <v>13</v>
      </c>
      <c r="E38" s="1196">
        <v>904868</v>
      </c>
      <c r="F38" s="1199" t="s">
        <v>3417</v>
      </c>
      <c r="G38" s="1199"/>
      <c r="H38" s="1195"/>
      <c r="I38" s="252" t="str">
        <f t="shared" si="2"/>
        <v xml:space="preserve">Amy  </v>
      </c>
      <c r="J38" s="24" t="str">
        <f t="shared" si="3"/>
        <v xml:space="preserve">,Amy </v>
      </c>
      <c r="K38" s="57">
        <f t="shared" ref="K38:K67" si="10">IF(H38=0,0,IF(COUNTBLANK(H38)=1,"",ROUNDDOWN((K$2-H38)/365.25,0)))</f>
        <v>0</v>
      </c>
      <c r="L38" s="30" t="str">
        <f t="shared" si="4"/>
        <v>000100</v>
      </c>
      <c r="M38" s="50">
        <f>IF(K38=0,0,IF(K38&lt;10,"TOO YOUNG",IF(K38&lt;12,"OK","NOT ELIGIBLE")))</f>
        <v>0</v>
      </c>
      <c r="N38" s="9"/>
      <c r="O38" s="94"/>
      <c r="P38" s="94"/>
      <c r="Q38" s="9"/>
      <c r="R38" s="9"/>
      <c r="S38" s="9"/>
      <c r="T38" s="9"/>
      <c r="U38" s="9"/>
      <c r="V38" s="9"/>
      <c r="W38" s="9"/>
      <c r="X38" s="9"/>
      <c r="Y38" s="9"/>
      <c r="Z38" s="9"/>
      <c r="AA38" s="9"/>
      <c r="AB38" s="9"/>
      <c r="AC38" s="9"/>
      <c r="AD38" s="321">
        <v>11</v>
      </c>
      <c r="AE38" s="72" t="s">
        <v>36</v>
      </c>
      <c r="AF38" s="72" t="s">
        <v>94</v>
      </c>
      <c r="AG38" s="73">
        <v>13</v>
      </c>
      <c r="AH38" s="293">
        <f t="shared" si="5"/>
        <v>904868</v>
      </c>
      <c r="AI38" s="293" t="str">
        <f t="shared" si="5"/>
        <v xml:space="preserve">Amy </v>
      </c>
      <c r="AJ38" s="293">
        <f t="shared" si="5"/>
        <v>0</v>
      </c>
      <c r="AK38" s="293"/>
      <c r="AL38" s="293"/>
      <c r="AM38" s="293"/>
      <c r="AN38" s="322"/>
      <c r="AO38" s="94"/>
    </row>
    <row r="39" spans="1:41" ht="20.45" customHeight="1" x14ac:dyDescent="0.2">
      <c r="A39" s="33">
        <v>12</v>
      </c>
      <c r="B39" s="34" t="s">
        <v>37</v>
      </c>
      <c r="C39" s="34" t="s">
        <v>95</v>
      </c>
      <c r="D39" s="239">
        <f>'Team 1'!D39</f>
        <v>13</v>
      </c>
      <c r="E39" s="1200">
        <v>1268010</v>
      </c>
      <c r="F39" s="1200" t="s">
        <v>3422</v>
      </c>
      <c r="G39" s="1200"/>
      <c r="H39" s="1195"/>
      <c r="I39" s="252" t="str">
        <f t="shared" si="2"/>
        <v xml:space="preserve">Findley </v>
      </c>
      <c r="J39" s="24" t="str">
        <f t="shared" si="3"/>
        <v>,Findley</v>
      </c>
      <c r="K39" s="57">
        <f t="shared" si="10"/>
        <v>0</v>
      </c>
      <c r="L39" s="30" t="str">
        <f t="shared" si="4"/>
        <v>000100</v>
      </c>
      <c r="M39" s="50">
        <f>IF(K39=0,0,IF(K39&lt;10,"TOO YOUNG",IF(K39&lt;12,"OK","NOT ELIGIBLE")))</f>
        <v>0</v>
      </c>
      <c r="N39" s="9"/>
      <c r="O39" s="94"/>
      <c r="P39" s="94"/>
      <c r="Q39" s="9"/>
      <c r="R39" s="9"/>
      <c r="S39" s="9"/>
      <c r="T39" s="9"/>
      <c r="U39" s="9"/>
      <c r="V39" s="9"/>
      <c r="W39" s="9"/>
      <c r="X39" s="9"/>
      <c r="Y39" s="9"/>
      <c r="Z39" s="9"/>
      <c r="AA39" s="9"/>
      <c r="AB39" s="9"/>
      <c r="AC39" s="9"/>
      <c r="AD39" s="321">
        <v>12</v>
      </c>
      <c r="AE39" s="72" t="s">
        <v>37</v>
      </c>
      <c r="AF39" s="72" t="s">
        <v>95</v>
      </c>
      <c r="AG39" s="73">
        <v>13</v>
      </c>
      <c r="AH39" s="293">
        <f t="shared" si="5"/>
        <v>1268010</v>
      </c>
      <c r="AI39" s="293" t="str">
        <f t="shared" si="5"/>
        <v>Findley</v>
      </c>
      <c r="AJ39" s="293">
        <f t="shared" si="5"/>
        <v>0</v>
      </c>
      <c r="AK39" s="293"/>
      <c r="AL39" s="293"/>
      <c r="AM39" s="293"/>
      <c r="AN39" s="322"/>
      <c r="AO39" s="94"/>
    </row>
    <row r="40" spans="1:41" ht="20.45" customHeight="1" x14ac:dyDescent="0.25">
      <c r="A40" s="35">
        <v>13</v>
      </c>
      <c r="B40" s="36" t="s">
        <v>48</v>
      </c>
      <c r="C40" s="36" t="s">
        <v>94</v>
      </c>
      <c r="D40" s="239">
        <f>'Team 1'!D40</f>
        <v>8</v>
      </c>
      <c r="E40" s="1201">
        <v>752570</v>
      </c>
      <c r="F40" s="1199" t="s">
        <v>3425</v>
      </c>
      <c r="G40" s="1199"/>
      <c r="H40" s="1202"/>
      <c r="I40" s="252" t="str">
        <f t="shared" si="2"/>
        <v xml:space="preserve">Samantha  </v>
      </c>
      <c r="J40" s="24" t="str">
        <f t="shared" si="3"/>
        <v xml:space="preserve">,Samantha </v>
      </c>
      <c r="K40" s="57">
        <f t="shared" si="10"/>
        <v>0</v>
      </c>
      <c r="L40" s="30" t="str">
        <f t="shared" si="4"/>
        <v>000100</v>
      </c>
      <c r="M40" s="50">
        <f>IF(K40=0,0,IF(K40&lt;9,"TOO YOUNG",IF(K40&lt;14,"OK","NOT ELIGIBLE")))</f>
        <v>0</v>
      </c>
      <c r="N40" s="9"/>
      <c r="O40" s="94"/>
      <c r="P40" s="94"/>
      <c r="Q40" s="9"/>
      <c r="R40" s="9"/>
      <c r="S40" s="9"/>
      <c r="T40" s="9"/>
      <c r="U40" s="9"/>
      <c r="V40" s="9"/>
      <c r="W40" s="9"/>
      <c r="X40" s="9"/>
      <c r="Y40" s="9"/>
      <c r="Z40" s="9"/>
      <c r="AA40" s="9"/>
      <c r="AB40" s="9"/>
      <c r="AC40" s="9"/>
      <c r="AD40" s="321">
        <v>13</v>
      </c>
      <c r="AE40" s="72" t="s">
        <v>48</v>
      </c>
      <c r="AF40" s="72" t="s">
        <v>94</v>
      </c>
      <c r="AG40" s="73">
        <v>8</v>
      </c>
      <c r="AH40" s="293">
        <f t="shared" si="5"/>
        <v>752570</v>
      </c>
      <c r="AI40" s="293" t="str">
        <f t="shared" si="5"/>
        <v xml:space="preserve">Samantha </v>
      </c>
      <c r="AJ40" s="293">
        <f t="shared" si="5"/>
        <v>0</v>
      </c>
      <c r="AK40" s="293"/>
      <c r="AL40" s="293"/>
      <c r="AM40" s="293"/>
      <c r="AN40" s="322"/>
      <c r="AO40" s="94"/>
    </row>
    <row r="41" spans="1:41" ht="20.45" customHeight="1" x14ac:dyDescent="0.25">
      <c r="A41" s="35">
        <v>14</v>
      </c>
      <c r="B41" s="36" t="s">
        <v>49</v>
      </c>
      <c r="C41" s="36" t="s">
        <v>95</v>
      </c>
      <c r="D41" s="239">
        <f>'Team 1'!D41</f>
        <v>8</v>
      </c>
      <c r="E41" s="1196">
        <v>1190535</v>
      </c>
      <c r="F41" s="1198" t="s">
        <v>3392</v>
      </c>
      <c r="G41" s="1198"/>
      <c r="H41" s="1195"/>
      <c r="I41" s="252" t="str">
        <f t="shared" si="2"/>
        <v xml:space="preserve">James  </v>
      </c>
      <c r="J41" s="24" t="str">
        <f t="shared" si="3"/>
        <v xml:space="preserve">,James </v>
      </c>
      <c r="K41" s="57">
        <f t="shared" si="10"/>
        <v>0</v>
      </c>
      <c r="L41" s="30" t="str">
        <f t="shared" si="4"/>
        <v>000100</v>
      </c>
      <c r="M41" s="50">
        <f>IF(K41=0,0,IF(K41&lt;9,"TOO YOUNG",IF(K41&lt;14,"OK","NOT ELIGIBLE")))</f>
        <v>0</v>
      </c>
      <c r="N41" s="9"/>
      <c r="O41" s="94"/>
      <c r="P41" s="94"/>
      <c r="Q41" s="9"/>
      <c r="R41" s="9"/>
      <c r="S41" s="9"/>
      <c r="T41" s="9"/>
      <c r="U41" s="9"/>
      <c r="V41" s="9"/>
      <c r="W41" s="9"/>
      <c r="X41" s="9"/>
      <c r="Y41" s="9"/>
      <c r="Z41" s="9"/>
      <c r="AA41" s="9"/>
      <c r="AB41" s="9"/>
      <c r="AC41" s="9"/>
      <c r="AD41" s="321">
        <v>14</v>
      </c>
      <c r="AE41" s="72" t="s">
        <v>49</v>
      </c>
      <c r="AF41" s="72" t="s">
        <v>95</v>
      </c>
      <c r="AG41" s="73">
        <v>8</v>
      </c>
      <c r="AH41" s="293">
        <f t="shared" si="5"/>
        <v>1190535</v>
      </c>
      <c r="AI41" s="293" t="str">
        <f t="shared" si="5"/>
        <v xml:space="preserve">James </v>
      </c>
      <c r="AJ41" s="293">
        <f t="shared" si="5"/>
        <v>0</v>
      </c>
      <c r="AK41" s="293"/>
      <c r="AL41" s="293"/>
      <c r="AM41" s="293"/>
      <c r="AN41" s="322"/>
      <c r="AO41" s="94"/>
    </row>
    <row r="42" spans="1:41" ht="20.45" customHeight="1" x14ac:dyDescent="0.25">
      <c r="A42" s="37">
        <v>15</v>
      </c>
      <c r="B42" s="38" t="s">
        <v>60</v>
      </c>
      <c r="C42" s="38" t="s">
        <v>94</v>
      </c>
      <c r="D42" s="239">
        <f>'Team 1'!D42</f>
        <v>14</v>
      </c>
      <c r="E42" s="1196">
        <v>951240</v>
      </c>
      <c r="F42" s="1199" t="s">
        <v>3418</v>
      </c>
      <c r="G42" s="1199"/>
      <c r="H42" s="1195"/>
      <c r="I42" s="252" t="str">
        <f t="shared" si="2"/>
        <v xml:space="preserve">Emma  </v>
      </c>
      <c r="J42" s="24" t="str">
        <f t="shared" si="3"/>
        <v xml:space="preserve">,Emma </v>
      </c>
      <c r="K42" s="57">
        <f t="shared" si="10"/>
        <v>0</v>
      </c>
      <c r="L42" s="30" t="str">
        <f t="shared" si="4"/>
        <v>000100</v>
      </c>
      <c r="M42" s="50">
        <f>IF(K42=0,0,IF(K42&lt;9,"TOO YOUNG",IF(K42&lt;16,"OK","NOT ELIGIBLE")))</f>
        <v>0</v>
      </c>
      <c r="N42" s="9"/>
      <c r="O42" s="94"/>
      <c r="P42" s="94"/>
      <c r="Q42" s="9"/>
      <c r="R42" s="9"/>
      <c r="S42" s="9"/>
      <c r="T42" s="9"/>
      <c r="U42" s="9"/>
      <c r="V42" s="9"/>
      <c r="W42" s="9"/>
      <c r="X42" s="9"/>
      <c r="Y42" s="9"/>
      <c r="Z42" s="9"/>
      <c r="AA42" s="9"/>
      <c r="AB42" s="9"/>
      <c r="AC42" s="9"/>
      <c r="AD42" s="321">
        <v>15</v>
      </c>
      <c r="AE42" s="72" t="s">
        <v>60</v>
      </c>
      <c r="AF42" s="72" t="s">
        <v>94</v>
      </c>
      <c r="AG42" s="73">
        <v>14</v>
      </c>
      <c r="AH42" s="293">
        <f t="shared" si="5"/>
        <v>951240</v>
      </c>
      <c r="AI42" s="293" t="str">
        <f t="shared" si="5"/>
        <v xml:space="preserve">Emma </v>
      </c>
      <c r="AJ42" s="293">
        <f t="shared" si="5"/>
        <v>0</v>
      </c>
      <c r="AK42" s="293"/>
      <c r="AL42" s="293"/>
      <c r="AM42" s="293"/>
      <c r="AN42" s="322"/>
      <c r="AO42" s="94"/>
    </row>
    <row r="43" spans="1:41" ht="20.45" customHeight="1" x14ac:dyDescent="0.25">
      <c r="A43" s="37">
        <v>16</v>
      </c>
      <c r="B43" s="38" t="s">
        <v>61</v>
      </c>
      <c r="C43" s="38" t="s">
        <v>95</v>
      </c>
      <c r="D43" s="239">
        <f>'Team 1'!D43</f>
        <v>14</v>
      </c>
      <c r="E43" s="1196">
        <v>895029</v>
      </c>
      <c r="F43" s="1198" t="s">
        <v>3434</v>
      </c>
      <c r="G43" s="1198"/>
      <c r="H43" s="1195"/>
      <c r="I43" s="252" t="str">
        <f t="shared" si="2"/>
        <v xml:space="preserve">Andrew  </v>
      </c>
      <c r="J43" s="24" t="str">
        <f t="shared" si="3"/>
        <v xml:space="preserve">,Andrew </v>
      </c>
      <c r="K43" s="57">
        <f t="shared" si="10"/>
        <v>0</v>
      </c>
      <c r="L43" s="30" t="str">
        <f t="shared" si="4"/>
        <v>000100</v>
      </c>
      <c r="M43" s="50">
        <f>IF(K43=0,0,IF(K43&lt;9,"TOO YOUNG",IF(K43&lt;16,"OK","NOT ELIGIBLE")))</f>
        <v>0</v>
      </c>
      <c r="N43" s="9"/>
      <c r="O43" s="94"/>
      <c r="P43" s="94"/>
      <c r="Q43" s="9"/>
      <c r="R43" s="9"/>
      <c r="S43" s="9"/>
      <c r="T43" s="9"/>
      <c r="U43" s="9"/>
      <c r="V43" s="9"/>
      <c r="W43" s="9"/>
      <c r="X43" s="9"/>
      <c r="Y43" s="9"/>
      <c r="Z43" s="9"/>
      <c r="AA43" s="9"/>
      <c r="AB43" s="9"/>
      <c r="AC43" s="9"/>
      <c r="AD43" s="321">
        <v>16</v>
      </c>
      <c r="AE43" s="72" t="s">
        <v>61</v>
      </c>
      <c r="AF43" s="72" t="s">
        <v>95</v>
      </c>
      <c r="AG43" s="73">
        <v>14</v>
      </c>
      <c r="AH43" s="293">
        <f t="shared" si="5"/>
        <v>895029</v>
      </c>
      <c r="AI43" s="293" t="str">
        <f t="shared" si="5"/>
        <v xml:space="preserve">Andrew </v>
      </c>
      <c r="AJ43" s="293">
        <f t="shared" si="5"/>
        <v>0</v>
      </c>
      <c r="AK43" s="293"/>
      <c r="AL43" s="293"/>
      <c r="AM43" s="293"/>
      <c r="AN43" s="322"/>
      <c r="AO43" s="94"/>
    </row>
    <row r="44" spans="1:41" ht="20.45" customHeight="1" x14ac:dyDescent="0.25">
      <c r="A44" s="28">
        <v>17</v>
      </c>
      <c r="B44" s="29" t="s">
        <v>74</v>
      </c>
      <c r="C44" s="29" t="s">
        <v>94</v>
      </c>
      <c r="D44" s="239">
        <f>'Team 1'!D44</f>
        <v>11</v>
      </c>
      <c r="E44" s="1196">
        <v>778415</v>
      </c>
      <c r="F44" s="1197" t="s">
        <v>3414</v>
      </c>
      <c r="G44" s="1197"/>
      <c r="H44" s="1195"/>
      <c r="I44" s="252" t="str">
        <f t="shared" si="2"/>
        <v xml:space="preserve">Lauren </v>
      </c>
      <c r="J44" s="24" t="str">
        <f t="shared" si="3"/>
        <v>,Lauren</v>
      </c>
      <c r="K44" s="57">
        <f t="shared" si="10"/>
        <v>0</v>
      </c>
      <c r="L44" s="30" t="str">
        <f t="shared" si="4"/>
        <v>000100</v>
      </c>
      <c r="M44" s="53">
        <f>IF(K44=0,0,IF(K44&lt;9,"TOO YOUNG",IF(K44&lt;60,"OK","BIT OLD MAYBE")))</f>
        <v>0</v>
      </c>
      <c r="N44" s="9"/>
      <c r="O44" s="94"/>
      <c r="P44" s="94"/>
      <c r="Q44" s="9"/>
      <c r="R44" s="9"/>
      <c r="S44" s="9"/>
      <c r="T44" s="9"/>
      <c r="U44" s="9"/>
      <c r="V44" s="9"/>
      <c r="W44" s="9"/>
      <c r="X44" s="9"/>
      <c r="Y44" s="9"/>
      <c r="Z44" s="9"/>
      <c r="AA44" s="9"/>
      <c r="AB44" s="9"/>
      <c r="AC44" s="9"/>
      <c r="AD44" s="321">
        <v>17</v>
      </c>
      <c r="AE44" s="72" t="s">
        <v>74</v>
      </c>
      <c r="AF44" s="72" t="s">
        <v>94</v>
      </c>
      <c r="AG44" s="73">
        <v>11</v>
      </c>
      <c r="AH44" s="293">
        <f t="shared" si="5"/>
        <v>778415</v>
      </c>
      <c r="AI44" s="293" t="str">
        <f t="shared" si="5"/>
        <v>Lauren</v>
      </c>
      <c r="AJ44" s="293">
        <f t="shared" si="5"/>
        <v>0</v>
      </c>
      <c r="AK44" s="293"/>
      <c r="AL44" s="293"/>
      <c r="AM44" s="293"/>
      <c r="AN44" s="322"/>
      <c r="AO44" s="94"/>
    </row>
    <row r="45" spans="1:41" ht="20.45" customHeight="1" x14ac:dyDescent="0.25">
      <c r="A45" s="28">
        <v>18</v>
      </c>
      <c r="B45" s="29" t="s">
        <v>75</v>
      </c>
      <c r="C45" s="29" t="s">
        <v>95</v>
      </c>
      <c r="D45" s="239">
        <f>'Team 1'!D45</f>
        <v>11</v>
      </c>
      <c r="E45" s="1196">
        <v>835812</v>
      </c>
      <c r="F45" s="1198" t="s">
        <v>3437</v>
      </c>
      <c r="G45" s="1198"/>
      <c r="H45" s="1205"/>
      <c r="I45" s="252" t="str">
        <f t="shared" si="2"/>
        <v xml:space="preserve">Tobias </v>
      </c>
      <c r="J45" s="24" t="str">
        <f t="shared" si="3"/>
        <v>,Tobias</v>
      </c>
      <c r="K45" s="57">
        <f t="shared" si="10"/>
        <v>0</v>
      </c>
      <c r="L45" s="30" t="str">
        <f t="shared" si="4"/>
        <v>000100</v>
      </c>
      <c r="M45" s="53">
        <f>IF(K45=0,0,IF(K45&lt;9,"TOO YOUNG",IF(K45&lt;60,"OK","BIT OLD MAYBE")))</f>
        <v>0</v>
      </c>
      <c r="N45" s="9"/>
      <c r="O45" s="94"/>
      <c r="P45" s="94"/>
      <c r="Q45" s="9"/>
      <c r="R45" s="9"/>
      <c r="S45" s="9"/>
      <c r="T45" s="9"/>
      <c r="U45" s="9"/>
      <c r="V45" s="9"/>
      <c r="W45" s="9"/>
      <c r="X45" s="9"/>
      <c r="Y45" s="9"/>
      <c r="Z45" s="9"/>
      <c r="AA45" s="9"/>
      <c r="AB45" s="9"/>
      <c r="AC45" s="9"/>
      <c r="AD45" s="321">
        <v>18</v>
      </c>
      <c r="AE45" s="72" t="s">
        <v>75</v>
      </c>
      <c r="AF45" s="72" t="s">
        <v>95</v>
      </c>
      <c r="AG45" s="73">
        <v>11</v>
      </c>
      <c r="AH45" s="293">
        <f t="shared" si="5"/>
        <v>835812</v>
      </c>
      <c r="AI45" s="293" t="str">
        <f t="shared" si="5"/>
        <v>Tobias</v>
      </c>
      <c r="AJ45" s="293">
        <f t="shared" si="5"/>
        <v>0</v>
      </c>
      <c r="AK45" s="293"/>
      <c r="AL45" s="293"/>
      <c r="AM45" s="293"/>
      <c r="AN45" s="322"/>
      <c r="AO45" s="94"/>
    </row>
    <row r="46" spans="1:41" ht="20.45" customHeight="1" x14ac:dyDescent="0.25">
      <c r="A46" s="33">
        <v>19</v>
      </c>
      <c r="B46" s="34" t="s">
        <v>38</v>
      </c>
      <c r="C46" s="34" t="s">
        <v>94</v>
      </c>
      <c r="D46" s="239">
        <f>'Team 1'!D46</f>
        <v>10</v>
      </c>
      <c r="E46" s="1196">
        <v>1267136</v>
      </c>
      <c r="F46" s="1199" t="s">
        <v>3418</v>
      </c>
      <c r="G46" s="1199"/>
      <c r="H46" s="1195"/>
      <c r="I46" s="252" t="str">
        <f t="shared" si="2"/>
        <v xml:space="preserve">Emma  </v>
      </c>
      <c r="J46" s="24" t="str">
        <f t="shared" si="3"/>
        <v xml:space="preserve">,Emma </v>
      </c>
      <c r="K46" s="57">
        <f t="shared" si="10"/>
        <v>0</v>
      </c>
      <c r="L46" s="30" t="str">
        <f t="shared" si="4"/>
        <v>000100</v>
      </c>
      <c r="M46" s="50">
        <f>IF(K46=0,0,IF(K46&lt;10,"TOO YOUNG",IF(K46&lt;12,"OK","NOT ELIGIBLE")))</f>
        <v>0</v>
      </c>
      <c r="N46" s="9"/>
      <c r="O46" s="94"/>
      <c r="P46" s="94"/>
      <c r="Q46" s="9"/>
      <c r="R46" s="9"/>
      <c r="S46" s="9"/>
      <c r="T46" s="9"/>
      <c r="U46" s="9"/>
      <c r="V46" s="9"/>
      <c r="W46" s="9"/>
      <c r="X46" s="9"/>
      <c r="Y46" s="9"/>
      <c r="Z46" s="9"/>
      <c r="AA46" s="9"/>
      <c r="AB46" s="9"/>
      <c r="AC46" s="9"/>
      <c r="AD46" s="321">
        <v>19</v>
      </c>
      <c r="AE46" s="72" t="s">
        <v>38</v>
      </c>
      <c r="AF46" s="72" t="s">
        <v>94</v>
      </c>
      <c r="AG46" s="73">
        <v>10</v>
      </c>
      <c r="AH46" s="293">
        <f t="shared" si="5"/>
        <v>1267136</v>
      </c>
      <c r="AI46" s="293" t="str">
        <f t="shared" si="5"/>
        <v xml:space="preserve">Emma </v>
      </c>
      <c r="AJ46" s="293">
        <f t="shared" si="5"/>
        <v>0</v>
      </c>
      <c r="AK46" s="293"/>
      <c r="AL46" s="293"/>
      <c r="AM46" s="293"/>
      <c r="AN46" s="322"/>
      <c r="AO46" s="94"/>
    </row>
    <row r="47" spans="1:41" ht="20.45" customHeight="1" x14ac:dyDescent="0.2">
      <c r="A47" s="33">
        <v>20</v>
      </c>
      <c r="B47" s="34" t="s">
        <v>39</v>
      </c>
      <c r="C47" s="34" t="s">
        <v>95</v>
      </c>
      <c r="D47" s="239">
        <f>'Team 1'!D47</f>
        <v>10</v>
      </c>
      <c r="E47" s="1200">
        <v>1268010</v>
      </c>
      <c r="F47" s="1200" t="s">
        <v>3422</v>
      </c>
      <c r="G47" s="1200"/>
      <c r="H47" s="1195"/>
      <c r="I47" s="252" t="str">
        <f t="shared" si="2"/>
        <v xml:space="preserve">Findley </v>
      </c>
      <c r="J47" s="24" t="str">
        <f t="shared" si="3"/>
        <v>,Findley</v>
      </c>
      <c r="K47" s="57">
        <f t="shared" si="10"/>
        <v>0</v>
      </c>
      <c r="L47" s="30" t="str">
        <f t="shared" si="4"/>
        <v>000100</v>
      </c>
      <c r="M47" s="50">
        <f>IF(K47=0,0,IF(K47&lt;10,"TOO YOUNG",IF(K47&lt;12,"OK","NOT ELIGIBLE")))</f>
        <v>0</v>
      </c>
      <c r="N47" s="9"/>
      <c r="O47" s="94"/>
      <c r="P47" s="94"/>
      <c r="Q47" s="9"/>
      <c r="R47" s="9"/>
      <c r="S47" s="9"/>
      <c r="T47" s="9"/>
      <c r="U47" s="9"/>
      <c r="V47" s="9"/>
      <c r="W47" s="9"/>
      <c r="X47" s="9"/>
      <c r="Y47" s="9"/>
      <c r="Z47" s="9"/>
      <c r="AA47" s="9"/>
      <c r="AB47" s="9"/>
      <c r="AC47" s="9"/>
      <c r="AD47" s="321">
        <v>20</v>
      </c>
      <c r="AE47" s="72" t="s">
        <v>39</v>
      </c>
      <c r="AF47" s="72" t="s">
        <v>95</v>
      </c>
      <c r="AG47" s="73">
        <v>10</v>
      </c>
      <c r="AH47" s="293">
        <f t="shared" si="5"/>
        <v>1268010</v>
      </c>
      <c r="AI47" s="293" t="str">
        <f t="shared" si="5"/>
        <v>Findley</v>
      </c>
      <c r="AJ47" s="293">
        <f t="shared" si="5"/>
        <v>0</v>
      </c>
      <c r="AK47" s="293"/>
      <c r="AL47" s="293"/>
      <c r="AM47" s="293"/>
      <c r="AN47" s="322"/>
      <c r="AO47" s="94"/>
    </row>
    <row r="48" spans="1:41" ht="20.45" customHeight="1" x14ac:dyDescent="0.25">
      <c r="A48" s="35">
        <v>21</v>
      </c>
      <c r="B48" s="36" t="s">
        <v>50</v>
      </c>
      <c r="C48" s="36" t="s">
        <v>94</v>
      </c>
      <c r="D48" s="239">
        <f>'Team 1'!D48</f>
        <v>14</v>
      </c>
      <c r="E48" s="1201">
        <v>1143995</v>
      </c>
      <c r="F48" s="1199" t="s">
        <v>3424</v>
      </c>
      <c r="G48" s="1199"/>
      <c r="H48" s="1202"/>
      <c r="I48" s="252" t="str">
        <f t="shared" si="2"/>
        <v xml:space="preserve">Jessica  </v>
      </c>
      <c r="J48" s="24" t="str">
        <f t="shared" si="3"/>
        <v xml:space="preserve">,Jessica </v>
      </c>
      <c r="K48" s="57">
        <f t="shared" si="10"/>
        <v>0</v>
      </c>
      <c r="L48" s="30" t="str">
        <f t="shared" si="4"/>
        <v>000100</v>
      </c>
      <c r="M48" s="50">
        <f>IF(K48=0,0,IF(K48&lt;9,"TOO YOUNG",IF(K48&lt;14,"OK","NOT ELIGIBLE")))</f>
        <v>0</v>
      </c>
      <c r="N48" s="9"/>
      <c r="O48" s="94"/>
      <c r="P48" s="94"/>
      <c r="Q48" s="9"/>
      <c r="R48" s="9"/>
      <c r="S48" s="9"/>
      <c r="T48" s="9"/>
      <c r="U48" s="9"/>
      <c r="V48" s="9"/>
      <c r="W48" s="9"/>
      <c r="X48" s="9"/>
      <c r="Y48" s="9"/>
      <c r="Z48" s="9"/>
      <c r="AA48" s="9"/>
      <c r="AB48" s="9"/>
      <c r="AC48" s="9"/>
      <c r="AD48" s="321">
        <v>21</v>
      </c>
      <c r="AE48" s="72" t="s">
        <v>50</v>
      </c>
      <c r="AF48" s="72" t="s">
        <v>94</v>
      </c>
      <c r="AG48" s="73">
        <v>14</v>
      </c>
      <c r="AH48" s="293">
        <f t="shared" si="5"/>
        <v>1143995</v>
      </c>
      <c r="AI48" s="293" t="str">
        <f t="shared" si="5"/>
        <v xml:space="preserve">Jessica </v>
      </c>
      <c r="AJ48" s="293">
        <f t="shared" si="5"/>
        <v>0</v>
      </c>
      <c r="AK48" s="293"/>
      <c r="AL48" s="293"/>
      <c r="AM48" s="293"/>
      <c r="AN48" s="322"/>
      <c r="AO48" s="94"/>
    </row>
    <row r="49" spans="1:41" ht="20.45" customHeight="1" x14ac:dyDescent="0.25">
      <c r="A49" s="35">
        <v>22</v>
      </c>
      <c r="B49" s="36" t="s">
        <v>51</v>
      </c>
      <c r="C49" s="36" t="s">
        <v>95</v>
      </c>
      <c r="D49" s="239">
        <f>'Team 1'!D49</f>
        <v>14</v>
      </c>
      <c r="E49" s="1196">
        <v>1106513</v>
      </c>
      <c r="F49" s="1198" t="s">
        <v>3428</v>
      </c>
      <c r="G49" s="1198"/>
      <c r="H49" s="1195"/>
      <c r="I49" s="252" t="str">
        <f t="shared" si="2"/>
        <v xml:space="preserve">Finley  </v>
      </c>
      <c r="J49" s="24" t="str">
        <f t="shared" si="3"/>
        <v xml:space="preserve">,Finley </v>
      </c>
      <c r="K49" s="57">
        <f t="shared" si="10"/>
        <v>0</v>
      </c>
      <c r="L49" s="30" t="str">
        <f t="shared" si="4"/>
        <v>000100</v>
      </c>
      <c r="M49" s="50">
        <f>IF(K49=0,0,IF(K49&lt;9,"TOO YOUNG",IF(K49&lt;14,"OK","NOT ELIGIBLE")))</f>
        <v>0</v>
      </c>
      <c r="N49" s="9"/>
      <c r="O49" s="94"/>
      <c r="P49" s="94"/>
      <c r="Q49" s="9"/>
      <c r="R49" s="9"/>
      <c r="S49" s="9"/>
      <c r="T49" s="9"/>
      <c r="U49" s="9"/>
      <c r="V49" s="9"/>
      <c r="W49" s="9"/>
      <c r="X49" s="9"/>
      <c r="Y49" s="9"/>
      <c r="Z49" s="9"/>
      <c r="AA49" s="9"/>
      <c r="AB49" s="9"/>
      <c r="AC49" s="9"/>
      <c r="AD49" s="321">
        <v>22</v>
      </c>
      <c r="AE49" s="72" t="s">
        <v>51</v>
      </c>
      <c r="AF49" s="72" t="s">
        <v>95</v>
      </c>
      <c r="AG49" s="73">
        <v>14</v>
      </c>
      <c r="AH49" s="293">
        <f t="shared" si="5"/>
        <v>1106513</v>
      </c>
      <c r="AI49" s="293" t="str">
        <f t="shared" si="5"/>
        <v xml:space="preserve">Finley </v>
      </c>
      <c r="AJ49" s="293">
        <f t="shared" si="5"/>
        <v>0</v>
      </c>
      <c r="AK49" s="293"/>
      <c r="AL49" s="293"/>
      <c r="AM49" s="293"/>
      <c r="AN49" s="322"/>
      <c r="AO49" s="94"/>
    </row>
    <row r="50" spans="1:41" ht="20.45" customHeight="1" x14ac:dyDescent="0.25">
      <c r="A50" s="37">
        <v>23</v>
      </c>
      <c r="B50" s="38" t="s">
        <v>62</v>
      </c>
      <c r="C50" s="38" t="s">
        <v>94</v>
      </c>
      <c r="D50" s="239">
        <f>'Team 1'!D50</f>
        <v>11</v>
      </c>
      <c r="E50" s="1196">
        <v>951240</v>
      </c>
      <c r="F50" s="1199" t="s">
        <v>3418</v>
      </c>
      <c r="G50" s="1199"/>
      <c r="H50" s="1195"/>
      <c r="I50" s="252" t="str">
        <f t="shared" si="2"/>
        <v xml:space="preserve">Emma  </v>
      </c>
      <c r="J50" s="24" t="str">
        <f t="shared" si="3"/>
        <v xml:space="preserve">,Emma </v>
      </c>
      <c r="K50" s="57">
        <f t="shared" si="10"/>
        <v>0</v>
      </c>
      <c r="L50" s="30" t="str">
        <f t="shared" si="4"/>
        <v>000100</v>
      </c>
      <c r="M50" s="50">
        <f>IF(K50=0,0,IF(K50&lt;9,"TOO YOUNG",IF(K50&lt;16,"OK","NOT ELIGIBLE")))</f>
        <v>0</v>
      </c>
      <c r="N50" s="9"/>
      <c r="O50" s="94"/>
      <c r="P50" s="94"/>
      <c r="Q50" s="9"/>
      <c r="R50" s="9"/>
      <c r="S50" s="9"/>
      <c r="T50" s="9"/>
      <c r="U50" s="9"/>
      <c r="V50" s="9"/>
      <c r="W50" s="9"/>
      <c r="X50" s="9"/>
      <c r="Y50" s="9"/>
      <c r="Z50" s="9"/>
      <c r="AA50" s="9"/>
      <c r="AB50" s="9"/>
      <c r="AC50" s="9"/>
      <c r="AD50" s="321">
        <v>23</v>
      </c>
      <c r="AE50" s="72" t="s">
        <v>62</v>
      </c>
      <c r="AF50" s="72" t="s">
        <v>94</v>
      </c>
      <c r="AG50" s="73">
        <v>11</v>
      </c>
      <c r="AH50" s="293">
        <f t="shared" si="5"/>
        <v>951240</v>
      </c>
      <c r="AI50" s="293" t="str">
        <f t="shared" si="5"/>
        <v xml:space="preserve">Emma </v>
      </c>
      <c r="AJ50" s="293">
        <f t="shared" si="5"/>
        <v>0</v>
      </c>
      <c r="AK50" s="293"/>
      <c r="AL50" s="293"/>
      <c r="AM50" s="293"/>
      <c r="AN50" s="322"/>
      <c r="AO50" s="94"/>
    </row>
    <row r="51" spans="1:41" ht="20.45" customHeight="1" x14ac:dyDescent="0.25">
      <c r="A51" s="37">
        <v>24</v>
      </c>
      <c r="B51" s="38" t="s">
        <v>63</v>
      </c>
      <c r="C51" s="38" t="s">
        <v>95</v>
      </c>
      <c r="D51" s="239">
        <f>'Team 1'!D51</f>
        <v>11</v>
      </c>
      <c r="E51" s="1196">
        <v>895029</v>
      </c>
      <c r="F51" s="1198" t="s">
        <v>3434</v>
      </c>
      <c r="G51" s="1198"/>
      <c r="H51" s="1195"/>
      <c r="I51" s="252" t="str">
        <f t="shared" si="2"/>
        <v xml:space="preserve">Andrew  </v>
      </c>
      <c r="J51" s="24" t="str">
        <f t="shared" si="3"/>
        <v xml:space="preserve">,Andrew </v>
      </c>
      <c r="K51" s="57">
        <f t="shared" si="10"/>
        <v>0</v>
      </c>
      <c r="L51" s="30" t="str">
        <f t="shared" si="4"/>
        <v>000100</v>
      </c>
      <c r="M51" s="50">
        <f>IF(K51=0,0,IF(K51&lt;9,"TOO YOUNG",IF(K51&lt;16,"OK","NOT ELIGIBLE")))</f>
        <v>0</v>
      </c>
      <c r="N51" s="9"/>
      <c r="O51" s="94"/>
      <c r="P51" s="94"/>
      <c r="Q51" s="9"/>
      <c r="R51" s="9"/>
      <c r="S51" s="9"/>
      <c r="T51" s="9"/>
      <c r="U51" s="9"/>
      <c r="V51" s="9"/>
      <c r="W51" s="9"/>
      <c r="X51" s="9"/>
      <c r="Y51" s="9"/>
      <c r="Z51" s="9"/>
      <c r="AA51" s="9"/>
      <c r="AB51" s="9"/>
      <c r="AC51" s="9"/>
      <c r="AD51" s="321">
        <v>24</v>
      </c>
      <c r="AE51" s="72" t="s">
        <v>63</v>
      </c>
      <c r="AF51" s="72" t="s">
        <v>95</v>
      </c>
      <c r="AG51" s="73">
        <v>11</v>
      </c>
      <c r="AH51" s="293">
        <f t="shared" si="5"/>
        <v>895029</v>
      </c>
      <c r="AI51" s="293" t="str">
        <f t="shared" si="5"/>
        <v xml:space="preserve">Andrew </v>
      </c>
      <c r="AJ51" s="293">
        <f t="shared" si="5"/>
        <v>0</v>
      </c>
      <c r="AK51" s="293"/>
      <c r="AL51" s="293"/>
      <c r="AM51" s="293"/>
      <c r="AN51" s="322"/>
      <c r="AO51" s="94"/>
    </row>
    <row r="52" spans="1:41" ht="20.45" customHeight="1" x14ac:dyDescent="0.25">
      <c r="A52" s="28">
        <v>25</v>
      </c>
      <c r="B52" s="29" t="s">
        <v>76</v>
      </c>
      <c r="C52" s="29" t="s">
        <v>94</v>
      </c>
      <c r="D52" s="239">
        <f>'Team 1'!D52</f>
        <v>14</v>
      </c>
      <c r="E52" s="1196">
        <v>951259</v>
      </c>
      <c r="F52" s="1197" t="s">
        <v>3403</v>
      </c>
      <c r="G52" s="1197"/>
      <c r="H52" s="1195"/>
      <c r="I52" s="252" t="str">
        <f t="shared" si="2"/>
        <v xml:space="preserve">Jessica </v>
      </c>
      <c r="J52" s="24" t="str">
        <f t="shared" si="3"/>
        <v>,Jessica</v>
      </c>
      <c r="K52" s="57">
        <f t="shared" si="10"/>
        <v>0</v>
      </c>
      <c r="L52" s="30" t="str">
        <f t="shared" si="4"/>
        <v>000100</v>
      </c>
      <c r="M52" s="31">
        <f>IF(K52=0,0,IF(K52&lt;9,"TOO YOUNG",IF(K52&lt;60,"OK","BIT OLD MAYBE")))</f>
        <v>0</v>
      </c>
      <c r="N52" s="9"/>
      <c r="O52" s="94"/>
      <c r="P52" s="94"/>
      <c r="Q52" s="9"/>
      <c r="R52" s="9"/>
      <c r="S52" s="9"/>
      <c r="T52" s="9"/>
      <c r="U52" s="9"/>
      <c r="V52" s="9"/>
      <c r="W52" s="9"/>
      <c r="X52" s="9"/>
      <c r="Y52" s="9"/>
      <c r="Z52" s="9"/>
      <c r="AA52" s="9"/>
      <c r="AB52" s="9"/>
      <c r="AC52" s="9"/>
      <c r="AD52" s="321">
        <v>25</v>
      </c>
      <c r="AE52" s="72" t="s">
        <v>76</v>
      </c>
      <c r="AF52" s="72" t="s">
        <v>94</v>
      </c>
      <c r="AG52" s="73">
        <v>14</v>
      </c>
      <c r="AH52" s="293">
        <f t="shared" si="5"/>
        <v>951259</v>
      </c>
      <c r="AI52" s="293" t="str">
        <f t="shared" si="5"/>
        <v>Jessica</v>
      </c>
      <c r="AJ52" s="293">
        <f t="shared" si="5"/>
        <v>0</v>
      </c>
      <c r="AK52" s="293"/>
      <c r="AL52" s="293"/>
      <c r="AM52" s="293"/>
      <c r="AN52" s="322"/>
      <c r="AO52" s="94"/>
    </row>
    <row r="53" spans="1:41" ht="20.45" customHeight="1" x14ac:dyDescent="0.25">
      <c r="A53" s="28">
        <v>26</v>
      </c>
      <c r="B53" s="29" t="s">
        <v>77</v>
      </c>
      <c r="C53" s="29" t="s">
        <v>95</v>
      </c>
      <c r="D53" s="239">
        <f>'Team 1'!D53</f>
        <v>14</v>
      </c>
      <c r="E53" s="1196">
        <v>515613</v>
      </c>
      <c r="F53" s="1198" t="s">
        <v>3438</v>
      </c>
      <c r="G53" s="1198"/>
      <c r="H53" s="1195"/>
      <c r="I53" s="252" t="str">
        <f t="shared" si="2"/>
        <v xml:space="preserve">Christopher  </v>
      </c>
      <c r="J53" s="24" t="str">
        <f t="shared" si="3"/>
        <v xml:space="preserve">,Christopher </v>
      </c>
      <c r="K53" s="57">
        <f t="shared" si="10"/>
        <v>0</v>
      </c>
      <c r="L53" s="30" t="str">
        <f t="shared" si="4"/>
        <v>000100</v>
      </c>
      <c r="M53" s="31">
        <f>IF(K53=0,0,IF(K53&lt;9,"TOO YOUNG",IF(K53&lt;60,"OK","BIT OLD MAYBE")))</f>
        <v>0</v>
      </c>
      <c r="N53" s="9"/>
      <c r="O53" s="94"/>
      <c r="P53" s="94"/>
      <c r="Q53" s="9"/>
      <c r="R53" s="9"/>
      <c r="S53" s="9"/>
      <c r="T53" s="9"/>
      <c r="U53" s="9"/>
      <c r="V53" s="9"/>
      <c r="W53" s="9"/>
      <c r="X53" s="9"/>
      <c r="Y53" s="9"/>
      <c r="Z53" s="9"/>
      <c r="AA53" s="9"/>
      <c r="AB53" s="9"/>
      <c r="AC53" s="9"/>
      <c r="AD53" s="321">
        <v>26</v>
      </c>
      <c r="AE53" s="72" t="s">
        <v>77</v>
      </c>
      <c r="AF53" s="72" t="s">
        <v>95</v>
      </c>
      <c r="AG53" s="73">
        <v>14</v>
      </c>
      <c r="AH53" s="293">
        <f t="shared" si="5"/>
        <v>515613</v>
      </c>
      <c r="AI53" s="293" t="str">
        <f t="shared" si="5"/>
        <v xml:space="preserve">Christopher </v>
      </c>
      <c r="AJ53" s="293">
        <f t="shared" si="5"/>
        <v>0</v>
      </c>
      <c r="AK53" s="293"/>
      <c r="AL53" s="293"/>
      <c r="AM53" s="293"/>
      <c r="AN53" s="322"/>
      <c r="AO53" s="94"/>
    </row>
    <row r="54" spans="1:41" ht="20.45" customHeight="1" x14ac:dyDescent="0.25">
      <c r="A54" s="33">
        <v>27</v>
      </c>
      <c r="B54" s="34" t="s">
        <v>40</v>
      </c>
      <c r="C54" s="34" t="s">
        <v>94</v>
      </c>
      <c r="D54" s="239">
        <f>'Team 1'!D54</f>
        <v>7</v>
      </c>
      <c r="E54" s="1196">
        <v>904868</v>
      </c>
      <c r="F54" s="1199" t="s">
        <v>3417</v>
      </c>
      <c r="G54" s="1199"/>
      <c r="H54" s="1195"/>
      <c r="I54" s="252" t="str">
        <f t="shared" si="2"/>
        <v xml:space="preserve">Amy  </v>
      </c>
      <c r="J54" s="24" t="str">
        <f t="shared" si="3"/>
        <v xml:space="preserve">,Amy </v>
      </c>
      <c r="K54" s="57">
        <f t="shared" si="10"/>
        <v>0</v>
      </c>
      <c r="L54" s="30" t="str">
        <f t="shared" si="4"/>
        <v>000100</v>
      </c>
      <c r="M54" s="50">
        <f>IF(K54=0,0,IF(K54&lt;10,"TOO YOUNG",IF(K54&lt;12,"OK","NOT ELIGIBLE")))</f>
        <v>0</v>
      </c>
      <c r="N54" s="9"/>
      <c r="O54" s="94"/>
      <c r="P54" s="94"/>
      <c r="Q54" s="9"/>
      <c r="R54" s="9"/>
      <c r="S54" s="9"/>
      <c r="T54" s="9"/>
      <c r="U54" s="9"/>
      <c r="V54" s="9"/>
      <c r="W54" s="9"/>
      <c r="X54" s="9"/>
      <c r="Y54" s="9"/>
      <c r="Z54" s="9"/>
      <c r="AA54" s="9"/>
      <c r="AB54" s="9"/>
      <c r="AC54" s="9"/>
      <c r="AD54" s="321">
        <v>27</v>
      </c>
      <c r="AE54" s="72" t="s">
        <v>40</v>
      </c>
      <c r="AF54" s="72" t="s">
        <v>94</v>
      </c>
      <c r="AG54" s="73">
        <v>7</v>
      </c>
      <c r="AH54" s="293">
        <f t="shared" si="5"/>
        <v>904868</v>
      </c>
      <c r="AI54" s="293" t="str">
        <f t="shared" si="5"/>
        <v xml:space="preserve">Amy </v>
      </c>
      <c r="AJ54" s="293">
        <f t="shared" si="5"/>
        <v>0</v>
      </c>
      <c r="AK54" s="293"/>
      <c r="AL54" s="293"/>
      <c r="AM54" s="293"/>
      <c r="AN54" s="322"/>
      <c r="AO54" s="94"/>
    </row>
    <row r="55" spans="1:41" ht="20.45" customHeight="1" x14ac:dyDescent="0.2">
      <c r="A55" s="33">
        <v>28</v>
      </c>
      <c r="B55" s="34" t="s">
        <v>41</v>
      </c>
      <c r="C55" s="34" t="s">
        <v>95</v>
      </c>
      <c r="D55" s="239">
        <f>'Team 1'!D55</f>
        <v>7</v>
      </c>
      <c r="E55" s="1200">
        <v>1237813</v>
      </c>
      <c r="F55" s="1200" t="s">
        <v>3421</v>
      </c>
      <c r="G55" s="1200"/>
      <c r="H55" s="1195"/>
      <c r="I55" s="252" t="str">
        <f t="shared" si="2"/>
        <v xml:space="preserve">George  </v>
      </c>
      <c r="J55" s="24" t="str">
        <f t="shared" si="3"/>
        <v xml:space="preserve">,George </v>
      </c>
      <c r="K55" s="57">
        <f t="shared" si="10"/>
        <v>0</v>
      </c>
      <c r="L55" s="30" t="str">
        <f t="shared" si="4"/>
        <v>000100</v>
      </c>
      <c r="M55" s="50">
        <f>IF(K55=0,0,IF(K55&lt;10,"TOO YOUNG",IF(K55&lt;12,"OK","NOT ELIGIBLE")))</f>
        <v>0</v>
      </c>
      <c r="N55" s="9"/>
      <c r="O55" s="94"/>
      <c r="P55" s="94"/>
      <c r="Q55" s="9"/>
      <c r="R55" s="9"/>
      <c r="S55" s="9"/>
      <c r="T55" s="9"/>
      <c r="U55" s="9"/>
      <c r="V55" s="9"/>
      <c r="W55" s="9"/>
      <c r="X55" s="9"/>
      <c r="Y55" s="9"/>
      <c r="Z55" s="9"/>
      <c r="AA55" s="9"/>
      <c r="AB55" s="9"/>
      <c r="AC55" s="9"/>
      <c r="AD55" s="321">
        <v>28</v>
      </c>
      <c r="AE55" s="72" t="s">
        <v>41</v>
      </c>
      <c r="AF55" s="72" t="s">
        <v>95</v>
      </c>
      <c r="AG55" s="73">
        <v>7</v>
      </c>
      <c r="AH55" s="293">
        <f t="shared" si="5"/>
        <v>1237813</v>
      </c>
      <c r="AI55" s="293" t="str">
        <f t="shared" si="5"/>
        <v xml:space="preserve">George </v>
      </c>
      <c r="AJ55" s="293">
        <f t="shared" si="5"/>
        <v>0</v>
      </c>
      <c r="AK55" s="293"/>
      <c r="AL55" s="293"/>
      <c r="AM55" s="293"/>
      <c r="AN55" s="322"/>
      <c r="AO55" s="94"/>
    </row>
    <row r="56" spans="1:41" ht="20.45" customHeight="1" x14ac:dyDescent="0.25">
      <c r="A56" s="35">
        <v>29</v>
      </c>
      <c r="B56" s="36" t="s">
        <v>52</v>
      </c>
      <c r="C56" s="36" t="s">
        <v>94</v>
      </c>
      <c r="D56" s="239">
        <f>'Team 1'!D56</f>
        <v>11</v>
      </c>
      <c r="E56" s="1201">
        <v>1205297</v>
      </c>
      <c r="F56" s="1199" t="s">
        <v>3426</v>
      </c>
      <c r="G56" s="1203"/>
      <c r="H56" s="1202"/>
      <c r="I56" s="252" t="str">
        <f t="shared" si="2"/>
        <v xml:space="preserve">Rose  </v>
      </c>
      <c r="J56" s="24" t="str">
        <f t="shared" si="3"/>
        <v xml:space="preserve">,Rose </v>
      </c>
      <c r="K56" s="57">
        <f t="shared" si="10"/>
        <v>0</v>
      </c>
      <c r="L56" s="30" t="str">
        <f t="shared" si="4"/>
        <v>000100</v>
      </c>
      <c r="M56" s="50">
        <f>IF(K56=0,0,IF(K56&lt;9,"TOO YOUNG",IF(K56&lt;14,"OK","NOT ELIGIBLE")))</f>
        <v>0</v>
      </c>
      <c r="N56" s="9"/>
      <c r="O56" s="94"/>
      <c r="P56" s="94"/>
      <c r="Q56" s="9"/>
      <c r="R56" s="9"/>
      <c r="S56" s="9"/>
      <c r="T56" s="9"/>
      <c r="U56" s="9"/>
      <c r="V56" s="9"/>
      <c r="W56" s="9"/>
      <c r="X56" s="9"/>
      <c r="Y56" s="9"/>
      <c r="Z56" s="9"/>
      <c r="AA56" s="9"/>
      <c r="AB56" s="9"/>
      <c r="AC56" s="9"/>
      <c r="AD56" s="321">
        <v>29</v>
      </c>
      <c r="AE56" s="72" t="s">
        <v>52</v>
      </c>
      <c r="AF56" s="72" t="s">
        <v>94</v>
      </c>
      <c r="AG56" s="73">
        <v>11</v>
      </c>
      <c r="AH56" s="293">
        <f t="shared" si="5"/>
        <v>1205297</v>
      </c>
      <c r="AI56" s="293" t="str">
        <f t="shared" si="5"/>
        <v xml:space="preserve">Rose </v>
      </c>
      <c r="AJ56" s="293">
        <f t="shared" si="5"/>
        <v>0</v>
      </c>
      <c r="AK56" s="293"/>
      <c r="AL56" s="293"/>
      <c r="AM56" s="293"/>
      <c r="AN56" s="322"/>
      <c r="AO56" s="94"/>
    </row>
    <row r="57" spans="1:41" ht="20.45" customHeight="1" x14ac:dyDescent="0.25">
      <c r="A57" s="35">
        <v>30</v>
      </c>
      <c r="B57" s="36" t="s">
        <v>53</v>
      </c>
      <c r="C57" s="36" t="s">
        <v>95</v>
      </c>
      <c r="D57" s="239">
        <f>'Team 1'!D57</f>
        <v>11</v>
      </c>
      <c r="E57" s="1196">
        <v>975636</v>
      </c>
      <c r="F57" s="1198" t="s">
        <v>3377</v>
      </c>
      <c r="G57" s="1198"/>
      <c r="H57" s="1195"/>
      <c r="I57" s="252" t="str">
        <f t="shared" si="2"/>
        <v xml:space="preserve">Connor </v>
      </c>
      <c r="J57" s="24" t="str">
        <f t="shared" si="3"/>
        <v>,Connor</v>
      </c>
      <c r="K57" s="57">
        <f t="shared" si="10"/>
        <v>0</v>
      </c>
      <c r="L57" s="30" t="str">
        <f t="shared" si="4"/>
        <v>000100</v>
      </c>
      <c r="M57" s="50">
        <f>IF(K57=0,0,IF(K57&lt;9,"TOO YOUNG",IF(K57&lt;14,"OK","NOT ELIGIBLE")))</f>
        <v>0</v>
      </c>
      <c r="N57" s="9"/>
      <c r="O57" s="94"/>
      <c r="P57" s="94"/>
      <c r="Q57" s="9"/>
      <c r="R57" s="9"/>
      <c r="S57" s="9"/>
      <c r="T57" s="9"/>
      <c r="U57" s="9"/>
      <c r="V57" s="9"/>
      <c r="W57" s="9"/>
      <c r="X57" s="9"/>
      <c r="Y57" s="9"/>
      <c r="Z57" s="9"/>
      <c r="AA57" s="9"/>
      <c r="AB57" s="9"/>
      <c r="AC57" s="9"/>
      <c r="AD57" s="321">
        <v>30</v>
      </c>
      <c r="AE57" s="72" t="s">
        <v>53</v>
      </c>
      <c r="AF57" s="72" t="s">
        <v>95</v>
      </c>
      <c r="AG57" s="73">
        <v>11</v>
      </c>
      <c r="AH57" s="293">
        <f t="shared" si="5"/>
        <v>975636</v>
      </c>
      <c r="AI57" s="293" t="str">
        <f t="shared" si="5"/>
        <v>Connor</v>
      </c>
      <c r="AJ57" s="293">
        <f t="shared" si="5"/>
        <v>0</v>
      </c>
      <c r="AK57" s="293"/>
      <c r="AL57" s="293"/>
      <c r="AM57" s="293"/>
      <c r="AN57" s="322"/>
      <c r="AO57" s="94"/>
    </row>
    <row r="58" spans="1:41" ht="20.45" customHeight="1" x14ac:dyDescent="0.25">
      <c r="A58" s="37">
        <v>31</v>
      </c>
      <c r="B58" s="38" t="s">
        <v>64</v>
      </c>
      <c r="C58" s="38" t="s">
        <v>94</v>
      </c>
      <c r="D58" s="239">
        <f>'Team 1'!D58</f>
        <v>2</v>
      </c>
      <c r="E58" s="1196">
        <v>1105426</v>
      </c>
      <c r="F58" s="1199" t="s">
        <v>3430</v>
      </c>
      <c r="G58" s="1199"/>
      <c r="H58" s="1195"/>
      <c r="I58" s="252" t="str">
        <f t="shared" si="2"/>
        <v xml:space="preserve">Holly </v>
      </c>
      <c r="J58" s="24" t="str">
        <f t="shared" si="3"/>
        <v>,Holly</v>
      </c>
      <c r="K58" s="57">
        <f t="shared" si="10"/>
        <v>0</v>
      </c>
      <c r="L58" s="30" t="str">
        <f t="shared" si="4"/>
        <v>000100</v>
      </c>
      <c r="M58" s="50">
        <f>IF(K58=0,0,IF(K58&lt;9,"TOO YOUNG",IF(K58&lt;16,"OK","NOT ELIGIBLE")))</f>
        <v>0</v>
      </c>
      <c r="N58" s="9"/>
      <c r="O58" s="94"/>
      <c r="P58" s="94"/>
      <c r="Q58" s="9"/>
      <c r="R58" s="9"/>
      <c r="S58" s="9"/>
      <c r="T58" s="9"/>
      <c r="U58" s="9"/>
      <c r="V58" s="9"/>
      <c r="W58" s="9"/>
      <c r="X58" s="9"/>
      <c r="Y58" s="9"/>
      <c r="Z58" s="9"/>
      <c r="AA58" s="9"/>
      <c r="AB58" s="9"/>
      <c r="AC58" s="9"/>
      <c r="AD58" s="321">
        <v>31</v>
      </c>
      <c r="AE58" s="72" t="s">
        <v>64</v>
      </c>
      <c r="AF58" s="72" t="s">
        <v>94</v>
      </c>
      <c r="AG58" s="73">
        <v>2</v>
      </c>
      <c r="AH58" s="293">
        <f t="shared" si="5"/>
        <v>1105426</v>
      </c>
      <c r="AI58" s="293" t="str">
        <f t="shared" si="5"/>
        <v>Holly</v>
      </c>
      <c r="AJ58" s="293">
        <f t="shared" si="5"/>
        <v>0</v>
      </c>
      <c r="AK58" s="293"/>
      <c r="AL58" s="293"/>
      <c r="AM58" s="293"/>
      <c r="AN58" s="322"/>
      <c r="AO58" s="94"/>
    </row>
    <row r="59" spans="1:41" ht="20.45" customHeight="1" x14ac:dyDescent="0.25">
      <c r="A59" s="37">
        <v>32</v>
      </c>
      <c r="B59" s="38" t="s">
        <v>65</v>
      </c>
      <c r="C59" s="38" t="s">
        <v>95</v>
      </c>
      <c r="D59" s="239">
        <f>'Team 1'!D59</f>
        <v>2</v>
      </c>
      <c r="E59" s="1196">
        <v>1144010</v>
      </c>
      <c r="F59" s="1198" t="s">
        <v>3435</v>
      </c>
      <c r="G59" s="1198"/>
      <c r="H59" s="1195"/>
      <c r="I59" s="252" t="str">
        <f t="shared" si="2"/>
        <v xml:space="preserve">Gabriel </v>
      </c>
      <c r="J59" s="24" t="str">
        <f t="shared" si="3"/>
        <v>,Gabriel</v>
      </c>
      <c r="K59" s="57">
        <f t="shared" si="10"/>
        <v>0</v>
      </c>
      <c r="L59" s="30" t="str">
        <f t="shared" si="4"/>
        <v>000100</v>
      </c>
      <c r="M59" s="50">
        <f>IF(K59=0,0,IF(K59&lt;9,"TOO YOUNG",IF(K59&lt;16,"OK","NOT ELIGIBLE")))</f>
        <v>0</v>
      </c>
      <c r="N59" s="9"/>
      <c r="O59" s="94"/>
      <c r="P59" s="94"/>
      <c r="Q59" s="9"/>
      <c r="R59" s="9"/>
      <c r="S59" s="9"/>
      <c r="T59" s="9"/>
      <c r="U59" s="9"/>
      <c r="V59" s="9"/>
      <c r="W59" s="9"/>
      <c r="X59" s="9"/>
      <c r="Y59" s="9"/>
      <c r="Z59" s="9"/>
      <c r="AA59" s="9"/>
      <c r="AB59" s="9"/>
      <c r="AC59" s="9"/>
      <c r="AD59" s="321">
        <v>32</v>
      </c>
      <c r="AE59" s="72" t="s">
        <v>65</v>
      </c>
      <c r="AF59" s="72" t="s">
        <v>95</v>
      </c>
      <c r="AG59" s="73">
        <v>2</v>
      </c>
      <c r="AH59" s="293">
        <f t="shared" si="5"/>
        <v>1144010</v>
      </c>
      <c r="AI59" s="293" t="str">
        <f t="shared" si="5"/>
        <v>Gabriel</v>
      </c>
      <c r="AJ59" s="293">
        <f t="shared" si="5"/>
        <v>0</v>
      </c>
      <c r="AK59" s="293"/>
      <c r="AL59" s="293"/>
      <c r="AM59" s="293"/>
      <c r="AN59" s="322"/>
      <c r="AO59" s="94"/>
    </row>
    <row r="60" spans="1:41" ht="20.45" customHeight="1" x14ac:dyDescent="0.25">
      <c r="A60" s="28">
        <v>33</v>
      </c>
      <c r="B60" s="32" t="s">
        <v>78</v>
      </c>
      <c r="C60" s="32" t="s">
        <v>94</v>
      </c>
      <c r="D60" s="239">
        <f>'Team 1'!D60</f>
        <v>8</v>
      </c>
      <c r="E60" s="1196">
        <v>5482</v>
      </c>
      <c r="F60" s="1197" t="s">
        <v>3371</v>
      </c>
      <c r="G60" s="1197"/>
      <c r="H60" s="1205"/>
      <c r="I60" s="252" t="str">
        <f t="shared" si="2"/>
        <v xml:space="preserve">Amy </v>
      </c>
      <c r="J60" s="24" t="str">
        <f t="shared" si="3"/>
        <v>,Amy</v>
      </c>
      <c r="K60" s="57">
        <f t="shared" si="10"/>
        <v>0</v>
      </c>
      <c r="L60" s="30" t="str">
        <f t="shared" si="4"/>
        <v>000100</v>
      </c>
      <c r="M60" s="31">
        <f>IF(K60=0,0,IF(K60&lt;9,"TOO YOUNG",IF(K60&lt;60,"OK","BIT OLD MAYBE")))</f>
        <v>0</v>
      </c>
      <c r="N60" s="9"/>
      <c r="O60" s="94"/>
      <c r="P60" s="94"/>
      <c r="Q60" s="9"/>
      <c r="R60" s="9"/>
      <c r="S60" s="9"/>
      <c r="T60" s="9"/>
      <c r="U60" s="9"/>
      <c r="V60" s="9"/>
      <c r="W60" s="9"/>
      <c r="X60" s="9"/>
      <c r="Y60" s="9"/>
      <c r="Z60" s="9"/>
      <c r="AA60" s="9"/>
      <c r="AB60" s="9"/>
      <c r="AC60" s="9"/>
      <c r="AD60" s="321">
        <v>33</v>
      </c>
      <c r="AE60" s="74" t="s">
        <v>78</v>
      </c>
      <c r="AF60" s="74" t="s">
        <v>94</v>
      </c>
      <c r="AG60" s="75">
        <v>9</v>
      </c>
      <c r="AH60" s="293">
        <f t="shared" si="5"/>
        <v>5482</v>
      </c>
      <c r="AI60" s="293" t="str">
        <f t="shared" si="5"/>
        <v>Amy</v>
      </c>
      <c r="AJ60" s="293">
        <f t="shared" si="5"/>
        <v>0</v>
      </c>
      <c r="AK60" s="293"/>
      <c r="AL60" s="293"/>
      <c r="AM60" s="293"/>
      <c r="AN60" s="322"/>
      <c r="AO60" s="94"/>
    </row>
    <row r="61" spans="1:41" ht="20.45" customHeight="1" x14ac:dyDescent="0.25">
      <c r="A61" s="28">
        <v>34</v>
      </c>
      <c r="B61" s="32" t="s">
        <v>79</v>
      </c>
      <c r="C61" s="32" t="s">
        <v>95</v>
      </c>
      <c r="D61" s="239">
        <f>'Team 1'!D61</f>
        <v>8</v>
      </c>
      <c r="E61" s="1196">
        <v>835819</v>
      </c>
      <c r="F61" s="1198" t="s">
        <v>3436</v>
      </c>
      <c r="G61" s="1198"/>
      <c r="H61" s="1195"/>
      <c r="I61" s="252" t="str">
        <f t="shared" si="2"/>
        <v xml:space="preserve">Luke  </v>
      </c>
      <c r="J61" s="24" t="str">
        <f t="shared" si="3"/>
        <v xml:space="preserve">,Luke </v>
      </c>
      <c r="K61" s="57">
        <f t="shared" si="10"/>
        <v>0</v>
      </c>
      <c r="L61" s="30" t="str">
        <f t="shared" si="4"/>
        <v>000100</v>
      </c>
      <c r="M61" s="31">
        <f>IF(K61=0,0,IF(K61&lt;9,"TOO YOUNG",IF(K61&lt;60,"OK","BIT OLD MAYBE")))</f>
        <v>0</v>
      </c>
      <c r="N61" s="9"/>
      <c r="O61" s="94"/>
      <c r="P61" s="94"/>
      <c r="Q61" s="9"/>
      <c r="R61" s="9"/>
      <c r="S61" s="9"/>
      <c r="T61" s="9"/>
      <c r="U61" s="9"/>
      <c r="V61" s="9"/>
      <c r="W61" s="9"/>
      <c r="X61" s="9"/>
      <c r="Y61" s="9"/>
      <c r="Z61" s="9"/>
      <c r="AA61" s="9"/>
      <c r="AB61" s="9"/>
      <c r="AC61" s="9"/>
      <c r="AD61" s="321">
        <v>34</v>
      </c>
      <c r="AE61" s="74" t="s">
        <v>79</v>
      </c>
      <c r="AF61" s="74" t="s">
        <v>95</v>
      </c>
      <c r="AG61" s="75">
        <v>9</v>
      </c>
      <c r="AH61" s="293">
        <f t="shared" si="5"/>
        <v>835819</v>
      </c>
      <c r="AI61" s="293" t="str">
        <f t="shared" si="5"/>
        <v xml:space="preserve">Luke </v>
      </c>
      <c r="AJ61" s="293">
        <f t="shared" si="5"/>
        <v>0</v>
      </c>
      <c r="AK61" s="293"/>
      <c r="AL61" s="293"/>
      <c r="AM61" s="293"/>
      <c r="AN61" s="322"/>
      <c r="AO61" s="94"/>
    </row>
    <row r="62" spans="1:41" ht="20.45" customHeight="1" x14ac:dyDescent="0.25">
      <c r="A62" s="33">
        <v>35</v>
      </c>
      <c r="B62" s="34" t="s">
        <v>42</v>
      </c>
      <c r="C62" s="34" t="s">
        <v>94</v>
      </c>
      <c r="D62" s="239">
        <f>'Team 1'!D62</f>
        <v>1</v>
      </c>
      <c r="E62" s="1196">
        <v>1267136</v>
      </c>
      <c r="F62" s="1199" t="s">
        <v>3418</v>
      </c>
      <c r="G62" s="1199"/>
      <c r="H62" s="1195"/>
      <c r="I62" s="252" t="str">
        <f t="shared" si="2"/>
        <v xml:space="preserve">Emma  </v>
      </c>
      <c r="J62" s="24" t="str">
        <f t="shared" si="3"/>
        <v xml:space="preserve">,Emma </v>
      </c>
      <c r="K62" s="57">
        <f t="shared" si="10"/>
        <v>0</v>
      </c>
      <c r="L62" s="30" t="str">
        <f t="shared" si="4"/>
        <v>000100</v>
      </c>
      <c r="M62" s="50">
        <f>IF(K62=0,0,IF(K62&lt;10,"TOO YOUNG",IF(K62&lt;12,"OK","NOT ELIGIBLE")))</f>
        <v>0</v>
      </c>
      <c r="N62" s="9"/>
      <c r="O62" s="94"/>
      <c r="P62" s="94"/>
      <c r="Q62" s="9"/>
      <c r="R62" s="9"/>
      <c r="S62" s="9"/>
      <c r="T62" s="9"/>
      <c r="U62" s="9"/>
      <c r="V62" s="9"/>
      <c r="W62" s="9"/>
      <c r="X62" s="9"/>
      <c r="Y62" s="9"/>
      <c r="Z62" s="9"/>
      <c r="AA62" s="9"/>
      <c r="AB62" s="9"/>
      <c r="AC62" s="9"/>
      <c r="AD62" s="321">
        <v>35</v>
      </c>
      <c r="AE62" s="72" t="s">
        <v>42</v>
      </c>
      <c r="AF62" s="72" t="s">
        <v>94</v>
      </c>
      <c r="AG62" s="73">
        <v>1</v>
      </c>
      <c r="AH62" s="293">
        <f t="shared" si="5"/>
        <v>1267136</v>
      </c>
      <c r="AI62" s="293" t="str">
        <f t="shared" si="5"/>
        <v xml:space="preserve">Emma </v>
      </c>
      <c r="AJ62" s="293">
        <f t="shared" si="5"/>
        <v>0</v>
      </c>
      <c r="AK62" s="293"/>
      <c r="AL62" s="293"/>
      <c r="AM62" s="293"/>
      <c r="AN62" s="322"/>
      <c r="AO62" s="94"/>
    </row>
    <row r="63" spans="1:41" ht="20.45" customHeight="1" x14ac:dyDescent="0.2">
      <c r="A63" s="33">
        <v>36</v>
      </c>
      <c r="B63" s="34" t="s">
        <v>43</v>
      </c>
      <c r="C63" s="34" t="s">
        <v>95</v>
      </c>
      <c r="D63" s="239">
        <f>'Team 1'!D63</f>
        <v>1</v>
      </c>
      <c r="E63" s="1200">
        <v>1237813</v>
      </c>
      <c r="F63" s="1200" t="s">
        <v>3421</v>
      </c>
      <c r="G63" s="1200"/>
      <c r="H63" s="1195"/>
      <c r="I63" s="252" t="str">
        <f t="shared" si="2"/>
        <v xml:space="preserve">George  </v>
      </c>
      <c r="J63" s="24" t="str">
        <f t="shared" si="3"/>
        <v xml:space="preserve">,George </v>
      </c>
      <c r="K63" s="57">
        <f t="shared" si="10"/>
        <v>0</v>
      </c>
      <c r="L63" s="30" t="str">
        <f t="shared" si="4"/>
        <v>000100</v>
      </c>
      <c r="M63" s="50">
        <f>IF(K63=0,0,IF(K63&lt;10,"TOO YOUNG",IF(K63&lt;12,"OK","NOT ELIGIBLE")))</f>
        <v>0</v>
      </c>
      <c r="N63" s="9"/>
      <c r="O63" s="94"/>
      <c r="P63" s="94"/>
      <c r="Q63" s="9"/>
      <c r="R63" s="9"/>
      <c r="S63" s="9"/>
      <c r="T63" s="9"/>
      <c r="U63" s="9"/>
      <c r="V63" s="9"/>
      <c r="W63" s="9"/>
      <c r="X63" s="9"/>
      <c r="Y63" s="9"/>
      <c r="Z63" s="9"/>
      <c r="AA63" s="9"/>
      <c r="AB63" s="9"/>
      <c r="AC63" s="9"/>
      <c r="AD63" s="321">
        <v>36</v>
      </c>
      <c r="AE63" s="72" t="s">
        <v>43</v>
      </c>
      <c r="AF63" s="72" t="s">
        <v>95</v>
      </c>
      <c r="AG63" s="73">
        <v>1</v>
      </c>
      <c r="AH63" s="293">
        <f t="shared" si="5"/>
        <v>1237813</v>
      </c>
      <c r="AI63" s="293" t="str">
        <f t="shared" si="5"/>
        <v xml:space="preserve">George </v>
      </c>
      <c r="AJ63" s="293">
        <f t="shared" si="5"/>
        <v>0</v>
      </c>
      <c r="AK63" s="293"/>
      <c r="AL63" s="293"/>
      <c r="AM63" s="293"/>
      <c r="AN63" s="322"/>
      <c r="AO63" s="94"/>
    </row>
    <row r="64" spans="1:41" ht="20.45" customHeight="1" x14ac:dyDescent="0.25">
      <c r="A64" s="35">
        <v>37</v>
      </c>
      <c r="B64" s="36" t="s">
        <v>54</v>
      </c>
      <c r="C64" s="36" t="s">
        <v>94</v>
      </c>
      <c r="D64" s="239">
        <f>'Team 1'!D64</f>
        <v>2</v>
      </c>
      <c r="E64" s="1201">
        <v>1143995</v>
      </c>
      <c r="F64" s="1199" t="s">
        <v>3424</v>
      </c>
      <c r="G64" s="1199"/>
      <c r="H64" s="1202"/>
      <c r="I64" s="252" t="str">
        <f t="shared" si="2"/>
        <v xml:space="preserve">Jessica  </v>
      </c>
      <c r="J64" s="24" t="str">
        <f t="shared" si="3"/>
        <v xml:space="preserve">,Jessica </v>
      </c>
      <c r="K64" s="57">
        <f t="shared" si="10"/>
        <v>0</v>
      </c>
      <c r="L64" s="30" t="str">
        <f t="shared" si="4"/>
        <v>000100</v>
      </c>
      <c r="M64" s="50">
        <f>IF(K64=0,0,IF(K64&lt;9,"TOO YOUNG",IF(K64&lt;14,"OK","NOT ELIGIBLE")))</f>
        <v>0</v>
      </c>
      <c r="N64" s="9"/>
      <c r="O64" s="94"/>
      <c r="P64" s="94"/>
      <c r="Q64" s="9"/>
      <c r="R64" s="9"/>
      <c r="S64" s="9"/>
      <c r="T64" s="9"/>
      <c r="U64" s="9"/>
      <c r="V64" s="9"/>
      <c r="W64" s="9"/>
      <c r="X64" s="9"/>
      <c r="Y64" s="9"/>
      <c r="Z64" s="9"/>
      <c r="AA64" s="9"/>
      <c r="AB64" s="9"/>
      <c r="AC64" s="9"/>
      <c r="AD64" s="321">
        <v>37</v>
      </c>
      <c r="AE64" s="72" t="s">
        <v>54</v>
      </c>
      <c r="AF64" s="72" t="s">
        <v>94</v>
      </c>
      <c r="AG64" s="73">
        <v>2</v>
      </c>
      <c r="AH64" s="293">
        <f t="shared" si="5"/>
        <v>1143995</v>
      </c>
      <c r="AI64" s="293" t="str">
        <f t="shared" si="5"/>
        <v xml:space="preserve">Jessica </v>
      </c>
      <c r="AJ64" s="293">
        <f t="shared" si="5"/>
        <v>0</v>
      </c>
      <c r="AK64" s="293"/>
      <c r="AL64" s="293"/>
      <c r="AM64" s="293"/>
      <c r="AN64" s="322"/>
      <c r="AO64" s="94"/>
    </row>
    <row r="65" spans="1:41" ht="20.45" customHeight="1" x14ac:dyDescent="0.25">
      <c r="A65" s="35">
        <v>38</v>
      </c>
      <c r="B65" s="36" t="s">
        <v>55</v>
      </c>
      <c r="C65" s="36" t="s">
        <v>95</v>
      </c>
      <c r="D65" s="239">
        <f>'Team 1'!D65</f>
        <v>2</v>
      </c>
      <c r="E65" s="1196">
        <v>975636</v>
      </c>
      <c r="F65" s="1198" t="s">
        <v>3377</v>
      </c>
      <c r="G65" s="1198"/>
      <c r="H65" s="1195"/>
      <c r="I65" s="252" t="str">
        <f t="shared" si="2"/>
        <v xml:space="preserve">Connor </v>
      </c>
      <c r="J65" s="24" t="str">
        <f t="shared" si="3"/>
        <v>,Connor</v>
      </c>
      <c r="K65" s="57">
        <f t="shared" si="10"/>
        <v>0</v>
      </c>
      <c r="L65" s="30" t="str">
        <f t="shared" si="4"/>
        <v>000100</v>
      </c>
      <c r="M65" s="50">
        <f>IF(K65=0,0,IF(K65&lt;9,"TOO YOUNG",IF(K65&lt;14,"OK","NOT ELIGIBLE")))</f>
        <v>0</v>
      </c>
      <c r="N65" s="9"/>
      <c r="O65" s="94"/>
      <c r="P65" s="94"/>
      <c r="Q65" s="9"/>
      <c r="R65" s="9"/>
      <c r="S65" s="9"/>
      <c r="T65" s="9"/>
      <c r="U65" s="9"/>
      <c r="V65" s="9"/>
      <c r="W65" s="9"/>
      <c r="X65" s="9"/>
      <c r="Y65" s="9"/>
      <c r="Z65" s="9"/>
      <c r="AA65" s="9"/>
      <c r="AB65" s="9"/>
      <c r="AC65" s="9"/>
      <c r="AD65" s="321">
        <v>38</v>
      </c>
      <c r="AE65" s="72" t="s">
        <v>55</v>
      </c>
      <c r="AF65" s="72" t="s">
        <v>95</v>
      </c>
      <c r="AG65" s="73">
        <v>2</v>
      </c>
      <c r="AH65" s="293">
        <f t="shared" si="5"/>
        <v>975636</v>
      </c>
      <c r="AI65" s="293" t="str">
        <f t="shared" si="5"/>
        <v>Connor</v>
      </c>
      <c r="AJ65" s="293">
        <f t="shared" si="5"/>
        <v>0</v>
      </c>
      <c r="AK65" s="293"/>
      <c r="AL65" s="293"/>
      <c r="AM65" s="293"/>
      <c r="AN65" s="322"/>
      <c r="AO65" s="94"/>
    </row>
    <row r="66" spans="1:41" ht="20.45" customHeight="1" x14ac:dyDescent="0.25">
      <c r="A66" s="37">
        <v>39</v>
      </c>
      <c r="B66" s="38" t="s">
        <v>66</v>
      </c>
      <c r="C66" s="38" t="s">
        <v>94</v>
      </c>
      <c r="D66" s="239">
        <f>'Team 1'!D66</f>
        <v>8</v>
      </c>
      <c r="E66" s="1196">
        <v>1163627</v>
      </c>
      <c r="F66" s="1199" t="s">
        <v>3431</v>
      </c>
      <c r="G66" s="1199"/>
      <c r="H66" s="1195"/>
      <c r="I66" s="252" t="str">
        <f t="shared" si="2"/>
        <v xml:space="preserve">Merewyn </v>
      </c>
      <c r="J66" s="24" t="str">
        <f t="shared" si="3"/>
        <v>,Merewyn</v>
      </c>
      <c r="K66" s="57">
        <f t="shared" si="10"/>
        <v>0</v>
      </c>
      <c r="L66" s="30" t="str">
        <f t="shared" si="4"/>
        <v>000100</v>
      </c>
      <c r="M66" s="50">
        <f>IF(K66=0,0,IF(K66&lt;9,"TOO YOUNG",IF(K66&lt;16,"OK","NOT ELIGIBLE")))</f>
        <v>0</v>
      </c>
      <c r="N66" s="9"/>
      <c r="O66" s="94"/>
      <c r="P66" s="94"/>
      <c r="Q66" s="9"/>
      <c r="R66" s="9"/>
      <c r="S66" s="9"/>
      <c r="T66" s="9"/>
      <c r="U66" s="9"/>
      <c r="V66" s="9"/>
      <c r="W66" s="9"/>
      <c r="X66" s="9"/>
      <c r="Y66" s="9"/>
      <c r="Z66" s="9"/>
      <c r="AA66" s="9"/>
      <c r="AB66" s="9"/>
      <c r="AC66" s="9"/>
      <c r="AD66" s="321">
        <v>39</v>
      </c>
      <c r="AE66" s="72" t="s">
        <v>66</v>
      </c>
      <c r="AF66" s="72" t="s">
        <v>94</v>
      </c>
      <c r="AG66" s="73">
        <v>9</v>
      </c>
      <c r="AH66" s="293">
        <f t="shared" si="5"/>
        <v>1163627</v>
      </c>
      <c r="AI66" s="293" t="str">
        <f t="shared" si="5"/>
        <v>Merewyn</v>
      </c>
      <c r="AJ66" s="293">
        <f t="shared" si="5"/>
        <v>0</v>
      </c>
      <c r="AK66" s="293"/>
      <c r="AL66" s="293"/>
      <c r="AM66" s="293"/>
      <c r="AN66" s="322"/>
      <c r="AO66" s="94"/>
    </row>
    <row r="67" spans="1:41" ht="20.45" customHeight="1" x14ac:dyDescent="0.25">
      <c r="A67" s="37">
        <v>40</v>
      </c>
      <c r="B67" s="38" t="s">
        <v>67</v>
      </c>
      <c r="C67" s="38" t="s">
        <v>95</v>
      </c>
      <c r="D67" s="239">
        <f>'Team 1'!D67</f>
        <v>8</v>
      </c>
      <c r="E67" s="1196">
        <v>866640</v>
      </c>
      <c r="F67" s="1198" t="s">
        <v>3433</v>
      </c>
      <c r="G67" s="1198"/>
      <c r="H67" s="1205"/>
      <c r="I67" s="252" t="str">
        <f t="shared" si="2"/>
        <v xml:space="preserve">Luke </v>
      </c>
      <c r="J67" s="24" t="str">
        <f t="shared" si="3"/>
        <v>,Luke</v>
      </c>
      <c r="K67" s="57">
        <f t="shared" si="10"/>
        <v>0</v>
      </c>
      <c r="L67" s="30" t="str">
        <f t="shared" si="4"/>
        <v>000100</v>
      </c>
      <c r="M67" s="50">
        <f>IF(K67=0,0,IF(K67&lt;9,"TOO YOUNG",IF(K67&lt;16,"OK","NOT ELIGIBLE")))</f>
        <v>0</v>
      </c>
      <c r="N67" s="9"/>
      <c r="O67" s="94"/>
      <c r="P67" s="94"/>
      <c r="Q67" s="9"/>
      <c r="R67" s="9"/>
      <c r="S67" s="9"/>
      <c r="T67" s="9"/>
      <c r="U67" s="9"/>
      <c r="V67" s="9"/>
      <c r="W67" s="9"/>
      <c r="X67" s="9"/>
      <c r="Y67" s="9"/>
      <c r="Z67" s="9"/>
      <c r="AA67" s="9"/>
      <c r="AB67" s="9"/>
      <c r="AC67" s="9"/>
      <c r="AD67" s="321">
        <v>40</v>
      </c>
      <c r="AE67" s="72" t="s">
        <v>67</v>
      </c>
      <c r="AF67" s="72" t="s">
        <v>95</v>
      </c>
      <c r="AG67" s="73">
        <v>9</v>
      </c>
      <c r="AH67" s="293">
        <f t="shared" si="5"/>
        <v>866640</v>
      </c>
      <c r="AI67" s="293" t="str">
        <f t="shared" si="5"/>
        <v>Luke</v>
      </c>
      <c r="AJ67" s="293">
        <f t="shared" si="5"/>
        <v>0</v>
      </c>
      <c r="AK67" s="293"/>
      <c r="AL67" s="293"/>
      <c r="AM67" s="293"/>
      <c r="AN67" s="322"/>
      <c r="AO67" s="94"/>
    </row>
    <row r="68" spans="1:41" ht="20.45" customHeight="1" x14ac:dyDescent="0.25">
      <c r="A68" s="28">
        <v>41</v>
      </c>
      <c r="B68" s="29" t="s">
        <v>80</v>
      </c>
      <c r="C68" s="29" t="s">
        <v>94</v>
      </c>
      <c r="D68" s="239">
        <f>'Team 1'!D68</f>
        <v>2</v>
      </c>
      <c r="E68" s="1196">
        <v>951259</v>
      </c>
      <c r="F68" s="1197" t="s">
        <v>3403</v>
      </c>
      <c r="G68" s="1197"/>
      <c r="H68" s="1195"/>
      <c r="I68" s="252" t="str">
        <f t="shared" si="2"/>
        <v xml:space="preserve">Jessica </v>
      </c>
      <c r="J68" s="24" t="str">
        <f t="shared" si="3"/>
        <v>,Jessica</v>
      </c>
      <c r="K68" s="57">
        <f t="shared" ref="K68:K99" si="11">IF(H68=0,0,IF(COUNTBLANK(H68)=1,"",ROUNDDOWN((K$2-H68)/365.25,0)))</f>
        <v>0</v>
      </c>
      <c r="L68" s="30" t="str">
        <f t="shared" si="4"/>
        <v>000100</v>
      </c>
      <c r="M68" s="31">
        <f>IF(K68=0,0,IF(K68&lt;9,"TOO YOUNG",IF(K68&lt;60,"OK","BIT OLD MAYBE")))</f>
        <v>0</v>
      </c>
      <c r="N68" s="9"/>
      <c r="O68" s="94"/>
      <c r="P68" s="94"/>
      <c r="Q68" s="9"/>
      <c r="R68" s="9"/>
      <c r="S68" s="9"/>
      <c r="T68" s="9"/>
      <c r="U68" s="9"/>
      <c r="V68" s="9"/>
      <c r="W68" s="9"/>
      <c r="X68" s="9"/>
      <c r="Y68" s="9"/>
      <c r="Z68" s="9"/>
      <c r="AA68" s="9"/>
      <c r="AB68" s="9"/>
      <c r="AC68" s="9"/>
      <c r="AD68" s="321">
        <v>41</v>
      </c>
      <c r="AE68" s="72" t="s">
        <v>80</v>
      </c>
      <c r="AF68" s="72" t="s">
        <v>94</v>
      </c>
      <c r="AG68" s="73">
        <v>2</v>
      </c>
      <c r="AH68" s="293">
        <f t="shared" si="5"/>
        <v>951259</v>
      </c>
      <c r="AI68" s="293" t="str">
        <f t="shared" si="5"/>
        <v>Jessica</v>
      </c>
      <c r="AJ68" s="293">
        <f t="shared" si="5"/>
        <v>0</v>
      </c>
      <c r="AK68" s="293"/>
      <c r="AL68" s="293"/>
      <c r="AM68" s="293"/>
      <c r="AN68" s="322"/>
      <c r="AO68" s="94"/>
    </row>
    <row r="69" spans="1:41" ht="20.45" customHeight="1" x14ac:dyDescent="0.25">
      <c r="A69" s="28">
        <v>42</v>
      </c>
      <c r="B69" s="29" t="s">
        <v>81</v>
      </c>
      <c r="C69" s="29" t="s">
        <v>95</v>
      </c>
      <c r="D69" s="239">
        <f>'Team 1'!D69</f>
        <v>2</v>
      </c>
      <c r="E69" s="1206">
        <v>504192</v>
      </c>
      <c r="F69" s="1207" t="s">
        <v>3415</v>
      </c>
      <c r="G69" s="1207"/>
      <c r="H69" s="1210"/>
      <c r="I69" s="252" t="str">
        <f t="shared" ref="I69:I101" si="12">CONCATENATE(F69," ",G69)</f>
        <v xml:space="preserve">Kris </v>
      </c>
      <c r="J69" s="24" t="str">
        <f t="shared" ref="J69:J101" si="13">CONCATENATE(G69,",",F69)</f>
        <v>,Kris</v>
      </c>
      <c r="K69" s="57">
        <f t="shared" si="11"/>
        <v>0</v>
      </c>
      <c r="L69" s="30" t="str">
        <f t="shared" ref="L69:L105" si="14">(TEXT(H69,"DDMMYY"))</f>
        <v>000100</v>
      </c>
      <c r="M69" s="31">
        <f>IF(K69=0,0,IF(K69&lt;9,"TOO YOUNG",IF(K69&lt;60,"OK","BIT OLD MAYBE")))</f>
        <v>0</v>
      </c>
      <c r="N69" s="9"/>
      <c r="O69" s="94"/>
      <c r="P69" s="94"/>
      <c r="Q69" s="9"/>
      <c r="R69" s="9"/>
      <c r="S69" s="9"/>
      <c r="T69" s="9"/>
      <c r="U69" s="9"/>
      <c r="V69" s="9"/>
      <c r="W69" s="9"/>
      <c r="X69" s="9"/>
      <c r="Y69" s="9"/>
      <c r="Z69" s="9"/>
      <c r="AA69" s="9"/>
      <c r="AB69" s="9"/>
      <c r="AC69" s="9"/>
      <c r="AD69" s="321">
        <v>42</v>
      </c>
      <c r="AE69" s="72" t="s">
        <v>81</v>
      </c>
      <c r="AF69" s="72" t="s">
        <v>95</v>
      </c>
      <c r="AG69" s="73">
        <v>2</v>
      </c>
      <c r="AH69" s="293">
        <f t="shared" ref="AH69:AJ105" si="15">E69</f>
        <v>504192</v>
      </c>
      <c r="AI69" s="293" t="str">
        <f t="shared" si="15"/>
        <v>Kris</v>
      </c>
      <c r="AJ69" s="293">
        <f t="shared" si="15"/>
        <v>0</v>
      </c>
      <c r="AK69" s="293"/>
      <c r="AL69" s="293"/>
      <c r="AM69" s="293"/>
      <c r="AN69" s="322"/>
      <c r="AO69" s="94"/>
    </row>
    <row r="70" spans="1:41" ht="20.45" customHeight="1" x14ac:dyDescent="0.25">
      <c r="A70" s="1697">
        <v>43</v>
      </c>
      <c r="B70" s="1700" t="s">
        <v>44</v>
      </c>
      <c r="C70" s="41"/>
      <c r="D70" s="239">
        <f>'Team 1'!D70</f>
        <v>0</v>
      </c>
      <c r="E70" s="1196">
        <v>1290354</v>
      </c>
      <c r="F70" s="1199" t="s">
        <v>3416</v>
      </c>
      <c r="G70" s="1197"/>
      <c r="H70" s="1195"/>
      <c r="I70" s="252" t="str">
        <f t="shared" si="12"/>
        <v xml:space="preserve">Evie </v>
      </c>
      <c r="J70" s="24" t="str">
        <f t="shared" si="13"/>
        <v>,Evie</v>
      </c>
      <c r="K70" s="57">
        <f t="shared" si="11"/>
        <v>0</v>
      </c>
      <c r="L70" s="30" t="str">
        <f t="shared" si="14"/>
        <v>000100</v>
      </c>
      <c r="M70" s="50">
        <f t="shared" ref="M70:M77" si="16">IF(K70=0,0,IF(K70&lt;9,"TOO YOUNG",IF(K70&lt;12,"OK","NOT ELIGIBLE")))</f>
        <v>0</v>
      </c>
      <c r="N70" s="9"/>
      <c r="O70" s="94"/>
      <c r="P70" s="94"/>
      <c r="Q70" s="9"/>
      <c r="R70" s="9"/>
      <c r="S70" s="9"/>
      <c r="T70" s="9"/>
      <c r="U70" s="9"/>
      <c r="V70" s="9"/>
      <c r="W70" s="9"/>
      <c r="X70" s="9"/>
      <c r="Y70" s="9"/>
      <c r="Z70" s="9"/>
      <c r="AA70" s="9"/>
      <c r="AB70" s="9"/>
      <c r="AC70" s="9"/>
      <c r="AD70" s="1732">
        <v>43</v>
      </c>
      <c r="AE70" s="1681" t="s">
        <v>44</v>
      </c>
      <c r="AF70" s="305"/>
      <c r="AG70" s="76"/>
      <c r="AH70" s="293">
        <f t="shared" si="15"/>
        <v>1290354</v>
      </c>
      <c r="AI70" s="293" t="str">
        <f t="shared" si="15"/>
        <v>Evie</v>
      </c>
      <c r="AJ70" s="293">
        <f t="shared" si="15"/>
        <v>0</v>
      </c>
      <c r="AK70" s="293"/>
      <c r="AL70" s="293"/>
      <c r="AM70" s="293"/>
      <c r="AN70" s="322"/>
      <c r="AO70" s="94"/>
    </row>
    <row r="71" spans="1:41" ht="20.45" customHeight="1" x14ac:dyDescent="0.25">
      <c r="A71" s="1698"/>
      <c r="B71" s="1701"/>
      <c r="C71" s="42"/>
      <c r="D71" s="239">
        <f>'Team 1'!D71</f>
        <v>0</v>
      </c>
      <c r="E71" s="1196">
        <v>904868</v>
      </c>
      <c r="F71" s="1199" t="s">
        <v>3417</v>
      </c>
      <c r="G71" s="1199"/>
      <c r="H71" s="1195"/>
      <c r="I71" s="252" t="str">
        <f t="shared" si="12"/>
        <v xml:space="preserve">Amy  </v>
      </c>
      <c r="J71" s="24" t="str">
        <f t="shared" si="13"/>
        <v xml:space="preserve">,Amy </v>
      </c>
      <c r="K71" s="57">
        <f t="shared" si="11"/>
        <v>0</v>
      </c>
      <c r="L71" s="30" t="str">
        <f t="shared" si="14"/>
        <v>000100</v>
      </c>
      <c r="M71" s="50">
        <f t="shared" si="16"/>
        <v>0</v>
      </c>
      <c r="N71" s="9"/>
      <c r="O71" s="94"/>
      <c r="P71" s="94"/>
      <c r="Q71" s="9"/>
      <c r="R71" s="9"/>
      <c r="S71" s="9"/>
      <c r="T71" s="9"/>
      <c r="U71" s="9"/>
      <c r="V71" s="9"/>
      <c r="W71" s="9"/>
      <c r="X71" s="9"/>
      <c r="Y71" s="9"/>
      <c r="Z71" s="9"/>
      <c r="AA71" s="9"/>
      <c r="AB71" s="9"/>
      <c r="AC71" s="9"/>
      <c r="AD71" s="1732"/>
      <c r="AE71" s="1682"/>
      <c r="AF71" s="306"/>
      <c r="AG71" s="77"/>
      <c r="AH71" s="293">
        <f t="shared" si="15"/>
        <v>904868</v>
      </c>
      <c r="AI71" s="293" t="str">
        <f t="shared" si="15"/>
        <v xml:space="preserve">Amy </v>
      </c>
      <c r="AJ71" s="293">
        <f t="shared" si="15"/>
        <v>0</v>
      </c>
      <c r="AK71" s="293"/>
      <c r="AL71" s="293"/>
      <c r="AM71" s="293"/>
      <c r="AN71" s="322"/>
      <c r="AO71" s="94"/>
    </row>
    <row r="72" spans="1:41" ht="20.45" customHeight="1" x14ac:dyDescent="0.25">
      <c r="A72" s="1698"/>
      <c r="B72" s="1701"/>
      <c r="C72" s="42"/>
      <c r="D72" s="239">
        <f>'Team 1'!D72</f>
        <v>0</v>
      </c>
      <c r="E72" s="1196">
        <v>1267136</v>
      </c>
      <c r="F72" s="1199" t="s">
        <v>3418</v>
      </c>
      <c r="G72" s="1199"/>
      <c r="H72" s="1195"/>
      <c r="I72" s="252" t="str">
        <f t="shared" si="12"/>
        <v xml:space="preserve">Emma  </v>
      </c>
      <c r="J72" s="24" t="str">
        <f t="shared" si="13"/>
        <v xml:space="preserve">,Emma </v>
      </c>
      <c r="K72" s="57">
        <f t="shared" si="11"/>
        <v>0</v>
      </c>
      <c r="L72" s="30" t="str">
        <f t="shared" si="14"/>
        <v>000100</v>
      </c>
      <c r="M72" s="50">
        <f t="shared" si="16"/>
        <v>0</v>
      </c>
      <c r="N72" s="9"/>
      <c r="O72" s="94"/>
      <c r="P72" s="94"/>
      <c r="Q72" s="9"/>
      <c r="R72" s="9"/>
      <c r="S72" s="9"/>
      <c r="T72" s="9"/>
      <c r="U72" s="9"/>
      <c r="V72" s="9"/>
      <c r="W72" s="9"/>
      <c r="X72" s="9"/>
      <c r="Y72" s="9"/>
      <c r="Z72" s="9"/>
      <c r="AA72" s="9"/>
      <c r="AB72" s="9"/>
      <c r="AC72" s="9"/>
      <c r="AD72" s="1732"/>
      <c r="AE72" s="1682"/>
      <c r="AF72" s="306"/>
      <c r="AG72" s="77"/>
      <c r="AH72" s="293">
        <f t="shared" si="15"/>
        <v>1267136</v>
      </c>
      <c r="AI72" s="293" t="str">
        <f t="shared" si="15"/>
        <v xml:space="preserve">Emma </v>
      </c>
      <c r="AJ72" s="293">
        <f t="shared" si="15"/>
        <v>0</v>
      </c>
      <c r="AK72" s="293"/>
      <c r="AL72" s="293"/>
      <c r="AM72" s="293"/>
      <c r="AN72" s="322"/>
      <c r="AO72" s="94"/>
    </row>
    <row r="73" spans="1:41" ht="20.45" customHeight="1" x14ac:dyDescent="0.25">
      <c r="A73" s="1699"/>
      <c r="B73" s="1701"/>
      <c r="C73" s="42"/>
      <c r="D73" s="239">
        <f>'Team 1'!D73</f>
        <v>0</v>
      </c>
      <c r="E73" s="1196">
        <v>1336355</v>
      </c>
      <c r="F73" s="1199" t="s">
        <v>3419</v>
      </c>
      <c r="G73" s="1197"/>
      <c r="H73" s="1195"/>
      <c r="I73" s="252" t="str">
        <f t="shared" si="12"/>
        <v xml:space="preserve">Marissa  </v>
      </c>
      <c r="J73" s="24" t="str">
        <f t="shared" si="13"/>
        <v xml:space="preserve">,Marissa </v>
      </c>
      <c r="K73" s="57">
        <f t="shared" si="11"/>
        <v>0</v>
      </c>
      <c r="L73" s="30" t="str">
        <f t="shared" si="14"/>
        <v>000100</v>
      </c>
      <c r="M73" s="50">
        <f t="shared" si="16"/>
        <v>0</v>
      </c>
      <c r="N73" s="9"/>
      <c r="O73" s="94"/>
      <c r="P73" s="94"/>
      <c r="Q73" s="9"/>
      <c r="R73" s="9"/>
      <c r="S73" s="9"/>
      <c r="T73" s="9"/>
      <c r="U73" s="9"/>
      <c r="V73" s="9"/>
      <c r="W73" s="9"/>
      <c r="X73" s="9"/>
      <c r="Y73" s="9"/>
      <c r="Z73" s="9"/>
      <c r="AA73" s="9"/>
      <c r="AB73" s="9"/>
      <c r="AC73" s="9"/>
      <c r="AD73" s="1732"/>
      <c r="AE73" s="1682"/>
      <c r="AF73" s="306"/>
      <c r="AG73" s="77"/>
      <c r="AH73" s="293">
        <f t="shared" si="15"/>
        <v>1336355</v>
      </c>
      <c r="AI73" s="293" t="str">
        <f t="shared" si="15"/>
        <v xml:space="preserve">Marissa </v>
      </c>
      <c r="AJ73" s="293">
        <f t="shared" si="15"/>
        <v>0</v>
      </c>
      <c r="AK73" s="293"/>
      <c r="AL73" s="293"/>
      <c r="AM73" s="293"/>
      <c r="AN73" s="322"/>
      <c r="AO73" s="94"/>
    </row>
    <row r="74" spans="1:41" ht="20.45" customHeight="1" x14ac:dyDescent="0.2">
      <c r="A74" s="1697">
        <v>44</v>
      </c>
      <c r="B74" s="1700" t="s">
        <v>45</v>
      </c>
      <c r="C74" s="41"/>
      <c r="D74" s="239">
        <f>'Team 1'!D74</f>
        <v>0</v>
      </c>
      <c r="E74" s="1200">
        <v>1174136</v>
      </c>
      <c r="F74" s="1200" t="s">
        <v>3420</v>
      </c>
      <c r="G74" s="1200"/>
      <c r="H74" s="1195"/>
      <c r="I74" s="252" t="str">
        <f t="shared" si="12"/>
        <v xml:space="preserve">Oliver  </v>
      </c>
      <c r="J74" s="24" t="str">
        <f t="shared" si="13"/>
        <v xml:space="preserve">,Oliver </v>
      </c>
      <c r="K74" s="57">
        <f t="shared" si="11"/>
        <v>0</v>
      </c>
      <c r="L74" s="30" t="str">
        <f t="shared" si="14"/>
        <v>000100</v>
      </c>
      <c r="M74" s="50">
        <f t="shared" si="16"/>
        <v>0</v>
      </c>
      <c r="N74" s="9"/>
      <c r="O74" s="94"/>
      <c r="P74" s="94"/>
      <c r="Q74" s="9"/>
      <c r="R74" s="9"/>
      <c r="S74" s="9"/>
      <c r="T74" s="9"/>
      <c r="U74" s="9"/>
      <c r="V74" s="9"/>
      <c r="W74" s="9"/>
      <c r="X74" s="9"/>
      <c r="Y74" s="9"/>
      <c r="Z74" s="9"/>
      <c r="AA74" s="9"/>
      <c r="AB74" s="9"/>
      <c r="AC74" s="9"/>
      <c r="AD74" s="1732">
        <v>44</v>
      </c>
      <c r="AE74" s="1681" t="s">
        <v>45</v>
      </c>
      <c r="AF74" s="305"/>
      <c r="AG74" s="76"/>
      <c r="AH74" s="293">
        <f t="shared" si="15"/>
        <v>1174136</v>
      </c>
      <c r="AI74" s="293" t="str">
        <f t="shared" si="15"/>
        <v xml:space="preserve">Oliver </v>
      </c>
      <c r="AJ74" s="293">
        <f t="shared" si="15"/>
        <v>0</v>
      </c>
      <c r="AK74" s="293"/>
      <c r="AL74" s="293"/>
      <c r="AM74" s="293"/>
      <c r="AN74" s="322"/>
      <c r="AO74" s="94"/>
    </row>
    <row r="75" spans="1:41" ht="20.45" customHeight="1" x14ac:dyDescent="0.2">
      <c r="A75" s="1698"/>
      <c r="B75" s="1701"/>
      <c r="C75" s="42"/>
      <c r="D75" s="239">
        <f>'Team 1'!D75</f>
        <v>0</v>
      </c>
      <c r="E75" s="1200">
        <v>1237813</v>
      </c>
      <c r="F75" s="1200" t="s">
        <v>3421</v>
      </c>
      <c r="G75" s="1200"/>
      <c r="H75" s="1195"/>
      <c r="I75" s="252" t="str">
        <f t="shared" si="12"/>
        <v xml:space="preserve">George  </v>
      </c>
      <c r="J75" s="24" t="str">
        <f t="shared" si="13"/>
        <v xml:space="preserve">,George </v>
      </c>
      <c r="K75" s="57">
        <f t="shared" si="11"/>
        <v>0</v>
      </c>
      <c r="L75" s="30" t="str">
        <f t="shared" si="14"/>
        <v>000100</v>
      </c>
      <c r="M75" s="50">
        <f t="shared" si="16"/>
        <v>0</v>
      </c>
      <c r="N75" s="9"/>
      <c r="O75" s="94"/>
      <c r="P75" s="94"/>
      <c r="Q75" s="9"/>
      <c r="R75" s="9"/>
      <c r="S75" s="9"/>
      <c r="T75" s="9"/>
      <c r="U75" s="9"/>
      <c r="V75" s="9"/>
      <c r="W75" s="9"/>
      <c r="X75" s="9"/>
      <c r="Y75" s="9"/>
      <c r="Z75" s="9"/>
      <c r="AA75" s="9"/>
      <c r="AB75" s="9"/>
      <c r="AC75" s="9"/>
      <c r="AD75" s="1732"/>
      <c r="AE75" s="1682"/>
      <c r="AF75" s="306"/>
      <c r="AG75" s="77"/>
      <c r="AH75" s="293">
        <f t="shared" si="15"/>
        <v>1237813</v>
      </c>
      <c r="AI75" s="293" t="str">
        <f t="shared" si="15"/>
        <v xml:space="preserve">George </v>
      </c>
      <c r="AJ75" s="293">
        <f t="shared" si="15"/>
        <v>0</v>
      </c>
      <c r="AK75" s="293"/>
      <c r="AL75" s="293"/>
      <c r="AM75" s="293"/>
      <c r="AN75" s="322"/>
      <c r="AO75" s="94"/>
    </row>
    <row r="76" spans="1:41" ht="20.45" customHeight="1" x14ac:dyDescent="0.2">
      <c r="A76" s="1698"/>
      <c r="B76" s="1701"/>
      <c r="C76" s="42"/>
      <c r="D76" s="239">
        <f>'Team 1'!D76</f>
        <v>0</v>
      </c>
      <c r="E76" s="1200">
        <v>1268010</v>
      </c>
      <c r="F76" s="1200" t="s">
        <v>3422</v>
      </c>
      <c r="G76" s="1200"/>
      <c r="H76" s="1195"/>
      <c r="I76" s="252" t="str">
        <f t="shared" si="12"/>
        <v xml:space="preserve">Findley </v>
      </c>
      <c r="J76" s="24" t="str">
        <f t="shared" si="13"/>
        <v>,Findley</v>
      </c>
      <c r="K76" s="57">
        <f t="shared" si="11"/>
        <v>0</v>
      </c>
      <c r="L76" s="30" t="str">
        <f t="shared" si="14"/>
        <v>000100</v>
      </c>
      <c r="M76" s="50">
        <f t="shared" si="16"/>
        <v>0</v>
      </c>
      <c r="N76" s="9"/>
      <c r="O76" s="94"/>
      <c r="P76" s="94"/>
      <c r="Q76" s="9"/>
      <c r="R76" s="9"/>
      <c r="S76" s="9"/>
      <c r="T76" s="9"/>
      <c r="U76" s="9"/>
      <c r="V76" s="9"/>
      <c r="W76" s="9"/>
      <c r="X76" s="9"/>
      <c r="Y76" s="9"/>
      <c r="Z76" s="9"/>
      <c r="AA76" s="9"/>
      <c r="AB76" s="9"/>
      <c r="AC76" s="9"/>
      <c r="AD76" s="1732"/>
      <c r="AE76" s="1682"/>
      <c r="AF76" s="306"/>
      <c r="AG76" s="77"/>
      <c r="AH76" s="293">
        <f t="shared" si="15"/>
        <v>1268010</v>
      </c>
      <c r="AI76" s="293" t="str">
        <f t="shared" si="15"/>
        <v>Findley</v>
      </c>
      <c r="AJ76" s="293">
        <f t="shared" si="15"/>
        <v>0</v>
      </c>
      <c r="AK76" s="293"/>
      <c r="AL76" s="293"/>
      <c r="AM76" s="293"/>
      <c r="AN76" s="322"/>
      <c r="AO76" s="94"/>
    </row>
    <row r="77" spans="1:41" ht="20.45" customHeight="1" x14ac:dyDescent="0.2">
      <c r="A77" s="1699"/>
      <c r="B77" s="1701"/>
      <c r="C77" s="42"/>
      <c r="D77" s="239">
        <f>'Team 1'!D77</f>
        <v>0</v>
      </c>
      <c r="E77" s="1200">
        <v>1397770</v>
      </c>
      <c r="F77" s="1200" t="s">
        <v>3423</v>
      </c>
      <c r="G77" s="1200"/>
      <c r="H77" s="1195"/>
      <c r="I77" s="252" t="str">
        <f t="shared" si="12"/>
        <v xml:space="preserve">Charlie </v>
      </c>
      <c r="J77" s="24" t="str">
        <f t="shared" si="13"/>
        <v>,Charlie</v>
      </c>
      <c r="K77" s="57">
        <f t="shared" si="11"/>
        <v>0</v>
      </c>
      <c r="L77" s="30" t="str">
        <f t="shared" si="14"/>
        <v>000100</v>
      </c>
      <c r="M77" s="50">
        <f t="shared" si="16"/>
        <v>0</v>
      </c>
      <c r="N77" s="9"/>
      <c r="O77" s="94"/>
      <c r="P77" s="94"/>
      <c r="Q77" s="9"/>
      <c r="R77" s="9"/>
      <c r="S77" s="9"/>
      <c r="T77" s="9"/>
      <c r="U77" s="9"/>
      <c r="V77" s="9"/>
      <c r="W77" s="9"/>
      <c r="X77" s="9"/>
      <c r="Y77" s="9"/>
      <c r="Z77" s="9"/>
      <c r="AA77" s="9"/>
      <c r="AB77" s="9"/>
      <c r="AC77" s="9"/>
      <c r="AD77" s="1732"/>
      <c r="AE77" s="1682"/>
      <c r="AF77" s="306"/>
      <c r="AG77" s="77"/>
      <c r="AH77" s="293">
        <f t="shared" si="15"/>
        <v>1397770</v>
      </c>
      <c r="AI77" s="293" t="str">
        <f t="shared" si="15"/>
        <v>Charlie</v>
      </c>
      <c r="AJ77" s="293">
        <f t="shared" si="15"/>
        <v>0</v>
      </c>
      <c r="AK77" s="293"/>
      <c r="AL77" s="293"/>
      <c r="AM77" s="293"/>
      <c r="AN77" s="322"/>
      <c r="AO77" s="94"/>
    </row>
    <row r="78" spans="1:41" ht="20.45" customHeight="1" x14ac:dyDescent="0.25">
      <c r="A78" s="1706">
        <v>45</v>
      </c>
      <c r="B78" s="1717" t="s">
        <v>56</v>
      </c>
      <c r="C78" s="44"/>
      <c r="D78" s="239">
        <f>'Team 1'!D78</f>
        <v>0</v>
      </c>
      <c r="E78" s="1201">
        <v>1143995</v>
      </c>
      <c r="F78" s="1199" t="s">
        <v>3424</v>
      </c>
      <c r="G78" s="1199"/>
      <c r="H78" s="1202"/>
      <c r="I78" s="252" t="str">
        <f t="shared" si="12"/>
        <v xml:space="preserve">Jessica  </v>
      </c>
      <c r="J78" s="24" t="str">
        <f t="shared" si="13"/>
        <v xml:space="preserve">,Jessica </v>
      </c>
      <c r="K78" s="57">
        <f t="shared" si="11"/>
        <v>0</v>
      </c>
      <c r="L78" s="30" t="str">
        <f t="shared" si="14"/>
        <v>000100</v>
      </c>
      <c r="M78" s="50">
        <f t="shared" ref="M78:M85" si="17">IF(K78=0,0,IF(K78&lt;9,"TOO YOUNG",IF(K78&lt;14,"OK","NOT ELIGIBLE")))</f>
        <v>0</v>
      </c>
      <c r="N78" s="9"/>
      <c r="O78" s="94"/>
      <c r="P78" s="94"/>
      <c r="Q78" s="9"/>
      <c r="R78" s="9"/>
      <c r="S78" s="9"/>
      <c r="T78" s="9"/>
      <c r="U78" s="9"/>
      <c r="V78" s="9"/>
      <c r="W78" s="9"/>
      <c r="X78" s="9"/>
      <c r="Y78" s="9"/>
      <c r="Z78" s="9"/>
      <c r="AA78" s="9"/>
      <c r="AB78" s="9"/>
      <c r="AC78" s="9"/>
      <c r="AD78" s="1732">
        <v>45</v>
      </c>
      <c r="AE78" s="1681" t="s">
        <v>56</v>
      </c>
      <c r="AF78" s="305"/>
      <c r="AG78" s="76"/>
      <c r="AH78" s="293">
        <f t="shared" si="15"/>
        <v>1143995</v>
      </c>
      <c r="AI78" s="293" t="str">
        <f t="shared" si="15"/>
        <v xml:space="preserve">Jessica </v>
      </c>
      <c r="AJ78" s="293">
        <f t="shared" si="15"/>
        <v>0</v>
      </c>
      <c r="AK78" s="293"/>
      <c r="AL78" s="293"/>
      <c r="AM78" s="293"/>
      <c r="AN78" s="322"/>
      <c r="AO78" s="94"/>
    </row>
    <row r="79" spans="1:41" ht="20.45" customHeight="1" x14ac:dyDescent="0.25">
      <c r="A79" s="1707"/>
      <c r="B79" s="1718"/>
      <c r="C79" s="45"/>
      <c r="D79" s="239">
        <f>'Team 1'!D79</f>
        <v>0</v>
      </c>
      <c r="E79" s="1201">
        <v>752570</v>
      </c>
      <c r="F79" s="1199" t="s">
        <v>3425</v>
      </c>
      <c r="G79" s="1199"/>
      <c r="H79" s="1202"/>
      <c r="I79" s="252" t="str">
        <f t="shared" si="12"/>
        <v xml:space="preserve">Samantha  </v>
      </c>
      <c r="J79" s="24" t="str">
        <f t="shared" si="13"/>
        <v xml:space="preserve">,Samantha </v>
      </c>
      <c r="K79" s="57">
        <f t="shared" si="11"/>
        <v>0</v>
      </c>
      <c r="L79" s="30" t="str">
        <f t="shared" si="14"/>
        <v>000100</v>
      </c>
      <c r="M79" s="50">
        <f t="shared" si="17"/>
        <v>0</v>
      </c>
      <c r="N79" s="9"/>
      <c r="O79" s="94"/>
      <c r="P79" s="94"/>
      <c r="Q79" s="9"/>
      <c r="R79" s="9"/>
      <c r="S79" s="9"/>
      <c r="T79" s="9"/>
      <c r="U79" s="9"/>
      <c r="V79" s="9"/>
      <c r="W79" s="9"/>
      <c r="X79" s="9"/>
      <c r="Y79" s="9"/>
      <c r="Z79" s="9"/>
      <c r="AA79" s="9"/>
      <c r="AB79" s="9"/>
      <c r="AC79" s="9"/>
      <c r="AD79" s="1732"/>
      <c r="AE79" s="1682"/>
      <c r="AF79" s="306"/>
      <c r="AG79" s="77"/>
      <c r="AH79" s="293">
        <f t="shared" si="15"/>
        <v>752570</v>
      </c>
      <c r="AI79" s="293" t="str">
        <f t="shared" si="15"/>
        <v xml:space="preserve">Samantha </v>
      </c>
      <c r="AJ79" s="293">
        <f t="shared" si="15"/>
        <v>0</v>
      </c>
      <c r="AK79" s="293"/>
      <c r="AL79" s="293"/>
      <c r="AM79" s="293"/>
      <c r="AN79" s="322"/>
      <c r="AO79" s="94"/>
    </row>
    <row r="80" spans="1:41" ht="20.45" customHeight="1" x14ac:dyDescent="0.25">
      <c r="A80" s="1707"/>
      <c r="B80" s="1718"/>
      <c r="C80" s="45"/>
      <c r="D80" s="239">
        <f>'Team 1'!D80</f>
        <v>0</v>
      </c>
      <c r="E80" s="1201">
        <v>1205297</v>
      </c>
      <c r="F80" s="1199" t="s">
        <v>3426</v>
      </c>
      <c r="G80" s="1203"/>
      <c r="H80" s="1202"/>
      <c r="I80" s="252" t="str">
        <f t="shared" si="12"/>
        <v xml:space="preserve">Rose  </v>
      </c>
      <c r="J80" s="24" t="str">
        <f t="shared" si="13"/>
        <v xml:space="preserve">,Rose </v>
      </c>
      <c r="K80" s="57">
        <f t="shared" si="11"/>
        <v>0</v>
      </c>
      <c r="L80" s="30" t="str">
        <f t="shared" si="14"/>
        <v>000100</v>
      </c>
      <c r="M80" s="50">
        <f t="shared" si="17"/>
        <v>0</v>
      </c>
      <c r="N80" s="9"/>
      <c r="O80" s="94"/>
      <c r="P80" s="94"/>
      <c r="Q80" s="9"/>
      <c r="R80" s="9"/>
      <c r="S80" s="9"/>
      <c r="T80" s="9"/>
      <c r="U80" s="9"/>
      <c r="V80" s="9"/>
      <c r="W80" s="9"/>
      <c r="X80" s="9"/>
      <c r="Y80" s="9"/>
      <c r="Z80" s="9"/>
      <c r="AA80" s="9"/>
      <c r="AB80" s="9"/>
      <c r="AC80" s="9"/>
      <c r="AD80" s="1732"/>
      <c r="AE80" s="1682"/>
      <c r="AF80" s="306"/>
      <c r="AG80" s="77"/>
      <c r="AH80" s="293">
        <f t="shared" si="15"/>
        <v>1205297</v>
      </c>
      <c r="AI80" s="293" t="str">
        <f t="shared" si="15"/>
        <v xml:space="preserve">Rose </v>
      </c>
      <c r="AJ80" s="293">
        <f t="shared" si="15"/>
        <v>0</v>
      </c>
      <c r="AK80" s="293"/>
      <c r="AL80" s="293"/>
      <c r="AM80" s="293"/>
      <c r="AN80" s="322"/>
      <c r="AO80" s="94"/>
    </row>
    <row r="81" spans="1:41" ht="20.45" customHeight="1" x14ac:dyDescent="0.25">
      <c r="A81" s="1708"/>
      <c r="B81" s="1718"/>
      <c r="C81" s="45"/>
      <c r="D81" s="239">
        <f>'Team 1'!D81</f>
        <v>0</v>
      </c>
      <c r="E81" s="1201">
        <v>926607</v>
      </c>
      <c r="F81" s="1199" t="s">
        <v>3427</v>
      </c>
      <c r="G81" s="1199"/>
      <c r="H81" s="1204"/>
      <c r="I81" s="252" t="str">
        <f t="shared" si="12"/>
        <v xml:space="preserve">Heaven </v>
      </c>
      <c r="J81" s="24" t="str">
        <f t="shared" si="13"/>
        <v>,Heaven</v>
      </c>
      <c r="K81" s="57">
        <f t="shared" si="11"/>
        <v>0</v>
      </c>
      <c r="L81" s="30" t="str">
        <f t="shared" si="14"/>
        <v>000100</v>
      </c>
      <c r="M81" s="50">
        <f t="shared" si="17"/>
        <v>0</v>
      </c>
      <c r="N81" s="9"/>
      <c r="O81" s="94"/>
      <c r="P81" s="94"/>
      <c r="Q81" s="9"/>
      <c r="R81" s="9"/>
      <c r="S81" s="9"/>
      <c r="T81" s="9"/>
      <c r="U81" s="9"/>
      <c r="V81" s="9"/>
      <c r="W81" s="9"/>
      <c r="X81" s="9"/>
      <c r="Y81" s="9"/>
      <c r="Z81" s="9"/>
      <c r="AA81" s="9"/>
      <c r="AB81" s="9"/>
      <c r="AC81" s="9"/>
      <c r="AD81" s="1732"/>
      <c r="AE81" s="1682"/>
      <c r="AF81" s="306"/>
      <c r="AG81" s="77"/>
      <c r="AH81" s="293">
        <f t="shared" si="15"/>
        <v>926607</v>
      </c>
      <c r="AI81" s="293" t="str">
        <f t="shared" si="15"/>
        <v>Heaven</v>
      </c>
      <c r="AJ81" s="293">
        <f t="shared" si="15"/>
        <v>0</v>
      </c>
      <c r="AK81" s="293"/>
      <c r="AL81" s="293"/>
      <c r="AM81" s="293"/>
      <c r="AN81" s="322"/>
      <c r="AO81" s="94"/>
    </row>
    <row r="82" spans="1:41" ht="20.45" customHeight="1" x14ac:dyDescent="0.25">
      <c r="A82" s="1706">
        <v>46</v>
      </c>
      <c r="B82" s="1717" t="s">
        <v>57</v>
      </c>
      <c r="C82" s="44"/>
      <c r="D82" s="239">
        <f>'Team 1'!D82</f>
        <v>0</v>
      </c>
      <c r="E82" s="1196">
        <v>1106513</v>
      </c>
      <c r="F82" s="1198" t="s">
        <v>3428</v>
      </c>
      <c r="G82" s="1198"/>
      <c r="H82" s="1195"/>
      <c r="I82" s="252" t="str">
        <f t="shared" si="12"/>
        <v xml:space="preserve">Finley  </v>
      </c>
      <c r="J82" s="24" t="str">
        <f t="shared" si="13"/>
        <v xml:space="preserve">,Finley </v>
      </c>
      <c r="K82" s="57">
        <f t="shared" si="11"/>
        <v>0</v>
      </c>
      <c r="L82" s="30" t="str">
        <f t="shared" si="14"/>
        <v>000100</v>
      </c>
      <c r="M82" s="50">
        <f t="shared" si="17"/>
        <v>0</v>
      </c>
      <c r="N82" s="9"/>
      <c r="O82" s="94"/>
      <c r="P82" s="94"/>
      <c r="Q82" s="9"/>
      <c r="R82" s="9"/>
      <c r="S82" s="9"/>
      <c r="T82" s="9"/>
      <c r="U82" s="9"/>
      <c r="V82" s="9"/>
      <c r="W82" s="9"/>
      <c r="X82" s="9"/>
      <c r="Y82" s="9"/>
      <c r="Z82" s="9"/>
      <c r="AA82" s="9"/>
      <c r="AB82" s="9"/>
      <c r="AC82" s="9"/>
      <c r="AD82" s="1732">
        <v>46</v>
      </c>
      <c r="AE82" s="1681" t="s">
        <v>57</v>
      </c>
      <c r="AF82" s="305"/>
      <c r="AG82" s="76"/>
      <c r="AH82" s="293">
        <f t="shared" si="15"/>
        <v>1106513</v>
      </c>
      <c r="AI82" s="293" t="str">
        <f t="shared" si="15"/>
        <v xml:space="preserve">Finley </v>
      </c>
      <c r="AJ82" s="293">
        <f t="shared" si="15"/>
        <v>0</v>
      </c>
      <c r="AK82" s="293"/>
      <c r="AL82" s="293"/>
      <c r="AM82" s="293"/>
      <c r="AN82" s="322"/>
      <c r="AO82" s="94"/>
    </row>
    <row r="83" spans="1:41" ht="20.45" customHeight="1" x14ac:dyDescent="0.25">
      <c r="A83" s="1707"/>
      <c r="B83" s="1718"/>
      <c r="C83" s="45"/>
      <c r="D83" s="239">
        <f>'Team 1'!D83</f>
        <v>0</v>
      </c>
      <c r="E83" s="1196">
        <v>1190535</v>
      </c>
      <c r="F83" s="1198" t="s">
        <v>3392</v>
      </c>
      <c r="G83" s="1198"/>
      <c r="H83" s="1195"/>
      <c r="I83" s="252" t="str">
        <f t="shared" si="12"/>
        <v xml:space="preserve">James  </v>
      </c>
      <c r="J83" s="24" t="str">
        <f t="shared" si="13"/>
        <v xml:space="preserve">,James </v>
      </c>
      <c r="K83" s="57">
        <f t="shared" si="11"/>
        <v>0</v>
      </c>
      <c r="L83" s="30" t="str">
        <f t="shared" si="14"/>
        <v>000100</v>
      </c>
      <c r="M83" s="50">
        <f t="shared" si="17"/>
        <v>0</v>
      </c>
      <c r="N83" s="9"/>
      <c r="O83" s="94"/>
      <c r="P83" s="94"/>
      <c r="Q83" s="9"/>
      <c r="R83" s="9"/>
      <c r="S83" s="9"/>
      <c r="T83" s="9"/>
      <c r="U83" s="9"/>
      <c r="V83" s="9"/>
      <c r="W83" s="9"/>
      <c r="X83" s="9"/>
      <c r="Y83" s="9"/>
      <c r="Z83" s="9"/>
      <c r="AA83" s="9"/>
      <c r="AB83" s="9"/>
      <c r="AC83" s="9"/>
      <c r="AD83" s="1732"/>
      <c r="AE83" s="1682"/>
      <c r="AF83" s="306"/>
      <c r="AG83" s="77"/>
      <c r="AH83" s="293">
        <f t="shared" si="15"/>
        <v>1190535</v>
      </c>
      <c r="AI83" s="293" t="str">
        <f t="shared" si="15"/>
        <v xml:space="preserve">James </v>
      </c>
      <c r="AJ83" s="293">
        <f t="shared" si="15"/>
        <v>0</v>
      </c>
      <c r="AK83" s="293"/>
      <c r="AL83" s="293"/>
      <c r="AM83" s="293"/>
      <c r="AN83" s="322"/>
      <c r="AO83" s="94"/>
    </row>
    <row r="84" spans="1:41" ht="20.45" customHeight="1" x14ac:dyDescent="0.25">
      <c r="A84" s="1707"/>
      <c r="B84" s="1718"/>
      <c r="C84" s="45"/>
      <c r="D84" s="239">
        <f>'Team 1'!D84</f>
        <v>0</v>
      </c>
      <c r="E84" s="1196">
        <v>975636</v>
      </c>
      <c r="F84" s="1198" t="s">
        <v>3377</v>
      </c>
      <c r="G84" s="1198"/>
      <c r="H84" s="1195"/>
      <c r="I84" s="252" t="str">
        <f t="shared" si="12"/>
        <v xml:space="preserve">Connor </v>
      </c>
      <c r="J84" s="24" t="str">
        <f t="shared" si="13"/>
        <v>,Connor</v>
      </c>
      <c r="K84" s="57">
        <f t="shared" si="11"/>
        <v>0</v>
      </c>
      <c r="L84" s="30" t="str">
        <f t="shared" si="14"/>
        <v>000100</v>
      </c>
      <c r="M84" s="50">
        <f t="shared" si="17"/>
        <v>0</v>
      </c>
      <c r="N84" s="9"/>
      <c r="O84" s="94"/>
      <c r="P84" s="94"/>
      <c r="Q84" s="9"/>
      <c r="R84" s="9"/>
      <c r="S84" s="9"/>
      <c r="T84" s="9"/>
      <c r="U84" s="9"/>
      <c r="V84" s="9"/>
      <c r="W84" s="9"/>
      <c r="X84" s="9"/>
      <c r="Y84" s="9"/>
      <c r="Z84" s="9"/>
      <c r="AA84" s="9"/>
      <c r="AB84" s="9"/>
      <c r="AC84" s="9"/>
      <c r="AD84" s="1732"/>
      <c r="AE84" s="1682"/>
      <c r="AF84" s="306"/>
      <c r="AG84" s="77"/>
      <c r="AH84" s="293">
        <f t="shared" si="15"/>
        <v>975636</v>
      </c>
      <c r="AI84" s="293" t="str">
        <f t="shared" si="15"/>
        <v>Connor</v>
      </c>
      <c r="AJ84" s="293">
        <f t="shared" si="15"/>
        <v>0</v>
      </c>
      <c r="AK84" s="293"/>
      <c r="AL84" s="293"/>
      <c r="AM84" s="293"/>
      <c r="AN84" s="322"/>
      <c r="AO84" s="94"/>
    </row>
    <row r="85" spans="1:41" ht="20.45" customHeight="1" x14ac:dyDescent="0.25">
      <c r="A85" s="1708"/>
      <c r="B85" s="1718"/>
      <c r="C85" s="45"/>
      <c r="D85" s="239">
        <f>'Team 1'!D85</f>
        <v>0</v>
      </c>
      <c r="E85" s="1196">
        <v>1221315</v>
      </c>
      <c r="F85" s="1198" t="s">
        <v>3429</v>
      </c>
      <c r="G85" s="1198"/>
      <c r="H85" s="1195"/>
      <c r="I85" s="252" t="str">
        <f t="shared" si="12"/>
        <v xml:space="preserve">McKenzie </v>
      </c>
      <c r="J85" s="24" t="str">
        <f t="shared" si="13"/>
        <v>,McKenzie</v>
      </c>
      <c r="K85" s="57">
        <f t="shared" si="11"/>
        <v>0</v>
      </c>
      <c r="L85" s="30" t="str">
        <f t="shared" si="14"/>
        <v>000100</v>
      </c>
      <c r="M85" s="50">
        <f t="shared" si="17"/>
        <v>0</v>
      </c>
      <c r="N85" s="9"/>
      <c r="O85" s="94"/>
      <c r="P85" s="94"/>
      <c r="Q85" s="9"/>
      <c r="R85" s="9"/>
      <c r="S85" s="9"/>
      <c r="T85" s="9"/>
      <c r="U85" s="9"/>
      <c r="V85" s="9"/>
      <c r="W85" s="9"/>
      <c r="X85" s="9"/>
      <c r="Y85" s="9"/>
      <c r="Z85" s="9"/>
      <c r="AA85" s="9"/>
      <c r="AB85" s="9"/>
      <c r="AC85" s="9"/>
      <c r="AD85" s="1732"/>
      <c r="AE85" s="1682"/>
      <c r="AF85" s="306"/>
      <c r="AG85" s="77"/>
      <c r="AH85" s="293">
        <f t="shared" si="15"/>
        <v>1221315</v>
      </c>
      <c r="AI85" s="293" t="str">
        <f t="shared" si="15"/>
        <v>McKenzie</v>
      </c>
      <c r="AJ85" s="293">
        <f t="shared" si="15"/>
        <v>0</v>
      </c>
      <c r="AK85" s="293"/>
      <c r="AL85" s="293"/>
      <c r="AM85" s="293"/>
      <c r="AN85" s="322"/>
      <c r="AO85" s="94"/>
    </row>
    <row r="86" spans="1:41" ht="20.45" customHeight="1" x14ac:dyDescent="0.25">
      <c r="A86" s="1712">
        <v>47</v>
      </c>
      <c r="B86" s="1715" t="s">
        <v>68</v>
      </c>
      <c r="C86" s="46"/>
      <c r="D86" s="239">
        <f>'Team 1'!D86</f>
        <v>0</v>
      </c>
      <c r="E86" s="1201">
        <v>1143995</v>
      </c>
      <c r="F86" s="1199" t="s">
        <v>3424</v>
      </c>
      <c r="G86" s="1199"/>
      <c r="H86" s="1202"/>
      <c r="I86" s="252" t="str">
        <f t="shared" si="12"/>
        <v xml:space="preserve">Jessica  </v>
      </c>
      <c r="J86" s="24" t="str">
        <f t="shared" si="13"/>
        <v xml:space="preserve">,Jessica </v>
      </c>
      <c r="K86" s="57">
        <f t="shared" si="11"/>
        <v>0</v>
      </c>
      <c r="L86" s="30" t="str">
        <f t="shared" si="14"/>
        <v>000100</v>
      </c>
      <c r="M86" s="50">
        <f t="shared" ref="M86:M93" si="18">IF(K86=0,0,IF(K86&lt;9,"TOO YOUNG",IF(K86&lt;16,"OK","NOT ELIGIBLE")))</f>
        <v>0</v>
      </c>
      <c r="N86" s="9"/>
      <c r="O86" s="94"/>
      <c r="P86" s="94"/>
      <c r="Q86" s="9"/>
      <c r="R86" s="9"/>
      <c r="S86" s="9"/>
      <c r="T86" s="9"/>
      <c r="U86" s="9"/>
      <c r="V86" s="9"/>
      <c r="W86" s="9"/>
      <c r="X86" s="9"/>
      <c r="Y86" s="9"/>
      <c r="Z86" s="9"/>
      <c r="AA86" s="9"/>
      <c r="AB86" s="9"/>
      <c r="AC86" s="9"/>
      <c r="AD86" s="1732">
        <v>47</v>
      </c>
      <c r="AE86" s="1681" t="s">
        <v>68</v>
      </c>
      <c r="AF86" s="305"/>
      <c r="AG86" s="76"/>
      <c r="AH86" s="293">
        <f t="shared" si="15"/>
        <v>1143995</v>
      </c>
      <c r="AI86" s="293" t="str">
        <f t="shared" si="15"/>
        <v xml:space="preserve">Jessica </v>
      </c>
      <c r="AJ86" s="293">
        <f t="shared" si="15"/>
        <v>0</v>
      </c>
      <c r="AK86" s="293"/>
      <c r="AL86" s="293"/>
      <c r="AM86" s="293"/>
      <c r="AN86" s="322"/>
      <c r="AO86" s="94"/>
    </row>
    <row r="87" spans="1:41" ht="20.45" customHeight="1" x14ac:dyDescent="0.25">
      <c r="A87" s="1713"/>
      <c r="B87" s="1716"/>
      <c r="C87" s="43"/>
      <c r="D87" s="239">
        <f>'Team 1'!D87</f>
        <v>0</v>
      </c>
      <c r="E87" s="1196">
        <v>1163627</v>
      </c>
      <c r="F87" s="1199" t="s">
        <v>3431</v>
      </c>
      <c r="G87" s="1199"/>
      <c r="H87" s="1195"/>
      <c r="I87" s="252" t="str">
        <f t="shared" si="12"/>
        <v xml:space="preserve">Merewyn </v>
      </c>
      <c r="J87" s="24" t="str">
        <f t="shared" si="13"/>
        <v>,Merewyn</v>
      </c>
      <c r="K87" s="57">
        <f t="shared" si="11"/>
        <v>0</v>
      </c>
      <c r="L87" s="30" t="str">
        <f t="shared" si="14"/>
        <v>000100</v>
      </c>
      <c r="M87" s="50">
        <f t="shared" si="18"/>
        <v>0</v>
      </c>
      <c r="N87" s="9"/>
      <c r="O87" s="94"/>
      <c r="P87" s="94"/>
      <c r="Q87" s="9"/>
      <c r="R87" s="9"/>
      <c r="S87" s="9"/>
      <c r="T87" s="9"/>
      <c r="U87" s="9"/>
      <c r="V87" s="9"/>
      <c r="W87" s="9"/>
      <c r="X87" s="9"/>
      <c r="Y87" s="9"/>
      <c r="Z87" s="9"/>
      <c r="AA87" s="9"/>
      <c r="AB87" s="9"/>
      <c r="AC87" s="9"/>
      <c r="AD87" s="1732"/>
      <c r="AE87" s="1682"/>
      <c r="AF87" s="306"/>
      <c r="AG87" s="77"/>
      <c r="AH87" s="293">
        <f t="shared" si="15"/>
        <v>1163627</v>
      </c>
      <c r="AI87" s="293" t="str">
        <f t="shared" si="15"/>
        <v>Merewyn</v>
      </c>
      <c r="AJ87" s="293">
        <f t="shared" si="15"/>
        <v>0</v>
      </c>
      <c r="AK87" s="293"/>
      <c r="AL87" s="293"/>
      <c r="AM87" s="293"/>
      <c r="AN87" s="322"/>
      <c r="AO87" s="94"/>
    </row>
    <row r="88" spans="1:41" ht="20.45" customHeight="1" x14ac:dyDescent="0.25">
      <c r="A88" s="1713"/>
      <c r="B88" s="1716"/>
      <c r="C88" s="43"/>
      <c r="D88" s="239">
        <f>'Team 1'!D88</f>
        <v>0</v>
      </c>
      <c r="E88" s="1196">
        <v>951240</v>
      </c>
      <c r="F88" s="1199" t="s">
        <v>3418</v>
      </c>
      <c r="G88" s="1199"/>
      <c r="H88" s="1195"/>
      <c r="I88" s="252" t="str">
        <f t="shared" si="12"/>
        <v xml:space="preserve">Emma  </v>
      </c>
      <c r="J88" s="24" t="str">
        <f t="shared" si="13"/>
        <v xml:space="preserve">,Emma </v>
      </c>
      <c r="K88" s="57">
        <f t="shared" si="11"/>
        <v>0</v>
      </c>
      <c r="L88" s="30" t="str">
        <f t="shared" si="14"/>
        <v>000100</v>
      </c>
      <c r="M88" s="50">
        <f t="shared" si="18"/>
        <v>0</v>
      </c>
      <c r="N88" s="9"/>
      <c r="O88" s="94"/>
      <c r="P88" s="94"/>
      <c r="Q88" s="9"/>
      <c r="R88" s="9"/>
      <c r="S88" s="9"/>
      <c r="T88" s="9"/>
      <c r="U88" s="9"/>
      <c r="V88" s="9"/>
      <c r="W88" s="9"/>
      <c r="X88" s="9"/>
      <c r="Y88" s="9"/>
      <c r="Z88" s="9"/>
      <c r="AA88" s="9"/>
      <c r="AB88" s="9"/>
      <c r="AC88" s="9"/>
      <c r="AD88" s="1732"/>
      <c r="AE88" s="1682"/>
      <c r="AF88" s="306"/>
      <c r="AG88" s="77"/>
      <c r="AH88" s="293">
        <f t="shared" si="15"/>
        <v>951240</v>
      </c>
      <c r="AI88" s="293" t="str">
        <f t="shared" si="15"/>
        <v xml:space="preserve">Emma </v>
      </c>
      <c r="AJ88" s="293">
        <f t="shared" si="15"/>
        <v>0</v>
      </c>
      <c r="AK88" s="293"/>
      <c r="AL88" s="293"/>
      <c r="AM88" s="293"/>
      <c r="AN88" s="322"/>
      <c r="AO88" s="94"/>
    </row>
    <row r="89" spans="1:41" ht="20.45" customHeight="1" x14ac:dyDescent="0.25">
      <c r="A89" s="1714"/>
      <c r="B89" s="1716"/>
      <c r="C89" s="43"/>
      <c r="D89" s="239">
        <f>'Team 1'!D89</f>
        <v>0</v>
      </c>
      <c r="E89" s="1196">
        <v>1105426</v>
      </c>
      <c r="F89" s="1199" t="s">
        <v>3430</v>
      </c>
      <c r="G89" s="1199"/>
      <c r="H89" s="1195"/>
      <c r="I89" s="252" t="str">
        <f t="shared" si="12"/>
        <v xml:space="preserve">Holly </v>
      </c>
      <c r="J89" s="24" t="str">
        <f t="shared" si="13"/>
        <v>,Holly</v>
      </c>
      <c r="K89" s="57">
        <f t="shared" si="11"/>
        <v>0</v>
      </c>
      <c r="L89" s="30" t="str">
        <f t="shared" si="14"/>
        <v>000100</v>
      </c>
      <c r="M89" s="50">
        <f t="shared" si="18"/>
        <v>0</v>
      </c>
      <c r="N89" s="9"/>
      <c r="O89" s="94"/>
      <c r="P89" s="94"/>
      <c r="Q89" s="9"/>
      <c r="R89" s="9"/>
      <c r="S89" s="9"/>
      <c r="T89" s="9"/>
      <c r="U89" s="9"/>
      <c r="V89" s="9"/>
      <c r="W89" s="9"/>
      <c r="X89" s="9"/>
      <c r="Y89" s="9"/>
      <c r="Z89" s="9"/>
      <c r="AA89" s="9"/>
      <c r="AB89" s="9"/>
      <c r="AC89" s="9"/>
      <c r="AD89" s="1732"/>
      <c r="AE89" s="1682"/>
      <c r="AF89" s="306"/>
      <c r="AG89" s="77"/>
      <c r="AH89" s="293">
        <f t="shared" si="15"/>
        <v>1105426</v>
      </c>
      <c r="AI89" s="293" t="str">
        <f t="shared" si="15"/>
        <v>Holly</v>
      </c>
      <c r="AJ89" s="293">
        <f t="shared" si="15"/>
        <v>0</v>
      </c>
      <c r="AK89" s="293"/>
      <c r="AL89" s="293"/>
      <c r="AM89" s="293"/>
      <c r="AN89" s="322"/>
      <c r="AO89" s="94"/>
    </row>
    <row r="90" spans="1:41" ht="20.45" customHeight="1" x14ac:dyDescent="0.25">
      <c r="A90" s="1712">
        <v>48</v>
      </c>
      <c r="B90" s="1715" t="s">
        <v>69</v>
      </c>
      <c r="C90" s="46"/>
      <c r="D90" s="239">
        <f>'Team 1'!D90</f>
        <v>0</v>
      </c>
      <c r="E90" s="1196">
        <v>951258</v>
      </c>
      <c r="F90" s="1200" t="s">
        <v>3432</v>
      </c>
      <c r="G90" s="1197"/>
      <c r="H90" s="1195"/>
      <c r="I90" s="252" t="str">
        <f t="shared" si="12"/>
        <v xml:space="preserve">William </v>
      </c>
      <c r="J90" s="24" t="str">
        <f t="shared" si="13"/>
        <v>,William</v>
      </c>
      <c r="K90" s="57">
        <f t="shared" si="11"/>
        <v>0</v>
      </c>
      <c r="L90" s="30" t="str">
        <f t="shared" si="14"/>
        <v>000100</v>
      </c>
      <c r="M90" s="50">
        <f t="shared" si="18"/>
        <v>0</v>
      </c>
      <c r="N90" s="9"/>
      <c r="O90" s="94"/>
      <c r="P90" s="94"/>
      <c r="Q90" s="9"/>
      <c r="R90" s="9"/>
      <c r="S90" s="9"/>
      <c r="T90" s="9"/>
      <c r="U90" s="9"/>
      <c r="V90" s="9"/>
      <c r="W90" s="9"/>
      <c r="X90" s="9"/>
      <c r="Y90" s="9"/>
      <c r="Z90" s="9"/>
      <c r="AA90" s="9"/>
      <c r="AB90" s="9"/>
      <c r="AC90" s="9"/>
      <c r="AD90" s="1732">
        <v>48</v>
      </c>
      <c r="AE90" s="1681" t="s">
        <v>69</v>
      </c>
      <c r="AF90" s="305"/>
      <c r="AG90" s="76"/>
      <c r="AH90" s="293">
        <f t="shared" si="15"/>
        <v>951258</v>
      </c>
      <c r="AI90" s="293" t="str">
        <f t="shared" si="15"/>
        <v>William</v>
      </c>
      <c r="AJ90" s="293">
        <f t="shared" si="15"/>
        <v>0</v>
      </c>
      <c r="AK90" s="293"/>
      <c r="AL90" s="293"/>
      <c r="AM90" s="293"/>
      <c r="AN90" s="322"/>
      <c r="AO90" s="94"/>
    </row>
    <row r="91" spans="1:41" ht="20.45" customHeight="1" x14ac:dyDescent="0.25">
      <c r="A91" s="1713"/>
      <c r="B91" s="1716"/>
      <c r="C91" s="43"/>
      <c r="D91" s="239">
        <f>'Team 1'!D91</f>
        <v>0</v>
      </c>
      <c r="E91" s="1196">
        <v>866640</v>
      </c>
      <c r="F91" s="1198" t="s">
        <v>3433</v>
      </c>
      <c r="G91" s="1198"/>
      <c r="H91" s="1205"/>
      <c r="I91" s="252" t="str">
        <f t="shared" si="12"/>
        <v xml:space="preserve">Luke </v>
      </c>
      <c r="J91" s="24" t="str">
        <f t="shared" si="13"/>
        <v>,Luke</v>
      </c>
      <c r="K91" s="57">
        <f t="shared" si="11"/>
        <v>0</v>
      </c>
      <c r="L91" s="30" t="str">
        <f t="shared" si="14"/>
        <v>000100</v>
      </c>
      <c r="M91" s="50">
        <f t="shared" si="18"/>
        <v>0</v>
      </c>
      <c r="N91" s="9"/>
      <c r="O91" s="94"/>
      <c r="P91" s="94"/>
      <c r="Q91" s="9"/>
      <c r="R91" s="9"/>
      <c r="S91" s="9"/>
      <c r="T91" s="9"/>
      <c r="U91" s="9"/>
      <c r="V91" s="9"/>
      <c r="W91" s="9"/>
      <c r="X91" s="9"/>
      <c r="Y91" s="9"/>
      <c r="Z91" s="9"/>
      <c r="AA91" s="9"/>
      <c r="AB91" s="9"/>
      <c r="AC91" s="9"/>
      <c r="AD91" s="1732"/>
      <c r="AE91" s="1682"/>
      <c r="AF91" s="306"/>
      <c r="AG91" s="77"/>
      <c r="AH91" s="293">
        <f t="shared" si="15"/>
        <v>866640</v>
      </c>
      <c r="AI91" s="293" t="str">
        <f t="shared" si="15"/>
        <v>Luke</v>
      </c>
      <c r="AJ91" s="293">
        <f t="shared" si="15"/>
        <v>0</v>
      </c>
      <c r="AK91" s="293"/>
      <c r="AL91" s="293"/>
      <c r="AM91" s="293"/>
      <c r="AN91" s="322"/>
      <c r="AO91" s="94"/>
    </row>
    <row r="92" spans="1:41" ht="20.45" customHeight="1" x14ac:dyDescent="0.25">
      <c r="A92" s="1713"/>
      <c r="B92" s="1716"/>
      <c r="C92" s="43"/>
      <c r="D92" s="239">
        <f>'Team 1'!D92</f>
        <v>0</v>
      </c>
      <c r="E92" s="1196">
        <v>895029</v>
      </c>
      <c r="F92" s="1198" t="s">
        <v>3434</v>
      </c>
      <c r="G92" s="1198"/>
      <c r="H92" s="1195"/>
      <c r="I92" s="252" t="str">
        <f t="shared" si="12"/>
        <v xml:space="preserve">Andrew  </v>
      </c>
      <c r="J92" s="24" t="str">
        <f t="shared" si="13"/>
        <v xml:space="preserve">,Andrew </v>
      </c>
      <c r="K92" s="57">
        <f t="shared" si="11"/>
        <v>0</v>
      </c>
      <c r="L92" s="30" t="str">
        <f t="shared" si="14"/>
        <v>000100</v>
      </c>
      <c r="M92" s="50">
        <f t="shared" si="18"/>
        <v>0</v>
      </c>
      <c r="N92" s="9"/>
      <c r="O92" s="94"/>
      <c r="P92" s="94"/>
      <c r="Q92" s="9"/>
      <c r="R92" s="9"/>
      <c r="S92" s="9"/>
      <c r="T92" s="9"/>
      <c r="U92" s="9"/>
      <c r="V92" s="9"/>
      <c r="W92" s="9"/>
      <c r="X92" s="9"/>
      <c r="Y92" s="9"/>
      <c r="Z92" s="9"/>
      <c r="AA92" s="9"/>
      <c r="AB92" s="9"/>
      <c r="AC92" s="9"/>
      <c r="AD92" s="1732"/>
      <c r="AE92" s="1682"/>
      <c r="AF92" s="306"/>
      <c r="AG92" s="77"/>
      <c r="AH92" s="293">
        <f t="shared" si="15"/>
        <v>895029</v>
      </c>
      <c r="AI92" s="293" t="str">
        <f t="shared" si="15"/>
        <v xml:space="preserve">Andrew </v>
      </c>
      <c r="AJ92" s="293">
        <f t="shared" si="15"/>
        <v>0</v>
      </c>
      <c r="AK92" s="293"/>
      <c r="AL92" s="293"/>
      <c r="AM92" s="293"/>
      <c r="AN92" s="322"/>
      <c r="AO92" s="94"/>
    </row>
    <row r="93" spans="1:41" ht="20.45" customHeight="1" x14ac:dyDescent="0.25">
      <c r="A93" s="1714"/>
      <c r="B93" s="1716"/>
      <c r="C93" s="43"/>
      <c r="D93" s="239">
        <f>'Team 1'!D93</f>
        <v>0</v>
      </c>
      <c r="E93" s="1196">
        <v>1144010</v>
      </c>
      <c r="F93" s="1198" t="s">
        <v>3435</v>
      </c>
      <c r="G93" s="1198"/>
      <c r="H93" s="1205"/>
      <c r="I93" s="252" t="str">
        <f t="shared" si="12"/>
        <v xml:space="preserve">Gabriel </v>
      </c>
      <c r="J93" s="24" t="str">
        <f t="shared" si="13"/>
        <v>,Gabriel</v>
      </c>
      <c r="K93" s="57">
        <f t="shared" si="11"/>
        <v>0</v>
      </c>
      <c r="L93" s="30" t="str">
        <f t="shared" si="14"/>
        <v>000100</v>
      </c>
      <c r="M93" s="50">
        <f t="shared" si="18"/>
        <v>0</v>
      </c>
      <c r="N93" s="9"/>
      <c r="O93" s="94"/>
      <c r="P93" s="94"/>
      <c r="Q93" s="9"/>
      <c r="R93" s="9"/>
      <c r="S93" s="9"/>
      <c r="T93" s="9"/>
      <c r="U93" s="9"/>
      <c r="V93" s="9"/>
      <c r="W93" s="9"/>
      <c r="X93" s="9"/>
      <c r="Y93" s="9"/>
      <c r="Z93" s="9"/>
      <c r="AA93" s="9"/>
      <c r="AB93" s="9"/>
      <c r="AC93" s="9"/>
      <c r="AD93" s="1732"/>
      <c r="AE93" s="1682"/>
      <c r="AF93" s="306"/>
      <c r="AG93" s="77"/>
      <c r="AH93" s="293">
        <f t="shared" si="15"/>
        <v>1144010</v>
      </c>
      <c r="AI93" s="293" t="str">
        <f t="shared" si="15"/>
        <v>Gabriel</v>
      </c>
      <c r="AJ93" s="293">
        <f t="shared" si="15"/>
        <v>0</v>
      </c>
      <c r="AK93" s="293"/>
      <c r="AL93" s="293"/>
      <c r="AM93" s="293"/>
      <c r="AN93" s="322"/>
      <c r="AO93" s="94"/>
    </row>
    <row r="94" spans="1:41" ht="20.45" customHeight="1" x14ac:dyDescent="0.25">
      <c r="A94" s="1709">
        <v>49</v>
      </c>
      <c r="B94" s="1710" t="s">
        <v>82</v>
      </c>
      <c r="C94" s="47"/>
      <c r="D94" s="239">
        <f>'Team 1'!D94</f>
        <v>0</v>
      </c>
      <c r="E94" s="1196">
        <v>951259</v>
      </c>
      <c r="F94" s="1197" t="s">
        <v>3403</v>
      </c>
      <c r="G94" s="1197"/>
      <c r="H94" s="1195"/>
      <c r="I94" s="252" t="str">
        <f t="shared" si="12"/>
        <v xml:space="preserve">Jessica </v>
      </c>
      <c r="J94" s="24" t="str">
        <f t="shared" si="13"/>
        <v>,Jessica</v>
      </c>
      <c r="K94" s="57">
        <f t="shared" si="11"/>
        <v>0</v>
      </c>
      <c r="L94" s="30" t="str">
        <f t="shared" si="14"/>
        <v>000100</v>
      </c>
      <c r="M94" s="31">
        <f t="shared" ref="M94:M105" si="19">IF(K94=0,0,IF(K94&lt;9,"TOO YOUNG",IF(K94&lt;60,"OK","BIT OLD MAYBE")))</f>
        <v>0</v>
      </c>
      <c r="N94" s="9"/>
      <c r="O94" s="94"/>
      <c r="P94" s="94"/>
      <c r="Q94" s="20"/>
      <c r="R94" s="20"/>
      <c r="S94" s="20"/>
      <c r="T94" s="20"/>
      <c r="U94" s="20"/>
      <c r="V94" s="20"/>
      <c r="W94" s="20"/>
      <c r="X94" s="20"/>
      <c r="Y94" s="20"/>
      <c r="Z94" s="20"/>
      <c r="AA94" s="20"/>
      <c r="AB94" s="20"/>
      <c r="AC94" s="20"/>
      <c r="AD94" s="1732">
        <v>49</v>
      </c>
      <c r="AE94" s="1681" t="s">
        <v>82</v>
      </c>
      <c r="AF94" s="305"/>
      <c r="AG94" s="76"/>
      <c r="AH94" s="293">
        <f t="shared" si="15"/>
        <v>951259</v>
      </c>
      <c r="AI94" s="293" t="str">
        <f t="shared" si="15"/>
        <v>Jessica</v>
      </c>
      <c r="AJ94" s="293">
        <f t="shared" si="15"/>
        <v>0</v>
      </c>
      <c r="AK94" s="293"/>
      <c r="AL94" s="293"/>
      <c r="AM94" s="293"/>
      <c r="AN94" s="322"/>
      <c r="AO94" s="94"/>
    </row>
    <row r="95" spans="1:41" ht="20.45" customHeight="1" x14ac:dyDescent="0.25">
      <c r="A95" s="1709"/>
      <c r="B95" s="1711"/>
      <c r="C95" s="48"/>
      <c r="D95" s="239">
        <f>'Team 1'!D95</f>
        <v>0</v>
      </c>
      <c r="E95" s="1196">
        <v>5482</v>
      </c>
      <c r="F95" s="1197" t="s">
        <v>3371</v>
      </c>
      <c r="G95" s="1197"/>
      <c r="H95" s="1205"/>
      <c r="I95" s="252" t="str">
        <f t="shared" si="12"/>
        <v xml:space="preserve">Amy </v>
      </c>
      <c r="J95" s="24" t="str">
        <f t="shared" si="13"/>
        <v>,Amy</v>
      </c>
      <c r="K95" s="57">
        <f t="shared" si="11"/>
        <v>0</v>
      </c>
      <c r="L95" s="30" t="str">
        <f t="shared" si="14"/>
        <v>000100</v>
      </c>
      <c r="M95" s="31">
        <f t="shared" si="19"/>
        <v>0</v>
      </c>
      <c r="N95" s="9"/>
      <c r="O95" s="94"/>
      <c r="P95" s="94"/>
      <c r="Q95" s="20"/>
      <c r="R95" s="20"/>
      <c r="S95" s="20"/>
      <c r="T95" s="20"/>
      <c r="U95" s="20"/>
      <c r="V95" s="20"/>
      <c r="W95" s="20"/>
      <c r="X95" s="20"/>
      <c r="Y95" s="20"/>
      <c r="Z95" s="20"/>
      <c r="AA95" s="20"/>
      <c r="AB95" s="20"/>
      <c r="AC95" s="20"/>
      <c r="AD95" s="1732"/>
      <c r="AE95" s="1682"/>
      <c r="AF95" s="306"/>
      <c r="AG95" s="77"/>
      <c r="AH95" s="293">
        <f t="shared" si="15"/>
        <v>5482</v>
      </c>
      <c r="AI95" s="293" t="str">
        <f t="shared" si="15"/>
        <v>Amy</v>
      </c>
      <c r="AJ95" s="293">
        <f t="shared" si="15"/>
        <v>0</v>
      </c>
      <c r="AK95" s="293"/>
      <c r="AL95" s="293"/>
      <c r="AM95" s="293"/>
      <c r="AN95" s="322"/>
      <c r="AO95" s="94"/>
    </row>
    <row r="96" spans="1:41" ht="20.45" customHeight="1" x14ac:dyDescent="0.25">
      <c r="A96" s="1709"/>
      <c r="B96" s="1711"/>
      <c r="C96" s="48"/>
      <c r="D96" s="239">
        <f>'Team 1'!D96</f>
        <v>0</v>
      </c>
      <c r="E96" s="1196">
        <v>778415</v>
      </c>
      <c r="F96" s="1197" t="s">
        <v>3414</v>
      </c>
      <c r="G96" s="1197"/>
      <c r="H96" s="1195"/>
      <c r="I96" s="252" t="str">
        <f t="shared" si="12"/>
        <v xml:space="preserve">Lauren </v>
      </c>
      <c r="J96" s="24" t="str">
        <f t="shared" si="13"/>
        <v>,Lauren</v>
      </c>
      <c r="K96" s="57">
        <f t="shared" si="11"/>
        <v>0</v>
      </c>
      <c r="L96" s="30" t="str">
        <f t="shared" si="14"/>
        <v>000100</v>
      </c>
      <c r="M96" s="31">
        <f t="shared" si="19"/>
        <v>0</v>
      </c>
      <c r="N96" s="9"/>
      <c r="O96" s="94"/>
      <c r="P96" s="94"/>
      <c r="Q96" s="20"/>
      <c r="R96" s="20"/>
      <c r="S96" s="20"/>
      <c r="T96" s="20"/>
      <c r="U96" s="20"/>
      <c r="V96" s="20"/>
      <c r="W96" s="20"/>
      <c r="X96" s="20"/>
      <c r="Y96" s="20"/>
      <c r="Z96" s="20"/>
      <c r="AA96" s="20"/>
      <c r="AB96" s="20"/>
      <c r="AC96" s="20"/>
      <c r="AD96" s="1732"/>
      <c r="AE96" s="1682"/>
      <c r="AF96" s="306"/>
      <c r="AG96" s="77"/>
      <c r="AH96" s="293">
        <f t="shared" si="15"/>
        <v>778415</v>
      </c>
      <c r="AI96" s="293" t="str">
        <f t="shared" si="15"/>
        <v>Lauren</v>
      </c>
      <c r="AJ96" s="293">
        <f t="shared" si="15"/>
        <v>0</v>
      </c>
      <c r="AK96" s="293"/>
      <c r="AL96" s="293"/>
      <c r="AM96" s="293"/>
      <c r="AN96" s="322"/>
      <c r="AO96" s="94"/>
    </row>
    <row r="97" spans="1:41" ht="20.45" customHeight="1" x14ac:dyDescent="0.25">
      <c r="A97" s="1709"/>
      <c r="B97" s="1711"/>
      <c r="C97" s="48"/>
      <c r="D97" s="239">
        <f>'Team 1'!D97</f>
        <v>0</v>
      </c>
      <c r="E97" s="1196">
        <v>1163627</v>
      </c>
      <c r="F97" s="1199" t="s">
        <v>3431</v>
      </c>
      <c r="G97" s="1199"/>
      <c r="H97" s="1195"/>
      <c r="I97" s="252" t="str">
        <f t="shared" si="12"/>
        <v xml:space="preserve">Merewyn </v>
      </c>
      <c r="J97" s="24" t="str">
        <f t="shared" si="13"/>
        <v>,Merewyn</v>
      </c>
      <c r="K97" s="57">
        <f t="shared" si="11"/>
        <v>0</v>
      </c>
      <c r="L97" s="30" t="str">
        <f t="shared" si="14"/>
        <v>000100</v>
      </c>
      <c r="M97" s="31">
        <f t="shared" si="19"/>
        <v>0</v>
      </c>
      <c r="N97" s="9"/>
      <c r="O97" s="94"/>
      <c r="P97" s="94"/>
      <c r="Q97" s="20"/>
      <c r="R97" s="20"/>
      <c r="S97" s="20"/>
      <c r="T97" s="20"/>
      <c r="U97" s="20"/>
      <c r="V97" s="20"/>
      <c r="W97" s="20"/>
      <c r="X97" s="20"/>
      <c r="Y97" s="20"/>
      <c r="Z97" s="20"/>
      <c r="AA97" s="20"/>
      <c r="AB97" s="20"/>
      <c r="AC97" s="20"/>
      <c r="AD97" s="1732"/>
      <c r="AE97" s="1682"/>
      <c r="AF97" s="306"/>
      <c r="AG97" s="77"/>
      <c r="AH97" s="293">
        <f t="shared" si="15"/>
        <v>1163627</v>
      </c>
      <c r="AI97" s="293" t="str">
        <f t="shared" si="15"/>
        <v>Merewyn</v>
      </c>
      <c r="AJ97" s="293">
        <f t="shared" si="15"/>
        <v>0</v>
      </c>
      <c r="AK97" s="293"/>
      <c r="AL97" s="293"/>
      <c r="AM97" s="293"/>
      <c r="AN97" s="322"/>
      <c r="AO97" s="94"/>
    </row>
    <row r="98" spans="1:41" ht="20.45" customHeight="1" x14ac:dyDescent="0.25">
      <c r="A98" s="1709"/>
      <c r="B98" s="1711"/>
      <c r="C98" s="47"/>
      <c r="D98" s="239">
        <f>'Team 1'!D98</f>
        <v>0</v>
      </c>
      <c r="E98" s="1196">
        <v>951240</v>
      </c>
      <c r="F98" s="1199" t="s">
        <v>3418</v>
      </c>
      <c r="G98" s="1199"/>
      <c r="H98" s="1195"/>
      <c r="I98" s="252" t="str">
        <f t="shared" si="12"/>
        <v xml:space="preserve">Emma  </v>
      </c>
      <c r="J98" s="24" t="str">
        <f t="shared" si="13"/>
        <v xml:space="preserve">,Emma </v>
      </c>
      <c r="K98" s="57">
        <f t="shared" si="11"/>
        <v>0</v>
      </c>
      <c r="L98" s="30" t="str">
        <f t="shared" si="14"/>
        <v>000100</v>
      </c>
      <c r="M98" s="31">
        <f t="shared" si="19"/>
        <v>0</v>
      </c>
      <c r="N98" s="9"/>
      <c r="O98" s="94"/>
      <c r="P98" s="94"/>
      <c r="Q98" s="20"/>
      <c r="R98" s="20"/>
      <c r="S98" s="20"/>
      <c r="T98" s="20"/>
      <c r="U98" s="20"/>
      <c r="V98" s="20"/>
      <c r="W98" s="20"/>
      <c r="X98" s="20"/>
      <c r="Y98" s="20"/>
      <c r="Z98" s="20"/>
      <c r="AA98" s="20"/>
      <c r="AB98" s="20"/>
      <c r="AC98" s="20"/>
      <c r="AD98" s="1732"/>
      <c r="AE98" s="1682"/>
      <c r="AF98" s="305"/>
      <c r="AG98" s="76"/>
      <c r="AH98" s="293">
        <f t="shared" si="15"/>
        <v>951240</v>
      </c>
      <c r="AI98" s="293" t="str">
        <f t="shared" si="15"/>
        <v xml:space="preserve">Emma </v>
      </c>
      <c r="AJ98" s="293">
        <f t="shared" si="15"/>
        <v>0</v>
      </c>
      <c r="AK98" s="293"/>
      <c r="AL98" s="293"/>
      <c r="AM98" s="293"/>
      <c r="AN98" s="322"/>
      <c r="AO98" s="94"/>
    </row>
    <row r="99" spans="1:41" ht="20.45" customHeight="1" x14ac:dyDescent="0.25">
      <c r="A99" s="1709"/>
      <c r="B99" s="1711"/>
      <c r="C99" s="48"/>
      <c r="D99" s="239">
        <f>'Team 1'!D99</f>
        <v>0</v>
      </c>
      <c r="E99" s="1196">
        <v>1105426</v>
      </c>
      <c r="F99" s="1199" t="s">
        <v>3430</v>
      </c>
      <c r="G99" s="1199"/>
      <c r="H99" s="1195"/>
      <c r="I99" s="252" t="str">
        <f t="shared" si="12"/>
        <v xml:space="preserve">Holly </v>
      </c>
      <c r="J99" s="24" t="str">
        <f t="shared" si="13"/>
        <v>,Holly</v>
      </c>
      <c r="K99" s="57">
        <f t="shared" si="11"/>
        <v>0</v>
      </c>
      <c r="L99" s="30" t="str">
        <f t="shared" si="14"/>
        <v>000100</v>
      </c>
      <c r="M99" s="31">
        <f t="shared" si="19"/>
        <v>0</v>
      </c>
      <c r="N99" s="9"/>
      <c r="O99" s="94"/>
      <c r="P99" s="94"/>
      <c r="Q99" s="20"/>
      <c r="R99" s="20"/>
      <c r="S99" s="20"/>
      <c r="T99" s="20"/>
      <c r="U99" s="20"/>
      <c r="V99" s="20"/>
      <c r="W99" s="20"/>
      <c r="X99" s="20"/>
      <c r="Y99" s="20"/>
      <c r="Z99" s="20"/>
      <c r="AA99" s="20"/>
      <c r="AB99" s="20"/>
      <c r="AC99" s="20"/>
      <c r="AD99" s="1732"/>
      <c r="AE99" s="1682"/>
      <c r="AF99" s="306"/>
      <c r="AG99" s="77"/>
      <c r="AH99" s="293">
        <f t="shared" si="15"/>
        <v>1105426</v>
      </c>
      <c r="AI99" s="293" t="str">
        <f t="shared" si="15"/>
        <v>Holly</v>
      </c>
      <c r="AJ99" s="293">
        <f t="shared" si="15"/>
        <v>0</v>
      </c>
      <c r="AK99" s="293"/>
      <c r="AL99" s="293"/>
      <c r="AM99" s="293"/>
      <c r="AN99" s="322"/>
      <c r="AO99" s="94"/>
    </row>
    <row r="100" spans="1:41" ht="20.45" customHeight="1" x14ac:dyDescent="0.25">
      <c r="A100" s="1722">
        <v>50</v>
      </c>
      <c r="B100" s="1725" t="s">
        <v>83</v>
      </c>
      <c r="C100" s="48"/>
      <c r="D100" s="239">
        <f>'Team 1'!D100</f>
        <v>0</v>
      </c>
      <c r="E100" s="1196">
        <v>515613</v>
      </c>
      <c r="F100" s="1198" t="s">
        <v>3438</v>
      </c>
      <c r="G100" s="1198"/>
      <c r="H100" s="1195"/>
      <c r="I100" s="252" t="str">
        <f t="shared" si="12"/>
        <v xml:space="preserve">Christopher  </v>
      </c>
      <c r="J100" s="24" t="str">
        <f t="shared" si="13"/>
        <v xml:space="preserve">,Christopher </v>
      </c>
      <c r="K100" s="57">
        <f t="shared" ref="K100:K105" si="20">IF(H100=0,0,IF(COUNTBLANK(H100)=1,"",ROUNDDOWN((K$2-H100)/365.25,0)))</f>
        <v>0</v>
      </c>
      <c r="L100" s="30" t="str">
        <f t="shared" si="14"/>
        <v>000100</v>
      </c>
      <c r="M100" s="31">
        <f t="shared" si="19"/>
        <v>0</v>
      </c>
      <c r="N100" s="9"/>
      <c r="O100" s="94"/>
      <c r="P100" s="94"/>
      <c r="Q100" s="20"/>
      <c r="R100" s="20"/>
      <c r="S100" s="20"/>
      <c r="T100" s="20"/>
      <c r="U100" s="20"/>
      <c r="V100" s="20"/>
      <c r="W100" s="20"/>
      <c r="X100" s="20"/>
      <c r="Y100" s="20"/>
      <c r="Z100" s="20"/>
      <c r="AA100" s="20"/>
      <c r="AB100" s="20"/>
      <c r="AC100" s="20"/>
      <c r="AD100" s="1732">
        <v>50</v>
      </c>
      <c r="AE100" s="1681" t="s">
        <v>83</v>
      </c>
      <c r="AF100" s="306"/>
      <c r="AG100" s="77"/>
      <c r="AH100" s="293">
        <f t="shared" si="15"/>
        <v>515613</v>
      </c>
      <c r="AI100" s="293" t="str">
        <f t="shared" si="15"/>
        <v xml:space="preserve">Christopher </v>
      </c>
      <c r="AJ100" s="293">
        <f t="shared" si="15"/>
        <v>0</v>
      </c>
      <c r="AK100" s="293"/>
      <c r="AL100" s="293"/>
      <c r="AM100" s="293"/>
      <c r="AN100" s="322"/>
      <c r="AO100" s="94"/>
    </row>
    <row r="101" spans="1:41" ht="20.45" customHeight="1" x14ac:dyDescent="0.25">
      <c r="A101" s="1723"/>
      <c r="B101" s="1726"/>
      <c r="C101" s="48"/>
      <c r="D101" s="239">
        <f>'Team 1'!D101</f>
        <v>0</v>
      </c>
      <c r="E101" s="1196">
        <v>504192</v>
      </c>
      <c r="F101" s="1198" t="s">
        <v>3415</v>
      </c>
      <c r="G101" s="1198"/>
      <c r="H101" s="1195"/>
      <c r="I101" s="252" t="str">
        <f t="shared" si="12"/>
        <v xml:space="preserve">Kris </v>
      </c>
      <c r="J101" s="24" t="str">
        <f t="shared" si="13"/>
        <v>,Kris</v>
      </c>
      <c r="K101" s="57">
        <f t="shared" si="20"/>
        <v>0</v>
      </c>
      <c r="L101" s="30" t="str">
        <f t="shared" si="14"/>
        <v>000100</v>
      </c>
      <c r="M101" s="31">
        <f t="shared" si="19"/>
        <v>0</v>
      </c>
      <c r="N101" s="9"/>
      <c r="O101" s="94"/>
      <c r="P101" s="94"/>
      <c r="Q101" s="20"/>
      <c r="R101" s="20"/>
      <c r="S101" s="20"/>
      <c r="T101" s="20"/>
      <c r="U101" s="20"/>
      <c r="V101" s="20"/>
      <c r="W101" s="20"/>
      <c r="X101" s="20"/>
      <c r="Y101" s="20"/>
      <c r="Z101" s="20"/>
      <c r="AA101" s="20"/>
      <c r="AB101" s="20"/>
      <c r="AC101" s="20"/>
      <c r="AD101" s="1732"/>
      <c r="AE101" s="1681"/>
      <c r="AF101" s="306"/>
      <c r="AG101" s="77"/>
      <c r="AH101" s="293">
        <f t="shared" si="15"/>
        <v>504192</v>
      </c>
      <c r="AI101" s="293" t="str">
        <f t="shared" si="15"/>
        <v>Kris</v>
      </c>
      <c r="AJ101" s="293">
        <f t="shared" si="15"/>
        <v>0</v>
      </c>
      <c r="AK101" s="293"/>
      <c r="AL101" s="293"/>
      <c r="AM101" s="293"/>
      <c r="AN101" s="322"/>
      <c r="AO101" s="94"/>
    </row>
    <row r="102" spans="1:41" ht="20.45" customHeight="1" x14ac:dyDescent="0.25">
      <c r="A102" s="1723"/>
      <c r="B102" s="1726"/>
      <c r="C102" s="39"/>
      <c r="D102" s="239">
        <f>'Team 1'!D102</f>
        <v>0</v>
      </c>
      <c r="E102" s="1196">
        <v>835819</v>
      </c>
      <c r="F102" s="1198" t="s">
        <v>3436</v>
      </c>
      <c r="G102" s="1198"/>
      <c r="H102" s="1195"/>
      <c r="I102" s="56"/>
      <c r="J102" s="56"/>
      <c r="K102" s="57">
        <f t="shared" si="20"/>
        <v>0</v>
      </c>
      <c r="L102" s="30" t="str">
        <f t="shared" si="14"/>
        <v>000100</v>
      </c>
      <c r="M102" s="31">
        <f t="shared" si="19"/>
        <v>0</v>
      </c>
      <c r="N102" s="9"/>
      <c r="O102" s="94"/>
      <c r="P102" s="94"/>
      <c r="Q102" s="20"/>
      <c r="R102" s="20"/>
      <c r="S102" s="20"/>
      <c r="T102" s="20"/>
      <c r="U102" s="20"/>
      <c r="V102" s="20"/>
      <c r="W102" s="20"/>
      <c r="X102" s="20"/>
      <c r="Y102" s="20"/>
      <c r="Z102" s="20"/>
      <c r="AA102" s="20"/>
      <c r="AB102" s="20"/>
      <c r="AC102" s="20"/>
      <c r="AD102" s="1732"/>
      <c r="AE102" s="1681"/>
      <c r="AF102" s="301"/>
      <c r="AG102" s="302"/>
      <c r="AH102" s="293">
        <f t="shared" si="15"/>
        <v>835819</v>
      </c>
      <c r="AI102" s="293" t="str">
        <f t="shared" si="15"/>
        <v xml:space="preserve">Luke </v>
      </c>
      <c r="AJ102" s="293">
        <f t="shared" si="15"/>
        <v>0</v>
      </c>
      <c r="AK102" s="293"/>
      <c r="AL102" s="293"/>
      <c r="AM102" s="293"/>
      <c r="AN102" s="322"/>
      <c r="AO102" s="94"/>
    </row>
    <row r="103" spans="1:41" ht="20.45" customHeight="1" x14ac:dyDescent="0.25">
      <c r="A103" s="1723"/>
      <c r="B103" s="1726"/>
      <c r="C103" s="39"/>
      <c r="D103" s="239">
        <f>'Team 1'!D103</f>
        <v>0</v>
      </c>
      <c r="E103" s="1196">
        <v>835812</v>
      </c>
      <c r="F103" s="1198" t="s">
        <v>3437</v>
      </c>
      <c r="G103" s="1198"/>
      <c r="H103" s="1205"/>
      <c r="I103" s="56"/>
      <c r="J103" s="56"/>
      <c r="K103" s="57">
        <f t="shared" si="20"/>
        <v>0</v>
      </c>
      <c r="L103" s="30" t="str">
        <f t="shared" si="14"/>
        <v>000100</v>
      </c>
      <c r="M103" s="31">
        <f t="shared" si="19"/>
        <v>0</v>
      </c>
      <c r="N103" s="9"/>
      <c r="O103" s="94"/>
      <c r="P103" s="94"/>
      <c r="Q103" s="20"/>
      <c r="R103" s="20"/>
      <c r="S103" s="20"/>
      <c r="T103" s="20"/>
      <c r="U103" s="20"/>
      <c r="V103" s="20"/>
      <c r="W103" s="20"/>
      <c r="X103" s="20"/>
      <c r="Y103" s="20"/>
      <c r="Z103" s="20"/>
      <c r="AA103" s="20"/>
      <c r="AB103" s="20"/>
      <c r="AC103" s="20"/>
      <c r="AD103" s="1732"/>
      <c r="AE103" s="1681"/>
      <c r="AF103" s="301"/>
      <c r="AG103" s="302"/>
      <c r="AH103" s="293">
        <f t="shared" si="15"/>
        <v>835812</v>
      </c>
      <c r="AI103" s="293" t="str">
        <f t="shared" si="15"/>
        <v>Tobias</v>
      </c>
      <c r="AJ103" s="293">
        <f t="shared" si="15"/>
        <v>0</v>
      </c>
      <c r="AK103" s="293"/>
      <c r="AL103" s="293"/>
      <c r="AM103" s="293"/>
      <c r="AN103" s="322"/>
      <c r="AO103" s="94"/>
    </row>
    <row r="104" spans="1:41" ht="20.45" customHeight="1" x14ac:dyDescent="0.25">
      <c r="A104" s="1723"/>
      <c r="B104" s="1726"/>
      <c r="C104" s="39"/>
      <c r="D104" s="239">
        <f>'Team 1'!D104</f>
        <v>0</v>
      </c>
      <c r="E104" s="1196">
        <v>895029</v>
      </c>
      <c r="F104" s="1198" t="s">
        <v>3434</v>
      </c>
      <c r="G104" s="1198"/>
      <c r="H104" s="1195"/>
      <c r="I104" s="56"/>
      <c r="J104" s="56"/>
      <c r="K104" s="57">
        <f t="shared" si="20"/>
        <v>0</v>
      </c>
      <c r="L104" s="30" t="str">
        <f t="shared" si="14"/>
        <v>000100</v>
      </c>
      <c r="M104" s="31">
        <f t="shared" si="19"/>
        <v>0</v>
      </c>
      <c r="N104" s="9"/>
      <c r="O104" s="94"/>
      <c r="P104" s="94"/>
      <c r="Q104" s="20"/>
      <c r="R104" s="20"/>
      <c r="S104" s="20"/>
      <c r="T104" s="20"/>
      <c r="U104" s="20"/>
      <c r="V104" s="20"/>
      <c r="W104" s="20"/>
      <c r="X104" s="20"/>
      <c r="Y104" s="20"/>
      <c r="Z104" s="20"/>
      <c r="AA104" s="20"/>
      <c r="AB104" s="20"/>
      <c r="AC104" s="20"/>
      <c r="AD104" s="1732"/>
      <c r="AE104" s="1681"/>
      <c r="AF104" s="301"/>
      <c r="AG104" s="302"/>
      <c r="AH104" s="293">
        <f t="shared" si="15"/>
        <v>895029</v>
      </c>
      <c r="AI104" s="293" t="str">
        <f t="shared" si="15"/>
        <v xml:space="preserve">Andrew </v>
      </c>
      <c r="AJ104" s="293">
        <f t="shared" si="15"/>
        <v>0</v>
      </c>
      <c r="AK104" s="293"/>
      <c r="AL104" s="293"/>
      <c r="AM104" s="293"/>
      <c r="AN104" s="322"/>
      <c r="AO104" s="94"/>
    </row>
    <row r="105" spans="1:41" ht="20.45" customHeight="1" thickBot="1" x14ac:dyDescent="0.3">
      <c r="A105" s="1724"/>
      <c r="B105" s="1727"/>
      <c r="C105" s="39"/>
      <c r="D105" s="239">
        <f>'Team 1'!D105</f>
        <v>0</v>
      </c>
      <c r="E105" s="1196">
        <v>1144010</v>
      </c>
      <c r="F105" s="1198" t="s">
        <v>3435</v>
      </c>
      <c r="G105" s="1198"/>
      <c r="H105" s="1205"/>
      <c r="I105" s="56"/>
      <c r="J105" s="56"/>
      <c r="K105" s="57">
        <f t="shared" si="20"/>
        <v>0</v>
      </c>
      <c r="L105" s="30" t="str">
        <f t="shared" si="14"/>
        <v>000100</v>
      </c>
      <c r="M105" s="31">
        <f t="shared" si="19"/>
        <v>0</v>
      </c>
      <c r="N105" s="9"/>
      <c r="O105" s="94"/>
      <c r="P105" s="94"/>
      <c r="Q105" s="20"/>
      <c r="R105" s="20"/>
      <c r="S105" s="20"/>
      <c r="T105" s="20"/>
      <c r="U105" s="20"/>
      <c r="V105" s="20"/>
      <c r="W105" s="20"/>
      <c r="X105" s="20"/>
      <c r="Y105" s="20"/>
      <c r="Z105" s="20"/>
      <c r="AA105" s="20"/>
      <c r="AB105" s="20"/>
      <c r="AC105" s="20"/>
      <c r="AD105" s="1743"/>
      <c r="AE105" s="1744"/>
      <c r="AF105" s="323"/>
      <c r="AG105" s="324"/>
      <c r="AH105" s="325">
        <f t="shared" si="15"/>
        <v>1144010</v>
      </c>
      <c r="AI105" s="325" t="str">
        <f t="shared" si="15"/>
        <v>Gabriel</v>
      </c>
      <c r="AJ105" s="325">
        <f t="shared" si="15"/>
        <v>0</v>
      </c>
      <c r="AK105" s="325"/>
      <c r="AL105" s="325"/>
      <c r="AM105" s="325"/>
      <c r="AN105" s="326"/>
      <c r="AO105" s="94"/>
    </row>
    <row r="106" spans="1:41" ht="409.6" customHeight="1" x14ac:dyDescent="0.2">
      <c r="A106" s="94"/>
      <c r="B106" s="94"/>
      <c r="C106" s="94"/>
      <c r="D106" s="94"/>
      <c r="E106" s="496"/>
      <c r="F106" s="497"/>
      <c r="G106" s="497"/>
      <c r="H106" s="840"/>
      <c r="I106" s="94"/>
      <c r="J106" s="94"/>
      <c r="K106" s="94"/>
      <c r="L106" s="94"/>
      <c r="M106" s="94"/>
      <c r="Q106" s="94"/>
      <c r="R106" s="94"/>
      <c r="S106" s="94"/>
      <c r="T106" s="94"/>
      <c r="U106" s="94"/>
      <c r="V106" s="94"/>
      <c r="W106" s="94"/>
      <c r="X106" s="94"/>
      <c r="Y106" s="94"/>
      <c r="Z106" s="94"/>
      <c r="AA106" s="94"/>
      <c r="AB106" s="94"/>
      <c r="AC106" s="94"/>
      <c r="AD106" s="94"/>
      <c r="AE106" s="94"/>
      <c r="AF106" s="94"/>
      <c r="AG106" s="94"/>
      <c r="AH106" s="94"/>
      <c r="AI106" s="94"/>
      <c r="AJ106" s="94"/>
      <c r="AK106" s="94"/>
      <c r="AL106" s="94"/>
      <c r="AM106" s="94"/>
      <c r="AN106" s="94"/>
      <c r="AO106" s="94"/>
    </row>
    <row r="107" spans="1:41" x14ac:dyDescent="0.2">
      <c r="E107" s="496"/>
      <c r="F107" s="497"/>
      <c r="G107" s="497"/>
      <c r="H107" s="840"/>
    </row>
    <row r="108" spans="1:41" x14ac:dyDescent="0.2">
      <c r="E108" s="496"/>
      <c r="F108" s="497"/>
      <c r="G108" s="497"/>
      <c r="H108" s="840"/>
    </row>
    <row r="109" spans="1:41" x14ac:dyDescent="0.2">
      <c r="E109" s="496"/>
      <c r="F109" s="497"/>
      <c r="G109" s="497"/>
      <c r="H109" s="840"/>
    </row>
    <row r="110" spans="1:41" x14ac:dyDescent="0.2">
      <c r="E110" s="496"/>
      <c r="F110" s="497"/>
      <c r="G110" s="497"/>
      <c r="H110" s="840"/>
    </row>
    <row r="111" spans="1:41" x14ac:dyDescent="0.2">
      <c r="E111" s="496"/>
      <c r="F111" s="497"/>
      <c r="G111" s="497"/>
      <c r="H111" s="840"/>
    </row>
    <row r="112" spans="1:41" x14ac:dyDescent="0.2">
      <c r="E112" s="496"/>
      <c r="F112" s="497"/>
      <c r="G112" s="497"/>
      <c r="H112" s="840"/>
    </row>
    <row r="113" spans="5:8" x14ac:dyDescent="0.2">
      <c r="E113" s="496"/>
      <c r="F113" s="497"/>
      <c r="G113" s="497"/>
      <c r="H113" s="840"/>
    </row>
    <row r="114" spans="5:8" x14ac:dyDescent="0.2">
      <c r="E114" s="496"/>
      <c r="F114" s="497"/>
      <c r="G114" s="497"/>
      <c r="H114" s="840"/>
    </row>
    <row r="115" spans="5:8" x14ac:dyDescent="0.2">
      <c r="E115" s="496"/>
      <c r="F115" s="497"/>
      <c r="G115" s="497"/>
      <c r="H115" s="840"/>
    </row>
    <row r="116" spans="5:8" x14ac:dyDescent="0.2">
      <c r="E116" s="496"/>
      <c r="F116" s="497"/>
      <c r="G116" s="497"/>
      <c r="H116" s="840"/>
    </row>
    <row r="117" spans="5:8" x14ac:dyDescent="0.2">
      <c r="E117" s="496"/>
      <c r="F117" s="497"/>
      <c r="G117" s="497"/>
      <c r="H117" s="840"/>
    </row>
    <row r="118" spans="5:8" x14ac:dyDescent="0.2">
      <c r="E118" s="496"/>
      <c r="F118" s="497"/>
      <c r="G118" s="497"/>
      <c r="H118" s="840"/>
    </row>
    <row r="119" spans="5:8" x14ac:dyDescent="0.2">
      <c r="E119" s="496"/>
      <c r="F119" s="497"/>
      <c r="G119" s="497"/>
      <c r="H119" s="840"/>
    </row>
    <row r="120" spans="5:8" x14ac:dyDescent="0.2">
      <c r="E120" s="496"/>
      <c r="F120" s="497"/>
      <c r="G120" s="497"/>
      <c r="H120" s="840"/>
    </row>
    <row r="121" spans="5:8" x14ac:dyDescent="0.2">
      <c r="E121" s="496"/>
      <c r="F121" s="497"/>
      <c r="G121" s="497"/>
      <c r="H121" s="840"/>
    </row>
    <row r="122" spans="5:8" x14ac:dyDescent="0.2">
      <c r="E122" s="496"/>
      <c r="F122" s="497"/>
      <c r="G122" s="497"/>
      <c r="H122" s="840"/>
    </row>
    <row r="123" spans="5:8" x14ac:dyDescent="0.2">
      <c r="E123" s="496"/>
      <c r="F123" s="497"/>
      <c r="G123" s="497"/>
      <c r="H123" s="840"/>
    </row>
    <row r="124" spans="5:8" x14ac:dyDescent="0.2">
      <c r="E124" s="496"/>
      <c r="F124" s="497"/>
      <c r="G124" s="497"/>
      <c r="H124" s="840"/>
    </row>
    <row r="125" spans="5:8" x14ac:dyDescent="0.2">
      <c r="E125" s="496"/>
      <c r="F125" s="497"/>
      <c r="G125" s="497"/>
      <c r="H125" s="840"/>
    </row>
    <row r="126" spans="5:8" x14ac:dyDescent="0.2">
      <c r="E126" s="496"/>
      <c r="F126" s="497"/>
      <c r="G126" s="497"/>
      <c r="H126" s="840"/>
    </row>
    <row r="127" spans="5:8" x14ac:dyDescent="0.2">
      <c r="E127" s="496"/>
      <c r="F127" s="497"/>
      <c r="G127" s="497"/>
      <c r="H127" s="840"/>
    </row>
    <row r="128" spans="5:8" x14ac:dyDescent="0.2">
      <c r="E128" s="496"/>
      <c r="F128" s="497"/>
      <c r="G128" s="497"/>
      <c r="H128" s="840"/>
    </row>
    <row r="129" spans="5:8" x14ac:dyDescent="0.2">
      <c r="E129" s="496"/>
      <c r="F129" s="497"/>
      <c r="G129" s="497"/>
      <c r="H129" s="840"/>
    </row>
    <row r="130" spans="5:8" x14ac:dyDescent="0.2">
      <c r="E130" s="496"/>
      <c r="F130" s="497"/>
      <c r="G130" s="497"/>
      <c r="H130" s="840"/>
    </row>
    <row r="131" spans="5:8" x14ac:dyDescent="0.2">
      <c r="E131" s="496"/>
      <c r="F131" s="497"/>
      <c r="G131" s="497"/>
      <c r="H131" s="840"/>
    </row>
    <row r="132" spans="5:8" x14ac:dyDescent="0.2">
      <c r="E132" s="496"/>
      <c r="F132" s="497"/>
      <c r="G132" s="497"/>
      <c r="H132" s="840"/>
    </row>
    <row r="133" spans="5:8" x14ac:dyDescent="0.2">
      <c r="E133" s="496"/>
      <c r="F133" s="497"/>
      <c r="G133" s="497"/>
      <c r="H133" s="840"/>
    </row>
    <row r="134" spans="5:8" x14ac:dyDescent="0.2">
      <c r="E134" s="496"/>
      <c r="F134" s="497"/>
      <c r="G134" s="497"/>
      <c r="H134" s="840"/>
    </row>
    <row r="135" spans="5:8" x14ac:dyDescent="0.2">
      <c r="E135" s="496"/>
      <c r="F135" s="497"/>
      <c r="G135" s="497"/>
      <c r="H135" s="840"/>
    </row>
    <row r="136" spans="5:8" x14ac:dyDescent="0.2">
      <c r="E136" s="496"/>
      <c r="F136" s="497"/>
      <c r="G136" s="497"/>
      <c r="H136" s="840"/>
    </row>
    <row r="137" spans="5:8" x14ac:dyDescent="0.2">
      <c r="E137" s="496"/>
      <c r="F137" s="497"/>
      <c r="G137" s="497"/>
      <c r="H137" s="840"/>
    </row>
    <row r="138" spans="5:8" x14ac:dyDescent="0.2">
      <c r="E138" s="496"/>
      <c r="F138" s="497"/>
      <c r="G138" s="497"/>
      <c r="H138" s="840"/>
    </row>
    <row r="139" spans="5:8" x14ac:dyDescent="0.2">
      <c r="E139" s="496"/>
      <c r="F139" s="497"/>
      <c r="G139" s="497"/>
      <c r="H139" s="840"/>
    </row>
    <row r="140" spans="5:8" x14ac:dyDescent="0.2">
      <c r="E140" s="496"/>
      <c r="F140" s="497"/>
      <c r="G140" s="497"/>
      <c r="H140" s="840"/>
    </row>
    <row r="141" spans="5:8" x14ac:dyDescent="0.2">
      <c r="E141" s="497"/>
      <c r="F141" s="497"/>
      <c r="G141" s="497"/>
      <c r="H141" s="840"/>
    </row>
    <row r="142" spans="5:8" x14ac:dyDescent="0.2">
      <c r="E142" s="497"/>
      <c r="F142" s="497"/>
      <c r="G142" s="497"/>
      <c r="H142" s="840"/>
    </row>
    <row r="143" spans="5:8" x14ac:dyDescent="0.2">
      <c r="E143" s="497"/>
      <c r="F143" s="497"/>
      <c r="G143" s="497"/>
      <c r="H143" s="840"/>
    </row>
    <row r="144" spans="5:8" x14ac:dyDescent="0.2">
      <c r="E144" s="497"/>
      <c r="F144" s="497"/>
      <c r="G144" s="497"/>
      <c r="H144" s="840"/>
    </row>
    <row r="145" spans="5:8" x14ac:dyDescent="0.2">
      <c r="E145" s="497"/>
      <c r="F145" s="497"/>
      <c r="G145" s="497"/>
      <c r="H145" s="840"/>
    </row>
    <row r="146" spans="5:8" x14ac:dyDescent="0.2">
      <c r="E146" s="497"/>
      <c r="F146" s="497"/>
      <c r="G146" s="497"/>
      <c r="H146" s="840"/>
    </row>
    <row r="147" spans="5:8" x14ac:dyDescent="0.2">
      <c r="E147" s="497"/>
      <c r="F147" s="497"/>
      <c r="G147" s="497"/>
      <c r="H147" s="840"/>
    </row>
    <row r="148" spans="5:8" x14ac:dyDescent="0.2">
      <c r="E148" s="497"/>
      <c r="F148" s="497"/>
      <c r="G148" s="497"/>
      <c r="H148" s="840"/>
    </row>
    <row r="149" spans="5:8" x14ac:dyDescent="0.2">
      <c r="E149" s="497"/>
      <c r="F149" s="497"/>
      <c r="G149" s="497"/>
      <c r="H149" s="840"/>
    </row>
    <row r="150" spans="5:8" x14ac:dyDescent="0.2">
      <c r="E150" s="497"/>
      <c r="F150" s="497"/>
      <c r="G150" s="497"/>
      <c r="H150" s="840"/>
    </row>
    <row r="151" spans="5:8" x14ac:dyDescent="0.2">
      <c r="E151" s="497"/>
      <c r="F151" s="497"/>
      <c r="G151" s="497"/>
      <c r="H151" s="840"/>
    </row>
    <row r="152" spans="5:8" x14ac:dyDescent="0.2">
      <c r="E152" s="497"/>
      <c r="F152" s="497"/>
      <c r="G152" s="497"/>
      <c r="H152" s="840"/>
    </row>
    <row r="153" spans="5:8" x14ac:dyDescent="0.2">
      <c r="E153" s="497"/>
      <c r="F153" s="497"/>
      <c r="G153" s="497"/>
      <c r="H153" s="840"/>
    </row>
    <row r="154" spans="5:8" x14ac:dyDescent="0.2">
      <c r="E154" s="497"/>
      <c r="F154" s="497"/>
      <c r="G154" s="497"/>
      <c r="H154" s="840"/>
    </row>
    <row r="155" spans="5:8" x14ac:dyDescent="0.2">
      <c r="E155" s="497"/>
      <c r="F155" s="497"/>
      <c r="G155" s="497"/>
      <c r="H155" s="840"/>
    </row>
    <row r="156" spans="5:8" x14ac:dyDescent="0.2">
      <c r="E156" s="497"/>
      <c r="F156" s="497"/>
      <c r="G156" s="497"/>
      <c r="H156" s="840"/>
    </row>
    <row r="157" spans="5:8" x14ac:dyDescent="0.2">
      <c r="E157" s="497"/>
      <c r="F157" s="497"/>
      <c r="G157" s="497"/>
      <c r="H157" s="840"/>
    </row>
    <row r="158" spans="5:8" x14ac:dyDescent="0.2">
      <c r="E158" s="497"/>
      <c r="F158" s="497"/>
      <c r="G158" s="497"/>
      <c r="H158" s="840"/>
    </row>
    <row r="159" spans="5:8" x14ac:dyDescent="0.2">
      <c r="E159" s="497"/>
      <c r="F159" s="497"/>
      <c r="G159" s="497"/>
      <c r="H159" s="840"/>
    </row>
    <row r="160" spans="5:8" x14ac:dyDescent="0.2">
      <c r="E160" s="497"/>
      <c r="F160" s="497"/>
      <c r="G160" s="497"/>
      <c r="H160" s="840"/>
    </row>
    <row r="161" spans="5:8" x14ac:dyDescent="0.2">
      <c r="E161" s="497"/>
      <c r="F161" s="497"/>
      <c r="G161" s="497"/>
      <c r="H161" s="840"/>
    </row>
    <row r="162" spans="5:8" x14ac:dyDescent="0.2">
      <c r="E162" s="497"/>
      <c r="F162" s="497"/>
      <c r="G162" s="497"/>
      <c r="H162" s="840"/>
    </row>
    <row r="163" spans="5:8" x14ac:dyDescent="0.2">
      <c r="E163" s="497"/>
      <c r="F163" s="497"/>
      <c r="G163" s="497"/>
      <c r="H163" s="840"/>
    </row>
    <row r="164" spans="5:8" x14ac:dyDescent="0.2">
      <c r="E164" s="497"/>
      <c r="F164" s="497"/>
      <c r="G164" s="497"/>
      <c r="H164" s="840"/>
    </row>
    <row r="165" spans="5:8" x14ac:dyDescent="0.2">
      <c r="E165" s="497"/>
      <c r="F165" s="497"/>
      <c r="G165" s="497"/>
      <c r="H165" s="840"/>
    </row>
    <row r="166" spans="5:8" x14ac:dyDescent="0.2">
      <c r="E166" s="497"/>
      <c r="F166" s="497"/>
      <c r="G166" s="497"/>
      <c r="H166" s="840"/>
    </row>
    <row r="167" spans="5:8" x14ac:dyDescent="0.2">
      <c r="E167" s="497"/>
      <c r="F167" s="497"/>
      <c r="G167" s="497"/>
      <c r="H167" s="840"/>
    </row>
    <row r="168" spans="5:8" x14ac:dyDescent="0.2">
      <c r="E168" s="497"/>
      <c r="F168" s="497"/>
      <c r="G168" s="497"/>
      <c r="H168" s="840"/>
    </row>
    <row r="169" spans="5:8" x14ac:dyDescent="0.2">
      <c r="E169" s="497"/>
      <c r="F169" s="497"/>
      <c r="G169" s="497"/>
      <c r="H169" s="840"/>
    </row>
    <row r="170" spans="5:8" x14ac:dyDescent="0.2">
      <c r="E170" s="497"/>
      <c r="F170" s="497"/>
      <c r="G170" s="497"/>
      <c r="H170" s="840"/>
    </row>
    <row r="171" spans="5:8" x14ac:dyDescent="0.2">
      <c r="E171" s="497"/>
      <c r="F171" s="497"/>
      <c r="G171" s="497"/>
      <c r="H171" s="840"/>
    </row>
    <row r="172" spans="5:8" x14ac:dyDescent="0.2">
      <c r="E172" s="497"/>
      <c r="F172" s="497"/>
      <c r="G172" s="497"/>
      <c r="H172" s="840"/>
    </row>
    <row r="173" spans="5:8" x14ac:dyDescent="0.2">
      <c r="E173" s="497"/>
      <c r="F173" s="497"/>
      <c r="G173" s="497"/>
      <c r="H173" s="840"/>
    </row>
    <row r="174" spans="5:8" x14ac:dyDescent="0.2">
      <c r="E174" s="497"/>
      <c r="F174" s="497"/>
      <c r="G174" s="497"/>
      <c r="H174" s="840"/>
    </row>
    <row r="175" spans="5:8" x14ac:dyDescent="0.2">
      <c r="E175" s="497"/>
      <c r="F175" s="497"/>
      <c r="G175" s="497"/>
      <c r="H175" s="840"/>
    </row>
    <row r="176" spans="5:8" x14ac:dyDescent="0.2">
      <c r="E176" s="497"/>
      <c r="F176" s="497"/>
      <c r="G176" s="497"/>
      <c r="H176" s="840"/>
    </row>
    <row r="177" spans="5:8" x14ac:dyDescent="0.2">
      <c r="E177" s="497"/>
      <c r="F177" s="497"/>
      <c r="G177" s="497"/>
      <c r="H177" s="840"/>
    </row>
    <row r="178" spans="5:8" x14ac:dyDescent="0.2">
      <c r="E178" s="497"/>
      <c r="F178" s="497"/>
      <c r="G178" s="497"/>
      <c r="H178" s="840"/>
    </row>
    <row r="179" spans="5:8" x14ac:dyDescent="0.2">
      <c r="E179" s="497"/>
      <c r="F179" s="497"/>
      <c r="G179" s="497"/>
      <c r="H179" s="840"/>
    </row>
    <row r="180" spans="5:8" x14ac:dyDescent="0.2">
      <c r="E180" s="497"/>
      <c r="F180" s="497"/>
      <c r="G180" s="497"/>
      <c r="H180" s="840"/>
    </row>
    <row r="181" spans="5:8" x14ac:dyDescent="0.2">
      <c r="E181" s="497"/>
      <c r="F181" s="497"/>
      <c r="G181" s="497"/>
      <c r="H181" s="840"/>
    </row>
    <row r="182" spans="5:8" x14ac:dyDescent="0.2">
      <c r="E182" s="497"/>
      <c r="F182" s="497"/>
      <c r="G182" s="497"/>
      <c r="H182" s="840"/>
    </row>
    <row r="183" spans="5:8" x14ac:dyDescent="0.2">
      <c r="E183" s="497"/>
      <c r="F183" s="497"/>
      <c r="G183" s="497"/>
      <c r="H183" s="840"/>
    </row>
    <row r="184" spans="5:8" x14ac:dyDescent="0.2">
      <c r="E184" s="497"/>
      <c r="F184" s="497"/>
      <c r="G184" s="497"/>
      <c r="H184" s="840"/>
    </row>
    <row r="185" spans="5:8" x14ac:dyDescent="0.2">
      <c r="E185" s="497"/>
      <c r="F185" s="497"/>
      <c r="G185" s="497"/>
      <c r="H185" s="840"/>
    </row>
    <row r="186" spans="5:8" x14ac:dyDescent="0.2">
      <c r="E186" s="497"/>
      <c r="F186" s="497"/>
      <c r="G186" s="497"/>
      <c r="H186" s="840"/>
    </row>
    <row r="187" spans="5:8" x14ac:dyDescent="0.2">
      <c r="E187" s="497"/>
      <c r="F187" s="497"/>
      <c r="G187" s="497"/>
      <c r="H187" s="840"/>
    </row>
    <row r="188" spans="5:8" x14ac:dyDescent="0.2">
      <c r="E188" s="497"/>
      <c r="F188" s="497"/>
      <c r="G188" s="497"/>
      <c r="H188" s="840"/>
    </row>
    <row r="189" spans="5:8" x14ac:dyDescent="0.2">
      <c r="E189" s="497"/>
      <c r="F189" s="497"/>
      <c r="G189" s="497"/>
      <c r="H189" s="840"/>
    </row>
    <row r="190" spans="5:8" x14ac:dyDescent="0.2">
      <c r="E190" s="497"/>
      <c r="F190" s="497"/>
      <c r="G190" s="497"/>
      <c r="H190" s="840"/>
    </row>
    <row r="191" spans="5:8" x14ac:dyDescent="0.2">
      <c r="E191" s="497"/>
      <c r="F191" s="497"/>
      <c r="G191" s="497"/>
      <c r="H191" s="840"/>
    </row>
    <row r="192" spans="5:8" x14ac:dyDescent="0.2">
      <c r="E192" s="497"/>
      <c r="F192" s="497"/>
      <c r="G192" s="497"/>
      <c r="H192" s="840"/>
    </row>
    <row r="193" spans="5:8" x14ac:dyDescent="0.2">
      <c r="E193" s="497"/>
      <c r="F193" s="497"/>
      <c r="G193" s="497"/>
      <c r="H193" s="840"/>
    </row>
    <row r="194" spans="5:8" x14ac:dyDescent="0.2">
      <c r="E194" s="497"/>
      <c r="F194" s="497"/>
      <c r="G194" s="497"/>
      <c r="H194" s="840"/>
    </row>
    <row r="195" spans="5:8" x14ac:dyDescent="0.2">
      <c r="E195" s="497"/>
      <c r="F195" s="497"/>
      <c r="G195" s="497"/>
      <c r="H195" s="840"/>
    </row>
    <row r="196" spans="5:8" x14ac:dyDescent="0.2">
      <c r="E196" s="497"/>
      <c r="F196" s="497"/>
      <c r="G196" s="497"/>
      <c r="H196" s="840"/>
    </row>
    <row r="197" spans="5:8" x14ac:dyDescent="0.2">
      <c r="E197" s="497"/>
      <c r="F197" s="497"/>
      <c r="G197" s="497"/>
      <c r="H197" s="840"/>
    </row>
    <row r="198" spans="5:8" x14ac:dyDescent="0.2">
      <c r="E198" s="497"/>
      <c r="F198" s="497"/>
      <c r="G198" s="497"/>
      <c r="H198" s="840"/>
    </row>
    <row r="199" spans="5:8" x14ac:dyDescent="0.2">
      <c r="E199" s="497"/>
      <c r="F199" s="497"/>
      <c r="G199" s="497"/>
      <c r="H199" s="840"/>
    </row>
    <row r="200" spans="5:8" x14ac:dyDescent="0.2">
      <c r="E200" s="497"/>
      <c r="F200" s="497"/>
      <c r="G200" s="497"/>
      <c r="H200" s="840"/>
    </row>
    <row r="201" spans="5:8" x14ac:dyDescent="0.2">
      <c r="E201" s="497"/>
      <c r="F201" s="497"/>
      <c r="G201" s="497"/>
      <c r="H201" s="840"/>
    </row>
    <row r="202" spans="5:8" x14ac:dyDescent="0.2">
      <c r="E202" s="497"/>
      <c r="F202" s="497"/>
      <c r="G202" s="497"/>
      <c r="H202" s="840"/>
    </row>
    <row r="203" spans="5:8" x14ac:dyDescent="0.2">
      <c r="E203" s="497"/>
      <c r="F203" s="497"/>
      <c r="G203" s="497"/>
      <c r="H203" s="840"/>
    </row>
    <row r="204" spans="5:8" x14ac:dyDescent="0.2">
      <c r="E204" s="497"/>
      <c r="F204" s="497"/>
      <c r="G204" s="497"/>
      <c r="H204" s="840"/>
    </row>
    <row r="205" spans="5:8" x14ac:dyDescent="0.2">
      <c r="E205" s="497"/>
      <c r="F205" s="497"/>
      <c r="G205" s="497"/>
      <c r="H205" s="840"/>
    </row>
    <row r="206" spans="5:8" x14ac:dyDescent="0.2">
      <c r="E206" s="497"/>
      <c r="F206" s="497"/>
      <c r="G206" s="497"/>
      <c r="H206" s="840"/>
    </row>
    <row r="207" spans="5:8" x14ac:dyDescent="0.2">
      <c r="E207" s="497"/>
      <c r="F207" s="497"/>
      <c r="G207" s="497"/>
      <c r="H207" s="840"/>
    </row>
    <row r="208" spans="5:8" x14ac:dyDescent="0.2">
      <c r="E208" s="497"/>
      <c r="F208" s="497"/>
      <c r="G208" s="497"/>
      <c r="H208" s="840"/>
    </row>
    <row r="209" spans="5:8" x14ac:dyDescent="0.2">
      <c r="E209" s="497"/>
      <c r="F209" s="497"/>
      <c r="G209" s="497"/>
      <c r="H209" s="840"/>
    </row>
    <row r="210" spans="5:8" x14ac:dyDescent="0.2">
      <c r="E210" s="497"/>
      <c r="F210" s="497"/>
      <c r="G210" s="497"/>
      <c r="H210" s="840"/>
    </row>
    <row r="211" spans="5:8" x14ac:dyDescent="0.2">
      <c r="E211" s="497"/>
      <c r="F211" s="497"/>
      <c r="G211" s="497"/>
      <c r="H211" s="840"/>
    </row>
    <row r="212" spans="5:8" x14ac:dyDescent="0.2">
      <c r="E212" s="497"/>
      <c r="F212" s="497"/>
      <c r="G212" s="497"/>
      <c r="H212" s="840"/>
    </row>
    <row r="213" spans="5:8" x14ac:dyDescent="0.2">
      <c r="E213" s="497"/>
      <c r="F213" s="497"/>
      <c r="G213" s="497"/>
      <c r="H213" s="840"/>
    </row>
    <row r="214" spans="5:8" x14ac:dyDescent="0.2">
      <c r="E214" s="497"/>
      <c r="F214" s="497"/>
      <c r="G214" s="497"/>
      <c r="H214" s="840"/>
    </row>
    <row r="215" spans="5:8" x14ac:dyDescent="0.2">
      <c r="E215" s="497"/>
      <c r="F215" s="497"/>
      <c r="G215" s="497"/>
      <c r="H215" s="840"/>
    </row>
    <row r="216" spans="5:8" x14ac:dyDescent="0.2">
      <c r="E216" s="497"/>
      <c r="F216" s="497"/>
      <c r="G216" s="497"/>
      <c r="H216" s="840"/>
    </row>
    <row r="217" spans="5:8" x14ac:dyDescent="0.2">
      <c r="E217" s="497"/>
      <c r="F217" s="497"/>
      <c r="G217" s="497"/>
      <c r="H217" s="840"/>
    </row>
    <row r="218" spans="5:8" x14ac:dyDescent="0.2">
      <c r="E218" s="497"/>
      <c r="F218" s="497"/>
      <c r="G218" s="497"/>
      <c r="H218" s="840"/>
    </row>
    <row r="219" spans="5:8" x14ac:dyDescent="0.2">
      <c r="E219" s="497"/>
      <c r="F219" s="497"/>
      <c r="G219" s="497"/>
      <c r="H219" s="840"/>
    </row>
    <row r="220" spans="5:8" x14ac:dyDescent="0.2">
      <c r="E220" s="497"/>
      <c r="F220" s="497"/>
      <c r="G220" s="497"/>
      <c r="H220" s="840"/>
    </row>
    <row r="221" spans="5:8" x14ac:dyDescent="0.2">
      <c r="E221" s="497"/>
      <c r="F221" s="497"/>
      <c r="G221" s="497"/>
      <c r="H221" s="840"/>
    </row>
    <row r="222" spans="5:8" x14ac:dyDescent="0.2">
      <c r="E222" s="497"/>
      <c r="F222" s="497"/>
      <c r="G222" s="497"/>
      <c r="H222" s="840"/>
    </row>
    <row r="223" spans="5:8" x14ac:dyDescent="0.2">
      <c r="E223" s="497"/>
      <c r="F223" s="497"/>
      <c r="G223" s="497"/>
      <c r="H223" s="840"/>
    </row>
    <row r="224" spans="5:8" x14ac:dyDescent="0.2">
      <c r="E224" s="497"/>
      <c r="F224" s="497"/>
      <c r="G224" s="497"/>
      <c r="H224" s="840"/>
    </row>
    <row r="225" spans="5:8" x14ac:dyDescent="0.2">
      <c r="E225" s="497"/>
      <c r="F225" s="497"/>
      <c r="G225" s="497"/>
      <c r="H225" s="840"/>
    </row>
    <row r="226" spans="5:8" x14ac:dyDescent="0.2">
      <c r="E226" s="497"/>
      <c r="F226" s="497"/>
      <c r="G226" s="497"/>
      <c r="H226" s="840"/>
    </row>
    <row r="227" spans="5:8" x14ac:dyDescent="0.2">
      <c r="E227" s="497"/>
      <c r="F227" s="497"/>
      <c r="G227" s="497"/>
      <c r="H227" s="840"/>
    </row>
    <row r="228" spans="5:8" x14ac:dyDescent="0.2">
      <c r="E228" s="497"/>
      <c r="F228" s="497"/>
      <c r="G228" s="497"/>
      <c r="H228" s="840"/>
    </row>
    <row r="229" spans="5:8" x14ac:dyDescent="0.2">
      <c r="E229" s="497"/>
      <c r="F229" s="497"/>
      <c r="G229" s="497"/>
      <c r="H229" s="840"/>
    </row>
    <row r="230" spans="5:8" x14ac:dyDescent="0.2">
      <c r="E230" s="497"/>
      <c r="F230" s="497"/>
      <c r="G230" s="497"/>
      <c r="H230" s="840"/>
    </row>
    <row r="231" spans="5:8" x14ac:dyDescent="0.2">
      <c r="E231" s="497"/>
      <c r="F231" s="497"/>
      <c r="G231" s="497"/>
      <c r="H231" s="840"/>
    </row>
    <row r="232" spans="5:8" x14ac:dyDescent="0.2">
      <c r="E232" s="497"/>
      <c r="F232" s="497"/>
      <c r="G232" s="497"/>
      <c r="H232" s="840"/>
    </row>
    <row r="233" spans="5:8" x14ac:dyDescent="0.2">
      <c r="E233" s="497"/>
      <c r="F233" s="497"/>
      <c r="G233" s="497"/>
      <c r="H233" s="840"/>
    </row>
    <row r="234" spans="5:8" x14ac:dyDescent="0.2">
      <c r="E234" s="497"/>
      <c r="F234" s="497"/>
      <c r="G234" s="497"/>
      <c r="H234" s="840"/>
    </row>
    <row r="235" spans="5:8" x14ac:dyDescent="0.2">
      <c r="E235" s="497"/>
      <c r="F235" s="497"/>
      <c r="G235" s="497"/>
      <c r="H235" s="840"/>
    </row>
    <row r="236" spans="5:8" x14ac:dyDescent="0.2">
      <c r="E236" s="497"/>
      <c r="F236" s="497"/>
      <c r="G236" s="497"/>
      <c r="H236" s="840"/>
    </row>
    <row r="237" spans="5:8" x14ac:dyDescent="0.2">
      <c r="E237" s="497"/>
      <c r="F237" s="497"/>
      <c r="G237" s="497"/>
      <c r="H237" s="840"/>
    </row>
    <row r="238" spans="5:8" x14ac:dyDescent="0.2">
      <c r="E238" s="497"/>
      <c r="F238" s="497"/>
      <c r="G238" s="497"/>
      <c r="H238" s="840"/>
    </row>
    <row r="239" spans="5:8" x14ac:dyDescent="0.2">
      <c r="E239" s="497"/>
      <c r="F239" s="497"/>
      <c r="G239" s="497"/>
      <c r="H239" s="840"/>
    </row>
    <row r="240" spans="5:8" x14ac:dyDescent="0.2">
      <c r="E240" s="497"/>
      <c r="F240" s="497"/>
      <c r="G240" s="497"/>
      <c r="H240" s="840"/>
    </row>
    <row r="241" spans="5:8" x14ac:dyDescent="0.2">
      <c r="E241" s="497"/>
      <c r="F241" s="497"/>
      <c r="G241" s="497"/>
      <c r="H241" s="840"/>
    </row>
    <row r="242" spans="5:8" x14ac:dyDescent="0.2">
      <c r="E242" s="497"/>
      <c r="F242" s="497"/>
      <c r="G242" s="497"/>
      <c r="H242" s="840"/>
    </row>
    <row r="243" spans="5:8" x14ac:dyDescent="0.2">
      <c r="E243" s="497"/>
      <c r="F243" s="497"/>
      <c r="G243" s="497"/>
      <c r="H243" s="840"/>
    </row>
    <row r="244" spans="5:8" x14ac:dyDescent="0.2">
      <c r="E244" s="497"/>
      <c r="F244" s="497"/>
      <c r="G244" s="497"/>
      <c r="H244" s="840"/>
    </row>
    <row r="245" spans="5:8" x14ac:dyDescent="0.2">
      <c r="E245" s="497"/>
      <c r="F245" s="497"/>
      <c r="G245" s="497"/>
      <c r="H245" s="840"/>
    </row>
    <row r="246" spans="5:8" x14ac:dyDescent="0.2">
      <c r="E246" s="497"/>
      <c r="F246" s="497"/>
      <c r="G246" s="497"/>
      <c r="H246" s="840"/>
    </row>
    <row r="247" spans="5:8" x14ac:dyDescent="0.2">
      <c r="E247" s="497"/>
      <c r="F247" s="497"/>
      <c r="G247" s="497"/>
      <c r="H247" s="840"/>
    </row>
    <row r="248" spans="5:8" x14ac:dyDescent="0.2">
      <c r="E248" s="497"/>
      <c r="F248" s="497"/>
      <c r="G248" s="497"/>
      <c r="H248" s="840"/>
    </row>
    <row r="249" spans="5:8" x14ac:dyDescent="0.2">
      <c r="E249" s="497"/>
      <c r="F249" s="497"/>
      <c r="G249" s="497"/>
      <c r="H249" s="840"/>
    </row>
    <row r="250" spans="5:8" x14ac:dyDescent="0.2">
      <c r="E250" s="497"/>
      <c r="F250" s="497"/>
      <c r="G250" s="497"/>
      <c r="H250" s="840"/>
    </row>
    <row r="251" spans="5:8" x14ac:dyDescent="0.2">
      <c r="E251" s="497"/>
      <c r="F251" s="497"/>
      <c r="G251" s="497"/>
      <c r="H251" s="840"/>
    </row>
    <row r="252" spans="5:8" x14ac:dyDescent="0.2">
      <c r="E252" s="497"/>
      <c r="F252" s="497"/>
      <c r="G252" s="497"/>
      <c r="H252" s="840"/>
    </row>
    <row r="253" spans="5:8" x14ac:dyDescent="0.2">
      <c r="E253" s="497"/>
      <c r="F253" s="497"/>
      <c r="G253" s="497"/>
      <c r="H253" s="840"/>
    </row>
    <row r="254" spans="5:8" x14ac:dyDescent="0.2">
      <c r="E254" s="497"/>
      <c r="F254" s="497"/>
      <c r="G254" s="497"/>
      <c r="H254" s="840"/>
    </row>
    <row r="255" spans="5:8" x14ac:dyDescent="0.2">
      <c r="E255" s="497"/>
      <c r="F255" s="497"/>
      <c r="G255" s="497"/>
      <c r="H255" s="840"/>
    </row>
    <row r="256" spans="5:8" x14ac:dyDescent="0.2">
      <c r="E256" s="497"/>
      <c r="F256" s="497"/>
      <c r="G256" s="497"/>
      <c r="H256" s="840"/>
    </row>
    <row r="257" spans="5:8" x14ac:dyDescent="0.2">
      <c r="E257" s="497"/>
      <c r="F257" s="497"/>
      <c r="G257" s="497"/>
      <c r="H257" s="840"/>
    </row>
    <row r="258" spans="5:8" x14ac:dyDescent="0.2">
      <c r="E258" s="497"/>
      <c r="F258" s="497"/>
      <c r="G258" s="497"/>
      <c r="H258" s="840"/>
    </row>
    <row r="259" spans="5:8" x14ac:dyDescent="0.2">
      <c r="E259" s="497"/>
      <c r="F259" s="497"/>
      <c r="G259" s="497"/>
      <c r="H259" s="840"/>
    </row>
    <row r="260" spans="5:8" x14ac:dyDescent="0.2">
      <c r="E260" s="497"/>
      <c r="F260" s="497"/>
      <c r="G260" s="497"/>
      <c r="H260" s="840"/>
    </row>
    <row r="261" spans="5:8" x14ac:dyDescent="0.2">
      <c r="E261" s="497"/>
      <c r="F261" s="497"/>
      <c r="G261" s="497"/>
      <c r="H261" s="840"/>
    </row>
    <row r="262" spans="5:8" x14ac:dyDescent="0.2">
      <c r="E262" s="497"/>
      <c r="F262" s="497"/>
      <c r="G262" s="497"/>
      <c r="H262" s="840"/>
    </row>
    <row r="263" spans="5:8" x14ac:dyDescent="0.2">
      <c r="E263" s="497"/>
      <c r="F263" s="497"/>
      <c r="G263" s="497"/>
      <c r="H263" s="840"/>
    </row>
    <row r="264" spans="5:8" x14ac:dyDescent="0.2">
      <c r="E264" s="497"/>
      <c r="F264" s="497"/>
      <c r="G264" s="497"/>
      <c r="H264" s="840"/>
    </row>
    <row r="265" spans="5:8" x14ac:dyDescent="0.2">
      <c r="E265" s="497"/>
      <c r="F265" s="497"/>
      <c r="G265" s="497"/>
      <c r="H265" s="840"/>
    </row>
    <row r="266" spans="5:8" x14ac:dyDescent="0.2">
      <c r="E266" s="497"/>
      <c r="F266" s="497"/>
      <c r="G266" s="497"/>
      <c r="H266" s="840"/>
    </row>
    <row r="267" spans="5:8" x14ac:dyDescent="0.2">
      <c r="E267" s="497"/>
      <c r="F267" s="497"/>
      <c r="G267" s="497"/>
      <c r="H267" s="840"/>
    </row>
    <row r="268" spans="5:8" x14ac:dyDescent="0.2">
      <c r="E268" s="497"/>
      <c r="F268" s="497"/>
      <c r="G268" s="497"/>
      <c r="H268" s="840"/>
    </row>
    <row r="269" spans="5:8" x14ac:dyDescent="0.2">
      <c r="E269" s="497"/>
      <c r="F269" s="497"/>
      <c r="G269" s="497"/>
      <c r="H269" s="840"/>
    </row>
    <row r="270" spans="5:8" x14ac:dyDescent="0.2">
      <c r="E270" s="497"/>
      <c r="F270" s="497"/>
      <c r="G270" s="497"/>
      <c r="H270" s="840"/>
    </row>
    <row r="271" spans="5:8" x14ac:dyDescent="0.2">
      <c r="E271" s="497"/>
      <c r="F271" s="497"/>
      <c r="G271" s="497"/>
      <c r="H271" s="840"/>
    </row>
    <row r="272" spans="5:8" x14ac:dyDescent="0.2">
      <c r="E272" s="497"/>
      <c r="F272" s="497"/>
      <c r="G272" s="497"/>
      <c r="H272" s="840"/>
    </row>
    <row r="273" spans="5:8" x14ac:dyDescent="0.2">
      <c r="E273" s="497"/>
      <c r="F273" s="497"/>
      <c r="G273" s="497"/>
      <c r="H273" s="840"/>
    </row>
    <row r="274" spans="5:8" x14ac:dyDescent="0.2">
      <c r="E274" s="497"/>
      <c r="F274" s="497"/>
      <c r="G274" s="497"/>
      <c r="H274" s="840"/>
    </row>
    <row r="275" spans="5:8" x14ac:dyDescent="0.2">
      <c r="E275" s="497"/>
      <c r="F275" s="497"/>
      <c r="G275" s="497"/>
      <c r="H275" s="840"/>
    </row>
    <row r="276" spans="5:8" x14ac:dyDescent="0.2">
      <c r="E276" s="497"/>
      <c r="F276" s="497"/>
      <c r="G276" s="497"/>
      <c r="H276" s="840"/>
    </row>
    <row r="277" spans="5:8" x14ac:dyDescent="0.2">
      <c r="E277" s="497"/>
      <c r="F277" s="497"/>
      <c r="G277" s="497"/>
      <c r="H277" s="840"/>
    </row>
    <row r="278" spans="5:8" x14ac:dyDescent="0.2">
      <c r="E278" s="497"/>
      <c r="F278" s="497"/>
      <c r="G278" s="497"/>
      <c r="H278" s="840"/>
    </row>
    <row r="279" spans="5:8" x14ac:dyDescent="0.2">
      <c r="E279" s="497"/>
      <c r="F279" s="497"/>
      <c r="G279" s="497"/>
      <c r="H279" s="840"/>
    </row>
    <row r="280" spans="5:8" x14ac:dyDescent="0.2">
      <c r="E280" s="497"/>
      <c r="F280" s="497"/>
      <c r="G280" s="497"/>
      <c r="H280" s="840"/>
    </row>
    <row r="281" spans="5:8" x14ac:dyDescent="0.2">
      <c r="E281" s="497"/>
      <c r="F281" s="497"/>
      <c r="G281" s="497"/>
      <c r="H281" s="840"/>
    </row>
    <row r="282" spans="5:8" x14ac:dyDescent="0.2">
      <c r="E282" s="497"/>
      <c r="F282" s="497"/>
      <c r="G282" s="497"/>
      <c r="H282" s="840"/>
    </row>
    <row r="283" spans="5:8" x14ac:dyDescent="0.2">
      <c r="E283" s="497"/>
      <c r="F283" s="497"/>
      <c r="G283" s="497"/>
      <c r="H283" s="840"/>
    </row>
    <row r="284" spans="5:8" x14ac:dyDescent="0.2">
      <c r="E284" s="497"/>
      <c r="F284" s="497"/>
      <c r="G284" s="497"/>
      <c r="H284" s="840"/>
    </row>
    <row r="285" spans="5:8" x14ac:dyDescent="0.2">
      <c r="E285" s="497"/>
      <c r="F285" s="497"/>
      <c r="G285" s="497"/>
      <c r="H285" s="840"/>
    </row>
    <row r="286" spans="5:8" x14ac:dyDescent="0.2">
      <c r="E286" s="497"/>
      <c r="F286" s="497"/>
      <c r="G286" s="497"/>
      <c r="H286" s="840"/>
    </row>
    <row r="287" spans="5:8" x14ac:dyDescent="0.2">
      <c r="E287" s="497"/>
      <c r="F287" s="497"/>
      <c r="G287" s="497"/>
      <c r="H287" s="840"/>
    </row>
    <row r="288" spans="5:8" x14ac:dyDescent="0.2">
      <c r="E288" s="497"/>
      <c r="F288" s="497"/>
      <c r="G288" s="497"/>
      <c r="H288" s="840"/>
    </row>
    <row r="289" spans="5:8" x14ac:dyDescent="0.2">
      <c r="E289" s="497"/>
      <c r="F289" s="497"/>
      <c r="G289" s="497"/>
      <c r="H289" s="840"/>
    </row>
    <row r="290" spans="5:8" x14ac:dyDescent="0.2">
      <c r="E290" s="497"/>
      <c r="F290" s="497"/>
      <c r="G290" s="497"/>
      <c r="H290" s="840"/>
    </row>
    <row r="291" spans="5:8" x14ac:dyDescent="0.2">
      <c r="E291" s="497"/>
      <c r="F291" s="497"/>
      <c r="G291" s="497"/>
      <c r="H291" s="840"/>
    </row>
    <row r="292" spans="5:8" x14ac:dyDescent="0.2">
      <c r="E292" s="497"/>
      <c r="F292" s="497"/>
      <c r="G292" s="497"/>
      <c r="H292" s="840"/>
    </row>
    <row r="293" spans="5:8" x14ac:dyDescent="0.2">
      <c r="E293" s="497"/>
      <c r="F293" s="497"/>
      <c r="G293" s="497"/>
      <c r="H293" s="840"/>
    </row>
    <row r="294" spans="5:8" x14ac:dyDescent="0.2">
      <c r="E294" s="497"/>
      <c r="F294" s="497"/>
      <c r="G294" s="497"/>
      <c r="H294" s="840"/>
    </row>
    <row r="295" spans="5:8" x14ac:dyDescent="0.2">
      <c r="E295" s="497"/>
      <c r="F295" s="497"/>
      <c r="G295" s="497"/>
      <c r="H295" s="840"/>
    </row>
    <row r="296" spans="5:8" x14ac:dyDescent="0.2">
      <c r="E296" s="497"/>
      <c r="F296" s="497"/>
      <c r="G296" s="497"/>
      <c r="H296" s="840"/>
    </row>
    <row r="297" spans="5:8" x14ac:dyDescent="0.2">
      <c r="E297" s="497"/>
      <c r="F297" s="497"/>
      <c r="G297" s="497"/>
      <c r="H297" s="840"/>
    </row>
    <row r="298" spans="5:8" x14ac:dyDescent="0.2">
      <c r="E298" s="497"/>
      <c r="F298" s="497"/>
      <c r="G298" s="497"/>
      <c r="H298" s="840"/>
    </row>
    <row r="299" spans="5:8" x14ac:dyDescent="0.2">
      <c r="E299" s="497"/>
      <c r="F299" s="497"/>
      <c r="G299" s="497"/>
      <c r="H299" s="840"/>
    </row>
    <row r="300" spans="5:8" x14ac:dyDescent="0.2">
      <c r="E300" s="497"/>
      <c r="F300" s="497"/>
      <c r="G300" s="497"/>
      <c r="H300" s="840"/>
    </row>
    <row r="301" spans="5:8" x14ac:dyDescent="0.2">
      <c r="E301" s="497"/>
      <c r="F301" s="497"/>
      <c r="G301" s="497"/>
      <c r="H301" s="840"/>
    </row>
    <row r="302" spans="5:8" x14ac:dyDescent="0.2">
      <c r="E302" s="497"/>
      <c r="F302" s="497"/>
      <c r="G302" s="497"/>
      <c r="H302" s="840"/>
    </row>
    <row r="303" spans="5:8" x14ac:dyDescent="0.2">
      <c r="E303" s="497"/>
      <c r="F303" s="497"/>
      <c r="G303" s="497"/>
      <c r="H303" s="840"/>
    </row>
    <row r="304" spans="5:8" x14ac:dyDescent="0.2">
      <c r="E304" s="497"/>
      <c r="F304" s="497"/>
      <c r="G304" s="497"/>
      <c r="H304" s="840"/>
    </row>
    <row r="305" spans="5:8" x14ac:dyDescent="0.2">
      <c r="E305" s="497"/>
      <c r="F305" s="497"/>
      <c r="G305" s="497"/>
      <c r="H305" s="840"/>
    </row>
    <row r="306" spans="5:8" x14ac:dyDescent="0.2">
      <c r="E306" s="497"/>
      <c r="F306" s="497"/>
      <c r="G306" s="497"/>
      <c r="H306" s="840"/>
    </row>
    <row r="307" spans="5:8" x14ac:dyDescent="0.2">
      <c r="E307" s="497"/>
      <c r="F307" s="497"/>
      <c r="G307" s="497"/>
      <c r="H307" s="840"/>
    </row>
    <row r="308" spans="5:8" x14ac:dyDescent="0.2">
      <c r="E308" s="497"/>
      <c r="F308" s="497"/>
      <c r="G308" s="497"/>
      <c r="H308" s="840"/>
    </row>
    <row r="309" spans="5:8" x14ac:dyDescent="0.2">
      <c r="E309" s="497"/>
      <c r="F309" s="497"/>
      <c r="G309" s="497"/>
      <c r="H309" s="840"/>
    </row>
    <row r="310" spans="5:8" x14ac:dyDescent="0.2">
      <c r="E310" s="497"/>
      <c r="F310" s="497"/>
      <c r="G310" s="497"/>
      <c r="H310" s="840"/>
    </row>
    <row r="311" spans="5:8" x14ac:dyDescent="0.2">
      <c r="E311" s="497"/>
      <c r="F311" s="497"/>
      <c r="G311" s="497"/>
      <c r="H311" s="840"/>
    </row>
    <row r="312" spans="5:8" x14ac:dyDescent="0.2">
      <c r="E312" s="497"/>
      <c r="F312" s="497"/>
      <c r="G312" s="497"/>
      <c r="H312" s="840"/>
    </row>
    <row r="313" spans="5:8" x14ac:dyDescent="0.2">
      <c r="E313" s="497"/>
      <c r="F313" s="497"/>
      <c r="G313" s="497"/>
      <c r="H313" s="840"/>
    </row>
    <row r="314" spans="5:8" x14ac:dyDescent="0.2">
      <c r="E314" s="497"/>
      <c r="F314" s="497"/>
      <c r="G314" s="497"/>
      <c r="H314" s="840"/>
    </row>
    <row r="315" spans="5:8" x14ac:dyDescent="0.2">
      <c r="E315" s="497"/>
      <c r="F315" s="497"/>
      <c r="G315" s="497"/>
      <c r="H315" s="840"/>
    </row>
    <row r="316" spans="5:8" x14ac:dyDescent="0.2">
      <c r="E316" s="497"/>
      <c r="F316" s="497"/>
      <c r="G316" s="497"/>
      <c r="H316" s="840"/>
    </row>
    <row r="317" spans="5:8" x14ac:dyDescent="0.2">
      <c r="E317" s="497"/>
      <c r="F317" s="497"/>
      <c r="G317" s="497"/>
      <c r="H317" s="840"/>
    </row>
    <row r="318" spans="5:8" x14ac:dyDescent="0.2">
      <c r="E318" s="497"/>
      <c r="F318" s="497"/>
      <c r="G318" s="497"/>
      <c r="H318" s="840"/>
    </row>
    <row r="319" spans="5:8" x14ac:dyDescent="0.2">
      <c r="E319" s="497"/>
      <c r="F319" s="497"/>
      <c r="G319" s="497"/>
      <c r="H319" s="840"/>
    </row>
    <row r="320" spans="5:8" x14ac:dyDescent="0.2">
      <c r="E320" s="497"/>
      <c r="F320" s="497"/>
      <c r="G320" s="497"/>
      <c r="H320" s="840"/>
    </row>
    <row r="321" spans="5:8" x14ac:dyDescent="0.2">
      <c r="E321" s="497"/>
      <c r="F321" s="497"/>
      <c r="G321" s="497"/>
      <c r="H321" s="840"/>
    </row>
    <row r="322" spans="5:8" x14ac:dyDescent="0.2">
      <c r="E322" s="497"/>
      <c r="F322" s="497"/>
      <c r="G322" s="497"/>
      <c r="H322" s="840"/>
    </row>
    <row r="323" spans="5:8" x14ac:dyDescent="0.2">
      <c r="E323" s="497"/>
      <c r="F323" s="497"/>
      <c r="G323" s="497"/>
      <c r="H323" s="840"/>
    </row>
    <row r="324" spans="5:8" x14ac:dyDescent="0.2">
      <c r="E324" s="497"/>
      <c r="F324" s="497"/>
      <c r="G324" s="497"/>
      <c r="H324" s="840"/>
    </row>
    <row r="325" spans="5:8" x14ac:dyDescent="0.2">
      <c r="E325" s="497"/>
      <c r="F325" s="497"/>
      <c r="G325" s="497"/>
      <c r="H325" s="840"/>
    </row>
    <row r="326" spans="5:8" x14ac:dyDescent="0.2">
      <c r="E326" s="497"/>
      <c r="F326" s="497"/>
      <c r="G326" s="497"/>
      <c r="H326" s="840"/>
    </row>
    <row r="327" spans="5:8" x14ac:dyDescent="0.2">
      <c r="E327" s="497"/>
      <c r="F327" s="497"/>
      <c r="G327" s="497"/>
      <c r="H327" s="840"/>
    </row>
    <row r="328" spans="5:8" x14ac:dyDescent="0.2">
      <c r="E328" s="497"/>
      <c r="F328" s="497"/>
      <c r="G328" s="497"/>
      <c r="H328" s="840"/>
    </row>
    <row r="329" spans="5:8" x14ac:dyDescent="0.2">
      <c r="E329" s="497"/>
      <c r="F329" s="497"/>
      <c r="G329" s="497"/>
      <c r="H329" s="840"/>
    </row>
    <row r="330" spans="5:8" x14ac:dyDescent="0.2">
      <c r="E330" s="497"/>
      <c r="F330" s="497"/>
      <c r="G330" s="497"/>
      <c r="H330" s="840"/>
    </row>
    <row r="331" spans="5:8" x14ac:dyDescent="0.2">
      <c r="E331" s="497"/>
      <c r="F331" s="497"/>
      <c r="G331" s="497"/>
      <c r="H331" s="840"/>
    </row>
    <row r="332" spans="5:8" x14ac:dyDescent="0.2">
      <c r="E332" s="497"/>
      <c r="F332" s="497"/>
      <c r="G332" s="497"/>
      <c r="H332" s="840"/>
    </row>
    <row r="333" spans="5:8" x14ac:dyDescent="0.2">
      <c r="E333" s="497"/>
      <c r="F333" s="497"/>
      <c r="G333" s="497"/>
      <c r="H333" s="840"/>
    </row>
    <row r="334" spans="5:8" x14ac:dyDescent="0.2">
      <c r="E334" s="497"/>
      <c r="F334" s="497"/>
      <c r="G334" s="497"/>
      <c r="H334" s="840"/>
    </row>
    <row r="335" spans="5:8" x14ac:dyDescent="0.2">
      <c r="E335" s="497"/>
      <c r="F335" s="497"/>
      <c r="G335" s="497"/>
      <c r="H335" s="840"/>
    </row>
    <row r="336" spans="5:8" x14ac:dyDescent="0.2">
      <c r="E336" s="497"/>
      <c r="F336" s="497"/>
      <c r="G336" s="497"/>
      <c r="H336" s="840"/>
    </row>
    <row r="337" spans="5:8" x14ac:dyDescent="0.2">
      <c r="E337" s="497"/>
      <c r="F337" s="497"/>
      <c r="G337" s="497"/>
      <c r="H337" s="840"/>
    </row>
    <row r="338" spans="5:8" x14ac:dyDescent="0.2">
      <c r="E338" s="497"/>
      <c r="F338" s="497"/>
      <c r="G338" s="497"/>
      <c r="H338" s="840"/>
    </row>
    <row r="339" spans="5:8" x14ac:dyDescent="0.2">
      <c r="E339" s="497"/>
      <c r="F339" s="497"/>
      <c r="G339" s="497"/>
      <c r="H339" s="840"/>
    </row>
    <row r="340" spans="5:8" x14ac:dyDescent="0.2">
      <c r="E340" s="497"/>
      <c r="F340" s="497"/>
      <c r="G340" s="497"/>
      <c r="H340" s="840"/>
    </row>
    <row r="341" spans="5:8" x14ac:dyDescent="0.2">
      <c r="E341" s="497"/>
      <c r="F341" s="497"/>
      <c r="G341" s="497"/>
      <c r="H341" s="840"/>
    </row>
    <row r="342" spans="5:8" x14ac:dyDescent="0.2">
      <c r="E342" s="497"/>
      <c r="F342" s="497"/>
      <c r="G342" s="497"/>
      <c r="H342" s="840"/>
    </row>
    <row r="343" spans="5:8" x14ac:dyDescent="0.2">
      <c r="E343" s="497"/>
      <c r="F343" s="497"/>
      <c r="G343" s="497"/>
      <c r="H343" s="840"/>
    </row>
    <row r="344" spans="5:8" x14ac:dyDescent="0.2">
      <c r="E344" s="497"/>
      <c r="F344" s="497"/>
      <c r="G344" s="497"/>
      <c r="H344" s="840"/>
    </row>
    <row r="345" spans="5:8" x14ac:dyDescent="0.2">
      <c r="E345" s="497"/>
      <c r="F345" s="497"/>
      <c r="G345" s="497"/>
      <c r="H345" s="840"/>
    </row>
    <row r="346" spans="5:8" x14ac:dyDescent="0.2">
      <c r="E346" s="497"/>
      <c r="F346" s="497"/>
      <c r="G346" s="497"/>
      <c r="H346" s="840"/>
    </row>
    <row r="347" spans="5:8" x14ac:dyDescent="0.2">
      <c r="E347" s="497"/>
      <c r="F347" s="497"/>
      <c r="G347" s="497"/>
      <c r="H347" s="840"/>
    </row>
    <row r="348" spans="5:8" x14ac:dyDescent="0.2">
      <c r="E348" s="497"/>
      <c r="F348" s="497"/>
      <c r="G348" s="497"/>
      <c r="H348" s="840"/>
    </row>
    <row r="349" spans="5:8" x14ac:dyDescent="0.2">
      <c r="E349" s="497"/>
      <c r="F349" s="497"/>
      <c r="G349" s="497"/>
      <c r="H349" s="840"/>
    </row>
    <row r="350" spans="5:8" x14ac:dyDescent="0.2">
      <c r="E350" s="497"/>
      <c r="F350" s="497"/>
      <c r="G350" s="497"/>
      <c r="H350" s="840"/>
    </row>
    <row r="351" spans="5:8" x14ac:dyDescent="0.2">
      <c r="E351" s="497"/>
      <c r="F351" s="497"/>
      <c r="G351" s="497"/>
      <c r="H351" s="840"/>
    </row>
    <row r="352" spans="5:8" x14ac:dyDescent="0.2">
      <c r="E352" s="497"/>
      <c r="F352" s="497"/>
      <c r="G352" s="497"/>
      <c r="H352" s="840"/>
    </row>
    <row r="353" spans="5:8" x14ac:dyDescent="0.2">
      <c r="E353" s="497"/>
      <c r="F353" s="497"/>
      <c r="G353" s="497"/>
      <c r="H353" s="840"/>
    </row>
    <row r="354" spans="5:8" x14ac:dyDescent="0.2">
      <c r="E354" s="497"/>
      <c r="F354" s="497"/>
      <c r="G354" s="497"/>
      <c r="H354" s="840"/>
    </row>
    <row r="355" spans="5:8" x14ac:dyDescent="0.2">
      <c r="E355" s="497"/>
      <c r="F355" s="497"/>
      <c r="G355" s="497"/>
      <c r="H355" s="840"/>
    </row>
    <row r="356" spans="5:8" x14ac:dyDescent="0.2">
      <c r="E356" s="497"/>
      <c r="F356" s="497"/>
      <c r="G356" s="497"/>
      <c r="H356" s="840"/>
    </row>
    <row r="357" spans="5:8" x14ac:dyDescent="0.2">
      <c r="E357" s="497"/>
      <c r="F357" s="497"/>
      <c r="G357" s="497"/>
      <c r="H357" s="840"/>
    </row>
    <row r="358" spans="5:8" x14ac:dyDescent="0.2">
      <c r="E358" s="497"/>
      <c r="F358" s="497"/>
      <c r="G358" s="497"/>
      <c r="H358" s="840"/>
    </row>
    <row r="359" spans="5:8" x14ac:dyDescent="0.2">
      <c r="E359" s="497"/>
      <c r="F359" s="497"/>
      <c r="G359" s="497"/>
      <c r="H359" s="840"/>
    </row>
    <row r="360" spans="5:8" x14ac:dyDescent="0.2">
      <c r="E360" s="497"/>
      <c r="F360" s="497"/>
      <c r="G360" s="497"/>
      <c r="H360" s="840"/>
    </row>
    <row r="361" spans="5:8" x14ac:dyDescent="0.2">
      <c r="E361" s="497"/>
      <c r="F361" s="497"/>
      <c r="G361" s="497"/>
      <c r="H361" s="840"/>
    </row>
    <row r="362" spans="5:8" x14ac:dyDescent="0.2">
      <c r="E362" s="497"/>
      <c r="F362" s="497"/>
      <c r="G362" s="497"/>
      <c r="H362" s="840"/>
    </row>
    <row r="363" spans="5:8" x14ac:dyDescent="0.2">
      <c r="E363" s="497"/>
      <c r="F363" s="497"/>
      <c r="G363" s="497"/>
      <c r="H363" s="840"/>
    </row>
    <row r="364" spans="5:8" x14ac:dyDescent="0.2">
      <c r="E364" s="497"/>
      <c r="F364" s="497"/>
      <c r="G364" s="497"/>
      <c r="H364" s="840"/>
    </row>
    <row r="365" spans="5:8" x14ac:dyDescent="0.2">
      <c r="E365" s="497"/>
      <c r="F365" s="497"/>
      <c r="G365" s="497"/>
      <c r="H365" s="840"/>
    </row>
    <row r="366" spans="5:8" x14ac:dyDescent="0.2">
      <c r="E366" s="497"/>
      <c r="F366" s="497"/>
      <c r="G366" s="497"/>
      <c r="H366" s="840"/>
    </row>
    <row r="367" spans="5:8" x14ac:dyDescent="0.2">
      <c r="E367" s="497"/>
      <c r="F367" s="497"/>
      <c r="G367" s="497"/>
      <c r="H367" s="840"/>
    </row>
    <row r="368" spans="5:8" x14ac:dyDescent="0.2">
      <c r="E368" s="497"/>
      <c r="F368" s="497"/>
      <c r="G368" s="497"/>
      <c r="H368" s="840"/>
    </row>
    <row r="369" spans="5:8" x14ac:dyDescent="0.2">
      <c r="E369" s="497"/>
      <c r="F369" s="497"/>
      <c r="G369" s="497"/>
      <c r="H369" s="840"/>
    </row>
    <row r="370" spans="5:8" x14ac:dyDescent="0.2">
      <c r="E370" s="497"/>
      <c r="F370" s="497"/>
      <c r="G370" s="497"/>
      <c r="H370" s="840"/>
    </row>
    <row r="371" spans="5:8" x14ac:dyDescent="0.2">
      <c r="E371" s="497"/>
      <c r="F371" s="497"/>
      <c r="G371" s="497"/>
      <c r="H371" s="840"/>
    </row>
    <row r="372" spans="5:8" x14ac:dyDescent="0.2">
      <c r="E372" s="497"/>
      <c r="F372" s="497"/>
      <c r="G372" s="497"/>
      <c r="H372" s="840"/>
    </row>
    <row r="373" spans="5:8" x14ac:dyDescent="0.2">
      <c r="E373" s="497"/>
      <c r="F373" s="497"/>
      <c r="G373" s="497"/>
      <c r="H373" s="840"/>
    </row>
    <row r="374" spans="5:8" x14ac:dyDescent="0.2">
      <c r="E374" s="497"/>
      <c r="F374" s="497"/>
      <c r="G374" s="497"/>
      <c r="H374" s="840"/>
    </row>
    <row r="375" spans="5:8" x14ac:dyDescent="0.2">
      <c r="E375" s="497"/>
      <c r="F375" s="497"/>
      <c r="G375" s="497"/>
      <c r="H375" s="840"/>
    </row>
    <row r="376" spans="5:8" x14ac:dyDescent="0.2">
      <c r="E376" s="497"/>
      <c r="F376" s="497"/>
      <c r="G376" s="497"/>
      <c r="H376" s="840"/>
    </row>
    <row r="377" spans="5:8" x14ac:dyDescent="0.2">
      <c r="E377" s="497"/>
      <c r="F377" s="497"/>
      <c r="G377" s="497"/>
      <c r="H377" s="840"/>
    </row>
    <row r="378" spans="5:8" x14ac:dyDescent="0.2">
      <c r="E378" s="497"/>
      <c r="F378" s="497"/>
      <c r="G378" s="497"/>
      <c r="H378" s="840"/>
    </row>
    <row r="379" spans="5:8" x14ac:dyDescent="0.2">
      <c r="E379" s="497"/>
      <c r="F379" s="497"/>
      <c r="G379" s="497"/>
      <c r="H379" s="840"/>
    </row>
    <row r="380" spans="5:8" x14ac:dyDescent="0.2">
      <c r="E380" s="497"/>
      <c r="F380" s="497"/>
      <c r="G380" s="497"/>
      <c r="H380" s="840"/>
    </row>
    <row r="381" spans="5:8" x14ac:dyDescent="0.2">
      <c r="E381" s="497"/>
      <c r="F381" s="497"/>
      <c r="G381" s="497"/>
      <c r="H381" s="840"/>
    </row>
    <row r="382" spans="5:8" x14ac:dyDescent="0.2">
      <c r="E382" s="497"/>
      <c r="F382" s="497"/>
      <c r="G382" s="497"/>
      <c r="H382" s="840"/>
    </row>
    <row r="383" spans="5:8" x14ac:dyDescent="0.2">
      <c r="E383" s="497"/>
      <c r="F383" s="497"/>
      <c r="G383" s="497"/>
      <c r="H383" s="840"/>
    </row>
    <row r="384" spans="5:8" x14ac:dyDescent="0.2">
      <c r="E384" s="497"/>
      <c r="F384" s="497"/>
      <c r="G384" s="497"/>
      <c r="H384" s="840"/>
    </row>
    <row r="385" spans="5:8" x14ac:dyDescent="0.2">
      <c r="E385" s="497"/>
      <c r="F385" s="497"/>
      <c r="G385" s="497"/>
      <c r="H385" s="840"/>
    </row>
    <row r="386" spans="5:8" x14ac:dyDescent="0.2">
      <c r="E386" s="497"/>
      <c r="F386" s="497"/>
      <c r="G386" s="497"/>
      <c r="H386" s="840"/>
    </row>
    <row r="387" spans="5:8" x14ac:dyDescent="0.2">
      <c r="E387" s="497"/>
      <c r="F387" s="497"/>
      <c r="G387" s="497"/>
      <c r="H387" s="840"/>
    </row>
    <row r="388" spans="5:8" x14ac:dyDescent="0.2">
      <c r="E388" s="497"/>
      <c r="F388" s="497"/>
      <c r="G388" s="497"/>
      <c r="H388" s="840"/>
    </row>
    <row r="389" spans="5:8" x14ac:dyDescent="0.2">
      <c r="E389" s="497"/>
      <c r="F389" s="497"/>
      <c r="G389" s="497"/>
      <c r="H389" s="840"/>
    </row>
    <row r="390" spans="5:8" x14ac:dyDescent="0.2">
      <c r="E390" s="497"/>
      <c r="F390" s="497"/>
      <c r="G390" s="497"/>
      <c r="H390" s="840"/>
    </row>
    <row r="391" spans="5:8" x14ac:dyDescent="0.2">
      <c r="E391" s="497"/>
      <c r="F391" s="497"/>
      <c r="G391" s="497"/>
      <c r="H391" s="840"/>
    </row>
    <row r="392" spans="5:8" x14ac:dyDescent="0.2">
      <c r="E392" s="497"/>
      <c r="F392" s="497"/>
      <c r="G392" s="497"/>
      <c r="H392" s="840"/>
    </row>
    <row r="393" spans="5:8" x14ac:dyDescent="0.2">
      <c r="E393" s="497"/>
      <c r="F393" s="497"/>
      <c r="G393" s="497"/>
      <c r="H393" s="840"/>
    </row>
    <row r="394" spans="5:8" x14ac:dyDescent="0.2">
      <c r="E394" s="497"/>
      <c r="F394" s="497"/>
      <c r="G394" s="497"/>
      <c r="H394" s="840"/>
    </row>
    <row r="395" spans="5:8" x14ac:dyDescent="0.2">
      <c r="E395" s="497"/>
      <c r="F395" s="497"/>
      <c r="G395" s="497"/>
      <c r="H395" s="840"/>
    </row>
    <row r="396" spans="5:8" x14ac:dyDescent="0.2">
      <c r="E396" s="497"/>
      <c r="F396" s="497"/>
      <c r="G396" s="497"/>
      <c r="H396" s="840"/>
    </row>
    <row r="397" spans="5:8" x14ac:dyDescent="0.2">
      <c r="E397" s="497"/>
      <c r="F397" s="497"/>
      <c r="G397" s="497"/>
      <c r="H397" s="840"/>
    </row>
    <row r="398" spans="5:8" x14ac:dyDescent="0.2">
      <c r="E398" s="497"/>
      <c r="F398" s="497"/>
      <c r="G398" s="497"/>
      <c r="H398" s="840"/>
    </row>
    <row r="399" spans="5:8" x14ac:dyDescent="0.2">
      <c r="E399" s="497"/>
      <c r="F399" s="497"/>
      <c r="G399" s="497"/>
      <c r="H399" s="840"/>
    </row>
    <row r="400" spans="5:8" x14ac:dyDescent="0.2">
      <c r="E400" s="497"/>
      <c r="F400" s="497"/>
      <c r="G400" s="497"/>
      <c r="H400" s="840"/>
    </row>
    <row r="401" spans="5:8" x14ac:dyDescent="0.2">
      <c r="E401" s="497"/>
      <c r="F401" s="497"/>
      <c r="G401" s="497"/>
      <c r="H401" s="840"/>
    </row>
    <row r="402" spans="5:8" x14ac:dyDescent="0.2">
      <c r="E402" s="497"/>
      <c r="F402" s="497"/>
      <c r="G402" s="497"/>
      <c r="H402" s="840"/>
    </row>
    <row r="403" spans="5:8" x14ac:dyDescent="0.2">
      <c r="E403" s="497"/>
      <c r="F403" s="497"/>
      <c r="G403" s="497"/>
      <c r="H403" s="840"/>
    </row>
    <row r="404" spans="5:8" x14ac:dyDescent="0.2">
      <c r="E404" s="497"/>
      <c r="F404" s="497"/>
      <c r="G404" s="497"/>
      <c r="H404" s="840"/>
    </row>
    <row r="405" spans="5:8" x14ac:dyDescent="0.2">
      <c r="E405" s="497"/>
      <c r="F405" s="497"/>
      <c r="G405" s="497"/>
      <c r="H405" s="840"/>
    </row>
    <row r="406" spans="5:8" x14ac:dyDescent="0.2">
      <c r="E406" s="497"/>
      <c r="F406" s="497"/>
      <c r="G406" s="497"/>
      <c r="H406" s="840"/>
    </row>
    <row r="407" spans="5:8" x14ac:dyDescent="0.2">
      <c r="E407" s="497"/>
      <c r="F407" s="497"/>
      <c r="G407" s="497"/>
      <c r="H407" s="840"/>
    </row>
    <row r="408" spans="5:8" x14ac:dyDescent="0.2">
      <c r="E408" s="497"/>
      <c r="F408" s="497"/>
      <c r="G408" s="497"/>
      <c r="H408" s="840"/>
    </row>
    <row r="409" spans="5:8" x14ac:dyDescent="0.2">
      <c r="E409" s="497"/>
      <c r="F409" s="497"/>
      <c r="G409" s="497"/>
      <c r="H409" s="840"/>
    </row>
    <row r="410" spans="5:8" x14ac:dyDescent="0.2">
      <c r="E410" s="497"/>
      <c r="F410" s="497"/>
      <c r="G410" s="497"/>
      <c r="H410" s="840"/>
    </row>
    <row r="411" spans="5:8" x14ac:dyDescent="0.2">
      <c r="E411" s="497"/>
      <c r="F411" s="497"/>
      <c r="G411" s="497"/>
      <c r="H411" s="840"/>
    </row>
    <row r="412" spans="5:8" x14ac:dyDescent="0.2">
      <c r="E412" s="497"/>
      <c r="F412" s="497"/>
      <c r="G412" s="497"/>
      <c r="H412" s="840"/>
    </row>
    <row r="413" spans="5:8" x14ac:dyDescent="0.2">
      <c r="E413" s="497"/>
      <c r="F413" s="497"/>
      <c r="G413" s="497"/>
      <c r="H413" s="840"/>
    </row>
    <row r="414" spans="5:8" x14ac:dyDescent="0.2">
      <c r="E414" s="497"/>
      <c r="F414" s="497"/>
      <c r="G414" s="497"/>
      <c r="H414" s="840"/>
    </row>
    <row r="415" spans="5:8" x14ac:dyDescent="0.2">
      <c r="E415" s="497"/>
      <c r="F415" s="497"/>
      <c r="G415" s="497"/>
      <c r="H415" s="840"/>
    </row>
    <row r="416" spans="5:8" x14ac:dyDescent="0.2">
      <c r="E416" s="497"/>
      <c r="F416" s="497"/>
      <c r="G416" s="497"/>
      <c r="H416" s="840"/>
    </row>
    <row r="417" spans="5:8" x14ac:dyDescent="0.2">
      <c r="E417" s="497"/>
      <c r="F417" s="497"/>
      <c r="G417" s="497"/>
      <c r="H417" s="840"/>
    </row>
    <row r="418" spans="5:8" x14ac:dyDescent="0.2">
      <c r="E418" s="497"/>
      <c r="F418" s="497"/>
      <c r="G418" s="497"/>
      <c r="H418" s="840"/>
    </row>
    <row r="419" spans="5:8" x14ac:dyDescent="0.2">
      <c r="E419" s="497"/>
      <c r="F419" s="497"/>
      <c r="G419" s="497"/>
      <c r="H419" s="840"/>
    </row>
    <row r="420" spans="5:8" x14ac:dyDescent="0.2">
      <c r="E420" s="497"/>
      <c r="F420" s="497"/>
      <c r="G420" s="497"/>
      <c r="H420" s="840"/>
    </row>
    <row r="421" spans="5:8" x14ac:dyDescent="0.2">
      <c r="E421" s="497"/>
      <c r="F421" s="497"/>
      <c r="G421" s="497"/>
      <c r="H421" s="840"/>
    </row>
    <row r="422" spans="5:8" x14ac:dyDescent="0.2">
      <c r="E422" s="497"/>
      <c r="F422" s="497"/>
      <c r="G422" s="497"/>
      <c r="H422" s="840"/>
    </row>
    <row r="423" spans="5:8" x14ac:dyDescent="0.2">
      <c r="E423" s="497"/>
      <c r="F423" s="497"/>
      <c r="G423" s="497"/>
      <c r="H423" s="840"/>
    </row>
    <row r="424" spans="5:8" x14ac:dyDescent="0.2">
      <c r="E424" s="497"/>
      <c r="F424" s="497"/>
      <c r="G424" s="497"/>
      <c r="H424" s="840"/>
    </row>
    <row r="425" spans="5:8" x14ac:dyDescent="0.2">
      <c r="E425" s="497"/>
      <c r="F425" s="497"/>
      <c r="G425" s="497"/>
      <c r="H425" s="840"/>
    </row>
    <row r="426" spans="5:8" x14ac:dyDescent="0.2">
      <c r="E426" s="497"/>
      <c r="F426" s="497"/>
      <c r="G426" s="497"/>
      <c r="H426" s="840"/>
    </row>
    <row r="427" spans="5:8" x14ac:dyDescent="0.2">
      <c r="E427" s="497"/>
      <c r="F427" s="497"/>
      <c r="G427" s="497"/>
      <c r="H427" s="840"/>
    </row>
    <row r="428" spans="5:8" x14ac:dyDescent="0.2">
      <c r="E428" s="497"/>
      <c r="F428" s="497"/>
      <c r="G428" s="497"/>
      <c r="H428" s="840"/>
    </row>
    <row r="429" spans="5:8" x14ac:dyDescent="0.2">
      <c r="E429" s="497"/>
      <c r="F429" s="497"/>
      <c r="G429" s="497"/>
      <c r="H429" s="840"/>
    </row>
    <row r="430" spans="5:8" x14ac:dyDescent="0.2">
      <c r="E430" s="497"/>
      <c r="F430" s="497"/>
      <c r="G430" s="497"/>
      <c r="H430" s="840"/>
    </row>
    <row r="431" spans="5:8" x14ac:dyDescent="0.2">
      <c r="E431" s="497"/>
      <c r="F431" s="497"/>
      <c r="G431" s="497"/>
      <c r="H431" s="840"/>
    </row>
    <row r="432" spans="5:8" x14ac:dyDescent="0.2">
      <c r="E432" s="497"/>
      <c r="F432" s="497"/>
      <c r="G432" s="497"/>
      <c r="H432" s="840"/>
    </row>
    <row r="433" spans="5:8" x14ac:dyDescent="0.2">
      <c r="E433" s="497"/>
      <c r="F433" s="497"/>
      <c r="G433" s="497"/>
      <c r="H433" s="840"/>
    </row>
    <row r="434" spans="5:8" x14ac:dyDescent="0.2">
      <c r="E434" s="497"/>
      <c r="F434" s="497"/>
      <c r="G434" s="497"/>
      <c r="H434" s="840"/>
    </row>
    <row r="435" spans="5:8" x14ac:dyDescent="0.2">
      <c r="E435" s="497"/>
      <c r="F435" s="497"/>
      <c r="G435" s="497"/>
      <c r="H435" s="840"/>
    </row>
    <row r="436" spans="5:8" x14ac:dyDescent="0.2">
      <c r="E436" s="497"/>
      <c r="F436" s="497"/>
      <c r="G436" s="497"/>
      <c r="H436" s="840"/>
    </row>
    <row r="437" spans="5:8" x14ac:dyDescent="0.2">
      <c r="E437" s="497"/>
      <c r="F437" s="497"/>
      <c r="G437" s="497"/>
      <c r="H437" s="840"/>
    </row>
    <row r="438" spans="5:8" x14ac:dyDescent="0.2">
      <c r="E438" s="497"/>
      <c r="F438" s="497"/>
      <c r="G438" s="497"/>
      <c r="H438" s="840"/>
    </row>
    <row r="439" spans="5:8" x14ac:dyDescent="0.2">
      <c r="E439" s="497"/>
      <c r="F439" s="497"/>
      <c r="G439" s="497"/>
      <c r="H439" s="840"/>
    </row>
    <row r="440" spans="5:8" x14ac:dyDescent="0.2">
      <c r="E440" s="497"/>
      <c r="F440" s="497"/>
      <c r="G440" s="497"/>
      <c r="H440" s="840"/>
    </row>
    <row r="441" spans="5:8" x14ac:dyDescent="0.2">
      <c r="E441" s="497"/>
      <c r="F441" s="497"/>
      <c r="G441" s="497"/>
      <c r="H441" s="840"/>
    </row>
    <row r="442" spans="5:8" x14ac:dyDescent="0.2">
      <c r="E442" s="497"/>
      <c r="F442" s="497"/>
      <c r="G442" s="497"/>
      <c r="H442" s="840"/>
    </row>
    <row r="443" spans="5:8" x14ac:dyDescent="0.2">
      <c r="E443" s="497"/>
      <c r="F443" s="497"/>
      <c r="G443" s="497"/>
      <c r="H443" s="840"/>
    </row>
    <row r="444" spans="5:8" x14ac:dyDescent="0.2">
      <c r="E444" s="497"/>
      <c r="F444" s="497"/>
      <c r="G444" s="497"/>
      <c r="H444" s="840"/>
    </row>
    <row r="445" spans="5:8" x14ac:dyDescent="0.2">
      <c r="E445" s="497"/>
      <c r="F445" s="497"/>
      <c r="G445" s="497"/>
      <c r="H445" s="840"/>
    </row>
    <row r="446" spans="5:8" x14ac:dyDescent="0.2">
      <c r="E446" s="497"/>
      <c r="F446" s="497"/>
      <c r="G446" s="497"/>
      <c r="H446" s="840"/>
    </row>
    <row r="447" spans="5:8" x14ac:dyDescent="0.2">
      <c r="E447" s="497"/>
      <c r="F447" s="497"/>
      <c r="G447" s="497"/>
      <c r="H447" s="840"/>
    </row>
    <row r="448" spans="5:8" x14ac:dyDescent="0.2">
      <c r="E448" s="497"/>
      <c r="F448" s="497"/>
      <c r="G448" s="497"/>
      <c r="H448" s="840"/>
    </row>
    <row r="449" spans="5:8" x14ac:dyDescent="0.2">
      <c r="E449" s="497"/>
      <c r="F449" s="497"/>
      <c r="G449" s="497"/>
      <c r="H449" s="840"/>
    </row>
    <row r="450" spans="5:8" x14ac:dyDescent="0.2">
      <c r="E450" s="497"/>
      <c r="F450" s="497"/>
      <c r="G450" s="497"/>
      <c r="H450" s="840"/>
    </row>
    <row r="451" spans="5:8" x14ac:dyDescent="0.2">
      <c r="E451" s="497"/>
      <c r="F451" s="497"/>
      <c r="G451" s="497"/>
      <c r="H451" s="840"/>
    </row>
    <row r="452" spans="5:8" x14ac:dyDescent="0.2">
      <c r="E452" s="497"/>
      <c r="F452" s="497"/>
      <c r="G452" s="497"/>
      <c r="H452" s="840"/>
    </row>
    <row r="453" spans="5:8" x14ac:dyDescent="0.2">
      <c r="E453" s="497"/>
      <c r="F453" s="497"/>
      <c r="G453" s="497"/>
      <c r="H453" s="840"/>
    </row>
    <row r="454" spans="5:8" x14ac:dyDescent="0.2">
      <c r="E454" s="497"/>
      <c r="F454" s="497"/>
      <c r="G454" s="497"/>
      <c r="H454" s="840"/>
    </row>
    <row r="455" spans="5:8" x14ac:dyDescent="0.2">
      <c r="E455" s="497"/>
      <c r="F455" s="497"/>
      <c r="G455" s="497"/>
      <c r="H455" s="840"/>
    </row>
    <row r="456" spans="5:8" x14ac:dyDescent="0.2">
      <c r="E456" s="497"/>
      <c r="F456" s="497"/>
      <c r="G456" s="497"/>
      <c r="H456" s="840"/>
    </row>
    <row r="457" spans="5:8" x14ac:dyDescent="0.2">
      <c r="E457" s="497"/>
      <c r="F457" s="497"/>
      <c r="G457" s="497"/>
      <c r="H457" s="840"/>
    </row>
    <row r="458" spans="5:8" x14ac:dyDescent="0.2">
      <c r="E458" s="497"/>
      <c r="F458" s="497"/>
      <c r="G458" s="497"/>
      <c r="H458" s="840"/>
    </row>
    <row r="459" spans="5:8" x14ac:dyDescent="0.2">
      <c r="E459" s="497"/>
      <c r="F459" s="497"/>
      <c r="G459" s="497"/>
      <c r="H459" s="840"/>
    </row>
    <row r="460" spans="5:8" x14ac:dyDescent="0.2">
      <c r="E460" s="497"/>
      <c r="F460" s="497"/>
      <c r="G460" s="497"/>
      <c r="H460" s="840"/>
    </row>
    <row r="461" spans="5:8" x14ac:dyDescent="0.2">
      <c r="E461" s="497"/>
      <c r="F461" s="497"/>
      <c r="G461" s="497"/>
      <c r="H461" s="840"/>
    </row>
    <row r="462" spans="5:8" x14ac:dyDescent="0.2">
      <c r="E462" s="497"/>
      <c r="F462" s="497"/>
      <c r="G462" s="497"/>
      <c r="H462" s="840"/>
    </row>
    <row r="463" spans="5:8" x14ac:dyDescent="0.2">
      <c r="E463" s="497"/>
      <c r="F463" s="497"/>
      <c r="G463" s="497"/>
      <c r="H463" s="840"/>
    </row>
    <row r="464" spans="5:8" x14ac:dyDescent="0.2">
      <c r="E464" s="497"/>
      <c r="F464" s="497"/>
      <c r="G464" s="497"/>
      <c r="H464" s="840"/>
    </row>
    <row r="465" spans="5:8" x14ac:dyDescent="0.2">
      <c r="E465" s="497"/>
      <c r="F465" s="497"/>
      <c r="G465" s="497"/>
      <c r="H465" s="840"/>
    </row>
    <row r="466" spans="5:8" x14ac:dyDescent="0.2">
      <c r="E466" s="497"/>
      <c r="F466" s="497"/>
      <c r="G466" s="497"/>
      <c r="H466" s="840"/>
    </row>
    <row r="467" spans="5:8" x14ac:dyDescent="0.2">
      <c r="E467" s="497"/>
      <c r="F467" s="497"/>
      <c r="G467" s="497"/>
      <c r="H467" s="840"/>
    </row>
    <row r="468" spans="5:8" x14ac:dyDescent="0.2">
      <c r="E468" s="497"/>
      <c r="F468" s="497"/>
      <c r="G468" s="497"/>
      <c r="H468" s="840"/>
    </row>
    <row r="469" spans="5:8" x14ac:dyDescent="0.2">
      <c r="E469" s="497"/>
      <c r="F469" s="497"/>
      <c r="G469" s="497"/>
      <c r="H469" s="840"/>
    </row>
    <row r="470" spans="5:8" x14ac:dyDescent="0.2">
      <c r="E470" s="497"/>
      <c r="F470" s="497"/>
      <c r="G470" s="497"/>
      <c r="H470" s="840"/>
    </row>
    <row r="471" spans="5:8" x14ac:dyDescent="0.2">
      <c r="E471" s="497"/>
      <c r="F471" s="497"/>
      <c r="G471" s="497"/>
      <c r="H471" s="840"/>
    </row>
    <row r="472" spans="5:8" x14ac:dyDescent="0.2">
      <c r="E472" s="497"/>
      <c r="F472" s="497"/>
      <c r="G472" s="497"/>
      <c r="H472" s="840"/>
    </row>
    <row r="473" spans="5:8" x14ac:dyDescent="0.2">
      <c r="E473" s="497"/>
      <c r="F473" s="497"/>
      <c r="G473" s="497"/>
      <c r="H473" s="840"/>
    </row>
    <row r="474" spans="5:8" x14ac:dyDescent="0.2">
      <c r="E474" s="497"/>
      <c r="F474" s="497"/>
      <c r="G474" s="497"/>
      <c r="H474" s="840"/>
    </row>
    <row r="475" spans="5:8" x14ac:dyDescent="0.2">
      <c r="E475" s="497"/>
      <c r="F475" s="497"/>
      <c r="G475" s="497"/>
      <c r="H475" s="840"/>
    </row>
    <row r="476" spans="5:8" x14ac:dyDescent="0.2">
      <c r="E476" s="497"/>
      <c r="F476" s="497"/>
      <c r="G476" s="497"/>
      <c r="H476" s="840"/>
    </row>
    <row r="477" spans="5:8" x14ac:dyDescent="0.2">
      <c r="E477" s="497"/>
      <c r="F477" s="497"/>
      <c r="G477" s="497"/>
      <c r="H477" s="840"/>
    </row>
    <row r="478" spans="5:8" x14ac:dyDescent="0.2">
      <c r="E478" s="497"/>
      <c r="F478" s="497"/>
      <c r="G478" s="497"/>
      <c r="H478" s="840"/>
    </row>
    <row r="479" spans="5:8" x14ac:dyDescent="0.2">
      <c r="E479" s="497"/>
      <c r="F479" s="497"/>
      <c r="G479" s="497"/>
      <c r="H479" s="840"/>
    </row>
    <row r="480" spans="5:8" x14ac:dyDescent="0.2">
      <c r="E480" s="497"/>
      <c r="F480" s="497"/>
      <c r="G480" s="497"/>
      <c r="H480" s="840"/>
    </row>
    <row r="481" spans="5:8" x14ac:dyDescent="0.2">
      <c r="E481" s="497"/>
      <c r="F481" s="497"/>
      <c r="G481" s="497"/>
      <c r="H481" s="840"/>
    </row>
    <row r="482" spans="5:8" x14ac:dyDescent="0.2">
      <c r="E482" s="497"/>
      <c r="F482" s="497"/>
      <c r="G482" s="497"/>
      <c r="H482" s="840"/>
    </row>
    <row r="483" spans="5:8" x14ac:dyDescent="0.2">
      <c r="E483" s="497"/>
      <c r="F483" s="497"/>
      <c r="G483" s="497"/>
      <c r="H483" s="840"/>
    </row>
    <row r="484" spans="5:8" x14ac:dyDescent="0.2">
      <c r="E484" s="497"/>
      <c r="F484" s="497"/>
      <c r="G484" s="497"/>
      <c r="H484" s="840"/>
    </row>
    <row r="485" spans="5:8" x14ac:dyDescent="0.2">
      <c r="E485" s="497"/>
      <c r="F485" s="497"/>
      <c r="G485" s="497"/>
      <c r="H485" s="840"/>
    </row>
    <row r="486" spans="5:8" x14ac:dyDescent="0.2">
      <c r="E486" s="497"/>
      <c r="F486" s="497"/>
      <c r="G486" s="497"/>
      <c r="H486" s="840"/>
    </row>
    <row r="487" spans="5:8" x14ac:dyDescent="0.2">
      <c r="E487" s="497"/>
      <c r="F487" s="497"/>
      <c r="G487" s="497"/>
      <c r="H487" s="840"/>
    </row>
    <row r="488" spans="5:8" x14ac:dyDescent="0.2">
      <c r="E488" s="497"/>
      <c r="F488" s="497"/>
      <c r="G488" s="497"/>
      <c r="H488" s="840"/>
    </row>
    <row r="489" spans="5:8" x14ac:dyDescent="0.2">
      <c r="E489" s="497"/>
      <c r="F489" s="497"/>
      <c r="G489" s="497"/>
      <c r="H489" s="840"/>
    </row>
    <row r="490" spans="5:8" x14ac:dyDescent="0.2">
      <c r="E490" s="497"/>
      <c r="F490" s="497"/>
      <c r="G490" s="497"/>
      <c r="H490" s="840"/>
    </row>
    <row r="491" spans="5:8" x14ac:dyDescent="0.2">
      <c r="E491" s="497"/>
      <c r="F491" s="497"/>
      <c r="G491" s="497"/>
      <c r="H491" s="840"/>
    </row>
    <row r="492" spans="5:8" x14ac:dyDescent="0.2">
      <c r="E492" s="497"/>
      <c r="F492" s="497"/>
      <c r="G492" s="497"/>
      <c r="H492" s="840"/>
    </row>
    <row r="493" spans="5:8" x14ac:dyDescent="0.2">
      <c r="E493" s="497"/>
      <c r="F493" s="497"/>
      <c r="G493" s="497"/>
      <c r="H493" s="840"/>
    </row>
    <row r="494" spans="5:8" x14ac:dyDescent="0.2">
      <c r="E494" s="497"/>
      <c r="F494" s="497"/>
      <c r="G494" s="497"/>
      <c r="H494" s="840"/>
    </row>
    <row r="495" spans="5:8" x14ac:dyDescent="0.2">
      <c r="E495" s="497"/>
      <c r="F495" s="497"/>
      <c r="G495" s="497"/>
      <c r="H495" s="840"/>
    </row>
    <row r="496" spans="5:8" x14ac:dyDescent="0.2">
      <c r="E496" s="497"/>
      <c r="F496" s="497"/>
      <c r="G496" s="497"/>
      <c r="H496" s="840"/>
    </row>
    <row r="497" spans="5:8" x14ac:dyDescent="0.2">
      <c r="E497" s="497"/>
      <c r="F497" s="497"/>
      <c r="G497" s="497"/>
      <c r="H497" s="840"/>
    </row>
    <row r="498" spans="5:8" x14ac:dyDescent="0.2">
      <c r="E498" s="497"/>
      <c r="F498" s="497"/>
      <c r="G498" s="497"/>
      <c r="H498" s="840"/>
    </row>
    <row r="499" spans="5:8" x14ac:dyDescent="0.2">
      <c r="E499" s="497"/>
      <c r="F499" s="497"/>
      <c r="G499" s="497"/>
      <c r="H499" s="840"/>
    </row>
    <row r="500" spans="5:8" x14ac:dyDescent="0.2">
      <c r="E500" s="497"/>
      <c r="F500" s="497"/>
      <c r="G500" s="497"/>
      <c r="H500" s="840"/>
    </row>
    <row r="501" spans="5:8" x14ac:dyDescent="0.2">
      <c r="E501" s="497"/>
      <c r="F501" s="497"/>
      <c r="G501" s="497"/>
      <c r="H501" s="840"/>
    </row>
    <row r="502" spans="5:8" x14ac:dyDescent="0.2">
      <c r="E502" s="497"/>
      <c r="F502" s="497"/>
      <c r="G502" s="497"/>
      <c r="H502" s="840"/>
    </row>
    <row r="503" spans="5:8" x14ac:dyDescent="0.2">
      <c r="E503" s="497"/>
      <c r="F503" s="497"/>
      <c r="G503" s="497"/>
      <c r="H503" s="840"/>
    </row>
    <row r="504" spans="5:8" x14ac:dyDescent="0.2">
      <c r="E504" s="497"/>
      <c r="F504" s="497"/>
      <c r="G504" s="497"/>
      <c r="H504" s="840"/>
    </row>
    <row r="505" spans="5:8" x14ac:dyDescent="0.2">
      <c r="E505" s="497"/>
      <c r="F505" s="497"/>
      <c r="G505" s="497"/>
      <c r="H505" s="840"/>
    </row>
    <row r="506" spans="5:8" x14ac:dyDescent="0.2">
      <c r="E506" s="497"/>
      <c r="F506" s="497"/>
      <c r="G506" s="497"/>
      <c r="H506" s="840"/>
    </row>
    <row r="507" spans="5:8" x14ac:dyDescent="0.2">
      <c r="E507" s="497"/>
      <c r="F507" s="497"/>
      <c r="G507" s="497"/>
      <c r="H507" s="840"/>
    </row>
    <row r="508" spans="5:8" x14ac:dyDescent="0.2">
      <c r="E508" s="497"/>
      <c r="F508" s="497"/>
      <c r="G508" s="497"/>
      <c r="H508" s="840"/>
    </row>
    <row r="509" spans="5:8" x14ac:dyDescent="0.2">
      <c r="E509" s="497"/>
      <c r="F509" s="497"/>
      <c r="G509" s="497"/>
      <c r="H509" s="840"/>
    </row>
    <row r="510" spans="5:8" x14ac:dyDescent="0.2">
      <c r="E510" s="497"/>
      <c r="F510" s="497"/>
      <c r="G510" s="497"/>
      <c r="H510" s="840"/>
    </row>
    <row r="511" spans="5:8" x14ac:dyDescent="0.2">
      <c r="E511" s="497"/>
      <c r="F511" s="497"/>
      <c r="G511" s="497"/>
      <c r="H511" s="840"/>
    </row>
    <row r="512" spans="5:8" x14ac:dyDescent="0.2">
      <c r="E512" s="497"/>
      <c r="F512" s="497"/>
      <c r="G512" s="497"/>
      <c r="H512" s="840"/>
    </row>
    <row r="513" spans="5:8" x14ac:dyDescent="0.2">
      <c r="E513" s="497"/>
      <c r="F513" s="497"/>
      <c r="G513" s="497"/>
      <c r="H513" s="840"/>
    </row>
    <row r="514" spans="5:8" x14ac:dyDescent="0.2">
      <c r="E514" s="497"/>
      <c r="F514" s="497"/>
      <c r="G514" s="497"/>
      <c r="H514" s="840"/>
    </row>
    <row r="515" spans="5:8" x14ac:dyDescent="0.2">
      <c r="E515" s="497"/>
      <c r="F515" s="497"/>
      <c r="G515" s="497"/>
      <c r="H515" s="840"/>
    </row>
    <row r="516" spans="5:8" x14ac:dyDescent="0.2">
      <c r="E516" s="497"/>
      <c r="F516" s="497"/>
      <c r="G516" s="497"/>
      <c r="H516" s="840"/>
    </row>
    <row r="517" spans="5:8" x14ac:dyDescent="0.2">
      <c r="E517" s="497"/>
      <c r="F517" s="497"/>
      <c r="G517" s="497"/>
      <c r="H517" s="840"/>
    </row>
    <row r="518" spans="5:8" x14ac:dyDescent="0.2">
      <c r="E518" s="497"/>
      <c r="F518" s="497"/>
      <c r="G518" s="497"/>
      <c r="H518" s="840"/>
    </row>
    <row r="519" spans="5:8" x14ac:dyDescent="0.2">
      <c r="E519" s="497"/>
      <c r="F519" s="497"/>
      <c r="G519" s="497"/>
      <c r="H519" s="840"/>
    </row>
    <row r="520" spans="5:8" x14ac:dyDescent="0.2">
      <c r="E520" s="497"/>
      <c r="F520" s="497"/>
      <c r="G520" s="497"/>
      <c r="H520" s="840"/>
    </row>
    <row r="521" spans="5:8" x14ac:dyDescent="0.2">
      <c r="E521" s="497"/>
      <c r="F521" s="497"/>
      <c r="G521" s="497"/>
      <c r="H521" s="840"/>
    </row>
    <row r="522" spans="5:8" x14ac:dyDescent="0.2">
      <c r="E522" s="497"/>
      <c r="F522" s="497"/>
      <c r="G522" s="497"/>
      <c r="H522" s="840"/>
    </row>
    <row r="523" spans="5:8" x14ac:dyDescent="0.2">
      <c r="E523" s="497"/>
      <c r="F523" s="497"/>
      <c r="G523" s="497"/>
      <c r="H523" s="840"/>
    </row>
    <row r="524" spans="5:8" x14ac:dyDescent="0.2">
      <c r="E524" s="497"/>
      <c r="F524" s="497"/>
      <c r="G524" s="497"/>
      <c r="H524" s="840"/>
    </row>
    <row r="525" spans="5:8" x14ac:dyDescent="0.2">
      <c r="E525" s="497"/>
      <c r="F525" s="497"/>
      <c r="G525" s="497"/>
      <c r="H525" s="840"/>
    </row>
    <row r="526" spans="5:8" x14ac:dyDescent="0.2">
      <c r="E526" s="497"/>
      <c r="F526" s="497"/>
      <c r="G526" s="497"/>
      <c r="H526" s="840"/>
    </row>
    <row r="527" spans="5:8" x14ac:dyDescent="0.2">
      <c r="E527" s="497"/>
      <c r="F527" s="497"/>
      <c r="G527" s="497"/>
      <c r="H527" s="840"/>
    </row>
    <row r="528" spans="5:8" x14ac:dyDescent="0.2">
      <c r="E528" s="497"/>
      <c r="F528" s="497"/>
      <c r="G528" s="497"/>
      <c r="H528" s="840"/>
    </row>
    <row r="529" spans="5:8" x14ac:dyDescent="0.2">
      <c r="E529" s="497"/>
      <c r="F529" s="497"/>
      <c r="G529" s="497"/>
      <c r="H529" s="840"/>
    </row>
    <row r="530" spans="5:8" x14ac:dyDescent="0.2">
      <c r="E530" s="497"/>
      <c r="F530" s="497"/>
      <c r="G530" s="497"/>
      <c r="H530" s="840"/>
    </row>
    <row r="531" spans="5:8" x14ac:dyDescent="0.2">
      <c r="E531" s="497"/>
      <c r="F531" s="497"/>
      <c r="G531" s="497"/>
      <c r="H531" s="840"/>
    </row>
    <row r="532" spans="5:8" x14ac:dyDescent="0.2">
      <c r="E532" s="497"/>
      <c r="F532" s="497"/>
      <c r="G532" s="497"/>
      <c r="H532" s="840"/>
    </row>
    <row r="533" spans="5:8" x14ac:dyDescent="0.2">
      <c r="E533" s="497"/>
      <c r="F533" s="497"/>
      <c r="G533" s="497"/>
      <c r="H533" s="840"/>
    </row>
    <row r="534" spans="5:8" x14ac:dyDescent="0.2">
      <c r="E534" s="497"/>
      <c r="F534" s="497"/>
      <c r="G534" s="497"/>
      <c r="H534" s="840"/>
    </row>
    <row r="535" spans="5:8" x14ac:dyDescent="0.2">
      <c r="E535" s="497"/>
      <c r="F535" s="497"/>
      <c r="G535" s="497"/>
      <c r="H535" s="840"/>
    </row>
    <row r="536" spans="5:8" x14ac:dyDescent="0.2">
      <c r="E536" s="497"/>
      <c r="F536" s="497"/>
      <c r="G536" s="497"/>
      <c r="H536" s="840"/>
    </row>
    <row r="537" spans="5:8" x14ac:dyDescent="0.2">
      <c r="E537" s="497"/>
      <c r="F537" s="497"/>
      <c r="G537" s="497"/>
      <c r="H537" s="840"/>
    </row>
    <row r="538" spans="5:8" x14ac:dyDescent="0.2">
      <c r="E538" s="497"/>
      <c r="F538" s="497"/>
      <c r="G538" s="497"/>
      <c r="H538" s="840"/>
    </row>
    <row r="539" spans="5:8" x14ac:dyDescent="0.2">
      <c r="E539" s="497"/>
      <c r="F539" s="497"/>
      <c r="G539" s="497"/>
      <c r="H539" s="840"/>
    </row>
    <row r="540" spans="5:8" x14ac:dyDescent="0.2">
      <c r="E540" s="497"/>
      <c r="F540" s="497"/>
      <c r="G540" s="497"/>
      <c r="H540" s="840"/>
    </row>
    <row r="541" spans="5:8" x14ac:dyDescent="0.2">
      <c r="E541" s="497"/>
      <c r="F541" s="497"/>
      <c r="G541" s="497"/>
      <c r="H541" s="840"/>
    </row>
    <row r="542" spans="5:8" x14ac:dyDescent="0.2">
      <c r="E542" s="497"/>
      <c r="F542" s="497"/>
      <c r="G542" s="497"/>
      <c r="H542" s="840"/>
    </row>
    <row r="543" spans="5:8" x14ac:dyDescent="0.2">
      <c r="E543" s="497"/>
      <c r="F543" s="497"/>
      <c r="G543" s="497"/>
      <c r="H543" s="840"/>
    </row>
    <row r="544" spans="5:8" x14ac:dyDescent="0.2">
      <c r="E544" s="497"/>
      <c r="F544" s="497"/>
      <c r="G544" s="497"/>
      <c r="H544" s="840"/>
    </row>
    <row r="545" spans="5:8" x14ac:dyDescent="0.2">
      <c r="E545" s="497"/>
      <c r="F545" s="497"/>
      <c r="G545" s="497"/>
      <c r="H545" s="840"/>
    </row>
    <row r="546" spans="5:8" x14ac:dyDescent="0.2">
      <c r="E546" s="497"/>
      <c r="F546" s="497"/>
      <c r="G546" s="497"/>
      <c r="H546" s="840"/>
    </row>
    <row r="547" spans="5:8" x14ac:dyDescent="0.2">
      <c r="E547" s="497"/>
      <c r="F547" s="497"/>
      <c r="G547" s="497"/>
      <c r="H547" s="840"/>
    </row>
    <row r="548" spans="5:8" x14ac:dyDescent="0.2">
      <c r="E548" s="497"/>
      <c r="F548" s="497"/>
      <c r="G548" s="497"/>
      <c r="H548" s="840"/>
    </row>
    <row r="549" spans="5:8" x14ac:dyDescent="0.2">
      <c r="E549" s="497"/>
      <c r="F549" s="497"/>
      <c r="G549" s="497"/>
      <c r="H549" s="840"/>
    </row>
    <row r="550" spans="5:8" x14ac:dyDescent="0.2">
      <c r="E550" s="497"/>
      <c r="F550" s="497"/>
      <c r="G550" s="497"/>
      <c r="H550" s="840"/>
    </row>
    <row r="551" spans="5:8" x14ac:dyDescent="0.2">
      <c r="E551" s="497"/>
      <c r="F551" s="497"/>
      <c r="G551" s="497"/>
      <c r="H551" s="840"/>
    </row>
    <row r="552" spans="5:8" x14ac:dyDescent="0.2">
      <c r="E552" s="497"/>
      <c r="F552" s="497"/>
      <c r="G552" s="497"/>
      <c r="H552" s="840"/>
    </row>
    <row r="553" spans="5:8" x14ac:dyDescent="0.2">
      <c r="E553" s="497"/>
      <c r="F553" s="497"/>
      <c r="G553" s="497"/>
      <c r="H553" s="840"/>
    </row>
    <row r="554" spans="5:8" x14ac:dyDescent="0.2">
      <c r="E554" s="497"/>
      <c r="F554" s="497"/>
      <c r="G554" s="497"/>
      <c r="H554" s="840"/>
    </row>
    <row r="555" spans="5:8" x14ac:dyDescent="0.2">
      <c r="E555" s="497"/>
      <c r="F555" s="497"/>
      <c r="G555" s="497"/>
      <c r="H555" s="840"/>
    </row>
    <row r="556" spans="5:8" x14ac:dyDescent="0.2">
      <c r="E556" s="497"/>
      <c r="F556" s="497"/>
      <c r="G556" s="497"/>
      <c r="H556" s="840"/>
    </row>
    <row r="557" spans="5:8" x14ac:dyDescent="0.2">
      <c r="E557" s="497"/>
      <c r="F557" s="497"/>
      <c r="G557" s="497"/>
      <c r="H557" s="840"/>
    </row>
    <row r="558" spans="5:8" x14ac:dyDescent="0.2">
      <c r="E558" s="497"/>
      <c r="F558" s="497"/>
      <c r="G558" s="497"/>
      <c r="H558" s="840"/>
    </row>
    <row r="559" spans="5:8" x14ac:dyDescent="0.2">
      <c r="E559" s="497"/>
      <c r="F559" s="497"/>
      <c r="G559" s="497"/>
      <c r="H559" s="840"/>
    </row>
    <row r="560" spans="5:8" x14ac:dyDescent="0.2">
      <c r="E560" s="497"/>
      <c r="F560" s="497"/>
      <c r="G560" s="497"/>
      <c r="H560" s="840"/>
    </row>
    <row r="561" spans="5:8" x14ac:dyDescent="0.2">
      <c r="E561" s="497"/>
      <c r="F561" s="497"/>
      <c r="G561" s="497"/>
      <c r="H561" s="840"/>
    </row>
    <row r="562" spans="5:8" x14ac:dyDescent="0.2">
      <c r="E562" s="497"/>
      <c r="F562" s="497"/>
      <c r="G562" s="497"/>
      <c r="H562" s="840"/>
    </row>
    <row r="563" spans="5:8" x14ac:dyDescent="0.2">
      <c r="E563" s="497"/>
      <c r="F563" s="497"/>
      <c r="G563" s="497"/>
      <c r="H563" s="840"/>
    </row>
    <row r="564" spans="5:8" x14ac:dyDescent="0.2">
      <c r="E564" s="497"/>
      <c r="F564" s="497"/>
      <c r="G564" s="497"/>
      <c r="H564" s="840"/>
    </row>
    <row r="565" spans="5:8" x14ac:dyDescent="0.2">
      <c r="E565" s="497"/>
      <c r="F565" s="497"/>
      <c r="G565" s="497"/>
      <c r="H565" s="840"/>
    </row>
    <row r="566" spans="5:8" x14ac:dyDescent="0.2">
      <c r="E566" s="497"/>
      <c r="F566" s="497"/>
      <c r="G566" s="497"/>
      <c r="H566" s="840"/>
    </row>
    <row r="567" spans="5:8" x14ac:dyDescent="0.2">
      <c r="E567" s="497"/>
      <c r="F567" s="497"/>
      <c r="G567" s="497"/>
      <c r="H567" s="840"/>
    </row>
    <row r="568" spans="5:8" x14ac:dyDescent="0.2">
      <c r="E568" s="497"/>
      <c r="F568" s="497"/>
      <c r="G568" s="497"/>
      <c r="H568" s="840"/>
    </row>
    <row r="569" spans="5:8" x14ac:dyDescent="0.2">
      <c r="E569" s="497"/>
      <c r="F569" s="497"/>
      <c r="G569" s="497"/>
      <c r="H569" s="840"/>
    </row>
    <row r="570" spans="5:8" x14ac:dyDescent="0.2">
      <c r="E570" s="497"/>
      <c r="F570" s="497"/>
      <c r="G570" s="497"/>
      <c r="H570" s="840"/>
    </row>
    <row r="571" spans="5:8" x14ac:dyDescent="0.2">
      <c r="E571" s="497"/>
      <c r="F571" s="497"/>
      <c r="G571" s="497"/>
      <c r="H571" s="840"/>
    </row>
    <row r="572" spans="5:8" x14ac:dyDescent="0.2">
      <c r="E572" s="497"/>
      <c r="F572" s="497"/>
      <c r="G572" s="497"/>
      <c r="H572" s="840"/>
    </row>
    <row r="573" spans="5:8" x14ac:dyDescent="0.2">
      <c r="E573" s="497"/>
      <c r="F573" s="497"/>
      <c r="G573" s="497"/>
      <c r="H573" s="840"/>
    </row>
    <row r="574" spans="5:8" x14ac:dyDescent="0.2">
      <c r="E574" s="497"/>
      <c r="F574" s="497"/>
      <c r="G574" s="497"/>
      <c r="H574" s="840"/>
    </row>
    <row r="575" spans="5:8" x14ac:dyDescent="0.2">
      <c r="E575" s="497"/>
      <c r="F575" s="497"/>
      <c r="G575" s="497"/>
      <c r="H575" s="840"/>
    </row>
    <row r="576" spans="5:8" x14ac:dyDescent="0.2">
      <c r="E576" s="497"/>
      <c r="F576" s="497"/>
      <c r="G576" s="497"/>
      <c r="H576" s="840"/>
    </row>
    <row r="577" spans="5:8" x14ac:dyDescent="0.2">
      <c r="E577" s="497"/>
      <c r="F577" s="497"/>
      <c r="G577" s="497"/>
      <c r="H577" s="840"/>
    </row>
    <row r="578" spans="5:8" x14ac:dyDescent="0.2">
      <c r="E578" s="497"/>
      <c r="F578" s="497"/>
      <c r="G578" s="497"/>
      <c r="H578" s="840"/>
    </row>
    <row r="579" spans="5:8" x14ac:dyDescent="0.2">
      <c r="E579" s="497"/>
      <c r="F579" s="497"/>
      <c r="G579" s="497"/>
      <c r="H579" s="840"/>
    </row>
    <row r="580" spans="5:8" x14ac:dyDescent="0.2">
      <c r="E580" s="497"/>
      <c r="F580" s="497"/>
      <c r="G580" s="497"/>
      <c r="H580" s="840"/>
    </row>
    <row r="581" spans="5:8" x14ac:dyDescent="0.2">
      <c r="E581" s="497"/>
      <c r="F581" s="497"/>
      <c r="G581" s="497"/>
      <c r="H581" s="840"/>
    </row>
    <row r="582" spans="5:8" x14ac:dyDescent="0.2">
      <c r="E582" s="497"/>
      <c r="F582" s="497"/>
      <c r="G582" s="497"/>
      <c r="H582" s="840"/>
    </row>
    <row r="583" spans="5:8" x14ac:dyDescent="0.2">
      <c r="E583" s="497"/>
      <c r="F583" s="497"/>
      <c r="G583" s="497"/>
      <c r="H583" s="840"/>
    </row>
    <row r="584" spans="5:8" x14ac:dyDescent="0.2">
      <c r="E584" s="497"/>
      <c r="F584" s="497"/>
      <c r="G584" s="497"/>
      <c r="H584" s="840"/>
    </row>
    <row r="585" spans="5:8" x14ac:dyDescent="0.2">
      <c r="E585" s="497"/>
      <c r="F585" s="497"/>
      <c r="G585" s="497"/>
      <c r="H585" s="840"/>
    </row>
    <row r="586" spans="5:8" x14ac:dyDescent="0.2">
      <c r="E586" s="497"/>
      <c r="F586" s="497"/>
      <c r="G586" s="497"/>
      <c r="H586" s="840"/>
    </row>
    <row r="587" spans="5:8" x14ac:dyDescent="0.2">
      <c r="E587" s="497"/>
      <c r="F587" s="497"/>
      <c r="G587" s="497"/>
      <c r="H587" s="840"/>
    </row>
    <row r="588" spans="5:8" x14ac:dyDescent="0.2">
      <c r="E588" s="497"/>
      <c r="F588" s="497"/>
      <c r="G588" s="497"/>
      <c r="H588" s="840"/>
    </row>
    <row r="589" spans="5:8" x14ac:dyDescent="0.2">
      <c r="E589" s="497"/>
      <c r="F589" s="497"/>
      <c r="G589" s="497"/>
      <c r="H589" s="840"/>
    </row>
    <row r="590" spans="5:8" x14ac:dyDescent="0.2">
      <c r="E590" s="497"/>
      <c r="F590" s="497"/>
      <c r="G590" s="497"/>
      <c r="H590" s="840"/>
    </row>
    <row r="591" spans="5:8" x14ac:dyDescent="0.2">
      <c r="E591" s="497"/>
      <c r="F591" s="497"/>
      <c r="G591" s="497"/>
      <c r="H591" s="840"/>
    </row>
    <row r="592" spans="5:8" x14ac:dyDescent="0.2">
      <c r="E592" s="497"/>
      <c r="F592" s="497"/>
      <c r="G592" s="497"/>
      <c r="H592" s="840"/>
    </row>
    <row r="593" spans="5:8" x14ac:dyDescent="0.2">
      <c r="E593" s="497"/>
      <c r="F593" s="497"/>
      <c r="G593" s="497"/>
      <c r="H593" s="840"/>
    </row>
    <row r="594" spans="5:8" x14ac:dyDescent="0.2">
      <c r="E594" s="497"/>
      <c r="F594" s="497"/>
      <c r="G594" s="497"/>
      <c r="H594" s="840"/>
    </row>
    <row r="595" spans="5:8" x14ac:dyDescent="0.2">
      <c r="E595" s="497"/>
      <c r="F595" s="497"/>
      <c r="G595" s="497"/>
      <c r="H595" s="840"/>
    </row>
    <row r="596" spans="5:8" x14ac:dyDescent="0.2">
      <c r="E596" s="497"/>
      <c r="F596" s="497"/>
      <c r="G596" s="497"/>
      <c r="H596" s="840"/>
    </row>
    <row r="597" spans="5:8" x14ac:dyDescent="0.2">
      <c r="E597" s="497"/>
      <c r="F597" s="497"/>
      <c r="G597" s="497"/>
      <c r="H597" s="840"/>
    </row>
    <row r="598" spans="5:8" x14ac:dyDescent="0.2">
      <c r="E598" s="497"/>
      <c r="F598" s="497"/>
      <c r="G598" s="497"/>
      <c r="H598" s="840"/>
    </row>
    <row r="599" spans="5:8" x14ac:dyDescent="0.2">
      <c r="E599" s="497"/>
      <c r="F599" s="497"/>
      <c r="G599" s="497"/>
      <c r="H599" s="840"/>
    </row>
    <row r="600" spans="5:8" x14ac:dyDescent="0.2">
      <c r="E600" s="497"/>
      <c r="F600" s="497"/>
      <c r="G600" s="497"/>
      <c r="H600" s="840"/>
    </row>
    <row r="601" spans="5:8" x14ac:dyDescent="0.2">
      <c r="E601" s="497"/>
      <c r="F601" s="497"/>
      <c r="G601" s="497"/>
      <c r="H601" s="840"/>
    </row>
    <row r="602" spans="5:8" x14ac:dyDescent="0.2">
      <c r="E602" s="497"/>
      <c r="F602" s="497"/>
      <c r="G602" s="497"/>
      <c r="H602" s="840"/>
    </row>
    <row r="603" spans="5:8" x14ac:dyDescent="0.2">
      <c r="E603" s="497"/>
      <c r="F603" s="497"/>
      <c r="G603" s="497"/>
      <c r="H603" s="840"/>
    </row>
    <row r="604" spans="5:8" x14ac:dyDescent="0.2">
      <c r="E604" s="497"/>
      <c r="F604" s="497"/>
      <c r="G604" s="497"/>
      <c r="H604" s="840"/>
    </row>
    <row r="605" spans="5:8" x14ac:dyDescent="0.2">
      <c r="E605" s="497"/>
      <c r="F605" s="497"/>
      <c r="G605" s="497"/>
      <c r="H605" s="840"/>
    </row>
    <row r="606" spans="5:8" x14ac:dyDescent="0.2">
      <c r="E606" s="497"/>
      <c r="F606" s="497"/>
      <c r="G606" s="497"/>
      <c r="H606" s="840"/>
    </row>
    <row r="607" spans="5:8" x14ac:dyDescent="0.2">
      <c r="E607" s="497"/>
      <c r="F607" s="497"/>
      <c r="G607" s="497"/>
      <c r="H607" s="840"/>
    </row>
    <row r="608" spans="5:8" x14ac:dyDescent="0.2">
      <c r="E608" s="497"/>
      <c r="F608" s="497"/>
      <c r="G608" s="497"/>
      <c r="H608" s="840"/>
    </row>
    <row r="609" spans="5:8" x14ac:dyDescent="0.2">
      <c r="E609" s="497"/>
      <c r="F609" s="497"/>
      <c r="G609" s="497"/>
      <c r="H609" s="840"/>
    </row>
    <row r="610" spans="5:8" x14ac:dyDescent="0.2">
      <c r="E610" s="497"/>
      <c r="F610" s="497"/>
      <c r="G610" s="497"/>
      <c r="H610" s="840"/>
    </row>
    <row r="611" spans="5:8" x14ac:dyDescent="0.2">
      <c r="E611" s="497"/>
      <c r="F611" s="497"/>
      <c r="G611" s="497"/>
      <c r="H611" s="840"/>
    </row>
    <row r="612" spans="5:8" x14ac:dyDescent="0.2">
      <c r="E612" s="497"/>
      <c r="F612" s="497"/>
      <c r="G612" s="497"/>
      <c r="H612" s="840"/>
    </row>
    <row r="613" spans="5:8" x14ac:dyDescent="0.2">
      <c r="E613" s="497"/>
      <c r="F613" s="497"/>
      <c r="G613" s="497"/>
      <c r="H613" s="840"/>
    </row>
    <row r="614" spans="5:8" x14ac:dyDescent="0.2">
      <c r="E614" s="497"/>
      <c r="F614" s="497"/>
      <c r="G614" s="497"/>
      <c r="H614" s="840"/>
    </row>
    <row r="615" spans="5:8" x14ac:dyDescent="0.2">
      <c r="E615" s="497"/>
      <c r="F615" s="497"/>
      <c r="G615" s="497"/>
      <c r="H615" s="840"/>
    </row>
    <row r="616" spans="5:8" x14ac:dyDescent="0.2">
      <c r="E616" s="497"/>
      <c r="F616" s="497"/>
      <c r="G616" s="497"/>
      <c r="H616" s="840"/>
    </row>
    <row r="617" spans="5:8" x14ac:dyDescent="0.2">
      <c r="E617" s="497"/>
      <c r="F617" s="497"/>
      <c r="G617" s="497"/>
      <c r="H617" s="840"/>
    </row>
    <row r="618" spans="5:8" x14ac:dyDescent="0.2">
      <c r="E618" s="497"/>
      <c r="F618" s="497"/>
      <c r="G618" s="497"/>
      <c r="H618" s="840"/>
    </row>
    <row r="619" spans="5:8" x14ac:dyDescent="0.2">
      <c r="E619" s="497"/>
      <c r="F619" s="497"/>
      <c r="G619" s="497"/>
      <c r="H619" s="840"/>
    </row>
    <row r="620" spans="5:8" x14ac:dyDescent="0.2">
      <c r="E620" s="497"/>
      <c r="F620" s="497"/>
      <c r="G620" s="497"/>
      <c r="H620" s="840"/>
    </row>
    <row r="621" spans="5:8" x14ac:dyDescent="0.2">
      <c r="E621" s="497"/>
      <c r="F621" s="497"/>
      <c r="G621" s="497"/>
      <c r="H621" s="840"/>
    </row>
    <row r="622" spans="5:8" x14ac:dyDescent="0.2">
      <c r="E622" s="497"/>
      <c r="F622" s="497"/>
      <c r="G622" s="497"/>
      <c r="H622" s="840"/>
    </row>
    <row r="623" spans="5:8" x14ac:dyDescent="0.2">
      <c r="E623" s="497"/>
      <c r="F623" s="497"/>
      <c r="G623" s="497"/>
      <c r="H623" s="840"/>
    </row>
    <row r="624" spans="5:8" x14ac:dyDescent="0.2">
      <c r="E624" s="497"/>
      <c r="F624" s="497"/>
      <c r="G624" s="497"/>
      <c r="H624" s="840"/>
    </row>
    <row r="625" spans="5:8" x14ac:dyDescent="0.2">
      <c r="E625" s="497"/>
      <c r="F625" s="497"/>
      <c r="G625" s="497"/>
      <c r="H625" s="840"/>
    </row>
    <row r="626" spans="5:8" x14ac:dyDescent="0.2">
      <c r="E626" s="497"/>
      <c r="F626" s="497"/>
      <c r="G626" s="497"/>
      <c r="H626" s="840"/>
    </row>
    <row r="627" spans="5:8" x14ac:dyDescent="0.2">
      <c r="E627" s="497"/>
      <c r="F627" s="497"/>
      <c r="G627" s="497"/>
      <c r="H627" s="840"/>
    </row>
    <row r="628" spans="5:8" x14ac:dyDescent="0.2">
      <c r="E628" s="497"/>
      <c r="F628" s="497"/>
      <c r="G628" s="497"/>
      <c r="H628" s="840"/>
    </row>
    <row r="629" spans="5:8" x14ac:dyDescent="0.2">
      <c r="E629" s="497"/>
      <c r="F629" s="497"/>
      <c r="G629" s="497"/>
      <c r="H629" s="840"/>
    </row>
    <row r="630" spans="5:8" x14ac:dyDescent="0.2">
      <c r="E630" s="497"/>
      <c r="F630" s="497"/>
      <c r="G630" s="497"/>
      <c r="H630" s="840"/>
    </row>
    <row r="631" spans="5:8" x14ac:dyDescent="0.2">
      <c r="E631" s="497"/>
      <c r="F631" s="497"/>
      <c r="G631" s="497"/>
      <c r="H631" s="840"/>
    </row>
    <row r="632" spans="5:8" x14ac:dyDescent="0.2">
      <c r="E632" s="497"/>
      <c r="F632" s="497"/>
      <c r="G632" s="497"/>
      <c r="H632" s="840"/>
    </row>
    <row r="633" spans="5:8" x14ac:dyDescent="0.2">
      <c r="E633" s="497"/>
      <c r="F633" s="497"/>
      <c r="G633" s="497"/>
      <c r="H633" s="840"/>
    </row>
    <row r="634" spans="5:8" x14ac:dyDescent="0.2">
      <c r="E634" s="497"/>
      <c r="F634" s="497"/>
      <c r="G634" s="497"/>
      <c r="H634" s="840"/>
    </row>
  </sheetData>
  <sheetProtection algorithmName="SHA-512" hashValue="fUFOIC4BCPJZk/do6JBKr8DRrYh3g+FO4H3v658nHPe0m6akTpGreSjWUnX5z8s2YEKl//j/KkC3bSNSFS7K7g==" saltValue="ulaQUuq8llM4vl1AoLrxQA==" spinCount="100000" sheet="1" autoFilter="0"/>
  <autoFilter ref="E3:H105" xr:uid="{00000000-0009-0000-0000-00000A000000}"/>
  <mergeCells count="81">
    <mergeCell ref="AD74:AD77"/>
    <mergeCell ref="AE74:AE77"/>
    <mergeCell ref="AD78:AD81"/>
    <mergeCell ref="AE78:AE81"/>
    <mergeCell ref="AD30:AD33"/>
    <mergeCell ref="AD34:AD37"/>
    <mergeCell ref="AE34:AE37"/>
    <mergeCell ref="AD70:AD73"/>
    <mergeCell ref="AE70:AE73"/>
    <mergeCell ref="AD100:AD105"/>
    <mergeCell ref="AE100:AE105"/>
    <mergeCell ref="AD82:AD85"/>
    <mergeCell ref="AE82:AE85"/>
    <mergeCell ref="AD86:AD89"/>
    <mergeCell ref="AE86:AE89"/>
    <mergeCell ref="AD90:AD93"/>
    <mergeCell ref="AE90:AE93"/>
    <mergeCell ref="AD94:AD99"/>
    <mergeCell ref="AE94:AE99"/>
    <mergeCell ref="B30:B33"/>
    <mergeCell ref="A18:A21"/>
    <mergeCell ref="AD14:AD17"/>
    <mergeCell ref="AE14:AE17"/>
    <mergeCell ref="AD3:AE3"/>
    <mergeCell ref="AE6:AE9"/>
    <mergeCell ref="AD10:AD13"/>
    <mergeCell ref="AE10:AE13"/>
    <mergeCell ref="AD6:AD9"/>
    <mergeCell ref="AD18:AD21"/>
    <mergeCell ref="AE18:AE21"/>
    <mergeCell ref="AD22:AD25"/>
    <mergeCell ref="AE22:AE25"/>
    <mergeCell ref="AD26:AD29"/>
    <mergeCell ref="AE26:AE29"/>
    <mergeCell ref="AE30:AE33"/>
    <mergeCell ref="A34:A37"/>
    <mergeCell ref="B34:B37"/>
    <mergeCell ref="A14:A17"/>
    <mergeCell ref="B14:B17"/>
    <mergeCell ref="A100:A105"/>
    <mergeCell ref="B100:B105"/>
    <mergeCell ref="A30:A33"/>
    <mergeCell ref="B22:B25"/>
    <mergeCell ref="A26:A29"/>
    <mergeCell ref="B26:B29"/>
    <mergeCell ref="B70:B73"/>
    <mergeCell ref="A22:A25"/>
    <mergeCell ref="A70:A73"/>
    <mergeCell ref="A74:A77"/>
    <mergeCell ref="A94:A99"/>
    <mergeCell ref="B94:B99"/>
    <mergeCell ref="A1:B2"/>
    <mergeCell ref="B18:B21"/>
    <mergeCell ref="K3:M3"/>
    <mergeCell ref="A3:B3"/>
    <mergeCell ref="A10:A13"/>
    <mergeCell ref="B10:B13"/>
    <mergeCell ref="A6:A9"/>
    <mergeCell ref="B6:B9"/>
    <mergeCell ref="K1:M1"/>
    <mergeCell ref="K2:M2"/>
    <mergeCell ref="E1:H2"/>
    <mergeCell ref="A90:A93"/>
    <mergeCell ref="B90:B93"/>
    <mergeCell ref="B74:B77"/>
    <mergeCell ref="A82:A85"/>
    <mergeCell ref="B82:B85"/>
    <mergeCell ref="A78:A81"/>
    <mergeCell ref="A86:A89"/>
    <mergeCell ref="B86:B89"/>
    <mergeCell ref="B78:B81"/>
    <mergeCell ref="N22:P23"/>
    <mergeCell ref="AD1:AE2"/>
    <mergeCell ref="AH1:AJ2"/>
    <mergeCell ref="AK1:AN3"/>
    <mergeCell ref="N18:N21"/>
    <mergeCell ref="O18:O21"/>
    <mergeCell ref="N1:P1"/>
    <mergeCell ref="N2:O17"/>
    <mergeCell ref="P2:P17"/>
    <mergeCell ref="P18:P21"/>
  </mergeCells>
  <phoneticPr fontId="40" type="noConversion"/>
  <conditionalFormatting sqref="M4:M5 M30:M37 M44:M45 M52:M53 M60:M61 M68:M69">
    <cfRule type="cellIs" dxfId="775" priority="214" stopIfTrue="1" operator="equal">
      <formula>"OK"</formula>
    </cfRule>
    <cfRule type="cellIs" dxfId="774" priority="215" stopIfTrue="1" operator="equal">
      <formula>"BIT OLD MAYBE"</formula>
    </cfRule>
    <cfRule type="cellIs" dxfId="773" priority="216" stopIfTrue="1" operator="equal">
      <formula>"TOO YOUNG"</formula>
    </cfRule>
  </conditionalFormatting>
  <conditionalFormatting sqref="K4:K105">
    <cfRule type="cellIs" dxfId="772" priority="217" stopIfTrue="1" operator="between">
      <formula>8</formula>
      <formula>1</formula>
    </cfRule>
  </conditionalFormatting>
  <conditionalFormatting sqref="M6:M29 M38:M43 M46:M51 M54:M59 M62:M67 M70:M93">
    <cfRule type="cellIs" dxfId="771" priority="218" stopIfTrue="1" operator="equal">
      <formula>"OK"</formula>
    </cfRule>
    <cfRule type="cellIs" dxfId="770" priority="219" stopIfTrue="1" operator="equal">
      <formula>"NOT ELIGIBLE"</formula>
    </cfRule>
    <cfRule type="cellIs" dxfId="769" priority="220" stopIfTrue="1" operator="equal">
      <formula>"TOO YOUNG"</formula>
    </cfRule>
  </conditionalFormatting>
  <conditionalFormatting sqref="M94:M105">
    <cfRule type="cellIs" dxfId="768" priority="210" stopIfTrue="1" operator="equal">
      <formula>"OK"</formula>
    </cfRule>
    <cfRule type="cellIs" dxfId="767" priority="211" stopIfTrue="1" operator="equal">
      <formula>"BIT OLD MAYBE"</formula>
    </cfRule>
    <cfRule type="cellIs" dxfId="766" priority="212" stopIfTrue="1" operator="equal">
      <formula>"TOO YOUNG"</formula>
    </cfRule>
  </conditionalFormatting>
  <conditionalFormatting sqref="AH1:AJ1 AH3:AJ3 AH4:AN105">
    <cfRule type="cellIs" dxfId="765" priority="104" stopIfTrue="1" operator="equal">
      <formula>0</formula>
    </cfRule>
  </conditionalFormatting>
  <conditionalFormatting sqref="E106:G65536 E35:G35 E33:G33">
    <cfRule type="cellIs" dxfId="764" priority="46" stopIfTrue="1" operator="equal">
      <formula>0</formula>
    </cfRule>
  </conditionalFormatting>
  <conditionalFormatting sqref="P2">
    <cfRule type="cellIs" dxfId="763" priority="50" operator="greaterThan">
      <formula>0</formula>
    </cfRule>
  </conditionalFormatting>
  <conditionalFormatting sqref="N18:O21">
    <cfRule type="cellIs" dxfId="762" priority="49" operator="greaterThan">
      <formula>0</formula>
    </cfRule>
  </conditionalFormatting>
  <conditionalFormatting sqref="P18">
    <cfRule type="cellIs" dxfId="761" priority="48" operator="greaterThan">
      <formula>0</formula>
    </cfRule>
  </conditionalFormatting>
  <conditionalFormatting sqref="P2">
    <cfRule type="cellIs" dxfId="760" priority="47" operator="greaterThan">
      <formula>"A"</formula>
    </cfRule>
  </conditionalFormatting>
  <conditionalFormatting sqref="F4:G17 F86:G87 F53:G53 F89:G93 F95:G100 F63:G68 F102:G105 F55:G60 F73:G81 F70:G70">
    <cfRule type="cellIs" dxfId="759" priority="25" stopIfTrue="1" operator="equal">
      <formula>0</formula>
    </cfRule>
  </conditionalFormatting>
  <conditionalFormatting sqref="E4:E18 E20:E31 E83:E87 E51 E89:E93 E42:E45 E95:E100 E63:E64 E53 E66:E68 E102:E105 E55:E60 E73:E81 E47:E49 E37:E40 E70">
    <cfRule type="cellIs" dxfId="758" priority="24" stopIfTrue="1" operator="equal">
      <formula>0</formula>
    </cfRule>
  </conditionalFormatting>
  <conditionalFormatting sqref="E19">
    <cfRule type="cellIs" dxfId="757" priority="23" stopIfTrue="1" operator="equal">
      <formula>0</formula>
    </cfRule>
  </conditionalFormatting>
  <conditionalFormatting sqref="F18:G21">
    <cfRule type="cellIs" dxfId="756" priority="22" stopIfTrue="1" operator="equal">
      <formula>0</formula>
    </cfRule>
  </conditionalFormatting>
  <conditionalFormatting sqref="N2">
    <cfRule type="cellIs" dxfId="755" priority="41" operator="greaterThan">
      <formula>0</formula>
    </cfRule>
  </conditionalFormatting>
  <conditionalFormatting sqref="F26:G29">
    <cfRule type="cellIs" dxfId="754" priority="20" stopIfTrue="1" operator="equal">
      <formula>0</formula>
    </cfRule>
  </conditionalFormatting>
  <conditionalFormatting sqref="F22:G25">
    <cfRule type="cellIs" dxfId="753" priority="19" stopIfTrue="1" operator="equal">
      <formula>0</formula>
    </cfRule>
  </conditionalFormatting>
  <conditionalFormatting sqref="F82:G85">
    <cfRule type="cellIs" dxfId="752" priority="18" stopIfTrue="1" operator="equal">
      <formula>0</formula>
    </cfRule>
  </conditionalFormatting>
  <conditionalFormatting sqref="E82 E65 E41">
    <cfRule type="cellIs" dxfId="751" priority="17" stopIfTrue="1" operator="equal">
      <formula>0</formula>
    </cfRule>
  </conditionalFormatting>
  <conditionalFormatting sqref="E94 E88 E52 E50 E32">
    <cfRule type="cellIs" dxfId="750" priority="16" stopIfTrue="1" operator="equal">
      <formula>0</formula>
    </cfRule>
  </conditionalFormatting>
  <conditionalFormatting sqref="F94:G94 F88:G88 F52:G52 F50:G50 F32:G32">
    <cfRule type="cellIs" dxfId="749" priority="15" stopIfTrue="1" operator="equal">
      <formula>0</formula>
    </cfRule>
  </conditionalFormatting>
  <conditionalFormatting sqref="F101:G101 F61:G61">
    <cfRule type="cellIs" dxfId="748" priority="14" stopIfTrue="1" operator="equal">
      <formula>0</formula>
    </cfRule>
  </conditionalFormatting>
  <conditionalFormatting sqref="E101 E61">
    <cfRule type="cellIs" dxfId="747" priority="13" stopIfTrue="1" operator="equal">
      <formula>0</formula>
    </cfRule>
  </conditionalFormatting>
  <conditionalFormatting sqref="F54:G54">
    <cfRule type="cellIs" dxfId="746" priority="12" stopIfTrue="1" operator="equal">
      <formula>0</formula>
    </cfRule>
  </conditionalFormatting>
  <conditionalFormatting sqref="E54">
    <cfRule type="cellIs" dxfId="745" priority="11" stopIfTrue="1" operator="equal">
      <formula>0</formula>
    </cfRule>
  </conditionalFormatting>
  <conditionalFormatting sqref="F71:G71">
    <cfRule type="cellIs" dxfId="744" priority="10" stopIfTrue="1" operator="equal">
      <formula>0</formula>
    </cfRule>
  </conditionalFormatting>
  <conditionalFormatting sqref="E71">
    <cfRule type="cellIs" dxfId="743" priority="9" stopIfTrue="1" operator="equal">
      <formula>0</formula>
    </cfRule>
  </conditionalFormatting>
  <conditionalFormatting sqref="F72:G72 F62:G62 F46:G46">
    <cfRule type="cellIs" dxfId="742" priority="8" stopIfTrue="1" operator="equal">
      <formula>0</formula>
    </cfRule>
  </conditionalFormatting>
  <conditionalFormatting sqref="E3:G3">
    <cfRule type="cellIs" dxfId="741" priority="27" stopIfTrue="1" operator="equal">
      <formula>0</formula>
    </cfRule>
  </conditionalFormatting>
  <conditionalFormatting sqref="F47:G49 F30:G31 F51:G51 F37:G43">
    <cfRule type="cellIs" dxfId="740" priority="26" stopIfTrue="1" operator="equal">
      <formula>0</formula>
    </cfRule>
  </conditionalFormatting>
  <conditionalFormatting sqref="F44:G45">
    <cfRule type="cellIs" dxfId="739" priority="21" stopIfTrue="1" operator="equal">
      <formula>0</formula>
    </cfRule>
  </conditionalFormatting>
  <conditionalFormatting sqref="E72 E62 E46">
    <cfRule type="cellIs" dxfId="738" priority="7" stopIfTrue="1" operator="equal">
      <formula>0</formula>
    </cfRule>
  </conditionalFormatting>
  <conditionalFormatting sqref="F36:G36">
    <cfRule type="cellIs" dxfId="737" priority="4" stopIfTrue="1" operator="equal">
      <formula>0</formula>
    </cfRule>
  </conditionalFormatting>
  <conditionalFormatting sqref="E36">
    <cfRule type="cellIs" dxfId="736" priority="3" stopIfTrue="1" operator="equal">
      <formula>0</formula>
    </cfRule>
  </conditionalFormatting>
  <conditionalFormatting sqref="F69:G69">
    <cfRule type="cellIs" dxfId="735" priority="2" stopIfTrue="1" operator="equal">
      <formula>0</formula>
    </cfRule>
  </conditionalFormatting>
  <conditionalFormatting sqref="E69">
    <cfRule type="cellIs" dxfId="734" priority="1" stopIfTrue="1" operator="equal">
      <formula>0</formula>
    </cfRule>
  </conditionalFormatting>
  <dataValidations count="9">
    <dataValidation allowBlank="1" showInputMessage="1" showErrorMessage="1" promptTitle="DRAG &amp; DROP IS NOT PERMITTED" sqref="J4:J101" xr:uid="{00000000-0002-0000-0A00-000000000000}"/>
    <dataValidation allowBlank="1" showInputMessage="1" showErrorMessage="1" promptTitle="IF EMPTY" prompt="Please add the row title GIVEN NAME in this box (See Left)" sqref="F3" xr:uid="{00000000-0002-0000-0A00-000001000000}"/>
    <dataValidation allowBlank="1" showInputMessage="1" showErrorMessage="1" promptTitle="IF EMPTY" prompt="Please add the row title FAMILY NAME in this box (See Left)" sqref="G3" xr:uid="{00000000-0002-0000-0A00-000002000000}"/>
    <dataValidation allowBlank="1" showInputMessage="1" showErrorMessage="1" promptTitle="IF EMPTY" prompt="Please add the row title ASA NO in this box (See Left)" sqref="E3" xr:uid="{00000000-0002-0000-0A00-000003000000}"/>
    <dataValidation allowBlank="1" showInputMessage="1" showErrorMessage="1" promptTitle="IF EMPTY" prompt="Please add the row title D.O.B. in this box (See Left)" sqref="H3" xr:uid="{00000000-0002-0000-0A00-000004000000}"/>
    <dataValidation allowBlank="1" showInputMessage="1" showErrorMessage="1" prompt="Enter the swimmers Family Name as registered with the ASA" sqref="G4 G52" xr:uid="{00000000-0002-0000-0A00-000005000000}"/>
    <dataValidation allowBlank="1" showInputMessage="1" showErrorMessage="1" prompt="Enter the Swimmers Given name (1st Name) as registered with the ASA_x000a_" sqref="F4 F52" xr:uid="{00000000-0002-0000-0A00-000006000000}"/>
    <dataValidation allowBlank="1" showInputMessage="1" showErrorMessage="1" prompt="Enter the Swimmers Date of birth.  Day, Month, Year  _x000a_ie 21/11/2011" sqref="H4 H52" xr:uid="{00000000-0002-0000-0A00-000007000000}"/>
    <dataValidation allowBlank="1" showInputMessage="1" showErrorMessage="1" error="You must now &quot;undo&quot; drag and drop" sqref="F53:H53 F5:H5" xr:uid="{00000000-0002-0000-0A00-000008000000}"/>
  </dataValidations>
  <hyperlinks>
    <hyperlink ref="N18" location="'Gala Setup'!G2" tooltip="Go to Gala Set-up Sheet" display="'Gala Setup'!G2" xr:uid="{00000000-0004-0000-0A00-000000000000}"/>
    <hyperlink ref="O18" location="Recording!C26" tooltip="Gala Recording Sheet" display="RETURN TO RECORDING SHEET" xr:uid="{00000000-0004-0000-0A00-000001000000}"/>
    <hyperlink ref="P18:P21" location="'Lane Timer sheets'!D1" tooltip="Go to lane timer sheets" display="Lane Timer Sheets" xr:uid="{00000000-0004-0000-0A00-000002000000}"/>
  </hyperlinks>
  <pageMargins left="0.75" right="0.75" top="1" bottom="1" header="0.5" footer="0.5"/>
  <pageSetup paperSize="9" scale="64" orientation="portrait" horizontalDpi="4294967294"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tabColor rgb="FFFFC000"/>
  </sheetPr>
  <dimension ref="A1:AO634"/>
  <sheetViews>
    <sheetView showZeros="0" zoomScale="80" zoomScaleNormal="80" workbookViewId="0">
      <selection activeCell="G4" sqref="G4:H105"/>
    </sheetView>
  </sheetViews>
  <sheetFormatPr defaultRowHeight="12.75" x14ac:dyDescent="0.2"/>
  <cols>
    <col min="1" max="1" width="4.5703125" customWidth="1"/>
    <col min="2" max="2" width="26.140625" customWidth="1"/>
    <col min="3" max="3" width="2.28515625" hidden="1" customWidth="1"/>
    <col min="4" max="4" width="3.7109375" hidden="1" customWidth="1"/>
    <col min="5" max="5" width="9.85546875" style="434" customWidth="1"/>
    <col min="6" max="6" width="23.7109375" style="434" customWidth="1"/>
    <col min="7" max="7" width="33.85546875" style="434" customWidth="1"/>
    <col min="8" max="8" width="12.140625" style="841" customWidth="1"/>
    <col min="9" max="10" width="12.140625" hidden="1" customWidth="1"/>
    <col min="11" max="11" width="10.85546875" customWidth="1"/>
    <col min="12" max="12" width="12.28515625" hidden="1" customWidth="1"/>
    <col min="13" max="13" width="17.7109375" customWidth="1"/>
    <col min="14" max="15" width="14.7109375" customWidth="1"/>
    <col min="16" max="16" width="29.7109375" customWidth="1"/>
    <col min="17" max="29" width="8.85546875" customWidth="1"/>
    <col min="30" max="30" width="4.5703125" customWidth="1"/>
    <col min="31" max="31" width="26" customWidth="1"/>
    <col min="32" max="32" width="2.28515625" hidden="1" customWidth="1"/>
    <col min="33" max="33" width="3.7109375" hidden="1" customWidth="1"/>
    <col min="34" max="34" width="9.85546875" customWidth="1"/>
    <col min="35" max="35" width="23.7109375" customWidth="1"/>
    <col min="36" max="36" width="34.28515625" customWidth="1"/>
    <col min="37" max="40" width="8.7109375" customWidth="1"/>
    <col min="41" max="41" width="125.85546875" customWidth="1"/>
    <col min="42" max="42" width="17.7109375" customWidth="1"/>
  </cols>
  <sheetData>
    <row r="1" spans="1:41" ht="43.15" customHeight="1" thickBot="1" x14ac:dyDescent="0.25">
      <c r="A1" s="1685" t="s">
        <v>3053</v>
      </c>
      <c r="B1" s="1686"/>
      <c r="C1" s="265"/>
      <c r="D1" s="266"/>
      <c r="E1" s="1737" t="s">
        <v>3535</v>
      </c>
      <c r="F1" s="1738"/>
      <c r="G1" s="1738"/>
      <c r="H1" s="1739"/>
      <c r="I1" s="267"/>
      <c r="J1" s="268"/>
      <c r="K1" s="1672" t="s">
        <v>33</v>
      </c>
      <c r="L1" s="1672"/>
      <c r="M1" s="1672"/>
      <c r="N1" s="1691" t="s">
        <v>3051</v>
      </c>
      <c r="O1" s="1691"/>
      <c r="P1" s="1691"/>
      <c r="Q1" s="9"/>
      <c r="R1" s="9"/>
      <c r="S1" s="9"/>
      <c r="T1" s="9"/>
      <c r="U1" s="9"/>
      <c r="V1" s="9"/>
      <c r="W1" s="9"/>
      <c r="X1" s="9"/>
      <c r="Y1" s="9"/>
      <c r="Z1" s="9"/>
      <c r="AA1" s="9"/>
      <c r="AB1" s="9"/>
      <c r="AC1" s="9"/>
      <c r="AD1" s="1689" t="s">
        <v>2711</v>
      </c>
      <c r="AE1" s="1689"/>
      <c r="AF1" s="294"/>
      <c r="AG1" s="295"/>
      <c r="AH1" s="1690" t="str">
        <f>E1</f>
        <v>Moderians</v>
      </c>
      <c r="AI1" s="1690"/>
      <c r="AJ1" s="1690"/>
      <c r="AK1" s="1674"/>
      <c r="AL1" s="1674"/>
      <c r="AM1" s="1674"/>
      <c r="AN1" s="1674"/>
      <c r="AO1" s="94"/>
    </row>
    <row r="2" spans="1:41" ht="43.15" customHeight="1" thickBot="1" x14ac:dyDescent="0.25">
      <c r="A2" s="1687"/>
      <c r="B2" s="1688"/>
      <c r="C2" s="269"/>
      <c r="D2" s="270"/>
      <c r="E2" s="1669"/>
      <c r="F2" s="1670"/>
      <c r="G2" s="1670"/>
      <c r="H2" s="1671"/>
      <c r="I2" s="271"/>
      <c r="J2" s="272"/>
      <c r="K2" s="1733">
        <f ca="1">'Team 1'!K2</f>
        <v>43465</v>
      </c>
      <c r="L2" s="1733"/>
      <c r="M2" s="1733"/>
      <c r="N2" s="1692" t="s">
        <v>3061</v>
      </c>
      <c r="O2" s="1692"/>
      <c r="P2" s="1694" t="s">
        <v>3052</v>
      </c>
      <c r="Q2" s="9"/>
      <c r="R2" s="9"/>
      <c r="S2" s="9"/>
      <c r="T2" s="9"/>
      <c r="U2" s="9"/>
      <c r="V2" s="9"/>
      <c r="W2" s="9"/>
      <c r="X2" s="9"/>
      <c r="Y2" s="9"/>
      <c r="Z2" s="9"/>
      <c r="AA2" s="9"/>
      <c r="AB2" s="9"/>
      <c r="AC2" s="9"/>
      <c r="AD2" s="1689"/>
      <c r="AE2" s="1689"/>
      <c r="AF2" s="296"/>
      <c r="AG2" s="297"/>
      <c r="AH2" s="1690"/>
      <c r="AI2" s="1690"/>
      <c r="AJ2" s="1690"/>
      <c r="AK2" s="1674"/>
      <c r="AL2" s="1674"/>
      <c r="AM2" s="1674"/>
      <c r="AN2" s="1674"/>
      <c r="AO2" s="94"/>
    </row>
    <row r="3" spans="1:41" ht="43.15" customHeight="1" thickBot="1" x14ac:dyDescent="0.25">
      <c r="A3" s="1695" t="s">
        <v>2719</v>
      </c>
      <c r="B3" s="1696"/>
      <c r="C3" s="69"/>
      <c r="D3" s="70"/>
      <c r="E3" s="1175" t="s">
        <v>3242</v>
      </c>
      <c r="F3" s="1173" t="s">
        <v>3243</v>
      </c>
      <c r="G3" s="1173" t="s">
        <v>3244</v>
      </c>
      <c r="H3" s="1174" t="s">
        <v>3245</v>
      </c>
      <c r="I3" s="258"/>
      <c r="J3" s="257"/>
      <c r="K3" s="1730" t="s">
        <v>93</v>
      </c>
      <c r="L3" s="1705"/>
      <c r="M3" s="1745"/>
      <c r="N3" s="1692"/>
      <c r="O3" s="1692"/>
      <c r="P3" s="1694"/>
      <c r="Q3" s="9"/>
      <c r="R3" s="9"/>
      <c r="S3" s="9"/>
      <c r="T3" s="9"/>
      <c r="U3" s="9"/>
      <c r="V3" s="9"/>
      <c r="W3" s="9"/>
      <c r="X3" s="9"/>
      <c r="Y3" s="9"/>
      <c r="Z3" s="9"/>
      <c r="AA3" s="9"/>
      <c r="AB3" s="9"/>
      <c r="AC3" s="9"/>
      <c r="AD3" s="1702" t="s">
        <v>110</v>
      </c>
      <c r="AE3" s="1703"/>
      <c r="AF3" s="298"/>
      <c r="AG3" s="299"/>
      <c r="AH3" s="300" t="s">
        <v>32</v>
      </c>
      <c r="AI3" s="292" t="s">
        <v>91</v>
      </c>
      <c r="AJ3" s="292" t="s">
        <v>92</v>
      </c>
      <c r="AK3" s="1674"/>
      <c r="AL3" s="1674"/>
      <c r="AM3" s="1674"/>
      <c r="AN3" s="1674"/>
      <c r="AO3" s="94"/>
    </row>
    <row r="4" spans="1:41" ht="20.45" customHeight="1" x14ac:dyDescent="0.2">
      <c r="A4" s="28">
        <v>1</v>
      </c>
      <c r="B4" s="29" t="s">
        <v>70</v>
      </c>
      <c r="C4" s="29" t="s">
        <v>94</v>
      </c>
      <c r="D4" s="239">
        <f>'Team 1'!D4</f>
        <v>16</v>
      </c>
      <c r="E4" s="1213">
        <v>791775</v>
      </c>
      <c r="F4" s="1213" t="s">
        <v>3509</v>
      </c>
      <c r="G4" s="1213"/>
      <c r="H4" s="1212"/>
      <c r="I4" s="253" t="str">
        <f>CONCATENATE(F4," ",G4)</f>
        <v xml:space="preserve">Orla </v>
      </c>
      <c r="J4" s="60" t="str">
        <f>CONCATENATE(G4,",",F4)</f>
        <v>,Orla</v>
      </c>
      <c r="K4" s="57">
        <f t="shared" ref="K4:K35" si="0">IF(H4=0,0,IF(COUNTBLANK(H4)=1,"",ROUNDDOWN((K$2-H4)/365.25,0)))</f>
        <v>0</v>
      </c>
      <c r="L4" s="30" t="str">
        <f>(TEXT(H4,"DDMMYY"))</f>
        <v>000100</v>
      </c>
      <c r="M4" s="58">
        <f>IF(K4=0,0,IF(K4&lt;9,"TOO YOUNG",IF(K4&lt;60,"OK","BIT OLD MAYBE")))</f>
        <v>0</v>
      </c>
      <c r="N4" s="1692"/>
      <c r="O4" s="1692"/>
      <c r="P4" s="1694"/>
      <c r="Q4" s="9"/>
      <c r="R4" s="9"/>
      <c r="S4" s="9"/>
      <c r="T4" s="9"/>
      <c r="U4" s="9"/>
      <c r="V4" s="9"/>
      <c r="W4" s="9"/>
      <c r="X4" s="9"/>
      <c r="Y4" s="9"/>
      <c r="Z4" s="9"/>
      <c r="AA4" s="9"/>
      <c r="AB4" s="9"/>
      <c r="AC4" s="9"/>
      <c r="AD4" s="290">
        <v>1</v>
      </c>
      <c r="AE4" s="72" t="s">
        <v>70</v>
      </c>
      <c r="AF4" s="72" t="s">
        <v>94</v>
      </c>
      <c r="AG4" s="73">
        <v>16</v>
      </c>
      <c r="AH4" s="293">
        <f>E4</f>
        <v>791775</v>
      </c>
      <c r="AI4" s="293" t="str">
        <f t="shared" ref="AI4:AJ19" si="1">F4</f>
        <v>Orla</v>
      </c>
      <c r="AJ4" s="293">
        <f t="shared" si="1"/>
        <v>0</v>
      </c>
      <c r="AK4" s="293"/>
      <c r="AL4" s="293"/>
      <c r="AM4" s="293"/>
      <c r="AN4" s="318"/>
      <c r="AO4" s="94"/>
    </row>
    <row r="5" spans="1:41" ht="20.45" customHeight="1" x14ac:dyDescent="0.2">
      <c r="A5" s="28">
        <v>2</v>
      </c>
      <c r="B5" s="32" t="s">
        <v>71</v>
      </c>
      <c r="C5" s="32" t="s">
        <v>95</v>
      </c>
      <c r="D5" s="239">
        <f>'Team 1'!D5</f>
        <v>16</v>
      </c>
      <c r="E5" s="1213">
        <v>1131013</v>
      </c>
      <c r="F5" s="1213" t="s">
        <v>3355</v>
      </c>
      <c r="G5" s="1213"/>
      <c r="H5" s="1212"/>
      <c r="I5" s="252" t="str">
        <f t="shared" ref="I5:I68" si="2">CONCATENATE(F5," ",G5)</f>
        <v xml:space="preserve">Jack </v>
      </c>
      <c r="J5" s="24" t="str">
        <f t="shared" ref="J5:J68" si="3">CONCATENATE(G5,",",F5)</f>
        <v>,Jack</v>
      </c>
      <c r="K5" s="57">
        <f t="shared" si="0"/>
        <v>0</v>
      </c>
      <c r="L5" s="30" t="str">
        <f t="shared" ref="L5:L68" si="4">(TEXT(H5,"DDMMYY"))</f>
        <v>000100</v>
      </c>
      <c r="M5" s="59">
        <f>IF(K5=0,0,IF(K5&lt;9,"TOO YOUNG",IF(K5&lt;60,"OK","BIT OLD MAYBE")))</f>
        <v>0</v>
      </c>
      <c r="N5" s="1692"/>
      <c r="O5" s="1692"/>
      <c r="P5" s="1694"/>
      <c r="Q5" s="9"/>
      <c r="R5" s="9"/>
      <c r="S5" s="9"/>
      <c r="T5" s="9"/>
      <c r="U5" s="9"/>
      <c r="V5" s="9"/>
      <c r="W5" s="9"/>
      <c r="X5" s="9"/>
      <c r="Y5" s="9"/>
      <c r="Z5" s="9"/>
      <c r="AA5" s="9"/>
      <c r="AB5" s="9"/>
      <c r="AC5" s="9"/>
      <c r="AD5" s="290">
        <v>2</v>
      </c>
      <c r="AE5" s="74" t="s">
        <v>71</v>
      </c>
      <c r="AF5" s="74" t="s">
        <v>95</v>
      </c>
      <c r="AG5" s="75">
        <v>16</v>
      </c>
      <c r="AH5" s="293">
        <f t="shared" ref="AH5:AJ68" si="5">E5</f>
        <v>1131013</v>
      </c>
      <c r="AI5" s="293" t="str">
        <f t="shared" si="1"/>
        <v>Jack</v>
      </c>
      <c r="AJ5" s="293">
        <f t="shared" si="1"/>
        <v>0</v>
      </c>
      <c r="AK5" s="293"/>
      <c r="AL5" s="293"/>
      <c r="AM5" s="293"/>
      <c r="AN5" s="318"/>
      <c r="AO5" s="94"/>
    </row>
    <row r="6" spans="1:41" ht="20.45" customHeight="1" x14ac:dyDescent="0.2">
      <c r="A6" s="1697">
        <v>3</v>
      </c>
      <c r="B6" s="1700" t="s">
        <v>34</v>
      </c>
      <c r="C6" s="41"/>
      <c r="D6" s="239">
        <f>'Team 1'!D6</f>
        <v>0</v>
      </c>
      <c r="E6" s="1213">
        <v>1340105</v>
      </c>
      <c r="F6" s="1213" t="s">
        <v>3511</v>
      </c>
      <c r="G6" s="1213"/>
      <c r="H6" s="1212"/>
      <c r="I6" s="252" t="str">
        <f t="shared" si="2"/>
        <v xml:space="preserve">Fleur </v>
      </c>
      <c r="J6" s="24" t="str">
        <f t="shared" si="3"/>
        <v>,Fleur</v>
      </c>
      <c r="K6" s="57">
        <f t="shared" si="0"/>
        <v>0</v>
      </c>
      <c r="L6" s="30" t="str">
        <f t="shared" si="4"/>
        <v>000100</v>
      </c>
      <c r="M6" s="51">
        <f t="shared" ref="M6:M13" si="6">IF(K6=0,0,IF(K6&lt;9,"TOO YOUNG",IF(K6&lt;12,"OK","NOT ELIGIBLE")))</f>
        <v>0</v>
      </c>
      <c r="N6" s="1692"/>
      <c r="O6" s="1692"/>
      <c r="P6" s="1694"/>
      <c r="Q6" s="9"/>
      <c r="R6" s="9"/>
      <c r="S6" s="9"/>
      <c r="T6" s="9"/>
      <c r="U6" s="9"/>
      <c r="V6" s="9"/>
      <c r="W6" s="9"/>
      <c r="X6" s="9"/>
      <c r="Y6" s="9"/>
      <c r="Z6" s="9"/>
      <c r="AA6" s="9"/>
      <c r="AB6" s="9"/>
      <c r="AC6" s="9"/>
      <c r="AD6" s="1683">
        <v>3</v>
      </c>
      <c r="AE6" s="1681" t="s">
        <v>34</v>
      </c>
      <c r="AF6" s="288"/>
      <c r="AG6" s="76"/>
      <c r="AH6" s="293">
        <f t="shared" si="5"/>
        <v>1340105</v>
      </c>
      <c r="AI6" s="293" t="str">
        <f t="shared" si="1"/>
        <v>Fleur</v>
      </c>
      <c r="AJ6" s="293">
        <f t="shared" si="1"/>
        <v>0</v>
      </c>
      <c r="AK6" s="293"/>
      <c r="AL6" s="293"/>
      <c r="AM6" s="293"/>
      <c r="AN6" s="318"/>
      <c r="AO6" s="94"/>
    </row>
    <row r="7" spans="1:41" ht="20.45" customHeight="1" x14ac:dyDescent="0.2">
      <c r="A7" s="1698"/>
      <c r="B7" s="1701"/>
      <c r="C7" s="42"/>
      <c r="D7" s="239">
        <f>'Team 1'!D7</f>
        <v>0</v>
      </c>
      <c r="E7" s="1213">
        <v>1362549</v>
      </c>
      <c r="F7" s="1213" t="s">
        <v>3512</v>
      </c>
      <c r="G7" s="1213"/>
      <c r="H7" s="1212"/>
      <c r="I7" s="252" t="str">
        <f t="shared" si="2"/>
        <v xml:space="preserve">Eleanor  </v>
      </c>
      <c r="J7" s="24" t="str">
        <f t="shared" si="3"/>
        <v xml:space="preserve">,Eleanor </v>
      </c>
      <c r="K7" s="57">
        <f t="shared" si="0"/>
        <v>0</v>
      </c>
      <c r="L7" s="30" t="str">
        <f t="shared" si="4"/>
        <v>000100</v>
      </c>
      <c r="M7" s="51">
        <f t="shared" si="6"/>
        <v>0</v>
      </c>
      <c r="N7" s="1692"/>
      <c r="O7" s="1692"/>
      <c r="P7" s="1694"/>
      <c r="Q7" s="9"/>
      <c r="R7" s="9"/>
      <c r="S7" s="9"/>
      <c r="T7" s="9"/>
      <c r="U7" s="9"/>
      <c r="V7" s="9"/>
      <c r="W7" s="9"/>
      <c r="X7" s="9"/>
      <c r="Y7" s="9"/>
      <c r="Z7" s="9"/>
      <c r="AA7" s="9"/>
      <c r="AB7" s="9"/>
      <c r="AC7" s="9"/>
      <c r="AD7" s="1683"/>
      <c r="AE7" s="1682"/>
      <c r="AF7" s="289"/>
      <c r="AG7" s="77"/>
      <c r="AH7" s="293">
        <f t="shared" si="5"/>
        <v>1362549</v>
      </c>
      <c r="AI7" s="293" t="str">
        <f t="shared" si="1"/>
        <v xml:space="preserve">Eleanor </v>
      </c>
      <c r="AJ7" s="293">
        <f t="shared" si="1"/>
        <v>0</v>
      </c>
      <c r="AK7" s="293"/>
      <c r="AL7" s="293"/>
      <c r="AM7" s="293"/>
      <c r="AN7" s="318"/>
      <c r="AO7" s="94"/>
    </row>
    <row r="8" spans="1:41" ht="20.45" customHeight="1" x14ac:dyDescent="0.2">
      <c r="A8" s="1698"/>
      <c r="B8" s="1701"/>
      <c r="C8" s="42"/>
      <c r="D8" s="239">
        <f>'Team 1'!D8</f>
        <v>0</v>
      </c>
      <c r="E8" s="1213">
        <v>1349529</v>
      </c>
      <c r="F8" s="1213" t="s">
        <v>3513</v>
      </c>
      <c r="G8" s="1213"/>
      <c r="H8" s="1212"/>
      <c r="I8" s="252" t="str">
        <f t="shared" si="2"/>
        <v xml:space="preserve">Amelie  </v>
      </c>
      <c r="J8" s="24" t="str">
        <f t="shared" si="3"/>
        <v xml:space="preserve">,Amelie </v>
      </c>
      <c r="K8" s="57">
        <f t="shared" si="0"/>
        <v>0</v>
      </c>
      <c r="L8" s="30" t="str">
        <f t="shared" si="4"/>
        <v>000100</v>
      </c>
      <c r="M8" s="51">
        <f t="shared" si="6"/>
        <v>0</v>
      </c>
      <c r="N8" s="1692"/>
      <c r="O8" s="1692"/>
      <c r="P8" s="1694"/>
      <c r="Q8" s="9"/>
      <c r="R8" s="9"/>
      <c r="S8" s="9"/>
      <c r="T8" s="9"/>
      <c r="U8" s="9"/>
      <c r="V8" s="9"/>
      <c r="W8" s="9"/>
      <c r="X8" s="9"/>
      <c r="Y8" s="9"/>
      <c r="Z8" s="9"/>
      <c r="AA8" s="9"/>
      <c r="AB8" s="9"/>
      <c r="AC8" s="9"/>
      <c r="AD8" s="1683"/>
      <c r="AE8" s="1682"/>
      <c r="AF8" s="289"/>
      <c r="AG8" s="77"/>
      <c r="AH8" s="293">
        <f t="shared" si="5"/>
        <v>1349529</v>
      </c>
      <c r="AI8" s="293" t="str">
        <f t="shared" si="1"/>
        <v xml:space="preserve">Amelie </v>
      </c>
      <c r="AJ8" s="293">
        <f t="shared" si="1"/>
        <v>0</v>
      </c>
      <c r="AK8" s="293"/>
      <c r="AL8" s="293"/>
      <c r="AM8" s="293"/>
      <c r="AN8" s="318"/>
      <c r="AO8" s="94"/>
    </row>
    <row r="9" spans="1:41" ht="20.45" customHeight="1" x14ac:dyDescent="0.2">
      <c r="A9" s="1699"/>
      <c r="B9" s="1701"/>
      <c r="C9" s="42"/>
      <c r="D9" s="239">
        <f>'Team 1'!D9</f>
        <v>0</v>
      </c>
      <c r="E9" s="1213">
        <v>1354262</v>
      </c>
      <c r="F9" s="1213" t="s">
        <v>3514</v>
      </c>
      <c r="G9" s="1213"/>
      <c r="H9" s="1212"/>
      <c r="I9" s="252" t="str">
        <f t="shared" si="2"/>
        <v xml:space="preserve">Eloise </v>
      </c>
      <c r="J9" s="24" t="str">
        <f t="shared" si="3"/>
        <v>,Eloise</v>
      </c>
      <c r="K9" s="57">
        <f t="shared" si="0"/>
        <v>0</v>
      </c>
      <c r="L9" s="30" t="str">
        <f t="shared" si="4"/>
        <v>000100</v>
      </c>
      <c r="M9" s="51">
        <f t="shared" si="6"/>
        <v>0</v>
      </c>
      <c r="N9" s="1692"/>
      <c r="O9" s="1692"/>
      <c r="P9" s="1694"/>
      <c r="Q9" s="9"/>
      <c r="R9" s="9"/>
      <c r="S9" s="9"/>
      <c r="T9" s="9"/>
      <c r="U9" s="9"/>
      <c r="V9" s="9"/>
      <c r="W9" s="9"/>
      <c r="X9" s="9"/>
      <c r="Y9" s="9"/>
      <c r="Z9" s="9"/>
      <c r="AA9" s="9"/>
      <c r="AB9" s="9"/>
      <c r="AC9" s="9"/>
      <c r="AD9" s="1683"/>
      <c r="AE9" s="1682"/>
      <c r="AF9" s="289"/>
      <c r="AG9" s="77"/>
      <c r="AH9" s="293">
        <f t="shared" si="5"/>
        <v>1354262</v>
      </c>
      <c r="AI9" s="293" t="str">
        <f t="shared" si="1"/>
        <v>Eloise</v>
      </c>
      <c r="AJ9" s="293">
        <f t="shared" si="1"/>
        <v>0</v>
      </c>
      <c r="AK9" s="293"/>
      <c r="AL9" s="293"/>
      <c r="AM9" s="293"/>
      <c r="AN9" s="318"/>
      <c r="AO9" s="94"/>
    </row>
    <row r="10" spans="1:41" ht="20.45" customHeight="1" x14ac:dyDescent="0.2">
      <c r="A10" s="1697">
        <v>4</v>
      </c>
      <c r="B10" s="1700" t="s">
        <v>35</v>
      </c>
      <c r="C10" s="41"/>
      <c r="D10" s="239">
        <f>'Team 1'!D10</f>
        <v>0</v>
      </c>
      <c r="E10" s="1213">
        <v>1362550</v>
      </c>
      <c r="F10" s="1213" t="s">
        <v>3515</v>
      </c>
      <c r="G10" s="1213"/>
      <c r="H10" s="1212"/>
      <c r="I10" s="252" t="str">
        <f t="shared" si="2"/>
        <v xml:space="preserve">Harvey </v>
      </c>
      <c r="J10" s="24" t="str">
        <f t="shared" si="3"/>
        <v>,Harvey</v>
      </c>
      <c r="K10" s="57">
        <f t="shared" si="0"/>
        <v>0</v>
      </c>
      <c r="L10" s="30" t="str">
        <f t="shared" si="4"/>
        <v>000100</v>
      </c>
      <c r="M10" s="51">
        <f t="shared" si="6"/>
        <v>0</v>
      </c>
      <c r="N10" s="1692"/>
      <c r="O10" s="1692"/>
      <c r="P10" s="1694"/>
      <c r="Q10" s="9"/>
      <c r="R10" s="9"/>
      <c r="S10" s="9"/>
      <c r="T10" s="9"/>
      <c r="U10" s="9"/>
      <c r="V10" s="9"/>
      <c r="W10" s="9"/>
      <c r="X10" s="9"/>
      <c r="Y10" s="9"/>
      <c r="Z10" s="9"/>
      <c r="AA10" s="9"/>
      <c r="AB10" s="9"/>
      <c r="AC10" s="9"/>
      <c r="AD10" s="1683">
        <v>4</v>
      </c>
      <c r="AE10" s="1681" t="s">
        <v>35</v>
      </c>
      <c r="AF10" s="288"/>
      <c r="AG10" s="76"/>
      <c r="AH10" s="293">
        <f t="shared" si="5"/>
        <v>1362550</v>
      </c>
      <c r="AI10" s="293" t="str">
        <f t="shared" si="1"/>
        <v>Harvey</v>
      </c>
      <c r="AJ10" s="293">
        <f t="shared" si="1"/>
        <v>0</v>
      </c>
      <c r="AK10" s="293"/>
      <c r="AL10" s="293"/>
      <c r="AM10" s="293"/>
      <c r="AN10" s="318"/>
      <c r="AO10" s="94"/>
    </row>
    <row r="11" spans="1:41" ht="20.45" customHeight="1" x14ac:dyDescent="0.2">
      <c r="A11" s="1698"/>
      <c r="B11" s="1701"/>
      <c r="C11" s="42"/>
      <c r="D11" s="239">
        <f>'Team 1'!D11</f>
        <v>0</v>
      </c>
      <c r="E11" s="1213">
        <v>1396648</v>
      </c>
      <c r="F11" s="1213" t="s">
        <v>3516</v>
      </c>
      <c r="G11" s="1213"/>
      <c r="H11" s="1212"/>
      <c r="I11" s="252" t="str">
        <f t="shared" si="2"/>
        <v xml:space="preserve">Adam </v>
      </c>
      <c r="J11" s="24" t="str">
        <f t="shared" si="3"/>
        <v>,Adam</v>
      </c>
      <c r="K11" s="57">
        <f t="shared" si="0"/>
        <v>0</v>
      </c>
      <c r="L11" s="30" t="str">
        <f t="shared" si="4"/>
        <v>000100</v>
      </c>
      <c r="M11" s="51">
        <f t="shared" si="6"/>
        <v>0</v>
      </c>
      <c r="N11" s="1692"/>
      <c r="O11" s="1692"/>
      <c r="P11" s="1694"/>
      <c r="Q11" s="9"/>
      <c r="R11" s="9"/>
      <c r="S11" s="9"/>
      <c r="T11" s="9"/>
      <c r="U11" s="9"/>
      <c r="V11" s="9"/>
      <c r="W11" s="9"/>
      <c r="X11" s="9"/>
      <c r="Y11" s="9"/>
      <c r="Z11" s="9"/>
      <c r="AA11" s="9"/>
      <c r="AB11" s="9"/>
      <c r="AC11" s="9"/>
      <c r="AD11" s="1683"/>
      <c r="AE11" s="1682"/>
      <c r="AF11" s="289"/>
      <c r="AG11" s="77"/>
      <c r="AH11" s="293">
        <f t="shared" si="5"/>
        <v>1396648</v>
      </c>
      <c r="AI11" s="293" t="str">
        <f t="shared" si="1"/>
        <v>Adam</v>
      </c>
      <c r="AJ11" s="293">
        <f t="shared" si="1"/>
        <v>0</v>
      </c>
      <c r="AK11" s="293"/>
      <c r="AL11" s="293"/>
      <c r="AM11" s="293"/>
      <c r="AN11" s="318"/>
      <c r="AO11" s="94"/>
    </row>
    <row r="12" spans="1:41" ht="20.45" customHeight="1" x14ac:dyDescent="0.2">
      <c r="A12" s="1698"/>
      <c r="B12" s="1701"/>
      <c r="C12" s="42"/>
      <c r="D12" s="239">
        <f>'Team 1'!D12</f>
        <v>0</v>
      </c>
      <c r="E12" s="1213">
        <v>1362043</v>
      </c>
      <c r="F12" s="1213" t="s">
        <v>3517</v>
      </c>
      <c r="G12" s="1213"/>
      <c r="H12" s="1212"/>
      <c r="I12" s="252" t="str">
        <f t="shared" si="2"/>
        <v xml:space="preserve">Euan </v>
      </c>
      <c r="J12" s="24" t="str">
        <f t="shared" si="3"/>
        <v>,Euan</v>
      </c>
      <c r="K12" s="57">
        <f t="shared" si="0"/>
        <v>0</v>
      </c>
      <c r="L12" s="30" t="str">
        <f t="shared" si="4"/>
        <v>000100</v>
      </c>
      <c r="M12" s="51">
        <f t="shared" si="6"/>
        <v>0</v>
      </c>
      <c r="N12" s="1692"/>
      <c r="O12" s="1692"/>
      <c r="P12" s="1694"/>
      <c r="Q12" s="9"/>
      <c r="R12" s="9"/>
      <c r="S12" s="9"/>
      <c r="T12" s="9"/>
      <c r="U12" s="9"/>
      <c r="V12" s="9"/>
      <c r="W12" s="9"/>
      <c r="X12" s="9"/>
      <c r="Y12" s="9"/>
      <c r="Z12" s="9"/>
      <c r="AA12" s="9"/>
      <c r="AB12" s="9"/>
      <c r="AC12" s="9"/>
      <c r="AD12" s="1683"/>
      <c r="AE12" s="1682"/>
      <c r="AF12" s="289"/>
      <c r="AG12" s="77"/>
      <c r="AH12" s="293">
        <f t="shared" si="5"/>
        <v>1362043</v>
      </c>
      <c r="AI12" s="293" t="str">
        <f t="shared" si="1"/>
        <v>Euan</v>
      </c>
      <c r="AJ12" s="293">
        <f t="shared" si="1"/>
        <v>0</v>
      </c>
      <c r="AK12" s="293"/>
      <c r="AL12" s="293"/>
      <c r="AM12" s="293"/>
      <c r="AN12" s="318"/>
      <c r="AO12" s="94"/>
    </row>
    <row r="13" spans="1:41" ht="20.45" customHeight="1" x14ac:dyDescent="0.2">
      <c r="A13" s="1699"/>
      <c r="B13" s="1701"/>
      <c r="C13" s="42"/>
      <c r="D13" s="239">
        <f>'Team 1'!D13</f>
        <v>0</v>
      </c>
      <c r="E13" s="1213">
        <v>1340107</v>
      </c>
      <c r="F13" s="1213" t="s">
        <v>3518</v>
      </c>
      <c r="G13" s="1213"/>
      <c r="H13" s="1212"/>
      <c r="I13" s="252" t="str">
        <f t="shared" si="2"/>
        <v xml:space="preserve">Daniel </v>
      </c>
      <c r="J13" s="24" t="str">
        <f t="shared" si="3"/>
        <v>,Daniel</v>
      </c>
      <c r="K13" s="57">
        <f t="shared" si="0"/>
        <v>0</v>
      </c>
      <c r="L13" s="30" t="str">
        <f t="shared" si="4"/>
        <v>000100</v>
      </c>
      <c r="M13" s="51">
        <f t="shared" si="6"/>
        <v>0</v>
      </c>
      <c r="N13" s="1692"/>
      <c r="O13" s="1692"/>
      <c r="P13" s="1694"/>
      <c r="Q13" s="9"/>
      <c r="R13" s="9"/>
      <c r="S13" s="9"/>
      <c r="T13" s="9"/>
      <c r="U13" s="9"/>
      <c r="V13" s="9"/>
      <c r="W13" s="9"/>
      <c r="X13" s="9"/>
      <c r="Y13" s="9"/>
      <c r="Z13" s="9"/>
      <c r="AA13" s="9"/>
      <c r="AB13" s="9"/>
      <c r="AC13" s="9"/>
      <c r="AD13" s="1683"/>
      <c r="AE13" s="1682"/>
      <c r="AF13" s="289"/>
      <c r="AG13" s="77"/>
      <c r="AH13" s="293">
        <f t="shared" si="5"/>
        <v>1340107</v>
      </c>
      <c r="AI13" s="293" t="str">
        <f t="shared" si="1"/>
        <v>Daniel</v>
      </c>
      <c r="AJ13" s="293">
        <f t="shared" si="1"/>
        <v>0</v>
      </c>
      <c r="AK13" s="293"/>
      <c r="AL13" s="293"/>
      <c r="AM13" s="293"/>
      <c r="AN13" s="318"/>
      <c r="AO13" s="94"/>
    </row>
    <row r="14" spans="1:41" ht="20.45" customHeight="1" x14ac:dyDescent="0.2">
      <c r="A14" s="1706">
        <v>5</v>
      </c>
      <c r="B14" s="1717" t="s">
        <v>46</v>
      </c>
      <c r="C14" s="44"/>
      <c r="D14" s="239">
        <f>'Team 1'!D14</f>
        <v>0</v>
      </c>
      <c r="E14" s="1213">
        <v>1329218</v>
      </c>
      <c r="F14" s="1213" t="s">
        <v>3519</v>
      </c>
      <c r="G14" s="1213"/>
      <c r="H14" s="1212"/>
      <c r="I14" s="252" t="str">
        <f t="shared" si="2"/>
        <v xml:space="preserve">Salma </v>
      </c>
      <c r="J14" s="24" t="str">
        <f t="shared" si="3"/>
        <v>,Salma</v>
      </c>
      <c r="K14" s="57">
        <f t="shared" si="0"/>
        <v>0</v>
      </c>
      <c r="L14" s="30" t="str">
        <f t="shared" si="4"/>
        <v>000100</v>
      </c>
      <c r="M14" s="51">
        <f t="shared" ref="M14:M21" si="7">IF(K14=0,0,IF(K14&lt;9,"TOO YOUNG",IF(K14&lt;14,"OK","NOT ELIGIBLE")))</f>
        <v>0</v>
      </c>
      <c r="N14" s="1692"/>
      <c r="O14" s="1692"/>
      <c r="P14" s="1694"/>
      <c r="Q14" s="9"/>
      <c r="R14" s="9"/>
      <c r="S14" s="9"/>
      <c r="T14" s="9"/>
      <c r="U14" s="9"/>
      <c r="V14" s="9"/>
      <c r="W14" s="9"/>
      <c r="X14" s="9"/>
      <c r="Y14" s="9"/>
      <c r="Z14" s="9"/>
      <c r="AA14" s="9"/>
      <c r="AB14" s="9"/>
      <c r="AC14" s="9"/>
      <c r="AD14" s="1683">
        <v>5</v>
      </c>
      <c r="AE14" s="1681" t="s">
        <v>46</v>
      </c>
      <c r="AF14" s="288"/>
      <c r="AG14" s="76"/>
      <c r="AH14" s="293">
        <f t="shared" si="5"/>
        <v>1329218</v>
      </c>
      <c r="AI14" s="293" t="str">
        <f t="shared" si="1"/>
        <v>Salma</v>
      </c>
      <c r="AJ14" s="293">
        <f t="shared" si="1"/>
        <v>0</v>
      </c>
      <c r="AK14" s="293"/>
      <c r="AL14" s="293"/>
      <c r="AM14" s="293"/>
      <c r="AN14" s="318"/>
      <c r="AO14" s="94"/>
    </row>
    <row r="15" spans="1:41" ht="20.45" customHeight="1" x14ac:dyDescent="0.2">
      <c r="A15" s="1707"/>
      <c r="B15" s="1718"/>
      <c r="C15" s="45"/>
      <c r="D15" s="239">
        <f>'Team 1'!D15</f>
        <v>0</v>
      </c>
      <c r="E15" s="1213">
        <v>1216140</v>
      </c>
      <c r="F15" s="1213" t="s">
        <v>3403</v>
      </c>
      <c r="G15" s="1213"/>
      <c r="H15" s="1212"/>
      <c r="I15" s="252" t="str">
        <f t="shared" si="2"/>
        <v xml:space="preserve">Jessica </v>
      </c>
      <c r="J15" s="24" t="str">
        <f t="shared" si="3"/>
        <v>,Jessica</v>
      </c>
      <c r="K15" s="57">
        <f t="shared" si="0"/>
        <v>0</v>
      </c>
      <c r="L15" s="30" t="str">
        <f t="shared" si="4"/>
        <v>000100</v>
      </c>
      <c r="M15" s="51">
        <f t="shared" si="7"/>
        <v>0</v>
      </c>
      <c r="N15" s="1692"/>
      <c r="O15" s="1692"/>
      <c r="P15" s="1694"/>
      <c r="Q15" s="9"/>
      <c r="R15" s="9"/>
      <c r="S15" s="9"/>
      <c r="T15" s="9"/>
      <c r="U15" s="9"/>
      <c r="V15" s="9"/>
      <c r="W15" s="9"/>
      <c r="X15" s="9"/>
      <c r="Y15" s="9"/>
      <c r="Z15" s="9"/>
      <c r="AA15" s="9"/>
      <c r="AB15" s="9"/>
      <c r="AC15" s="9"/>
      <c r="AD15" s="1683"/>
      <c r="AE15" s="1682"/>
      <c r="AF15" s="289"/>
      <c r="AG15" s="77"/>
      <c r="AH15" s="293">
        <f t="shared" si="5"/>
        <v>1216140</v>
      </c>
      <c r="AI15" s="293" t="str">
        <f t="shared" si="1"/>
        <v>Jessica</v>
      </c>
      <c r="AJ15" s="293">
        <f t="shared" si="1"/>
        <v>0</v>
      </c>
      <c r="AK15" s="293"/>
      <c r="AL15" s="293"/>
      <c r="AM15" s="293"/>
      <c r="AN15" s="318"/>
      <c r="AO15" s="94"/>
    </row>
    <row r="16" spans="1:41" ht="20.45" customHeight="1" x14ac:dyDescent="0.2">
      <c r="A16" s="1707"/>
      <c r="B16" s="1718"/>
      <c r="C16" s="45"/>
      <c r="D16" s="239">
        <f>'Team 1'!D16</f>
        <v>0</v>
      </c>
      <c r="E16" s="1213">
        <v>1264959</v>
      </c>
      <c r="F16" s="1213" t="s">
        <v>3520</v>
      </c>
      <c r="G16" s="1213"/>
      <c r="H16" s="1212"/>
      <c r="I16" s="252" t="str">
        <f t="shared" si="2"/>
        <v xml:space="preserve">Louise </v>
      </c>
      <c r="J16" s="24" t="str">
        <f t="shared" si="3"/>
        <v>,Louise</v>
      </c>
      <c r="K16" s="57">
        <f t="shared" si="0"/>
        <v>0</v>
      </c>
      <c r="L16" s="30" t="str">
        <f t="shared" si="4"/>
        <v>000100</v>
      </c>
      <c r="M16" s="51">
        <f t="shared" si="7"/>
        <v>0</v>
      </c>
      <c r="N16" s="1692"/>
      <c r="O16" s="1692"/>
      <c r="P16" s="1694"/>
      <c r="Q16" s="9"/>
      <c r="R16" s="9"/>
      <c r="S16" s="9"/>
      <c r="T16" s="9"/>
      <c r="U16" s="9"/>
      <c r="V16" s="9"/>
      <c r="W16" s="9"/>
      <c r="X16" s="9"/>
      <c r="Y16" s="9"/>
      <c r="Z16" s="9"/>
      <c r="AA16" s="9"/>
      <c r="AB16" s="9"/>
      <c r="AC16" s="9"/>
      <c r="AD16" s="1683"/>
      <c r="AE16" s="1682"/>
      <c r="AF16" s="289"/>
      <c r="AG16" s="77"/>
      <c r="AH16" s="293">
        <f t="shared" si="5"/>
        <v>1264959</v>
      </c>
      <c r="AI16" s="293" t="str">
        <f t="shared" si="1"/>
        <v>Louise</v>
      </c>
      <c r="AJ16" s="293">
        <f t="shared" si="1"/>
        <v>0</v>
      </c>
      <c r="AK16" s="293"/>
      <c r="AL16" s="293"/>
      <c r="AM16" s="293"/>
      <c r="AN16" s="318"/>
      <c r="AO16" s="94"/>
    </row>
    <row r="17" spans="1:41" ht="20.45" customHeight="1" thickBot="1" x14ac:dyDescent="0.25">
      <c r="A17" s="1708"/>
      <c r="B17" s="1718"/>
      <c r="C17" s="45"/>
      <c r="D17" s="239">
        <f>'Team 1'!D17</f>
        <v>0</v>
      </c>
      <c r="E17" s="1213">
        <v>1306082</v>
      </c>
      <c r="F17" s="1213" t="s">
        <v>3521</v>
      </c>
      <c r="G17" s="1213"/>
      <c r="H17" s="1212"/>
      <c r="I17" s="252" t="str">
        <f t="shared" si="2"/>
        <v xml:space="preserve">Arabella </v>
      </c>
      <c r="J17" s="24" t="str">
        <f t="shared" si="3"/>
        <v>,Arabella</v>
      </c>
      <c r="K17" s="57">
        <f t="shared" si="0"/>
        <v>0</v>
      </c>
      <c r="L17" s="30" t="str">
        <f t="shared" si="4"/>
        <v>000100</v>
      </c>
      <c r="M17" s="51">
        <f t="shared" si="7"/>
        <v>0</v>
      </c>
      <c r="N17" s="1693"/>
      <c r="O17" s="1693"/>
      <c r="P17" s="1694"/>
      <c r="Q17" s="9"/>
      <c r="R17" s="9"/>
      <c r="S17" s="9"/>
      <c r="T17" s="9"/>
      <c r="U17" s="9"/>
      <c r="V17" s="9"/>
      <c r="W17" s="9"/>
      <c r="X17" s="9"/>
      <c r="Y17" s="9"/>
      <c r="Z17" s="9"/>
      <c r="AA17" s="9"/>
      <c r="AB17" s="9"/>
      <c r="AC17" s="9"/>
      <c r="AD17" s="1683"/>
      <c r="AE17" s="1682"/>
      <c r="AF17" s="289"/>
      <c r="AG17" s="77"/>
      <c r="AH17" s="293">
        <f t="shared" si="5"/>
        <v>1306082</v>
      </c>
      <c r="AI17" s="293" t="str">
        <f t="shared" si="1"/>
        <v>Arabella</v>
      </c>
      <c r="AJ17" s="293">
        <f t="shared" si="1"/>
        <v>0</v>
      </c>
      <c r="AK17" s="293"/>
      <c r="AL17" s="293"/>
      <c r="AM17" s="293"/>
      <c r="AN17" s="318"/>
      <c r="AO17" s="94"/>
    </row>
    <row r="18" spans="1:41" ht="20.45" customHeight="1" thickTop="1" x14ac:dyDescent="0.2">
      <c r="A18" s="1706">
        <v>6</v>
      </c>
      <c r="B18" s="1717" t="s">
        <v>47</v>
      </c>
      <c r="C18" s="44"/>
      <c r="D18" s="239">
        <f>'Team 1'!D18</f>
        <v>0</v>
      </c>
      <c r="E18" s="1213">
        <v>1366328</v>
      </c>
      <c r="F18" s="1213" t="s">
        <v>3522</v>
      </c>
      <c r="G18" s="1213"/>
      <c r="H18" s="1212"/>
      <c r="I18" s="252" t="str">
        <f t="shared" si="2"/>
        <v xml:space="preserve">Oliver </v>
      </c>
      <c r="J18" s="24" t="str">
        <f t="shared" si="3"/>
        <v>,Oliver</v>
      </c>
      <c r="K18" s="57">
        <f t="shared" si="0"/>
        <v>0</v>
      </c>
      <c r="L18" s="30" t="str">
        <f t="shared" si="4"/>
        <v>000100</v>
      </c>
      <c r="M18" s="51">
        <f t="shared" si="7"/>
        <v>0</v>
      </c>
      <c r="N18" s="1675" t="s">
        <v>2753</v>
      </c>
      <c r="O18" s="1678" t="s">
        <v>2754</v>
      </c>
      <c r="P18" s="1684" t="s">
        <v>2834</v>
      </c>
      <c r="Q18" s="9"/>
      <c r="R18" s="9"/>
      <c r="S18" s="9"/>
      <c r="T18" s="9"/>
      <c r="U18" s="9"/>
      <c r="V18" s="9"/>
      <c r="W18" s="9"/>
      <c r="X18" s="9"/>
      <c r="Y18" s="9"/>
      <c r="Z18" s="9"/>
      <c r="AA18" s="9"/>
      <c r="AB18" s="9"/>
      <c r="AC18" s="9"/>
      <c r="AD18" s="1683">
        <v>6</v>
      </c>
      <c r="AE18" s="1681" t="s">
        <v>47</v>
      </c>
      <c r="AF18" s="288"/>
      <c r="AG18" s="76"/>
      <c r="AH18" s="293">
        <f t="shared" si="5"/>
        <v>1366328</v>
      </c>
      <c r="AI18" s="293" t="str">
        <f t="shared" si="1"/>
        <v>Oliver</v>
      </c>
      <c r="AJ18" s="293">
        <f t="shared" si="1"/>
        <v>0</v>
      </c>
      <c r="AK18" s="293"/>
      <c r="AL18" s="293"/>
      <c r="AM18" s="293"/>
      <c r="AN18" s="318"/>
      <c r="AO18" s="94"/>
    </row>
    <row r="19" spans="1:41" ht="20.45" customHeight="1" x14ac:dyDescent="0.2">
      <c r="A19" s="1707"/>
      <c r="B19" s="1718"/>
      <c r="C19" s="45"/>
      <c r="D19" s="239">
        <f>'Team 1'!D19</f>
        <v>0</v>
      </c>
      <c r="E19" s="1213">
        <v>1153011</v>
      </c>
      <c r="F19" s="1213" t="s">
        <v>3523</v>
      </c>
      <c r="G19" s="1213"/>
      <c r="H19" s="1212"/>
      <c r="I19" s="252" t="str">
        <f t="shared" si="2"/>
        <v xml:space="preserve">Benjamin  </v>
      </c>
      <c r="J19" s="24" t="str">
        <f t="shared" si="3"/>
        <v xml:space="preserve">,Benjamin </v>
      </c>
      <c r="K19" s="57">
        <f t="shared" si="0"/>
        <v>0</v>
      </c>
      <c r="L19" s="30" t="str">
        <f t="shared" si="4"/>
        <v>000100</v>
      </c>
      <c r="M19" s="51">
        <f t="shared" si="7"/>
        <v>0</v>
      </c>
      <c r="N19" s="1676"/>
      <c r="O19" s="1679"/>
      <c r="P19" s="1684"/>
      <c r="Q19" s="9"/>
      <c r="R19" s="9"/>
      <c r="S19" s="9"/>
      <c r="T19" s="9"/>
      <c r="U19" s="9"/>
      <c r="V19" s="9"/>
      <c r="W19" s="9"/>
      <c r="X19" s="9"/>
      <c r="Y19" s="9"/>
      <c r="Z19" s="9"/>
      <c r="AA19" s="9"/>
      <c r="AB19" s="9"/>
      <c r="AC19" s="9"/>
      <c r="AD19" s="1683"/>
      <c r="AE19" s="1682"/>
      <c r="AF19" s="289"/>
      <c r="AG19" s="77"/>
      <c r="AH19" s="293">
        <f t="shared" si="5"/>
        <v>1153011</v>
      </c>
      <c r="AI19" s="293" t="str">
        <f t="shared" si="1"/>
        <v xml:space="preserve">Benjamin </v>
      </c>
      <c r="AJ19" s="293">
        <f t="shared" si="1"/>
        <v>0</v>
      </c>
      <c r="AK19" s="293"/>
      <c r="AL19" s="293"/>
      <c r="AM19" s="293"/>
      <c r="AN19" s="318"/>
      <c r="AO19" s="94"/>
    </row>
    <row r="20" spans="1:41" ht="20.45" customHeight="1" x14ac:dyDescent="0.2">
      <c r="A20" s="1707"/>
      <c r="B20" s="1718"/>
      <c r="C20" s="45"/>
      <c r="D20" s="239">
        <f>'Team 1'!D20</f>
        <v>0</v>
      </c>
      <c r="E20" s="1213">
        <v>1216141</v>
      </c>
      <c r="F20" s="1213" t="s">
        <v>3524</v>
      </c>
      <c r="G20" s="1213"/>
      <c r="H20" s="1212"/>
      <c r="I20" s="252" t="str">
        <f t="shared" si="2"/>
        <v xml:space="preserve">Henry </v>
      </c>
      <c r="J20" s="24" t="str">
        <f t="shared" si="3"/>
        <v>,Henry</v>
      </c>
      <c r="K20" s="57">
        <f t="shared" si="0"/>
        <v>0</v>
      </c>
      <c r="L20" s="30" t="str">
        <f t="shared" si="4"/>
        <v>000100</v>
      </c>
      <c r="M20" s="51">
        <f t="shared" si="7"/>
        <v>0</v>
      </c>
      <c r="N20" s="1676"/>
      <c r="O20" s="1679"/>
      <c r="P20" s="1684"/>
      <c r="Q20" s="9"/>
      <c r="R20" s="9"/>
      <c r="S20" s="9"/>
      <c r="T20" s="9"/>
      <c r="U20" s="9"/>
      <c r="V20" s="9"/>
      <c r="W20" s="9"/>
      <c r="X20" s="9"/>
      <c r="Y20" s="9"/>
      <c r="Z20" s="9"/>
      <c r="AA20" s="9"/>
      <c r="AB20" s="9"/>
      <c r="AC20" s="9"/>
      <c r="AD20" s="1683"/>
      <c r="AE20" s="1682"/>
      <c r="AF20" s="289"/>
      <c r="AG20" s="77"/>
      <c r="AH20" s="293">
        <f t="shared" si="5"/>
        <v>1216141</v>
      </c>
      <c r="AI20" s="293" t="str">
        <f t="shared" si="5"/>
        <v>Henry</v>
      </c>
      <c r="AJ20" s="293">
        <f t="shared" si="5"/>
        <v>0</v>
      </c>
      <c r="AK20" s="293"/>
      <c r="AL20" s="293"/>
      <c r="AM20" s="293"/>
      <c r="AN20" s="318"/>
      <c r="AO20" s="94"/>
    </row>
    <row r="21" spans="1:41" ht="20.45" customHeight="1" thickBot="1" x14ac:dyDescent="0.25">
      <c r="A21" s="1708"/>
      <c r="B21" s="1718"/>
      <c r="C21" s="45"/>
      <c r="D21" s="239">
        <f>'Team 1'!D21</f>
        <v>0</v>
      </c>
      <c r="E21" s="1213">
        <v>1214286</v>
      </c>
      <c r="F21" s="1213" t="s">
        <v>3525</v>
      </c>
      <c r="G21" s="1213"/>
      <c r="H21" s="1212"/>
      <c r="I21" s="252" t="str">
        <f t="shared" si="2"/>
        <v xml:space="preserve">Harrison  </v>
      </c>
      <c r="J21" s="24" t="str">
        <f t="shared" si="3"/>
        <v xml:space="preserve">,Harrison </v>
      </c>
      <c r="K21" s="57">
        <f t="shared" si="0"/>
        <v>0</v>
      </c>
      <c r="L21" s="30" t="str">
        <f t="shared" si="4"/>
        <v>000100</v>
      </c>
      <c r="M21" s="51">
        <f t="shared" si="7"/>
        <v>0</v>
      </c>
      <c r="N21" s="1677"/>
      <c r="O21" s="1680"/>
      <c r="P21" s="1684"/>
      <c r="Q21" s="9"/>
      <c r="R21" s="9"/>
      <c r="S21" s="9"/>
      <c r="T21" s="9"/>
      <c r="U21" s="9"/>
      <c r="V21" s="9"/>
      <c r="W21" s="9"/>
      <c r="X21" s="9"/>
      <c r="Y21" s="9"/>
      <c r="Z21" s="9"/>
      <c r="AA21" s="9"/>
      <c r="AB21" s="9"/>
      <c r="AC21" s="9"/>
      <c r="AD21" s="1683"/>
      <c r="AE21" s="1682"/>
      <c r="AF21" s="289"/>
      <c r="AG21" s="77"/>
      <c r="AH21" s="293">
        <f t="shared" si="5"/>
        <v>1214286</v>
      </c>
      <c r="AI21" s="293" t="str">
        <f t="shared" si="5"/>
        <v xml:space="preserve">Harrison </v>
      </c>
      <c r="AJ21" s="293">
        <f t="shared" si="5"/>
        <v>0</v>
      </c>
      <c r="AK21" s="293"/>
      <c r="AL21" s="293"/>
      <c r="AM21" s="293"/>
      <c r="AN21" s="318"/>
      <c r="AO21" s="94"/>
    </row>
    <row r="22" spans="1:41" ht="20.45" customHeight="1" thickTop="1" x14ac:dyDescent="0.2">
      <c r="A22" s="1719">
        <v>7</v>
      </c>
      <c r="B22" s="1715" t="s">
        <v>58</v>
      </c>
      <c r="C22" s="46"/>
      <c r="D22" s="239">
        <f>'Team 1'!D22</f>
        <v>0</v>
      </c>
      <c r="E22" s="1213">
        <v>1238504</v>
      </c>
      <c r="F22" s="1213" t="s">
        <v>3526</v>
      </c>
      <c r="G22" s="1213"/>
      <c r="H22" s="1212"/>
      <c r="I22" s="252" t="str">
        <f t="shared" si="2"/>
        <v xml:space="preserve">Georgina  </v>
      </c>
      <c r="J22" s="24" t="str">
        <f t="shared" si="3"/>
        <v xml:space="preserve">,Georgina </v>
      </c>
      <c r="K22" s="57">
        <f t="shared" si="0"/>
        <v>0</v>
      </c>
      <c r="L22" s="30" t="str">
        <f t="shared" si="4"/>
        <v>000100</v>
      </c>
      <c r="M22" s="51">
        <f t="shared" ref="M22:M29" si="8">IF(K22=0,0,IF(K22&lt;9,"TOO YOUNG",IF(K22&lt;16,"OK","NOT ELIGIBLE")))</f>
        <v>0</v>
      </c>
      <c r="N22" s="1728" t="str">
        <f>'Gala Setup'!S4</f>
        <v>NASL.2018</v>
      </c>
      <c r="O22" s="1728"/>
      <c r="P22" s="1728"/>
      <c r="Q22" s="9"/>
      <c r="R22" s="9"/>
      <c r="S22" s="9"/>
      <c r="T22" s="9"/>
      <c r="U22" s="9"/>
      <c r="V22" s="9"/>
      <c r="W22" s="9"/>
      <c r="X22" s="9"/>
      <c r="Y22" s="9"/>
      <c r="Z22" s="9"/>
      <c r="AA22" s="9"/>
      <c r="AB22" s="9"/>
      <c r="AC22" s="9"/>
      <c r="AD22" s="1683">
        <v>7</v>
      </c>
      <c r="AE22" s="1681" t="s">
        <v>58</v>
      </c>
      <c r="AF22" s="288"/>
      <c r="AG22" s="76"/>
      <c r="AH22" s="293">
        <f t="shared" si="5"/>
        <v>1238504</v>
      </c>
      <c r="AI22" s="293" t="str">
        <f t="shared" si="5"/>
        <v xml:space="preserve">Georgina </v>
      </c>
      <c r="AJ22" s="293">
        <f t="shared" si="5"/>
        <v>0</v>
      </c>
      <c r="AK22" s="293"/>
      <c r="AL22" s="293"/>
      <c r="AM22" s="293"/>
      <c r="AN22" s="318"/>
      <c r="AO22" s="94"/>
    </row>
    <row r="23" spans="1:41" ht="20.45" customHeight="1" x14ac:dyDescent="0.2">
      <c r="A23" s="1720"/>
      <c r="B23" s="1716"/>
      <c r="C23" s="43"/>
      <c r="D23" s="239">
        <f>'Team 1'!D23</f>
        <v>0</v>
      </c>
      <c r="E23" s="1214">
        <v>1102760</v>
      </c>
      <c r="F23" s="1214" t="s">
        <v>3527</v>
      </c>
      <c r="G23" s="1214"/>
      <c r="H23" s="1215"/>
      <c r="I23" s="252" t="str">
        <f t="shared" si="2"/>
        <v xml:space="preserve">Morgan </v>
      </c>
      <c r="J23" s="24" t="str">
        <f t="shared" si="3"/>
        <v>,Morgan</v>
      </c>
      <c r="K23" s="57">
        <f t="shared" si="0"/>
        <v>0</v>
      </c>
      <c r="L23" s="30" t="str">
        <f t="shared" si="4"/>
        <v>000100</v>
      </c>
      <c r="M23" s="51">
        <f t="shared" si="8"/>
        <v>0</v>
      </c>
      <c r="N23" s="1728"/>
      <c r="O23" s="1728"/>
      <c r="P23" s="1728"/>
      <c r="Q23" s="9"/>
      <c r="R23" s="9"/>
      <c r="S23" s="9"/>
      <c r="T23" s="9"/>
      <c r="U23" s="9"/>
      <c r="V23" s="9"/>
      <c r="W23" s="9"/>
      <c r="X23" s="9"/>
      <c r="Y23" s="9"/>
      <c r="Z23" s="9"/>
      <c r="AA23" s="9"/>
      <c r="AB23" s="9"/>
      <c r="AC23" s="9"/>
      <c r="AD23" s="1683"/>
      <c r="AE23" s="1682"/>
      <c r="AF23" s="289"/>
      <c r="AG23" s="77"/>
      <c r="AH23" s="293">
        <f t="shared" si="5"/>
        <v>1102760</v>
      </c>
      <c r="AI23" s="293" t="str">
        <f t="shared" si="5"/>
        <v>Morgan</v>
      </c>
      <c r="AJ23" s="293">
        <f t="shared" si="5"/>
        <v>0</v>
      </c>
      <c r="AK23" s="293"/>
      <c r="AL23" s="293"/>
      <c r="AM23" s="293"/>
      <c r="AN23" s="318"/>
      <c r="AO23" s="94"/>
    </row>
    <row r="24" spans="1:41" ht="20.45" customHeight="1" x14ac:dyDescent="0.2">
      <c r="A24" s="1720"/>
      <c r="B24" s="1716"/>
      <c r="C24" s="43"/>
      <c r="D24" s="239">
        <f>'Team 1'!D24</f>
        <v>0</v>
      </c>
      <c r="E24" s="1213">
        <v>791775</v>
      </c>
      <c r="F24" s="1213" t="s">
        <v>3509</v>
      </c>
      <c r="G24" s="1213"/>
      <c r="H24" s="1212"/>
      <c r="I24" s="252" t="str">
        <f t="shared" si="2"/>
        <v xml:space="preserve">Orla </v>
      </c>
      <c r="J24" s="24" t="str">
        <f t="shared" si="3"/>
        <v>,Orla</v>
      </c>
      <c r="K24" s="57">
        <f t="shared" si="0"/>
        <v>0</v>
      </c>
      <c r="L24" s="30" t="str">
        <f t="shared" si="4"/>
        <v>000100</v>
      </c>
      <c r="M24" s="51">
        <f t="shared" si="8"/>
        <v>0</v>
      </c>
      <c r="N24" s="384"/>
      <c r="O24" s="94"/>
      <c r="P24" s="94"/>
      <c r="Q24" s="9"/>
      <c r="R24" s="9"/>
      <c r="S24" s="9"/>
      <c r="T24" s="9"/>
      <c r="U24" s="9"/>
      <c r="V24" s="9"/>
      <c r="W24" s="9"/>
      <c r="X24" s="9"/>
      <c r="Y24" s="9"/>
      <c r="Z24" s="9"/>
      <c r="AA24" s="9"/>
      <c r="AB24" s="9"/>
      <c r="AC24" s="9"/>
      <c r="AD24" s="1683"/>
      <c r="AE24" s="1682"/>
      <c r="AF24" s="289"/>
      <c r="AG24" s="77"/>
      <c r="AH24" s="293">
        <f t="shared" si="5"/>
        <v>791775</v>
      </c>
      <c r="AI24" s="293" t="str">
        <f t="shared" si="5"/>
        <v>Orla</v>
      </c>
      <c r="AJ24" s="293">
        <f t="shared" si="5"/>
        <v>0</v>
      </c>
      <c r="AK24" s="293"/>
      <c r="AL24" s="293"/>
      <c r="AM24" s="293"/>
      <c r="AN24" s="318"/>
      <c r="AO24" s="94"/>
    </row>
    <row r="25" spans="1:41" ht="20.45" customHeight="1" x14ac:dyDescent="0.2">
      <c r="A25" s="1721"/>
      <c r="B25" s="1716"/>
      <c r="C25" s="43"/>
      <c r="D25" s="239">
        <f>'Team 1'!D25</f>
        <v>0</v>
      </c>
      <c r="E25" s="1213">
        <v>1273509</v>
      </c>
      <c r="F25" s="1213" t="s">
        <v>3528</v>
      </c>
      <c r="G25" s="1213"/>
      <c r="H25" s="1212"/>
      <c r="I25" s="252" t="str">
        <f t="shared" si="2"/>
        <v xml:space="preserve">Isabel </v>
      </c>
      <c r="J25" s="24" t="str">
        <f t="shared" si="3"/>
        <v>,Isabel</v>
      </c>
      <c r="K25" s="57">
        <f t="shared" si="0"/>
        <v>0</v>
      </c>
      <c r="L25" s="30" t="str">
        <f t="shared" si="4"/>
        <v>000100</v>
      </c>
      <c r="M25" s="51">
        <f t="shared" si="8"/>
        <v>0</v>
      </c>
      <c r="N25" s="384"/>
      <c r="O25" s="94"/>
      <c r="P25" s="94"/>
      <c r="Q25" s="9"/>
      <c r="R25" s="9"/>
      <c r="S25" s="9"/>
      <c r="T25" s="9"/>
      <c r="U25" s="9"/>
      <c r="V25" s="9"/>
      <c r="W25" s="9"/>
      <c r="X25" s="9"/>
      <c r="Y25" s="9"/>
      <c r="Z25" s="9"/>
      <c r="AA25" s="9"/>
      <c r="AB25" s="9"/>
      <c r="AC25" s="9"/>
      <c r="AD25" s="1683"/>
      <c r="AE25" s="1682"/>
      <c r="AF25" s="289"/>
      <c r="AG25" s="77"/>
      <c r="AH25" s="293">
        <f t="shared" si="5"/>
        <v>1273509</v>
      </c>
      <c r="AI25" s="293" t="str">
        <f t="shared" si="5"/>
        <v>Isabel</v>
      </c>
      <c r="AJ25" s="293">
        <f t="shared" si="5"/>
        <v>0</v>
      </c>
      <c r="AK25" s="293"/>
      <c r="AL25" s="293"/>
      <c r="AM25" s="293"/>
      <c r="AN25" s="318"/>
      <c r="AO25" s="94"/>
    </row>
    <row r="26" spans="1:41" ht="20.45" customHeight="1" x14ac:dyDescent="0.2">
      <c r="A26" s="1719">
        <v>8</v>
      </c>
      <c r="B26" s="1715" t="s">
        <v>59</v>
      </c>
      <c r="C26" s="46"/>
      <c r="D26" s="239">
        <f>'Team 1'!D26</f>
        <v>0</v>
      </c>
      <c r="E26" s="1213">
        <v>849308</v>
      </c>
      <c r="F26" s="1213" t="s">
        <v>3349</v>
      </c>
      <c r="G26" s="1213"/>
      <c r="H26" s="1212"/>
      <c r="I26" s="252" t="str">
        <f t="shared" si="2"/>
        <v xml:space="preserve">Thomas </v>
      </c>
      <c r="J26" s="24" t="str">
        <f t="shared" si="3"/>
        <v>,Thomas</v>
      </c>
      <c r="K26" s="57">
        <f t="shared" si="0"/>
        <v>0</v>
      </c>
      <c r="L26" s="30" t="str">
        <f t="shared" si="4"/>
        <v>000100</v>
      </c>
      <c r="M26" s="50">
        <f t="shared" si="8"/>
        <v>0</v>
      </c>
      <c r="N26" s="21"/>
      <c r="O26" s="94"/>
      <c r="P26" s="94"/>
      <c r="Q26" s="9"/>
      <c r="R26" s="9"/>
      <c r="S26" s="9"/>
      <c r="T26" s="9"/>
      <c r="U26" s="9"/>
      <c r="V26" s="9"/>
      <c r="W26" s="9"/>
      <c r="X26" s="9"/>
      <c r="Y26" s="9"/>
      <c r="Z26" s="9"/>
      <c r="AA26" s="9"/>
      <c r="AB26" s="9"/>
      <c r="AC26" s="9"/>
      <c r="AD26" s="1683">
        <v>8</v>
      </c>
      <c r="AE26" s="1681" t="s">
        <v>59</v>
      </c>
      <c r="AF26" s="288"/>
      <c r="AG26" s="76"/>
      <c r="AH26" s="293">
        <f t="shared" si="5"/>
        <v>849308</v>
      </c>
      <c r="AI26" s="293" t="str">
        <f t="shared" si="5"/>
        <v>Thomas</v>
      </c>
      <c r="AJ26" s="293">
        <f t="shared" si="5"/>
        <v>0</v>
      </c>
      <c r="AK26" s="293"/>
      <c r="AL26" s="293"/>
      <c r="AM26" s="293"/>
      <c r="AN26" s="318"/>
      <c r="AO26" s="94"/>
    </row>
    <row r="27" spans="1:41" ht="20.45" customHeight="1" x14ac:dyDescent="0.2">
      <c r="A27" s="1720"/>
      <c r="B27" s="1716"/>
      <c r="C27" s="43"/>
      <c r="D27" s="239">
        <f>'Team 1'!D27</f>
        <v>0</v>
      </c>
      <c r="E27" s="1213">
        <v>1294584</v>
      </c>
      <c r="F27" s="1213" t="s">
        <v>3345</v>
      </c>
      <c r="G27" s="1213"/>
      <c r="H27" s="1212"/>
      <c r="I27" s="252" t="str">
        <f t="shared" si="2"/>
        <v xml:space="preserve">Ethan </v>
      </c>
      <c r="J27" s="24" t="str">
        <f t="shared" si="3"/>
        <v>,Ethan</v>
      </c>
      <c r="K27" s="57">
        <f t="shared" si="0"/>
        <v>0</v>
      </c>
      <c r="L27" s="30" t="str">
        <f t="shared" si="4"/>
        <v>000100</v>
      </c>
      <c r="M27" s="50">
        <f t="shared" si="8"/>
        <v>0</v>
      </c>
      <c r="N27" s="21"/>
      <c r="O27" s="94"/>
      <c r="P27" s="94"/>
      <c r="Q27" s="9"/>
      <c r="R27" s="9"/>
      <c r="S27" s="9"/>
      <c r="T27" s="9"/>
      <c r="U27" s="9"/>
      <c r="V27" s="9"/>
      <c r="W27" s="9"/>
      <c r="X27" s="9"/>
      <c r="Y27" s="9"/>
      <c r="Z27" s="9"/>
      <c r="AA27" s="9"/>
      <c r="AB27" s="9"/>
      <c r="AC27" s="9"/>
      <c r="AD27" s="1683"/>
      <c r="AE27" s="1682"/>
      <c r="AF27" s="289"/>
      <c r="AG27" s="77"/>
      <c r="AH27" s="293">
        <f t="shared" si="5"/>
        <v>1294584</v>
      </c>
      <c r="AI27" s="293" t="str">
        <f t="shared" si="5"/>
        <v>Ethan</v>
      </c>
      <c r="AJ27" s="293">
        <f t="shared" si="5"/>
        <v>0</v>
      </c>
      <c r="AK27" s="293"/>
      <c r="AL27" s="293"/>
      <c r="AM27" s="293"/>
      <c r="AN27" s="318"/>
      <c r="AO27" s="94"/>
    </row>
    <row r="28" spans="1:41" ht="20.45" customHeight="1" x14ac:dyDescent="0.2">
      <c r="A28" s="1720"/>
      <c r="B28" s="1716"/>
      <c r="C28" s="43"/>
      <c r="D28" s="239">
        <f>'Team 1'!D28</f>
        <v>0</v>
      </c>
      <c r="E28" s="1213">
        <v>1132823</v>
      </c>
      <c r="F28" s="1213" t="s">
        <v>3465</v>
      </c>
      <c r="G28" s="1213"/>
      <c r="H28" s="1212"/>
      <c r="I28" s="252" t="str">
        <f t="shared" si="2"/>
        <v xml:space="preserve">Owen </v>
      </c>
      <c r="J28" s="24" t="str">
        <f t="shared" si="3"/>
        <v>,Owen</v>
      </c>
      <c r="K28" s="57">
        <f t="shared" si="0"/>
        <v>0</v>
      </c>
      <c r="L28" s="30" t="str">
        <f t="shared" si="4"/>
        <v>000100</v>
      </c>
      <c r="M28" s="50">
        <f t="shared" si="8"/>
        <v>0</v>
      </c>
      <c r="N28" s="21"/>
      <c r="O28" s="94"/>
      <c r="P28" s="94"/>
      <c r="Q28" s="9"/>
      <c r="R28" s="9"/>
      <c r="S28" s="9"/>
      <c r="T28" s="9"/>
      <c r="U28" s="9"/>
      <c r="V28" s="9"/>
      <c r="W28" s="9"/>
      <c r="X28" s="9"/>
      <c r="Y28" s="9"/>
      <c r="Z28" s="9"/>
      <c r="AA28" s="9"/>
      <c r="AB28" s="9"/>
      <c r="AC28" s="9"/>
      <c r="AD28" s="1683"/>
      <c r="AE28" s="1682"/>
      <c r="AF28" s="289"/>
      <c r="AG28" s="77"/>
      <c r="AH28" s="293">
        <f t="shared" si="5"/>
        <v>1132823</v>
      </c>
      <c r="AI28" s="293" t="str">
        <f t="shared" si="5"/>
        <v>Owen</v>
      </c>
      <c r="AJ28" s="293">
        <f t="shared" si="5"/>
        <v>0</v>
      </c>
      <c r="AK28" s="293"/>
      <c r="AL28" s="293"/>
      <c r="AM28" s="293"/>
      <c r="AN28" s="318"/>
      <c r="AO28" s="94"/>
    </row>
    <row r="29" spans="1:41" ht="20.45" customHeight="1" x14ac:dyDescent="0.2">
      <c r="A29" s="1721"/>
      <c r="B29" s="1716"/>
      <c r="C29" s="43"/>
      <c r="D29" s="239">
        <f>'Team 1'!D29</f>
        <v>0</v>
      </c>
      <c r="E29" s="1213">
        <v>1131009</v>
      </c>
      <c r="F29" s="1213" t="s">
        <v>3510</v>
      </c>
      <c r="G29" s="1213"/>
      <c r="H29" s="1212"/>
      <c r="I29" s="252" t="str">
        <f t="shared" si="2"/>
        <v xml:space="preserve">Jamie  </v>
      </c>
      <c r="J29" s="24" t="str">
        <f t="shared" si="3"/>
        <v xml:space="preserve">,Jamie </v>
      </c>
      <c r="K29" s="57">
        <f t="shared" si="0"/>
        <v>0</v>
      </c>
      <c r="L29" s="30" t="str">
        <f t="shared" si="4"/>
        <v>000100</v>
      </c>
      <c r="M29" s="50">
        <f t="shared" si="8"/>
        <v>0</v>
      </c>
      <c r="N29" s="21"/>
      <c r="O29" s="94"/>
      <c r="P29" s="94"/>
      <c r="Q29" s="9"/>
      <c r="R29" s="9"/>
      <c r="S29" s="9"/>
      <c r="T29" s="9"/>
      <c r="U29" s="9"/>
      <c r="V29" s="9"/>
      <c r="W29" s="9"/>
      <c r="X29" s="9"/>
      <c r="Y29" s="9"/>
      <c r="Z29" s="9"/>
      <c r="AA29" s="9"/>
      <c r="AB29" s="9"/>
      <c r="AC29" s="9"/>
      <c r="AD29" s="1683"/>
      <c r="AE29" s="1682"/>
      <c r="AF29" s="289"/>
      <c r="AG29" s="77"/>
      <c r="AH29" s="293">
        <f t="shared" si="5"/>
        <v>1131009</v>
      </c>
      <c r="AI29" s="293" t="str">
        <f t="shared" si="5"/>
        <v xml:space="preserve">Jamie </v>
      </c>
      <c r="AJ29" s="293">
        <f t="shared" si="5"/>
        <v>0</v>
      </c>
      <c r="AK29" s="293"/>
      <c r="AL29" s="293"/>
      <c r="AM29" s="293"/>
      <c r="AN29" s="318"/>
      <c r="AO29" s="94"/>
    </row>
    <row r="30" spans="1:41" ht="20.45" customHeight="1" x14ac:dyDescent="0.2">
      <c r="A30" s="1709">
        <v>9</v>
      </c>
      <c r="B30" s="1710" t="s">
        <v>72</v>
      </c>
      <c r="C30" s="47"/>
      <c r="D30" s="239">
        <f>'Team 1'!D30</f>
        <v>0</v>
      </c>
      <c r="E30" s="1213">
        <v>1131006</v>
      </c>
      <c r="F30" s="1213" t="s">
        <v>3440</v>
      </c>
      <c r="G30" s="1213"/>
      <c r="H30" s="1212"/>
      <c r="I30" s="252" t="str">
        <f t="shared" si="2"/>
        <v xml:space="preserve">Emma </v>
      </c>
      <c r="J30" s="24" t="str">
        <f t="shared" si="3"/>
        <v>,Emma</v>
      </c>
      <c r="K30" s="57">
        <f t="shared" si="0"/>
        <v>0</v>
      </c>
      <c r="L30" s="30" t="str">
        <f t="shared" si="4"/>
        <v>000100</v>
      </c>
      <c r="M30" s="31">
        <f t="shared" ref="M30:M37" si="9">IF(K30=0,0,IF(K30&lt;9,"TOO YOUNG",IF(K30&lt;60,"OK","BIT OLD MAYBE")))</f>
        <v>0</v>
      </c>
      <c r="N30" s="21"/>
      <c r="O30" s="94"/>
      <c r="P30" s="94"/>
      <c r="Q30" s="9"/>
      <c r="R30" s="9"/>
      <c r="S30" s="9"/>
      <c r="T30" s="9"/>
      <c r="U30" s="9"/>
      <c r="V30" s="9"/>
      <c r="W30" s="9"/>
      <c r="X30" s="9"/>
      <c r="Y30" s="9"/>
      <c r="Z30" s="9"/>
      <c r="AA30" s="9"/>
      <c r="AB30" s="9"/>
      <c r="AC30" s="9"/>
      <c r="AD30" s="1683">
        <v>9</v>
      </c>
      <c r="AE30" s="1681" t="s">
        <v>72</v>
      </c>
      <c r="AF30" s="288"/>
      <c r="AG30" s="76"/>
      <c r="AH30" s="293">
        <f t="shared" si="5"/>
        <v>1131006</v>
      </c>
      <c r="AI30" s="293" t="str">
        <f t="shared" si="5"/>
        <v>Emma</v>
      </c>
      <c r="AJ30" s="293">
        <f t="shared" si="5"/>
        <v>0</v>
      </c>
      <c r="AK30" s="293"/>
      <c r="AL30" s="293"/>
      <c r="AM30" s="293"/>
      <c r="AN30" s="318"/>
      <c r="AO30" s="94"/>
    </row>
    <row r="31" spans="1:41" ht="20.45" customHeight="1" x14ac:dyDescent="0.2">
      <c r="A31" s="1709"/>
      <c r="B31" s="1711"/>
      <c r="C31" s="48"/>
      <c r="D31" s="239">
        <f>'Team 1'!D31</f>
        <v>0</v>
      </c>
      <c r="E31" s="1213">
        <v>1131008</v>
      </c>
      <c r="F31" s="1213" t="s">
        <v>3529</v>
      </c>
      <c r="G31" s="1213"/>
      <c r="H31" s="1212"/>
      <c r="I31" s="252" t="str">
        <f t="shared" si="2"/>
        <v xml:space="preserve">Emily  </v>
      </c>
      <c r="J31" s="24" t="str">
        <f t="shared" si="3"/>
        <v xml:space="preserve">,Emily </v>
      </c>
      <c r="K31" s="57">
        <f t="shared" si="0"/>
        <v>0</v>
      </c>
      <c r="L31" s="30" t="str">
        <f t="shared" si="4"/>
        <v>000100</v>
      </c>
      <c r="M31" s="31">
        <f t="shared" si="9"/>
        <v>0</v>
      </c>
      <c r="N31" s="21"/>
      <c r="O31" s="94"/>
      <c r="P31" s="94"/>
      <c r="Q31" s="9"/>
      <c r="R31" s="9"/>
      <c r="S31" s="9"/>
      <c r="T31" s="9"/>
      <c r="U31" s="9"/>
      <c r="V31" s="9"/>
      <c r="W31" s="9"/>
      <c r="X31" s="9"/>
      <c r="Y31" s="9"/>
      <c r="Z31" s="9"/>
      <c r="AA31" s="9"/>
      <c r="AB31" s="9"/>
      <c r="AC31" s="9"/>
      <c r="AD31" s="1683"/>
      <c r="AE31" s="1682"/>
      <c r="AF31" s="289"/>
      <c r="AG31" s="77"/>
      <c r="AH31" s="293">
        <f t="shared" si="5"/>
        <v>1131008</v>
      </c>
      <c r="AI31" s="293" t="str">
        <f t="shared" si="5"/>
        <v xml:space="preserve">Emily </v>
      </c>
      <c r="AJ31" s="293">
        <f t="shared" si="5"/>
        <v>0</v>
      </c>
      <c r="AK31" s="293"/>
      <c r="AL31" s="293"/>
      <c r="AM31" s="293"/>
      <c r="AN31" s="318"/>
      <c r="AO31" s="94"/>
    </row>
    <row r="32" spans="1:41" ht="20.45" customHeight="1" x14ac:dyDescent="0.2">
      <c r="A32" s="1709"/>
      <c r="B32" s="1711"/>
      <c r="C32" s="48"/>
      <c r="D32" s="239">
        <f>'Team 1'!D32</f>
        <v>0</v>
      </c>
      <c r="E32" s="1213">
        <v>921251</v>
      </c>
      <c r="F32" s="1213" t="s">
        <v>3369</v>
      </c>
      <c r="G32" s="1213"/>
      <c r="H32" s="1212"/>
      <c r="I32" s="252" t="str">
        <f t="shared" si="2"/>
        <v xml:space="preserve">Hannah </v>
      </c>
      <c r="J32" s="24" t="str">
        <f t="shared" si="3"/>
        <v>,Hannah</v>
      </c>
      <c r="K32" s="57">
        <f t="shared" si="0"/>
        <v>0</v>
      </c>
      <c r="L32" s="30" t="str">
        <f t="shared" si="4"/>
        <v>000100</v>
      </c>
      <c r="M32" s="31">
        <f t="shared" si="9"/>
        <v>0</v>
      </c>
      <c r="N32" s="21"/>
      <c r="O32" s="94"/>
      <c r="P32" s="94"/>
      <c r="Q32" s="9"/>
      <c r="R32" s="9"/>
      <c r="S32" s="9"/>
      <c r="T32" s="9"/>
      <c r="U32" s="9"/>
      <c r="V32" s="9"/>
      <c r="W32" s="9"/>
      <c r="X32" s="9"/>
      <c r="Y32" s="9"/>
      <c r="Z32" s="9"/>
      <c r="AA32" s="9"/>
      <c r="AB32" s="9"/>
      <c r="AC32" s="9"/>
      <c r="AD32" s="1683"/>
      <c r="AE32" s="1682"/>
      <c r="AF32" s="289"/>
      <c r="AG32" s="77"/>
      <c r="AH32" s="293">
        <f t="shared" si="5"/>
        <v>921251</v>
      </c>
      <c r="AI32" s="293" t="str">
        <f t="shared" si="5"/>
        <v>Hannah</v>
      </c>
      <c r="AJ32" s="293">
        <f t="shared" si="5"/>
        <v>0</v>
      </c>
      <c r="AK32" s="293"/>
      <c r="AL32" s="293"/>
      <c r="AM32" s="293"/>
      <c r="AN32" s="318"/>
      <c r="AO32" s="94"/>
    </row>
    <row r="33" spans="1:41" ht="20.45" customHeight="1" x14ac:dyDescent="0.2">
      <c r="A33" s="1709"/>
      <c r="B33" s="1711"/>
      <c r="C33" s="48"/>
      <c r="D33" s="239">
        <f>'Team 1'!D33</f>
        <v>0</v>
      </c>
      <c r="E33" s="1213">
        <v>1122813</v>
      </c>
      <c r="F33" s="1213" t="s">
        <v>3530</v>
      </c>
      <c r="G33" s="1213"/>
      <c r="H33" s="1212"/>
      <c r="I33" s="252" t="str">
        <f t="shared" si="2"/>
        <v xml:space="preserve">Emily </v>
      </c>
      <c r="J33" s="24" t="str">
        <f t="shared" si="3"/>
        <v>,Emily</v>
      </c>
      <c r="K33" s="57">
        <f t="shared" si="0"/>
        <v>0</v>
      </c>
      <c r="L33" s="30" t="str">
        <f t="shared" si="4"/>
        <v>000100</v>
      </c>
      <c r="M33" s="31">
        <f t="shared" si="9"/>
        <v>0</v>
      </c>
      <c r="N33" s="21"/>
      <c r="O33" s="94"/>
      <c r="P33" s="94"/>
      <c r="Q33" s="9"/>
      <c r="R33" s="9"/>
      <c r="S33" s="9"/>
      <c r="T33" s="9"/>
      <c r="U33" s="9"/>
      <c r="V33" s="9"/>
      <c r="W33" s="9"/>
      <c r="X33" s="9"/>
      <c r="Y33" s="9"/>
      <c r="Z33" s="9"/>
      <c r="AA33" s="9"/>
      <c r="AB33" s="9"/>
      <c r="AC33" s="9"/>
      <c r="AD33" s="1683"/>
      <c r="AE33" s="1682"/>
      <c r="AF33" s="289"/>
      <c r="AG33" s="77"/>
      <c r="AH33" s="293">
        <f t="shared" si="5"/>
        <v>1122813</v>
      </c>
      <c r="AI33" s="293" t="str">
        <f t="shared" si="5"/>
        <v>Emily</v>
      </c>
      <c r="AJ33" s="293">
        <f t="shared" si="5"/>
        <v>0</v>
      </c>
      <c r="AK33" s="293"/>
      <c r="AL33" s="293"/>
      <c r="AM33" s="293"/>
      <c r="AN33" s="318"/>
      <c r="AO33" s="94"/>
    </row>
    <row r="34" spans="1:41" ht="20.45" customHeight="1" x14ac:dyDescent="0.2">
      <c r="A34" s="1709">
        <v>10</v>
      </c>
      <c r="B34" s="1710" t="s">
        <v>73</v>
      </c>
      <c r="C34" s="47"/>
      <c r="D34" s="239">
        <f>'Team 1'!D34</f>
        <v>0</v>
      </c>
      <c r="E34" s="1213">
        <v>1131013</v>
      </c>
      <c r="F34" s="1213" t="s">
        <v>3355</v>
      </c>
      <c r="G34" s="1213"/>
      <c r="H34" s="1212"/>
      <c r="I34" s="252" t="str">
        <f t="shared" si="2"/>
        <v xml:space="preserve">Jack </v>
      </c>
      <c r="J34" s="24" t="str">
        <f t="shared" si="3"/>
        <v>,Jack</v>
      </c>
      <c r="K34" s="57">
        <f t="shared" si="0"/>
        <v>0</v>
      </c>
      <c r="L34" s="30" t="str">
        <f t="shared" si="4"/>
        <v>000100</v>
      </c>
      <c r="M34" s="31">
        <f t="shared" si="9"/>
        <v>0</v>
      </c>
      <c r="N34" s="21"/>
      <c r="O34" s="94"/>
      <c r="P34" s="94"/>
      <c r="Q34" s="9"/>
      <c r="R34" s="9"/>
      <c r="S34" s="9"/>
      <c r="T34" s="9"/>
      <c r="U34" s="9"/>
      <c r="V34" s="9"/>
      <c r="W34" s="9"/>
      <c r="X34" s="9"/>
      <c r="Y34" s="9"/>
      <c r="Z34" s="9"/>
      <c r="AA34" s="9"/>
      <c r="AB34" s="9"/>
      <c r="AC34" s="9"/>
      <c r="AD34" s="1683">
        <v>10</v>
      </c>
      <c r="AE34" s="1681" t="s">
        <v>73</v>
      </c>
      <c r="AF34" s="288"/>
      <c r="AG34" s="76"/>
      <c r="AH34" s="293">
        <f t="shared" si="5"/>
        <v>1131013</v>
      </c>
      <c r="AI34" s="293" t="str">
        <f t="shared" si="5"/>
        <v>Jack</v>
      </c>
      <c r="AJ34" s="293">
        <f t="shared" si="5"/>
        <v>0</v>
      </c>
      <c r="AK34" s="293"/>
      <c r="AL34" s="293"/>
      <c r="AM34" s="293"/>
      <c r="AN34" s="318"/>
      <c r="AO34" s="94"/>
    </row>
    <row r="35" spans="1:41" ht="20.45" customHeight="1" x14ac:dyDescent="0.2">
      <c r="A35" s="1709"/>
      <c r="B35" s="1711"/>
      <c r="C35" s="48"/>
      <c r="D35" s="239">
        <f>'Team 1'!D35</f>
        <v>0</v>
      </c>
      <c r="E35" s="1213">
        <v>1112767</v>
      </c>
      <c r="F35" s="1213" t="s">
        <v>3459</v>
      </c>
      <c r="G35" s="1213"/>
      <c r="H35" s="1212"/>
      <c r="I35" s="252" t="str">
        <f t="shared" si="2"/>
        <v xml:space="preserve">Joshua </v>
      </c>
      <c r="J35" s="24" t="str">
        <f t="shared" si="3"/>
        <v>,Joshua</v>
      </c>
      <c r="K35" s="57">
        <f t="shared" si="0"/>
        <v>0</v>
      </c>
      <c r="L35" s="30" t="str">
        <f t="shared" si="4"/>
        <v>000100</v>
      </c>
      <c r="M35" s="31">
        <f t="shared" si="9"/>
        <v>0</v>
      </c>
      <c r="N35" s="9"/>
      <c r="O35" s="94"/>
      <c r="P35" s="94"/>
      <c r="Q35" s="9"/>
      <c r="R35" s="9"/>
      <c r="S35" s="9"/>
      <c r="T35" s="9"/>
      <c r="U35" s="9"/>
      <c r="V35" s="9"/>
      <c r="W35" s="9"/>
      <c r="X35" s="9"/>
      <c r="Y35" s="9"/>
      <c r="Z35" s="9"/>
      <c r="AA35" s="9"/>
      <c r="AB35" s="9"/>
      <c r="AC35" s="9"/>
      <c r="AD35" s="1683"/>
      <c r="AE35" s="1682"/>
      <c r="AF35" s="289"/>
      <c r="AG35" s="77"/>
      <c r="AH35" s="293">
        <f t="shared" si="5"/>
        <v>1112767</v>
      </c>
      <c r="AI35" s="293" t="str">
        <f t="shared" si="5"/>
        <v>Joshua</v>
      </c>
      <c r="AJ35" s="293">
        <f t="shared" si="5"/>
        <v>0</v>
      </c>
      <c r="AK35" s="293"/>
      <c r="AL35" s="293"/>
      <c r="AM35" s="293"/>
      <c r="AN35" s="318"/>
      <c r="AO35" s="94"/>
    </row>
    <row r="36" spans="1:41" ht="20.45" customHeight="1" x14ac:dyDescent="0.2">
      <c r="A36" s="1709"/>
      <c r="B36" s="1711"/>
      <c r="C36" s="48"/>
      <c r="D36" s="239">
        <f>'Team 1'!D36</f>
        <v>0</v>
      </c>
      <c r="E36" s="1213">
        <v>827664</v>
      </c>
      <c r="F36" s="1213" t="s">
        <v>3336</v>
      </c>
      <c r="G36" s="1213"/>
      <c r="H36" s="1212"/>
      <c r="I36" s="252" t="str">
        <f t="shared" si="2"/>
        <v xml:space="preserve">Max </v>
      </c>
      <c r="J36" s="24" t="str">
        <f t="shared" si="3"/>
        <v>,Max</v>
      </c>
      <c r="K36" s="57">
        <f t="shared" ref="K36:K67" si="10">IF(H36=0,0,IF(COUNTBLANK(H36)=1,"",ROUNDDOWN((K$2-H36)/365.25,0)))</f>
        <v>0</v>
      </c>
      <c r="L36" s="30" t="str">
        <f t="shared" si="4"/>
        <v>000100</v>
      </c>
      <c r="M36" s="31">
        <f t="shared" si="9"/>
        <v>0</v>
      </c>
      <c r="N36" s="9"/>
      <c r="O36" s="94"/>
      <c r="P36" s="94"/>
      <c r="Q36" s="9"/>
      <c r="R36" s="9"/>
      <c r="S36" s="9"/>
      <c r="T36" s="9"/>
      <c r="U36" s="9"/>
      <c r="V36" s="9"/>
      <c r="W36" s="9"/>
      <c r="X36" s="9"/>
      <c r="Y36" s="9"/>
      <c r="Z36" s="9"/>
      <c r="AA36" s="9"/>
      <c r="AB36" s="9"/>
      <c r="AC36" s="9"/>
      <c r="AD36" s="1683"/>
      <c r="AE36" s="1682"/>
      <c r="AF36" s="289"/>
      <c r="AG36" s="77"/>
      <c r="AH36" s="293">
        <f t="shared" si="5"/>
        <v>827664</v>
      </c>
      <c r="AI36" s="293" t="str">
        <f t="shared" si="5"/>
        <v>Max</v>
      </c>
      <c r="AJ36" s="293">
        <f t="shared" si="5"/>
        <v>0</v>
      </c>
      <c r="AK36" s="293"/>
      <c r="AL36" s="293"/>
      <c r="AM36" s="293"/>
      <c r="AN36" s="318"/>
      <c r="AO36" s="94"/>
    </row>
    <row r="37" spans="1:41" ht="20.45" customHeight="1" x14ac:dyDescent="0.2">
      <c r="A37" s="1709"/>
      <c r="B37" s="1711"/>
      <c r="C37" s="48"/>
      <c r="D37" s="239">
        <f>'Team 1'!D37</f>
        <v>0</v>
      </c>
      <c r="E37" s="1213">
        <v>495</v>
      </c>
      <c r="F37" s="1213" t="s">
        <v>3531</v>
      </c>
      <c r="G37" s="1213"/>
      <c r="H37" s="1212"/>
      <c r="I37" s="252" t="str">
        <f t="shared" si="2"/>
        <v xml:space="preserve">Marcel </v>
      </c>
      <c r="J37" s="24" t="str">
        <f t="shared" si="3"/>
        <v>,Marcel</v>
      </c>
      <c r="K37" s="57">
        <f t="shared" si="10"/>
        <v>0</v>
      </c>
      <c r="L37" s="30" t="str">
        <f t="shared" si="4"/>
        <v>000100</v>
      </c>
      <c r="M37" s="31">
        <f t="shared" si="9"/>
        <v>0</v>
      </c>
      <c r="N37" s="9"/>
      <c r="O37" s="94"/>
      <c r="P37" s="94"/>
      <c r="Q37" s="9"/>
      <c r="R37" s="9"/>
      <c r="S37" s="9"/>
      <c r="T37" s="9"/>
      <c r="U37" s="9"/>
      <c r="V37" s="9"/>
      <c r="W37" s="9"/>
      <c r="X37" s="9"/>
      <c r="Y37" s="9"/>
      <c r="Z37" s="9"/>
      <c r="AA37" s="9"/>
      <c r="AB37" s="9"/>
      <c r="AC37" s="9"/>
      <c r="AD37" s="1683"/>
      <c r="AE37" s="1682"/>
      <c r="AF37" s="289"/>
      <c r="AG37" s="77"/>
      <c r="AH37" s="293">
        <f t="shared" si="5"/>
        <v>495</v>
      </c>
      <c r="AI37" s="293" t="str">
        <f t="shared" si="5"/>
        <v>Marcel</v>
      </c>
      <c r="AJ37" s="293">
        <f t="shared" si="5"/>
        <v>0</v>
      </c>
      <c r="AK37" s="293"/>
      <c r="AL37" s="293"/>
      <c r="AM37" s="293"/>
      <c r="AN37" s="318"/>
      <c r="AO37" s="94"/>
    </row>
    <row r="38" spans="1:41" ht="20.45" customHeight="1" x14ac:dyDescent="0.2">
      <c r="A38" s="33">
        <v>11</v>
      </c>
      <c r="B38" s="34" t="s">
        <v>36</v>
      </c>
      <c r="C38" s="34" t="s">
        <v>94</v>
      </c>
      <c r="D38" s="239">
        <f>'Team 1'!D38</f>
        <v>13</v>
      </c>
      <c r="E38" s="1213">
        <v>1354262</v>
      </c>
      <c r="F38" s="1213" t="s">
        <v>3514</v>
      </c>
      <c r="G38" s="1213"/>
      <c r="H38" s="1212"/>
      <c r="I38" s="252" t="str">
        <f t="shared" si="2"/>
        <v xml:space="preserve">Eloise </v>
      </c>
      <c r="J38" s="24" t="str">
        <f t="shared" si="3"/>
        <v>,Eloise</v>
      </c>
      <c r="K38" s="57">
        <f t="shared" si="10"/>
        <v>0</v>
      </c>
      <c r="L38" s="30" t="str">
        <f t="shared" si="4"/>
        <v>000100</v>
      </c>
      <c r="M38" s="50">
        <f>IF(K38=0,0,IF(K38&lt;10,"TOO YOUNG",IF(K38&lt;12,"OK","NOT ELIGIBLE")))</f>
        <v>0</v>
      </c>
      <c r="N38" s="9"/>
      <c r="O38" s="94"/>
      <c r="P38" s="94"/>
      <c r="Q38" s="9"/>
      <c r="R38" s="9"/>
      <c r="S38" s="9"/>
      <c r="T38" s="9"/>
      <c r="U38" s="9"/>
      <c r="V38" s="9"/>
      <c r="W38" s="9"/>
      <c r="X38" s="9"/>
      <c r="Y38" s="9"/>
      <c r="Z38" s="9"/>
      <c r="AA38" s="9"/>
      <c r="AB38" s="9"/>
      <c r="AC38" s="9"/>
      <c r="AD38" s="290">
        <v>11</v>
      </c>
      <c r="AE38" s="72" t="s">
        <v>36</v>
      </c>
      <c r="AF38" s="72" t="s">
        <v>94</v>
      </c>
      <c r="AG38" s="73">
        <v>13</v>
      </c>
      <c r="AH38" s="293">
        <f t="shared" si="5"/>
        <v>1354262</v>
      </c>
      <c r="AI38" s="293" t="str">
        <f t="shared" si="5"/>
        <v>Eloise</v>
      </c>
      <c r="AJ38" s="293">
        <f t="shared" si="5"/>
        <v>0</v>
      </c>
      <c r="AK38" s="293"/>
      <c r="AL38" s="293"/>
      <c r="AM38" s="293"/>
      <c r="AN38" s="318"/>
      <c r="AO38" s="94"/>
    </row>
    <row r="39" spans="1:41" ht="20.45" customHeight="1" x14ac:dyDescent="0.2">
      <c r="A39" s="33">
        <v>12</v>
      </c>
      <c r="B39" s="34" t="s">
        <v>37</v>
      </c>
      <c r="C39" s="34" t="s">
        <v>95</v>
      </c>
      <c r="D39" s="239">
        <f>'Team 1'!D39</f>
        <v>13</v>
      </c>
      <c r="E39" s="1213">
        <v>1340107</v>
      </c>
      <c r="F39" s="1213" t="s">
        <v>3518</v>
      </c>
      <c r="G39" s="1213"/>
      <c r="H39" s="1212"/>
      <c r="I39" s="252" t="str">
        <f t="shared" si="2"/>
        <v xml:space="preserve">Daniel </v>
      </c>
      <c r="J39" s="24" t="str">
        <f t="shared" si="3"/>
        <v>,Daniel</v>
      </c>
      <c r="K39" s="57">
        <f t="shared" si="10"/>
        <v>0</v>
      </c>
      <c r="L39" s="30" t="str">
        <f t="shared" si="4"/>
        <v>000100</v>
      </c>
      <c r="M39" s="50">
        <f>IF(K39=0,0,IF(K39&lt;10,"TOO YOUNG",IF(K39&lt;12,"OK","NOT ELIGIBLE")))</f>
        <v>0</v>
      </c>
      <c r="N39" s="9"/>
      <c r="O39" s="94"/>
      <c r="P39" s="94"/>
      <c r="Q39" s="9"/>
      <c r="R39" s="9"/>
      <c r="S39" s="9"/>
      <c r="T39" s="9"/>
      <c r="U39" s="9"/>
      <c r="V39" s="9"/>
      <c r="W39" s="9"/>
      <c r="X39" s="9"/>
      <c r="Y39" s="9"/>
      <c r="Z39" s="9"/>
      <c r="AA39" s="9"/>
      <c r="AB39" s="9"/>
      <c r="AC39" s="9"/>
      <c r="AD39" s="290">
        <v>12</v>
      </c>
      <c r="AE39" s="72" t="s">
        <v>37</v>
      </c>
      <c r="AF39" s="72" t="s">
        <v>95</v>
      </c>
      <c r="AG39" s="73">
        <v>13</v>
      </c>
      <c r="AH39" s="293">
        <f t="shared" si="5"/>
        <v>1340107</v>
      </c>
      <c r="AI39" s="293" t="str">
        <f t="shared" si="5"/>
        <v>Daniel</v>
      </c>
      <c r="AJ39" s="293">
        <f t="shared" si="5"/>
        <v>0</v>
      </c>
      <c r="AK39" s="293"/>
      <c r="AL39" s="293"/>
      <c r="AM39" s="293"/>
      <c r="AN39" s="318"/>
      <c r="AO39" s="94"/>
    </row>
    <row r="40" spans="1:41" ht="20.45" customHeight="1" x14ac:dyDescent="0.2">
      <c r="A40" s="35">
        <v>13</v>
      </c>
      <c r="B40" s="36" t="s">
        <v>48</v>
      </c>
      <c r="C40" s="36" t="s">
        <v>94</v>
      </c>
      <c r="D40" s="239">
        <f>'Team 1'!D40</f>
        <v>8</v>
      </c>
      <c r="E40" s="1213">
        <v>1216140</v>
      </c>
      <c r="F40" s="1213" t="s">
        <v>3403</v>
      </c>
      <c r="G40" s="1213"/>
      <c r="H40" s="1212"/>
      <c r="I40" s="252" t="str">
        <f t="shared" si="2"/>
        <v xml:space="preserve">Jessica </v>
      </c>
      <c r="J40" s="24" t="str">
        <f t="shared" si="3"/>
        <v>,Jessica</v>
      </c>
      <c r="K40" s="57">
        <f t="shared" si="10"/>
        <v>0</v>
      </c>
      <c r="L40" s="30" t="str">
        <f t="shared" si="4"/>
        <v>000100</v>
      </c>
      <c r="M40" s="50">
        <f>IF(K40=0,0,IF(K40&lt;9,"TOO YOUNG",IF(K40&lt;14,"OK","NOT ELIGIBLE")))</f>
        <v>0</v>
      </c>
      <c r="N40" s="9"/>
      <c r="O40" s="94"/>
      <c r="P40" s="94"/>
      <c r="Q40" s="9"/>
      <c r="R40" s="9"/>
      <c r="S40" s="9"/>
      <c r="T40" s="9"/>
      <c r="U40" s="9"/>
      <c r="V40" s="9"/>
      <c r="W40" s="9"/>
      <c r="X40" s="9"/>
      <c r="Y40" s="9"/>
      <c r="Z40" s="9"/>
      <c r="AA40" s="9"/>
      <c r="AB40" s="9"/>
      <c r="AC40" s="9"/>
      <c r="AD40" s="290">
        <v>13</v>
      </c>
      <c r="AE40" s="72" t="s">
        <v>48</v>
      </c>
      <c r="AF40" s="72" t="s">
        <v>94</v>
      </c>
      <c r="AG40" s="73">
        <v>8</v>
      </c>
      <c r="AH40" s="293">
        <f t="shared" si="5"/>
        <v>1216140</v>
      </c>
      <c r="AI40" s="293" t="str">
        <f t="shared" si="5"/>
        <v>Jessica</v>
      </c>
      <c r="AJ40" s="293">
        <f t="shared" si="5"/>
        <v>0</v>
      </c>
      <c r="AK40" s="293"/>
      <c r="AL40" s="293"/>
      <c r="AM40" s="293"/>
      <c r="AN40" s="318"/>
      <c r="AO40" s="94"/>
    </row>
    <row r="41" spans="1:41" ht="20.45" customHeight="1" x14ac:dyDescent="0.2">
      <c r="A41" s="35">
        <v>14</v>
      </c>
      <c r="B41" s="36" t="s">
        <v>49</v>
      </c>
      <c r="C41" s="36" t="s">
        <v>95</v>
      </c>
      <c r="D41" s="239">
        <f>'Team 1'!D41</f>
        <v>8</v>
      </c>
      <c r="E41" s="1213">
        <v>1153011</v>
      </c>
      <c r="F41" s="1213" t="s">
        <v>3523</v>
      </c>
      <c r="G41" s="1213"/>
      <c r="H41" s="1212"/>
      <c r="I41" s="252" t="str">
        <f t="shared" si="2"/>
        <v xml:space="preserve">Benjamin  </v>
      </c>
      <c r="J41" s="24" t="str">
        <f t="shared" si="3"/>
        <v xml:space="preserve">,Benjamin </v>
      </c>
      <c r="K41" s="57">
        <f t="shared" si="10"/>
        <v>0</v>
      </c>
      <c r="L41" s="30" t="str">
        <f t="shared" si="4"/>
        <v>000100</v>
      </c>
      <c r="M41" s="50">
        <f>IF(K41=0,0,IF(K41&lt;9,"TOO YOUNG",IF(K41&lt;14,"OK","NOT ELIGIBLE")))</f>
        <v>0</v>
      </c>
      <c r="N41" s="9"/>
      <c r="O41" s="94"/>
      <c r="P41" s="94"/>
      <c r="Q41" s="9"/>
      <c r="R41" s="9"/>
      <c r="S41" s="9"/>
      <c r="T41" s="9"/>
      <c r="U41" s="9"/>
      <c r="V41" s="9"/>
      <c r="W41" s="9"/>
      <c r="X41" s="9"/>
      <c r="Y41" s="9"/>
      <c r="Z41" s="9"/>
      <c r="AA41" s="9"/>
      <c r="AB41" s="9"/>
      <c r="AC41" s="9"/>
      <c r="AD41" s="290">
        <v>14</v>
      </c>
      <c r="AE41" s="72" t="s">
        <v>49</v>
      </c>
      <c r="AF41" s="72" t="s">
        <v>95</v>
      </c>
      <c r="AG41" s="73">
        <v>8</v>
      </c>
      <c r="AH41" s="293">
        <f t="shared" si="5"/>
        <v>1153011</v>
      </c>
      <c r="AI41" s="293" t="str">
        <f t="shared" si="5"/>
        <v xml:space="preserve">Benjamin </v>
      </c>
      <c r="AJ41" s="293">
        <f t="shared" si="5"/>
        <v>0</v>
      </c>
      <c r="AK41" s="293"/>
      <c r="AL41" s="293"/>
      <c r="AM41" s="293"/>
      <c r="AN41" s="318"/>
      <c r="AO41" s="94"/>
    </row>
    <row r="42" spans="1:41" ht="20.45" customHeight="1" x14ac:dyDescent="0.2">
      <c r="A42" s="37">
        <v>15</v>
      </c>
      <c r="B42" s="38" t="s">
        <v>60</v>
      </c>
      <c r="C42" s="38" t="s">
        <v>94</v>
      </c>
      <c r="D42" s="239">
        <f>'Team 1'!D42</f>
        <v>14</v>
      </c>
      <c r="E42" s="1213">
        <v>1238504</v>
      </c>
      <c r="F42" s="1213" t="s">
        <v>3526</v>
      </c>
      <c r="G42" s="1213"/>
      <c r="H42" s="1212"/>
      <c r="I42" s="252" t="str">
        <f t="shared" si="2"/>
        <v xml:space="preserve">Georgina  </v>
      </c>
      <c r="J42" s="24" t="str">
        <f t="shared" si="3"/>
        <v xml:space="preserve">,Georgina </v>
      </c>
      <c r="K42" s="57">
        <f t="shared" si="10"/>
        <v>0</v>
      </c>
      <c r="L42" s="30" t="str">
        <f t="shared" si="4"/>
        <v>000100</v>
      </c>
      <c r="M42" s="50">
        <f>IF(K42=0,0,IF(K42&lt;9,"TOO YOUNG",IF(K42&lt;16,"OK","NOT ELIGIBLE")))</f>
        <v>0</v>
      </c>
      <c r="N42" s="9"/>
      <c r="O42" s="94"/>
      <c r="P42" s="94"/>
      <c r="Q42" s="9"/>
      <c r="R42" s="9"/>
      <c r="S42" s="9"/>
      <c r="T42" s="9"/>
      <c r="U42" s="9"/>
      <c r="V42" s="9"/>
      <c r="W42" s="9"/>
      <c r="X42" s="9"/>
      <c r="Y42" s="9"/>
      <c r="Z42" s="9"/>
      <c r="AA42" s="9"/>
      <c r="AB42" s="9"/>
      <c r="AC42" s="9"/>
      <c r="AD42" s="290">
        <v>15</v>
      </c>
      <c r="AE42" s="72" t="s">
        <v>60</v>
      </c>
      <c r="AF42" s="72" t="s">
        <v>94</v>
      </c>
      <c r="AG42" s="73">
        <v>14</v>
      </c>
      <c r="AH42" s="293">
        <f t="shared" si="5"/>
        <v>1238504</v>
      </c>
      <c r="AI42" s="293" t="str">
        <f t="shared" si="5"/>
        <v xml:space="preserve">Georgina </v>
      </c>
      <c r="AJ42" s="293">
        <f t="shared" si="5"/>
        <v>0</v>
      </c>
      <c r="AK42" s="293"/>
      <c r="AL42" s="293"/>
      <c r="AM42" s="293"/>
      <c r="AN42" s="318"/>
      <c r="AO42" s="94"/>
    </row>
    <row r="43" spans="1:41" ht="20.45" customHeight="1" x14ac:dyDescent="0.2">
      <c r="A43" s="37">
        <v>16</v>
      </c>
      <c r="B43" s="38" t="s">
        <v>61</v>
      </c>
      <c r="C43" s="38" t="s">
        <v>95</v>
      </c>
      <c r="D43" s="239">
        <f>'Team 1'!D43</f>
        <v>14</v>
      </c>
      <c r="E43" s="1213">
        <v>849308</v>
      </c>
      <c r="F43" s="1213" t="s">
        <v>3349</v>
      </c>
      <c r="G43" s="1213"/>
      <c r="H43" s="1212"/>
      <c r="I43" s="252" t="str">
        <f t="shared" si="2"/>
        <v xml:space="preserve">Thomas </v>
      </c>
      <c r="J43" s="24" t="str">
        <f t="shared" si="3"/>
        <v>,Thomas</v>
      </c>
      <c r="K43" s="57">
        <f t="shared" si="10"/>
        <v>0</v>
      </c>
      <c r="L43" s="30" t="str">
        <f t="shared" si="4"/>
        <v>000100</v>
      </c>
      <c r="M43" s="50">
        <f>IF(K43=0,0,IF(K43&lt;9,"TOO YOUNG",IF(K43&lt;16,"OK","NOT ELIGIBLE")))</f>
        <v>0</v>
      </c>
      <c r="N43" s="9"/>
      <c r="O43" s="94"/>
      <c r="P43" s="94"/>
      <c r="Q43" s="9"/>
      <c r="R43" s="9"/>
      <c r="S43" s="9"/>
      <c r="T43" s="9"/>
      <c r="U43" s="9"/>
      <c r="V43" s="9"/>
      <c r="W43" s="9"/>
      <c r="X43" s="9"/>
      <c r="Y43" s="9"/>
      <c r="Z43" s="9"/>
      <c r="AA43" s="9"/>
      <c r="AB43" s="9"/>
      <c r="AC43" s="9"/>
      <c r="AD43" s="290">
        <v>16</v>
      </c>
      <c r="AE43" s="72" t="s">
        <v>61</v>
      </c>
      <c r="AF43" s="72" t="s">
        <v>95</v>
      </c>
      <c r="AG43" s="73">
        <v>14</v>
      </c>
      <c r="AH43" s="293">
        <f t="shared" si="5"/>
        <v>849308</v>
      </c>
      <c r="AI43" s="293" t="str">
        <f t="shared" si="5"/>
        <v>Thomas</v>
      </c>
      <c r="AJ43" s="293">
        <f t="shared" si="5"/>
        <v>0</v>
      </c>
      <c r="AK43" s="293"/>
      <c r="AL43" s="293"/>
      <c r="AM43" s="293"/>
      <c r="AN43" s="318"/>
      <c r="AO43" s="94"/>
    </row>
    <row r="44" spans="1:41" ht="20.45" customHeight="1" x14ac:dyDescent="0.2">
      <c r="A44" s="28">
        <v>17</v>
      </c>
      <c r="B44" s="29" t="s">
        <v>74</v>
      </c>
      <c r="C44" s="29" t="s">
        <v>94</v>
      </c>
      <c r="D44" s="239">
        <f>'Team 1'!D44</f>
        <v>11</v>
      </c>
      <c r="E44" s="1213">
        <v>1122813</v>
      </c>
      <c r="F44" s="1213" t="s">
        <v>3530</v>
      </c>
      <c r="G44" s="1213"/>
      <c r="H44" s="1212"/>
      <c r="I44" s="252" t="str">
        <f t="shared" si="2"/>
        <v xml:space="preserve">Emily </v>
      </c>
      <c r="J44" s="24" t="str">
        <f t="shared" si="3"/>
        <v>,Emily</v>
      </c>
      <c r="K44" s="57">
        <f t="shared" si="10"/>
        <v>0</v>
      </c>
      <c r="L44" s="30" t="str">
        <f t="shared" si="4"/>
        <v>000100</v>
      </c>
      <c r="M44" s="53">
        <f>IF(K44=0,0,IF(K44&lt;9,"TOO YOUNG",IF(K44&lt;60,"OK","BIT OLD MAYBE")))</f>
        <v>0</v>
      </c>
      <c r="N44" s="9"/>
      <c r="O44" s="94"/>
      <c r="P44" s="94"/>
      <c r="Q44" s="9"/>
      <c r="R44" s="9"/>
      <c r="S44" s="9"/>
      <c r="T44" s="9"/>
      <c r="U44" s="9"/>
      <c r="V44" s="9"/>
      <c r="W44" s="9"/>
      <c r="X44" s="9"/>
      <c r="Y44" s="9"/>
      <c r="Z44" s="9"/>
      <c r="AA44" s="9"/>
      <c r="AB44" s="9"/>
      <c r="AC44" s="9"/>
      <c r="AD44" s="290">
        <v>17</v>
      </c>
      <c r="AE44" s="72" t="s">
        <v>74</v>
      </c>
      <c r="AF44" s="72" t="s">
        <v>94</v>
      </c>
      <c r="AG44" s="73">
        <v>11</v>
      </c>
      <c r="AH44" s="293">
        <f t="shared" si="5"/>
        <v>1122813</v>
      </c>
      <c r="AI44" s="293" t="str">
        <f t="shared" si="5"/>
        <v>Emily</v>
      </c>
      <c r="AJ44" s="293">
        <f t="shared" si="5"/>
        <v>0</v>
      </c>
      <c r="AK44" s="293"/>
      <c r="AL44" s="293"/>
      <c r="AM44" s="293"/>
      <c r="AN44" s="318"/>
      <c r="AO44" s="94"/>
    </row>
    <row r="45" spans="1:41" ht="20.45" customHeight="1" x14ac:dyDescent="0.2">
      <c r="A45" s="28">
        <v>18</v>
      </c>
      <c r="B45" s="29" t="s">
        <v>75</v>
      </c>
      <c r="C45" s="29" t="s">
        <v>95</v>
      </c>
      <c r="D45" s="239">
        <f>'Team 1'!D45</f>
        <v>11</v>
      </c>
      <c r="E45" s="1213">
        <v>827664</v>
      </c>
      <c r="F45" s="1213" t="s">
        <v>3336</v>
      </c>
      <c r="G45" s="1213"/>
      <c r="H45" s="1212"/>
      <c r="I45" s="252" t="str">
        <f t="shared" si="2"/>
        <v xml:space="preserve">Max </v>
      </c>
      <c r="J45" s="24" t="str">
        <f t="shared" si="3"/>
        <v>,Max</v>
      </c>
      <c r="K45" s="57">
        <f t="shared" si="10"/>
        <v>0</v>
      </c>
      <c r="L45" s="30" t="str">
        <f t="shared" si="4"/>
        <v>000100</v>
      </c>
      <c r="M45" s="53">
        <f>IF(K45=0,0,IF(K45&lt;9,"TOO YOUNG",IF(K45&lt;60,"OK","BIT OLD MAYBE")))</f>
        <v>0</v>
      </c>
      <c r="N45" s="9"/>
      <c r="O45" s="94"/>
      <c r="P45" s="94"/>
      <c r="Q45" s="9"/>
      <c r="R45" s="9"/>
      <c r="S45" s="9"/>
      <c r="T45" s="9"/>
      <c r="U45" s="9"/>
      <c r="V45" s="9"/>
      <c r="W45" s="9"/>
      <c r="X45" s="9"/>
      <c r="Y45" s="9"/>
      <c r="Z45" s="9"/>
      <c r="AA45" s="9"/>
      <c r="AB45" s="9"/>
      <c r="AC45" s="9"/>
      <c r="AD45" s="290">
        <v>18</v>
      </c>
      <c r="AE45" s="72" t="s">
        <v>75</v>
      </c>
      <c r="AF45" s="72" t="s">
        <v>95</v>
      </c>
      <c r="AG45" s="73">
        <v>11</v>
      </c>
      <c r="AH45" s="293">
        <f t="shared" si="5"/>
        <v>827664</v>
      </c>
      <c r="AI45" s="293" t="str">
        <f t="shared" si="5"/>
        <v>Max</v>
      </c>
      <c r="AJ45" s="293">
        <f t="shared" si="5"/>
        <v>0</v>
      </c>
      <c r="AK45" s="293"/>
      <c r="AL45" s="293"/>
      <c r="AM45" s="293"/>
      <c r="AN45" s="318"/>
      <c r="AO45" s="94"/>
    </row>
    <row r="46" spans="1:41" ht="20.45" customHeight="1" x14ac:dyDescent="0.2">
      <c r="A46" s="33">
        <v>19</v>
      </c>
      <c r="B46" s="34" t="s">
        <v>38</v>
      </c>
      <c r="C46" s="34" t="s">
        <v>94</v>
      </c>
      <c r="D46" s="239">
        <f>'Team 1'!D46</f>
        <v>10</v>
      </c>
      <c r="E46" s="1213">
        <v>1340105</v>
      </c>
      <c r="F46" s="1213" t="s">
        <v>3511</v>
      </c>
      <c r="G46" s="1213"/>
      <c r="H46" s="1212"/>
      <c r="I46" s="252" t="str">
        <f t="shared" si="2"/>
        <v xml:space="preserve">Fleur </v>
      </c>
      <c r="J46" s="24" t="str">
        <f t="shared" si="3"/>
        <v>,Fleur</v>
      </c>
      <c r="K46" s="57">
        <f t="shared" si="10"/>
        <v>0</v>
      </c>
      <c r="L46" s="30" t="str">
        <f t="shared" si="4"/>
        <v>000100</v>
      </c>
      <c r="M46" s="50">
        <f>IF(K46=0,0,IF(K46&lt;10,"TOO YOUNG",IF(K46&lt;12,"OK","NOT ELIGIBLE")))</f>
        <v>0</v>
      </c>
      <c r="N46" s="9"/>
      <c r="O46" s="94"/>
      <c r="P46" s="94"/>
      <c r="Q46" s="9"/>
      <c r="R46" s="9"/>
      <c r="S46" s="9"/>
      <c r="T46" s="9"/>
      <c r="U46" s="9"/>
      <c r="V46" s="9"/>
      <c r="W46" s="9"/>
      <c r="X46" s="9"/>
      <c r="Y46" s="9"/>
      <c r="Z46" s="9"/>
      <c r="AA46" s="9"/>
      <c r="AB46" s="9"/>
      <c r="AC46" s="9"/>
      <c r="AD46" s="290">
        <v>19</v>
      </c>
      <c r="AE46" s="72" t="s">
        <v>38</v>
      </c>
      <c r="AF46" s="72" t="s">
        <v>94</v>
      </c>
      <c r="AG46" s="73">
        <v>10</v>
      </c>
      <c r="AH46" s="293">
        <f t="shared" si="5"/>
        <v>1340105</v>
      </c>
      <c r="AI46" s="293" t="str">
        <f t="shared" si="5"/>
        <v>Fleur</v>
      </c>
      <c r="AJ46" s="293">
        <f t="shared" si="5"/>
        <v>0</v>
      </c>
      <c r="AK46" s="293"/>
      <c r="AL46" s="293"/>
      <c r="AM46" s="293"/>
      <c r="AN46" s="318"/>
      <c r="AO46" s="94"/>
    </row>
    <row r="47" spans="1:41" ht="20.45" customHeight="1" x14ac:dyDescent="0.2">
      <c r="A47" s="33">
        <v>20</v>
      </c>
      <c r="B47" s="34" t="s">
        <v>39</v>
      </c>
      <c r="C47" s="34" t="s">
        <v>95</v>
      </c>
      <c r="D47" s="239">
        <f>'Team 1'!D47</f>
        <v>10</v>
      </c>
      <c r="E47" s="1213">
        <v>1340107</v>
      </c>
      <c r="F47" s="1213" t="s">
        <v>3518</v>
      </c>
      <c r="G47" s="1213"/>
      <c r="H47" s="1212"/>
      <c r="I47" s="252" t="str">
        <f t="shared" si="2"/>
        <v xml:space="preserve">Daniel </v>
      </c>
      <c r="J47" s="24" t="str">
        <f t="shared" si="3"/>
        <v>,Daniel</v>
      </c>
      <c r="K47" s="57">
        <f t="shared" si="10"/>
        <v>0</v>
      </c>
      <c r="L47" s="30" t="str">
        <f t="shared" si="4"/>
        <v>000100</v>
      </c>
      <c r="M47" s="50">
        <f>IF(K47=0,0,IF(K47&lt;10,"TOO YOUNG",IF(K47&lt;12,"OK","NOT ELIGIBLE")))</f>
        <v>0</v>
      </c>
      <c r="N47" s="9"/>
      <c r="O47" s="94"/>
      <c r="P47" s="94"/>
      <c r="Q47" s="9"/>
      <c r="R47" s="9"/>
      <c r="S47" s="9"/>
      <c r="T47" s="9"/>
      <c r="U47" s="9"/>
      <c r="V47" s="9"/>
      <c r="W47" s="9"/>
      <c r="X47" s="9"/>
      <c r="Y47" s="9"/>
      <c r="Z47" s="9"/>
      <c r="AA47" s="9"/>
      <c r="AB47" s="9"/>
      <c r="AC47" s="9"/>
      <c r="AD47" s="290">
        <v>20</v>
      </c>
      <c r="AE47" s="72" t="s">
        <v>39</v>
      </c>
      <c r="AF47" s="72" t="s">
        <v>95</v>
      </c>
      <c r="AG47" s="73">
        <v>10</v>
      </c>
      <c r="AH47" s="293">
        <f t="shared" si="5"/>
        <v>1340107</v>
      </c>
      <c r="AI47" s="293" t="str">
        <f t="shared" si="5"/>
        <v>Daniel</v>
      </c>
      <c r="AJ47" s="293">
        <f t="shared" si="5"/>
        <v>0</v>
      </c>
      <c r="AK47" s="293"/>
      <c r="AL47" s="293"/>
      <c r="AM47" s="293"/>
      <c r="AN47" s="318"/>
      <c r="AO47" s="94"/>
    </row>
    <row r="48" spans="1:41" ht="20.45" customHeight="1" x14ac:dyDescent="0.2">
      <c r="A48" s="35">
        <v>21</v>
      </c>
      <c r="B48" s="36" t="s">
        <v>50</v>
      </c>
      <c r="C48" s="36" t="s">
        <v>94</v>
      </c>
      <c r="D48" s="239">
        <f>'Team 1'!D48</f>
        <v>14</v>
      </c>
      <c r="E48" s="1213">
        <v>1329218</v>
      </c>
      <c r="F48" s="1213" t="s">
        <v>3519</v>
      </c>
      <c r="G48" s="1213"/>
      <c r="H48" s="1212"/>
      <c r="I48" s="252" t="str">
        <f t="shared" si="2"/>
        <v xml:space="preserve">Salma </v>
      </c>
      <c r="J48" s="24" t="str">
        <f t="shared" si="3"/>
        <v>,Salma</v>
      </c>
      <c r="K48" s="57">
        <f t="shared" si="10"/>
        <v>0</v>
      </c>
      <c r="L48" s="30" t="str">
        <f t="shared" si="4"/>
        <v>000100</v>
      </c>
      <c r="M48" s="50">
        <f>IF(K48=0,0,IF(K48&lt;9,"TOO YOUNG",IF(K48&lt;14,"OK","NOT ELIGIBLE")))</f>
        <v>0</v>
      </c>
      <c r="N48" s="9"/>
      <c r="O48" s="94"/>
      <c r="P48" s="94"/>
      <c r="Q48" s="9"/>
      <c r="R48" s="9"/>
      <c r="S48" s="9"/>
      <c r="T48" s="9"/>
      <c r="U48" s="9"/>
      <c r="V48" s="9"/>
      <c r="W48" s="9"/>
      <c r="X48" s="9"/>
      <c r="Y48" s="9"/>
      <c r="Z48" s="9"/>
      <c r="AA48" s="9"/>
      <c r="AB48" s="9"/>
      <c r="AC48" s="9"/>
      <c r="AD48" s="290">
        <v>21</v>
      </c>
      <c r="AE48" s="72" t="s">
        <v>50</v>
      </c>
      <c r="AF48" s="72" t="s">
        <v>94</v>
      </c>
      <c r="AG48" s="73">
        <v>14</v>
      </c>
      <c r="AH48" s="293">
        <f t="shared" si="5"/>
        <v>1329218</v>
      </c>
      <c r="AI48" s="293" t="str">
        <f t="shared" si="5"/>
        <v>Salma</v>
      </c>
      <c r="AJ48" s="293">
        <f t="shared" si="5"/>
        <v>0</v>
      </c>
      <c r="AK48" s="293"/>
      <c r="AL48" s="293"/>
      <c r="AM48" s="293"/>
      <c r="AN48" s="318"/>
      <c r="AO48" s="94"/>
    </row>
    <row r="49" spans="1:41" ht="20.45" customHeight="1" x14ac:dyDescent="0.2">
      <c r="A49" s="35">
        <v>22</v>
      </c>
      <c r="B49" s="36" t="s">
        <v>51</v>
      </c>
      <c r="C49" s="36" t="s">
        <v>95</v>
      </c>
      <c r="D49" s="239">
        <f>'Team 1'!D49</f>
        <v>14</v>
      </c>
      <c r="E49" s="1213">
        <v>1153011</v>
      </c>
      <c r="F49" s="1213" t="s">
        <v>3523</v>
      </c>
      <c r="G49" s="1213"/>
      <c r="H49" s="1212"/>
      <c r="I49" s="252" t="str">
        <f t="shared" si="2"/>
        <v xml:space="preserve">Benjamin  </v>
      </c>
      <c r="J49" s="24" t="str">
        <f t="shared" si="3"/>
        <v xml:space="preserve">,Benjamin </v>
      </c>
      <c r="K49" s="57">
        <f t="shared" si="10"/>
        <v>0</v>
      </c>
      <c r="L49" s="30" t="str">
        <f t="shared" si="4"/>
        <v>000100</v>
      </c>
      <c r="M49" s="50">
        <f>IF(K49=0,0,IF(K49&lt;9,"TOO YOUNG",IF(K49&lt;14,"OK","NOT ELIGIBLE")))</f>
        <v>0</v>
      </c>
      <c r="N49" s="9"/>
      <c r="O49" s="94"/>
      <c r="P49" s="94"/>
      <c r="Q49" s="9"/>
      <c r="R49" s="9"/>
      <c r="S49" s="9"/>
      <c r="T49" s="9"/>
      <c r="U49" s="9"/>
      <c r="V49" s="9"/>
      <c r="W49" s="9"/>
      <c r="X49" s="9"/>
      <c r="Y49" s="9"/>
      <c r="Z49" s="9"/>
      <c r="AA49" s="9"/>
      <c r="AB49" s="9"/>
      <c r="AC49" s="9"/>
      <c r="AD49" s="290">
        <v>22</v>
      </c>
      <c r="AE49" s="72" t="s">
        <v>51</v>
      </c>
      <c r="AF49" s="72" t="s">
        <v>95</v>
      </c>
      <c r="AG49" s="73">
        <v>14</v>
      </c>
      <c r="AH49" s="293">
        <f t="shared" si="5"/>
        <v>1153011</v>
      </c>
      <c r="AI49" s="293" t="str">
        <f t="shared" si="5"/>
        <v xml:space="preserve">Benjamin </v>
      </c>
      <c r="AJ49" s="293">
        <f t="shared" si="5"/>
        <v>0</v>
      </c>
      <c r="AK49" s="293"/>
      <c r="AL49" s="293"/>
      <c r="AM49" s="293"/>
      <c r="AN49" s="318"/>
      <c r="AO49" s="94"/>
    </row>
    <row r="50" spans="1:41" ht="20.45" customHeight="1" x14ac:dyDescent="0.2">
      <c r="A50" s="37">
        <v>23</v>
      </c>
      <c r="B50" s="38" t="s">
        <v>62</v>
      </c>
      <c r="C50" s="38" t="s">
        <v>94</v>
      </c>
      <c r="D50" s="239">
        <f>'Team 1'!D50</f>
        <v>11</v>
      </c>
      <c r="E50" s="1213">
        <v>791775</v>
      </c>
      <c r="F50" s="1213" t="s">
        <v>3509</v>
      </c>
      <c r="G50" s="1213"/>
      <c r="H50" s="1212"/>
      <c r="I50" s="252" t="str">
        <f t="shared" si="2"/>
        <v xml:space="preserve">Orla </v>
      </c>
      <c r="J50" s="24" t="str">
        <f t="shared" si="3"/>
        <v>,Orla</v>
      </c>
      <c r="K50" s="57">
        <f t="shared" si="10"/>
        <v>0</v>
      </c>
      <c r="L50" s="30" t="str">
        <f t="shared" si="4"/>
        <v>000100</v>
      </c>
      <c r="M50" s="50">
        <f>IF(K50=0,0,IF(K50&lt;9,"TOO YOUNG",IF(K50&lt;16,"OK","NOT ELIGIBLE")))</f>
        <v>0</v>
      </c>
      <c r="N50" s="9"/>
      <c r="O50" s="94"/>
      <c r="P50" s="94"/>
      <c r="Q50" s="9"/>
      <c r="R50" s="9"/>
      <c r="S50" s="9"/>
      <c r="T50" s="9"/>
      <c r="U50" s="9"/>
      <c r="V50" s="9"/>
      <c r="W50" s="9"/>
      <c r="X50" s="9"/>
      <c r="Y50" s="9"/>
      <c r="Z50" s="9"/>
      <c r="AA50" s="9"/>
      <c r="AB50" s="9"/>
      <c r="AC50" s="9"/>
      <c r="AD50" s="290">
        <v>23</v>
      </c>
      <c r="AE50" s="72" t="s">
        <v>62</v>
      </c>
      <c r="AF50" s="72" t="s">
        <v>94</v>
      </c>
      <c r="AG50" s="73">
        <v>11</v>
      </c>
      <c r="AH50" s="293">
        <f t="shared" si="5"/>
        <v>791775</v>
      </c>
      <c r="AI50" s="293" t="str">
        <f t="shared" si="5"/>
        <v>Orla</v>
      </c>
      <c r="AJ50" s="293">
        <f t="shared" si="5"/>
        <v>0</v>
      </c>
      <c r="AK50" s="293"/>
      <c r="AL50" s="293"/>
      <c r="AM50" s="293"/>
      <c r="AN50" s="318"/>
      <c r="AO50" s="94"/>
    </row>
    <row r="51" spans="1:41" ht="20.45" customHeight="1" x14ac:dyDescent="0.2">
      <c r="A51" s="37">
        <v>24</v>
      </c>
      <c r="B51" s="38" t="s">
        <v>63</v>
      </c>
      <c r="C51" s="38" t="s">
        <v>95</v>
      </c>
      <c r="D51" s="239">
        <f>'Team 1'!D51</f>
        <v>11</v>
      </c>
      <c r="E51" s="1213">
        <v>849308</v>
      </c>
      <c r="F51" s="1213" t="s">
        <v>3349</v>
      </c>
      <c r="G51" s="1213"/>
      <c r="H51" s="1212"/>
      <c r="I51" s="252" t="str">
        <f t="shared" si="2"/>
        <v xml:space="preserve">Thomas </v>
      </c>
      <c r="J51" s="24" t="str">
        <f t="shared" si="3"/>
        <v>,Thomas</v>
      </c>
      <c r="K51" s="57">
        <f t="shared" si="10"/>
        <v>0</v>
      </c>
      <c r="L51" s="30" t="str">
        <f t="shared" si="4"/>
        <v>000100</v>
      </c>
      <c r="M51" s="50">
        <f>IF(K51=0,0,IF(K51&lt;9,"TOO YOUNG",IF(K51&lt;16,"OK","NOT ELIGIBLE")))</f>
        <v>0</v>
      </c>
      <c r="N51" s="9"/>
      <c r="O51" s="94"/>
      <c r="P51" s="94"/>
      <c r="Q51" s="9"/>
      <c r="R51" s="9"/>
      <c r="S51" s="9"/>
      <c r="T51" s="9"/>
      <c r="U51" s="9"/>
      <c r="V51" s="9"/>
      <c r="W51" s="9"/>
      <c r="X51" s="9"/>
      <c r="Y51" s="9"/>
      <c r="Z51" s="9"/>
      <c r="AA51" s="9"/>
      <c r="AB51" s="9"/>
      <c r="AC51" s="9"/>
      <c r="AD51" s="290">
        <v>24</v>
      </c>
      <c r="AE51" s="72" t="s">
        <v>63</v>
      </c>
      <c r="AF51" s="72" t="s">
        <v>95</v>
      </c>
      <c r="AG51" s="73">
        <v>11</v>
      </c>
      <c r="AH51" s="293">
        <f t="shared" si="5"/>
        <v>849308</v>
      </c>
      <c r="AI51" s="293" t="str">
        <f t="shared" si="5"/>
        <v>Thomas</v>
      </c>
      <c r="AJ51" s="293">
        <f t="shared" si="5"/>
        <v>0</v>
      </c>
      <c r="AK51" s="293"/>
      <c r="AL51" s="293"/>
      <c r="AM51" s="293"/>
      <c r="AN51" s="318"/>
      <c r="AO51" s="94"/>
    </row>
    <row r="52" spans="1:41" ht="20.45" customHeight="1" x14ac:dyDescent="0.2">
      <c r="A52" s="28">
        <v>25</v>
      </c>
      <c r="B52" s="29" t="s">
        <v>76</v>
      </c>
      <c r="C52" s="29" t="s">
        <v>94</v>
      </c>
      <c r="D52" s="239">
        <f>'Team 1'!D52</f>
        <v>14</v>
      </c>
      <c r="E52" s="1213">
        <v>1131006</v>
      </c>
      <c r="F52" s="1213" t="s">
        <v>3440</v>
      </c>
      <c r="G52" s="1213"/>
      <c r="H52" s="1212"/>
      <c r="I52" s="252" t="str">
        <f t="shared" si="2"/>
        <v xml:space="preserve">Emma </v>
      </c>
      <c r="J52" s="24" t="str">
        <f t="shared" si="3"/>
        <v>,Emma</v>
      </c>
      <c r="K52" s="57">
        <f t="shared" si="10"/>
        <v>0</v>
      </c>
      <c r="L52" s="30" t="str">
        <f t="shared" si="4"/>
        <v>000100</v>
      </c>
      <c r="M52" s="31">
        <f>IF(K52=0,0,IF(K52&lt;9,"TOO YOUNG",IF(K52&lt;60,"OK","BIT OLD MAYBE")))</f>
        <v>0</v>
      </c>
      <c r="N52" s="9"/>
      <c r="O52" s="94"/>
      <c r="P52" s="94"/>
      <c r="Q52" s="9"/>
      <c r="R52" s="9"/>
      <c r="S52" s="9"/>
      <c r="T52" s="9"/>
      <c r="U52" s="9"/>
      <c r="V52" s="9"/>
      <c r="W52" s="9"/>
      <c r="X52" s="9"/>
      <c r="Y52" s="9"/>
      <c r="Z52" s="9"/>
      <c r="AA52" s="9"/>
      <c r="AB52" s="9"/>
      <c r="AC52" s="9"/>
      <c r="AD52" s="290">
        <v>25</v>
      </c>
      <c r="AE52" s="72" t="s">
        <v>76</v>
      </c>
      <c r="AF52" s="72" t="s">
        <v>94</v>
      </c>
      <c r="AG52" s="73">
        <v>14</v>
      </c>
      <c r="AH52" s="293">
        <f t="shared" si="5"/>
        <v>1131006</v>
      </c>
      <c r="AI52" s="293" t="str">
        <f t="shared" si="5"/>
        <v>Emma</v>
      </c>
      <c r="AJ52" s="293">
        <f t="shared" si="5"/>
        <v>0</v>
      </c>
      <c r="AK52" s="293"/>
      <c r="AL52" s="293"/>
      <c r="AM52" s="293"/>
      <c r="AN52" s="318"/>
      <c r="AO52" s="94"/>
    </row>
    <row r="53" spans="1:41" ht="20.45" customHeight="1" x14ac:dyDescent="0.2">
      <c r="A53" s="28">
        <v>26</v>
      </c>
      <c r="B53" s="29" t="s">
        <v>77</v>
      </c>
      <c r="C53" s="29" t="s">
        <v>95</v>
      </c>
      <c r="D53" s="239">
        <f>'Team 1'!D53</f>
        <v>14</v>
      </c>
      <c r="E53" s="1213">
        <v>1131013</v>
      </c>
      <c r="F53" s="1213" t="s">
        <v>3355</v>
      </c>
      <c r="G53" s="1213"/>
      <c r="H53" s="1212"/>
      <c r="I53" s="252" t="str">
        <f t="shared" si="2"/>
        <v xml:space="preserve">Jack </v>
      </c>
      <c r="J53" s="24" t="str">
        <f t="shared" si="3"/>
        <v>,Jack</v>
      </c>
      <c r="K53" s="57">
        <f t="shared" si="10"/>
        <v>0</v>
      </c>
      <c r="L53" s="30" t="str">
        <f t="shared" si="4"/>
        <v>000100</v>
      </c>
      <c r="M53" s="31">
        <f>IF(K53=0,0,IF(K53&lt;9,"TOO YOUNG",IF(K53&lt;60,"OK","BIT OLD MAYBE")))</f>
        <v>0</v>
      </c>
      <c r="N53" s="9"/>
      <c r="O53" s="94"/>
      <c r="P53" s="94"/>
      <c r="Q53" s="9"/>
      <c r="R53" s="9"/>
      <c r="S53" s="9"/>
      <c r="T53" s="9"/>
      <c r="U53" s="9"/>
      <c r="V53" s="9"/>
      <c r="W53" s="9"/>
      <c r="X53" s="9"/>
      <c r="Y53" s="9"/>
      <c r="Z53" s="9"/>
      <c r="AA53" s="9"/>
      <c r="AB53" s="9"/>
      <c r="AC53" s="9"/>
      <c r="AD53" s="290">
        <v>26</v>
      </c>
      <c r="AE53" s="72" t="s">
        <v>77</v>
      </c>
      <c r="AF53" s="72" t="s">
        <v>95</v>
      </c>
      <c r="AG53" s="73">
        <v>14</v>
      </c>
      <c r="AH53" s="293">
        <f t="shared" si="5"/>
        <v>1131013</v>
      </c>
      <c r="AI53" s="293" t="str">
        <f t="shared" si="5"/>
        <v>Jack</v>
      </c>
      <c r="AJ53" s="293">
        <f t="shared" si="5"/>
        <v>0</v>
      </c>
      <c r="AK53" s="293"/>
      <c r="AL53" s="293"/>
      <c r="AM53" s="293"/>
      <c r="AN53" s="318"/>
      <c r="AO53" s="94"/>
    </row>
    <row r="54" spans="1:41" ht="20.45" customHeight="1" x14ac:dyDescent="0.2">
      <c r="A54" s="33">
        <v>27</v>
      </c>
      <c r="B54" s="34" t="s">
        <v>40</v>
      </c>
      <c r="C54" s="34" t="s">
        <v>94</v>
      </c>
      <c r="D54" s="239">
        <f>'Team 1'!D54</f>
        <v>7</v>
      </c>
      <c r="E54" s="1213">
        <v>1340105</v>
      </c>
      <c r="F54" s="1213" t="s">
        <v>3511</v>
      </c>
      <c r="G54" s="1213"/>
      <c r="H54" s="1212"/>
      <c r="I54" s="252" t="str">
        <f t="shared" si="2"/>
        <v xml:space="preserve">Fleur </v>
      </c>
      <c r="J54" s="24" t="str">
        <f t="shared" si="3"/>
        <v>,Fleur</v>
      </c>
      <c r="K54" s="57">
        <f t="shared" si="10"/>
        <v>0</v>
      </c>
      <c r="L54" s="30" t="str">
        <f t="shared" si="4"/>
        <v>000100</v>
      </c>
      <c r="M54" s="50">
        <f>IF(K54=0,0,IF(K54&lt;10,"TOO YOUNG",IF(K54&lt;12,"OK","NOT ELIGIBLE")))</f>
        <v>0</v>
      </c>
      <c r="N54" s="9"/>
      <c r="O54" s="94"/>
      <c r="P54" s="94"/>
      <c r="Q54" s="9"/>
      <c r="R54" s="9"/>
      <c r="S54" s="9"/>
      <c r="T54" s="9"/>
      <c r="U54" s="9"/>
      <c r="V54" s="9"/>
      <c r="W54" s="9"/>
      <c r="X54" s="9"/>
      <c r="Y54" s="9"/>
      <c r="Z54" s="9"/>
      <c r="AA54" s="9"/>
      <c r="AB54" s="9"/>
      <c r="AC54" s="9"/>
      <c r="AD54" s="290">
        <v>27</v>
      </c>
      <c r="AE54" s="72" t="s">
        <v>40</v>
      </c>
      <c r="AF54" s="72" t="s">
        <v>94</v>
      </c>
      <c r="AG54" s="73">
        <v>7</v>
      </c>
      <c r="AH54" s="293">
        <f t="shared" si="5"/>
        <v>1340105</v>
      </c>
      <c r="AI54" s="293" t="str">
        <f t="shared" si="5"/>
        <v>Fleur</v>
      </c>
      <c r="AJ54" s="293">
        <f t="shared" si="5"/>
        <v>0</v>
      </c>
      <c r="AK54" s="293"/>
      <c r="AL54" s="293"/>
      <c r="AM54" s="293"/>
      <c r="AN54" s="318"/>
      <c r="AO54" s="94"/>
    </row>
    <row r="55" spans="1:41" ht="20.45" customHeight="1" x14ac:dyDescent="0.2">
      <c r="A55" s="33">
        <v>28</v>
      </c>
      <c r="B55" s="34" t="s">
        <v>41</v>
      </c>
      <c r="C55" s="34" t="s">
        <v>95</v>
      </c>
      <c r="D55" s="239">
        <f>'Team 1'!D55</f>
        <v>7</v>
      </c>
      <c r="E55" s="1213">
        <v>1362550</v>
      </c>
      <c r="F55" s="1213" t="s">
        <v>3515</v>
      </c>
      <c r="G55" s="1213"/>
      <c r="H55" s="1212"/>
      <c r="I55" s="252" t="str">
        <f t="shared" si="2"/>
        <v xml:space="preserve">Harvey </v>
      </c>
      <c r="J55" s="24" t="str">
        <f t="shared" si="3"/>
        <v>,Harvey</v>
      </c>
      <c r="K55" s="57">
        <f t="shared" si="10"/>
        <v>0</v>
      </c>
      <c r="L55" s="30" t="str">
        <f t="shared" si="4"/>
        <v>000100</v>
      </c>
      <c r="M55" s="50">
        <f>IF(K55=0,0,IF(K55&lt;10,"TOO YOUNG",IF(K55&lt;12,"OK","NOT ELIGIBLE")))</f>
        <v>0</v>
      </c>
      <c r="N55" s="9"/>
      <c r="O55" s="94"/>
      <c r="P55" s="94"/>
      <c r="Q55" s="9"/>
      <c r="R55" s="9"/>
      <c r="S55" s="9"/>
      <c r="T55" s="9"/>
      <c r="U55" s="9"/>
      <c r="V55" s="9"/>
      <c r="W55" s="9"/>
      <c r="X55" s="9"/>
      <c r="Y55" s="9"/>
      <c r="Z55" s="9"/>
      <c r="AA55" s="9"/>
      <c r="AB55" s="9"/>
      <c r="AC55" s="9"/>
      <c r="AD55" s="290">
        <v>28</v>
      </c>
      <c r="AE55" s="72" t="s">
        <v>41</v>
      </c>
      <c r="AF55" s="72" t="s">
        <v>95</v>
      </c>
      <c r="AG55" s="73">
        <v>7</v>
      </c>
      <c r="AH55" s="293">
        <f t="shared" si="5"/>
        <v>1362550</v>
      </c>
      <c r="AI55" s="293" t="str">
        <f t="shared" si="5"/>
        <v>Harvey</v>
      </c>
      <c r="AJ55" s="293">
        <f t="shared" si="5"/>
        <v>0</v>
      </c>
      <c r="AK55" s="293"/>
      <c r="AL55" s="293"/>
      <c r="AM55" s="293"/>
      <c r="AN55" s="318"/>
      <c r="AO55" s="94"/>
    </row>
    <row r="56" spans="1:41" ht="20.45" customHeight="1" x14ac:dyDescent="0.2">
      <c r="A56" s="35">
        <v>29</v>
      </c>
      <c r="B56" s="36" t="s">
        <v>52</v>
      </c>
      <c r="C56" s="36" t="s">
        <v>94</v>
      </c>
      <c r="D56" s="239">
        <f>'Team 1'!D56</f>
        <v>11</v>
      </c>
      <c r="E56" s="1213">
        <v>1191907</v>
      </c>
      <c r="F56" s="1213" t="s">
        <v>3532</v>
      </c>
      <c r="G56" s="1213"/>
      <c r="H56" s="1212"/>
      <c r="I56" s="252" t="str">
        <f t="shared" si="2"/>
        <v xml:space="preserve">Lucy  </v>
      </c>
      <c r="J56" s="24" t="str">
        <f t="shared" si="3"/>
        <v xml:space="preserve">,Lucy </v>
      </c>
      <c r="K56" s="57">
        <f t="shared" si="10"/>
        <v>0</v>
      </c>
      <c r="L56" s="30" t="str">
        <f t="shared" si="4"/>
        <v>000100</v>
      </c>
      <c r="M56" s="50">
        <f>IF(K56=0,0,IF(K56&lt;9,"TOO YOUNG",IF(K56&lt;14,"OK","NOT ELIGIBLE")))</f>
        <v>0</v>
      </c>
      <c r="N56" s="9"/>
      <c r="O56" s="94"/>
      <c r="P56" s="94"/>
      <c r="Q56" s="9"/>
      <c r="R56" s="9"/>
      <c r="S56" s="9"/>
      <c r="T56" s="9"/>
      <c r="U56" s="9"/>
      <c r="V56" s="9"/>
      <c r="W56" s="9"/>
      <c r="X56" s="9"/>
      <c r="Y56" s="9"/>
      <c r="Z56" s="9"/>
      <c r="AA56" s="9"/>
      <c r="AB56" s="9"/>
      <c r="AC56" s="9"/>
      <c r="AD56" s="290">
        <v>29</v>
      </c>
      <c r="AE56" s="72" t="s">
        <v>52</v>
      </c>
      <c r="AF56" s="72" t="s">
        <v>94</v>
      </c>
      <c r="AG56" s="73">
        <v>11</v>
      </c>
      <c r="AH56" s="293">
        <f t="shared" si="5"/>
        <v>1191907</v>
      </c>
      <c r="AI56" s="293" t="str">
        <f t="shared" si="5"/>
        <v xml:space="preserve">Lucy </v>
      </c>
      <c r="AJ56" s="293">
        <f t="shared" si="5"/>
        <v>0</v>
      </c>
      <c r="AK56" s="293"/>
      <c r="AL56" s="293"/>
      <c r="AM56" s="293"/>
      <c r="AN56" s="318"/>
      <c r="AO56" s="94"/>
    </row>
    <row r="57" spans="1:41" ht="20.45" customHeight="1" x14ac:dyDescent="0.2">
      <c r="A57" s="35">
        <v>30</v>
      </c>
      <c r="B57" s="36" t="s">
        <v>53</v>
      </c>
      <c r="C57" s="36" t="s">
        <v>95</v>
      </c>
      <c r="D57" s="239">
        <f>'Team 1'!D57</f>
        <v>11</v>
      </c>
      <c r="E57" s="1213">
        <v>1216141</v>
      </c>
      <c r="F57" s="1213" t="s">
        <v>3524</v>
      </c>
      <c r="G57" s="1213"/>
      <c r="H57" s="1212"/>
      <c r="I57" s="252" t="str">
        <f t="shared" si="2"/>
        <v xml:space="preserve">Henry </v>
      </c>
      <c r="J57" s="24" t="str">
        <f t="shared" si="3"/>
        <v>,Henry</v>
      </c>
      <c r="K57" s="57">
        <f t="shared" si="10"/>
        <v>0</v>
      </c>
      <c r="L57" s="30" t="str">
        <f t="shared" si="4"/>
        <v>000100</v>
      </c>
      <c r="M57" s="50">
        <f>IF(K57=0,0,IF(K57&lt;9,"TOO YOUNG",IF(K57&lt;14,"OK","NOT ELIGIBLE")))</f>
        <v>0</v>
      </c>
      <c r="N57" s="9"/>
      <c r="O57" s="94"/>
      <c r="P57" s="94"/>
      <c r="Q57" s="9"/>
      <c r="R57" s="9"/>
      <c r="S57" s="9"/>
      <c r="T57" s="9"/>
      <c r="U57" s="9"/>
      <c r="V57" s="9"/>
      <c r="W57" s="9"/>
      <c r="X57" s="9"/>
      <c r="Y57" s="9"/>
      <c r="Z57" s="9"/>
      <c r="AA57" s="9"/>
      <c r="AB57" s="9"/>
      <c r="AC57" s="9"/>
      <c r="AD57" s="290">
        <v>30</v>
      </c>
      <c r="AE57" s="72" t="s">
        <v>53</v>
      </c>
      <c r="AF57" s="72" t="s">
        <v>95</v>
      </c>
      <c r="AG57" s="73">
        <v>11</v>
      </c>
      <c r="AH57" s="293">
        <f t="shared" si="5"/>
        <v>1216141</v>
      </c>
      <c r="AI57" s="293" t="str">
        <f t="shared" si="5"/>
        <v>Henry</v>
      </c>
      <c r="AJ57" s="293">
        <f t="shared" si="5"/>
        <v>0</v>
      </c>
      <c r="AK57" s="293"/>
      <c r="AL57" s="293"/>
      <c r="AM57" s="293"/>
      <c r="AN57" s="318"/>
      <c r="AO57" s="94"/>
    </row>
    <row r="58" spans="1:41" ht="20.45" customHeight="1" x14ac:dyDescent="0.2">
      <c r="A58" s="37">
        <v>31</v>
      </c>
      <c r="B58" s="38" t="s">
        <v>64</v>
      </c>
      <c r="C58" s="38" t="s">
        <v>94</v>
      </c>
      <c r="D58" s="239">
        <f>'Team 1'!D58</f>
        <v>2</v>
      </c>
      <c r="E58" s="1213">
        <v>1273509</v>
      </c>
      <c r="F58" s="1213" t="s">
        <v>3528</v>
      </c>
      <c r="G58" s="1213"/>
      <c r="H58" s="1212"/>
      <c r="I58" s="252" t="str">
        <f t="shared" si="2"/>
        <v xml:space="preserve">Isabel </v>
      </c>
      <c r="J58" s="24" t="str">
        <f t="shared" si="3"/>
        <v>,Isabel</v>
      </c>
      <c r="K58" s="57">
        <f t="shared" si="10"/>
        <v>0</v>
      </c>
      <c r="L58" s="30" t="str">
        <f t="shared" si="4"/>
        <v>000100</v>
      </c>
      <c r="M58" s="50">
        <f>IF(K58=0,0,IF(K58&lt;9,"TOO YOUNG",IF(K58&lt;16,"OK","NOT ELIGIBLE")))</f>
        <v>0</v>
      </c>
      <c r="N58" s="9"/>
      <c r="O58" s="94"/>
      <c r="P58" s="94"/>
      <c r="Q58" s="9"/>
      <c r="R58" s="9"/>
      <c r="S58" s="9"/>
      <c r="T58" s="9"/>
      <c r="U58" s="9"/>
      <c r="V58" s="9"/>
      <c r="W58" s="9"/>
      <c r="X58" s="9"/>
      <c r="Y58" s="9"/>
      <c r="Z58" s="9"/>
      <c r="AA58" s="9"/>
      <c r="AB58" s="9"/>
      <c r="AC58" s="9"/>
      <c r="AD58" s="290">
        <v>31</v>
      </c>
      <c r="AE58" s="72" t="s">
        <v>64</v>
      </c>
      <c r="AF58" s="72" t="s">
        <v>94</v>
      </c>
      <c r="AG58" s="73">
        <v>2</v>
      </c>
      <c r="AH58" s="293">
        <f t="shared" si="5"/>
        <v>1273509</v>
      </c>
      <c r="AI58" s="293" t="str">
        <f t="shared" si="5"/>
        <v>Isabel</v>
      </c>
      <c r="AJ58" s="293">
        <f t="shared" si="5"/>
        <v>0</v>
      </c>
      <c r="AK58" s="293"/>
      <c r="AL58" s="293"/>
      <c r="AM58" s="293"/>
      <c r="AN58" s="318"/>
      <c r="AO58" s="94"/>
    </row>
    <row r="59" spans="1:41" ht="20.45" customHeight="1" x14ac:dyDescent="0.2">
      <c r="A59" s="37">
        <v>32</v>
      </c>
      <c r="B59" s="38" t="s">
        <v>65</v>
      </c>
      <c r="C59" s="38" t="s">
        <v>95</v>
      </c>
      <c r="D59" s="239">
        <f>'Team 1'!D59</f>
        <v>2</v>
      </c>
      <c r="E59" s="1213">
        <v>1294584</v>
      </c>
      <c r="F59" s="1213" t="s">
        <v>3345</v>
      </c>
      <c r="G59" s="1213"/>
      <c r="H59" s="1212"/>
      <c r="I59" s="252" t="str">
        <f t="shared" si="2"/>
        <v xml:space="preserve">Ethan </v>
      </c>
      <c r="J59" s="24" t="str">
        <f t="shared" si="3"/>
        <v>,Ethan</v>
      </c>
      <c r="K59" s="57">
        <f t="shared" si="10"/>
        <v>0</v>
      </c>
      <c r="L59" s="30" t="str">
        <f t="shared" si="4"/>
        <v>000100</v>
      </c>
      <c r="M59" s="50">
        <f>IF(K59=0,0,IF(K59&lt;9,"TOO YOUNG",IF(K59&lt;16,"OK","NOT ELIGIBLE")))</f>
        <v>0</v>
      </c>
      <c r="N59" s="9"/>
      <c r="O59" s="94"/>
      <c r="P59" s="94"/>
      <c r="Q59" s="9"/>
      <c r="R59" s="9"/>
      <c r="S59" s="9"/>
      <c r="T59" s="9"/>
      <c r="U59" s="9"/>
      <c r="V59" s="9"/>
      <c r="W59" s="9"/>
      <c r="X59" s="9"/>
      <c r="Y59" s="9"/>
      <c r="Z59" s="9"/>
      <c r="AA59" s="9"/>
      <c r="AB59" s="9"/>
      <c r="AC59" s="9"/>
      <c r="AD59" s="290">
        <v>32</v>
      </c>
      <c r="AE59" s="72" t="s">
        <v>65</v>
      </c>
      <c r="AF59" s="72" t="s">
        <v>95</v>
      </c>
      <c r="AG59" s="73">
        <v>2</v>
      </c>
      <c r="AH59" s="293">
        <f t="shared" si="5"/>
        <v>1294584</v>
      </c>
      <c r="AI59" s="293" t="str">
        <f t="shared" si="5"/>
        <v>Ethan</v>
      </c>
      <c r="AJ59" s="293">
        <f t="shared" si="5"/>
        <v>0</v>
      </c>
      <c r="AK59" s="293"/>
      <c r="AL59" s="293"/>
      <c r="AM59" s="293"/>
      <c r="AN59" s="318"/>
      <c r="AO59" s="94"/>
    </row>
    <row r="60" spans="1:41" ht="20.45" customHeight="1" x14ac:dyDescent="0.2">
      <c r="A60" s="28">
        <v>33</v>
      </c>
      <c r="B60" s="32" t="s">
        <v>78</v>
      </c>
      <c r="C60" s="32" t="s">
        <v>94</v>
      </c>
      <c r="D60" s="239">
        <f>'Team 1'!D60</f>
        <v>8</v>
      </c>
      <c r="E60" s="1213">
        <v>1131008</v>
      </c>
      <c r="F60" s="1213" t="s">
        <v>3529</v>
      </c>
      <c r="G60" s="1213"/>
      <c r="H60" s="1212"/>
      <c r="I60" s="252" t="str">
        <f t="shared" si="2"/>
        <v xml:space="preserve">Emily  </v>
      </c>
      <c r="J60" s="24" t="str">
        <f t="shared" si="3"/>
        <v xml:space="preserve">,Emily </v>
      </c>
      <c r="K60" s="57">
        <f t="shared" si="10"/>
        <v>0</v>
      </c>
      <c r="L60" s="30" t="str">
        <f t="shared" si="4"/>
        <v>000100</v>
      </c>
      <c r="M60" s="31">
        <f>IF(K60=0,0,IF(K60&lt;9,"TOO YOUNG",IF(K60&lt;60,"OK","BIT OLD MAYBE")))</f>
        <v>0</v>
      </c>
      <c r="N60" s="9"/>
      <c r="O60" s="94"/>
      <c r="P60" s="94"/>
      <c r="Q60" s="9"/>
      <c r="R60" s="9"/>
      <c r="S60" s="9"/>
      <c r="T60" s="9"/>
      <c r="U60" s="9"/>
      <c r="V60" s="9"/>
      <c r="W60" s="9"/>
      <c r="X60" s="9"/>
      <c r="Y60" s="9"/>
      <c r="Z60" s="9"/>
      <c r="AA60" s="9"/>
      <c r="AB60" s="9"/>
      <c r="AC60" s="9"/>
      <c r="AD60" s="290">
        <v>33</v>
      </c>
      <c r="AE60" s="74" t="s">
        <v>78</v>
      </c>
      <c r="AF60" s="74" t="s">
        <v>94</v>
      </c>
      <c r="AG60" s="75">
        <v>9</v>
      </c>
      <c r="AH60" s="293">
        <f t="shared" si="5"/>
        <v>1131008</v>
      </c>
      <c r="AI60" s="293" t="str">
        <f t="shared" si="5"/>
        <v xml:space="preserve">Emily </v>
      </c>
      <c r="AJ60" s="293">
        <f t="shared" si="5"/>
        <v>0</v>
      </c>
      <c r="AK60" s="293"/>
      <c r="AL60" s="293"/>
      <c r="AM60" s="293"/>
      <c r="AN60" s="318"/>
      <c r="AO60" s="94"/>
    </row>
    <row r="61" spans="1:41" ht="20.45" customHeight="1" x14ac:dyDescent="0.2">
      <c r="A61" s="28">
        <v>34</v>
      </c>
      <c r="B61" s="32" t="s">
        <v>79</v>
      </c>
      <c r="C61" s="32" t="s">
        <v>95</v>
      </c>
      <c r="D61" s="239">
        <f>'Team 1'!D61</f>
        <v>8</v>
      </c>
      <c r="E61" s="1213">
        <v>1112767</v>
      </c>
      <c r="F61" s="1213" t="s">
        <v>3459</v>
      </c>
      <c r="G61" s="1213"/>
      <c r="H61" s="1212"/>
      <c r="I61" s="252" t="str">
        <f t="shared" si="2"/>
        <v xml:space="preserve">Joshua </v>
      </c>
      <c r="J61" s="24" t="str">
        <f t="shared" si="3"/>
        <v>,Joshua</v>
      </c>
      <c r="K61" s="57">
        <f t="shared" si="10"/>
        <v>0</v>
      </c>
      <c r="L61" s="30" t="str">
        <f t="shared" si="4"/>
        <v>000100</v>
      </c>
      <c r="M61" s="31">
        <f>IF(K61=0,0,IF(K61&lt;9,"TOO YOUNG",IF(K61&lt;60,"OK","BIT OLD MAYBE")))</f>
        <v>0</v>
      </c>
      <c r="N61" s="9"/>
      <c r="O61" s="94"/>
      <c r="P61" s="94"/>
      <c r="Q61" s="9"/>
      <c r="R61" s="9"/>
      <c r="S61" s="9"/>
      <c r="T61" s="9"/>
      <c r="U61" s="9"/>
      <c r="V61" s="9"/>
      <c r="W61" s="9"/>
      <c r="X61" s="9"/>
      <c r="Y61" s="9"/>
      <c r="Z61" s="9"/>
      <c r="AA61" s="9"/>
      <c r="AB61" s="9"/>
      <c r="AC61" s="9"/>
      <c r="AD61" s="290">
        <v>34</v>
      </c>
      <c r="AE61" s="74" t="s">
        <v>79</v>
      </c>
      <c r="AF61" s="74" t="s">
        <v>95</v>
      </c>
      <c r="AG61" s="75">
        <v>9</v>
      </c>
      <c r="AH61" s="293">
        <f t="shared" si="5"/>
        <v>1112767</v>
      </c>
      <c r="AI61" s="293" t="str">
        <f t="shared" si="5"/>
        <v>Joshua</v>
      </c>
      <c r="AJ61" s="293">
        <f t="shared" si="5"/>
        <v>0</v>
      </c>
      <c r="AK61" s="293"/>
      <c r="AL61" s="293"/>
      <c r="AM61" s="293"/>
      <c r="AN61" s="318"/>
      <c r="AO61" s="94"/>
    </row>
    <row r="62" spans="1:41" ht="20.45" customHeight="1" x14ac:dyDescent="0.2">
      <c r="A62" s="33">
        <v>35</v>
      </c>
      <c r="B62" s="34" t="s">
        <v>42</v>
      </c>
      <c r="C62" s="34" t="s">
        <v>94</v>
      </c>
      <c r="D62" s="239">
        <f>'Team 1'!D62</f>
        <v>1</v>
      </c>
      <c r="E62" s="1213">
        <v>1354262</v>
      </c>
      <c r="F62" s="1213" t="s">
        <v>3514</v>
      </c>
      <c r="G62" s="1213"/>
      <c r="H62" s="1212"/>
      <c r="I62" s="252" t="str">
        <f t="shared" si="2"/>
        <v xml:space="preserve">Eloise </v>
      </c>
      <c r="J62" s="24" t="str">
        <f t="shared" si="3"/>
        <v>,Eloise</v>
      </c>
      <c r="K62" s="57">
        <f t="shared" si="10"/>
        <v>0</v>
      </c>
      <c r="L62" s="30" t="str">
        <f t="shared" si="4"/>
        <v>000100</v>
      </c>
      <c r="M62" s="50">
        <f>IF(K62=0,0,IF(K62&lt;10,"TOO YOUNG",IF(K62&lt;12,"OK","NOT ELIGIBLE")))</f>
        <v>0</v>
      </c>
      <c r="N62" s="9"/>
      <c r="O62" s="94"/>
      <c r="P62" s="94"/>
      <c r="Q62" s="9"/>
      <c r="R62" s="9"/>
      <c r="S62" s="9"/>
      <c r="T62" s="9"/>
      <c r="U62" s="9"/>
      <c r="V62" s="9"/>
      <c r="W62" s="9"/>
      <c r="X62" s="9"/>
      <c r="Y62" s="9"/>
      <c r="Z62" s="9"/>
      <c r="AA62" s="9"/>
      <c r="AB62" s="9"/>
      <c r="AC62" s="9"/>
      <c r="AD62" s="290">
        <v>35</v>
      </c>
      <c r="AE62" s="72" t="s">
        <v>42</v>
      </c>
      <c r="AF62" s="72" t="s">
        <v>94</v>
      </c>
      <c r="AG62" s="73">
        <v>1</v>
      </c>
      <c r="AH62" s="293">
        <f t="shared" si="5"/>
        <v>1354262</v>
      </c>
      <c r="AI62" s="293" t="str">
        <f t="shared" si="5"/>
        <v>Eloise</v>
      </c>
      <c r="AJ62" s="293">
        <f t="shared" si="5"/>
        <v>0</v>
      </c>
      <c r="AK62" s="293"/>
      <c r="AL62" s="293"/>
      <c r="AM62" s="293"/>
      <c r="AN62" s="318"/>
      <c r="AO62" s="94"/>
    </row>
    <row r="63" spans="1:41" ht="20.45" customHeight="1" x14ac:dyDescent="0.2">
      <c r="A63" s="33">
        <v>36</v>
      </c>
      <c r="B63" s="34" t="s">
        <v>43</v>
      </c>
      <c r="C63" s="34" t="s">
        <v>95</v>
      </c>
      <c r="D63" s="239">
        <f>'Team 1'!D63</f>
        <v>1</v>
      </c>
      <c r="E63" s="1213">
        <v>1362550</v>
      </c>
      <c r="F63" s="1213" t="s">
        <v>3515</v>
      </c>
      <c r="G63" s="1213"/>
      <c r="H63" s="1212"/>
      <c r="I63" s="252" t="str">
        <f t="shared" si="2"/>
        <v xml:space="preserve">Harvey </v>
      </c>
      <c r="J63" s="24" t="str">
        <f t="shared" si="3"/>
        <v>,Harvey</v>
      </c>
      <c r="K63" s="57">
        <f t="shared" si="10"/>
        <v>0</v>
      </c>
      <c r="L63" s="30" t="str">
        <f t="shared" si="4"/>
        <v>000100</v>
      </c>
      <c r="M63" s="50">
        <f>IF(K63=0,0,IF(K63&lt;10,"TOO YOUNG",IF(K63&lt;12,"OK","NOT ELIGIBLE")))</f>
        <v>0</v>
      </c>
      <c r="N63" s="9"/>
      <c r="O63" s="94"/>
      <c r="P63" s="94"/>
      <c r="Q63" s="9"/>
      <c r="R63" s="9"/>
      <c r="S63" s="9"/>
      <c r="T63" s="9"/>
      <c r="U63" s="9"/>
      <c r="V63" s="9"/>
      <c r="W63" s="9"/>
      <c r="X63" s="9"/>
      <c r="Y63" s="9"/>
      <c r="Z63" s="9"/>
      <c r="AA63" s="9"/>
      <c r="AB63" s="9"/>
      <c r="AC63" s="9"/>
      <c r="AD63" s="290">
        <v>36</v>
      </c>
      <c r="AE63" s="72" t="s">
        <v>43</v>
      </c>
      <c r="AF63" s="72" t="s">
        <v>95</v>
      </c>
      <c r="AG63" s="73">
        <v>1</v>
      </c>
      <c r="AH63" s="293">
        <f t="shared" si="5"/>
        <v>1362550</v>
      </c>
      <c r="AI63" s="293" t="str">
        <f t="shared" si="5"/>
        <v>Harvey</v>
      </c>
      <c r="AJ63" s="293">
        <f t="shared" si="5"/>
        <v>0</v>
      </c>
      <c r="AK63" s="293"/>
      <c r="AL63" s="293"/>
      <c r="AM63" s="293"/>
      <c r="AN63" s="318"/>
      <c r="AO63" s="94"/>
    </row>
    <row r="64" spans="1:41" ht="20.45" customHeight="1" x14ac:dyDescent="0.2">
      <c r="A64" s="35">
        <v>37</v>
      </c>
      <c r="B64" s="36" t="s">
        <v>54</v>
      </c>
      <c r="C64" s="36" t="s">
        <v>94</v>
      </c>
      <c r="D64" s="239">
        <f>'Team 1'!D64</f>
        <v>2</v>
      </c>
      <c r="E64" s="1213">
        <v>1191907</v>
      </c>
      <c r="F64" s="1213" t="s">
        <v>3532</v>
      </c>
      <c r="G64" s="1213"/>
      <c r="H64" s="1212"/>
      <c r="I64" s="252" t="str">
        <f t="shared" si="2"/>
        <v xml:space="preserve">Lucy  </v>
      </c>
      <c r="J64" s="24" t="str">
        <f t="shared" si="3"/>
        <v xml:space="preserve">,Lucy </v>
      </c>
      <c r="K64" s="57">
        <f t="shared" si="10"/>
        <v>0</v>
      </c>
      <c r="L64" s="30" t="str">
        <f t="shared" si="4"/>
        <v>000100</v>
      </c>
      <c r="M64" s="50">
        <f>IF(K64=0,0,IF(K64&lt;9,"TOO YOUNG",IF(K64&lt;14,"OK","NOT ELIGIBLE")))</f>
        <v>0</v>
      </c>
      <c r="N64" s="9"/>
      <c r="O64" s="94"/>
      <c r="P64" s="94"/>
      <c r="Q64" s="9"/>
      <c r="R64" s="9"/>
      <c r="S64" s="9"/>
      <c r="T64" s="9"/>
      <c r="U64" s="9"/>
      <c r="V64" s="9"/>
      <c r="W64" s="9"/>
      <c r="X64" s="9"/>
      <c r="Y64" s="9"/>
      <c r="Z64" s="9"/>
      <c r="AA64" s="9"/>
      <c r="AB64" s="9"/>
      <c r="AC64" s="9"/>
      <c r="AD64" s="290">
        <v>37</v>
      </c>
      <c r="AE64" s="72" t="s">
        <v>54</v>
      </c>
      <c r="AF64" s="72" t="s">
        <v>94</v>
      </c>
      <c r="AG64" s="73">
        <v>2</v>
      </c>
      <c r="AH64" s="293">
        <f t="shared" si="5"/>
        <v>1191907</v>
      </c>
      <c r="AI64" s="293" t="str">
        <f t="shared" si="5"/>
        <v xml:space="preserve">Lucy </v>
      </c>
      <c r="AJ64" s="293">
        <f t="shared" si="5"/>
        <v>0</v>
      </c>
      <c r="AK64" s="293"/>
      <c r="AL64" s="293"/>
      <c r="AM64" s="293"/>
      <c r="AN64" s="318"/>
      <c r="AO64" s="94"/>
    </row>
    <row r="65" spans="1:41" ht="20.45" customHeight="1" x14ac:dyDescent="0.2">
      <c r="A65" s="35">
        <v>38</v>
      </c>
      <c r="B65" s="36" t="s">
        <v>55</v>
      </c>
      <c r="C65" s="36" t="s">
        <v>95</v>
      </c>
      <c r="D65" s="239">
        <f>'Team 1'!D65</f>
        <v>2</v>
      </c>
      <c r="E65" s="1213">
        <v>1214286</v>
      </c>
      <c r="F65" s="1213" t="s">
        <v>3525</v>
      </c>
      <c r="G65" s="1213"/>
      <c r="H65" s="1212"/>
      <c r="I65" s="252" t="str">
        <f t="shared" si="2"/>
        <v xml:space="preserve">Harrison  </v>
      </c>
      <c r="J65" s="24" t="str">
        <f t="shared" si="3"/>
        <v xml:space="preserve">,Harrison </v>
      </c>
      <c r="K65" s="57">
        <f t="shared" si="10"/>
        <v>0</v>
      </c>
      <c r="L65" s="30" t="str">
        <f t="shared" si="4"/>
        <v>000100</v>
      </c>
      <c r="M65" s="50">
        <f>IF(K65=0,0,IF(K65&lt;9,"TOO YOUNG",IF(K65&lt;14,"OK","NOT ELIGIBLE")))</f>
        <v>0</v>
      </c>
      <c r="N65" s="9"/>
      <c r="O65" s="94"/>
      <c r="P65" s="94"/>
      <c r="Q65" s="9"/>
      <c r="R65" s="9"/>
      <c r="S65" s="9"/>
      <c r="T65" s="9"/>
      <c r="U65" s="9"/>
      <c r="V65" s="9"/>
      <c r="W65" s="9"/>
      <c r="X65" s="9"/>
      <c r="Y65" s="9"/>
      <c r="Z65" s="9"/>
      <c r="AA65" s="9"/>
      <c r="AB65" s="9"/>
      <c r="AC65" s="9"/>
      <c r="AD65" s="290">
        <v>38</v>
      </c>
      <c r="AE65" s="72" t="s">
        <v>55</v>
      </c>
      <c r="AF65" s="72" t="s">
        <v>95</v>
      </c>
      <c r="AG65" s="73">
        <v>2</v>
      </c>
      <c r="AH65" s="293">
        <f t="shared" si="5"/>
        <v>1214286</v>
      </c>
      <c r="AI65" s="293" t="str">
        <f t="shared" si="5"/>
        <v xml:space="preserve">Harrison </v>
      </c>
      <c r="AJ65" s="293">
        <f t="shared" si="5"/>
        <v>0</v>
      </c>
      <c r="AK65" s="293"/>
      <c r="AL65" s="293"/>
      <c r="AM65" s="293"/>
      <c r="AN65" s="318"/>
      <c r="AO65" s="94"/>
    </row>
    <row r="66" spans="1:41" ht="20.45" customHeight="1" x14ac:dyDescent="0.2">
      <c r="A66" s="37">
        <v>39</v>
      </c>
      <c r="B66" s="38" t="s">
        <v>66</v>
      </c>
      <c r="C66" s="38" t="s">
        <v>94</v>
      </c>
      <c r="D66" s="239">
        <f>'Team 1'!D66</f>
        <v>8</v>
      </c>
      <c r="E66" s="1213">
        <v>1216140</v>
      </c>
      <c r="F66" s="1213" t="s">
        <v>3403</v>
      </c>
      <c r="G66" s="1213"/>
      <c r="H66" s="1212"/>
      <c r="I66" s="252" t="str">
        <f t="shared" si="2"/>
        <v xml:space="preserve">Jessica </v>
      </c>
      <c r="J66" s="24" t="str">
        <f t="shared" si="3"/>
        <v>,Jessica</v>
      </c>
      <c r="K66" s="57">
        <f t="shared" si="10"/>
        <v>0</v>
      </c>
      <c r="L66" s="30" t="str">
        <f t="shared" si="4"/>
        <v>000100</v>
      </c>
      <c r="M66" s="50">
        <f>IF(K66=0,0,IF(K66&lt;9,"TOO YOUNG",IF(K66&lt;16,"OK","NOT ELIGIBLE")))</f>
        <v>0</v>
      </c>
      <c r="N66" s="9"/>
      <c r="O66" s="94"/>
      <c r="P66" s="94"/>
      <c r="Q66" s="9"/>
      <c r="R66" s="9"/>
      <c r="S66" s="9"/>
      <c r="T66" s="9"/>
      <c r="U66" s="9"/>
      <c r="V66" s="9"/>
      <c r="W66" s="9"/>
      <c r="X66" s="9"/>
      <c r="Y66" s="9"/>
      <c r="Z66" s="9"/>
      <c r="AA66" s="9"/>
      <c r="AB66" s="9"/>
      <c r="AC66" s="9"/>
      <c r="AD66" s="290">
        <v>39</v>
      </c>
      <c r="AE66" s="72" t="s">
        <v>66</v>
      </c>
      <c r="AF66" s="72" t="s">
        <v>94</v>
      </c>
      <c r="AG66" s="73">
        <v>9</v>
      </c>
      <c r="AH66" s="293">
        <f t="shared" si="5"/>
        <v>1216140</v>
      </c>
      <c r="AI66" s="293" t="str">
        <f t="shared" si="5"/>
        <v>Jessica</v>
      </c>
      <c r="AJ66" s="293">
        <f t="shared" si="5"/>
        <v>0</v>
      </c>
      <c r="AK66" s="293"/>
      <c r="AL66" s="293"/>
      <c r="AM66" s="293"/>
      <c r="AN66" s="318"/>
      <c r="AO66" s="94"/>
    </row>
    <row r="67" spans="1:41" ht="20.45" customHeight="1" x14ac:dyDescent="0.2">
      <c r="A67" s="37">
        <v>40</v>
      </c>
      <c r="B67" s="38" t="s">
        <v>67</v>
      </c>
      <c r="C67" s="38" t="s">
        <v>95</v>
      </c>
      <c r="D67" s="239">
        <f>'Team 1'!D67</f>
        <v>8</v>
      </c>
      <c r="E67" s="1213">
        <v>1132823</v>
      </c>
      <c r="F67" s="1213" t="s">
        <v>3465</v>
      </c>
      <c r="G67" s="1213"/>
      <c r="H67" s="1212"/>
      <c r="I67" s="252" t="str">
        <f t="shared" si="2"/>
        <v xml:space="preserve">Owen </v>
      </c>
      <c r="J67" s="24" t="str">
        <f t="shared" si="3"/>
        <v>,Owen</v>
      </c>
      <c r="K67" s="57">
        <f t="shared" si="10"/>
        <v>0</v>
      </c>
      <c r="L67" s="30" t="str">
        <f t="shared" si="4"/>
        <v>000100</v>
      </c>
      <c r="M67" s="50">
        <f>IF(K67=0,0,IF(K67&lt;9,"TOO YOUNG",IF(K67&lt;16,"OK","NOT ELIGIBLE")))</f>
        <v>0</v>
      </c>
      <c r="N67" s="9"/>
      <c r="O67" s="94"/>
      <c r="P67" s="94"/>
      <c r="Q67" s="9"/>
      <c r="R67" s="9"/>
      <c r="S67" s="9"/>
      <c r="T67" s="9"/>
      <c r="U67" s="9"/>
      <c r="V67" s="9"/>
      <c r="W67" s="9"/>
      <c r="X67" s="9"/>
      <c r="Y67" s="9"/>
      <c r="Z67" s="9"/>
      <c r="AA67" s="9"/>
      <c r="AB67" s="9"/>
      <c r="AC67" s="9"/>
      <c r="AD67" s="290">
        <v>40</v>
      </c>
      <c r="AE67" s="72" t="s">
        <v>67</v>
      </c>
      <c r="AF67" s="72" t="s">
        <v>95</v>
      </c>
      <c r="AG67" s="73">
        <v>9</v>
      </c>
      <c r="AH67" s="293">
        <f t="shared" si="5"/>
        <v>1132823</v>
      </c>
      <c r="AI67" s="293" t="str">
        <f t="shared" si="5"/>
        <v>Owen</v>
      </c>
      <c r="AJ67" s="293">
        <f t="shared" si="5"/>
        <v>0</v>
      </c>
      <c r="AK67" s="293"/>
      <c r="AL67" s="293"/>
      <c r="AM67" s="293"/>
      <c r="AN67" s="318"/>
      <c r="AO67" s="94"/>
    </row>
    <row r="68" spans="1:41" ht="20.45" customHeight="1" x14ac:dyDescent="0.2">
      <c r="A68" s="28">
        <v>41</v>
      </c>
      <c r="B68" s="29" t="s">
        <v>80</v>
      </c>
      <c r="C68" s="29" t="s">
        <v>94</v>
      </c>
      <c r="D68" s="239">
        <f>'Team 1'!D68</f>
        <v>2</v>
      </c>
      <c r="E68" s="1213">
        <v>915682</v>
      </c>
      <c r="F68" s="1214" t="s">
        <v>3533</v>
      </c>
      <c r="G68" s="1214"/>
      <c r="H68" s="1212"/>
      <c r="I68" s="252" t="str">
        <f t="shared" si="2"/>
        <v xml:space="preserve">Tia </v>
      </c>
      <c r="J68" s="24" t="str">
        <f t="shared" si="3"/>
        <v>,Tia</v>
      </c>
      <c r="K68" s="57">
        <f t="shared" ref="K68:K99" si="11">IF(H68=0,0,IF(COUNTBLANK(H68)=1,"",ROUNDDOWN((K$2-H68)/365.25,0)))</f>
        <v>0</v>
      </c>
      <c r="L68" s="30" t="str">
        <f t="shared" si="4"/>
        <v>000100</v>
      </c>
      <c r="M68" s="31">
        <f>IF(K68=0,0,IF(K68&lt;9,"TOO YOUNG",IF(K68&lt;60,"OK","BIT OLD MAYBE")))</f>
        <v>0</v>
      </c>
      <c r="N68" s="9"/>
      <c r="O68" s="94"/>
      <c r="P68" s="94"/>
      <c r="Q68" s="9"/>
      <c r="R68" s="9"/>
      <c r="S68" s="9"/>
      <c r="T68" s="9"/>
      <c r="U68" s="9"/>
      <c r="V68" s="9"/>
      <c r="W68" s="9"/>
      <c r="X68" s="9"/>
      <c r="Y68" s="9"/>
      <c r="Z68" s="9"/>
      <c r="AA68" s="9"/>
      <c r="AB68" s="9"/>
      <c r="AC68" s="9"/>
      <c r="AD68" s="290">
        <v>41</v>
      </c>
      <c r="AE68" s="72" t="s">
        <v>80</v>
      </c>
      <c r="AF68" s="72" t="s">
        <v>94</v>
      </c>
      <c r="AG68" s="73">
        <v>2</v>
      </c>
      <c r="AH68" s="293">
        <f t="shared" si="5"/>
        <v>915682</v>
      </c>
      <c r="AI68" s="293" t="str">
        <f t="shared" si="5"/>
        <v>Tia</v>
      </c>
      <c r="AJ68" s="293">
        <f t="shared" si="5"/>
        <v>0</v>
      </c>
      <c r="AK68" s="293"/>
      <c r="AL68" s="293"/>
      <c r="AM68" s="293"/>
      <c r="AN68" s="318"/>
      <c r="AO68" s="94"/>
    </row>
    <row r="69" spans="1:41" ht="20.45" customHeight="1" x14ac:dyDescent="0.2">
      <c r="A69" s="28">
        <v>42</v>
      </c>
      <c r="B69" s="29" t="s">
        <v>81</v>
      </c>
      <c r="C69" s="29" t="s">
        <v>95</v>
      </c>
      <c r="D69" s="239">
        <f>'Team 1'!D69</f>
        <v>2</v>
      </c>
      <c r="E69" s="1213">
        <v>1112767</v>
      </c>
      <c r="F69" s="1213" t="s">
        <v>3459</v>
      </c>
      <c r="G69" s="1213"/>
      <c r="H69" s="1212"/>
      <c r="I69" s="252" t="str">
        <f t="shared" ref="I69:I101" si="12">CONCATENATE(F69," ",G69)</f>
        <v xml:space="preserve">Joshua </v>
      </c>
      <c r="J69" s="24" t="str">
        <f t="shared" ref="J69:J101" si="13">CONCATENATE(G69,",",F69)</f>
        <v>,Joshua</v>
      </c>
      <c r="K69" s="57">
        <f t="shared" si="11"/>
        <v>0</v>
      </c>
      <c r="L69" s="30" t="str">
        <f t="shared" ref="L69:L105" si="14">(TEXT(H69,"DDMMYY"))</f>
        <v>000100</v>
      </c>
      <c r="M69" s="31">
        <f>IF(K69=0,0,IF(K69&lt;9,"TOO YOUNG",IF(K69&lt;60,"OK","BIT OLD MAYBE")))</f>
        <v>0</v>
      </c>
      <c r="N69" s="9"/>
      <c r="O69" s="94"/>
      <c r="P69" s="94"/>
      <c r="Q69" s="9"/>
      <c r="R69" s="9"/>
      <c r="S69" s="9"/>
      <c r="T69" s="9"/>
      <c r="U69" s="9"/>
      <c r="V69" s="9"/>
      <c r="W69" s="9"/>
      <c r="X69" s="9"/>
      <c r="Y69" s="9"/>
      <c r="Z69" s="9"/>
      <c r="AA69" s="9"/>
      <c r="AB69" s="9"/>
      <c r="AC69" s="9"/>
      <c r="AD69" s="290">
        <v>42</v>
      </c>
      <c r="AE69" s="72" t="s">
        <v>81</v>
      </c>
      <c r="AF69" s="72" t="s">
        <v>95</v>
      </c>
      <c r="AG69" s="73">
        <v>2</v>
      </c>
      <c r="AH69" s="293">
        <f t="shared" ref="AH69:AJ105" si="15">E69</f>
        <v>1112767</v>
      </c>
      <c r="AI69" s="293" t="str">
        <f t="shared" si="15"/>
        <v>Joshua</v>
      </c>
      <c r="AJ69" s="293">
        <f t="shared" si="15"/>
        <v>0</v>
      </c>
      <c r="AK69" s="293"/>
      <c r="AL69" s="293"/>
      <c r="AM69" s="293"/>
      <c r="AN69" s="318"/>
      <c r="AO69" s="94"/>
    </row>
    <row r="70" spans="1:41" ht="20.45" customHeight="1" x14ac:dyDescent="0.2">
      <c r="A70" s="1697">
        <v>43</v>
      </c>
      <c r="B70" s="1700" t="s">
        <v>44</v>
      </c>
      <c r="C70" s="41"/>
      <c r="D70" s="239">
        <f>'Team 1'!D70</f>
        <v>0</v>
      </c>
      <c r="E70" s="1213">
        <v>1362549</v>
      </c>
      <c r="F70" s="1213" t="s">
        <v>3512</v>
      </c>
      <c r="G70" s="1213"/>
      <c r="H70" s="1212"/>
      <c r="I70" s="252" t="str">
        <f t="shared" si="12"/>
        <v xml:space="preserve">Eleanor  </v>
      </c>
      <c r="J70" s="24" t="str">
        <f t="shared" si="13"/>
        <v xml:space="preserve">,Eleanor </v>
      </c>
      <c r="K70" s="57">
        <f t="shared" si="11"/>
        <v>0</v>
      </c>
      <c r="L70" s="30" t="str">
        <f t="shared" si="14"/>
        <v>000100</v>
      </c>
      <c r="M70" s="50">
        <f t="shared" ref="M70:M77" si="16">IF(K70=0,0,IF(K70&lt;9,"TOO YOUNG",IF(K70&lt;12,"OK","NOT ELIGIBLE")))</f>
        <v>0</v>
      </c>
      <c r="N70" s="9"/>
      <c r="O70" s="94"/>
      <c r="P70" s="94"/>
      <c r="Q70" s="9"/>
      <c r="R70" s="9"/>
      <c r="S70" s="9"/>
      <c r="T70" s="9"/>
      <c r="U70" s="9"/>
      <c r="V70" s="9"/>
      <c r="W70" s="9"/>
      <c r="X70" s="9"/>
      <c r="Y70" s="9"/>
      <c r="Z70" s="9"/>
      <c r="AA70" s="9"/>
      <c r="AB70" s="9"/>
      <c r="AC70" s="9"/>
      <c r="AD70" s="1683">
        <v>43</v>
      </c>
      <c r="AE70" s="1681" t="s">
        <v>44</v>
      </c>
      <c r="AF70" s="288"/>
      <c r="AG70" s="76"/>
      <c r="AH70" s="293">
        <f t="shared" si="15"/>
        <v>1362549</v>
      </c>
      <c r="AI70" s="293" t="str">
        <f t="shared" si="15"/>
        <v xml:space="preserve">Eleanor </v>
      </c>
      <c r="AJ70" s="293">
        <f t="shared" si="15"/>
        <v>0</v>
      </c>
      <c r="AK70" s="293"/>
      <c r="AL70" s="293"/>
      <c r="AM70" s="293"/>
      <c r="AN70" s="318"/>
      <c r="AO70" s="94"/>
    </row>
    <row r="71" spans="1:41" ht="20.45" customHeight="1" x14ac:dyDescent="0.2">
      <c r="A71" s="1698"/>
      <c r="B71" s="1701"/>
      <c r="C71" s="42"/>
      <c r="D71" s="239">
        <f>'Team 1'!D71</f>
        <v>0</v>
      </c>
      <c r="E71" s="1213">
        <v>1340105</v>
      </c>
      <c r="F71" s="1213" t="s">
        <v>3511</v>
      </c>
      <c r="G71" s="1213"/>
      <c r="H71" s="1212"/>
      <c r="I71" s="252" t="str">
        <f t="shared" si="12"/>
        <v xml:space="preserve">Fleur </v>
      </c>
      <c r="J71" s="24" t="str">
        <f t="shared" si="13"/>
        <v>,Fleur</v>
      </c>
      <c r="K71" s="57">
        <f t="shared" si="11"/>
        <v>0</v>
      </c>
      <c r="L71" s="30" t="str">
        <f t="shared" si="14"/>
        <v>000100</v>
      </c>
      <c r="M71" s="50">
        <f t="shared" si="16"/>
        <v>0</v>
      </c>
      <c r="N71" s="9"/>
      <c r="O71" s="94"/>
      <c r="P71" s="94"/>
      <c r="Q71" s="9"/>
      <c r="R71" s="9"/>
      <c r="S71" s="9"/>
      <c r="T71" s="9"/>
      <c r="U71" s="9"/>
      <c r="V71" s="9"/>
      <c r="W71" s="9"/>
      <c r="X71" s="9"/>
      <c r="Y71" s="9"/>
      <c r="Z71" s="9"/>
      <c r="AA71" s="9"/>
      <c r="AB71" s="9"/>
      <c r="AC71" s="9"/>
      <c r="AD71" s="1683"/>
      <c r="AE71" s="1682"/>
      <c r="AF71" s="289"/>
      <c r="AG71" s="77"/>
      <c r="AH71" s="293">
        <f t="shared" si="15"/>
        <v>1340105</v>
      </c>
      <c r="AI71" s="293" t="str">
        <f t="shared" si="15"/>
        <v>Fleur</v>
      </c>
      <c r="AJ71" s="293">
        <f t="shared" si="15"/>
        <v>0</v>
      </c>
      <c r="AK71" s="293"/>
      <c r="AL71" s="293"/>
      <c r="AM71" s="293"/>
      <c r="AN71" s="318"/>
      <c r="AO71" s="94"/>
    </row>
    <row r="72" spans="1:41" ht="20.45" customHeight="1" x14ac:dyDescent="0.2">
      <c r="A72" s="1698"/>
      <c r="B72" s="1701"/>
      <c r="C72" s="42"/>
      <c r="D72" s="239">
        <f>'Team 1'!D72</f>
        <v>0</v>
      </c>
      <c r="E72" s="1213">
        <v>1354262</v>
      </c>
      <c r="F72" s="1213" t="s">
        <v>3514</v>
      </c>
      <c r="G72" s="1213"/>
      <c r="H72" s="1212"/>
      <c r="I72" s="252" t="str">
        <f t="shared" si="12"/>
        <v xml:space="preserve">Eloise </v>
      </c>
      <c r="J72" s="24" t="str">
        <f t="shared" si="13"/>
        <v>,Eloise</v>
      </c>
      <c r="K72" s="57">
        <f t="shared" si="11"/>
        <v>0</v>
      </c>
      <c r="L72" s="30" t="str">
        <f t="shared" si="14"/>
        <v>000100</v>
      </c>
      <c r="M72" s="50">
        <f t="shared" si="16"/>
        <v>0</v>
      </c>
      <c r="N72" s="9"/>
      <c r="O72" s="94"/>
      <c r="P72" s="94"/>
      <c r="Q72" s="9"/>
      <c r="R72" s="9"/>
      <c r="S72" s="9"/>
      <c r="T72" s="9"/>
      <c r="U72" s="9"/>
      <c r="V72" s="9"/>
      <c r="W72" s="9"/>
      <c r="X72" s="9"/>
      <c r="Y72" s="9"/>
      <c r="Z72" s="9"/>
      <c r="AA72" s="9"/>
      <c r="AB72" s="9"/>
      <c r="AC72" s="9"/>
      <c r="AD72" s="1683"/>
      <c r="AE72" s="1682"/>
      <c r="AF72" s="289"/>
      <c r="AG72" s="77"/>
      <c r="AH72" s="293">
        <f t="shared" si="15"/>
        <v>1354262</v>
      </c>
      <c r="AI72" s="293" t="str">
        <f t="shared" si="15"/>
        <v>Eloise</v>
      </c>
      <c r="AJ72" s="293">
        <f t="shared" si="15"/>
        <v>0</v>
      </c>
      <c r="AK72" s="293"/>
      <c r="AL72" s="293"/>
      <c r="AM72" s="293"/>
      <c r="AN72" s="318"/>
      <c r="AO72" s="94"/>
    </row>
    <row r="73" spans="1:41" ht="20.45" customHeight="1" x14ac:dyDescent="0.2">
      <c r="A73" s="1699"/>
      <c r="B73" s="1701"/>
      <c r="C73" s="42"/>
      <c r="D73" s="239">
        <f>'Team 1'!D73</f>
        <v>0</v>
      </c>
      <c r="E73" s="1213">
        <v>1349529</v>
      </c>
      <c r="F73" s="1213" t="s">
        <v>3513</v>
      </c>
      <c r="G73" s="1213"/>
      <c r="H73" s="1212"/>
      <c r="I73" s="252" t="str">
        <f t="shared" si="12"/>
        <v xml:space="preserve">Amelie  </v>
      </c>
      <c r="J73" s="24" t="str">
        <f t="shared" si="13"/>
        <v xml:space="preserve">,Amelie </v>
      </c>
      <c r="K73" s="57">
        <f t="shared" si="11"/>
        <v>0</v>
      </c>
      <c r="L73" s="30" t="str">
        <f t="shared" si="14"/>
        <v>000100</v>
      </c>
      <c r="M73" s="50">
        <f t="shared" si="16"/>
        <v>0</v>
      </c>
      <c r="N73" s="9"/>
      <c r="O73" s="94"/>
      <c r="P73" s="94"/>
      <c r="Q73" s="9"/>
      <c r="R73" s="9"/>
      <c r="S73" s="9"/>
      <c r="T73" s="9"/>
      <c r="U73" s="9"/>
      <c r="V73" s="9"/>
      <c r="W73" s="9"/>
      <c r="X73" s="9"/>
      <c r="Y73" s="9"/>
      <c r="Z73" s="9"/>
      <c r="AA73" s="9"/>
      <c r="AB73" s="9"/>
      <c r="AC73" s="9"/>
      <c r="AD73" s="1683"/>
      <c r="AE73" s="1682"/>
      <c r="AF73" s="289"/>
      <c r="AG73" s="77"/>
      <c r="AH73" s="293">
        <f t="shared" si="15"/>
        <v>1349529</v>
      </c>
      <c r="AI73" s="293" t="str">
        <f t="shared" si="15"/>
        <v xml:space="preserve">Amelie </v>
      </c>
      <c r="AJ73" s="293">
        <f t="shared" si="15"/>
        <v>0</v>
      </c>
      <c r="AK73" s="293"/>
      <c r="AL73" s="293"/>
      <c r="AM73" s="293"/>
      <c r="AN73" s="318"/>
      <c r="AO73" s="94"/>
    </row>
    <row r="74" spans="1:41" ht="20.45" customHeight="1" x14ac:dyDescent="0.2">
      <c r="A74" s="1697">
        <v>44</v>
      </c>
      <c r="B74" s="1700" t="s">
        <v>45</v>
      </c>
      <c r="C74" s="41"/>
      <c r="D74" s="239">
        <f>'Team 1'!D74</f>
        <v>0</v>
      </c>
      <c r="E74" s="1213">
        <v>1362550</v>
      </c>
      <c r="F74" s="1213" t="s">
        <v>3515</v>
      </c>
      <c r="G74" s="1213"/>
      <c r="H74" s="1212"/>
      <c r="I74" s="252" t="str">
        <f t="shared" si="12"/>
        <v xml:space="preserve">Harvey </v>
      </c>
      <c r="J74" s="24" t="str">
        <f t="shared" si="13"/>
        <v>,Harvey</v>
      </c>
      <c r="K74" s="57">
        <f t="shared" si="11"/>
        <v>0</v>
      </c>
      <c r="L74" s="30" t="str">
        <f t="shared" si="14"/>
        <v>000100</v>
      </c>
      <c r="M74" s="50">
        <f t="shared" si="16"/>
        <v>0</v>
      </c>
      <c r="N74" s="9"/>
      <c r="O74" s="94"/>
      <c r="P74" s="94"/>
      <c r="Q74" s="9"/>
      <c r="R74" s="9"/>
      <c r="S74" s="9"/>
      <c r="T74" s="9"/>
      <c r="U74" s="9"/>
      <c r="V74" s="9"/>
      <c r="W74" s="9"/>
      <c r="X74" s="9"/>
      <c r="Y74" s="9"/>
      <c r="Z74" s="9"/>
      <c r="AA74" s="9"/>
      <c r="AB74" s="9"/>
      <c r="AC74" s="9"/>
      <c r="AD74" s="1683">
        <v>44</v>
      </c>
      <c r="AE74" s="1681" t="s">
        <v>45</v>
      </c>
      <c r="AF74" s="288"/>
      <c r="AG74" s="76"/>
      <c r="AH74" s="293">
        <f t="shared" si="15"/>
        <v>1362550</v>
      </c>
      <c r="AI74" s="293" t="str">
        <f t="shared" si="15"/>
        <v>Harvey</v>
      </c>
      <c r="AJ74" s="293">
        <f t="shared" si="15"/>
        <v>0</v>
      </c>
      <c r="AK74" s="293"/>
      <c r="AL74" s="293"/>
      <c r="AM74" s="293"/>
      <c r="AN74" s="318"/>
      <c r="AO74" s="94"/>
    </row>
    <row r="75" spans="1:41" ht="20.45" customHeight="1" x14ac:dyDescent="0.2">
      <c r="A75" s="1698"/>
      <c r="B75" s="1701"/>
      <c r="C75" s="42"/>
      <c r="D75" s="239">
        <f>'Team 1'!D75</f>
        <v>0</v>
      </c>
      <c r="E75" s="1213">
        <v>1362043</v>
      </c>
      <c r="F75" s="1213" t="s">
        <v>3517</v>
      </c>
      <c r="G75" s="1213"/>
      <c r="H75" s="1212"/>
      <c r="I75" s="252" t="str">
        <f t="shared" si="12"/>
        <v xml:space="preserve">Euan </v>
      </c>
      <c r="J75" s="24" t="str">
        <f t="shared" si="13"/>
        <v>,Euan</v>
      </c>
      <c r="K75" s="57">
        <f t="shared" si="11"/>
        <v>0</v>
      </c>
      <c r="L75" s="30" t="str">
        <f t="shared" si="14"/>
        <v>000100</v>
      </c>
      <c r="M75" s="50">
        <f t="shared" si="16"/>
        <v>0</v>
      </c>
      <c r="N75" s="9"/>
      <c r="O75" s="94"/>
      <c r="P75" s="94"/>
      <c r="Q75" s="9"/>
      <c r="R75" s="9"/>
      <c r="S75" s="9"/>
      <c r="T75" s="9"/>
      <c r="U75" s="9"/>
      <c r="V75" s="9"/>
      <c r="W75" s="9"/>
      <c r="X75" s="9"/>
      <c r="Y75" s="9"/>
      <c r="Z75" s="9"/>
      <c r="AA75" s="9"/>
      <c r="AB75" s="9"/>
      <c r="AC75" s="9"/>
      <c r="AD75" s="1683"/>
      <c r="AE75" s="1682"/>
      <c r="AF75" s="289"/>
      <c r="AG75" s="77"/>
      <c r="AH75" s="293">
        <f t="shared" si="15"/>
        <v>1362043</v>
      </c>
      <c r="AI75" s="293" t="str">
        <f t="shared" si="15"/>
        <v>Euan</v>
      </c>
      <c r="AJ75" s="293">
        <f t="shared" si="15"/>
        <v>0</v>
      </c>
      <c r="AK75" s="293"/>
      <c r="AL75" s="293"/>
      <c r="AM75" s="293"/>
      <c r="AN75" s="318"/>
      <c r="AO75" s="94"/>
    </row>
    <row r="76" spans="1:41" ht="20.45" customHeight="1" x14ac:dyDescent="0.2">
      <c r="A76" s="1698"/>
      <c r="B76" s="1701"/>
      <c r="C76" s="42"/>
      <c r="D76" s="239">
        <f>'Team 1'!D76</f>
        <v>0</v>
      </c>
      <c r="E76" s="1213">
        <v>1340107</v>
      </c>
      <c r="F76" s="1213" t="s">
        <v>3518</v>
      </c>
      <c r="G76" s="1213"/>
      <c r="H76" s="1212"/>
      <c r="I76" s="252" t="str">
        <f t="shared" si="12"/>
        <v xml:space="preserve">Daniel </v>
      </c>
      <c r="J76" s="24" t="str">
        <f t="shared" si="13"/>
        <v>,Daniel</v>
      </c>
      <c r="K76" s="57">
        <f t="shared" si="11"/>
        <v>0</v>
      </c>
      <c r="L76" s="30" t="str">
        <f t="shared" si="14"/>
        <v>000100</v>
      </c>
      <c r="M76" s="50">
        <f t="shared" si="16"/>
        <v>0</v>
      </c>
      <c r="N76" s="9"/>
      <c r="O76" s="94"/>
      <c r="P76" s="94"/>
      <c r="Q76" s="9"/>
      <c r="R76" s="9"/>
      <c r="S76" s="9"/>
      <c r="T76" s="9"/>
      <c r="U76" s="9"/>
      <c r="V76" s="9"/>
      <c r="W76" s="9"/>
      <c r="X76" s="9"/>
      <c r="Y76" s="9"/>
      <c r="Z76" s="9"/>
      <c r="AA76" s="9"/>
      <c r="AB76" s="9"/>
      <c r="AC76" s="9"/>
      <c r="AD76" s="1683"/>
      <c r="AE76" s="1682"/>
      <c r="AF76" s="289"/>
      <c r="AG76" s="77"/>
      <c r="AH76" s="293">
        <f t="shared" si="15"/>
        <v>1340107</v>
      </c>
      <c r="AI76" s="293" t="str">
        <f t="shared" si="15"/>
        <v>Daniel</v>
      </c>
      <c r="AJ76" s="293">
        <f t="shared" si="15"/>
        <v>0</v>
      </c>
      <c r="AK76" s="293"/>
      <c r="AL76" s="293"/>
      <c r="AM76" s="293"/>
      <c r="AN76" s="318"/>
      <c r="AO76" s="94"/>
    </row>
    <row r="77" spans="1:41" ht="20.45" customHeight="1" x14ac:dyDescent="0.2">
      <c r="A77" s="1699"/>
      <c r="B77" s="1701"/>
      <c r="C77" s="42"/>
      <c r="D77" s="239">
        <f>'Team 1'!D77</f>
        <v>0</v>
      </c>
      <c r="E77" s="1213">
        <v>1396648</v>
      </c>
      <c r="F77" s="1213" t="s">
        <v>3516</v>
      </c>
      <c r="G77" s="1213"/>
      <c r="H77" s="1212"/>
      <c r="I77" s="252" t="str">
        <f t="shared" si="12"/>
        <v xml:space="preserve">Adam </v>
      </c>
      <c r="J77" s="24" t="str">
        <f t="shared" si="13"/>
        <v>,Adam</v>
      </c>
      <c r="K77" s="57">
        <f t="shared" si="11"/>
        <v>0</v>
      </c>
      <c r="L77" s="30" t="str">
        <f t="shared" si="14"/>
        <v>000100</v>
      </c>
      <c r="M77" s="50">
        <f t="shared" si="16"/>
        <v>0</v>
      </c>
      <c r="N77" s="9"/>
      <c r="O77" s="94"/>
      <c r="P77" s="94"/>
      <c r="Q77" s="9"/>
      <c r="R77" s="9"/>
      <c r="S77" s="9"/>
      <c r="T77" s="9"/>
      <c r="U77" s="9"/>
      <c r="V77" s="9"/>
      <c r="W77" s="9"/>
      <c r="X77" s="9"/>
      <c r="Y77" s="9"/>
      <c r="Z77" s="9"/>
      <c r="AA77" s="9"/>
      <c r="AB77" s="9"/>
      <c r="AC77" s="9"/>
      <c r="AD77" s="1683"/>
      <c r="AE77" s="1682"/>
      <c r="AF77" s="289"/>
      <c r="AG77" s="77"/>
      <c r="AH77" s="293">
        <f t="shared" si="15"/>
        <v>1396648</v>
      </c>
      <c r="AI77" s="293" t="str">
        <f t="shared" si="15"/>
        <v>Adam</v>
      </c>
      <c r="AJ77" s="293">
        <f t="shared" si="15"/>
        <v>0</v>
      </c>
      <c r="AK77" s="293"/>
      <c r="AL77" s="293"/>
      <c r="AM77" s="293"/>
      <c r="AN77" s="318"/>
      <c r="AO77" s="94"/>
    </row>
    <row r="78" spans="1:41" ht="20.45" customHeight="1" x14ac:dyDescent="0.2">
      <c r="A78" s="1706">
        <v>45</v>
      </c>
      <c r="B78" s="1717" t="s">
        <v>56</v>
      </c>
      <c r="C78" s="44"/>
      <c r="D78" s="239">
        <f>'Team 1'!D78</f>
        <v>0</v>
      </c>
      <c r="E78" s="1213">
        <v>1329218</v>
      </c>
      <c r="F78" s="1213" t="s">
        <v>3519</v>
      </c>
      <c r="G78" s="1213"/>
      <c r="H78" s="1212"/>
      <c r="I78" s="252" t="str">
        <f t="shared" si="12"/>
        <v xml:space="preserve">Salma </v>
      </c>
      <c r="J78" s="24" t="str">
        <f t="shared" si="13"/>
        <v>,Salma</v>
      </c>
      <c r="K78" s="57">
        <f t="shared" si="11"/>
        <v>0</v>
      </c>
      <c r="L78" s="30" t="str">
        <f t="shared" si="14"/>
        <v>000100</v>
      </c>
      <c r="M78" s="50">
        <f t="shared" ref="M78:M85" si="17">IF(K78=0,0,IF(K78&lt;9,"TOO YOUNG",IF(K78&lt;14,"OK","NOT ELIGIBLE")))</f>
        <v>0</v>
      </c>
      <c r="N78" s="9"/>
      <c r="O78" s="94"/>
      <c r="P78" s="94"/>
      <c r="Q78" s="9"/>
      <c r="R78" s="9"/>
      <c r="S78" s="9"/>
      <c r="T78" s="9"/>
      <c r="U78" s="9"/>
      <c r="V78" s="9"/>
      <c r="W78" s="9"/>
      <c r="X78" s="9"/>
      <c r="Y78" s="9"/>
      <c r="Z78" s="9"/>
      <c r="AA78" s="9"/>
      <c r="AB78" s="9"/>
      <c r="AC78" s="9"/>
      <c r="AD78" s="1683">
        <v>45</v>
      </c>
      <c r="AE78" s="1681" t="s">
        <v>56</v>
      </c>
      <c r="AF78" s="288"/>
      <c r="AG78" s="76"/>
      <c r="AH78" s="293">
        <f t="shared" si="15"/>
        <v>1329218</v>
      </c>
      <c r="AI78" s="293" t="str">
        <f t="shared" si="15"/>
        <v>Salma</v>
      </c>
      <c r="AJ78" s="293">
        <f t="shared" si="15"/>
        <v>0</v>
      </c>
      <c r="AK78" s="293"/>
      <c r="AL78" s="293"/>
      <c r="AM78" s="293"/>
      <c r="AN78" s="318"/>
      <c r="AO78" s="94"/>
    </row>
    <row r="79" spans="1:41" ht="20.45" customHeight="1" x14ac:dyDescent="0.2">
      <c r="A79" s="1707"/>
      <c r="B79" s="1718"/>
      <c r="C79" s="45"/>
      <c r="D79" s="239">
        <f>'Team 1'!D79</f>
        <v>0</v>
      </c>
      <c r="E79" s="1213">
        <v>1306082</v>
      </c>
      <c r="F79" s="1213" t="s">
        <v>3521</v>
      </c>
      <c r="G79" s="1213"/>
      <c r="H79" s="1212"/>
      <c r="I79" s="252" t="str">
        <f t="shared" si="12"/>
        <v xml:space="preserve">Arabella </v>
      </c>
      <c r="J79" s="24" t="str">
        <f t="shared" si="13"/>
        <v>,Arabella</v>
      </c>
      <c r="K79" s="57">
        <f t="shared" si="11"/>
        <v>0</v>
      </c>
      <c r="L79" s="30" t="str">
        <f t="shared" si="14"/>
        <v>000100</v>
      </c>
      <c r="M79" s="50">
        <f t="shared" si="17"/>
        <v>0</v>
      </c>
      <c r="N79" s="9"/>
      <c r="O79" s="94"/>
      <c r="P79" s="94"/>
      <c r="Q79" s="9"/>
      <c r="R79" s="9"/>
      <c r="S79" s="9"/>
      <c r="T79" s="9"/>
      <c r="U79" s="9"/>
      <c r="V79" s="9"/>
      <c r="W79" s="9"/>
      <c r="X79" s="9"/>
      <c r="Y79" s="9"/>
      <c r="Z79" s="9"/>
      <c r="AA79" s="9"/>
      <c r="AB79" s="9"/>
      <c r="AC79" s="9"/>
      <c r="AD79" s="1683"/>
      <c r="AE79" s="1682"/>
      <c r="AF79" s="289"/>
      <c r="AG79" s="77"/>
      <c r="AH79" s="293">
        <f t="shared" si="15"/>
        <v>1306082</v>
      </c>
      <c r="AI79" s="293" t="str">
        <f t="shared" si="15"/>
        <v>Arabella</v>
      </c>
      <c r="AJ79" s="293">
        <f t="shared" si="15"/>
        <v>0</v>
      </c>
      <c r="AK79" s="293"/>
      <c r="AL79" s="293"/>
      <c r="AM79" s="293"/>
      <c r="AN79" s="318"/>
      <c r="AO79" s="94"/>
    </row>
    <row r="80" spans="1:41" ht="20.45" customHeight="1" x14ac:dyDescent="0.2">
      <c r="A80" s="1707"/>
      <c r="B80" s="1718"/>
      <c r="C80" s="45"/>
      <c r="D80" s="239">
        <f>'Team 1'!D80</f>
        <v>0</v>
      </c>
      <c r="E80" s="1213">
        <v>1264959</v>
      </c>
      <c r="F80" s="1213" t="s">
        <v>3520</v>
      </c>
      <c r="G80" s="1213"/>
      <c r="H80" s="1212"/>
      <c r="I80" s="252" t="str">
        <f t="shared" si="12"/>
        <v xml:space="preserve">Louise </v>
      </c>
      <c r="J80" s="24" t="str">
        <f t="shared" si="13"/>
        <v>,Louise</v>
      </c>
      <c r="K80" s="57">
        <f t="shared" si="11"/>
        <v>0</v>
      </c>
      <c r="L80" s="30" t="str">
        <f t="shared" si="14"/>
        <v>000100</v>
      </c>
      <c r="M80" s="50">
        <f t="shared" si="17"/>
        <v>0</v>
      </c>
      <c r="N80" s="9"/>
      <c r="O80" s="94"/>
      <c r="P80" s="94"/>
      <c r="Q80" s="9"/>
      <c r="R80" s="9"/>
      <c r="S80" s="9"/>
      <c r="T80" s="9"/>
      <c r="U80" s="9"/>
      <c r="V80" s="9"/>
      <c r="W80" s="9"/>
      <c r="X80" s="9"/>
      <c r="Y80" s="9"/>
      <c r="Z80" s="9"/>
      <c r="AA80" s="9"/>
      <c r="AB80" s="9"/>
      <c r="AC80" s="9"/>
      <c r="AD80" s="1683"/>
      <c r="AE80" s="1682"/>
      <c r="AF80" s="289"/>
      <c r="AG80" s="77"/>
      <c r="AH80" s="293">
        <f t="shared" si="15"/>
        <v>1264959</v>
      </c>
      <c r="AI80" s="293" t="str">
        <f t="shared" si="15"/>
        <v>Louise</v>
      </c>
      <c r="AJ80" s="293">
        <f t="shared" si="15"/>
        <v>0</v>
      </c>
      <c r="AK80" s="293"/>
      <c r="AL80" s="293"/>
      <c r="AM80" s="293"/>
      <c r="AN80" s="318"/>
      <c r="AO80" s="94"/>
    </row>
    <row r="81" spans="1:41" ht="20.45" customHeight="1" x14ac:dyDescent="0.2">
      <c r="A81" s="1708"/>
      <c r="B81" s="1718"/>
      <c r="C81" s="45"/>
      <c r="D81" s="239">
        <f>'Team 1'!D81</f>
        <v>0</v>
      </c>
      <c r="E81" s="1213">
        <v>1191907</v>
      </c>
      <c r="F81" s="1213" t="s">
        <v>3532</v>
      </c>
      <c r="G81" s="1213"/>
      <c r="H81" s="1212"/>
      <c r="I81" s="252" t="str">
        <f t="shared" si="12"/>
        <v xml:space="preserve">Lucy  </v>
      </c>
      <c r="J81" s="24" t="str">
        <f t="shared" si="13"/>
        <v xml:space="preserve">,Lucy </v>
      </c>
      <c r="K81" s="57">
        <f t="shared" si="11"/>
        <v>0</v>
      </c>
      <c r="L81" s="30" t="str">
        <f t="shared" si="14"/>
        <v>000100</v>
      </c>
      <c r="M81" s="50">
        <f t="shared" si="17"/>
        <v>0</v>
      </c>
      <c r="N81" s="9"/>
      <c r="O81" s="94"/>
      <c r="P81" s="94"/>
      <c r="Q81" s="9"/>
      <c r="R81" s="9"/>
      <c r="S81" s="9"/>
      <c r="T81" s="9"/>
      <c r="U81" s="9"/>
      <c r="V81" s="9"/>
      <c r="W81" s="9"/>
      <c r="X81" s="9"/>
      <c r="Y81" s="9"/>
      <c r="Z81" s="9"/>
      <c r="AA81" s="9"/>
      <c r="AB81" s="9"/>
      <c r="AC81" s="9"/>
      <c r="AD81" s="1683"/>
      <c r="AE81" s="1682"/>
      <c r="AF81" s="289"/>
      <c r="AG81" s="77"/>
      <c r="AH81" s="293">
        <f t="shared" si="15"/>
        <v>1191907</v>
      </c>
      <c r="AI81" s="293" t="str">
        <f t="shared" si="15"/>
        <v xml:space="preserve">Lucy </v>
      </c>
      <c r="AJ81" s="293">
        <f t="shared" si="15"/>
        <v>0</v>
      </c>
      <c r="AK81" s="293"/>
      <c r="AL81" s="293"/>
      <c r="AM81" s="293"/>
      <c r="AN81" s="318"/>
      <c r="AO81" s="94"/>
    </row>
    <row r="82" spans="1:41" ht="20.45" customHeight="1" x14ac:dyDescent="0.2">
      <c r="A82" s="1706">
        <v>46</v>
      </c>
      <c r="B82" s="1717" t="s">
        <v>57</v>
      </c>
      <c r="C82" s="44"/>
      <c r="D82" s="239">
        <f>'Team 1'!D82</f>
        <v>0</v>
      </c>
      <c r="E82" s="1213">
        <v>1216141</v>
      </c>
      <c r="F82" s="1213" t="s">
        <v>3524</v>
      </c>
      <c r="G82" s="1213"/>
      <c r="H82" s="1212"/>
      <c r="I82" s="252" t="str">
        <f t="shared" si="12"/>
        <v xml:space="preserve">Henry </v>
      </c>
      <c r="J82" s="24" t="str">
        <f t="shared" si="13"/>
        <v>,Henry</v>
      </c>
      <c r="K82" s="57">
        <f t="shared" si="11"/>
        <v>0</v>
      </c>
      <c r="L82" s="30" t="str">
        <f t="shared" si="14"/>
        <v>000100</v>
      </c>
      <c r="M82" s="50">
        <f t="shared" si="17"/>
        <v>0</v>
      </c>
      <c r="N82" s="9"/>
      <c r="O82" s="94"/>
      <c r="P82" s="94"/>
      <c r="Q82" s="9"/>
      <c r="R82" s="9"/>
      <c r="S82" s="9"/>
      <c r="T82" s="9"/>
      <c r="U82" s="9"/>
      <c r="V82" s="9"/>
      <c r="W82" s="9"/>
      <c r="X82" s="9"/>
      <c r="Y82" s="9"/>
      <c r="Z82" s="9"/>
      <c r="AA82" s="9"/>
      <c r="AB82" s="9"/>
      <c r="AC82" s="9"/>
      <c r="AD82" s="1683">
        <v>46</v>
      </c>
      <c r="AE82" s="1681" t="s">
        <v>57</v>
      </c>
      <c r="AF82" s="288"/>
      <c r="AG82" s="76"/>
      <c r="AH82" s="293">
        <f t="shared" si="15"/>
        <v>1216141</v>
      </c>
      <c r="AI82" s="293" t="str">
        <f t="shared" si="15"/>
        <v>Henry</v>
      </c>
      <c r="AJ82" s="293">
        <f t="shared" si="15"/>
        <v>0</v>
      </c>
      <c r="AK82" s="293"/>
      <c r="AL82" s="293"/>
      <c r="AM82" s="293"/>
      <c r="AN82" s="318"/>
      <c r="AO82" s="94"/>
    </row>
    <row r="83" spans="1:41" ht="20.45" customHeight="1" x14ac:dyDescent="0.2">
      <c r="A83" s="1707"/>
      <c r="B83" s="1718"/>
      <c r="C83" s="45"/>
      <c r="D83" s="239">
        <f>'Team 1'!D83</f>
        <v>0</v>
      </c>
      <c r="E83" s="1213">
        <v>1366328</v>
      </c>
      <c r="F83" s="1213" t="s">
        <v>3522</v>
      </c>
      <c r="G83" s="1213"/>
      <c r="H83" s="1212"/>
      <c r="I83" s="252" t="str">
        <f t="shared" si="12"/>
        <v xml:space="preserve">Oliver </v>
      </c>
      <c r="J83" s="24" t="str">
        <f t="shared" si="13"/>
        <v>,Oliver</v>
      </c>
      <c r="K83" s="57">
        <f t="shared" si="11"/>
        <v>0</v>
      </c>
      <c r="L83" s="30" t="str">
        <f t="shared" si="14"/>
        <v>000100</v>
      </c>
      <c r="M83" s="50">
        <f t="shared" si="17"/>
        <v>0</v>
      </c>
      <c r="N83" s="9"/>
      <c r="O83" s="94"/>
      <c r="P83" s="94"/>
      <c r="Q83" s="9"/>
      <c r="R83" s="9"/>
      <c r="S83" s="9"/>
      <c r="T83" s="9"/>
      <c r="U83" s="9"/>
      <c r="V83" s="9"/>
      <c r="W83" s="9"/>
      <c r="X83" s="9"/>
      <c r="Y83" s="9"/>
      <c r="Z83" s="9"/>
      <c r="AA83" s="9"/>
      <c r="AB83" s="9"/>
      <c r="AC83" s="9"/>
      <c r="AD83" s="1683"/>
      <c r="AE83" s="1682"/>
      <c r="AF83" s="289"/>
      <c r="AG83" s="77"/>
      <c r="AH83" s="293">
        <f t="shared" si="15"/>
        <v>1366328</v>
      </c>
      <c r="AI83" s="293" t="str">
        <f t="shared" si="15"/>
        <v>Oliver</v>
      </c>
      <c r="AJ83" s="293">
        <f t="shared" si="15"/>
        <v>0</v>
      </c>
      <c r="AK83" s="293"/>
      <c r="AL83" s="293"/>
      <c r="AM83" s="293"/>
      <c r="AN83" s="318"/>
      <c r="AO83" s="94"/>
    </row>
    <row r="84" spans="1:41" ht="20.45" customHeight="1" x14ac:dyDescent="0.2">
      <c r="A84" s="1707"/>
      <c r="B84" s="1718"/>
      <c r="C84" s="45"/>
      <c r="D84" s="239">
        <f>'Team 1'!D84</f>
        <v>0</v>
      </c>
      <c r="E84" s="1213">
        <v>1214286</v>
      </c>
      <c r="F84" s="1213" t="s">
        <v>3525</v>
      </c>
      <c r="G84" s="1213"/>
      <c r="H84" s="1212"/>
      <c r="I84" s="252" t="str">
        <f t="shared" si="12"/>
        <v xml:space="preserve">Harrison  </v>
      </c>
      <c r="J84" s="24" t="str">
        <f t="shared" si="13"/>
        <v xml:space="preserve">,Harrison </v>
      </c>
      <c r="K84" s="57">
        <f t="shared" si="11"/>
        <v>0</v>
      </c>
      <c r="L84" s="30" t="str">
        <f t="shared" si="14"/>
        <v>000100</v>
      </c>
      <c r="M84" s="50">
        <f t="shared" si="17"/>
        <v>0</v>
      </c>
      <c r="N84" s="9"/>
      <c r="O84" s="94"/>
      <c r="P84" s="94"/>
      <c r="Q84" s="9"/>
      <c r="R84" s="9"/>
      <c r="S84" s="9"/>
      <c r="T84" s="9"/>
      <c r="U84" s="9"/>
      <c r="V84" s="9"/>
      <c r="W84" s="9"/>
      <c r="X84" s="9"/>
      <c r="Y84" s="9"/>
      <c r="Z84" s="9"/>
      <c r="AA84" s="9"/>
      <c r="AB84" s="9"/>
      <c r="AC84" s="9"/>
      <c r="AD84" s="1683"/>
      <c r="AE84" s="1682"/>
      <c r="AF84" s="289"/>
      <c r="AG84" s="77"/>
      <c r="AH84" s="293">
        <f t="shared" si="15"/>
        <v>1214286</v>
      </c>
      <c r="AI84" s="293" t="str">
        <f t="shared" si="15"/>
        <v xml:space="preserve">Harrison </v>
      </c>
      <c r="AJ84" s="293">
        <f t="shared" si="15"/>
        <v>0</v>
      </c>
      <c r="AK84" s="293"/>
      <c r="AL84" s="293"/>
      <c r="AM84" s="293"/>
      <c r="AN84" s="318"/>
      <c r="AO84" s="94"/>
    </row>
    <row r="85" spans="1:41" ht="20.45" customHeight="1" x14ac:dyDescent="0.2">
      <c r="A85" s="1708"/>
      <c r="B85" s="1718"/>
      <c r="C85" s="45"/>
      <c r="D85" s="239">
        <f>'Team 1'!D85</f>
        <v>0</v>
      </c>
      <c r="E85" s="1213">
        <v>1153011</v>
      </c>
      <c r="F85" s="1213" t="s">
        <v>3523</v>
      </c>
      <c r="G85" s="1213"/>
      <c r="H85" s="1212"/>
      <c r="I85" s="252" t="str">
        <f t="shared" si="12"/>
        <v xml:space="preserve">Benjamin  </v>
      </c>
      <c r="J85" s="24" t="str">
        <f t="shared" si="13"/>
        <v xml:space="preserve">,Benjamin </v>
      </c>
      <c r="K85" s="57">
        <f t="shared" si="11"/>
        <v>0</v>
      </c>
      <c r="L85" s="30" t="str">
        <f t="shared" si="14"/>
        <v>000100</v>
      </c>
      <c r="M85" s="50">
        <f t="shared" si="17"/>
        <v>0</v>
      </c>
      <c r="N85" s="9"/>
      <c r="O85" s="94"/>
      <c r="P85" s="94"/>
      <c r="Q85" s="9"/>
      <c r="R85" s="9"/>
      <c r="S85" s="9"/>
      <c r="T85" s="9"/>
      <c r="U85" s="9"/>
      <c r="V85" s="9"/>
      <c r="W85" s="9"/>
      <c r="X85" s="9"/>
      <c r="Y85" s="9"/>
      <c r="Z85" s="9"/>
      <c r="AA85" s="9"/>
      <c r="AB85" s="9"/>
      <c r="AC85" s="9"/>
      <c r="AD85" s="1683"/>
      <c r="AE85" s="1682"/>
      <c r="AF85" s="289"/>
      <c r="AG85" s="77"/>
      <c r="AH85" s="293">
        <f t="shared" si="15"/>
        <v>1153011</v>
      </c>
      <c r="AI85" s="293" t="str">
        <f t="shared" si="15"/>
        <v xml:space="preserve">Benjamin </v>
      </c>
      <c r="AJ85" s="293">
        <f t="shared" si="15"/>
        <v>0</v>
      </c>
      <c r="AK85" s="293"/>
      <c r="AL85" s="293"/>
      <c r="AM85" s="293"/>
      <c r="AN85" s="318"/>
      <c r="AO85" s="94"/>
    </row>
    <row r="86" spans="1:41" ht="20.45" customHeight="1" x14ac:dyDescent="0.2">
      <c r="A86" s="1712">
        <v>47</v>
      </c>
      <c r="B86" s="1715" t="s">
        <v>68</v>
      </c>
      <c r="C86" s="46"/>
      <c r="D86" s="239">
        <f>'Team 1'!D86</f>
        <v>0</v>
      </c>
      <c r="E86" s="1214">
        <v>1102760</v>
      </c>
      <c r="F86" s="1214" t="s">
        <v>3527</v>
      </c>
      <c r="G86" s="1214"/>
      <c r="H86" s="1215"/>
      <c r="I86" s="252" t="str">
        <f t="shared" si="12"/>
        <v xml:space="preserve">Morgan </v>
      </c>
      <c r="J86" s="24" t="str">
        <f t="shared" si="13"/>
        <v>,Morgan</v>
      </c>
      <c r="K86" s="57">
        <f t="shared" si="11"/>
        <v>0</v>
      </c>
      <c r="L86" s="30" t="str">
        <f t="shared" si="14"/>
        <v>000100</v>
      </c>
      <c r="M86" s="50">
        <f t="shared" ref="M86:M93" si="18">IF(K86=0,0,IF(K86&lt;9,"TOO YOUNG",IF(K86&lt;16,"OK","NOT ELIGIBLE")))</f>
        <v>0</v>
      </c>
      <c r="N86" s="9"/>
      <c r="O86" s="94"/>
      <c r="P86" s="94"/>
      <c r="Q86" s="9"/>
      <c r="R86" s="9"/>
      <c r="S86" s="9"/>
      <c r="T86" s="9"/>
      <c r="U86" s="9"/>
      <c r="V86" s="9"/>
      <c r="W86" s="9"/>
      <c r="X86" s="9"/>
      <c r="Y86" s="9"/>
      <c r="Z86" s="9"/>
      <c r="AA86" s="9"/>
      <c r="AB86" s="9"/>
      <c r="AC86" s="9"/>
      <c r="AD86" s="1683">
        <v>47</v>
      </c>
      <c r="AE86" s="1681" t="s">
        <v>68</v>
      </c>
      <c r="AF86" s="288"/>
      <c r="AG86" s="76"/>
      <c r="AH86" s="293">
        <f t="shared" si="15"/>
        <v>1102760</v>
      </c>
      <c r="AI86" s="293" t="str">
        <f t="shared" si="15"/>
        <v>Morgan</v>
      </c>
      <c r="AJ86" s="293">
        <f t="shared" si="15"/>
        <v>0</v>
      </c>
      <c r="AK86" s="293"/>
      <c r="AL86" s="293"/>
      <c r="AM86" s="293"/>
      <c r="AN86" s="318"/>
      <c r="AO86" s="94"/>
    </row>
    <row r="87" spans="1:41" ht="20.45" customHeight="1" x14ac:dyDescent="0.2">
      <c r="A87" s="1713"/>
      <c r="B87" s="1716"/>
      <c r="C87" s="43"/>
      <c r="D87" s="239">
        <f>'Team 1'!D87</f>
        <v>0</v>
      </c>
      <c r="E87" s="1213">
        <v>1238504</v>
      </c>
      <c r="F87" s="1213" t="s">
        <v>3526</v>
      </c>
      <c r="G87" s="1213"/>
      <c r="H87" s="1212"/>
      <c r="I87" s="252" t="str">
        <f t="shared" si="12"/>
        <v xml:space="preserve">Georgina  </v>
      </c>
      <c r="J87" s="24" t="str">
        <f t="shared" si="13"/>
        <v xml:space="preserve">,Georgina </v>
      </c>
      <c r="K87" s="57">
        <f t="shared" si="11"/>
        <v>0</v>
      </c>
      <c r="L87" s="30" t="str">
        <f t="shared" si="14"/>
        <v>000100</v>
      </c>
      <c r="M87" s="50">
        <f t="shared" si="18"/>
        <v>0</v>
      </c>
      <c r="N87" s="9"/>
      <c r="O87" s="94"/>
      <c r="P87" s="94"/>
      <c r="Q87" s="9"/>
      <c r="R87" s="9"/>
      <c r="S87" s="9"/>
      <c r="T87" s="9"/>
      <c r="U87" s="9"/>
      <c r="V87" s="9"/>
      <c r="W87" s="9"/>
      <c r="X87" s="9"/>
      <c r="Y87" s="9"/>
      <c r="Z87" s="9"/>
      <c r="AA87" s="9"/>
      <c r="AB87" s="9"/>
      <c r="AC87" s="9"/>
      <c r="AD87" s="1683"/>
      <c r="AE87" s="1682"/>
      <c r="AF87" s="289"/>
      <c r="AG87" s="77"/>
      <c r="AH87" s="293">
        <f t="shared" si="15"/>
        <v>1238504</v>
      </c>
      <c r="AI87" s="293" t="str">
        <f t="shared" si="15"/>
        <v xml:space="preserve">Georgina </v>
      </c>
      <c r="AJ87" s="293">
        <f t="shared" si="15"/>
        <v>0</v>
      </c>
      <c r="AK87" s="293"/>
      <c r="AL87" s="293"/>
      <c r="AM87" s="293"/>
      <c r="AN87" s="318"/>
      <c r="AO87" s="94"/>
    </row>
    <row r="88" spans="1:41" ht="20.45" customHeight="1" x14ac:dyDescent="0.2">
      <c r="A88" s="1713"/>
      <c r="B88" s="1716"/>
      <c r="C88" s="43"/>
      <c r="D88" s="239">
        <f>'Team 1'!D88</f>
        <v>0</v>
      </c>
      <c r="E88" s="1213">
        <v>791775</v>
      </c>
      <c r="F88" s="1213" t="s">
        <v>3509</v>
      </c>
      <c r="G88" s="1213"/>
      <c r="H88" s="1212"/>
      <c r="I88" s="252" t="str">
        <f t="shared" si="12"/>
        <v xml:space="preserve">Orla </v>
      </c>
      <c r="J88" s="24" t="str">
        <f t="shared" si="13"/>
        <v>,Orla</v>
      </c>
      <c r="K88" s="57">
        <f t="shared" si="11"/>
        <v>0</v>
      </c>
      <c r="L88" s="30" t="str">
        <f t="shared" si="14"/>
        <v>000100</v>
      </c>
      <c r="M88" s="50">
        <f t="shared" si="18"/>
        <v>0</v>
      </c>
      <c r="N88" s="9"/>
      <c r="O88" s="94"/>
      <c r="P88" s="94"/>
      <c r="Q88" s="9"/>
      <c r="R88" s="9"/>
      <c r="S88" s="9"/>
      <c r="T88" s="9"/>
      <c r="U88" s="9"/>
      <c r="V88" s="9"/>
      <c r="W88" s="9"/>
      <c r="X88" s="9"/>
      <c r="Y88" s="9"/>
      <c r="Z88" s="9"/>
      <c r="AA88" s="9"/>
      <c r="AB88" s="9"/>
      <c r="AC88" s="9"/>
      <c r="AD88" s="1683"/>
      <c r="AE88" s="1682"/>
      <c r="AF88" s="289"/>
      <c r="AG88" s="77"/>
      <c r="AH88" s="293">
        <f t="shared" si="15"/>
        <v>791775</v>
      </c>
      <c r="AI88" s="293" t="str">
        <f t="shared" si="15"/>
        <v>Orla</v>
      </c>
      <c r="AJ88" s="293">
        <f t="shared" si="15"/>
        <v>0</v>
      </c>
      <c r="AK88" s="293"/>
      <c r="AL88" s="293"/>
      <c r="AM88" s="293"/>
      <c r="AN88" s="318"/>
      <c r="AO88" s="94"/>
    </row>
    <row r="89" spans="1:41" ht="20.45" customHeight="1" x14ac:dyDescent="0.2">
      <c r="A89" s="1714"/>
      <c r="B89" s="1716"/>
      <c r="C89" s="43"/>
      <c r="D89" s="239">
        <f>'Team 1'!D89</f>
        <v>0</v>
      </c>
      <c r="E89" s="1213">
        <v>1273509</v>
      </c>
      <c r="F89" s="1213" t="s">
        <v>3528</v>
      </c>
      <c r="G89" s="1213"/>
      <c r="H89" s="1212"/>
      <c r="I89" s="252" t="str">
        <f t="shared" si="12"/>
        <v xml:space="preserve">Isabel </v>
      </c>
      <c r="J89" s="24" t="str">
        <f t="shared" si="13"/>
        <v>,Isabel</v>
      </c>
      <c r="K89" s="57">
        <f t="shared" si="11"/>
        <v>0</v>
      </c>
      <c r="L89" s="30" t="str">
        <f t="shared" si="14"/>
        <v>000100</v>
      </c>
      <c r="M89" s="50">
        <f t="shared" si="18"/>
        <v>0</v>
      </c>
      <c r="N89" s="9"/>
      <c r="O89" s="94"/>
      <c r="P89" s="94"/>
      <c r="Q89" s="9"/>
      <c r="R89" s="9"/>
      <c r="S89" s="9"/>
      <c r="T89" s="9"/>
      <c r="U89" s="9"/>
      <c r="V89" s="9"/>
      <c r="W89" s="9"/>
      <c r="X89" s="9"/>
      <c r="Y89" s="9"/>
      <c r="Z89" s="9"/>
      <c r="AA89" s="9"/>
      <c r="AB89" s="9"/>
      <c r="AC89" s="9"/>
      <c r="AD89" s="1683"/>
      <c r="AE89" s="1682"/>
      <c r="AF89" s="289"/>
      <c r="AG89" s="77"/>
      <c r="AH89" s="293">
        <f t="shared" si="15"/>
        <v>1273509</v>
      </c>
      <c r="AI89" s="293" t="str">
        <f t="shared" si="15"/>
        <v>Isabel</v>
      </c>
      <c r="AJ89" s="293">
        <f t="shared" si="15"/>
        <v>0</v>
      </c>
      <c r="AK89" s="293"/>
      <c r="AL89" s="293"/>
      <c r="AM89" s="293"/>
      <c r="AN89" s="318"/>
      <c r="AO89" s="94"/>
    </row>
    <row r="90" spans="1:41" ht="20.45" customHeight="1" x14ac:dyDescent="0.2">
      <c r="A90" s="1712">
        <v>48</v>
      </c>
      <c r="B90" s="1715" t="s">
        <v>69</v>
      </c>
      <c r="C90" s="46"/>
      <c r="D90" s="239">
        <f>'Team 1'!D90</f>
        <v>0</v>
      </c>
      <c r="E90" s="1213">
        <v>1294584</v>
      </c>
      <c r="F90" s="1213" t="s">
        <v>3345</v>
      </c>
      <c r="G90" s="1213"/>
      <c r="H90" s="1212"/>
      <c r="I90" s="252" t="str">
        <f t="shared" si="12"/>
        <v xml:space="preserve">Ethan </v>
      </c>
      <c r="J90" s="24" t="str">
        <f t="shared" si="13"/>
        <v>,Ethan</v>
      </c>
      <c r="K90" s="57">
        <f t="shared" si="11"/>
        <v>0</v>
      </c>
      <c r="L90" s="30" t="str">
        <f t="shared" si="14"/>
        <v>000100</v>
      </c>
      <c r="M90" s="50">
        <f t="shared" si="18"/>
        <v>0</v>
      </c>
      <c r="N90" s="9"/>
      <c r="O90" s="94"/>
      <c r="P90" s="94"/>
      <c r="Q90" s="9"/>
      <c r="R90" s="9"/>
      <c r="S90" s="9"/>
      <c r="T90" s="9"/>
      <c r="U90" s="9"/>
      <c r="V90" s="9"/>
      <c r="W90" s="9"/>
      <c r="X90" s="9"/>
      <c r="Y90" s="9"/>
      <c r="Z90" s="9"/>
      <c r="AA90" s="9"/>
      <c r="AB90" s="9"/>
      <c r="AC90" s="9"/>
      <c r="AD90" s="1683">
        <v>48</v>
      </c>
      <c r="AE90" s="1681" t="s">
        <v>69</v>
      </c>
      <c r="AF90" s="288"/>
      <c r="AG90" s="76"/>
      <c r="AH90" s="293">
        <f t="shared" si="15"/>
        <v>1294584</v>
      </c>
      <c r="AI90" s="293" t="str">
        <f t="shared" si="15"/>
        <v>Ethan</v>
      </c>
      <c r="AJ90" s="293">
        <f t="shared" si="15"/>
        <v>0</v>
      </c>
      <c r="AK90" s="293"/>
      <c r="AL90" s="293"/>
      <c r="AM90" s="293"/>
      <c r="AN90" s="318"/>
      <c r="AO90" s="94"/>
    </row>
    <row r="91" spans="1:41" ht="20.45" customHeight="1" x14ac:dyDescent="0.2">
      <c r="A91" s="1713"/>
      <c r="B91" s="1716"/>
      <c r="C91" s="43"/>
      <c r="D91" s="239">
        <f>'Team 1'!D91</f>
        <v>0</v>
      </c>
      <c r="E91" s="1213">
        <v>1132823</v>
      </c>
      <c r="F91" s="1213" t="s">
        <v>3465</v>
      </c>
      <c r="G91" s="1213"/>
      <c r="H91" s="1212"/>
      <c r="I91" s="252" t="str">
        <f t="shared" si="12"/>
        <v xml:space="preserve">Owen </v>
      </c>
      <c r="J91" s="24" t="str">
        <f t="shared" si="13"/>
        <v>,Owen</v>
      </c>
      <c r="K91" s="57">
        <f t="shared" si="11"/>
        <v>0</v>
      </c>
      <c r="L91" s="30" t="str">
        <f t="shared" si="14"/>
        <v>000100</v>
      </c>
      <c r="M91" s="50">
        <f t="shared" si="18"/>
        <v>0</v>
      </c>
      <c r="N91" s="9"/>
      <c r="O91" s="94"/>
      <c r="P91" s="94"/>
      <c r="Q91" s="9"/>
      <c r="R91" s="9"/>
      <c r="S91" s="9"/>
      <c r="T91" s="9"/>
      <c r="U91" s="9"/>
      <c r="V91" s="9"/>
      <c r="W91" s="9"/>
      <c r="X91" s="9"/>
      <c r="Y91" s="9"/>
      <c r="Z91" s="9"/>
      <c r="AA91" s="9"/>
      <c r="AB91" s="9"/>
      <c r="AC91" s="9"/>
      <c r="AD91" s="1683"/>
      <c r="AE91" s="1682"/>
      <c r="AF91" s="289"/>
      <c r="AG91" s="77"/>
      <c r="AH91" s="293">
        <f t="shared" si="15"/>
        <v>1132823</v>
      </c>
      <c r="AI91" s="293" t="str">
        <f t="shared" si="15"/>
        <v>Owen</v>
      </c>
      <c r="AJ91" s="293">
        <f t="shared" si="15"/>
        <v>0</v>
      </c>
      <c r="AK91" s="293"/>
      <c r="AL91" s="293"/>
      <c r="AM91" s="293"/>
      <c r="AN91" s="318"/>
      <c r="AO91" s="94"/>
    </row>
    <row r="92" spans="1:41" ht="20.45" customHeight="1" x14ac:dyDescent="0.2">
      <c r="A92" s="1713"/>
      <c r="B92" s="1716"/>
      <c r="C92" s="43"/>
      <c r="D92" s="239">
        <f>'Team 1'!D92</f>
        <v>0</v>
      </c>
      <c r="E92" s="1213">
        <v>849308</v>
      </c>
      <c r="F92" s="1213" t="s">
        <v>3349</v>
      </c>
      <c r="G92" s="1213"/>
      <c r="H92" s="1212"/>
      <c r="I92" s="252" t="str">
        <f t="shared" si="12"/>
        <v xml:space="preserve">Thomas </v>
      </c>
      <c r="J92" s="24" t="str">
        <f t="shared" si="13"/>
        <v>,Thomas</v>
      </c>
      <c r="K92" s="57">
        <f t="shared" si="11"/>
        <v>0</v>
      </c>
      <c r="L92" s="30" t="str">
        <f t="shared" si="14"/>
        <v>000100</v>
      </c>
      <c r="M92" s="50">
        <f t="shared" si="18"/>
        <v>0</v>
      </c>
      <c r="N92" s="9"/>
      <c r="O92" s="94"/>
      <c r="P92" s="94"/>
      <c r="Q92" s="9"/>
      <c r="R92" s="9"/>
      <c r="S92" s="9"/>
      <c r="T92" s="9"/>
      <c r="U92" s="9"/>
      <c r="V92" s="9"/>
      <c r="W92" s="9"/>
      <c r="X92" s="9"/>
      <c r="Y92" s="9"/>
      <c r="Z92" s="9"/>
      <c r="AA92" s="9"/>
      <c r="AB92" s="9"/>
      <c r="AC92" s="9"/>
      <c r="AD92" s="1683"/>
      <c r="AE92" s="1682"/>
      <c r="AF92" s="289"/>
      <c r="AG92" s="77"/>
      <c r="AH92" s="293">
        <f t="shared" si="15"/>
        <v>849308</v>
      </c>
      <c r="AI92" s="293" t="str">
        <f t="shared" si="15"/>
        <v>Thomas</v>
      </c>
      <c r="AJ92" s="293">
        <f t="shared" si="15"/>
        <v>0</v>
      </c>
      <c r="AK92" s="293"/>
      <c r="AL92" s="293"/>
      <c r="AM92" s="293"/>
      <c r="AN92" s="318"/>
      <c r="AO92" s="94"/>
    </row>
    <row r="93" spans="1:41" ht="20.45" customHeight="1" x14ac:dyDescent="0.2">
      <c r="A93" s="1714"/>
      <c r="B93" s="1716"/>
      <c r="C93" s="43"/>
      <c r="D93" s="239">
        <f>'Team 1'!D93</f>
        <v>0</v>
      </c>
      <c r="E93" s="1213">
        <v>1131009</v>
      </c>
      <c r="F93" s="1213" t="s">
        <v>3510</v>
      </c>
      <c r="G93" s="1213"/>
      <c r="H93" s="1212"/>
      <c r="I93" s="252" t="str">
        <f t="shared" si="12"/>
        <v xml:space="preserve">Jamie  </v>
      </c>
      <c r="J93" s="24" t="str">
        <f t="shared" si="13"/>
        <v xml:space="preserve">,Jamie </v>
      </c>
      <c r="K93" s="57">
        <f t="shared" si="11"/>
        <v>0</v>
      </c>
      <c r="L93" s="30" t="str">
        <f t="shared" si="14"/>
        <v>000100</v>
      </c>
      <c r="M93" s="50">
        <f t="shared" si="18"/>
        <v>0</v>
      </c>
      <c r="N93" s="9"/>
      <c r="O93" s="94"/>
      <c r="P93" s="94"/>
      <c r="Q93" s="9"/>
      <c r="R93" s="9"/>
      <c r="S93" s="9"/>
      <c r="T93" s="9"/>
      <c r="U93" s="9"/>
      <c r="V93" s="9"/>
      <c r="W93" s="9"/>
      <c r="X93" s="9"/>
      <c r="Y93" s="9"/>
      <c r="Z93" s="9"/>
      <c r="AA93" s="9"/>
      <c r="AB93" s="9"/>
      <c r="AC93" s="9"/>
      <c r="AD93" s="1683"/>
      <c r="AE93" s="1682"/>
      <c r="AF93" s="289"/>
      <c r="AG93" s="77"/>
      <c r="AH93" s="293">
        <f t="shared" si="15"/>
        <v>1131009</v>
      </c>
      <c r="AI93" s="293" t="str">
        <f t="shared" si="15"/>
        <v xml:space="preserve">Jamie </v>
      </c>
      <c r="AJ93" s="293">
        <f t="shared" si="15"/>
        <v>0</v>
      </c>
      <c r="AK93" s="293"/>
      <c r="AL93" s="293"/>
      <c r="AM93" s="293"/>
      <c r="AN93" s="318"/>
      <c r="AO93" s="94"/>
    </row>
    <row r="94" spans="1:41" ht="20.45" customHeight="1" x14ac:dyDescent="0.2">
      <c r="A94" s="1709">
        <v>49</v>
      </c>
      <c r="B94" s="1710" t="s">
        <v>82</v>
      </c>
      <c r="C94" s="47"/>
      <c r="D94" s="239">
        <f>'Team 1'!D94</f>
        <v>0</v>
      </c>
      <c r="E94" s="1213">
        <v>791775</v>
      </c>
      <c r="F94" s="1213" t="s">
        <v>3509</v>
      </c>
      <c r="G94" s="1213"/>
      <c r="H94" s="1212"/>
      <c r="I94" s="252" t="str">
        <f t="shared" si="12"/>
        <v xml:space="preserve">Orla </v>
      </c>
      <c r="J94" s="24" t="str">
        <f t="shared" si="13"/>
        <v>,Orla</v>
      </c>
      <c r="K94" s="57">
        <f t="shared" si="11"/>
        <v>0</v>
      </c>
      <c r="L94" s="30" t="str">
        <f t="shared" si="14"/>
        <v>000100</v>
      </c>
      <c r="M94" s="31">
        <f t="shared" ref="M94:M105" si="19">IF(K94=0,0,IF(K94&lt;9,"TOO YOUNG",IF(K94&lt;60,"OK","BIT OLD MAYBE")))</f>
        <v>0</v>
      </c>
      <c r="N94" s="9"/>
      <c r="O94" s="94"/>
      <c r="P94" s="94"/>
      <c r="Q94" s="20"/>
      <c r="R94" s="20"/>
      <c r="S94" s="20"/>
      <c r="T94" s="20"/>
      <c r="U94" s="20"/>
      <c r="V94" s="20"/>
      <c r="W94" s="20"/>
      <c r="X94" s="20"/>
      <c r="Y94" s="20"/>
      <c r="Z94" s="20"/>
      <c r="AA94" s="20"/>
      <c r="AB94" s="20"/>
      <c r="AC94" s="20"/>
      <c r="AD94" s="1683">
        <v>49</v>
      </c>
      <c r="AE94" s="1681" t="s">
        <v>82</v>
      </c>
      <c r="AF94" s="288"/>
      <c r="AG94" s="76"/>
      <c r="AH94" s="293">
        <f t="shared" si="15"/>
        <v>791775</v>
      </c>
      <c r="AI94" s="293" t="str">
        <f t="shared" si="15"/>
        <v>Orla</v>
      </c>
      <c r="AJ94" s="293">
        <f t="shared" si="15"/>
        <v>0</v>
      </c>
      <c r="AK94" s="293"/>
      <c r="AL94" s="293"/>
      <c r="AM94" s="293"/>
      <c r="AN94" s="318"/>
      <c r="AO94" s="94"/>
    </row>
    <row r="95" spans="1:41" ht="20.45" customHeight="1" x14ac:dyDescent="0.2">
      <c r="A95" s="1709"/>
      <c r="B95" s="1711"/>
      <c r="C95" s="48"/>
      <c r="D95" s="239">
        <f>'Team 1'!D95</f>
        <v>0</v>
      </c>
      <c r="E95" s="1213">
        <v>921251</v>
      </c>
      <c r="F95" s="1213" t="s">
        <v>3369</v>
      </c>
      <c r="G95" s="1213"/>
      <c r="H95" s="1212"/>
      <c r="I95" s="252" t="str">
        <f t="shared" si="12"/>
        <v xml:space="preserve">Hannah </v>
      </c>
      <c r="J95" s="24" t="str">
        <f t="shared" si="13"/>
        <v>,Hannah</v>
      </c>
      <c r="K95" s="57">
        <f t="shared" si="11"/>
        <v>0</v>
      </c>
      <c r="L95" s="30" t="str">
        <f t="shared" si="14"/>
        <v>000100</v>
      </c>
      <c r="M95" s="31">
        <f t="shared" si="19"/>
        <v>0</v>
      </c>
      <c r="N95" s="9"/>
      <c r="O95" s="94"/>
      <c r="P95" s="94"/>
      <c r="Q95" s="20"/>
      <c r="R95" s="20"/>
      <c r="S95" s="20"/>
      <c r="T95" s="20"/>
      <c r="U95" s="20"/>
      <c r="V95" s="20"/>
      <c r="W95" s="20"/>
      <c r="X95" s="20"/>
      <c r="Y95" s="20"/>
      <c r="Z95" s="20"/>
      <c r="AA95" s="20"/>
      <c r="AB95" s="20"/>
      <c r="AC95" s="20"/>
      <c r="AD95" s="1683"/>
      <c r="AE95" s="1682"/>
      <c r="AF95" s="289"/>
      <c r="AG95" s="77"/>
      <c r="AH95" s="293">
        <f t="shared" si="15"/>
        <v>921251</v>
      </c>
      <c r="AI95" s="293" t="str">
        <f t="shared" si="15"/>
        <v>Hannah</v>
      </c>
      <c r="AJ95" s="293">
        <f t="shared" si="15"/>
        <v>0</v>
      </c>
      <c r="AK95" s="293"/>
      <c r="AL95" s="293"/>
      <c r="AM95" s="293"/>
      <c r="AN95" s="318"/>
      <c r="AO95" s="94"/>
    </row>
    <row r="96" spans="1:41" ht="20.45" customHeight="1" x14ac:dyDescent="0.2">
      <c r="A96" s="1709"/>
      <c r="B96" s="1711"/>
      <c r="C96" s="48"/>
      <c r="D96" s="239">
        <f>'Team 1'!D96</f>
        <v>0</v>
      </c>
      <c r="E96" s="1213">
        <v>1238504</v>
      </c>
      <c r="F96" s="1213" t="s">
        <v>3526</v>
      </c>
      <c r="G96" s="1213"/>
      <c r="H96" s="1212"/>
      <c r="I96" s="252" t="str">
        <f t="shared" si="12"/>
        <v xml:space="preserve">Georgina  </v>
      </c>
      <c r="J96" s="24" t="str">
        <f t="shared" si="13"/>
        <v xml:space="preserve">,Georgina </v>
      </c>
      <c r="K96" s="57">
        <f t="shared" si="11"/>
        <v>0</v>
      </c>
      <c r="L96" s="30" t="str">
        <f t="shared" si="14"/>
        <v>000100</v>
      </c>
      <c r="M96" s="31">
        <f t="shared" si="19"/>
        <v>0</v>
      </c>
      <c r="N96" s="9"/>
      <c r="O96" s="94"/>
      <c r="P96" s="94"/>
      <c r="Q96" s="20"/>
      <c r="R96" s="20"/>
      <c r="S96" s="20"/>
      <c r="T96" s="20"/>
      <c r="U96" s="20"/>
      <c r="V96" s="20"/>
      <c r="W96" s="20"/>
      <c r="X96" s="20"/>
      <c r="Y96" s="20"/>
      <c r="Z96" s="20"/>
      <c r="AA96" s="20"/>
      <c r="AB96" s="20"/>
      <c r="AC96" s="20"/>
      <c r="AD96" s="1683"/>
      <c r="AE96" s="1682"/>
      <c r="AF96" s="289"/>
      <c r="AG96" s="77"/>
      <c r="AH96" s="293">
        <f t="shared" si="15"/>
        <v>1238504</v>
      </c>
      <c r="AI96" s="293" t="str">
        <f t="shared" si="15"/>
        <v xml:space="preserve">Georgina </v>
      </c>
      <c r="AJ96" s="293">
        <f t="shared" si="15"/>
        <v>0</v>
      </c>
      <c r="AK96" s="293"/>
      <c r="AL96" s="293"/>
      <c r="AM96" s="293"/>
      <c r="AN96" s="318"/>
      <c r="AO96" s="94"/>
    </row>
    <row r="97" spans="1:41" ht="20.45" customHeight="1" x14ac:dyDescent="0.2">
      <c r="A97" s="1709"/>
      <c r="B97" s="1711"/>
      <c r="C97" s="48"/>
      <c r="D97" s="239">
        <f>'Team 1'!D97</f>
        <v>0</v>
      </c>
      <c r="E97" s="1213">
        <v>915682</v>
      </c>
      <c r="F97" s="1214" t="s">
        <v>3533</v>
      </c>
      <c r="G97" s="1214"/>
      <c r="H97" s="1212"/>
      <c r="I97" s="252" t="str">
        <f t="shared" si="12"/>
        <v xml:space="preserve">Tia </v>
      </c>
      <c r="J97" s="24" t="str">
        <f t="shared" si="13"/>
        <v>,Tia</v>
      </c>
      <c r="K97" s="57">
        <f t="shared" si="11"/>
        <v>0</v>
      </c>
      <c r="L97" s="30" t="str">
        <f t="shared" si="14"/>
        <v>000100</v>
      </c>
      <c r="M97" s="31">
        <f t="shared" si="19"/>
        <v>0</v>
      </c>
      <c r="N97" s="9"/>
      <c r="O97" s="94"/>
      <c r="P97" s="94"/>
      <c r="Q97" s="20"/>
      <c r="R97" s="20"/>
      <c r="S97" s="20"/>
      <c r="T97" s="20"/>
      <c r="U97" s="20"/>
      <c r="V97" s="20"/>
      <c r="W97" s="20"/>
      <c r="X97" s="20"/>
      <c r="Y97" s="20"/>
      <c r="Z97" s="20"/>
      <c r="AA97" s="20"/>
      <c r="AB97" s="20"/>
      <c r="AC97" s="20"/>
      <c r="AD97" s="1683"/>
      <c r="AE97" s="1682"/>
      <c r="AF97" s="289"/>
      <c r="AG97" s="77"/>
      <c r="AH97" s="293">
        <f t="shared" si="15"/>
        <v>915682</v>
      </c>
      <c r="AI97" s="293" t="str">
        <f t="shared" si="15"/>
        <v>Tia</v>
      </c>
      <c r="AJ97" s="293">
        <f t="shared" si="15"/>
        <v>0</v>
      </c>
      <c r="AK97" s="293"/>
      <c r="AL97" s="293"/>
      <c r="AM97" s="293"/>
      <c r="AN97" s="318"/>
      <c r="AO97" s="94"/>
    </row>
    <row r="98" spans="1:41" ht="20.45" customHeight="1" x14ac:dyDescent="0.2">
      <c r="A98" s="1709"/>
      <c r="B98" s="1711"/>
      <c r="C98" s="47"/>
      <c r="D98" s="239">
        <f>'Team 1'!D98</f>
        <v>0</v>
      </c>
      <c r="E98" s="1213">
        <v>1273509</v>
      </c>
      <c r="F98" s="1213" t="s">
        <v>3528</v>
      </c>
      <c r="G98" s="1213"/>
      <c r="H98" s="1212"/>
      <c r="I98" s="252" t="str">
        <f t="shared" si="12"/>
        <v xml:space="preserve">Isabel </v>
      </c>
      <c r="J98" s="24" t="str">
        <f t="shared" si="13"/>
        <v>,Isabel</v>
      </c>
      <c r="K98" s="57">
        <f t="shared" si="11"/>
        <v>0</v>
      </c>
      <c r="L98" s="30" t="str">
        <f t="shared" si="14"/>
        <v>000100</v>
      </c>
      <c r="M98" s="31">
        <f t="shared" si="19"/>
        <v>0</v>
      </c>
      <c r="N98" s="9"/>
      <c r="O98" s="94"/>
      <c r="P98" s="94"/>
      <c r="Q98" s="20"/>
      <c r="R98" s="20"/>
      <c r="S98" s="20"/>
      <c r="T98" s="20"/>
      <c r="U98" s="20"/>
      <c r="V98" s="20"/>
      <c r="W98" s="20"/>
      <c r="X98" s="20"/>
      <c r="Y98" s="20"/>
      <c r="Z98" s="20"/>
      <c r="AA98" s="20"/>
      <c r="AB98" s="20"/>
      <c r="AC98" s="20"/>
      <c r="AD98" s="1683"/>
      <c r="AE98" s="1682"/>
      <c r="AF98" s="288"/>
      <c r="AG98" s="76"/>
      <c r="AH98" s="293">
        <f t="shared" si="15"/>
        <v>1273509</v>
      </c>
      <c r="AI98" s="293" t="str">
        <f t="shared" si="15"/>
        <v>Isabel</v>
      </c>
      <c r="AJ98" s="293">
        <f t="shared" si="15"/>
        <v>0</v>
      </c>
      <c r="AK98" s="293"/>
      <c r="AL98" s="293"/>
      <c r="AM98" s="293"/>
      <c r="AN98" s="318"/>
      <c r="AO98" s="94"/>
    </row>
    <row r="99" spans="1:41" ht="20.45" customHeight="1" x14ac:dyDescent="0.2">
      <c r="A99" s="1709"/>
      <c r="B99" s="1711"/>
      <c r="C99" s="48"/>
      <c r="D99" s="239">
        <f>'Team 1'!D99</f>
        <v>0</v>
      </c>
      <c r="E99" s="1213">
        <v>1122813</v>
      </c>
      <c r="F99" s="1213" t="s">
        <v>3530</v>
      </c>
      <c r="G99" s="1213"/>
      <c r="H99" s="1212"/>
      <c r="I99" s="252" t="str">
        <f t="shared" si="12"/>
        <v xml:space="preserve">Emily </v>
      </c>
      <c r="J99" s="24" t="str">
        <f t="shared" si="13"/>
        <v>,Emily</v>
      </c>
      <c r="K99" s="57">
        <f t="shared" si="11"/>
        <v>0</v>
      </c>
      <c r="L99" s="30" t="str">
        <f t="shared" si="14"/>
        <v>000100</v>
      </c>
      <c r="M99" s="31">
        <f t="shared" si="19"/>
        <v>0</v>
      </c>
      <c r="N99" s="9"/>
      <c r="O99" s="94"/>
      <c r="P99" s="94"/>
      <c r="Q99" s="20"/>
      <c r="R99" s="20"/>
      <c r="S99" s="20"/>
      <c r="T99" s="20"/>
      <c r="U99" s="20"/>
      <c r="V99" s="20"/>
      <c r="W99" s="20"/>
      <c r="X99" s="20"/>
      <c r="Y99" s="20"/>
      <c r="Z99" s="20"/>
      <c r="AA99" s="20"/>
      <c r="AB99" s="20"/>
      <c r="AC99" s="20"/>
      <c r="AD99" s="1683"/>
      <c r="AE99" s="1682"/>
      <c r="AF99" s="289"/>
      <c r="AG99" s="77"/>
      <c r="AH99" s="293">
        <f t="shared" si="15"/>
        <v>1122813</v>
      </c>
      <c r="AI99" s="293" t="str">
        <f t="shared" si="15"/>
        <v>Emily</v>
      </c>
      <c r="AJ99" s="293">
        <f t="shared" si="15"/>
        <v>0</v>
      </c>
      <c r="AK99" s="293"/>
      <c r="AL99" s="293"/>
      <c r="AM99" s="293"/>
      <c r="AN99" s="318"/>
      <c r="AO99" s="94"/>
    </row>
    <row r="100" spans="1:41" ht="20.45" customHeight="1" x14ac:dyDescent="0.2">
      <c r="A100" s="1722">
        <v>50</v>
      </c>
      <c r="B100" s="1725" t="s">
        <v>83</v>
      </c>
      <c r="C100" s="48"/>
      <c r="D100" s="239">
        <f>'Team 1'!D100</f>
        <v>0</v>
      </c>
      <c r="E100" s="1213">
        <v>1131013</v>
      </c>
      <c r="F100" s="1213" t="s">
        <v>3355</v>
      </c>
      <c r="G100" s="1213"/>
      <c r="H100" s="1212"/>
      <c r="I100" s="252" t="str">
        <f t="shared" si="12"/>
        <v xml:space="preserve">Jack </v>
      </c>
      <c r="J100" s="24" t="str">
        <f t="shared" si="13"/>
        <v>,Jack</v>
      </c>
      <c r="K100" s="57">
        <f t="shared" ref="K100:K105" si="20">IF(H100=0,0,IF(COUNTBLANK(H100)=1,"",ROUNDDOWN((K$2-H100)/365.25,0)))</f>
        <v>0</v>
      </c>
      <c r="L100" s="30" t="str">
        <f t="shared" si="14"/>
        <v>000100</v>
      </c>
      <c r="M100" s="31">
        <f t="shared" si="19"/>
        <v>0</v>
      </c>
      <c r="N100" s="9"/>
      <c r="O100" s="94"/>
      <c r="P100" s="94"/>
      <c r="Q100" s="20"/>
      <c r="R100" s="20"/>
      <c r="S100" s="20"/>
      <c r="T100" s="20"/>
      <c r="U100" s="20"/>
      <c r="V100" s="20"/>
      <c r="W100" s="20"/>
      <c r="X100" s="20"/>
      <c r="Y100" s="20"/>
      <c r="Z100" s="20"/>
      <c r="AA100" s="20"/>
      <c r="AB100" s="20"/>
      <c r="AC100" s="20"/>
      <c r="AD100" s="1683">
        <v>50</v>
      </c>
      <c r="AE100" s="1681" t="s">
        <v>83</v>
      </c>
      <c r="AF100" s="289"/>
      <c r="AG100" s="77"/>
      <c r="AH100" s="293">
        <f t="shared" si="15"/>
        <v>1131013</v>
      </c>
      <c r="AI100" s="293" t="str">
        <f t="shared" si="15"/>
        <v>Jack</v>
      </c>
      <c r="AJ100" s="293">
        <f t="shared" si="15"/>
        <v>0</v>
      </c>
      <c r="AK100" s="293"/>
      <c r="AL100" s="293"/>
      <c r="AM100" s="293"/>
      <c r="AN100" s="318"/>
      <c r="AO100" s="94"/>
    </row>
    <row r="101" spans="1:41" ht="20.45" customHeight="1" x14ac:dyDescent="0.2">
      <c r="A101" s="1723"/>
      <c r="B101" s="1726"/>
      <c r="C101" s="48"/>
      <c r="D101" s="239">
        <f>'Team 1'!D101</f>
        <v>0</v>
      </c>
      <c r="E101" s="1213">
        <v>849308</v>
      </c>
      <c r="F101" s="1213" t="s">
        <v>3349</v>
      </c>
      <c r="G101" s="1213"/>
      <c r="H101" s="1212"/>
      <c r="I101" s="252" t="str">
        <f t="shared" si="12"/>
        <v xml:space="preserve">Thomas </v>
      </c>
      <c r="J101" s="24" t="str">
        <f t="shared" si="13"/>
        <v>,Thomas</v>
      </c>
      <c r="K101" s="57">
        <f t="shared" si="20"/>
        <v>0</v>
      </c>
      <c r="L101" s="30" t="str">
        <f t="shared" si="14"/>
        <v>000100</v>
      </c>
      <c r="M101" s="31">
        <f t="shared" si="19"/>
        <v>0</v>
      </c>
      <c r="N101" s="9"/>
      <c r="O101" s="94"/>
      <c r="P101" s="94"/>
      <c r="Q101" s="20"/>
      <c r="R101" s="20"/>
      <c r="S101" s="20"/>
      <c r="T101" s="20"/>
      <c r="U101" s="20"/>
      <c r="V101" s="20"/>
      <c r="W101" s="20"/>
      <c r="X101" s="20"/>
      <c r="Y101" s="20"/>
      <c r="Z101" s="20"/>
      <c r="AA101" s="20"/>
      <c r="AB101" s="20"/>
      <c r="AC101" s="20"/>
      <c r="AD101" s="1683"/>
      <c r="AE101" s="1681"/>
      <c r="AF101" s="289"/>
      <c r="AG101" s="77"/>
      <c r="AH101" s="293">
        <f t="shared" si="15"/>
        <v>849308</v>
      </c>
      <c r="AI101" s="293" t="str">
        <f t="shared" si="15"/>
        <v>Thomas</v>
      </c>
      <c r="AJ101" s="293">
        <f t="shared" si="15"/>
        <v>0</v>
      </c>
      <c r="AK101" s="293"/>
      <c r="AL101" s="293"/>
      <c r="AM101" s="293"/>
      <c r="AN101" s="318"/>
      <c r="AO101" s="94"/>
    </row>
    <row r="102" spans="1:41" ht="20.45" customHeight="1" x14ac:dyDescent="0.2">
      <c r="A102" s="1723"/>
      <c r="B102" s="1726"/>
      <c r="C102" s="39"/>
      <c r="D102" s="239">
        <f>'Team 1'!D102</f>
        <v>0</v>
      </c>
      <c r="E102" s="1213">
        <v>68211</v>
      </c>
      <c r="F102" s="1213" t="s">
        <v>3534</v>
      </c>
      <c r="G102" s="1213"/>
      <c r="H102" s="1212"/>
      <c r="I102" s="56"/>
      <c r="J102" s="56"/>
      <c r="K102" s="57">
        <f t="shared" si="20"/>
        <v>0</v>
      </c>
      <c r="L102" s="30" t="str">
        <f t="shared" si="14"/>
        <v>000100</v>
      </c>
      <c r="M102" s="31">
        <f t="shared" si="19"/>
        <v>0</v>
      </c>
      <c r="N102" s="9"/>
      <c r="O102" s="94"/>
      <c r="P102" s="94"/>
      <c r="Q102" s="20"/>
      <c r="R102" s="20"/>
      <c r="S102" s="20"/>
      <c r="T102" s="20"/>
      <c r="U102" s="20"/>
      <c r="V102" s="20"/>
      <c r="W102" s="20"/>
      <c r="X102" s="20"/>
      <c r="Y102" s="20"/>
      <c r="Z102" s="20"/>
      <c r="AA102" s="20"/>
      <c r="AB102" s="20"/>
      <c r="AC102" s="20"/>
      <c r="AD102" s="1683"/>
      <c r="AE102" s="1681"/>
      <c r="AF102" s="301"/>
      <c r="AG102" s="302"/>
      <c r="AH102" s="293">
        <f t="shared" si="15"/>
        <v>68211</v>
      </c>
      <c r="AI102" s="293" t="str">
        <f t="shared" si="15"/>
        <v>Joe</v>
      </c>
      <c r="AJ102" s="293">
        <f t="shared" si="15"/>
        <v>0</v>
      </c>
      <c r="AK102" s="293"/>
      <c r="AL102" s="293"/>
      <c r="AM102" s="293"/>
      <c r="AN102" s="318"/>
      <c r="AO102" s="94"/>
    </row>
    <row r="103" spans="1:41" ht="20.45" customHeight="1" x14ac:dyDescent="0.2">
      <c r="A103" s="1723"/>
      <c r="B103" s="1726"/>
      <c r="C103" s="39"/>
      <c r="D103" s="239">
        <f>'Team 1'!D103</f>
        <v>0</v>
      </c>
      <c r="E103" s="1213">
        <v>827664</v>
      </c>
      <c r="F103" s="1213" t="s">
        <v>3336</v>
      </c>
      <c r="G103" s="1213"/>
      <c r="H103" s="1212"/>
      <c r="I103" s="56"/>
      <c r="J103" s="56"/>
      <c r="K103" s="57">
        <f t="shared" si="20"/>
        <v>0</v>
      </c>
      <c r="L103" s="30" t="str">
        <f t="shared" si="14"/>
        <v>000100</v>
      </c>
      <c r="M103" s="31">
        <f t="shared" si="19"/>
        <v>0</v>
      </c>
      <c r="N103" s="9"/>
      <c r="O103" s="94"/>
      <c r="P103" s="94"/>
      <c r="Q103" s="20"/>
      <c r="R103" s="20"/>
      <c r="S103" s="20"/>
      <c r="T103" s="20"/>
      <c r="U103" s="20"/>
      <c r="V103" s="20"/>
      <c r="W103" s="20"/>
      <c r="X103" s="20"/>
      <c r="Y103" s="20"/>
      <c r="Z103" s="20"/>
      <c r="AA103" s="20"/>
      <c r="AB103" s="20"/>
      <c r="AC103" s="20"/>
      <c r="AD103" s="1683"/>
      <c r="AE103" s="1681"/>
      <c r="AF103" s="301"/>
      <c r="AG103" s="302"/>
      <c r="AH103" s="293">
        <f t="shared" si="15"/>
        <v>827664</v>
      </c>
      <c r="AI103" s="293" t="str">
        <f t="shared" si="15"/>
        <v>Max</v>
      </c>
      <c r="AJ103" s="293">
        <f t="shared" si="15"/>
        <v>0</v>
      </c>
      <c r="AK103" s="293"/>
      <c r="AL103" s="293"/>
      <c r="AM103" s="293"/>
      <c r="AN103" s="318"/>
      <c r="AO103" s="94"/>
    </row>
    <row r="104" spans="1:41" ht="20.45" customHeight="1" x14ac:dyDescent="0.2">
      <c r="A104" s="1723"/>
      <c r="B104" s="1726"/>
      <c r="C104" s="39"/>
      <c r="D104" s="239">
        <f>'Team 1'!D104</f>
        <v>0</v>
      </c>
      <c r="E104" s="1213">
        <v>495</v>
      </c>
      <c r="F104" s="1213" t="s">
        <v>3531</v>
      </c>
      <c r="G104" s="1213"/>
      <c r="H104" s="1212"/>
      <c r="I104" s="56"/>
      <c r="J104" s="56"/>
      <c r="K104" s="57">
        <f t="shared" si="20"/>
        <v>0</v>
      </c>
      <c r="L104" s="30" t="str">
        <f t="shared" si="14"/>
        <v>000100</v>
      </c>
      <c r="M104" s="31">
        <f t="shared" si="19"/>
        <v>0</v>
      </c>
      <c r="N104" s="9"/>
      <c r="O104" s="94"/>
      <c r="P104" s="94"/>
      <c r="Q104" s="20"/>
      <c r="R104" s="20"/>
      <c r="S104" s="20"/>
      <c r="T104" s="20"/>
      <c r="U104" s="20"/>
      <c r="V104" s="20"/>
      <c r="W104" s="20"/>
      <c r="X104" s="20"/>
      <c r="Y104" s="20"/>
      <c r="Z104" s="20"/>
      <c r="AA104" s="20"/>
      <c r="AB104" s="20"/>
      <c r="AC104" s="20"/>
      <c r="AD104" s="1683"/>
      <c r="AE104" s="1681"/>
      <c r="AF104" s="301"/>
      <c r="AG104" s="302"/>
      <c r="AH104" s="293">
        <f t="shared" si="15"/>
        <v>495</v>
      </c>
      <c r="AI104" s="293" t="str">
        <f t="shared" si="15"/>
        <v>Marcel</v>
      </c>
      <c r="AJ104" s="293">
        <f t="shared" si="15"/>
        <v>0</v>
      </c>
      <c r="AK104" s="293"/>
      <c r="AL104" s="293"/>
      <c r="AM104" s="293"/>
      <c r="AN104" s="318"/>
      <c r="AO104" s="94"/>
    </row>
    <row r="105" spans="1:41" ht="20.45" customHeight="1" x14ac:dyDescent="0.2">
      <c r="A105" s="1724"/>
      <c r="B105" s="1727"/>
      <c r="C105" s="39"/>
      <c r="D105" s="239">
        <f>'Team 1'!D105</f>
        <v>0</v>
      </c>
      <c r="E105" s="1213">
        <v>1112767</v>
      </c>
      <c r="F105" s="1213" t="s">
        <v>3459</v>
      </c>
      <c r="G105" s="1213"/>
      <c r="H105" s="1212"/>
      <c r="I105" s="56"/>
      <c r="J105" s="56"/>
      <c r="K105" s="57">
        <f t="shared" si="20"/>
        <v>0</v>
      </c>
      <c r="L105" s="30" t="str">
        <f t="shared" si="14"/>
        <v>000100</v>
      </c>
      <c r="M105" s="31">
        <f t="shared" si="19"/>
        <v>0</v>
      </c>
      <c r="N105" s="9"/>
      <c r="O105" s="94"/>
      <c r="P105" s="94"/>
      <c r="Q105" s="20"/>
      <c r="R105" s="20"/>
      <c r="S105" s="20"/>
      <c r="T105" s="20"/>
      <c r="U105" s="20"/>
      <c r="V105" s="20"/>
      <c r="W105" s="20"/>
      <c r="X105" s="20"/>
      <c r="Y105" s="20"/>
      <c r="Z105" s="20"/>
      <c r="AA105" s="20"/>
      <c r="AB105" s="20"/>
      <c r="AC105" s="20"/>
      <c r="AD105" s="1683"/>
      <c r="AE105" s="1681"/>
      <c r="AF105" s="301"/>
      <c r="AG105" s="302"/>
      <c r="AH105" s="293">
        <f t="shared" si="15"/>
        <v>1112767</v>
      </c>
      <c r="AI105" s="293" t="str">
        <f t="shared" si="15"/>
        <v>Joshua</v>
      </c>
      <c r="AJ105" s="293">
        <f t="shared" si="15"/>
        <v>0</v>
      </c>
      <c r="AK105" s="293"/>
      <c r="AL105" s="293"/>
      <c r="AM105" s="293"/>
      <c r="AN105" s="318"/>
      <c r="AO105" s="94"/>
    </row>
    <row r="106" spans="1:41" ht="270.60000000000002" customHeight="1" x14ac:dyDescent="0.2">
      <c r="A106" s="94"/>
      <c r="B106" s="94"/>
      <c r="C106" s="94"/>
      <c r="D106" s="94"/>
      <c r="E106" s="496"/>
      <c r="F106" s="497"/>
      <c r="G106" s="497"/>
      <c r="H106" s="840"/>
      <c r="I106" s="94"/>
      <c r="J106" s="94"/>
      <c r="K106" s="94"/>
      <c r="L106" s="94"/>
      <c r="M106" s="94"/>
      <c r="Q106" s="94"/>
      <c r="R106" s="94"/>
      <c r="S106" s="94"/>
      <c r="T106" s="94"/>
      <c r="U106" s="94"/>
      <c r="V106" s="94"/>
      <c r="W106" s="94"/>
      <c r="X106" s="94"/>
      <c r="Y106" s="94"/>
      <c r="Z106" s="94"/>
      <c r="AA106" s="94"/>
      <c r="AB106" s="94"/>
      <c r="AC106" s="94"/>
      <c r="AD106" s="94"/>
      <c r="AE106" s="94"/>
      <c r="AF106" s="94"/>
      <c r="AG106" s="94"/>
      <c r="AH106" s="94"/>
      <c r="AI106" s="94"/>
      <c r="AJ106" s="94"/>
      <c r="AK106" s="94"/>
      <c r="AL106" s="94"/>
      <c r="AM106" s="94"/>
      <c r="AN106" s="94"/>
      <c r="AO106" s="94"/>
    </row>
    <row r="107" spans="1:41" x14ac:dyDescent="0.2">
      <c r="E107" s="496"/>
      <c r="F107" s="497"/>
      <c r="G107" s="497"/>
      <c r="H107" s="840"/>
    </row>
    <row r="108" spans="1:41" x14ac:dyDescent="0.2">
      <c r="E108" s="496"/>
      <c r="F108" s="497"/>
      <c r="G108" s="497"/>
      <c r="H108" s="840"/>
    </row>
    <row r="109" spans="1:41" x14ac:dyDescent="0.2">
      <c r="E109" s="496"/>
      <c r="F109" s="497"/>
      <c r="G109" s="497"/>
      <c r="H109" s="840"/>
    </row>
    <row r="110" spans="1:41" x14ac:dyDescent="0.2">
      <c r="E110" s="496"/>
      <c r="F110" s="497"/>
      <c r="G110" s="497"/>
      <c r="H110" s="840"/>
    </row>
    <row r="111" spans="1:41" x14ac:dyDescent="0.2">
      <c r="E111" s="496"/>
      <c r="F111" s="497"/>
      <c r="G111" s="497"/>
      <c r="H111" s="840"/>
    </row>
    <row r="112" spans="1:41" x14ac:dyDescent="0.2">
      <c r="E112" s="496"/>
      <c r="F112" s="497"/>
      <c r="G112" s="497"/>
      <c r="H112" s="840"/>
    </row>
    <row r="113" spans="5:8" x14ac:dyDescent="0.2">
      <c r="E113" s="496"/>
      <c r="F113" s="497"/>
      <c r="G113" s="497"/>
      <c r="H113" s="840"/>
    </row>
    <row r="114" spans="5:8" x14ac:dyDescent="0.2">
      <c r="E114" s="496"/>
      <c r="F114" s="497"/>
      <c r="G114" s="497"/>
      <c r="H114" s="840"/>
    </row>
    <row r="115" spans="5:8" x14ac:dyDescent="0.2">
      <c r="E115" s="496"/>
      <c r="F115" s="497"/>
      <c r="G115" s="497"/>
      <c r="H115" s="840"/>
    </row>
    <row r="116" spans="5:8" x14ac:dyDescent="0.2">
      <c r="E116" s="496"/>
      <c r="F116" s="497"/>
      <c r="G116" s="497"/>
      <c r="H116" s="840"/>
    </row>
    <row r="117" spans="5:8" x14ac:dyDescent="0.2">
      <c r="E117" s="496"/>
      <c r="F117" s="497"/>
      <c r="G117" s="497"/>
      <c r="H117" s="840"/>
    </row>
    <row r="118" spans="5:8" x14ac:dyDescent="0.2">
      <c r="E118" s="496"/>
      <c r="F118" s="497"/>
      <c r="G118" s="497"/>
      <c r="H118" s="840"/>
    </row>
    <row r="119" spans="5:8" x14ac:dyDescent="0.2">
      <c r="E119" s="496"/>
      <c r="F119" s="497"/>
      <c r="G119" s="497"/>
      <c r="H119" s="840"/>
    </row>
    <row r="120" spans="5:8" x14ac:dyDescent="0.2">
      <c r="E120" s="496"/>
      <c r="F120" s="497"/>
      <c r="G120" s="497"/>
      <c r="H120" s="840"/>
    </row>
    <row r="121" spans="5:8" x14ac:dyDescent="0.2">
      <c r="E121" s="496"/>
      <c r="F121" s="497"/>
      <c r="G121" s="497"/>
      <c r="H121" s="840"/>
    </row>
    <row r="122" spans="5:8" x14ac:dyDescent="0.2">
      <c r="E122" s="496"/>
      <c r="F122" s="497"/>
      <c r="G122" s="497"/>
      <c r="H122" s="840"/>
    </row>
    <row r="123" spans="5:8" x14ac:dyDescent="0.2">
      <c r="E123" s="496"/>
      <c r="F123" s="497"/>
      <c r="G123" s="497"/>
      <c r="H123" s="840"/>
    </row>
    <row r="124" spans="5:8" x14ac:dyDescent="0.2">
      <c r="E124" s="496"/>
      <c r="F124" s="497"/>
      <c r="G124" s="497"/>
      <c r="H124" s="840"/>
    </row>
    <row r="125" spans="5:8" x14ac:dyDescent="0.2">
      <c r="E125" s="496"/>
      <c r="F125" s="497"/>
      <c r="G125" s="497"/>
      <c r="H125" s="840"/>
    </row>
    <row r="126" spans="5:8" x14ac:dyDescent="0.2">
      <c r="E126" s="496"/>
      <c r="F126" s="497"/>
      <c r="G126" s="497"/>
      <c r="H126" s="840"/>
    </row>
    <row r="127" spans="5:8" x14ac:dyDescent="0.2">
      <c r="E127" s="496"/>
      <c r="F127" s="497"/>
      <c r="G127" s="497"/>
      <c r="H127" s="840"/>
    </row>
    <row r="128" spans="5:8" x14ac:dyDescent="0.2">
      <c r="E128" s="496"/>
      <c r="F128" s="497"/>
      <c r="G128" s="497"/>
      <c r="H128" s="840"/>
    </row>
    <row r="129" spans="5:8" x14ac:dyDescent="0.2">
      <c r="E129" s="496"/>
      <c r="F129" s="497"/>
      <c r="G129" s="497"/>
      <c r="H129" s="840"/>
    </row>
    <row r="130" spans="5:8" x14ac:dyDescent="0.2">
      <c r="E130" s="496"/>
      <c r="F130" s="497"/>
      <c r="G130" s="497"/>
      <c r="H130" s="840"/>
    </row>
    <row r="131" spans="5:8" x14ac:dyDescent="0.2">
      <c r="E131" s="496"/>
      <c r="F131" s="497"/>
      <c r="G131" s="497"/>
      <c r="H131" s="840"/>
    </row>
    <row r="132" spans="5:8" x14ac:dyDescent="0.2">
      <c r="E132" s="496"/>
      <c r="F132" s="497"/>
      <c r="G132" s="497"/>
      <c r="H132" s="840"/>
    </row>
    <row r="133" spans="5:8" x14ac:dyDescent="0.2">
      <c r="E133" s="496"/>
      <c r="F133" s="497"/>
      <c r="G133" s="497"/>
      <c r="H133" s="840"/>
    </row>
    <row r="134" spans="5:8" x14ac:dyDescent="0.2">
      <c r="E134" s="496"/>
      <c r="F134" s="497"/>
      <c r="G134" s="497"/>
      <c r="H134" s="840"/>
    </row>
    <row r="135" spans="5:8" x14ac:dyDescent="0.2">
      <c r="E135" s="496"/>
      <c r="F135" s="497"/>
      <c r="G135" s="497"/>
      <c r="H135" s="840"/>
    </row>
    <row r="136" spans="5:8" x14ac:dyDescent="0.2">
      <c r="E136" s="496"/>
      <c r="F136" s="497"/>
      <c r="G136" s="497"/>
      <c r="H136" s="840"/>
    </row>
    <row r="137" spans="5:8" x14ac:dyDescent="0.2">
      <c r="E137" s="496"/>
      <c r="F137" s="497"/>
      <c r="G137" s="497"/>
      <c r="H137" s="840"/>
    </row>
    <row r="138" spans="5:8" x14ac:dyDescent="0.2">
      <c r="E138" s="496"/>
      <c r="F138" s="497"/>
      <c r="G138" s="497"/>
      <c r="H138" s="840"/>
    </row>
    <row r="139" spans="5:8" x14ac:dyDescent="0.2">
      <c r="E139" s="496"/>
      <c r="F139" s="497"/>
      <c r="G139" s="497"/>
      <c r="H139" s="840"/>
    </row>
    <row r="140" spans="5:8" x14ac:dyDescent="0.2">
      <c r="E140" s="496"/>
      <c r="F140" s="497"/>
      <c r="G140" s="497"/>
      <c r="H140" s="840"/>
    </row>
    <row r="141" spans="5:8" x14ac:dyDescent="0.2">
      <c r="E141" s="497"/>
      <c r="F141" s="497"/>
      <c r="G141" s="497"/>
      <c r="H141" s="840"/>
    </row>
    <row r="142" spans="5:8" x14ac:dyDescent="0.2">
      <c r="E142" s="497"/>
      <c r="F142" s="497"/>
      <c r="G142" s="497"/>
      <c r="H142" s="840"/>
    </row>
    <row r="143" spans="5:8" x14ac:dyDescent="0.2">
      <c r="E143" s="497"/>
      <c r="F143" s="497"/>
      <c r="G143" s="497"/>
      <c r="H143" s="840"/>
    </row>
    <row r="144" spans="5:8" x14ac:dyDescent="0.2">
      <c r="E144" s="497"/>
      <c r="F144" s="497"/>
      <c r="G144" s="497"/>
      <c r="H144" s="840"/>
    </row>
    <row r="145" spans="5:8" x14ac:dyDescent="0.2">
      <c r="E145" s="497"/>
      <c r="F145" s="497"/>
      <c r="G145" s="497"/>
      <c r="H145" s="840"/>
    </row>
    <row r="146" spans="5:8" x14ac:dyDescent="0.2">
      <c r="E146" s="497"/>
      <c r="F146" s="497"/>
      <c r="G146" s="497"/>
      <c r="H146" s="840"/>
    </row>
    <row r="147" spans="5:8" x14ac:dyDescent="0.2">
      <c r="E147" s="497"/>
      <c r="F147" s="497"/>
      <c r="G147" s="497"/>
      <c r="H147" s="840"/>
    </row>
    <row r="148" spans="5:8" x14ac:dyDescent="0.2">
      <c r="E148" s="497"/>
      <c r="F148" s="497"/>
      <c r="G148" s="497"/>
      <c r="H148" s="840"/>
    </row>
    <row r="149" spans="5:8" x14ac:dyDescent="0.2">
      <c r="E149" s="497"/>
      <c r="F149" s="497"/>
      <c r="G149" s="497"/>
      <c r="H149" s="840"/>
    </row>
    <row r="150" spans="5:8" x14ac:dyDescent="0.2">
      <c r="E150" s="497"/>
      <c r="F150" s="497"/>
      <c r="G150" s="497"/>
      <c r="H150" s="840"/>
    </row>
    <row r="151" spans="5:8" x14ac:dyDescent="0.2">
      <c r="E151" s="497"/>
      <c r="F151" s="497"/>
      <c r="G151" s="497"/>
      <c r="H151" s="840"/>
    </row>
    <row r="152" spans="5:8" x14ac:dyDescent="0.2">
      <c r="E152" s="497"/>
      <c r="F152" s="497"/>
      <c r="G152" s="497"/>
      <c r="H152" s="840"/>
    </row>
    <row r="153" spans="5:8" x14ac:dyDescent="0.2">
      <c r="E153" s="497"/>
      <c r="F153" s="497"/>
      <c r="G153" s="497"/>
      <c r="H153" s="840"/>
    </row>
    <row r="154" spans="5:8" x14ac:dyDescent="0.2">
      <c r="E154" s="497"/>
      <c r="F154" s="497"/>
      <c r="G154" s="497"/>
      <c r="H154" s="840"/>
    </row>
    <row r="155" spans="5:8" x14ac:dyDescent="0.2">
      <c r="E155" s="497"/>
      <c r="F155" s="497"/>
      <c r="G155" s="497"/>
      <c r="H155" s="840"/>
    </row>
    <row r="156" spans="5:8" x14ac:dyDescent="0.2">
      <c r="E156" s="497"/>
      <c r="F156" s="497"/>
      <c r="G156" s="497"/>
      <c r="H156" s="840"/>
    </row>
    <row r="157" spans="5:8" x14ac:dyDescent="0.2">
      <c r="E157" s="497"/>
      <c r="F157" s="497"/>
      <c r="G157" s="497"/>
      <c r="H157" s="840"/>
    </row>
    <row r="158" spans="5:8" x14ac:dyDescent="0.2">
      <c r="E158" s="497"/>
      <c r="F158" s="497"/>
      <c r="G158" s="497"/>
      <c r="H158" s="840"/>
    </row>
    <row r="159" spans="5:8" x14ac:dyDescent="0.2">
      <c r="E159" s="497"/>
      <c r="F159" s="497"/>
      <c r="G159" s="497"/>
      <c r="H159" s="840"/>
    </row>
    <row r="160" spans="5:8" x14ac:dyDescent="0.2">
      <c r="E160" s="497"/>
      <c r="F160" s="497"/>
      <c r="G160" s="497"/>
      <c r="H160" s="840"/>
    </row>
    <row r="161" spans="5:8" x14ac:dyDescent="0.2">
      <c r="E161" s="497"/>
      <c r="F161" s="497"/>
      <c r="G161" s="497"/>
      <c r="H161" s="840"/>
    </row>
    <row r="162" spans="5:8" x14ac:dyDescent="0.2">
      <c r="E162" s="497"/>
      <c r="F162" s="497"/>
      <c r="G162" s="497"/>
      <c r="H162" s="840"/>
    </row>
    <row r="163" spans="5:8" x14ac:dyDescent="0.2">
      <c r="E163" s="497"/>
      <c r="F163" s="497"/>
      <c r="G163" s="497"/>
      <c r="H163" s="840"/>
    </row>
    <row r="164" spans="5:8" x14ac:dyDescent="0.2">
      <c r="E164" s="497"/>
      <c r="F164" s="497"/>
      <c r="G164" s="497"/>
      <c r="H164" s="840"/>
    </row>
    <row r="165" spans="5:8" x14ac:dyDescent="0.2">
      <c r="E165" s="497"/>
      <c r="F165" s="497"/>
      <c r="G165" s="497"/>
      <c r="H165" s="840"/>
    </row>
    <row r="166" spans="5:8" x14ac:dyDescent="0.2">
      <c r="E166" s="497"/>
      <c r="F166" s="497"/>
      <c r="G166" s="497"/>
      <c r="H166" s="840"/>
    </row>
    <row r="167" spans="5:8" x14ac:dyDescent="0.2">
      <c r="E167" s="497"/>
      <c r="F167" s="497"/>
      <c r="G167" s="497"/>
      <c r="H167" s="840"/>
    </row>
    <row r="168" spans="5:8" x14ac:dyDescent="0.2">
      <c r="E168" s="497"/>
      <c r="F168" s="497"/>
      <c r="G168" s="497"/>
      <c r="H168" s="840"/>
    </row>
    <row r="169" spans="5:8" x14ac:dyDescent="0.2">
      <c r="E169" s="497"/>
      <c r="F169" s="497"/>
      <c r="G169" s="497"/>
      <c r="H169" s="840"/>
    </row>
    <row r="170" spans="5:8" x14ac:dyDescent="0.2">
      <c r="E170" s="497"/>
      <c r="F170" s="497"/>
      <c r="G170" s="497"/>
      <c r="H170" s="840"/>
    </row>
    <row r="171" spans="5:8" x14ac:dyDescent="0.2">
      <c r="E171" s="497"/>
      <c r="F171" s="497"/>
      <c r="G171" s="497"/>
      <c r="H171" s="840"/>
    </row>
    <row r="172" spans="5:8" x14ac:dyDescent="0.2">
      <c r="E172" s="497"/>
      <c r="F172" s="497"/>
      <c r="G172" s="497"/>
      <c r="H172" s="840"/>
    </row>
    <row r="173" spans="5:8" x14ac:dyDescent="0.2">
      <c r="E173" s="497"/>
      <c r="F173" s="497"/>
      <c r="G173" s="497"/>
      <c r="H173" s="840"/>
    </row>
    <row r="174" spans="5:8" x14ac:dyDescent="0.2">
      <c r="E174" s="497"/>
      <c r="F174" s="497"/>
      <c r="G174" s="497"/>
      <c r="H174" s="840"/>
    </row>
    <row r="175" spans="5:8" x14ac:dyDescent="0.2">
      <c r="E175" s="497"/>
      <c r="F175" s="497"/>
      <c r="G175" s="497"/>
      <c r="H175" s="840"/>
    </row>
    <row r="176" spans="5:8" x14ac:dyDescent="0.2">
      <c r="E176" s="497"/>
      <c r="F176" s="497"/>
      <c r="G176" s="497"/>
      <c r="H176" s="840"/>
    </row>
    <row r="177" spans="5:8" x14ac:dyDescent="0.2">
      <c r="E177" s="497"/>
      <c r="F177" s="497"/>
      <c r="G177" s="497"/>
      <c r="H177" s="840"/>
    </row>
    <row r="178" spans="5:8" x14ac:dyDescent="0.2">
      <c r="E178" s="497"/>
      <c r="F178" s="497"/>
      <c r="G178" s="497"/>
      <c r="H178" s="840"/>
    </row>
    <row r="179" spans="5:8" x14ac:dyDescent="0.2">
      <c r="E179" s="497"/>
      <c r="F179" s="497"/>
      <c r="G179" s="497"/>
      <c r="H179" s="840"/>
    </row>
    <row r="180" spans="5:8" x14ac:dyDescent="0.2">
      <c r="E180" s="497"/>
      <c r="F180" s="497"/>
      <c r="G180" s="497"/>
      <c r="H180" s="840"/>
    </row>
    <row r="181" spans="5:8" x14ac:dyDescent="0.2">
      <c r="E181" s="497"/>
      <c r="F181" s="497"/>
      <c r="G181" s="497"/>
      <c r="H181" s="840"/>
    </row>
    <row r="182" spans="5:8" x14ac:dyDescent="0.2">
      <c r="E182" s="497"/>
      <c r="F182" s="497"/>
      <c r="G182" s="497"/>
      <c r="H182" s="840"/>
    </row>
    <row r="183" spans="5:8" x14ac:dyDescent="0.2">
      <c r="E183" s="497"/>
      <c r="F183" s="497"/>
      <c r="G183" s="497"/>
      <c r="H183" s="840"/>
    </row>
    <row r="184" spans="5:8" x14ac:dyDescent="0.2">
      <c r="E184" s="497"/>
      <c r="F184" s="497"/>
      <c r="G184" s="497"/>
      <c r="H184" s="840"/>
    </row>
    <row r="185" spans="5:8" x14ac:dyDescent="0.2">
      <c r="E185" s="497"/>
      <c r="F185" s="497"/>
      <c r="G185" s="497"/>
      <c r="H185" s="840"/>
    </row>
    <row r="186" spans="5:8" x14ac:dyDescent="0.2">
      <c r="E186" s="497"/>
      <c r="F186" s="497"/>
      <c r="G186" s="497"/>
      <c r="H186" s="840"/>
    </row>
    <row r="187" spans="5:8" x14ac:dyDescent="0.2">
      <c r="E187" s="497"/>
      <c r="F187" s="497"/>
      <c r="G187" s="497"/>
      <c r="H187" s="840"/>
    </row>
    <row r="188" spans="5:8" x14ac:dyDescent="0.2">
      <c r="E188" s="497"/>
      <c r="F188" s="497"/>
      <c r="G188" s="497"/>
      <c r="H188" s="840"/>
    </row>
    <row r="189" spans="5:8" x14ac:dyDescent="0.2">
      <c r="E189" s="497"/>
      <c r="F189" s="497"/>
      <c r="G189" s="497"/>
      <c r="H189" s="840"/>
    </row>
    <row r="190" spans="5:8" x14ac:dyDescent="0.2">
      <c r="E190" s="497"/>
      <c r="F190" s="497"/>
      <c r="G190" s="497"/>
      <c r="H190" s="840"/>
    </row>
    <row r="191" spans="5:8" x14ac:dyDescent="0.2">
      <c r="E191" s="497"/>
      <c r="F191" s="497"/>
      <c r="G191" s="497"/>
      <c r="H191" s="840"/>
    </row>
    <row r="192" spans="5:8" x14ac:dyDescent="0.2">
      <c r="E192" s="497"/>
      <c r="F192" s="497"/>
      <c r="G192" s="497"/>
      <c r="H192" s="840"/>
    </row>
    <row r="193" spans="5:8" x14ac:dyDescent="0.2">
      <c r="E193" s="497"/>
      <c r="F193" s="497"/>
      <c r="G193" s="497"/>
      <c r="H193" s="840"/>
    </row>
    <row r="194" spans="5:8" x14ac:dyDescent="0.2">
      <c r="E194" s="497"/>
      <c r="F194" s="497"/>
      <c r="G194" s="497"/>
      <c r="H194" s="840"/>
    </row>
    <row r="195" spans="5:8" x14ac:dyDescent="0.2">
      <c r="E195" s="497"/>
      <c r="F195" s="497"/>
      <c r="G195" s="497"/>
      <c r="H195" s="840"/>
    </row>
    <row r="196" spans="5:8" x14ac:dyDescent="0.2">
      <c r="E196" s="497"/>
      <c r="F196" s="497"/>
      <c r="G196" s="497"/>
      <c r="H196" s="840"/>
    </row>
    <row r="197" spans="5:8" x14ac:dyDescent="0.2">
      <c r="E197" s="497"/>
      <c r="F197" s="497"/>
      <c r="G197" s="497"/>
      <c r="H197" s="840"/>
    </row>
    <row r="198" spans="5:8" x14ac:dyDescent="0.2">
      <c r="E198" s="497"/>
      <c r="F198" s="497"/>
      <c r="G198" s="497"/>
      <c r="H198" s="840"/>
    </row>
    <row r="199" spans="5:8" x14ac:dyDescent="0.2">
      <c r="E199" s="497"/>
      <c r="F199" s="497"/>
      <c r="G199" s="497"/>
      <c r="H199" s="840"/>
    </row>
    <row r="200" spans="5:8" x14ac:dyDescent="0.2">
      <c r="E200" s="497"/>
      <c r="F200" s="497"/>
      <c r="G200" s="497"/>
      <c r="H200" s="840"/>
    </row>
    <row r="201" spans="5:8" x14ac:dyDescent="0.2">
      <c r="E201" s="497"/>
      <c r="F201" s="497"/>
      <c r="G201" s="497"/>
      <c r="H201" s="840"/>
    </row>
    <row r="202" spans="5:8" x14ac:dyDescent="0.2">
      <c r="E202" s="497"/>
      <c r="F202" s="497"/>
      <c r="G202" s="497"/>
      <c r="H202" s="840"/>
    </row>
    <row r="203" spans="5:8" x14ac:dyDescent="0.2">
      <c r="E203" s="497"/>
      <c r="F203" s="497"/>
      <c r="G203" s="497"/>
      <c r="H203" s="840"/>
    </row>
    <row r="204" spans="5:8" x14ac:dyDescent="0.2">
      <c r="E204" s="497"/>
      <c r="F204" s="497"/>
      <c r="G204" s="497"/>
      <c r="H204" s="840"/>
    </row>
    <row r="205" spans="5:8" x14ac:dyDescent="0.2">
      <c r="E205" s="497"/>
      <c r="F205" s="497"/>
      <c r="G205" s="497"/>
      <c r="H205" s="840"/>
    </row>
    <row r="206" spans="5:8" x14ac:dyDescent="0.2">
      <c r="E206" s="497"/>
      <c r="F206" s="497"/>
      <c r="G206" s="497"/>
      <c r="H206" s="840"/>
    </row>
    <row r="207" spans="5:8" x14ac:dyDescent="0.2">
      <c r="E207" s="497"/>
      <c r="F207" s="497"/>
      <c r="G207" s="497"/>
      <c r="H207" s="840"/>
    </row>
    <row r="208" spans="5:8" x14ac:dyDescent="0.2">
      <c r="E208" s="497"/>
      <c r="F208" s="497"/>
      <c r="G208" s="497"/>
      <c r="H208" s="840"/>
    </row>
    <row r="209" spans="5:8" x14ac:dyDescent="0.2">
      <c r="E209" s="497"/>
      <c r="F209" s="497"/>
      <c r="G209" s="497"/>
      <c r="H209" s="840"/>
    </row>
    <row r="210" spans="5:8" x14ac:dyDescent="0.2">
      <c r="E210" s="497"/>
      <c r="F210" s="497"/>
      <c r="G210" s="497"/>
      <c r="H210" s="840"/>
    </row>
    <row r="211" spans="5:8" x14ac:dyDescent="0.2">
      <c r="E211" s="497"/>
      <c r="F211" s="497"/>
      <c r="G211" s="497"/>
      <c r="H211" s="840"/>
    </row>
    <row r="212" spans="5:8" x14ac:dyDescent="0.2">
      <c r="E212" s="497"/>
      <c r="F212" s="497"/>
      <c r="G212" s="497"/>
      <c r="H212" s="840"/>
    </row>
    <row r="213" spans="5:8" x14ac:dyDescent="0.2">
      <c r="E213" s="497"/>
      <c r="F213" s="497"/>
      <c r="G213" s="497"/>
      <c r="H213" s="840"/>
    </row>
    <row r="214" spans="5:8" x14ac:dyDescent="0.2">
      <c r="E214" s="497"/>
      <c r="F214" s="497"/>
      <c r="G214" s="497"/>
      <c r="H214" s="840"/>
    </row>
    <row r="215" spans="5:8" x14ac:dyDescent="0.2">
      <c r="E215" s="497"/>
      <c r="F215" s="497"/>
      <c r="G215" s="497"/>
      <c r="H215" s="840"/>
    </row>
    <row r="216" spans="5:8" x14ac:dyDescent="0.2">
      <c r="E216" s="497"/>
      <c r="F216" s="497"/>
      <c r="G216" s="497"/>
      <c r="H216" s="840"/>
    </row>
    <row r="217" spans="5:8" x14ac:dyDescent="0.2">
      <c r="E217" s="497"/>
      <c r="F217" s="497"/>
      <c r="G217" s="497"/>
      <c r="H217" s="840"/>
    </row>
    <row r="218" spans="5:8" x14ac:dyDescent="0.2">
      <c r="E218" s="497"/>
      <c r="F218" s="497"/>
      <c r="G218" s="497"/>
      <c r="H218" s="840"/>
    </row>
    <row r="219" spans="5:8" x14ac:dyDescent="0.2">
      <c r="E219" s="497"/>
      <c r="F219" s="497"/>
      <c r="G219" s="497"/>
      <c r="H219" s="840"/>
    </row>
    <row r="220" spans="5:8" x14ac:dyDescent="0.2">
      <c r="E220" s="497"/>
      <c r="F220" s="497"/>
      <c r="G220" s="497"/>
      <c r="H220" s="840"/>
    </row>
    <row r="221" spans="5:8" x14ac:dyDescent="0.2">
      <c r="E221" s="497"/>
      <c r="F221" s="497"/>
      <c r="G221" s="497"/>
      <c r="H221" s="840"/>
    </row>
    <row r="222" spans="5:8" x14ac:dyDescent="0.2">
      <c r="E222" s="497"/>
      <c r="F222" s="497"/>
      <c r="G222" s="497"/>
      <c r="H222" s="840"/>
    </row>
    <row r="223" spans="5:8" x14ac:dyDescent="0.2">
      <c r="E223" s="497"/>
      <c r="F223" s="497"/>
      <c r="G223" s="497"/>
      <c r="H223" s="840"/>
    </row>
    <row r="224" spans="5:8" x14ac:dyDescent="0.2">
      <c r="E224" s="497"/>
      <c r="F224" s="497"/>
      <c r="G224" s="497"/>
      <c r="H224" s="840"/>
    </row>
    <row r="225" spans="5:8" x14ac:dyDescent="0.2">
      <c r="E225" s="497"/>
      <c r="F225" s="497"/>
      <c r="G225" s="497"/>
      <c r="H225" s="840"/>
    </row>
    <row r="226" spans="5:8" x14ac:dyDescent="0.2">
      <c r="E226" s="497"/>
      <c r="F226" s="497"/>
      <c r="G226" s="497"/>
      <c r="H226" s="840"/>
    </row>
    <row r="227" spans="5:8" x14ac:dyDescent="0.2">
      <c r="E227" s="497"/>
      <c r="F227" s="497"/>
      <c r="G227" s="497"/>
      <c r="H227" s="840"/>
    </row>
    <row r="228" spans="5:8" x14ac:dyDescent="0.2">
      <c r="E228" s="497"/>
      <c r="F228" s="497"/>
      <c r="G228" s="497"/>
      <c r="H228" s="840"/>
    </row>
    <row r="229" spans="5:8" x14ac:dyDescent="0.2">
      <c r="E229" s="497"/>
      <c r="F229" s="497"/>
      <c r="G229" s="497"/>
      <c r="H229" s="840"/>
    </row>
    <row r="230" spans="5:8" x14ac:dyDescent="0.2">
      <c r="E230" s="497"/>
      <c r="F230" s="497"/>
      <c r="G230" s="497"/>
      <c r="H230" s="840"/>
    </row>
    <row r="231" spans="5:8" x14ac:dyDescent="0.2">
      <c r="E231" s="497"/>
      <c r="F231" s="497"/>
      <c r="G231" s="497"/>
      <c r="H231" s="840"/>
    </row>
    <row r="232" spans="5:8" x14ac:dyDescent="0.2">
      <c r="E232" s="497"/>
      <c r="F232" s="497"/>
      <c r="G232" s="497"/>
      <c r="H232" s="840"/>
    </row>
    <row r="233" spans="5:8" x14ac:dyDescent="0.2">
      <c r="E233" s="497"/>
      <c r="F233" s="497"/>
      <c r="G233" s="497"/>
      <c r="H233" s="840"/>
    </row>
    <row r="234" spans="5:8" x14ac:dyDescent="0.2">
      <c r="E234" s="497"/>
      <c r="F234" s="497"/>
      <c r="G234" s="497"/>
      <c r="H234" s="840"/>
    </row>
    <row r="235" spans="5:8" x14ac:dyDescent="0.2">
      <c r="E235" s="497"/>
      <c r="F235" s="497"/>
      <c r="G235" s="497"/>
      <c r="H235" s="840"/>
    </row>
    <row r="236" spans="5:8" x14ac:dyDescent="0.2">
      <c r="E236" s="497"/>
      <c r="F236" s="497"/>
      <c r="G236" s="497"/>
      <c r="H236" s="840"/>
    </row>
    <row r="237" spans="5:8" x14ac:dyDescent="0.2">
      <c r="E237" s="497"/>
      <c r="F237" s="497"/>
      <c r="G237" s="497"/>
      <c r="H237" s="840"/>
    </row>
    <row r="238" spans="5:8" x14ac:dyDescent="0.2">
      <c r="E238" s="497"/>
      <c r="F238" s="497"/>
      <c r="G238" s="497"/>
      <c r="H238" s="840"/>
    </row>
    <row r="239" spans="5:8" x14ac:dyDescent="0.2">
      <c r="E239" s="497"/>
      <c r="F239" s="497"/>
      <c r="G239" s="497"/>
      <c r="H239" s="840"/>
    </row>
    <row r="240" spans="5:8" x14ac:dyDescent="0.2">
      <c r="E240" s="497"/>
      <c r="F240" s="497"/>
      <c r="G240" s="497"/>
      <c r="H240" s="840"/>
    </row>
    <row r="241" spans="5:8" x14ac:dyDescent="0.2">
      <c r="E241" s="497"/>
      <c r="F241" s="497"/>
      <c r="G241" s="497"/>
      <c r="H241" s="840"/>
    </row>
    <row r="242" spans="5:8" x14ac:dyDescent="0.2">
      <c r="E242" s="497"/>
      <c r="F242" s="497"/>
      <c r="G242" s="497"/>
      <c r="H242" s="840"/>
    </row>
    <row r="243" spans="5:8" x14ac:dyDescent="0.2">
      <c r="E243" s="497"/>
      <c r="F243" s="497"/>
      <c r="G243" s="497"/>
      <c r="H243" s="840"/>
    </row>
    <row r="244" spans="5:8" x14ac:dyDescent="0.2">
      <c r="E244" s="497"/>
      <c r="F244" s="497"/>
      <c r="G244" s="497"/>
      <c r="H244" s="840"/>
    </row>
    <row r="245" spans="5:8" x14ac:dyDescent="0.2">
      <c r="E245" s="497"/>
      <c r="F245" s="497"/>
      <c r="G245" s="497"/>
      <c r="H245" s="840"/>
    </row>
    <row r="246" spans="5:8" x14ac:dyDescent="0.2">
      <c r="E246" s="497"/>
      <c r="F246" s="497"/>
      <c r="G246" s="497"/>
      <c r="H246" s="840"/>
    </row>
    <row r="247" spans="5:8" x14ac:dyDescent="0.2">
      <c r="E247" s="497"/>
      <c r="F247" s="497"/>
      <c r="G247" s="497"/>
      <c r="H247" s="840"/>
    </row>
    <row r="248" spans="5:8" x14ac:dyDescent="0.2">
      <c r="E248" s="497"/>
      <c r="F248" s="497"/>
      <c r="G248" s="497"/>
      <c r="H248" s="840"/>
    </row>
    <row r="249" spans="5:8" x14ac:dyDescent="0.2">
      <c r="E249" s="497"/>
      <c r="F249" s="497"/>
      <c r="G249" s="497"/>
      <c r="H249" s="840"/>
    </row>
    <row r="250" spans="5:8" x14ac:dyDescent="0.2">
      <c r="E250" s="497"/>
      <c r="F250" s="497"/>
      <c r="G250" s="497"/>
      <c r="H250" s="840"/>
    </row>
    <row r="251" spans="5:8" x14ac:dyDescent="0.2">
      <c r="E251" s="497"/>
      <c r="F251" s="497"/>
      <c r="G251" s="497"/>
      <c r="H251" s="840"/>
    </row>
    <row r="252" spans="5:8" x14ac:dyDescent="0.2">
      <c r="E252" s="497"/>
      <c r="F252" s="497"/>
      <c r="G252" s="497"/>
      <c r="H252" s="840"/>
    </row>
    <row r="253" spans="5:8" x14ac:dyDescent="0.2">
      <c r="E253" s="497"/>
      <c r="F253" s="497"/>
      <c r="G253" s="497"/>
      <c r="H253" s="840"/>
    </row>
    <row r="254" spans="5:8" x14ac:dyDescent="0.2">
      <c r="E254" s="497"/>
      <c r="F254" s="497"/>
      <c r="G254" s="497"/>
      <c r="H254" s="840"/>
    </row>
    <row r="255" spans="5:8" x14ac:dyDescent="0.2">
      <c r="E255" s="497"/>
      <c r="F255" s="497"/>
      <c r="G255" s="497"/>
      <c r="H255" s="840"/>
    </row>
    <row r="256" spans="5:8" x14ac:dyDescent="0.2">
      <c r="E256" s="497"/>
      <c r="F256" s="497"/>
      <c r="G256" s="497"/>
      <c r="H256" s="840"/>
    </row>
    <row r="257" spans="5:8" x14ac:dyDescent="0.2">
      <c r="E257" s="497"/>
      <c r="F257" s="497"/>
      <c r="G257" s="497"/>
      <c r="H257" s="840"/>
    </row>
    <row r="258" spans="5:8" x14ac:dyDescent="0.2">
      <c r="E258" s="497"/>
      <c r="F258" s="497"/>
      <c r="G258" s="497"/>
      <c r="H258" s="840"/>
    </row>
    <row r="259" spans="5:8" x14ac:dyDescent="0.2">
      <c r="E259" s="497"/>
      <c r="F259" s="497"/>
      <c r="G259" s="497"/>
      <c r="H259" s="840"/>
    </row>
    <row r="260" spans="5:8" x14ac:dyDescent="0.2">
      <c r="E260" s="497"/>
      <c r="F260" s="497"/>
      <c r="G260" s="497"/>
      <c r="H260" s="840"/>
    </row>
    <row r="261" spans="5:8" x14ac:dyDescent="0.2">
      <c r="E261" s="497"/>
      <c r="F261" s="497"/>
      <c r="G261" s="497"/>
      <c r="H261" s="840"/>
    </row>
    <row r="262" spans="5:8" x14ac:dyDescent="0.2">
      <c r="E262" s="497"/>
      <c r="F262" s="497"/>
      <c r="G262" s="497"/>
      <c r="H262" s="840"/>
    </row>
    <row r="263" spans="5:8" x14ac:dyDescent="0.2">
      <c r="E263" s="497"/>
      <c r="F263" s="497"/>
      <c r="G263" s="497"/>
      <c r="H263" s="840"/>
    </row>
    <row r="264" spans="5:8" x14ac:dyDescent="0.2">
      <c r="E264" s="497"/>
      <c r="F264" s="497"/>
      <c r="G264" s="497"/>
      <c r="H264" s="840"/>
    </row>
    <row r="265" spans="5:8" x14ac:dyDescent="0.2">
      <c r="E265" s="497"/>
      <c r="F265" s="497"/>
      <c r="G265" s="497"/>
      <c r="H265" s="840"/>
    </row>
    <row r="266" spans="5:8" x14ac:dyDescent="0.2">
      <c r="E266" s="497"/>
      <c r="F266" s="497"/>
      <c r="G266" s="497"/>
      <c r="H266" s="840"/>
    </row>
    <row r="267" spans="5:8" x14ac:dyDescent="0.2">
      <c r="E267" s="497"/>
      <c r="F267" s="497"/>
      <c r="G267" s="497"/>
      <c r="H267" s="840"/>
    </row>
    <row r="268" spans="5:8" x14ac:dyDescent="0.2">
      <c r="E268" s="497"/>
      <c r="F268" s="497"/>
      <c r="G268" s="497"/>
      <c r="H268" s="840"/>
    </row>
    <row r="269" spans="5:8" x14ac:dyDescent="0.2">
      <c r="E269" s="497"/>
      <c r="F269" s="497"/>
      <c r="G269" s="497"/>
      <c r="H269" s="840"/>
    </row>
    <row r="270" spans="5:8" x14ac:dyDescent="0.2">
      <c r="E270" s="497"/>
      <c r="F270" s="497"/>
      <c r="G270" s="497"/>
      <c r="H270" s="840"/>
    </row>
    <row r="271" spans="5:8" x14ac:dyDescent="0.2">
      <c r="E271" s="497"/>
      <c r="F271" s="497"/>
      <c r="G271" s="497"/>
      <c r="H271" s="840"/>
    </row>
    <row r="272" spans="5:8" x14ac:dyDescent="0.2">
      <c r="E272" s="497"/>
      <c r="F272" s="497"/>
      <c r="G272" s="497"/>
      <c r="H272" s="840"/>
    </row>
    <row r="273" spans="5:8" x14ac:dyDescent="0.2">
      <c r="E273" s="497"/>
      <c r="F273" s="497"/>
      <c r="G273" s="497"/>
      <c r="H273" s="840"/>
    </row>
    <row r="274" spans="5:8" x14ac:dyDescent="0.2">
      <c r="E274" s="497"/>
      <c r="F274" s="497"/>
      <c r="G274" s="497"/>
      <c r="H274" s="840"/>
    </row>
    <row r="275" spans="5:8" x14ac:dyDescent="0.2">
      <c r="E275" s="497"/>
      <c r="F275" s="497"/>
      <c r="G275" s="497"/>
      <c r="H275" s="840"/>
    </row>
    <row r="276" spans="5:8" x14ac:dyDescent="0.2">
      <c r="E276" s="497"/>
      <c r="F276" s="497"/>
      <c r="G276" s="497"/>
      <c r="H276" s="840"/>
    </row>
    <row r="277" spans="5:8" x14ac:dyDescent="0.2">
      <c r="E277" s="497"/>
      <c r="F277" s="497"/>
      <c r="G277" s="497"/>
      <c r="H277" s="840"/>
    </row>
    <row r="278" spans="5:8" x14ac:dyDescent="0.2">
      <c r="E278" s="497"/>
      <c r="F278" s="497"/>
      <c r="G278" s="497"/>
      <c r="H278" s="840"/>
    </row>
    <row r="279" spans="5:8" x14ac:dyDescent="0.2">
      <c r="E279" s="497"/>
      <c r="F279" s="497"/>
      <c r="G279" s="497"/>
      <c r="H279" s="840"/>
    </row>
    <row r="280" spans="5:8" x14ac:dyDescent="0.2">
      <c r="E280" s="497"/>
      <c r="F280" s="497"/>
      <c r="G280" s="497"/>
      <c r="H280" s="840"/>
    </row>
    <row r="281" spans="5:8" x14ac:dyDescent="0.2">
      <c r="E281" s="497"/>
      <c r="F281" s="497"/>
      <c r="G281" s="497"/>
      <c r="H281" s="840"/>
    </row>
    <row r="282" spans="5:8" x14ac:dyDescent="0.2">
      <c r="E282" s="497"/>
      <c r="F282" s="497"/>
      <c r="G282" s="497"/>
      <c r="H282" s="840"/>
    </row>
    <row r="283" spans="5:8" x14ac:dyDescent="0.2">
      <c r="E283" s="497"/>
      <c r="F283" s="497"/>
      <c r="G283" s="497"/>
      <c r="H283" s="840"/>
    </row>
    <row r="284" spans="5:8" x14ac:dyDescent="0.2">
      <c r="E284" s="497"/>
      <c r="F284" s="497"/>
      <c r="G284" s="497"/>
      <c r="H284" s="840"/>
    </row>
    <row r="285" spans="5:8" x14ac:dyDescent="0.2">
      <c r="E285" s="497"/>
      <c r="F285" s="497"/>
      <c r="G285" s="497"/>
      <c r="H285" s="840"/>
    </row>
    <row r="286" spans="5:8" x14ac:dyDescent="0.2">
      <c r="E286" s="497"/>
      <c r="F286" s="497"/>
      <c r="G286" s="497"/>
      <c r="H286" s="840"/>
    </row>
    <row r="287" spans="5:8" x14ac:dyDescent="0.2">
      <c r="E287" s="497"/>
      <c r="F287" s="497"/>
      <c r="G287" s="497"/>
      <c r="H287" s="840"/>
    </row>
    <row r="288" spans="5:8" x14ac:dyDescent="0.2">
      <c r="E288" s="497"/>
      <c r="F288" s="497"/>
      <c r="G288" s="497"/>
      <c r="H288" s="840"/>
    </row>
    <row r="289" spans="5:8" x14ac:dyDescent="0.2">
      <c r="E289" s="497"/>
      <c r="F289" s="497"/>
      <c r="G289" s="497"/>
      <c r="H289" s="840"/>
    </row>
    <row r="290" spans="5:8" x14ac:dyDescent="0.2">
      <c r="E290" s="497"/>
      <c r="F290" s="497"/>
      <c r="G290" s="497"/>
      <c r="H290" s="840"/>
    </row>
    <row r="291" spans="5:8" x14ac:dyDescent="0.2">
      <c r="E291" s="497"/>
      <c r="F291" s="497"/>
      <c r="G291" s="497"/>
      <c r="H291" s="840"/>
    </row>
    <row r="292" spans="5:8" x14ac:dyDescent="0.2">
      <c r="E292" s="497"/>
      <c r="F292" s="497"/>
      <c r="G292" s="497"/>
      <c r="H292" s="840"/>
    </row>
    <row r="293" spans="5:8" x14ac:dyDescent="0.2">
      <c r="E293" s="497"/>
      <c r="F293" s="497"/>
      <c r="G293" s="497"/>
      <c r="H293" s="840"/>
    </row>
    <row r="294" spans="5:8" x14ac:dyDescent="0.2">
      <c r="E294" s="497"/>
      <c r="F294" s="497"/>
      <c r="G294" s="497"/>
      <c r="H294" s="840"/>
    </row>
    <row r="295" spans="5:8" x14ac:dyDescent="0.2">
      <c r="E295" s="497"/>
      <c r="F295" s="497"/>
      <c r="G295" s="497"/>
      <c r="H295" s="840"/>
    </row>
    <row r="296" spans="5:8" x14ac:dyDescent="0.2">
      <c r="E296" s="497"/>
      <c r="F296" s="497"/>
      <c r="G296" s="497"/>
      <c r="H296" s="840"/>
    </row>
    <row r="297" spans="5:8" x14ac:dyDescent="0.2">
      <c r="E297" s="497"/>
      <c r="F297" s="497"/>
      <c r="G297" s="497"/>
      <c r="H297" s="840"/>
    </row>
    <row r="298" spans="5:8" x14ac:dyDescent="0.2">
      <c r="E298" s="497"/>
      <c r="F298" s="497"/>
      <c r="G298" s="497"/>
      <c r="H298" s="840"/>
    </row>
    <row r="299" spans="5:8" x14ac:dyDescent="0.2">
      <c r="E299" s="497"/>
      <c r="F299" s="497"/>
      <c r="G299" s="497"/>
      <c r="H299" s="840"/>
    </row>
    <row r="300" spans="5:8" x14ac:dyDescent="0.2">
      <c r="E300" s="497"/>
      <c r="F300" s="497"/>
      <c r="G300" s="497"/>
      <c r="H300" s="840"/>
    </row>
    <row r="301" spans="5:8" x14ac:dyDescent="0.2">
      <c r="E301" s="497"/>
      <c r="F301" s="497"/>
      <c r="G301" s="497"/>
      <c r="H301" s="840"/>
    </row>
    <row r="302" spans="5:8" x14ac:dyDescent="0.2">
      <c r="E302" s="497"/>
      <c r="F302" s="497"/>
      <c r="G302" s="497"/>
      <c r="H302" s="840"/>
    </row>
    <row r="303" spans="5:8" x14ac:dyDescent="0.2">
      <c r="E303" s="497"/>
      <c r="F303" s="497"/>
      <c r="G303" s="497"/>
      <c r="H303" s="840"/>
    </row>
    <row r="304" spans="5:8" x14ac:dyDescent="0.2">
      <c r="E304" s="497"/>
      <c r="F304" s="497"/>
      <c r="G304" s="497"/>
      <c r="H304" s="840"/>
    </row>
    <row r="305" spans="5:8" x14ac:dyDescent="0.2">
      <c r="E305" s="497"/>
      <c r="F305" s="497"/>
      <c r="G305" s="497"/>
      <c r="H305" s="840"/>
    </row>
    <row r="306" spans="5:8" x14ac:dyDescent="0.2">
      <c r="E306" s="497"/>
      <c r="F306" s="497"/>
      <c r="G306" s="497"/>
      <c r="H306" s="840"/>
    </row>
    <row r="307" spans="5:8" x14ac:dyDescent="0.2">
      <c r="E307" s="497"/>
      <c r="F307" s="497"/>
      <c r="G307" s="497"/>
      <c r="H307" s="840"/>
    </row>
    <row r="308" spans="5:8" x14ac:dyDescent="0.2">
      <c r="E308" s="497"/>
      <c r="F308" s="497"/>
      <c r="G308" s="497"/>
      <c r="H308" s="840"/>
    </row>
    <row r="309" spans="5:8" x14ac:dyDescent="0.2">
      <c r="E309" s="497"/>
      <c r="F309" s="497"/>
      <c r="G309" s="497"/>
      <c r="H309" s="840"/>
    </row>
    <row r="310" spans="5:8" x14ac:dyDescent="0.2">
      <c r="E310" s="497"/>
      <c r="F310" s="497"/>
      <c r="G310" s="497"/>
      <c r="H310" s="840"/>
    </row>
    <row r="311" spans="5:8" x14ac:dyDescent="0.2">
      <c r="E311" s="497"/>
      <c r="F311" s="497"/>
      <c r="G311" s="497"/>
      <c r="H311" s="840"/>
    </row>
    <row r="312" spans="5:8" x14ac:dyDescent="0.2">
      <c r="E312" s="497"/>
      <c r="F312" s="497"/>
      <c r="G312" s="497"/>
      <c r="H312" s="840"/>
    </row>
    <row r="313" spans="5:8" x14ac:dyDescent="0.2">
      <c r="E313" s="497"/>
      <c r="F313" s="497"/>
      <c r="G313" s="497"/>
      <c r="H313" s="840"/>
    </row>
    <row r="314" spans="5:8" x14ac:dyDescent="0.2">
      <c r="E314" s="497"/>
      <c r="F314" s="497"/>
      <c r="G314" s="497"/>
      <c r="H314" s="840"/>
    </row>
    <row r="315" spans="5:8" x14ac:dyDescent="0.2">
      <c r="E315" s="497"/>
      <c r="F315" s="497"/>
      <c r="G315" s="497"/>
      <c r="H315" s="840"/>
    </row>
    <row r="316" spans="5:8" x14ac:dyDescent="0.2">
      <c r="E316" s="497"/>
      <c r="F316" s="497"/>
      <c r="G316" s="497"/>
      <c r="H316" s="840"/>
    </row>
    <row r="317" spans="5:8" x14ac:dyDescent="0.2">
      <c r="E317" s="497"/>
      <c r="F317" s="497"/>
      <c r="G317" s="497"/>
      <c r="H317" s="840"/>
    </row>
    <row r="318" spans="5:8" x14ac:dyDescent="0.2">
      <c r="E318" s="497"/>
      <c r="F318" s="497"/>
      <c r="G318" s="497"/>
      <c r="H318" s="840"/>
    </row>
    <row r="319" spans="5:8" x14ac:dyDescent="0.2">
      <c r="E319" s="497"/>
      <c r="F319" s="497"/>
      <c r="G319" s="497"/>
      <c r="H319" s="840"/>
    </row>
    <row r="320" spans="5:8" x14ac:dyDescent="0.2">
      <c r="E320" s="497"/>
      <c r="F320" s="497"/>
      <c r="G320" s="497"/>
      <c r="H320" s="840"/>
    </row>
    <row r="321" spans="5:8" x14ac:dyDescent="0.2">
      <c r="E321" s="497"/>
      <c r="F321" s="497"/>
      <c r="G321" s="497"/>
      <c r="H321" s="840"/>
    </row>
    <row r="322" spans="5:8" x14ac:dyDescent="0.2">
      <c r="E322" s="497"/>
      <c r="F322" s="497"/>
      <c r="G322" s="497"/>
      <c r="H322" s="840"/>
    </row>
    <row r="323" spans="5:8" x14ac:dyDescent="0.2">
      <c r="E323" s="497"/>
      <c r="F323" s="497"/>
      <c r="G323" s="497"/>
      <c r="H323" s="840"/>
    </row>
    <row r="324" spans="5:8" x14ac:dyDescent="0.2">
      <c r="E324" s="497"/>
      <c r="F324" s="497"/>
      <c r="G324" s="497"/>
      <c r="H324" s="840"/>
    </row>
    <row r="325" spans="5:8" x14ac:dyDescent="0.2">
      <c r="E325" s="497"/>
      <c r="F325" s="497"/>
      <c r="G325" s="497"/>
      <c r="H325" s="840"/>
    </row>
    <row r="326" spans="5:8" x14ac:dyDescent="0.2">
      <c r="E326" s="497"/>
      <c r="F326" s="497"/>
      <c r="G326" s="497"/>
      <c r="H326" s="840"/>
    </row>
    <row r="327" spans="5:8" x14ac:dyDescent="0.2">
      <c r="E327" s="497"/>
      <c r="F327" s="497"/>
      <c r="G327" s="497"/>
      <c r="H327" s="840"/>
    </row>
    <row r="328" spans="5:8" x14ac:dyDescent="0.2">
      <c r="E328" s="497"/>
      <c r="F328" s="497"/>
      <c r="G328" s="497"/>
      <c r="H328" s="840"/>
    </row>
    <row r="329" spans="5:8" x14ac:dyDescent="0.2">
      <c r="E329" s="497"/>
      <c r="F329" s="497"/>
      <c r="G329" s="497"/>
      <c r="H329" s="840"/>
    </row>
    <row r="330" spans="5:8" x14ac:dyDescent="0.2">
      <c r="E330" s="497"/>
      <c r="F330" s="497"/>
      <c r="G330" s="497"/>
      <c r="H330" s="840"/>
    </row>
    <row r="331" spans="5:8" x14ac:dyDescent="0.2">
      <c r="E331" s="497"/>
      <c r="F331" s="497"/>
      <c r="G331" s="497"/>
      <c r="H331" s="840"/>
    </row>
    <row r="332" spans="5:8" x14ac:dyDescent="0.2">
      <c r="E332" s="497"/>
      <c r="F332" s="497"/>
      <c r="G332" s="497"/>
      <c r="H332" s="840"/>
    </row>
    <row r="333" spans="5:8" x14ac:dyDescent="0.2">
      <c r="E333" s="497"/>
      <c r="F333" s="497"/>
      <c r="G333" s="497"/>
      <c r="H333" s="840"/>
    </row>
    <row r="334" spans="5:8" x14ac:dyDescent="0.2">
      <c r="E334" s="497"/>
      <c r="F334" s="497"/>
      <c r="G334" s="497"/>
      <c r="H334" s="840"/>
    </row>
    <row r="335" spans="5:8" x14ac:dyDescent="0.2">
      <c r="E335" s="497"/>
      <c r="F335" s="497"/>
      <c r="G335" s="497"/>
      <c r="H335" s="840"/>
    </row>
    <row r="336" spans="5:8" x14ac:dyDescent="0.2">
      <c r="E336" s="497"/>
      <c r="F336" s="497"/>
      <c r="G336" s="497"/>
      <c r="H336" s="840"/>
    </row>
    <row r="337" spans="5:8" x14ac:dyDescent="0.2">
      <c r="E337" s="497"/>
      <c r="F337" s="497"/>
      <c r="G337" s="497"/>
      <c r="H337" s="840"/>
    </row>
    <row r="338" spans="5:8" x14ac:dyDescent="0.2">
      <c r="E338" s="497"/>
      <c r="F338" s="497"/>
      <c r="G338" s="497"/>
      <c r="H338" s="840"/>
    </row>
    <row r="339" spans="5:8" x14ac:dyDescent="0.2">
      <c r="E339" s="497"/>
      <c r="F339" s="497"/>
      <c r="G339" s="497"/>
      <c r="H339" s="840"/>
    </row>
    <row r="340" spans="5:8" x14ac:dyDescent="0.2">
      <c r="E340" s="497"/>
      <c r="F340" s="497"/>
      <c r="G340" s="497"/>
      <c r="H340" s="840"/>
    </row>
    <row r="341" spans="5:8" x14ac:dyDescent="0.2">
      <c r="E341" s="497"/>
      <c r="F341" s="497"/>
      <c r="G341" s="497"/>
      <c r="H341" s="840"/>
    </row>
    <row r="342" spans="5:8" x14ac:dyDescent="0.2">
      <c r="E342" s="497"/>
      <c r="F342" s="497"/>
      <c r="G342" s="497"/>
      <c r="H342" s="840"/>
    </row>
    <row r="343" spans="5:8" x14ac:dyDescent="0.2">
      <c r="E343" s="497"/>
      <c r="F343" s="497"/>
      <c r="G343" s="497"/>
      <c r="H343" s="840"/>
    </row>
    <row r="344" spans="5:8" x14ac:dyDescent="0.2">
      <c r="E344" s="497"/>
      <c r="F344" s="497"/>
      <c r="G344" s="497"/>
      <c r="H344" s="840"/>
    </row>
    <row r="345" spans="5:8" x14ac:dyDescent="0.2">
      <c r="E345" s="497"/>
      <c r="F345" s="497"/>
      <c r="G345" s="497"/>
      <c r="H345" s="840"/>
    </row>
    <row r="346" spans="5:8" x14ac:dyDescent="0.2">
      <c r="E346" s="497"/>
      <c r="F346" s="497"/>
      <c r="G346" s="497"/>
      <c r="H346" s="840"/>
    </row>
    <row r="347" spans="5:8" x14ac:dyDescent="0.2">
      <c r="E347" s="497"/>
      <c r="F347" s="497"/>
      <c r="G347" s="497"/>
      <c r="H347" s="840"/>
    </row>
    <row r="348" spans="5:8" x14ac:dyDescent="0.2">
      <c r="E348" s="497"/>
      <c r="F348" s="497"/>
      <c r="G348" s="497"/>
      <c r="H348" s="840"/>
    </row>
    <row r="349" spans="5:8" x14ac:dyDescent="0.2">
      <c r="E349" s="497"/>
      <c r="F349" s="497"/>
      <c r="G349" s="497"/>
      <c r="H349" s="840"/>
    </row>
    <row r="350" spans="5:8" x14ac:dyDescent="0.2">
      <c r="E350" s="497"/>
      <c r="F350" s="497"/>
      <c r="G350" s="497"/>
      <c r="H350" s="840"/>
    </row>
    <row r="351" spans="5:8" x14ac:dyDescent="0.2">
      <c r="E351" s="497"/>
      <c r="F351" s="497"/>
      <c r="G351" s="497"/>
      <c r="H351" s="840"/>
    </row>
    <row r="352" spans="5:8" x14ac:dyDescent="0.2">
      <c r="E352" s="497"/>
      <c r="F352" s="497"/>
      <c r="G352" s="497"/>
      <c r="H352" s="840"/>
    </row>
    <row r="353" spans="5:8" x14ac:dyDescent="0.2">
      <c r="E353" s="497"/>
      <c r="F353" s="497"/>
      <c r="G353" s="497"/>
      <c r="H353" s="840"/>
    </row>
    <row r="354" spans="5:8" x14ac:dyDescent="0.2">
      <c r="E354" s="497"/>
      <c r="F354" s="497"/>
      <c r="G354" s="497"/>
      <c r="H354" s="840"/>
    </row>
    <row r="355" spans="5:8" x14ac:dyDescent="0.2">
      <c r="E355" s="497"/>
      <c r="F355" s="497"/>
      <c r="G355" s="497"/>
      <c r="H355" s="840"/>
    </row>
    <row r="356" spans="5:8" x14ac:dyDescent="0.2">
      <c r="E356" s="497"/>
      <c r="F356" s="497"/>
      <c r="G356" s="497"/>
      <c r="H356" s="840"/>
    </row>
    <row r="357" spans="5:8" x14ac:dyDescent="0.2">
      <c r="E357" s="497"/>
      <c r="F357" s="497"/>
      <c r="G357" s="497"/>
      <c r="H357" s="840"/>
    </row>
    <row r="358" spans="5:8" x14ac:dyDescent="0.2">
      <c r="E358" s="497"/>
      <c r="F358" s="497"/>
      <c r="G358" s="497"/>
      <c r="H358" s="840"/>
    </row>
    <row r="359" spans="5:8" x14ac:dyDescent="0.2">
      <c r="E359" s="497"/>
      <c r="F359" s="497"/>
      <c r="G359" s="497"/>
      <c r="H359" s="840"/>
    </row>
    <row r="360" spans="5:8" x14ac:dyDescent="0.2">
      <c r="E360" s="497"/>
      <c r="F360" s="497"/>
      <c r="G360" s="497"/>
      <c r="H360" s="840"/>
    </row>
    <row r="361" spans="5:8" x14ac:dyDescent="0.2">
      <c r="E361" s="497"/>
      <c r="F361" s="497"/>
      <c r="G361" s="497"/>
      <c r="H361" s="840"/>
    </row>
    <row r="362" spans="5:8" x14ac:dyDescent="0.2">
      <c r="E362" s="497"/>
      <c r="F362" s="497"/>
      <c r="G362" s="497"/>
      <c r="H362" s="840"/>
    </row>
    <row r="363" spans="5:8" x14ac:dyDescent="0.2">
      <c r="E363" s="497"/>
      <c r="F363" s="497"/>
      <c r="G363" s="497"/>
      <c r="H363" s="840"/>
    </row>
    <row r="364" spans="5:8" x14ac:dyDescent="0.2">
      <c r="E364" s="497"/>
      <c r="F364" s="497"/>
      <c r="G364" s="497"/>
      <c r="H364" s="840"/>
    </row>
    <row r="365" spans="5:8" x14ac:dyDescent="0.2">
      <c r="E365" s="497"/>
      <c r="F365" s="497"/>
      <c r="G365" s="497"/>
      <c r="H365" s="840"/>
    </row>
    <row r="366" spans="5:8" x14ac:dyDescent="0.2">
      <c r="E366" s="497"/>
      <c r="F366" s="497"/>
      <c r="G366" s="497"/>
      <c r="H366" s="840"/>
    </row>
    <row r="367" spans="5:8" x14ac:dyDescent="0.2">
      <c r="E367" s="497"/>
      <c r="F367" s="497"/>
      <c r="G367" s="497"/>
      <c r="H367" s="840"/>
    </row>
    <row r="368" spans="5:8" x14ac:dyDescent="0.2">
      <c r="E368" s="497"/>
      <c r="F368" s="497"/>
      <c r="G368" s="497"/>
      <c r="H368" s="840"/>
    </row>
    <row r="369" spans="5:8" x14ac:dyDescent="0.2">
      <c r="E369" s="497"/>
      <c r="F369" s="497"/>
      <c r="G369" s="497"/>
      <c r="H369" s="840"/>
    </row>
    <row r="370" spans="5:8" x14ac:dyDescent="0.2">
      <c r="E370" s="497"/>
      <c r="F370" s="497"/>
      <c r="G370" s="497"/>
      <c r="H370" s="840"/>
    </row>
    <row r="371" spans="5:8" x14ac:dyDescent="0.2">
      <c r="E371" s="497"/>
      <c r="F371" s="497"/>
      <c r="G371" s="497"/>
      <c r="H371" s="840"/>
    </row>
    <row r="372" spans="5:8" x14ac:dyDescent="0.2">
      <c r="E372" s="497"/>
      <c r="F372" s="497"/>
      <c r="G372" s="497"/>
      <c r="H372" s="840"/>
    </row>
    <row r="373" spans="5:8" x14ac:dyDescent="0.2">
      <c r="E373" s="497"/>
      <c r="F373" s="497"/>
      <c r="G373" s="497"/>
      <c r="H373" s="840"/>
    </row>
    <row r="374" spans="5:8" x14ac:dyDescent="0.2">
      <c r="E374" s="497"/>
      <c r="F374" s="497"/>
      <c r="G374" s="497"/>
      <c r="H374" s="840"/>
    </row>
    <row r="375" spans="5:8" x14ac:dyDescent="0.2">
      <c r="E375" s="497"/>
      <c r="F375" s="497"/>
      <c r="G375" s="497"/>
      <c r="H375" s="840"/>
    </row>
    <row r="376" spans="5:8" x14ac:dyDescent="0.2">
      <c r="E376" s="497"/>
      <c r="F376" s="497"/>
      <c r="G376" s="497"/>
      <c r="H376" s="840"/>
    </row>
    <row r="377" spans="5:8" x14ac:dyDescent="0.2">
      <c r="E377" s="497"/>
      <c r="F377" s="497"/>
      <c r="G377" s="497"/>
      <c r="H377" s="840"/>
    </row>
    <row r="378" spans="5:8" x14ac:dyDescent="0.2">
      <c r="E378" s="497"/>
      <c r="F378" s="497"/>
      <c r="G378" s="497"/>
      <c r="H378" s="840"/>
    </row>
    <row r="379" spans="5:8" x14ac:dyDescent="0.2">
      <c r="E379" s="497"/>
      <c r="F379" s="497"/>
      <c r="G379" s="497"/>
      <c r="H379" s="840"/>
    </row>
    <row r="380" spans="5:8" x14ac:dyDescent="0.2">
      <c r="E380" s="497"/>
      <c r="F380" s="497"/>
      <c r="G380" s="497"/>
      <c r="H380" s="840"/>
    </row>
    <row r="381" spans="5:8" x14ac:dyDescent="0.2">
      <c r="E381" s="497"/>
      <c r="F381" s="497"/>
      <c r="G381" s="497"/>
      <c r="H381" s="840"/>
    </row>
    <row r="382" spans="5:8" x14ac:dyDescent="0.2">
      <c r="E382" s="497"/>
      <c r="F382" s="497"/>
      <c r="G382" s="497"/>
      <c r="H382" s="840"/>
    </row>
    <row r="383" spans="5:8" x14ac:dyDescent="0.2">
      <c r="E383" s="497"/>
      <c r="F383" s="497"/>
      <c r="G383" s="497"/>
      <c r="H383" s="840"/>
    </row>
    <row r="384" spans="5:8" x14ac:dyDescent="0.2">
      <c r="E384" s="497"/>
      <c r="F384" s="497"/>
      <c r="G384" s="497"/>
      <c r="H384" s="840"/>
    </row>
    <row r="385" spans="5:8" x14ac:dyDescent="0.2">
      <c r="E385" s="497"/>
      <c r="F385" s="497"/>
      <c r="G385" s="497"/>
      <c r="H385" s="840"/>
    </row>
    <row r="386" spans="5:8" x14ac:dyDescent="0.2">
      <c r="E386" s="497"/>
      <c r="F386" s="497"/>
      <c r="G386" s="497"/>
      <c r="H386" s="840"/>
    </row>
    <row r="387" spans="5:8" x14ac:dyDescent="0.2">
      <c r="E387" s="497"/>
      <c r="F387" s="497"/>
      <c r="G387" s="497"/>
      <c r="H387" s="840"/>
    </row>
    <row r="388" spans="5:8" x14ac:dyDescent="0.2">
      <c r="E388" s="497"/>
      <c r="F388" s="497"/>
      <c r="G388" s="497"/>
      <c r="H388" s="840"/>
    </row>
    <row r="389" spans="5:8" x14ac:dyDescent="0.2">
      <c r="E389" s="497"/>
      <c r="F389" s="497"/>
      <c r="G389" s="497"/>
      <c r="H389" s="840"/>
    </row>
    <row r="390" spans="5:8" x14ac:dyDescent="0.2">
      <c r="E390" s="497"/>
      <c r="F390" s="497"/>
      <c r="G390" s="497"/>
      <c r="H390" s="840"/>
    </row>
    <row r="391" spans="5:8" x14ac:dyDescent="0.2">
      <c r="E391" s="497"/>
      <c r="F391" s="497"/>
      <c r="G391" s="497"/>
      <c r="H391" s="840"/>
    </row>
    <row r="392" spans="5:8" x14ac:dyDescent="0.2">
      <c r="E392" s="497"/>
      <c r="F392" s="497"/>
      <c r="G392" s="497"/>
      <c r="H392" s="840"/>
    </row>
    <row r="393" spans="5:8" x14ac:dyDescent="0.2">
      <c r="E393" s="497"/>
      <c r="F393" s="497"/>
      <c r="G393" s="497"/>
      <c r="H393" s="840"/>
    </row>
    <row r="394" spans="5:8" x14ac:dyDescent="0.2">
      <c r="E394" s="497"/>
      <c r="F394" s="497"/>
      <c r="G394" s="497"/>
      <c r="H394" s="840"/>
    </row>
    <row r="395" spans="5:8" x14ac:dyDescent="0.2">
      <c r="E395" s="497"/>
      <c r="F395" s="497"/>
      <c r="G395" s="497"/>
      <c r="H395" s="840"/>
    </row>
    <row r="396" spans="5:8" x14ac:dyDescent="0.2">
      <c r="E396" s="497"/>
      <c r="F396" s="497"/>
      <c r="G396" s="497"/>
      <c r="H396" s="840"/>
    </row>
    <row r="397" spans="5:8" x14ac:dyDescent="0.2">
      <c r="E397" s="497"/>
      <c r="F397" s="497"/>
      <c r="G397" s="497"/>
      <c r="H397" s="840"/>
    </row>
    <row r="398" spans="5:8" x14ac:dyDescent="0.2">
      <c r="E398" s="497"/>
      <c r="F398" s="497"/>
      <c r="G398" s="497"/>
      <c r="H398" s="840"/>
    </row>
    <row r="399" spans="5:8" x14ac:dyDescent="0.2">
      <c r="E399" s="497"/>
      <c r="F399" s="497"/>
      <c r="G399" s="497"/>
      <c r="H399" s="840"/>
    </row>
    <row r="400" spans="5:8" x14ac:dyDescent="0.2">
      <c r="E400" s="497"/>
      <c r="F400" s="497"/>
      <c r="G400" s="497"/>
      <c r="H400" s="840"/>
    </row>
    <row r="401" spans="5:8" x14ac:dyDescent="0.2">
      <c r="E401" s="497"/>
      <c r="F401" s="497"/>
      <c r="G401" s="497"/>
      <c r="H401" s="840"/>
    </row>
    <row r="402" spans="5:8" x14ac:dyDescent="0.2">
      <c r="E402" s="497"/>
      <c r="F402" s="497"/>
      <c r="G402" s="497"/>
      <c r="H402" s="840"/>
    </row>
    <row r="403" spans="5:8" x14ac:dyDescent="0.2">
      <c r="E403" s="497"/>
      <c r="F403" s="497"/>
      <c r="G403" s="497"/>
      <c r="H403" s="840"/>
    </row>
    <row r="404" spans="5:8" x14ac:dyDescent="0.2">
      <c r="E404" s="497"/>
      <c r="F404" s="497"/>
      <c r="G404" s="497"/>
      <c r="H404" s="840"/>
    </row>
    <row r="405" spans="5:8" x14ac:dyDescent="0.2">
      <c r="E405" s="497"/>
      <c r="F405" s="497"/>
      <c r="G405" s="497"/>
      <c r="H405" s="840"/>
    </row>
    <row r="406" spans="5:8" x14ac:dyDescent="0.2">
      <c r="E406" s="497"/>
      <c r="F406" s="497"/>
      <c r="G406" s="497"/>
      <c r="H406" s="840"/>
    </row>
    <row r="407" spans="5:8" x14ac:dyDescent="0.2">
      <c r="E407" s="497"/>
      <c r="F407" s="497"/>
      <c r="G407" s="497"/>
      <c r="H407" s="840"/>
    </row>
    <row r="408" spans="5:8" x14ac:dyDescent="0.2">
      <c r="E408" s="497"/>
      <c r="F408" s="497"/>
      <c r="G408" s="497"/>
      <c r="H408" s="840"/>
    </row>
    <row r="409" spans="5:8" x14ac:dyDescent="0.2">
      <c r="E409" s="497"/>
      <c r="F409" s="497"/>
      <c r="G409" s="497"/>
      <c r="H409" s="840"/>
    </row>
    <row r="410" spans="5:8" x14ac:dyDescent="0.2">
      <c r="E410" s="497"/>
      <c r="F410" s="497"/>
      <c r="G410" s="497"/>
      <c r="H410" s="840"/>
    </row>
    <row r="411" spans="5:8" x14ac:dyDescent="0.2">
      <c r="E411" s="497"/>
      <c r="F411" s="497"/>
      <c r="G411" s="497"/>
      <c r="H411" s="840"/>
    </row>
    <row r="412" spans="5:8" x14ac:dyDescent="0.2">
      <c r="E412" s="497"/>
      <c r="F412" s="497"/>
      <c r="G412" s="497"/>
      <c r="H412" s="840"/>
    </row>
    <row r="413" spans="5:8" x14ac:dyDescent="0.2">
      <c r="E413" s="497"/>
      <c r="F413" s="497"/>
      <c r="G413" s="497"/>
      <c r="H413" s="840"/>
    </row>
    <row r="414" spans="5:8" x14ac:dyDescent="0.2">
      <c r="E414" s="497"/>
      <c r="F414" s="497"/>
      <c r="G414" s="497"/>
      <c r="H414" s="840"/>
    </row>
    <row r="415" spans="5:8" x14ac:dyDescent="0.2">
      <c r="E415" s="497"/>
      <c r="F415" s="497"/>
      <c r="G415" s="497"/>
      <c r="H415" s="840"/>
    </row>
    <row r="416" spans="5:8" x14ac:dyDescent="0.2">
      <c r="E416" s="497"/>
      <c r="F416" s="497"/>
      <c r="G416" s="497"/>
      <c r="H416" s="840"/>
    </row>
    <row r="417" spans="5:8" x14ac:dyDescent="0.2">
      <c r="E417" s="497"/>
      <c r="F417" s="497"/>
      <c r="G417" s="497"/>
      <c r="H417" s="840"/>
    </row>
    <row r="418" spans="5:8" x14ac:dyDescent="0.2">
      <c r="E418" s="497"/>
      <c r="F418" s="497"/>
      <c r="G418" s="497"/>
      <c r="H418" s="840"/>
    </row>
    <row r="419" spans="5:8" x14ac:dyDescent="0.2">
      <c r="E419" s="497"/>
      <c r="F419" s="497"/>
      <c r="G419" s="497"/>
      <c r="H419" s="840"/>
    </row>
    <row r="420" spans="5:8" x14ac:dyDescent="0.2">
      <c r="E420" s="497"/>
      <c r="F420" s="497"/>
      <c r="G420" s="497"/>
      <c r="H420" s="840"/>
    </row>
    <row r="421" spans="5:8" x14ac:dyDescent="0.2">
      <c r="E421" s="497"/>
      <c r="F421" s="497"/>
      <c r="G421" s="497"/>
      <c r="H421" s="840"/>
    </row>
    <row r="422" spans="5:8" x14ac:dyDescent="0.2">
      <c r="E422" s="497"/>
      <c r="F422" s="497"/>
      <c r="G422" s="497"/>
      <c r="H422" s="840"/>
    </row>
    <row r="423" spans="5:8" x14ac:dyDescent="0.2">
      <c r="E423" s="497"/>
      <c r="F423" s="497"/>
      <c r="G423" s="497"/>
      <c r="H423" s="840"/>
    </row>
    <row r="424" spans="5:8" x14ac:dyDescent="0.2">
      <c r="E424" s="497"/>
      <c r="F424" s="497"/>
      <c r="G424" s="497"/>
      <c r="H424" s="840"/>
    </row>
    <row r="425" spans="5:8" x14ac:dyDescent="0.2">
      <c r="E425" s="497"/>
      <c r="F425" s="497"/>
      <c r="G425" s="497"/>
      <c r="H425" s="840"/>
    </row>
    <row r="426" spans="5:8" x14ac:dyDescent="0.2">
      <c r="E426" s="497"/>
      <c r="F426" s="497"/>
      <c r="G426" s="497"/>
      <c r="H426" s="840"/>
    </row>
    <row r="427" spans="5:8" x14ac:dyDescent="0.2">
      <c r="E427" s="497"/>
      <c r="F427" s="497"/>
      <c r="G427" s="497"/>
      <c r="H427" s="840"/>
    </row>
    <row r="428" spans="5:8" x14ac:dyDescent="0.2">
      <c r="E428" s="497"/>
      <c r="F428" s="497"/>
      <c r="G428" s="497"/>
      <c r="H428" s="840"/>
    </row>
    <row r="429" spans="5:8" x14ac:dyDescent="0.2">
      <c r="E429" s="497"/>
      <c r="F429" s="497"/>
      <c r="G429" s="497"/>
      <c r="H429" s="840"/>
    </row>
    <row r="430" spans="5:8" x14ac:dyDescent="0.2">
      <c r="E430" s="497"/>
      <c r="F430" s="497"/>
      <c r="G430" s="497"/>
      <c r="H430" s="840"/>
    </row>
    <row r="431" spans="5:8" x14ac:dyDescent="0.2">
      <c r="E431" s="497"/>
      <c r="F431" s="497"/>
      <c r="G431" s="497"/>
      <c r="H431" s="840"/>
    </row>
    <row r="432" spans="5:8" x14ac:dyDescent="0.2">
      <c r="E432" s="497"/>
      <c r="F432" s="497"/>
      <c r="G432" s="497"/>
      <c r="H432" s="840"/>
    </row>
    <row r="433" spans="5:8" x14ac:dyDescent="0.2">
      <c r="E433" s="497"/>
      <c r="F433" s="497"/>
      <c r="G433" s="497"/>
      <c r="H433" s="840"/>
    </row>
    <row r="434" spans="5:8" x14ac:dyDescent="0.2">
      <c r="E434" s="497"/>
      <c r="F434" s="497"/>
      <c r="G434" s="497"/>
      <c r="H434" s="840"/>
    </row>
    <row r="435" spans="5:8" x14ac:dyDescent="0.2">
      <c r="E435" s="497"/>
      <c r="F435" s="497"/>
      <c r="G435" s="497"/>
      <c r="H435" s="840"/>
    </row>
    <row r="436" spans="5:8" x14ac:dyDescent="0.2">
      <c r="E436" s="497"/>
      <c r="F436" s="497"/>
      <c r="G436" s="497"/>
      <c r="H436" s="840"/>
    </row>
    <row r="437" spans="5:8" x14ac:dyDescent="0.2">
      <c r="E437" s="497"/>
      <c r="F437" s="497"/>
      <c r="G437" s="497"/>
      <c r="H437" s="840"/>
    </row>
    <row r="438" spans="5:8" x14ac:dyDescent="0.2">
      <c r="E438" s="497"/>
      <c r="F438" s="497"/>
      <c r="G438" s="497"/>
      <c r="H438" s="840"/>
    </row>
    <row r="439" spans="5:8" x14ac:dyDescent="0.2">
      <c r="E439" s="497"/>
      <c r="F439" s="497"/>
      <c r="G439" s="497"/>
      <c r="H439" s="840"/>
    </row>
    <row r="440" spans="5:8" x14ac:dyDescent="0.2">
      <c r="E440" s="497"/>
      <c r="F440" s="497"/>
      <c r="G440" s="497"/>
      <c r="H440" s="840"/>
    </row>
    <row r="441" spans="5:8" x14ac:dyDescent="0.2">
      <c r="E441" s="497"/>
      <c r="F441" s="497"/>
      <c r="G441" s="497"/>
      <c r="H441" s="840"/>
    </row>
    <row r="442" spans="5:8" x14ac:dyDescent="0.2">
      <c r="E442" s="497"/>
      <c r="F442" s="497"/>
      <c r="G442" s="497"/>
      <c r="H442" s="840"/>
    </row>
    <row r="443" spans="5:8" x14ac:dyDescent="0.2">
      <c r="E443" s="497"/>
      <c r="F443" s="497"/>
      <c r="G443" s="497"/>
      <c r="H443" s="840"/>
    </row>
    <row r="444" spans="5:8" x14ac:dyDescent="0.2">
      <c r="E444" s="497"/>
      <c r="F444" s="497"/>
      <c r="G444" s="497"/>
      <c r="H444" s="840"/>
    </row>
    <row r="445" spans="5:8" x14ac:dyDescent="0.2">
      <c r="E445" s="497"/>
      <c r="F445" s="497"/>
      <c r="G445" s="497"/>
      <c r="H445" s="840"/>
    </row>
    <row r="446" spans="5:8" x14ac:dyDescent="0.2">
      <c r="E446" s="497"/>
      <c r="F446" s="497"/>
      <c r="G446" s="497"/>
      <c r="H446" s="840"/>
    </row>
    <row r="447" spans="5:8" x14ac:dyDescent="0.2">
      <c r="E447" s="497"/>
      <c r="F447" s="497"/>
      <c r="G447" s="497"/>
      <c r="H447" s="840"/>
    </row>
    <row r="448" spans="5:8" x14ac:dyDescent="0.2">
      <c r="E448" s="497"/>
      <c r="F448" s="497"/>
      <c r="G448" s="497"/>
      <c r="H448" s="840"/>
    </row>
    <row r="449" spans="5:8" x14ac:dyDescent="0.2">
      <c r="E449" s="497"/>
      <c r="F449" s="497"/>
      <c r="G449" s="497"/>
      <c r="H449" s="840"/>
    </row>
    <row r="450" spans="5:8" x14ac:dyDescent="0.2">
      <c r="E450" s="497"/>
      <c r="F450" s="497"/>
      <c r="G450" s="497"/>
      <c r="H450" s="840"/>
    </row>
    <row r="451" spans="5:8" x14ac:dyDescent="0.2">
      <c r="E451" s="497"/>
      <c r="F451" s="497"/>
      <c r="G451" s="497"/>
      <c r="H451" s="840"/>
    </row>
    <row r="452" spans="5:8" x14ac:dyDescent="0.2">
      <c r="E452" s="497"/>
      <c r="F452" s="497"/>
      <c r="G452" s="497"/>
      <c r="H452" s="840"/>
    </row>
    <row r="453" spans="5:8" x14ac:dyDescent="0.2">
      <c r="E453" s="497"/>
      <c r="F453" s="497"/>
      <c r="G453" s="497"/>
      <c r="H453" s="840"/>
    </row>
    <row r="454" spans="5:8" x14ac:dyDescent="0.2">
      <c r="E454" s="497"/>
      <c r="F454" s="497"/>
      <c r="G454" s="497"/>
      <c r="H454" s="840"/>
    </row>
    <row r="455" spans="5:8" x14ac:dyDescent="0.2">
      <c r="E455" s="497"/>
      <c r="F455" s="497"/>
      <c r="G455" s="497"/>
      <c r="H455" s="840"/>
    </row>
    <row r="456" spans="5:8" x14ac:dyDescent="0.2">
      <c r="E456" s="497"/>
      <c r="F456" s="497"/>
      <c r="G456" s="497"/>
      <c r="H456" s="840"/>
    </row>
    <row r="457" spans="5:8" x14ac:dyDescent="0.2">
      <c r="E457" s="497"/>
      <c r="F457" s="497"/>
      <c r="G457" s="497"/>
      <c r="H457" s="840"/>
    </row>
    <row r="458" spans="5:8" x14ac:dyDescent="0.2">
      <c r="E458" s="497"/>
      <c r="F458" s="497"/>
      <c r="G458" s="497"/>
      <c r="H458" s="840"/>
    </row>
    <row r="459" spans="5:8" x14ac:dyDescent="0.2">
      <c r="E459" s="497"/>
      <c r="F459" s="497"/>
      <c r="G459" s="497"/>
      <c r="H459" s="840"/>
    </row>
    <row r="460" spans="5:8" x14ac:dyDescent="0.2">
      <c r="E460" s="497"/>
      <c r="F460" s="497"/>
      <c r="G460" s="497"/>
      <c r="H460" s="840"/>
    </row>
    <row r="461" spans="5:8" x14ac:dyDescent="0.2">
      <c r="E461" s="497"/>
      <c r="F461" s="497"/>
      <c r="G461" s="497"/>
      <c r="H461" s="840"/>
    </row>
    <row r="462" spans="5:8" x14ac:dyDescent="0.2">
      <c r="E462" s="497"/>
      <c r="F462" s="497"/>
      <c r="G462" s="497"/>
      <c r="H462" s="840"/>
    </row>
    <row r="463" spans="5:8" x14ac:dyDescent="0.2">
      <c r="E463" s="497"/>
      <c r="F463" s="497"/>
      <c r="G463" s="497"/>
      <c r="H463" s="840"/>
    </row>
    <row r="464" spans="5:8" x14ac:dyDescent="0.2">
      <c r="E464" s="497"/>
      <c r="F464" s="497"/>
      <c r="G464" s="497"/>
      <c r="H464" s="840"/>
    </row>
    <row r="465" spans="5:8" x14ac:dyDescent="0.2">
      <c r="E465" s="497"/>
      <c r="F465" s="497"/>
      <c r="G465" s="497"/>
      <c r="H465" s="840"/>
    </row>
    <row r="466" spans="5:8" x14ac:dyDescent="0.2">
      <c r="E466" s="497"/>
      <c r="F466" s="497"/>
      <c r="G466" s="497"/>
      <c r="H466" s="840"/>
    </row>
    <row r="467" spans="5:8" x14ac:dyDescent="0.2">
      <c r="E467" s="497"/>
      <c r="F467" s="497"/>
      <c r="G467" s="497"/>
      <c r="H467" s="840"/>
    </row>
    <row r="468" spans="5:8" x14ac:dyDescent="0.2">
      <c r="E468" s="497"/>
      <c r="F468" s="497"/>
      <c r="G468" s="497"/>
      <c r="H468" s="840"/>
    </row>
    <row r="469" spans="5:8" x14ac:dyDescent="0.2">
      <c r="E469" s="497"/>
      <c r="F469" s="497"/>
      <c r="G469" s="497"/>
      <c r="H469" s="840"/>
    </row>
    <row r="470" spans="5:8" x14ac:dyDescent="0.2">
      <c r="E470" s="497"/>
      <c r="F470" s="497"/>
      <c r="G470" s="497"/>
      <c r="H470" s="840"/>
    </row>
    <row r="471" spans="5:8" x14ac:dyDescent="0.2">
      <c r="E471" s="497"/>
      <c r="F471" s="497"/>
      <c r="G471" s="497"/>
      <c r="H471" s="840"/>
    </row>
    <row r="472" spans="5:8" x14ac:dyDescent="0.2">
      <c r="E472" s="497"/>
      <c r="F472" s="497"/>
      <c r="G472" s="497"/>
      <c r="H472" s="840"/>
    </row>
    <row r="473" spans="5:8" x14ac:dyDescent="0.2">
      <c r="E473" s="497"/>
      <c r="F473" s="497"/>
      <c r="G473" s="497"/>
      <c r="H473" s="840"/>
    </row>
    <row r="474" spans="5:8" x14ac:dyDescent="0.2">
      <c r="E474" s="497"/>
      <c r="F474" s="497"/>
      <c r="G474" s="497"/>
      <c r="H474" s="840"/>
    </row>
    <row r="475" spans="5:8" x14ac:dyDescent="0.2">
      <c r="E475" s="497"/>
      <c r="F475" s="497"/>
      <c r="G475" s="497"/>
      <c r="H475" s="840"/>
    </row>
    <row r="476" spans="5:8" x14ac:dyDescent="0.2">
      <c r="E476" s="497"/>
      <c r="F476" s="497"/>
      <c r="G476" s="497"/>
      <c r="H476" s="840"/>
    </row>
    <row r="477" spans="5:8" x14ac:dyDescent="0.2">
      <c r="E477" s="497"/>
      <c r="F477" s="497"/>
      <c r="G477" s="497"/>
      <c r="H477" s="840"/>
    </row>
    <row r="478" spans="5:8" x14ac:dyDescent="0.2">
      <c r="E478" s="497"/>
      <c r="F478" s="497"/>
      <c r="G478" s="497"/>
      <c r="H478" s="840"/>
    </row>
    <row r="479" spans="5:8" x14ac:dyDescent="0.2">
      <c r="E479" s="497"/>
      <c r="F479" s="497"/>
      <c r="G479" s="497"/>
      <c r="H479" s="840"/>
    </row>
    <row r="480" spans="5:8" x14ac:dyDescent="0.2">
      <c r="E480" s="497"/>
      <c r="F480" s="497"/>
      <c r="G480" s="497"/>
      <c r="H480" s="840"/>
    </row>
    <row r="481" spans="5:8" x14ac:dyDescent="0.2">
      <c r="E481" s="497"/>
      <c r="F481" s="497"/>
      <c r="G481" s="497"/>
      <c r="H481" s="840"/>
    </row>
    <row r="482" spans="5:8" x14ac:dyDescent="0.2">
      <c r="E482" s="497"/>
      <c r="F482" s="497"/>
      <c r="G482" s="497"/>
      <c r="H482" s="840"/>
    </row>
    <row r="483" spans="5:8" x14ac:dyDescent="0.2">
      <c r="E483" s="497"/>
      <c r="F483" s="497"/>
      <c r="G483" s="497"/>
      <c r="H483" s="840"/>
    </row>
    <row r="484" spans="5:8" x14ac:dyDescent="0.2">
      <c r="E484" s="497"/>
      <c r="F484" s="497"/>
      <c r="G484" s="497"/>
      <c r="H484" s="840"/>
    </row>
    <row r="485" spans="5:8" x14ac:dyDescent="0.2">
      <c r="E485" s="497"/>
      <c r="F485" s="497"/>
      <c r="G485" s="497"/>
      <c r="H485" s="840"/>
    </row>
    <row r="486" spans="5:8" x14ac:dyDescent="0.2">
      <c r="E486" s="497"/>
      <c r="F486" s="497"/>
      <c r="G486" s="497"/>
      <c r="H486" s="840"/>
    </row>
    <row r="487" spans="5:8" x14ac:dyDescent="0.2">
      <c r="E487" s="497"/>
      <c r="F487" s="497"/>
      <c r="G487" s="497"/>
      <c r="H487" s="840"/>
    </row>
    <row r="488" spans="5:8" x14ac:dyDescent="0.2">
      <c r="E488" s="497"/>
      <c r="F488" s="497"/>
      <c r="G488" s="497"/>
      <c r="H488" s="840"/>
    </row>
    <row r="489" spans="5:8" x14ac:dyDescent="0.2">
      <c r="E489" s="497"/>
      <c r="F489" s="497"/>
      <c r="G489" s="497"/>
      <c r="H489" s="840"/>
    </row>
    <row r="490" spans="5:8" x14ac:dyDescent="0.2">
      <c r="E490" s="497"/>
      <c r="F490" s="497"/>
      <c r="G490" s="497"/>
      <c r="H490" s="840"/>
    </row>
    <row r="491" spans="5:8" x14ac:dyDescent="0.2">
      <c r="E491" s="497"/>
      <c r="F491" s="497"/>
      <c r="G491" s="497"/>
      <c r="H491" s="840"/>
    </row>
    <row r="492" spans="5:8" x14ac:dyDescent="0.2">
      <c r="E492" s="497"/>
      <c r="F492" s="497"/>
      <c r="G492" s="497"/>
      <c r="H492" s="840"/>
    </row>
    <row r="493" spans="5:8" x14ac:dyDescent="0.2">
      <c r="E493" s="497"/>
      <c r="F493" s="497"/>
      <c r="G493" s="497"/>
      <c r="H493" s="840"/>
    </row>
    <row r="494" spans="5:8" x14ac:dyDescent="0.2">
      <c r="E494" s="497"/>
      <c r="F494" s="497"/>
      <c r="G494" s="497"/>
      <c r="H494" s="840"/>
    </row>
    <row r="495" spans="5:8" x14ac:dyDescent="0.2">
      <c r="E495" s="497"/>
      <c r="F495" s="497"/>
      <c r="G495" s="497"/>
      <c r="H495" s="840"/>
    </row>
    <row r="496" spans="5:8" x14ac:dyDescent="0.2">
      <c r="E496" s="497"/>
      <c r="F496" s="497"/>
      <c r="G496" s="497"/>
      <c r="H496" s="840"/>
    </row>
    <row r="497" spans="5:8" x14ac:dyDescent="0.2">
      <c r="E497" s="497"/>
      <c r="F497" s="497"/>
      <c r="G497" s="497"/>
      <c r="H497" s="840"/>
    </row>
    <row r="498" spans="5:8" x14ac:dyDescent="0.2">
      <c r="E498" s="497"/>
      <c r="F498" s="497"/>
      <c r="G498" s="497"/>
      <c r="H498" s="840"/>
    </row>
    <row r="499" spans="5:8" x14ac:dyDescent="0.2">
      <c r="E499" s="497"/>
      <c r="F499" s="497"/>
      <c r="G499" s="497"/>
      <c r="H499" s="840"/>
    </row>
    <row r="500" spans="5:8" x14ac:dyDescent="0.2">
      <c r="E500" s="497"/>
      <c r="F500" s="497"/>
      <c r="G500" s="497"/>
      <c r="H500" s="840"/>
    </row>
    <row r="501" spans="5:8" x14ac:dyDescent="0.2">
      <c r="E501" s="497"/>
      <c r="F501" s="497"/>
      <c r="G501" s="497"/>
      <c r="H501" s="840"/>
    </row>
    <row r="502" spans="5:8" x14ac:dyDescent="0.2">
      <c r="E502" s="497"/>
      <c r="F502" s="497"/>
      <c r="G502" s="497"/>
      <c r="H502" s="840"/>
    </row>
    <row r="503" spans="5:8" x14ac:dyDescent="0.2">
      <c r="E503" s="497"/>
      <c r="F503" s="497"/>
      <c r="G503" s="497"/>
      <c r="H503" s="840"/>
    </row>
    <row r="504" spans="5:8" x14ac:dyDescent="0.2">
      <c r="E504" s="497"/>
      <c r="F504" s="497"/>
      <c r="G504" s="497"/>
      <c r="H504" s="840"/>
    </row>
    <row r="505" spans="5:8" x14ac:dyDescent="0.2">
      <c r="E505" s="497"/>
      <c r="F505" s="497"/>
      <c r="G505" s="497"/>
      <c r="H505" s="840"/>
    </row>
    <row r="506" spans="5:8" x14ac:dyDescent="0.2">
      <c r="E506" s="497"/>
      <c r="F506" s="497"/>
      <c r="G506" s="497"/>
      <c r="H506" s="840"/>
    </row>
    <row r="507" spans="5:8" x14ac:dyDescent="0.2">
      <c r="E507" s="497"/>
      <c r="F507" s="497"/>
      <c r="G507" s="497"/>
      <c r="H507" s="840"/>
    </row>
    <row r="508" spans="5:8" x14ac:dyDescent="0.2">
      <c r="E508" s="497"/>
      <c r="F508" s="497"/>
      <c r="G508" s="497"/>
      <c r="H508" s="840"/>
    </row>
    <row r="509" spans="5:8" x14ac:dyDescent="0.2">
      <c r="E509" s="497"/>
      <c r="F509" s="497"/>
      <c r="G509" s="497"/>
      <c r="H509" s="840"/>
    </row>
    <row r="510" spans="5:8" x14ac:dyDescent="0.2">
      <c r="E510" s="497"/>
      <c r="F510" s="497"/>
      <c r="G510" s="497"/>
      <c r="H510" s="840"/>
    </row>
    <row r="511" spans="5:8" x14ac:dyDescent="0.2">
      <c r="E511" s="497"/>
      <c r="F511" s="497"/>
      <c r="G511" s="497"/>
      <c r="H511" s="840"/>
    </row>
    <row r="512" spans="5:8" x14ac:dyDescent="0.2">
      <c r="E512" s="497"/>
      <c r="F512" s="497"/>
      <c r="G512" s="497"/>
      <c r="H512" s="840"/>
    </row>
    <row r="513" spans="5:8" x14ac:dyDescent="0.2">
      <c r="E513" s="497"/>
      <c r="F513" s="497"/>
      <c r="G513" s="497"/>
      <c r="H513" s="840"/>
    </row>
    <row r="514" spans="5:8" x14ac:dyDescent="0.2">
      <c r="E514" s="497"/>
      <c r="F514" s="497"/>
      <c r="G514" s="497"/>
      <c r="H514" s="840"/>
    </row>
    <row r="515" spans="5:8" x14ac:dyDescent="0.2">
      <c r="E515" s="497"/>
      <c r="F515" s="497"/>
      <c r="G515" s="497"/>
      <c r="H515" s="840"/>
    </row>
    <row r="516" spans="5:8" x14ac:dyDescent="0.2">
      <c r="E516" s="497"/>
      <c r="F516" s="497"/>
      <c r="G516" s="497"/>
      <c r="H516" s="840"/>
    </row>
    <row r="517" spans="5:8" x14ac:dyDescent="0.2">
      <c r="E517" s="497"/>
      <c r="F517" s="497"/>
      <c r="G517" s="497"/>
      <c r="H517" s="840"/>
    </row>
    <row r="518" spans="5:8" x14ac:dyDescent="0.2">
      <c r="E518" s="497"/>
      <c r="F518" s="497"/>
      <c r="G518" s="497"/>
      <c r="H518" s="840"/>
    </row>
    <row r="519" spans="5:8" x14ac:dyDescent="0.2">
      <c r="E519" s="497"/>
      <c r="F519" s="497"/>
      <c r="G519" s="497"/>
      <c r="H519" s="840"/>
    </row>
    <row r="520" spans="5:8" x14ac:dyDescent="0.2">
      <c r="E520" s="497"/>
      <c r="F520" s="497"/>
      <c r="G520" s="497"/>
      <c r="H520" s="840"/>
    </row>
    <row r="521" spans="5:8" x14ac:dyDescent="0.2">
      <c r="E521" s="497"/>
      <c r="F521" s="497"/>
      <c r="G521" s="497"/>
      <c r="H521" s="840"/>
    </row>
    <row r="522" spans="5:8" x14ac:dyDescent="0.2">
      <c r="E522" s="497"/>
      <c r="F522" s="497"/>
      <c r="G522" s="497"/>
      <c r="H522" s="840"/>
    </row>
    <row r="523" spans="5:8" x14ac:dyDescent="0.2">
      <c r="E523" s="497"/>
      <c r="F523" s="497"/>
      <c r="G523" s="497"/>
      <c r="H523" s="840"/>
    </row>
    <row r="524" spans="5:8" x14ac:dyDescent="0.2">
      <c r="E524" s="497"/>
      <c r="F524" s="497"/>
      <c r="G524" s="497"/>
      <c r="H524" s="840"/>
    </row>
    <row r="525" spans="5:8" x14ac:dyDescent="0.2">
      <c r="E525" s="497"/>
      <c r="F525" s="497"/>
      <c r="G525" s="497"/>
      <c r="H525" s="840"/>
    </row>
    <row r="526" spans="5:8" x14ac:dyDescent="0.2">
      <c r="E526" s="497"/>
      <c r="F526" s="497"/>
      <c r="G526" s="497"/>
      <c r="H526" s="840"/>
    </row>
    <row r="527" spans="5:8" x14ac:dyDescent="0.2">
      <c r="E527" s="497"/>
      <c r="F527" s="497"/>
      <c r="G527" s="497"/>
      <c r="H527" s="840"/>
    </row>
    <row r="528" spans="5:8" x14ac:dyDescent="0.2">
      <c r="E528" s="497"/>
      <c r="F528" s="497"/>
      <c r="G528" s="497"/>
      <c r="H528" s="840"/>
    </row>
    <row r="529" spans="5:8" x14ac:dyDescent="0.2">
      <c r="E529" s="497"/>
      <c r="F529" s="497"/>
      <c r="G529" s="497"/>
      <c r="H529" s="840"/>
    </row>
    <row r="530" spans="5:8" x14ac:dyDescent="0.2">
      <c r="E530" s="497"/>
      <c r="F530" s="497"/>
      <c r="G530" s="497"/>
      <c r="H530" s="840"/>
    </row>
    <row r="531" spans="5:8" x14ac:dyDescent="0.2">
      <c r="E531" s="497"/>
      <c r="F531" s="497"/>
      <c r="G531" s="497"/>
      <c r="H531" s="840"/>
    </row>
    <row r="532" spans="5:8" x14ac:dyDescent="0.2">
      <c r="E532" s="497"/>
      <c r="F532" s="497"/>
      <c r="G532" s="497"/>
      <c r="H532" s="840"/>
    </row>
    <row r="533" spans="5:8" x14ac:dyDescent="0.2">
      <c r="E533" s="497"/>
      <c r="F533" s="497"/>
      <c r="G533" s="497"/>
      <c r="H533" s="840"/>
    </row>
    <row r="534" spans="5:8" x14ac:dyDescent="0.2">
      <c r="E534" s="497"/>
      <c r="F534" s="497"/>
      <c r="G534" s="497"/>
      <c r="H534" s="840"/>
    </row>
    <row r="535" spans="5:8" x14ac:dyDescent="0.2">
      <c r="E535" s="497"/>
      <c r="F535" s="497"/>
      <c r="G535" s="497"/>
      <c r="H535" s="840"/>
    </row>
    <row r="536" spans="5:8" x14ac:dyDescent="0.2">
      <c r="E536" s="497"/>
      <c r="F536" s="497"/>
      <c r="G536" s="497"/>
      <c r="H536" s="840"/>
    </row>
    <row r="537" spans="5:8" x14ac:dyDescent="0.2">
      <c r="E537" s="497"/>
      <c r="F537" s="497"/>
      <c r="G537" s="497"/>
      <c r="H537" s="840"/>
    </row>
    <row r="538" spans="5:8" x14ac:dyDescent="0.2">
      <c r="E538" s="497"/>
      <c r="F538" s="497"/>
      <c r="G538" s="497"/>
      <c r="H538" s="840"/>
    </row>
    <row r="539" spans="5:8" x14ac:dyDescent="0.2">
      <c r="E539" s="497"/>
      <c r="F539" s="497"/>
      <c r="G539" s="497"/>
      <c r="H539" s="840"/>
    </row>
    <row r="540" spans="5:8" x14ac:dyDescent="0.2">
      <c r="E540" s="497"/>
      <c r="F540" s="497"/>
      <c r="G540" s="497"/>
      <c r="H540" s="840"/>
    </row>
    <row r="541" spans="5:8" x14ac:dyDescent="0.2">
      <c r="E541" s="497"/>
      <c r="F541" s="497"/>
      <c r="G541" s="497"/>
      <c r="H541" s="840"/>
    </row>
    <row r="542" spans="5:8" x14ac:dyDescent="0.2">
      <c r="E542" s="497"/>
      <c r="F542" s="497"/>
      <c r="G542" s="497"/>
      <c r="H542" s="840"/>
    </row>
    <row r="543" spans="5:8" x14ac:dyDescent="0.2">
      <c r="E543" s="497"/>
      <c r="F543" s="497"/>
      <c r="G543" s="497"/>
      <c r="H543" s="840"/>
    </row>
    <row r="544" spans="5:8" x14ac:dyDescent="0.2">
      <c r="E544" s="497"/>
      <c r="F544" s="497"/>
      <c r="G544" s="497"/>
      <c r="H544" s="840"/>
    </row>
    <row r="545" spans="5:8" x14ac:dyDescent="0.2">
      <c r="E545" s="497"/>
      <c r="F545" s="497"/>
      <c r="G545" s="497"/>
      <c r="H545" s="840"/>
    </row>
    <row r="546" spans="5:8" x14ac:dyDescent="0.2">
      <c r="E546" s="497"/>
      <c r="F546" s="497"/>
      <c r="G546" s="497"/>
      <c r="H546" s="840"/>
    </row>
    <row r="547" spans="5:8" x14ac:dyDescent="0.2">
      <c r="E547" s="497"/>
      <c r="F547" s="497"/>
      <c r="G547" s="497"/>
      <c r="H547" s="840"/>
    </row>
    <row r="548" spans="5:8" x14ac:dyDescent="0.2">
      <c r="E548" s="497"/>
      <c r="F548" s="497"/>
      <c r="G548" s="497"/>
      <c r="H548" s="840"/>
    </row>
    <row r="549" spans="5:8" x14ac:dyDescent="0.2">
      <c r="E549" s="497"/>
      <c r="F549" s="497"/>
      <c r="G549" s="497"/>
      <c r="H549" s="840"/>
    </row>
    <row r="550" spans="5:8" x14ac:dyDescent="0.2">
      <c r="E550" s="497"/>
      <c r="F550" s="497"/>
      <c r="G550" s="497"/>
      <c r="H550" s="840"/>
    </row>
    <row r="551" spans="5:8" x14ac:dyDescent="0.2">
      <c r="E551" s="497"/>
      <c r="F551" s="497"/>
      <c r="G551" s="497"/>
      <c r="H551" s="840"/>
    </row>
    <row r="552" spans="5:8" x14ac:dyDescent="0.2">
      <c r="E552" s="497"/>
      <c r="F552" s="497"/>
      <c r="G552" s="497"/>
      <c r="H552" s="840"/>
    </row>
    <row r="553" spans="5:8" x14ac:dyDescent="0.2">
      <c r="E553" s="497"/>
      <c r="F553" s="497"/>
      <c r="G553" s="497"/>
      <c r="H553" s="840"/>
    </row>
    <row r="554" spans="5:8" x14ac:dyDescent="0.2">
      <c r="E554" s="497"/>
      <c r="F554" s="497"/>
      <c r="G554" s="497"/>
      <c r="H554" s="840"/>
    </row>
    <row r="555" spans="5:8" x14ac:dyDescent="0.2">
      <c r="E555" s="497"/>
      <c r="F555" s="497"/>
      <c r="G555" s="497"/>
      <c r="H555" s="840"/>
    </row>
    <row r="556" spans="5:8" x14ac:dyDescent="0.2">
      <c r="E556" s="497"/>
      <c r="F556" s="497"/>
      <c r="G556" s="497"/>
      <c r="H556" s="840"/>
    </row>
    <row r="557" spans="5:8" x14ac:dyDescent="0.2">
      <c r="E557" s="497"/>
      <c r="F557" s="497"/>
      <c r="G557" s="497"/>
      <c r="H557" s="840"/>
    </row>
    <row r="558" spans="5:8" x14ac:dyDescent="0.2">
      <c r="E558" s="497"/>
      <c r="F558" s="497"/>
      <c r="G558" s="497"/>
      <c r="H558" s="840"/>
    </row>
    <row r="559" spans="5:8" x14ac:dyDescent="0.2">
      <c r="E559" s="497"/>
      <c r="F559" s="497"/>
      <c r="G559" s="497"/>
      <c r="H559" s="840"/>
    </row>
    <row r="560" spans="5:8" x14ac:dyDescent="0.2">
      <c r="E560" s="497"/>
      <c r="F560" s="497"/>
      <c r="G560" s="497"/>
      <c r="H560" s="840"/>
    </row>
    <row r="561" spans="5:8" x14ac:dyDescent="0.2">
      <c r="E561" s="497"/>
      <c r="F561" s="497"/>
      <c r="G561" s="497"/>
      <c r="H561" s="840"/>
    </row>
    <row r="562" spans="5:8" x14ac:dyDescent="0.2">
      <c r="E562" s="497"/>
      <c r="F562" s="497"/>
      <c r="G562" s="497"/>
      <c r="H562" s="840"/>
    </row>
    <row r="563" spans="5:8" x14ac:dyDescent="0.2">
      <c r="E563" s="497"/>
      <c r="F563" s="497"/>
      <c r="G563" s="497"/>
      <c r="H563" s="840"/>
    </row>
    <row r="564" spans="5:8" x14ac:dyDescent="0.2">
      <c r="E564" s="497"/>
      <c r="F564" s="497"/>
      <c r="G564" s="497"/>
      <c r="H564" s="840"/>
    </row>
    <row r="565" spans="5:8" x14ac:dyDescent="0.2">
      <c r="E565" s="497"/>
      <c r="F565" s="497"/>
      <c r="G565" s="497"/>
      <c r="H565" s="840"/>
    </row>
    <row r="566" spans="5:8" x14ac:dyDescent="0.2">
      <c r="E566" s="497"/>
      <c r="F566" s="497"/>
      <c r="G566" s="497"/>
      <c r="H566" s="840"/>
    </row>
    <row r="567" spans="5:8" x14ac:dyDescent="0.2">
      <c r="E567" s="497"/>
      <c r="F567" s="497"/>
      <c r="G567" s="497"/>
      <c r="H567" s="840"/>
    </row>
    <row r="568" spans="5:8" x14ac:dyDescent="0.2">
      <c r="E568" s="497"/>
      <c r="F568" s="497"/>
      <c r="G568" s="497"/>
      <c r="H568" s="840"/>
    </row>
    <row r="569" spans="5:8" x14ac:dyDescent="0.2">
      <c r="E569" s="497"/>
      <c r="F569" s="497"/>
      <c r="G569" s="497"/>
      <c r="H569" s="840"/>
    </row>
    <row r="570" spans="5:8" x14ac:dyDescent="0.2">
      <c r="E570" s="497"/>
      <c r="F570" s="497"/>
      <c r="G570" s="497"/>
      <c r="H570" s="840"/>
    </row>
    <row r="571" spans="5:8" x14ac:dyDescent="0.2">
      <c r="E571" s="497"/>
      <c r="F571" s="497"/>
      <c r="G571" s="497"/>
      <c r="H571" s="840"/>
    </row>
    <row r="572" spans="5:8" x14ac:dyDescent="0.2">
      <c r="E572" s="497"/>
      <c r="F572" s="497"/>
      <c r="G572" s="497"/>
      <c r="H572" s="840"/>
    </row>
    <row r="573" spans="5:8" x14ac:dyDescent="0.2">
      <c r="E573" s="497"/>
      <c r="F573" s="497"/>
      <c r="G573" s="497"/>
      <c r="H573" s="840"/>
    </row>
    <row r="574" spans="5:8" x14ac:dyDescent="0.2">
      <c r="E574" s="497"/>
      <c r="F574" s="497"/>
      <c r="G574" s="497"/>
      <c r="H574" s="840"/>
    </row>
    <row r="575" spans="5:8" x14ac:dyDescent="0.2">
      <c r="E575" s="497"/>
      <c r="F575" s="497"/>
      <c r="G575" s="497"/>
      <c r="H575" s="840"/>
    </row>
    <row r="576" spans="5:8" x14ac:dyDescent="0.2">
      <c r="E576" s="497"/>
      <c r="F576" s="497"/>
      <c r="G576" s="497"/>
      <c r="H576" s="840"/>
    </row>
    <row r="577" spans="5:8" x14ac:dyDescent="0.2">
      <c r="E577" s="497"/>
      <c r="F577" s="497"/>
      <c r="G577" s="497"/>
      <c r="H577" s="840"/>
    </row>
    <row r="578" spans="5:8" x14ac:dyDescent="0.2">
      <c r="E578" s="497"/>
      <c r="F578" s="497"/>
      <c r="G578" s="497"/>
      <c r="H578" s="840"/>
    </row>
    <row r="579" spans="5:8" x14ac:dyDescent="0.2">
      <c r="E579" s="497"/>
      <c r="F579" s="497"/>
      <c r="G579" s="497"/>
      <c r="H579" s="840"/>
    </row>
    <row r="580" spans="5:8" x14ac:dyDescent="0.2">
      <c r="E580" s="497"/>
      <c r="F580" s="497"/>
      <c r="G580" s="497"/>
      <c r="H580" s="840"/>
    </row>
    <row r="581" spans="5:8" x14ac:dyDescent="0.2">
      <c r="E581" s="497"/>
      <c r="F581" s="497"/>
      <c r="G581" s="497"/>
      <c r="H581" s="840"/>
    </row>
    <row r="582" spans="5:8" x14ac:dyDescent="0.2">
      <c r="E582" s="497"/>
      <c r="F582" s="497"/>
      <c r="G582" s="497"/>
      <c r="H582" s="840"/>
    </row>
    <row r="583" spans="5:8" x14ac:dyDescent="0.2">
      <c r="E583" s="497"/>
      <c r="F583" s="497"/>
      <c r="G583" s="497"/>
      <c r="H583" s="840"/>
    </row>
    <row r="584" spans="5:8" x14ac:dyDescent="0.2">
      <c r="E584" s="497"/>
      <c r="F584" s="497"/>
      <c r="G584" s="497"/>
      <c r="H584" s="840"/>
    </row>
    <row r="585" spans="5:8" x14ac:dyDescent="0.2">
      <c r="E585" s="497"/>
      <c r="F585" s="497"/>
      <c r="G585" s="497"/>
      <c r="H585" s="840"/>
    </row>
    <row r="586" spans="5:8" x14ac:dyDescent="0.2">
      <c r="E586" s="497"/>
      <c r="F586" s="497"/>
      <c r="G586" s="497"/>
      <c r="H586" s="840"/>
    </row>
    <row r="587" spans="5:8" x14ac:dyDescent="0.2">
      <c r="E587" s="497"/>
      <c r="F587" s="497"/>
      <c r="G587" s="497"/>
      <c r="H587" s="840"/>
    </row>
    <row r="588" spans="5:8" x14ac:dyDescent="0.2">
      <c r="E588" s="497"/>
      <c r="F588" s="497"/>
      <c r="G588" s="497"/>
      <c r="H588" s="840"/>
    </row>
    <row r="589" spans="5:8" x14ac:dyDescent="0.2">
      <c r="E589" s="497"/>
      <c r="F589" s="497"/>
      <c r="G589" s="497"/>
      <c r="H589" s="840"/>
    </row>
    <row r="590" spans="5:8" x14ac:dyDescent="0.2">
      <c r="E590" s="497"/>
      <c r="F590" s="497"/>
      <c r="G590" s="497"/>
      <c r="H590" s="840"/>
    </row>
    <row r="591" spans="5:8" x14ac:dyDescent="0.2">
      <c r="E591" s="497"/>
      <c r="F591" s="497"/>
      <c r="G591" s="497"/>
      <c r="H591" s="840"/>
    </row>
    <row r="592" spans="5:8" x14ac:dyDescent="0.2">
      <c r="E592" s="497"/>
      <c r="F592" s="497"/>
      <c r="G592" s="497"/>
      <c r="H592" s="840"/>
    </row>
    <row r="593" spans="5:8" x14ac:dyDescent="0.2">
      <c r="E593" s="497"/>
      <c r="F593" s="497"/>
      <c r="G593" s="497"/>
      <c r="H593" s="840"/>
    </row>
    <row r="594" spans="5:8" x14ac:dyDescent="0.2">
      <c r="E594" s="497"/>
      <c r="F594" s="497"/>
      <c r="G594" s="497"/>
      <c r="H594" s="840"/>
    </row>
    <row r="595" spans="5:8" x14ac:dyDescent="0.2">
      <c r="E595" s="497"/>
      <c r="F595" s="497"/>
      <c r="G595" s="497"/>
      <c r="H595" s="840"/>
    </row>
    <row r="596" spans="5:8" x14ac:dyDescent="0.2">
      <c r="E596" s="497"/>
      <c r="F596" s="497"/>
      <c r="G596" s="497"/>
      <c r="H596" s="840"/>
    </row>
    <row r="597" spans="5:8" x14ac:dyDescent="0.2">
      <c r="E597" s="497"/>
      <c r="F597" s="497"/>
      <c r="G597" s="497"/>
      <c r="H597" s="840"/>
    </row>
    <row r="598" spans="5:8" x14ac:dyDescent="0.2">
      <c r="E598" s="497"/>
      <c r="F598" s="497"/>
      <c r="G598" s="497"/>
      <c r="H598" s="840"/>
    </row>
    <row r="599" spans="5:8" x14ac:dyDescent="0.2">
      <c r="E599" s="497"/>
      <c r="F599" s="497"/>
      <c r="G599" s="497"/>
      <c r="H599" s="840"/>
    </row>
    <row r="600" spans="5:8" x14ac:dyDescent="0.2">
      <c r="E600" s="497"/>
      <c r="F600" s="497"/>
      <c r="G600" s="497"/>
      <c r="H600" s="840"/>
    </row>
    <row r="601" spans="5:8" x14ac:dyDescent="0.2">
      <c r="E601" s="497"/>
      <c r="F601" s="497"/>
      <c r="G601" s="497"/>
      <c r="H601" s="840"/>
    </row>
    <row r="602" spans="5:8" x14ac:dyDescent="0.2">
      <c r="E602" s="497"/>
      <c r="F602" s="497"/>
      <c r="G602" s="497"/>
      <c r="H602" s="840"/>
    </row>
    <row r="603" spans="5:8" x14ac:dyDescent="0.2">
      <c r="E603" s="497"/>
      <c r="F603" s="497"/>
      <c r="G603" s="497"/>
      <c r="H603" s="840"/>
    </row>
    <row r="604" spans="5:8" x14ac:dyDescent="0.2">
      <c r="E604" s="497"/>
      <c r="F604" s="497"/>
      <c r="G604" s="497"/>
      <c r="H604" s="840"/>
    </row>
    <row r="605" spans="5:8" x14ac:dyDescent="0.2">
      <c r="E605" s="497"/>
      <c r="F605" s="497"/>
      <c r="G605" s="497"/>
      <c r="H605" s="840"/>
    </row>
    <row r="606" spans="5:8" x14ac:dyDescent="0.2">
      <c r="E606" s="497"/>
      <c r="F606" s="497"/>
      <c r="G606" s="497"/>
      <c r="H606" s="840"/>
    </row>
    <row r="607" spans="5:8" x14ac:dyDescent="0.2">
      <c r="E607" s="497"/>
      <c r="F607" s="497"/>
      <c r="G607" s="497"/>
      <c r="H607" s="840"/>
    </row>
    <row r="608" spans="5:8" x14ac:dyDescent="0.2">
      <c r="E608" s="497"/>
      <c r="F608" s="497"/>
      <c r="G608" s="497"/>
      <c r="H608" s="840"/>
    </row>
    <row r="609" spans="5:8" x14ac:dyDescent="0.2">
      <c r="E609" s="497"/>
      <c r="F609" s="497"/>
      <c r="G609" s="497"/>
      <c r="H609" s="840"/>
    </row>
    <row r="610" spans="5:8" x14ac:dyDescent="0.2">
      <c r="E610" s="497"/>
      <c r="F610" s="497"/>
      <c r="G610" s="497"/>
      <c r="H610" s="840"/>
    </row>
    <row r="611" spans="5:8" x14ac:dyDescent="0.2">
      <c r="E611" s="497"/>
      <c r="F611" s="497"/>
      <c r="G611" s="497"/>
      <c r="H611" s="840"/>
    </row>
    <row r="612" spans="5:8" x14ac:dyDescent="0.2">
      <c r="E612" s="497"/>
      <c r="F612" s="497"/>
      <c r="G612" s="497"/>
      <c r="H612" s="840"/>
    </row>
    <row r="613" spans="5:8" x14ac:dyDescent="0.2">
      <c r="E613" s="497"/>
      <c r="F613" s="497"/>
      <c r="G613" s="497"/>
      <c r="H613" s="840"/>
    </row>
    <row r="614" spans="5:8" x14ac:dyDescent="0.2">
      <c r="E614" s="497"/>
      <c r="F614" s="497"/>
      <c r="G614" s="497"/>
      <c r="H614" s="840"/>
    </row>
    <row r="615" spans="5:8" x14ac:dyDescent="0.2">
      <c r="E615" s="497"/>
      <c r="F615" s="497"/>
      <c r="G615" s="497"/>
      <c r="H615" s="840"/>
    </row>
    <row r="616" spans="5:8" x14ac:dyDescent="0.2">
      <c r="E616" s="497"/>
      <c r="F616" s="497"/>
      <c r="G616" s="497"/>
      <c r="H616" s="840"/>
    </row>
    <row r="617" spans="5:8" x14ac:dyDescent="0.2">
      <c r="E617" s="497"/>
      <c r="F617" s="497"/>
      <c r="G617" s="497"/>
      <c r="H617" s="840"/>
    </row>
    <row r="618" spans="5:8" x14ac:dyDescent="0.2">
      <c r="E618" s="497"/>
      <c r="F618" s="497"/>
      <c r="G618" s="497"/>
      <c r="H618" s="840"/>
    </row>
    <row r="619" spans="5:8" x14ac:dyDescent="0.2">
      <c r="E619" s="497"/>
      <c r="F619" s="497"/>
      <c r="G619" s="497"/>
      <c r="H619" s="840"/>
    </row>
    <row r="620" spans="5:8" x14ac:dyDescent="0.2">
      <c r="E620" s="497"/>
      <c r="F620" s="497"/>
      <c r="G620" s="497"/>
      <c r="H620" s="840"/>
    </row>
    <row r="621" spans="5:8" x14ac:dyDescent="0.2">
      <c r="E621" s="497"/>
      <c r="F621" s="497"/>
      <c r="G621" s="497"/>
      <c r="H621" s="840"/>
    </row>
    <row r="622" spans="5:8" x14ac:dyDescent="0.2">
      <c r="E622" s="497"/>
      <c r="F622" s="497"/>
      <c r="G622" s="497"/>
      <c r="H622" s="840"/>
    </row>
    <row r="623" spans="5:8" x14ac:dyDescent="0.2">
      <c r="E623" s="497"/>
      <c r="F623" s="497"/>
      <c r="G623" s="497"/>
      <c r="H623" s="840"/>
    </row>
    <row r="624" spans="5:8" x14ac:dyDescent="0.2">
      <c r="E624" s="497"/>
      <c r="F624" s="497"/>
      <c r="G624" s="497"/>
      <c r="H624" s="840"/>
    </row>
    <row r="625" spans="5:8" x14ac:dyDescent="0.2">
      <c r="E625" s="497"/>
      <c r="F625" s="497"/>
      <c r="G625" s="497"/>
      <c r="H625" s="840"/>
    </row>
    <row r="626" spans="5:8" x14ac:dyDescent="0.2">
      <c r="E626" s="497"/>
      <c r="F626" s="497"/>
      <c r="G626" s="497"/>
      <c r="H626" s="840"/>
    </row>
    <row r="627" spans="5:8" x14ac:dyDescent="0.2">
      <c r="E627" s="497"/>
      <c r="F627" s="497"/>
      <c r="G627" s="497"/>
      <c r="H627" s="840"/>
    </row>
    <row r="628" spans="5:8" x14ac:dyDescent="0.2">
      <c r="E628" s="497"/>
      <c r="F628" s="497"/>
      <c r="G628" s="497"/>
      <c r="H628" s="840"/>
    </row>
    <row r="629" spans="5:8" x14ac:dyDescent="0.2">
      <c r="E629" s="497"/>
      <c r="F629" s="497"/>
      <c r="G629" s="497"/>
      <c r="H629" s="840"/>
    </row>
    <row r="630" spans="5:8" x14ac:dyDescent="0.2">
      <c r="E630" s="497"/>
      <c r="F630" s="497"/>
      <c r="G630" s="497"/>
      <c r="H630" s="840"/>
    </row>
    <row r="631" spans="5:8" x14ac:dyDescent="0.2">
      <c r="E631" s="497"/>
      <c r="F631" s="497"/>
      <c r="G631" s="497"/>
      <c r="H631" s="840"/>
    </row>
    <row r="632" spans="5:8" x14ac:dyDescent="0.2">
      <c r="E632" s="497"/>
      <c r="F632" s="497"/>
      <c r="G632" s="497"/>
      <c r="H632" s="840"/>
    </row>
    <row r="633" spans="5:8" x14ac:dyDescent="0.2">
      <c r="E633" s="497"/>
      <c r="F633" s="497"/>
      <c r="G633" s="497"/>
      <c r="H633" s="840"/>
    </row>
    <row r="634" spans="5:8" x14ac:dyDescent="0.2">
      <c r="E634" s="497"/>
      <c r="F634" s="497"/>
      <c r="G634" s="497"/>
      <c r="H634" s="840"/>
    </row>
  </sheetData>
  <sheetProtection algorithmName="SHA-512" hashValue="iUUiVwJin+ppgTWizr9PtxkPtzHNwNAi1ggPf2VZUXtuBqNb+v95UFCeqEcy63qVee4kZudoMPXqD9QECpuJ6Q==" saltValue="Uz3iKIH9T6iiu6C1FEk+mw==" spinCount="100000" sheet="1" autoFilter="0"/>
  <autoFilter ref="E3:H3" xr:uid="{00000000-0009-0000-0000-00000B000000}"/>
  <mergeCells count="81">
    <mergeCell ref="P18:P21"/>
    <mergeCell ref="AD22:AD25"/>
    <mergeCell ref="AD14:AD17"/>
    <mergeCell ref="N18:N21"/>
    <mergeCell ref="AD74:AD77"/>
    <mergeCell ref="O18:O21"/>
    <mergeCell ref="N22:P23"/>
    <mergeCell ref="AD100:AD105"/>
    <mergeCell ref="AE100:AE105"/>
    <mergeCell ref="AD82:AD85"/>
    <mergeCell ref="AE82:AE85"/>
    <mergeCell ref="AD86:AD89"/>
    <mergeCell ref="AE86:AE89"/>
    <mergeCell ref="AD90:AD93"/>
    <mergeCell ref="AE90:AE93"/>
    <mergeCell ref="AD94:AD99"/>
    <mergeCell ref="AE94:AE99"/>
    <mergeCell ref="AE74:AE77"/>
    <mergeCell ref="AD26:AD29"/>
    <mergeCell ref="AE26:AE29"/>
    <mergeCell ref="AD30:AD33"/>
    <mergeCell ref="AE30:AE33"/>
    <mergeCell ref="AD34:AD37"/>
    <mergeCell ref="AE34:AE37"/>
    <mergeCell ref="B82:B85"/>
    <mergeCell ref="A82:A85"/>
    <mergeCell ref="A74:A77"/>
    <mergeCell ref="AH1:AJ2"/>
    <mergeCell ref="AK1:AN3"/>
    <mergeCell ref="AD3:AE3"/>
    <mergeCell ref="AD6:AD9"/>
    <mergeCell ref="AE6:AE9"/>
    <mergeCell ref="AE14:AE17"/>
    <mergeCell ref="AD18:AD21"/>
    <mergeCell ref="AE18:AE21"/>
    <mergeCell ref="AD78:AD81"/>
    <mergeCell ref="AE78:AE81"/>
    <mergeCell ref="AE22:AE25"/>
    <mergeCell ref="AD70:AD73"/>
    <mergeCell ref="AE70:AE73"/>
    <mergeCell ref="A94:A99"/>
    <mergeCell ref="B94:B99"/>
    <mergeCell ref="A100:A105"/>
    <mergeCell ref="B100:B105"/>
    <mergeCell ref="A86:A89"/>
    <mergeCell ref="B86:B89"/>
    <mergeCell ref="A90:A93"/>
    <mergeCell ref="B90:B93"/>
    <mergeCell ref="B18:B21"/>
    <mergeCell ref="A70:A73"/>
    <mergeCell ref="B70:B73"/>
    <mergeCell ref="A18:A21"/>
    <mergeCell ref="A26:A29"/>
    <mergeCell ref="B26:B29"/>
    <mergeCell ref="A34:A37"/>
    <mergeCell ref="A30:A33"/>
    <mergeCell ref="B30:B33"/>
    <mergeCell ref="B34:B37"/>
    <mergeCell ref="A22:A25"/>
    <mergeCell ref="B22:B25"/>
    <mergeCell ref="B78:B81"/>
    <mergeCell ref="A78:A81"/>
    <mergeCell ref="B74:B77"/>
    <mergeCell ref="A1:B2"/>
    <mergeCell ref="AD1:AE2"/>
    <mergeCell ref="N1:P1"/>
    <mergeCell ref="N2:O17"/>
    <mergeCell ref="P2:P17"/>
    <mergeCell ref="A14:A17"/>
    <mergeCell ref="B14:B17"/>
    <mergeCell ref="A3:B3"/>
    <mergeCell ref="A6:A9"/>
    <mergeCell ref="B6:B9"/>
    <mergeCell ref="K3:M3"/>
    <mergeCell ref="A10:A13"/>
    <mergeCell ref="B10:B13"/>
    <mergeCell ref="AD10:AD13"/>
    <mergeCell ref="AE10:AE13"/>
    <mergeCell ref="E1:H2"/>
    <mergeCell ref="K1:M1"/>
    <mergeCell ref="K2:M2"/>
  </mergeCells>
  <phoneticPr fontId="40" type="noConversion"/>
  <conditionalFormatting sqref="M4:M5 M30:M37 M44:M45 M52:M53 M60:M61 M68:M69">
    <cfRule type="cellIs" dxfId="733" priority="391" stopIfTrue="1" operator="equal">
      <formula>"OK"</formula>
    </cfRule>
    <cfRule type="cellIs" dxfId="732" priority="392" stopIfTrue="1" operator="equal">
      <formula>"BIT OLD MAYBE"</formula>
    </cfRule>
    <cfRule type="cellIs" dxfId="731" priority="393" stopIfTrue="1" operator="equal">
      <formula>"TOO YOUNG"</formula>
    </cfRule>
  </conditionalFormatting>
  <conditionalFormatting sqref="K4:K105">
    <cfRule type="cellIs" dxfId="730" priority="394" stopIfTrue="1" operator="between">
      <formula>8</formula>
      <formula>1</formula>
    </cfRule>
  </conditionalFormatting>
  <conditionalFormatting sqref="M6:M29 M38:M43 M46:M51 M54:M59 M62:M67 M70:M93">
    <cfRule type="cellIs" dxfId="729" priority="395" stopIfTrue="1" operator="equal">
      <formula>"OK"</formula>
    </cfRule>
    <cfRule type="cellIs" dxfId="728" priority="396" stopIfTrue="1" operator="equal">
      <formula>"NOT ELIGIBLE"</formula>
    </cfRule>
    <cfRule type="cellIs" dxfId="727" priority="397" stopIfTrue="1" operator="equal">
      <formula>"TOO YOUNG"</formula>
    </cfRule>
  </conditionalFormatting>
  <conditionalFormatting sqref="M94:M105">
    <cfRule type="cellIs" dxfId="726" priority="387" stopIfTrue="1" operator="equal">
      <formula>"OK"</formula>
    </cfRule>
    <cfRule type="cellIs" dxfId="725" priority="388" stopIfTrue="1" operator="equal">
      <formula>"BIT OLD MAYBE"</formula>
    </cfRule>
    <cfRule type="cellIs" dxfId="724" priority="389" stopIfTrue="1" operator="equal">
      <formula>"TOO YOUNG"</formula>
    </cfRule>
  </conditionalFormatting>
  <conditionalFormatting sqref="AH1:AJ1 AH3:AJ3 AH4:AN105">
    <cfRule type="cellIs" dxfId="723" priority="247" stopIfTrue="1" operator="equal">
      <formula>0</formula>
    </cfRule>
  </conditionalFormatting>
  <conditionalFormatting sqref="E106:G65536">
    <cfRule type="cellIs" dxfId="722" priority="223" stopIfTrue="1" operator="equal">
      <formula>0</formula>
    </cfRule>
  </conditionalFormatting>
  <conditionalFormatting sqref="P2">
    <cfRule type="cellIs" dxfId="721" priority="227" operator="greaterThan">
      <formula>0</formula>
    </cfRule>
  </conditionalFormatting>
  <conditionalFormatting sqref="N18:O21">
    <cfRule type="cellIs" dxfId="720" priority="226" operator="greaterThan">
      <formula>0</formula>
    </cfRule>
  </conditionalFormatting>
  <conditionalFormatting sqref="P18">
    <cfRule type="cellIs" dxfId="719" priority="225" operator="greaterThan">
      <formula>0</formula>
    </cfRule>
  </conditionalFormatting>
  <conditionalFormatting sqref="P2">
    <cfRule type="cellIs" dxfId="718" priority="224" operator="greaterThan">
      <formula>"A"</formula>
    </cfRule>
  </conditionalFormatting>
  <conditionalFormatting sqref="F4:G4 F20:G32 F6:G18 F46:G100 F102:G105 F34:G44">
    <cfRule type="cellIs" dxfId="717" priority="222" stopIfTrue="1" operator="equal">
      <formula>0</formula>
    </cfRule>
  </conditionalFormatting>
  <conditionalFormatting sqref="F19:G19">
    <cfRule type="cellIs" dxfId="716" priority="221" stopIfTrue="1" operator="equal">
      <formula>0</formula>
    </cfRule>
  </conditionalFormatting>
  <conditionalFormatting sqref="E4 E20:E32 E6:E18 E46:E100 E102:E105 E34:E44">
    <cfRule type="cellIs" dxfId="715" priority="220" stopIfTrue="1" operator="equal">
      <formula>0</formula>
    </cfRule>
  </conditionalFormatting>
  <conditionalFormatting sqref="E19">
    <cfRule type="cellIs" dxfId="714" priority="219" stopIfTrue="1" operator="equal">
      <formula>0</formula>
    </cfRule>
  </conditionalFormatting>
  <conditionalFormatting sqref="N2">
    <cfRule type="cellIs" dxfId="713" priority="218" operator="greaterThan">
      <formula>0</formula>
    </cfRule>
  </conditionalFormatting>
  <conditionalFormatting sqref="F7:G7 F17:G17">
    <cfRule type="cellIs" dxfId="712" priority="217" stopIfTrue="1" operator="equal">
      <formula>0</formula>
    </cfRule>
  </conditionalFormatting>
  <conditionalFormatting sqref="E7 E17">
    <cfRule type="cellIs" dxfId="711" priority="216" stopIfTrue="1" operator="equal">
      <formula>0</formula>
    </cfRule>
  </conditionalFormatting>
  <conditionalFormatting sqref="F15:G15">
    <cfRule type="cellIs" dxfId="710" priority="199" stopIfTrue="1" operator="equal">
      <formula>0</formula>
    </cfRule>
  </conditionalFormatting>
  <conditionalFormatting sqref="E15">
    <cfRule type="cellIs" dxfId="709" priority="198" stopIfTrue="1" operator="equal">
      <formula>0</formula>
    </cfRule>
  </conditionalFormatting>
  <conditionalFormatting sqref="F6:G6">
    <cfRule type="cellIs" dxfId="708" priority="213" stopIfTrue="1" operator="equal">
      <formula>0</formula>
    </cfRule>
  </conditionalFormatting>
  <conditionalFormatting sqref="E6">
    <cfRule type="cellIs" dxfId="707" priority="212" stopIfTrue="1" operator="equal">
      <formula>0</formula>
    </cfRule>
  </conditionalFormatting>
  <conditionalFormatting sqref="F9:G9">
    <cfRule type="cellIs" dxfId="706" priority="211" stopIfTrue="1" operator="equal">
      <formula>0</formula>
    </cfRule>
  </conditionalFormatting>
  <conditionalFormatting sqref="E9">
    <cfRule type="cellIs" dxfId="705" priority="210" stopIfTrue="1" operator="equal">
      <formula>0</formula>
    </cfRule>
  </conditionalFormatting>
  <conditionalFormatting sqref="F12:G12">
    <cfRule type="cellIs" dxfId="704" priority="209" stopIfTrue="1" operator="equal">
      <formula>0</formula>
    </cfRule>
  </conditionalFormatting>
  <conditionalFormatting sqref="E12">
    <cfRule type="cellIs" dxfId="703" priority="208" stopIfTrue="1" operator="equal">
      <formula>0</formula>
    </cfRule>
  </conditionalFormatting>
  <conditionalFormatting sqref="F10:G10">
    <cfRule type="cellIs" dxfId="702" priority="207" stopIfTrue="1" operator="equal">
      <formula>0</formula>
    </cfRule>
  </conditionalFormatting>
  <conditionalFormatting sqref="E10">
    <cfRule type="cellIs" dxfId="701" priority="206" stopIfTrue="1" operator="equal">
      <formula>0</formula>
    </cfRule>
  </conditionalFormatting>
  <conditionalFormatting sqref="F13:G13">
    <cfRule type="cellIs" dxfId="700" priority="205" stopIfTrue="1" operator="equal">
      <formula>0</formula>
    </cfRule>
  </conditionalFormatting>
  <conditionalFormatting sqref="E13">
    <cfRule type="cellIs" dxfId="699" priority="204" stopIfTrue="1" operator="equal">
      <formula>0</formula>
    </cfRule>
  </conditionalFormatting>
  <conditionalFormatting sqref="F11:G11">
    <cfRule type="cellIs" dxfId="698" priority="203" stopIfTrue="1" operator="equal">
      <formula>0</formula>
    </cfRule>
  </conditionalFormatting>
  <conditionalFormatting sqref="E11">
    <cfRule type="cellIs" dxfId="697" priority="202" stopIfTrue="1" operator="equal">
      <formula>0</formula>
    </cfRule>
  </conditionalFormatting>
  <conditionalFormatting sqref="F14:G14">
    <cfRule type="cellIs" dxfId="696" priority="201" stopIfTrue="1" operator="equal">
      <formula>0</formula>
    </cfRule>
  </conditionalFormatting>
  <conditionalFormatting sqref="E14">
    <cfRule type="cellIs" dxfId="695" priority="200" stopIfTrue="1" operator="equal">
      <formula>0</formula>
    </cfRule>
  </conditionalFormatting>
  <conditionalFormatting sqref="F16:G16">
    <cfRule type="cellIs" dxfId="694" priority="197" stopIfTrue="1" operator="equal">
      <formula>0</formula>
    </cfRule>
  </conditionalFormatting>
  <conditionalFormatting sqref="E16">
    <cfRule type="cellIs" dxfId="693" priority="196" stopIfTrue="1" operator="equal">
      <formula>0</formula>
    </cfRule>
  </conditionalFormatting>
  <conditionalFormatting sqref="F21:G21">
    <cfRule type="cellIs" dxfId="692" priority="195" stopIfTrue="1" operator="equal">
      <formula>0</formula>
    </cfRule>
  </conditionalFormatting>
  <conditionalFormatting sqref="E21">
    <cfRule type="cellIs" dxfId="691" priority="194" stopIfTrue="1" operator="equal">
      <formula>0</formula>
    </cfRule>
  </conditionalFormatting>
  <conditionalFormatting sqref="G21">
    <cfRule type="cellIs" dxfId="690" priority="193" stopIfTrue="1" operator="equal">
      <formula>0</formula>
    </cfRule>
  </conditionalFormatting>
  <conditionalFormatting sqref="F21">
    <cfRule type="cellIs" dxfId="689" priority="192" stopIfTrue="1" operator="equal">
      <formula>0</formula>
    </cfRule>
  </conditionalFormatting>
  <conditionalFormatting sqref="F20:G20">
    <cfRule type="cellIs" dxfId="688" priority="191" stopIfTrue="1" operator="equal">
      <formula>0</formula>
    </cfRule>
  </conditionalFormatting>
  <conditionalFormatting sqref="E20">
    <cfRule type="cellIs" dxfId="687" priority="190" stopIfTrue="1" operator="equal">
      <formula>0</formula>
    </cfRule>
  </conditionalFormatting>
  <conditionalFormatting sqref="F19:G19">
    <cfRule type="cellIs" dxfId="686" priority="189" stopIfTrue="1" operator="equal">
      <formula>0</formula>
    </cfRule>
  </conditionalFormatting>
  <conditionalFormatting sqref="E19">
    <cfRule type="cellIs" dxfId="685" priority="188" stopIfTrue="1" operator="equal">
      <formula>0</formula>
    </cfRule>
  </conditionalFormatting>
  <conditionalFormatting sqref="F18:G18">
    <cfRule type="cellIs" dxfId="684" priority="187" stopIfTrue="1" operator="equal">
      <formula>0</formula>
    </cfRule>
  </conditionalFormatting>
  <conditionalFormatting sqref="E18">
    <cfRule type="cellIs" dxfId="683" priority="186" stopIfTrue="1" operator="equal">
      <formula>0</formula>
    </cfRule>
  </conditionalFormatting>
  <conditionalFormatting sqref="F22:G22 F24:G25">
    <cfRule type="cellIs" dxfId="682" priority="185" stopIfTrue="1" operator="equal">
      <formula>0</formula>
    </cfRule>
  </conditionalFormatting>
  <conditionalFormatting sqref="E25">
    <cfRule type="cellIs" dxfId="681" priority="184" stopIfTrue="1" operator="equal">
      <formula>0</formula>
    </cfRule>
  </conditionalFormatting>
  <conditionalFormatting sqref="F23:G23">
    <cfRule type="cellIs" dxfId="680" priority="183" stopIfTrue="1" operator="equal">
      <formula>0</formula>
    </cfRule>
  </conditionalFormatting>
  <conditionalFormatting sqref="E23">
    <cfRule type="cellIs" dxfId="679" priority="182" stopIfTrue="1" operator="equal">
      <formula>0</formula>
    </cfRule>
  </conditionalFormatting>
  <conditionalFormatting sqref="E24">
    <cfRule type="cellIs" dxfId="678" priority="181" stopIfTrue="1" operator="equal">
      <formula>0</formula>
    </cfRule>
  </conditionalFormatting>
  <conditionalFormatting sqref="E22">
    <cfRule type="cellIs" dxfId="677" priority="180" stopIfTrue="1" operator="equal">
      <formula>0</formula>
    </cfRule>
  </conditionalFormatting>
  <conditionalFormatting sqref="F27:G27">
    <cfRule type="cellIs" dxfId="676" priority="179" stopIfTrue="1" operator="equal">
      <formula>0</formula>
    </cfRule>
  </conditionalFormatting>
  <conditionalFormatting sqref="E27">
    <cfRule type="cellIs" dxfId="675" priority="178" stopIfTrue="1" operator="equal">
      <formula>0</formula>
    </cfRule>
  </conditionalFormatting>
  <conditionalFormatting sqref="F29:G29">
    <cfRule type="cellIs" dxfId="674" priority="177" stopIfTrue="1" operator="equal">
      <formula>0</formula>
    </cfRule>
  </conditionalFormatting>
  <conditionalFormatting sqref="E29">
    <cfRule type="cellIs" dxfId="673" priority="176" stopIfTrue="1" operator="equal">
      <formula>0</formula>
    </cfRule>
  </conditionalFormatting>
  <conditionalFormatting sqref="F28:G28">
    <cfRule type="cellIs" dxfId="672" priority="175" stopIfTrue="1" operator="equal">
      <formula>0</formula>
    </cfRule>
  </conditionalFormatting>
  <conditionalFormatting sqref="E28">
    <cfRule type="cellIs" dxfId="671" priority="174" stopIfTrue="1" operator="equal">
      <formula>0</formula>
    </cfRule>
  </conditionalFormatting>
  <conditionalFormatting sqref="F32:G32">
    <cfRule type="cellIs" dxfId="670" priority="173" stopIfTrue="1" operator="equal">
      <formula>0</formula>
    </cfRule>
  </conditionalFormatting>
  <conditionalFormatting sqref="E32">
    <cfRule type="cellIs" dxfId="669" priority="172" stopIfTrue="1" operator="equal">
      <formula>0</formula>
    </cfRule>
  </conditionalFormatting>
  <conditionalFormatting sqref="F37:G37 F34:G34">
    <cfRule type="cellIs" dxfId="668" priority="167" stopIfTrue="1" operator="equal">
      <formula>0</formula>
    </cfRule>
  </conditionalFormatting>
  <conditionalFormatting sqref="E37 E34">
    <cfRule type="cellIs" dxfId="667" priority="166" stopIfTrue="1" operator="equal">
      <formula>0</formula>
    </cfRule>
  </conditionalFormatting>
  <conditionalFormatting sqref="F30:G30">
    <cfRule type="cellIs" dxfId="666" priority="169" stopIfTrue="1" operator="equal">
      <formula>0</formula>
    </cfRule>
  </conditionalFormatting>
  <conditionalFormatting sqref="E30">
    <cfRule type="cellIs" dxfId="665" priority="168" stopIfTrue="1" operator="equal">
      <formula>0</formula>
    </cfRule>
  </conditionalFormatting>
  <conditionalFormatting sqref="F36:G36">
    <cfRule type="cellIs" dxfId="664" priority="165" stopIfTrue="1" operator="equal">
      <formula>0</formula>
    </cfRule>
  </conditionalFormatting>
  <conditionalFormatting sqref="E36">
    <cfRule type="cellIs" dxfId="663" priority="164" stopIfTrue="1" operator="equal">
      <formula>0</formula>
    </cfRule>
  </conditionalFormatting>
  <conditionalFormatting sqref="F39:G39">
    <cfRule type="cellIs" dxfId="662" priority="163" stopIfTrue="1" operator="equal">
      <formula>0</formula>
    </cfRule>
  </conditionalFormatting>
  <conditionalFormatting sqref="E39">
    <cfRule type="cellIs" dxfId="661" priority="162" stopIfTrue="1" operator="equal">
      <formula>0</formula>
    </cfRule>
  </conditionalFormatting>
  <conditionalFormatting sqref="F38:G38">
    <cfRule type="cellIs" dxfId="660" priority="161" stopIfTrue="1" operator="equal">
      <formula>0</formula>
    </cfRule>
  </conditionalFormatting>
  <conditionalFormatting sqref="E38">
    <cfRule type="cellIs" dxfId="659" priority="160" stopIfTrue="1" operator="equal">
      <formula>0</formula>
    </cfRule>
  </conditionalFormatting>
  <conditionalFormatting sqref="F40:G40">
    <cfRule type="cellIs" dxfId="658" priority="159" stopIfTrue="1" operator="equal">
      <formula>0</formula>
    </cfRule>
  </conditionalFormatting>
  <conditionalFormatting sqref="E40">
    <cfRule type="cellIs" dxfId="657" priority="158" stopIfTrue="1" operator="equal">
      <formula>0</formula>
    </cfRule>
  </conditionalFormatting>
  <conditionalFormatting sqref="F44:G44">
    <cfRule type="cellIs" dxfId="656" priority="157" stopIfTrue="1" operator="equal">
      <formula>0</formula>
    </cfRule>
  </conditionalFormatting>
  <conditionalFormatting sqref="E44">
    <cfRule type="cellIs" dxfId="655" priority="156" stopIfTrue="1" operator="equal">
      <formula>0</formula>
    </cfRule>
  </conditionalFormatting>
  <conditionalFormatting sqref="F48:G48">
    <cfRule type="cellIs" dxfId="654" priority="143" stopIfTrue="1" operator="equal">
      <formula>0</formula>
    </cfRule>
  </conditionalFormatting>
  <conditionalFormatting sqref="E48">
    <cfRule type="cellIs" dxfId="653" priority="142" stopIfTrue="1" operator="equal">
      <formula>0</formula>
    </cfRule>
  </conditionalFormatting>
  <conditionalFormatting sqref="F43:G43">
    <cfRule type="cellIs" dxfId="652" priority="153" stopIfTrue="1" operator="equal">
      <formula>0</formula>
    </cfRule>
  </conditionalFormatting>
  <conditionalFormatting sqref="E43">
    <cfRule type="cellIs" dxfId="651" priority="152" stopIfTrue="1" operator="equal">
      <formula>0</formula>
    </cfRule>
  </conditionalFormatting>
  <conditionalFormatting sqref="F41:G41">
    <cfRule type="cellIs" dxfId="650" priority="151" stopIfTrue="1" operator="equal">
      <formula>0</formula>
    </cfRule>
  </conditionalFormatting>
  <conditionalFormatting sqref="E41">
    <cfRule type="cellIs" dxfId="649" priority="150" stopIfTrue="1" operator="equal">
      <formula>0</formula>
    </cfRule>
  </conditionalFormatting>
  <conditionalFormatting sqref="F42:G42">
    <cfRule type="cellIs" dxfId="648" priority="149" stopIfTrue="1" operator="equal">
      <formula>0</formula>
    </cfRule>
  </conditionalFormatting>
  <conditionalFormatting sqref="E42">
    <cfRule type="cellIs" dxfId="647" priority="148" stopIfTrue="1" operator="equal">
      <formula>0</formula>
    </cfRule>
  </conditionalFormatting>
  <conditionalFormatting sqref="F51:G51">
    <cfRule type="cellIs" dxfId="646" priority="147" stopIfTrue="1" operator="equal">
      <formula>0</formula>
    </cfRule>
  </conditionalFormatting>
  <conditionalFormatting sqref="E51">
    <cfRule type="cellIs" dxfId="645" priority="146" stopIfTrue="1" operator="equal">
      <formula>0</formula>
    </cfRule>
  </conditionalFormatting>
  <conditionalFormatting sqref="F50:G50">
    <cfRule type="cellIs" dxfId="644" priority="145" stopIfTrue="1" operator="equal">
      <formula>0</formula>
    </cfRule>
  </conditionalFormatting>
  <conditionalFormatting sqref="E50">
    <cfRule type="cellIs" dxfId="643" priority="144" stopIfTrue="1" operator="equal">
      <formula>0</formula>
    </cfRule>
  </conditionalFormatting>
  <conditionalFormatting sqref="F47:G47">
    <cfRule type="cellIs" dxfId="642" priority="141" stopIfTrue="1" operator="equal">
      <formula>0</formula>
    </cfRule>
  </conditionalFormatting>
  <conditionalFormatting sqref="E47">
    <cfRule type="cellIs" dxfId="641" priority="140" stopIfTrue="1" operator="equal">
      <formula>0</formula>
    </cfRule>
  </conditionalFormatting>
  <conditionalFormatting sqref="F49:G49">
    <cfRule type="cellIs" dxfId="640" priority="139" stopIfTrue="1" operator="equal">
      <formula>0</formula>
    </cfRule>
  </conditionalFormatting>
  <conditionalFormatting sqref="E49">
    <cfRule type="cellIs" dxfId="639" priority="138" stopIfTrue="1" operator="equal">
      <formula>0</formula>
    </cfRule>
  </conditionalFormatting>
  <conditionalFormatting sqref="F58:G58 F55:G55">
    <cfRule type="cellIs" dxfId="638" priority="137" stopIfTrue="1" operator="equal">
      <formula>0</formula>
    </cfRule>
  </conditionalFormatting>
  <conditionalFormatting sqref="E58 E55">
    <cfRule type="cellIs" dxfId="637" priority="136" stopIfTrue="1" operator="equal">
      <formula>0</formula>
    </cfRule>
  </conditionalFormatting>
  <conditionalFormatting sqref="F56:G56">
    <cfRule type="cellIs" dxfId="636" priority="135" stopIfTrue="1" operator="equal">
      <formula>0</formula>
    </cfRule>
  </conditionalFormatting>
  <conditionalFormatting sqref="E56">
    <cfRule type="cellIs" dxfId="635" priority="134" stopIfTrue="1" operator="equal">
      <formula>0</formula>
    </cfRule>
  </conditionalFormatting>
  <conditionalFormatting sqref="F57:G57">
    <cfRule type="cellIs" dxfId="634" priority="133" stopIfTrue="1" operator="equal">
      <formula>0</formula>
    </cfRule>
  </conditionalFormatting>
  <conditionalFormatting sqref="E57">
    <cfRule type="cellIs" dxfId="633" priority="132" stopIfTrue="1" operator="equal">
      <formula>0</formula>
    </cfRule>
  </conditionalFormatting>
  <conditionalFormatting sqref="F69:G69 F64:G64">
    <cfRule type="cellIs" dxfId="632" priority="131" stopIfTrue="1" operator="equal">
      <formula>0</formula>
    </cfRule>
  </conditionalFormatting>
  <conditionalFormatting sqref="E69 E64">
    <cfRule type="cellIs" dxfId="631" priority="130" stopIfTrue="1" operator="equal">
      <formula>0</formula>
    </cfRule>
  </conditionalFormatting>
  <conditionalFormatting sqref="F65:G65">
    <cfRule type="cellIs" dxfId="630" priority="129" stopIfTrue="1" operator="equal">
      <formula>0</formula>
    </cfRule>
  </conditionalFormatting>
  <conditionalFormatting sqref="E65">
    <cfRule type="cellIs" dxfId="629" priority="128" stopIfTrue="1" operator="equal">
      <formula>0</formula>
    </cfRule>
  </conditionalFormatting>
  <conditionalFormatting sqref="G65">
    <cfRule type="cellIs" dxfId="628" priority="127" stopIfTrue="1" operator="equal">
      <formula>0</formula>
    </cfRule>
  </conditionalFormatting>
  <conditionalFormatting sqref="F65">
    <cfRule type="cellIs" dxfId="627" priority="126" stopIfTrue="1" operator="equal">
      <formula>0</formula>
    </cfRule>
  </conditionalFormatting>
  <conditionalFormatting sqref="F68:G68">
    <cfRule type="cellIs" dxfId="626" priority="125" stopIfTrue="1" operator="equal">
      <formula>0</formula>
    </cfRule>
  </conditionalFormatting>
  <conditionalFormatting sqref="E68">
    <cfRule type="cellIs" dxfId="625" priority="124" stopIfTrue="1" operator="equal">
      <formula>0</formula>
    </cfRule>
  </conditionalFormatting>
  <conditionalFormatting sqref="F66:G66">
    <cfRule type="cellIs" dxfId="624" priority="123" stopIfTrue="1" operator="equal">
      <formula>0</formula>
    </cfRule>
  </conditionalFormatting>
  <conditionalFormatting sqref="E66">
    <cfRule type="cellIs" dxfId="623" priority="122" stopIfTrue="1" operator="equal">
      <formula>0</formula>
    </cfRule>
  </conditionalFormatting>
  <conditionalFormatting sqref="F63:G63">
    <cfRule type="cellIs" dxfId="622" priority="121" stopIfTrue="1" operator="equal">
      <formula>0</formula>
    </cfRule>
  </conditionalFormatting>
  <conditionalFormatting sqref="E63">
    <cfRule type="cellIs" dxfId="621" priority="120" stopIfTrue="1" operator="equal">
      <formula>0</formula>
    </cfRule>
  </conditionalFormatting>
  <conditionalFormatting sqref="F71:G71">
    <cfRule type="cellIs" dxfId="620" priority="119" stopIfTrue="1" operator="equal">
      <formula>0</formula>
    </cfRule>
  </conditionalFormatting>
  <conditionalFormatting sqref="E71">
    <cfRule type="cellIs" dxfId="619" priority="118" stopIfTrue="1" operator="equal">
      <formula>0</formula>
    </cfRule>
  </conditionalFormatting>
  <conditionalFormatting sqref="F70:G70">
    <cfRule type="cellIs" dxfId="618" priority="117" stopIfTrue="1" operator="equal">
      <formula>0</formula>
    </cfRule>
  </conditionalFormatting>
  <conditionalFormatting sqref="E70">
    <cfRule type="cellIs" dxfId="617" priority="116" stopIfTrue="1" operator="equal">
      <formula>0</formula>
    </cfRule>
  </conditionalFormatting>
  <conditionalFormatting sqref="F77:G77">
    <cfRule type="cellIs" dxfId="616" priority="115" stopIfTrue="1" operator="equal">
      <formula>0</formula>
    </cfRule>
  </conditionalFormatting>
  <conditionalFormatting sqref="E77">
    <cfRule type="cellIs" dxfId="615" priority="114" stopIfTrue="1" operator="equal">
      <formula>0</formula>
    </cfRule>
  </conditionalFormatting>
  <conditionalFormatting sqref="F75:G75">
    <cfRule type="cellIs" dxfId="614" priority="113" stopIfTrue="1" operator="equal">
      <formula>0</formula>
    </cfRule>
  </conditionalFormatting>
  <conditionalFormatting sqref="E75">
    <cfRule type="cellIs" dxfId="613" priority="112" stopIfTrue="1" operator="equal">
      <formula>0</formula>
    </cfRule>
  </conditionalFormatting>
  <conditionalFormatting sqref="F76:G76">
    <cfRule type="cellIs" dxfId="612" priority="111" stopIfTrue="1" operator="equal">
      <formula>0</formula>
    </cfRule>
  </conditionalFormatting>
  <conditionalFormatting sqref="E76">
    <cfRule type="cellIs" dxfId="611" priority="110" stopIfTrue="1" operator="equal">
      <formula>0</formula>
    </cfRule>
  </conditionalFormatting>
  <conditionalFormatting sqref="F74:G74">
    <cfRule type="cellIs" dxfId="610" priority="109" stopIfTrue="1" operator="equal">
      <formula>0</formula>
    </cfRule>
  </conditionalFormatting>
  <conditionalFormatting sqref="E74">
    <cfRule type="cellIs" dxfId="609" priority="108" stopIfTrue="1" operator="equal">
      <formula>0</formula>
    </cfRule>
  </conditionalFormatting>
  <conditionalFormatting sqref="F81:G81">
    <cfRule type="cellIs" dxfId="608" priority="107" stopIfTrue="1" operator="equal">
      <formula>0</formula>
    </cfRule>
  </conditionalFormatting>
  <conditionalFormatting sqref="E81">
    <cfRule type="cellIs" dxfId="607" priority="106" stopIfTrue="1" operator="equal">
      <formula>0</formula>
    </cfRule>
  </conditionalFormatting>
  <conditionalFormatting sqref="F79:G79">
    <cfRule type="cellIs" dxfId="606" priority="105" stopIfTrue="1" operator="equal">
      <formula>0</formula>
    </cfRule>
  </conditionalFormatting>
  <conditionalFormatting sqref="E79">
    <cfRule type="cellIs" dxfId="605" priority="104" stopIfTrue="1" operator="equal">
      <formula>0</formula>
    </cfRule>
  </conditionalFormatting>
  <conditionalFormatting sqref="F78:G78">
    <cfRule type="cellIs" dxfId="604" priority="103" stopIfTrue="1" operator="equal">
      <formula>0</formula>
    </cfRule>
  </conditionalFormatting>
  <conditionalFormatting sqref="E78">
    <cfRule type="cellIs" dxfId="603" priority="102" stopIfTrue="1" operator="equal">
      <formula>0</formula>
    </cfRule>
  </conditionalFormatting>
  <conditionalFormatting sqref="F82:G82">
    <cfRule type="cellIs" dxfId="602" priority="101" stopIfTrue="1" operator="equal">
      <formula>0</formula>
    </cfRule>
  </conditionalFormatting>
  <conditionalFormatting sqref="E82">
    <cfRule type="cellIs" dxfId="601" priority="100" stopIfTrue="1" operator="equal">
      <formula>0</formula>
    </cfRule>
  </conditionalFormatting>
  <conditionalFormatting sqref="F83:G83">
    <cfRule type="cellIs" dxfId="600" priority="99" stopIfTrue="1" operator="equal">
      <formula>0</formula>
    </cfRule>
  </conditionalFormatting>
  <conditionalFormatting sqref="E83">
    <cfRule type="cellIs" dxfId="599" priority="98" stopIfTrue="1" operator="equal">
      <formula>0</formula>
    </cfRule>
  </conditionalFormatting>
  <conditionalFormatting sqref="F84:G84">
    <cfRule type="cellIs" dxfId="598" priority="97" stopIfTrue="1" operator="equal">
      <formula>0</formula>
    </cfRule>
  </conditionalFormatting>
  <conditionalFormatting sqref="F85:G85">
    <cfRule type="cellIs" dxfId="597" priority="96" stopIfTrue="1" operator="equal">
      <formula>0</formula>
    </cfRule>
  </conditionalFormatting>
  <conditionalFormatting sqref="E85">
    <cfRule type="cellIs" dxfId="596" priority="95" stopIfTrue="1" operator="equal">
      <formula>0</formula>
    </cfRule>
  </conditionalFormatting>
  <conditionalFormatting sqref="E84">
    <cfRule type="cellIs" dxfId="595" priority="94" stopIfTrue="1" operator="equal">
      <formula>0</formula>
    </cfRule>
  </conditionalFormatting>
  <conditionalFormatting sqref="F89:G89">
    <cfRule type="cellIs" dxfId="594" priority="93" stopIfTrue="1" operator="equal">
      <formula>0</formula>
    </cfRule>
  </conditionalFormatting>
  <conditionalFormatting sqref="E89">
    <cfRule type="cellIs" dxfId="593" priority="92" stopIfTrue="1" operator="equal">
      <formula>0</formula>
    </cfRule>
  </conditionalFormatting>
  <conditionalFormatting sqref="F86:G86">
    <cfRule type="cellIs" dxfId="592" priority="91" stopIfTrue="1" operator="equal">
      <formula>0</formula>
    </cfRule>
  </conditionalFormatting>
  <conditionalFormatting sqref="E86">
    <cfRule type="cellIs" dxfId="591" priority="90" stopIfTrue="1" operator="equal">
      <formula>0</formula>
    </cfRule>
  </conditionalFormatting>
  <conditionalFormatting sqref="F88:G88">
    <cfRule type="cellIs" dxfId="590" priority="89" stopIfTrue="1" operator="equal">
      <formula>0</formula>
    </cfRule>
  </conditionalFormatting>
  <conditionalFormatting sqref="E88">
    <cfRule type="cellIs" dxfId="589" priority="88" stopIfTrue="1" operator="equal">
      <formula>0</formula>
    </cfRule>
  </conditionalFormatting>
  <conditionalFormatting sqref="F87:G87">
    <cfRule type="cellIs" dxfId="588" priority="87" stopIfTrue="1" operator="equal">
      <formula>0</formula>
    </cfRule>
  </conditionalFormatting>
  <conditionalFormatting sqref="E87">
    <cfRule type="cellIs" dxfId="587" priority="86" stopIfTrue="1" operator="equal">
      <formula>0</formula>
    </cfRule>
  </conditionalFormatting>
  <conditionalFormatting sqref="F93:G93">
    <cfRule type="cellIs" dxfId="586" priority="85" stopIfTrue="1" operator="equal">
      <formula>0</formula>
    </cfRule>
  </conditionalFormatting>
  <conditionalFormatting sqref="E93">
    <cfRule type="cellIs" dxfId="585" priority="84" stopIfTrue="1" operator="equal">
      <formula>0</formula>
    </cfRule>
  </conditionalFormatting>
  <conditionalFormatting sqref="F90:G90">
    <cfRule type="cellIs" dxfId="584" priority="83" stopIfTrue="1" operator="equal">
      <formula>0</formula>
    </cfRule>
  </conditionalFormatting>
  <conditionalFormatting sqref="E90">
    <cfRule type="cellIs" dxfId="583" priority="82" stopIfTrue="1" operator="equal">
      <formula>0</formula>
    </cfRule>
  </conditionalFormatting>
  <conditionalFormatting sqref="F92:G92">
    <cfRule type="cellIs" dxfId="582" priority="81" stopIfTrue="1" operator="equal">
      <formula>0</formula>
    </cfRule>
  </conditionalFormatting>
  <conditionalFormatting sqref="E92">
    <cfRule type="cellIs" dxfId="581" priority="80" stopIfTrue="1" operator="equal">
      <formula>0</formula>
    </cfRule>
  </conditionalFormatting>
  <conditionalFormatting sqref="F91:G91">
    <cfRule type="cellIs" dxfId="580" priority="79" stopIfTrue="1" operator="equal">
      <formula>0</formula>
    </cfRule>
  </conditionalFormatting>
  <conditionalFormatting sqref="E91">
    <cfRule type="cellIs" dxfId="579" priority="78" stopIfTrue="1" operator="equal">
      <formula>0</formula>
    </cfRule>
  </conditionalFormatting>
  <conditionalFormatting sqref="F94:G94">
    <cfRule type="cellIs" dxfId="578" priority="77" stopIfTrue="1" operator="equal">
      <formula>0</formula>
    </cfRule>
  </conditionalFormatting>
  <conditionalFormatting sqref="E94">
    <cfRule type="cellIs" dxfId="577" priority="76" stopIfTrue="1" operator="equal">
      <formula>0</formula>
    </cfRule>
  </conditionalFormatting>
  <conditionalFormatting sqref="F98:G98">
    <cfRule type="cellIs" dxfId="576" priority="75" stopIfTrue="1" operator="equal">
      <formula>0</formula>
    </cfRule>
  </conditionalFormatting>
  <conditionalFormatting sqref="E98">
    <cfRule type="cellIs" dxfId="575" priority="74" stopIfTrue="1" operator="equal">
      <formula>0</formula>
    </cfRule>
  </conditionalFormatting>
  <conditionalFormatting sqref="F97:G97">
    <cfRule type="cellIs" dxfId="574" priority="73" stopIfTrue="1" operator="equal">
      <formula>0</formula>
    </cfRule>
  </conditionalFormatting>
  <conditionalFormatting sqref="E97">
    <cfRule type="cellIs" dxfId="573" priority="72" stopIfTrue="1" operator="equal">
      <formula>0</formula>
    </cfRule>
  </conditionalFormatting>
  <conditionalFormatting sqref="F96:G96">
    <cfRule type="cellIs" dxfId="572" priority="71" stopIfTrue="1" operator="equal">
      <formula>0</formula>
    </cfRule>
  </conditionalFormatting>
  <conditionalFormatting sqref="E96">
    <cfRule type="cellIs" dxfId="571" priority="70" stopIfTrue="1" operator="equal">
      <formula>0</formula>
    </cfRule>
  </conditionalFormatting>
  <conditionalFormatting sqref="F99:G99">
    <cfRule type="cellIs" dxfId="570" priority="69" stopIfTrue="1" operator="equal">
      <formula>0</formula>
    </cfRule>
  </conditionalFormatting>
  <conditionalFormatting sqref="E99">
    <cfRule type="cellIs" dxfId="569" priority="68" stopIfTrue="1" operator="equal">
      <formula>0</formula>
    </cfRule>
  </conditionalFormatting>
  <conditionalFormatting sqref="F105:G105">
    <cfRule type="cellIs" dxfId="568" priority="59" stopIfTrue="1" operator="equal">
      <formula>0</formula>
    </cfRule>
  </conditionalFormatting>
  <conditionalFormatting sqref="E105">
    <cfRule type="cellIs" dxfId="567" priority="58" stopIfTrue="1" operator="equal">
      <formula>0</formula>
    </cfRule>
  </conditionalFormatting>
  <conditionalFormatting sqref="F102:G102">
    <cfRule type="cellIs" dxfId="566" priority="65" stopIfTrue="1" operator="equal">
      <formula>0</formula>
    </cfRule>
  </conditionalFormatting>
  <conditionalFormatting sqref="E102">
    <cfRule type="cellIs" dxfId="565" priority="64" stopIfTrue="1" operator="equal">
      <formula>0</formula>
    </cfRule>
  </conditionalFormatting>
  <conditionalFormatting sqref="F100:G100">
    <cfRule type="cellIs" dxfId="564" priority="63" stopIfTrue="1" operator="equal">
      <formula>0</formula>
    </cfRule>
  </conditionalFormatting>
  <conditionalFormatting sqref="E100">
    <cfRule type="cellIs" dxfId="563" priority="62" stopIfTrue="1" operator="equal">
      <formula>0</formula>
    </cfRule>
  </conditionalFormatting>
  <conditionalFormatting sqref="F103:G103">
    <cfRule type="cellIs" dxfId="562" priority="61" stopIfTrue="1" operator="equal">
      <formula>0</formula>
    </cfRule>
  </conditionalFormatting>
  <conditionalFormatting sqref="E103">
    <cfRule type="cellIs" dxfId="561" priority="60" stopIfTrue="1" operator="equal">
      <formula>0</formula>
    </cfRule>
  </conditionalFormatting>
  <conditionalFormatting sqref="F104:G104">
    <cfRule type="cellIs" dxfId="560" priority="57" stopIfTrue="1" operator="equal">
      <formula>0</formula>
    </cfRule>
  </conditionalFormatting>
  <conditionalFormatting sqref="E104">
    <cfRule type="cellIs" dxfId="559" priority="56" stopIfTrue="1" operator="equal">
      <formula>0</formula>
    </cfRule>
  </conditionalFormatting>
  <conditionalFormatting sqref="F61:G61">
    <cfRule type="cellIs" dxfId="558" priority="55" stopIfTrue="1" operator="equal">
      <formula>0</formula>
    </cfRule>
  </conditionalFormatting>
  <conditionalFormatting sqref="E61">
    <cfRule type="cellIs" dxfId="557" priority="54" stopIfTrue="1" operator="equal">
      <formula>0</formula>
    </cfRule>
  </conditionalFormatting>
  <conditionalFormatting sqref="F35:G35">
    <cfRule type="cellIs" dxfId="556" priority="53" stopIfTrue="1" operator="equal">
      <formula>0</formula>
    </cfRule>
  </conditionalFormatting>
  <conditionalFormatting sqref="E35">
    <cfRule type="cellIs" dxfId="555" priority="52" stopIfTrue="1" operator="equal">
      <formula>0</formula>
    </cfRule>
  </conditionalFormatting>
  <conditionalFormatting sqref="F4:G4">
    <cfRule type="cellIs" dxfId="554" priority="51" stopIfTrue="1" operator="equal">
      <formula>0</formula>
    </cfRule>
  </conditionalFormatting>
  <conditionalFormatting sqref="E4">
    <cfRule type="cellIs" dxfId="553" priority="50" stopIfTrue="1" operator="equal">
      <formula>0</formula>
    </cfRule>
  </conditionalFormatting>
  <conditionalFormatting sqref="F31:G31">
    <cfRule type="cellIs" dxfId="552" priority="49" stopIfTrue="1" operator="equal">
      <formula>0</formula>
    </cfRule>
  </conditionalFormatting>
  <conditionalFormatting sqref="E31">
    <cfRule type="cellIs" dxfId="551" priority="48" stopIfTrue="1" operator="equal">
      <formula>0</formula>
    </cfRule>
  </conditionalFormatting>
  <conditionalFormatting sqref="F52:G52">
    <cfRule type="cellIs" dxfId="550" priority="47" stopIfTrue="1" operator="equal">
      <formula>0</formula>
    </cfRule>
  </conditionalFormatting>
  <conditionalFormatting sqref="E52">
    <cfRule type="cellIs" dxfId="549" priority="46" stopIfTrue="1" operator="equal">
      <formula>0</formula>
    </cfRule>
  </conditionalFormatting>
  <conditionalFormatting sqref="F95:G95">
    <cfRule type="cellIs" dxfId="548" priority="45" stopIfTrue="1" operator="equal">
      <formula>0</formula>
    </cfRule>
  </conditionalFormatting>
  <conditionalFormatting sqref="E95">
    <cfRule type="cellIs" dxfId="547" priority="44" stopIfTrue="1" operator="equal">
      <formula>0</formula>
    </cfRule>
  </conditionalFormatting>
  <conditionalFormatting sqref="F8:G8">
    <cfRule type="cellIs" dxfId="546" priority="43" stopIfTrue="1" operator="equal">
      <formula>0</formula>
    </cfRule>
  </conditionalFormatting>
  <conditionalFormatting sqref="E8">
    <cfRule type="cellIs" dxfId="545" priority="42" stopIfTrue="1" operator="equal">
      <formula>0</formula>
    </cfRule>
  </conditionalFormatting>
  <conditionalFormatting sqref="F46:G46">
    <cfRule type="cellIs" dxfId="544" priority="41" stopIfTrue="1" operator="equal">
      <formula>0</formula>
    </cfRule>
  </conditionalFormatting>
  <conditionalFormatting sqref="E46">
    <cfRule type="cellIs" dxfId="543" priority="40" stopIfTrue="1" operator="equal">
      <formula>0</formula>
    </cfRule>
  </conditionalFormatting>
  <conditionalFormatting sqref="F72:G72">
    <cfRule type="cellIs" dxfId="542" priority="39" stopIfTrue="1" operator="equal">
      <formula>0</formula>
    </cfRule>
  </conditionalFormatting>
  <conditionalFormatting sqref="E72">
    <cfRule type="cellIs" dxfId="541" priority="38" stopIfTrue="1" operator="equal">
      <formula>0</formula>
    </cfRule>
  </conditionalFormatting>
  <conditionalFormatting sqref="F60:G60">
    <cfRule type="cellIs" dxfId="540" priority="37" stopIfTrue="1" operator="equal">
      <formula>0</formula>
    </cfRule>
  </conditionalFormatting>
  <conditionalFormatting sqref="E60">
    <cfRule type="cellIs" dxfId="539" priority="36" stopIfTrue="1" operator="equal">
      <formula>0</formula>
    </cfRule>
  </conditionalFormatting>
  <conditionalFormatting sqref="F73:G73">
    <cfRule type="cellIs" dxfId="538" priority="35" stopIfTrue="1" operator="equal">
      <formula>0</formula>
    </cfRule>
  </conditionalFormatting>
  <conditionalFormatting sqref="E73">
    <cfRule type="cellIs" dxfId="537" priority="34" stopIfTrue="1" operator="equal">
      <formula>0</formula>
    </cfRule>
  </conditionalFormatting>
  <conditionalFormatting sqref="F26:G26">
    <cfRule type="cellIs" dxfId="536" priority="33" stopIfTrue="1" operator="equal">
      <formula>0</formula>
    </cfRule>
  </conditionalFormatting>
  <conditionalFormatting sqref="E26">
    <cfRule type="cellIs" dxfId="535" priority="32" stopIfTrue="1" operator="equal">
      <formula>0</formula>
    </cfRule>
  </conditionalFormatting>
  <conditionalFormatting sqref="F62:G62">
    <cfRule type="cellIs" dxfId="534" priority="31" stopIfTrue="1" operator="equal">
      <formula>0</formula>
    </cfRule>
  </conditionalFormatting>
  <conditionalFormatting sqref="E62">
    <cfRule type="cellIs" dxfId="533" priority="30" stopIfTrue="1" operator="equal">
      <formula>0</formula>
    </cfRule>
  </conditionalFormatting>
  <conditionalFormatting sqref="F54:G54">
    <cfRule type="cellIs" dxfId="532" priority="29" stopIfTrue="1" operator="equal">
      <formula>0</formula>
    </cfRule>
  </conditionalFormatting>
  <conditionalFormatting sqref="E54">
    <cfRule type="cellIs" dxfId="531" priority="28" stopIfTrue="1" operator="equal">
      <formula>0</formula>
    </cfRule>
  </conditionalFormatting>
  <conditionalFormatting sqref="F53:G53">
    <cfRule type="cellIs" dxfId="530" priority="27" stopIfTrue="1" operator="equal">
      <formula>0</formula>
    </cfRule>
  </conditionalFormatting>
  <conditionalFormatting sqref="E53">
    <cfRule type="cellIs" dxfId="529" priority="26" stopIfTrue="1" operator="equal">
      <formula>0</formula>
    </cfRule>
  </conditionalFormatting>
  <conditionalFormatting sqref="F67:G67">
    <cfRule type="cellIs" dxfId="528" priority="25" stopIfTrue="1" operator="equal">
      <formula>0</formula>
    </cfRule>
  </conditionalFormatting>
  <conditionalFormatting sqref="E67">
    <cfRule type="cellIs" dxfId="527" priority="24" stopIfTrue="1" operator="equal">
      <formula>0</formula>
    </cfRule>
  </conditionalFormatting>
  <conditionalFormatting sqref="F59:G59">
    <cfRule type="cellIs" dxfId="526" priority="23" stopIfTrue="1" operator="equal">
      <formula>0</formula>
    </cfRule>
  </conditionalFormatting>
  <conditionalFormatting sqref="E59">
    <cfRule type="cellIs" dxfId="525" priority="22" stopIfTrue="1" operator="equal">
      <formula>0</formula>
    </cfRule>
  </conditionalFormatting>
  <conditionalFormatting sqref="F80:G80">
    <cfRule type="cellIs" dxfId="524" priority="21" stopIfTrue="1" operator="equal">
      <formula>0</formula>
    </cfRule>
  </conditionalFormatting>
  <conditionalFormatting sqref="E80">
    <cfRule type="cellIs" dxfId="523" priority="20" stopIfTrue="1" operator="equal">
      <formula>0</formula>
    </cfRule>
  </conditionalFormatting>
  <conditionalFormatting sqref="F73:G73">
    <cfRule type="cellIs" dxfId="522" priority="19" stopIfTrue="1" operator="equal">
      <formula>0</formula>
    </cfRule>
  </conditionalFormatting>
  <conditionalFormatting sqref="E73">
    <cfRule type="cellIs" dxfId="521" priority="18" stopIfTrue="1" operator="equal">
      <formula>0</formula>
    </cfRule>
  </conditionalFormatting>
  <conditionalFormatting sqref="E3:G3">
    <cfRule type="cellIs" dxfId="520" priority="17" stopIfTrue="1" operator="equal">
      <formula>0</formula>
    </cfRule>
  </conditionalFormatting>
  <conditionalFormatting sqref="F5:G5">
    <cfRule type="cellIs" dxfId="519" priority="16" stopIfTrue="1" operator="equal">
      <formula>0</formula>
    </cfRule>
  </conditionalFormatting>
  <conditionalFormatting sqref="E5">
    <cfRule type="cellIs" dxfId="518" priority="15" stopIfTrue="1" operator="equal">
      <formula>0</formula>
    </cfRule>
  </conditionalFormatting>
  <conditionalFormatting sqref="F5:G5">
    <cfRule type="cellIs" dxfId="517" priority="14" stopIfTrue="1" operator="equal">
      <formula>0</formula>
    </cfRule>
  </conditionalFormatting>
  <conditionalFormatting sqref="E5">
    <cfRule type="cellIs" dxfId="516" priority="13" stopIfTrue="1" operator="equal">
      <formula>0</formula>
    </cfRule>
  </conditionalFormatting>
  <conditionalFormatting sqref="F45:G45">
    <cfRule type="cellIs" dxfId="515" priority="12" stopIfTrue="1" operator="equal">
      <formula>0</formula>
    </cfRule>
  </conditionalFormatting>
  <conditionalFormatting sqref="E45">
    <cfRule type="cellIs" dxfId="514" priority="11" stopIfTrue="1" operator="equal">
      <formula>0</formula>
    </cfRule>
  </conditionalFormatting>
  <conditionalFormatting sqref="F45:G45">
    <cfRule type="cellIs" dxfId="513" priority="10" stopIfTrue="1" operator="equal">
      <formula>0</formula>
    </cfRule>
  </conditionalFormatting>
  <conditionalFormatting sqref="E45">
    <cfRule type="cellIs" dxfId="512" priority="9" stopIfTrue="1" operator="equal">
      <formula>0</formula>
    </cfRule>
  </conditionalFormatting>
  <conditionalFormatting sqref="F101:G101">
    <cfRule type="cellIs" dxfId="511" priority="8" stopIfTrue="1" operator="equal">
      <formula>0</formula>
    </cfRule>
  </conditionalFormatting>
  <conditionalFormatting sqref="E101">
    <cfRule type="cellIs" dxfId="510" priority="7" stopIfTrue="1" operator="equal">
      <formula>0</formula>
    </cfRule>
  </conditionalFormatting>
  <conditionalFormatting sqref="F101:G101">
    <cfRule type="cellIs" dxfId="509" priority="6" stopIfTrue="1" operator="equal">
      <formula>0</formula>
    </cfRule>
  </conditionalFormatting>
  <conditionalFormatting sqref="E101">
    <cfRule type="cellIs" dxfId="508" priority="5" stopIfTrue="1" operator="equal">
      <formula>0</formula>
    </cfRule>
  </conditionalFormatting>
  <conditionalFormatting sqref="E33">
    <cfRule type="cellIs" dxfId="507" priority="1" stopIfTrue="1" operator="equal">
      <formula>0</formula>
    </cfRule>
  </conditionalFormatting>
  <conditionalFormatting sqref="F33:G33">
    <cfRule type="cellIs" dxfId="506" priority="4" stopIfTrue="1" operator="equal">
      <formula>0</formula>
    </cfRule>
  </conditionalFormatting>
  <conditionalFormatting sqref="E33">
    <cfRule type="cellIs" dxfId="505" priority="3" stopIfTrue="1" operator="equal">
      <formula>0</formula>
    </cfRule>
  </conditionalFormatting>
  <conditionalFormatting sqref="F33:G33">
    <cfRule type="cellIs" dxfId="504" priority="2" stopIfTrue="1" operator="equal">
      <formula>0</formula>
    </cfRule>
  </conditionalFormatting>
  <dataValidations count="6">
    <dataValidation allowBlank="1" showInputMessage="1" showErrorMessage="1" promptTitle="DRAG &amp; DROP IS NOT PERMITTED" sqref="J4:J101 E4:G4" xr:uid="{00000000-0002-0000-0B00-000000000000}"/>
    <dataValidation allowBlank="1" showInputMessage="1" showErrorMessage="1" error="You must now &quot;undo&quot; drag and drop" sqref="E5:G5" xr:uid="{00000000-0002-0000-0B00-000001000000}"/>
    <dataValidation allowBlank="1" showInputMessage="1" showErrorMessage="1" promptTitle="IF EMPTY" prompt="Please add the row title D.O.B. in this box (See Left)" sqref="H3" xr:uid="{00000000-0002-0000-0B00-000002000000}"/>
    <dataValidation allowBlank="1" showInputMessage="1" showErrorMessage="1" promptTitle="IF EMPTY" prompt="Please add the row title ASA NO in this box (See Left)" sqref="E3" xr:uid="{00000000-0002-0000-0B00-000003000000}"/>
    <dataValidation allowBlank="1" showInputMessage="1" showErrorMessage="1" promptTitle="IF EMPTY" prompt="Please add the row title FAMILY NAME in this box (See Left)" sqref="G3" xr:uid="{00000000-0002-0000-0B00-000004000000}"/>
    <dataValidation allowBlank="1" showInputMessage="1" showErrorMessage="1" promptTitle="IF EMPTY" prompt="Please add the row title GIVEN NAME in this box (See Left)" sqref="F3" xr:uid="{00000000-0002-0000-0B00-000005000000}"/>
  </dataValidations>
  <hyperlinks>
    <hyperlink ref="N18" location="'Gala Setup'!G2" tooltip="Go to Gala Set-up Sheet" display="'Gala Setup'!G2" xr:uid="{00000000-0004-0000-0B00-000000000000}"/>
    <hyperlink ref="O18" location="Recording!C26" tooltip="Gala Recording Sheet" display="RETURN TO RECORDING SHEET" xr:uid="{00000000-0004-0000-0B00-000001000000}"/>
    <hyperlink ref="P18:P21" location="'Lane Timer sheets'!D1" tooltip="Go to lane timer sheets" display="Lane Timer Sheets" xr:uid="{00000000-0004-0000-0B00-000002000000}"/>
  </hyperlinks>
  <pageMargins left="0.75" right="0.75" top="1" bottom="1" header="0.5" footer="0.5"/>
  <pageSetup paperSize="9" scale="64" orientation="portrait" horizontalDpi="4294967294"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tabColor rgb="FFFFC000"/>
  </sheetPr>
  <dimension ref="A1:AO634"/>
  <sheetViews>
    <sheetView showZeros="0" tabSelected="1" zoomScale="80" zoomScaleNormal="80" zoomScaleSheetLayoutView="70" workbookViewId="0">
      <selection activeCell="E3" sqref="E3:H3"/>
    </sheetView>
  </sheetViews>
  <sheetFormatPr defaultRowHeight="12.75" x14ac:dyDescent="0.2"/>
  <cols>
    <col min="1" max="1" width="4.5703125" customWidth="1"/>
    <col min="2" max="2" width="25.85546875" customWidth="1"/>
    <col min="3" max="3" width="2.28515625" hidden="1" customWidth="1"/>
    <col min="4" max="4" width="5" hidden="1" customWidth="1"/>
    <col min="5" max="5" width="9.85546875" style="434" customWidth="1"/>
    <col min="6" max="6" width="23.7109375" style="434" customWidth="1"/>
    <col min="7" max="7" width="33.85546875" style="434" customWidth="1"/>
    <col min="8" max="8" width="12.140625" style="841" customWidth="1"/>
    <col min="9" max="10" width="12.140625" hidden="1" customWidth="1"/>
    <col min="11" max="11" width="10.85546875" customWidth="1"/>
    <col min="12" max="12" width="11.5703125" hidden="1" customWidth="1"/>
    <col min="13" max="13" width="17.7109375" customWidth="1"/>
    <col min="14" max="15" width="14.7109375" customWidth="1"/>
    <col min="16" max="16" width="29.7109375" customWidth="1"/>
    <col min="17" max="29" width="8.85546875" customWidth="1"/>
    <col min="30" max="30" width="4.5703125" customWidth="1"/>
    <col min="31" max="31" width="26" customWidth="1"/>
    <col min="32" max="32" width="2.28515625" hidden="1" customWidth="1"/>
    <col min="33" max="33" width="3.7109375" hidden="1" customWidth="1"/>
    <col min="34" max="34" width="9.85546875" customWidth="1"/>
    <col min="35" max="35" width="23.7109375" customWidth="1"/>
    <col min="36" max="36" width="34.28515625" customWidth="1"/>
    <col min="37" max="40" width="8.7109375" customWidth="1"/>
    <col min="41" max="41" width="132.28515625" customWidth="1"/>
    <col min="42" max="42" width="17.7109375" customWidth="1"/>
  </cols>
  <sheetData>
    <row r="1" spans="1:41" ht="43.15" customHeight="1" thickBot="1" x14ac:dyDescent="0.25">
      <c r="A1" s="1685" t="s">
        <v>3053</v>
      </c>
      <c r="B1" s="1686"/>
      <c r="C1" s="265"/>
      <c r="D1" s="266"/>
      <c r="E1" s="1737"/>
      <c r="F1" s="1738"/>
      <c r="G1" s="1738"/>
      <c r="H1" s="1739"/>
      <c r="I1" s="267"/>
      <c r="J1" s="268"/>
      <c r="K1" s="1672" t="s">
        <v>33</v>
      </c>
      <c r="L1" s="1672"/>
      <c r="M1" s="1672"/>
      <c r="N1" s="1691" t="s">
        <v>3051</v>
      </c>
      <c r="O1" s="1691"/>
      <c r="P1" s="1691"/>
      <c r="Q1" s="9"/>
      <c r="R1" s="9"/>
      <c r="S1" s="9"/>
      <c r="T1" s="9"/>
      <c r="U1" s="9"/>
      <c r="V1" s="9"/>
      <c r="W1" s="9"/>
      <c r="X1" s="9"/>
      <c r="Y1" s="9"/>
      <c r="Z1" s="9"/>
      <c r="AA1" s="9"/>
      <c r="AB1" s="9"/>
      <c r="AC1" s="9"/>
      <c r="AD1" s="1689" t="s">
        <v>2711</v>
      </c>
      <c r="AE1" s="1689"/>
      <c r="AF1" s="294"/>
      <c r="AG1" s="295"/>
      <c r="AH1" s="1690">
        <f>E1</f>
        <v>0</v>
      </c>
      <c r="AI1" s="1690"/>
      <c r="AJ1" s="1690"/>
      <c r="AK1" s="1674"/>
      <c r="AL1" s="1674"/>
      <c r="AM1" s="1674"/>
      <c r="AN1" s="1674"/>
      <c r="AO1" s="94"/>
    </row>
    <row r="2" spans="1:41" ht="43.15" customHeight="1" thickBot="1" x14ac:dyDescent="0.25">
      <c r="A2" s="1687"/>
      <c r="B2" s="1688"/>
      <c r="C2" s="269"/>
      <c r="D2" s="270"/>
      <c r="E2" s="1669"/>
      <c r="F2" s="1670"/>
      <c r="G2" s="1670"/>
      <c r="H2" s="1671"/>
      <c r="I2" s="271"/>
      <c r="J2" s="272"/>
      <c r="K2" s="1733">
        <f ca="1">'Team 1'!K2</f>
        <v>43465</v>
      </c>
      <c r="L2" s="1733"/>
      <c r="M2" s="1733"/>
      <c r="N2" s="1692" t="s">
        <v>3062</v>
      </c>
      <c r="O2" s="1692"/>
      <c r="P2" s="1694" t="s">
        <v>3052</v>
      </c>
      <c r="Q2" s="9"/>
      <c r="R2" s="9"/>
      <c r="S2" s="9"/>
      <c r="T2" s="9"/>
      <c r="U2" s="9"/>
      <c r="V2" s="9"/>
      <c r="W2" s="9"/>
      <c r="X2" s="9"/>
      <c r="Y2" s="9"/>
      <c r="Z2" s="9"/>
      <c r="AA2" s="9"/>
      <c r="AB2" s="9"/>
      <c r="AC2" s="9"/>
      <c r="AD2" s="1689"/>
      <c r="AE2" s="1689"/>
      <c r="AF2" s="296"/>
      <c r="AG2" s="297"/>
      <c r="AH2" s="1690"/>
      <c r="AI2" s="1690"/>
      <c r="AJ2" s="1690"/>
      <c r="AK2" s="1674"/>
      <c r="AL2" s="1674"/>
      <c r="AM2" s="1674"/>
      <c r="AN2" s="1674"/>
      <c r="AO2" s="94"/>
    </row>
    <row r="3" spans="1:41" ht="43.15" customHeight="1" thickBot="1" x14ac:dyDescent="0.25">
      <c r="A3" s="1695" t="s">
        <v>2720</v>
      </c>
      <c r="B3" s="1696"/>
      <c r="C3" s="69"/>
      <c r="D3" s="70"/>
      <c r="E3" s="1175" t="s">
        <v>3242</v>
      </c>
      <c r="F3" s="1173" t="s">
        <v>3243</v>
      </c>
      <c r="G3" s="1173" t="s">
        <v>3244</v>
      </c>
      <c r="H3" s="1174" t="s">
        <v>3245</v>
      </c>
      <c r="I3" s="282"/>
      <c r="J3" s="71"/>
      <c r="K3" s="1704" t="s">
        <v>93</v>
      </c>
      <c r="L3" s="1705"/>
      <c r="M3" s="1745"/>
      <c r="N3" s="1692"/>
      <c r="O3" s="1692"/>
      <c r="P3" s="1694"/>
      <c r="Q3" s="9"/>
      <c r="R3" s="9"/>
      <c r="S3" s="9"/>
      <c r="T3" s="9"/>
      <c r="U3" s="9"/>
      <c r="V3" s="9"/>
      <c r="W3" s="9"/>
      <c r="X3" s="9"/>
      <c r="Y3" s="9"/>
      <c r="Z3" s="9"/>
      <c r="AA3" s="9"/>
      <c r="AB3" s="9"/>
      <c r="AC3" s="9"/>
      <c r="AD3" s="1702" t="s">
        <v>110</v>
      </c>
      <c r="AE3" s="1703"/>
      <c r="AF3" s="298"/>
      <c r="AG3" s="299"/>
      <c r="AH3" s="300" t="s">
        <v>32</v>
      </c>
      <c r="AI3" s="292" t="s">
        <v>91</v>
      </c>
      <c r="AJ3" s="292" t="s">
        <v>92</v>
      </c>
      <c r="AK3" s="1674"/>
      <c r="AL3" s="1674"/>
      <c r="AM3" s="1674"/>
      <c r="AN3" s="1674"/>
      <c r="AO3" s="94"/>
    </row>
    <row r="4" spans="1:41" ht="20.45" customHeight="1" x14ac:dyDescent="0.2">
      <c r="A4" s="28">
        <v>1</v>
      </c>
      <c r="B4" s="29" t="s">
        <v>70</v>
      </c>
      <c r="C4" s="29" t="s">
        <v>94</v>
      </c>
      <c r="D4" s="239">
        <f>'Team 1'!D4</f>
        <v>16</v>
      </c>
      <c r="E4" s="722"/>
      <c r="F4" s="722"/>
      <c r="G4" s="722"/>
      <c r="H4" s="842"/>
      <c r="I4" s="253" t="str">
        <f>CONCATENATE(F4," ",G4)</f>
        <v xml:space="preserve"> </v>
      </c>
      <c r="J4" s="60" t="str">
        <f>CONCATENATE(G4,",",F4)</f>
        <v>,</v>
      </c>
      <c r="K4" s="57">
        <f t="shared" ref="K4:K35" si="0">IF(H4=0,0,IF(COUNTBLANK(H4)=1,"",ROUNDDOWN((K$2-H4)/365.25,0)))</f>
        <v>0</v>
      </c>
      <c r="L4" s="30" t="str">
        <f>(TEXT(H4,"DDMMYY"))</f>
        <v>000100</v>
      </c>
      <c r="M4" s="58">
        <f>IF(K4=0,0,IF(K4&lt;9,"TOO YOUNG",IF(K4&lt;60,"OK","BIT OLD MAYBE")))</f>
        <v>0</v>
      </c>
      <c r="N4" s="1692"/>
      <c r="O4" s="1692"/>
      <c r="P4" s="1694"/>
      <c r="Q4" s="9"/>
      <c r="R4" s="9"/>
      <c r="S4" s="9"/>
      <c r="T4" s="9"/>
      <c r="U4" s="9"/>
      <c r="V4" s="9"/>
      <c r="W4" s="9"/>
      <c r="X4" s="9"/>
      <c r="Y4" s="9"/>
      <c r="Z4" s="9"/>
      <c r="AA4" s="9"/>
      <c r="AB4" s="9"/>
      <c r="AC4" s="9"/>
      <c r="AD4" s="290">
        <v>1</v>
      </c>
      <c r="AE4" s="72" t="s">
        <v>70</v>
      </c>
      <c r="AF4" s="72" t="s">
        <v>94</v>
      </c>
      <c r="AG4" s="73">
        <v>16</v>
      </c>
      <c r="AH4" s="293">
        <f>E4</f>
        <v>0</v>
      </c>
      <c r="AI4" s="293">
        <f t="shared" ref="AI4:AJ19" si="1">F4</f>
        <v>0</v>
      </c>
      <c r="AJ4" s="293">
        <f t="shared" si="1"/>
        <v>0</v>
      </c>
      <c r="AK4" s="293"/>
      <c r="AL4" s="293"/>
      <c r="AM4" s="293"/>
      <c r="AN4" s="293"/>
      <c r="AO4" s="94"/>
    </row>
    <row r="5" spans="1:41" ht="20.45" customHeight="1" x14ac:dyDescent="0.2">
      <c r="A5" s="28">
        <v>2</v>
      </c>
      <c r="B5" s="32" t="s">
        <v>71</v>
      </c>
      <c r="C5" s="32" t="s">
        <v>95</v>
      </c>
      <c r="D5" s="239">
        <f>'Team 1'!D5</f>
        <v>16</v>
      </c>
      <c r="E5" s="722"/>
      <c r="F5" s="722"/>
      <c r="G5" s="722"/>
      <c r="H5" s="842"/>
      <c r="I5" s="252" t="str">
        <f t="shared" ref="I5:I68" si="2">CONCATENATE(F5," ",G5)</f>
        <v xml:space="preserve"> </v>
      </c>
      <c r="J5" s="24" t="str">
        <f t="shared" ref="J5:J68" si="3">CONCATENATE(G5,",",F5)</f>
        <v>,</v>
      </c>
      <c r="K5" s="57">
        <f t="shared" si="0"/>
        <v>0</v>
      </c>
      <c r="L5" s="30" t="str">
        <f>(TEXT(H5,"DDMMYY"))</f>
        <v>000100</v>
      </c>
      <c r="M5" s="59">
        <f>IF(K5=0,0,IF(K5&lt;9,"TOO YOUNG",IF(K5&lt;60,"OK","BIT OLD MAYBE")))</f>
        <v>0</v>
      </c>
      <c r="N5" s="1692"/>
      <c r="O5" s="1692"/>
      <c r="P5" s="1694"/>
      <c r="Q5" s="9"/>
      <c r="R5" s="9"/>
      <c r="S5" s="9"/>
      <c r="T5" s="9"/>
      <c r="U5" s="9"/>
      <c r="V5" s="9"/>
      <c r="W5" s="9"/>
      <c r="X5" s="9"/>
      <c r="Y5" s="9"/>
      <c r="Z5" s="9"/>
      <c r="AA5" s="9"/>
      <c r="AB5" s="9"/>
      <c r="AC5" s="9"/>
      <c r="AD5" s="290">
        <v>2</v>
      </c>
      <c r="AE5" s="74" t="s">
        <v>71</v>
      </c>
      <c r="AF5" s="74" t="s">
        <v>95</v>
      </c>
      <c r="AG5" s="75">
        <v>16</v>
      </c>
      <c r="AH5" s="293">
        <f t="shared" ref="AH5:AJ68" si="4">E5</f>
        <v>0</v>
      </c>
      <c r="AI5" s="293">
        <f t="shared" si="1"/>
        <v>0</v>
      </c>
      <c r="AJ5" s="293">
        <f t="shared" si="1"/>
        <v>0</v>
      </c>
      <c r="AK5" s="293"/>
      <c r="AL5" s="293"/>
      <c r="AM5" s="293"/>
      <c r="AN5" s="293"/>
      <c r="AO5" s="94"/>
    </row>
    <row r="6" spans="1:41" ht="20.45" customHeight="1" x14ac:dyDescent="0.2">
      <c r="A6" s="1697">
        <v>3</v>
      </c>
      <c r="B6" s="1700" t="s">
        <v>34</v>
      </c>
      <c r="C6" s="41"/>
      <c r="D6" s="239">
        <f>'Team 1'!D6</f>
        <v>0</v>
      </c>
      <c r="E6" s="723"/>
      <c r="F6" s="723"/>
      <c r="G6" s="723"/>
      <c r="H6" s="839"/>
      <c r="I6" s="252" t="str">
        <f t="shared" si="2"/>
        <v xml:space="preserve"> </v>
      </c>
      <c r="J6" s="24" t="str">
        <f t="shared" si="3"/>
        <v>,</v>
      </c>
      <c r="K6" s="57">
        <f t="shared" si="0"/>
        <v>0</v>
      </c>
      <c r="L6" s="30" t="str">
        <f t="shared" ref="L6:L69" si="5">(TEXT(H6,"DDMMYY"))</f>
        <v>000100</v>
      </c>
      <c r="M6" s="51">
        <f t="shared" ref="M6:M13" si="6">IF(K6=0,0,IF(K6&lt;9,"TOO YOUNG",IF(K6&lt;12,"OK","NOT ELIGIBLE")))</f>
        <v>0</v>
      </c>
      <c r="N6" s="1692"/>
      <c r="O6" s="1692"/>
      <c r="P6" s="1694"/>
      <c r="Q6" s="9"/>
      <c r="R6" s="9"/>
      <c r="S6" s="9"/>
      <c r="T6" s="9"/>
      <c r="U6" s="9"/>
      <c r="V6" s="9"/>
      <c r="W6" s="9"/>
      <c r="X6" s="9"/>
      <c r="Y6" s="9"/>
      <c r="Z6" s="9"/>
      <c r="AA6" s="9"/>
      <c r="AB6" s="9"/>
      <c r="AC6" s="9"/>
      <c r="AD6" s="1683">
        <v>3</v>
      </c>
      <c r="AE6" s="1681" t="s">
        <v>34</v>
      </c>
      <c r="AF6" s="288"/>
      <c r="AG6" s="76"/>
      <c r="AH6" s="293">
        <f t="shared" si="4"/>
        <v>0</v>
      </c>
      <c r="AI6" s="293">
        <f t="shared" si="1"/>
        <v>0</v>
      </c>
      <c r="AJ6" s="293">
        <f t="shared" si="1"/>
        <v>0</v>
      </c>
      <c r="AK6" s="293"/>
      <c r="AL6" s="293"/>
      <c r="AM6" s="293"/>
      <c r="AN6" s="293"/>
      <c r="AO6" s="94"/>
    </row>
    <row r="7" spans="1:41" ht="20.45" customHeight="1" x14ac:dyDescent="0.2">
      <c r="A7" s="1698"/>
      <c r="B7" s="1701"/>
      <c r="C7" s="42"/>
      <c r="D7" s="239">
        <f>'Team 1'!D7</f>
        <v>0</v>
      </c>
      <c r="E7" s="723"/>
      <c r="F7" s="723"/>
      <c r="G7" s="723"/>
      <c r="H7" s="839"/>
      <c r="I7" s="252" t="str">
        <f t="shared" si="2"/>
        <v xml:space="preserve"> </v>
      </c>
      <c r="J7" s="24" t="str">
        <f t="shared" si="3"/>
        <v>,</v>
      </c>
      <c r="K7" s="57">
        <f t="shared" si="0"/>
        <v>0</v>
      </c>
      <c r="L7" s="30" t="str">
        <f t="shared" si="5"/>
        <v>000100</v>
      </c>
      <c r="M7" s="51">
        <f t="shared" si="6"/>
        <v>0</v>
      </c>
      <c r="N7" s="1692"/>
      <c r="O7" s="1692"/>
      <c r="P7" s="1694"/>
      <c r="Q7" s="9"/>
      <c r="R7" s="9"/>
      <c r="S7" s="9"/>
      <c r="T7" s="9"/>
      <c r="U7" s="9"/>
      <c r="V7" s="9"/>
      <c r="W7" s="9"/>
      <c r="X7" s="9"/>
      <c r="Y7" s="9"/>
      <c r="Z7" s="9"/>
      <c r="AA7" s="9"/>
      <c r="AB7" s="9"/>
      <c r="AC7" s="9"/>
      <c r="AD7" s="1683"/>
      <c r="AE7" s="1682"/>
      <c r="AF7" s="289"/>
      <c r="AG7" s="77"/>
      <c r="AH7" s="293">
        <f t="shared" si="4"/>
        <v>0</v>
      </c>
      <c r="AI7" s="293">
        <f t="shared" si="1"/>
        <v>0</v>
      </c>
      <c r="AJ7" s="293">
        <f t="shared" si="1"/>
        <v>0</v>
      </c>
      <c r="AK7" s="293"/>
      <c r="AL7" s="293"/>
      <c r="AM7" s="293"/>
      <c r="AN7" s="293"/>
      <c r="AO7" s="94"/>
    </row>
    <row r="8" spans="1:41" ht="20.45" customHeight="1" x14ac:dyDescent="0.2">
      <c r="A8" s="1698"/>
      <c r="B8" s="1701"/>
      <c r="C8" s="42"/>
      <c r="D8" s="239">
        <f>'Team 1'!D8</f>
        <v>0</v>
      </c>
      <c r="E8" s="723"/>
      <c r="F8" s="723"/>
      <c r="G8" s="723"/>
      <c r="H8" s="839"/>
      <c r="I8" s="252" t="str">
        <f t="shared" si="2"/>
        <v xml:space="preserve"> </v>
      </c>
      <c r="J8" s="24" t="str">
        <f t="shared" si="3"/>
        <v>,</v>
      </c>
      <c r="K8" s="57">
        <f t="shared" si="0"/>
        <v>0</v>
      </c>
      <c r="L8" s="30" t="str">
        <f t="shared" si="5"/>
        <v>000100</v>
      </c>
      <c r="M8" s="51">
        <f t="shared" si="6"/>
        <v>0</v>
      </c>
      <c r="N8" s="1692"/>
      <c r="O8" s="1692"/>
      <c r="P8" s="1694"/>
      <c r="Q8" s="9"/>
      <c r="R8" s="9"/>
      <c r="S8" s="9"/>
      <c r="T8" s="9"/>
      <c r="U8" s="9"/>
      <c r="V8" s="9"/>
      <c r="W8" s="9"/>
      <c r="X8" s="9"/>
      <c r="Y8" s="9"/>
      <c r="Z8" s="9"/>
      <c r="AA8" s="9"/>
      <c r="AB8" s="9"/>
      <c r="AC8" s="9"/>
      <c r="AD8" s="1683"/>
      <c r="AE8" s="1682"/>
      <c r="AF8" s="289"/>
      <c r="AG8" s="77"/>
      <c r="AH8" s="293">
        <f t="shared" si="4"/>
        <v>0</v>
      </c>
      <c r="AI8" s="293">
        <f t="shared" si="1"/>
        <v>0</v>
      </c>
      <c r="AJ8" s="293">
        <f t="shared" si="1"/>
        <v>0</v>
      </c>
      <c r="AK8" s="293"/>
      <c r="AL8" s="293"/>
      <c r="AM8" s="293"/>
      <c r="AN8" s="293"/>
      <c r="AO8" s="94"/>
    </row>
    <row r="9" spans="1:41" ht="20.45" customHeight="1" x14ac:dyDescent="0.2">
      <c r="A9" s="1699"/>
      <c r="B9" s="1701"/>
      <c r="C9" s="42"/>
      <c r="D9" s="239">
        <f>'Team 1'!D9</f>
        <v>0</v>
      </c>
      <c r="E9" s="723"/>
      <c r="F9" s="723"/>
      <c r="G9" s="723"/>
      <c r="H9" s="839"/>
      <c r="I9" s="252" t="str">
        <f t="shared" si="2"/>
        <v xml:space="preserve"> </v>
      </c>
      <c r="J9" s="24" t="str">
        <f t="shared" si="3"/>
        <v>,</v>
      </c>
      <c r="K9" s="57">
        <f t="shared" si="0"/>
        <v>0</v>
      </c>
      <c r="L9" s="30" t="str">
        <f t="shared" si="5"/>
        <v>000100</v>
      </c>
      <c r="M9" s="51">
        <f t="shared" si="6"/>
        <v>0</v>
      </c>
      <c r="N9" s="1692"/>
      <c r="O9" s="1692"/>
      <c r="P9" s="1694"/>
      <c r="Q9" s="9"/>
      <c r="R9" s="9"/>
      <c r="S9" s="9"/>
      <c r="T9" s="9"/>
      <c r="U9" s="9"/>
      <c r="V9" s="9"/>
      <c r="W9" s="9"/>
      <c r="X9" s="9"/>
      <c r="Y9" s="9"/>
      <c r="Z9" s="9"/>
      <c r="AA9" s="9"/>
      <c r="AB9" s="9"/>
      <c r="AC9" s="9"/>
      <c r="AD9" s="1683"/>
      <c r="AE9" s="1682"/>
      <c r="AF9" s="289"/>
      <c r="AG9" s="77"/>
      <c r="AH9" s="293">
        <f t="shared" si="4"/>
        <v>0</v>
      </c>
      <c r="AI9" s="293">
        <f t="shared" si="1"/>
        <v>0</v>
      </c>
      <c r="AJ9" s="293">
        <f t="shared" si="1"/>
        <v>0</v>
      </c>
      <c r="AK9" s="293"/>
      <c r="AL9" s="293"/>
      <c r="AM9" s="293"/>
      <c r="AN9" s="293"/>
      <c r="AO9" s="94"/>
    </row>
    <row r="10" spans="1:41" ht="20.45" customHeight="1" x14ac:dyDescent="0.2">
      <c r="A10" s="1697">
        <v>4</v>
      </c>
      <c r="B10" s="1700" t="s">
        <v>35</v>
      </c>
      <c r="C10" s="41"/>
      <c r="D10" s="239">
        <f>'Team 1'!D10</f>
        <v>0</v>
      </c>
      <c r="E10" s="723"/>
      <c r="F10" s="723"/>
      <c r="G10" s="723"/>
      <c r="H10" s="839"/>
      <c r="I10" s="252" t="str">
        <f t="shared" si="2"/>
        <v xml:space="preserve"> </v>
      </c>
      <c r="J10" s="24" t="str">
        <f t="shared" si="3"/>
        <v>,</v>
      </c>
      <c r="K10" s="57">
        <f t="shared" si="0"/>
        <v>0</v>
      </c>
      <c r="L10" s="30" t="str">
        <f t="shared" si="5"/>
        <v>000100</v>
      </c>
      <c r="M10" s="51">
        <f t="shared" si="6"/>
        <v>0</v>
      </c>
      <c r="N10" s="1692"/>
      <c r="O10" s="1692"/>
      <c r="P10" s="1694"/>
      <c r="Q10" s="9"/>
      <c r="R10" s="9"/>
      <c r="S10" s="9"/>
      <c r="T10" s="9"/>
      <c r="U10" s="9"/>
      <c r="V10" s="9"/>
      <c r="W10" s="9"/>
      <c r="X10" s="9"/>
      <c r="Y10" s="9"/>
      <c r="Z10" s="9"/>
      <c r="AA10" s="9"/>
      <c r="AB10" s="9"/>
      <c r="AC10" s="9"/>
      <c r="AD10" s="1683">
        <v>4</v>
      </c>
      <c r="AE10" s="1681" t="s">
        <v>35</v>
      </c>
      <c r="AF10" s="288"/>
      <c r="AG10" s="76"/>
      <c r="AH10" s="293">
        <f t="shared" si="4"/>
        <v>0</v>
      </c>
      <c r="AI10" s="293">
        <f t="shared" si="1"/>
        <v>0</v>
      </c>
      <c r="AJ10" s="293">
        <f t="shared" si="1"/>
        <v>0</v>
      </c>
      <c r="AK10" s="293"/>
      <c r="AL10" s="293"/>
      <c r="AM10" s="293"/>
      <c r="AN10" s="293"/>
      <c r="AO10" s="94"/>
    </row>
    <row r="11" spans="1:41" ht="20.45" customHeight="1" x14ac:dyDescent="0.2">
      <c r="A11" s="1698"/>
      <c r="B11" s="1701"/>
      <c r="C11" s="42"/>
      <c r="D11" s="239">
        <f>'Team 1'!D11</f>
        <v>0</v>
      </c>
      <c r="E11" s="723"/>
      <c r="F11" s="723"/>
      <c r="G11" s="723"/>
      <c r="H11" s="839"/>
      <c r="I11" s="252" t="str">
        <f t="shared" si="2"/>
        <v xml:space="preserve"> </v>
      </c>
      <c r="J11" s="24" t="str">
        <f t="shared" si="3"/>
        <v>,</v>
      </c>
      <c r="K11" s="57">
        <f t="shared" si="0"/>
        <v>0</v>
      </c>
      <c r="L11" s="30" t="str">
        <f t="shared" si="5"/>
        <v>000100</v>
      </c>
      <c r="M11" s="51">
        <f t="shared" si="6"/>
        <v>0</v>
      </c>
      <c r="N11" s="1692"/>
      <c r="O11" s="1692"/>
      <c r="P11" s="1694"/>
      <c r="Q11" s="9"/>
      <c r="R11" s="9"/>
      <c r="S11" s="9"/>
      <c r="T11" s="9"/>
      <c r="U11" s="9"/>
      <c r="V11" s="9"/>
      <c r="W11" s="9"/>
      <c r="X11" s="9"/>
      <c r="Y11" s="9"/>
      <c r="Z11" s="9"/>
      <c r="AA11" s="9"/>
      <c r="AB11" s="9"/>
      <c r="AC11" s="9"/>
      <c r="AD11" s="1683"/>
      <c r="AE11" s="1682"/>
      <c r="AF11" s="289"/>
      <c r="AG11" s="77"/>
      <c r="AH11" s="293">
        <f t="shared" si="4"/>
        <v>0</v>
      </c>
      <c r="AI11" s="293">
        <f t="shared" si="1"/>
        <v>0</v>
      </c>
      <c r="AJ11" s="293">
        <f t="shared" si="1"/>
        <v>0</v>
      </c>
      <c r="AK11" s="293"/>
      <c r="AL11" s="293"/>
      <c r="AM11" s="293"/>
      <c r="AN11" s="293"/>
      <c r="AO11" s="94"/>
    </row>
    <row r="12" spans="1:41" ht="20.45" customHeight="1" x14ac:dyDescent="0.2">
      <c r="A12" s="1698"/>
      <c r="B12" s="1701"/>
      <c r="C12" s="42"/>
      <c r="D12" s="239">
        <f>'Team 1'!D12</f>
        <v>0</v>
      </c>
      <c r="E12" s="723"/>
      <c r="F12" s="723"/>
      <c r="G12" s="723"/>
      <c r="H12" s="839"/>
      <c r="I12" s="252" t="str">
        <f t="shared" si="2"/>
        <v xml:space="preserve"> </v>
      </c>
      <c r="J12" s="24" t="str">
        <f t="shared" si="3"/>
        <v>,</v>
      </c>
      <c r="K12" s="57">
        <f t="shared" si="0"/>
        <v>0</v>
      </c>
      <c r="L12" s="30" t="str">
        <f t="shared" si="5"/>
        <v>000100</v>
      </c>
      <c r="M12" s="51">
        <f t="shared" si="6"/>
        <v>0</v>
      </c>
      <c r="N12" s="1692"/>
      <c r="O12" s="1692"/>
      <c r="P12" s="1694"/>
      <c r="Q12" s="9"/>
      <c r="R12" s="9"/>
      <c r="S12" s="9"/>
      <c r="T12" s="9"/>
      <c r="U12" s="9"/>
      <c r="V12" s="9"/>
      <c r="W12" s="9"/>
      <c r="X12" s="9"/>
      <c r="Y12" s="9"/>
      <c r="Z12" s="9"/>
      <c r="AA12" s="9"/>
      <c r="AB12" s="9"/>
      <c r="AC12" s="9"/>
      <c r="AD12" s="1683"/>
      <c r="AE12" s="1682"/>
      <c r="AF12" s="289"/>
      <c r="AG12" s="77"/>
      <c r="AH12" s="293">
        <f t="shared" si="4"/>
        <v>0</v>
      </c>
      <c r="AI12" s="293">
        <f t="shared" si="1"/>
        <v>0</v>
      </c>
      <c r="AJ12" s="293">
        <f t="shared" si="1"/>
        <v>0</v>
      </c>
      <c r="AK12" s="293"/>
      <c r="AL12" s="293"/>
      <c r="AM12" s="293"/>
      <c r="AN12" s="293"/>
      <c r="AO12" s="94"/>
    </row>
    <row r="13" spans="1:41" ht="20.45" customHeight="1" x14ac:dyDescent="0.2">
      <c r="A13" s="1699"/>
      <c r="B13" s="1701"/>
      <c r="C13" s="42"/>
      <c r="D13" s="239">
        <f>'Team 1'!D13</f>
        <v>0</v>
      </c>
      <c r="E13" s="723"/>
      <c r="F13" s="723"/>
      <c r="G13" s="723"/>
      <c r="H13" s="839"/>
      <c r="I13" s="252" t="str">
        <f t="shared" si="2"/>
        <v xml:space="preserve"> </v>
      </c>
      <c r="J13" s="24" t="str">
        <f t="shared" si="3"/>
        <v>,</v>
      </c>
      <c r="K13" s="57">
        <f t="shared" si="0"/>
        <v>0</v>
      </c>
      <c r="L13" s="30" t="str">
        <f t="shared" si="5"/>
        <v>000100</v>
      </c>
      <c r="M13" s="51">
        <f t="shared" si="6"/>
        <v>0</v>
      </c>
      <c r="N13" s="1692"/>
      <c r="O13" s="1692"/>
      <c r="P13" s="1694"/>
      <c r="Q13" s="9"/>
      <c r="R13" s="9"/>
      <c r="S13" s="9"/>
      <c r="T13" s="9"/>
      <c r="U13" s="9"/>
      <c r="V13" s="9"/>
      <c r="W13" s="9"/>
      <c r="X13" s="9"/>
      <c r="Y13" s="9"/>
      <c r="Z13" s="9"/>
      <c r="AA13" s="9"/>
      <c r="AB13" s="9"/>
      <c r="AC13" s="9"/>
      <c r="AD13" s="1683"/>
      <c r="AE13" s="1682"/>
      <c r="AF13" s="289"/>
      <c r="AG13" s="77"/>
      <c r="AH13" s="293">
        <f t="shared" si="4"/>
        <v>0</v>
      </c>
      <c r="AI13" s="293">
        <f t="shared" si="1"/>
        <v>0</v>
      </c>
      <c r="AJ13" s="293">
        <f t="shared" si="1"/>
        <v>0</v>
      </c>
      <c r="AK13" s="293"/>
      <c r="AL13" s="293"/>
      <c r="AM13" s="293"/>
      <c r="AN13" s="293"/>
      <c r="AO13" s="94"/>
    </row>
    <row r="14" spans="1:41" ht="20.45" customHeight="1" x14ac:dyDescent="0.2">
      <c r="A14" s="1706">
        <v>5</v>
      </c>
      <c r="B14" s="1717" t="s">
        <v>46</v>
      </c>
      <c r="C14" s="44"/>
      <c r="D14" s="239">
        <f>'Team 1'!D14</f>
        <v>0</v>
      </c>
      <c r="E14" s="723"/>
      <c r="F14" s="723"/>
      <c r="G14" s="723"/>
      <c r="H14" s="839"/>
      <c r="I14" s="252" t="str">
        <f t="shared" si="2"/>
        <v xml:space="preserve"> </v>
      </c>
      <c r="J14" s="24" t="str">
        <f t="shared" si="3"/>
        <v>,</v>
      </c>
      <c r="K14" s="57">
        <f t="shared" si="0"/>
        <v>0</v>
      </c>
      <c r="L14" s="30" t="str">
        <f t="shared" si="5"/>
        <v>000100</v>
      </c>
      <c r="M14" s="51">
        <f t="shared" ref="M14:M21" si="7">IF(K14=0,0,IF(K14&lt;9,"TOO YOUNG",IF(K14&lt;14,"OK","NOT ELIGIBLE")))</f>
        <v>0</v>
      </c>
      <c r="N14" s="1692"/>
      <c r="O14" s="1692"/>
      <c r="P14" s="1694"/>
      <c r="Q14" s="9"/>
      <c r="R14" s="9"/>
      <c r="S14" s="9"/>
      <c r="T14" s="9"/>
      <c r="U14" s="9"/>
      <c r="V14" s="9"/>
      <c r="W14" s="9"/>
      <c r="X14" s="9"/>
      <c r="Y14" s="9"/>
      <c r="Z14" s="9"/>
      <c r="AA14" s="9"/>
      <c r="AB14" s="9"/>
      <c r="AC14" s="9"/>
      <c r="AD14" s="1683">
        <v>5</v>
      </c>
      <c r="AE14" s="1681" t="s">
        <v>46</v>
      </c>
      <c r="AF14" s="288"/>
      <c r="AG14" s="76"/>
      <c r="AH14" s="293">
        <f t="shared" si="4"/>
        <v>0</v>
      </c>
      <c r="AI14" s="293">
        <f t="shared" si="1"/>
        <v>0</v>
      </c>
      <c r="AJ14" s="293">
        <f t="shared" si="1"/>
        <v>0</v>
      </c>
      <c r="AK14" s="293"/>
      <c r="AL14" s="293"/>
      <c r="AM14" s="293"/>
      <c r="AN14" s="293"/>
      <c r="AO14" s="94"/>
    </row>
    <row r="15" spans="1:41" ht="20.45" customHeight="1" x14ac:dyDescent="0.2">
      <c r="A15" s="1707"/>
      <c r="B15" s="1718"/>
      <c r="C15" s="45"/>
      <c r="D15" s="239">
        <f>'Team 1'!D15</f>
        <v>0</v>
      </c>
      <c r="E15" s="723"/>
      <c r="F15" s="723"/>
      <c r="G15" s="723"/>
      <c r="H15" s="839"/>
      <c r="I15" s="252" t="str">
        <f t="shared" si="2"/>
        <v xml:space="preserve"> </v>
      </c>
      <c r="J15" s="24" t="str">
        <f t="shared" si="3"/>
        <v>,</v>
      </c>
      <c r="K15" s="57">
        <f t="shared" si="0"/>
        <v>0</v>
      </c>
      <c r="L15" s="30" t="str">
        <f t="shared" si="5"/>
        <v>000100</v>
      </c>
      <c r="M15" s="51">
        <f t="shared" si="7"/>
        <v>0</v>
      </c>
      <c r="N15" s="1692"/>
      <c r="O15" s="1692"/>
      <c r="P15" s="1694"/>
      <c r="Q15" s="9"/>
      <c r="R15" s="9"/>
      <c r="S15" s="9"/>
      <c r="T15" s="9"/>
      <c r="U15" s="9"/>
      <c r="V15" s="9"/>
      <c r="W15" s="9"/>
      <c r="X15" s="9"/>
      <c r="Y15" s="9"/>
      <c r="Z15" s="9"/>
      <c r="AA15" s="9"/>
      <c r="AB15" s="9"/>
      <c r="AC15" s="9"/>
      <c r="AD15" s="1683"/>
      <c r="AE15" s="1682"/>
      <c r="AF15" s="289"/>
      <c r="AG15" s="77"/>
      <c r="AH15" s="293">
        <f t="shared" si="4"/>
        <v>0</v>
      </c>
      <c r="AI15" s="293">
        <f t="shared" si="1"/>
        <v>0</v>
      </c>
      <c r="AJ15" s="293">
        <f t="shared" si="1"/>
        <v>0</v>
      </c>
      <c r="AK15" s="293"/>
      <c r="AL15" s="293"/>
      <c r="AM15" s="293"/>
      <c r="AN15" s="293"/>
      <c r="AO15" s="94"/>
    </row>
    <row r="16" spans="1:41" ht="20.45" customHeight="1" x14ac:dyDescent="0.2">
      <c r="A16" s="1707"/>
      <c r="B16" s="1718"/>
      <c r="C16" s="45"/>
      <c r="D16" s="239">
        <f>'Team 1'!D16</f>
        <v>0</v>
      </c>
      <c r="E16" s="723"/>
      <c r="F16" s="723"/>
      <c r="G16" s="723"/>
      <c r="H16" s="839"/>
      <c r="I16" s="252" t="str">
        <f t="shared" si="2"/>
        <v xml:space="preserve"> </v>
      </c>
      <c r="J16" s="24" t="str">
        <f t="shared" si="3"/>
        <v>,</v>
      </c>
      <c r="K16" s="57">
        <f t="shared" si="0"/>
        <v>0</v>
      </c>
      <c r="L16" s="30" t="str">
        <f t="shared" si="5"/>
        <v>000100</v>
      </c>
      <c r="M16" s="51">
        <f t="shared" si="7"/>
        <v>0</v>
      </c>
      <c r="N16" s="1692"/>
      <c r="O16" s="1692"/>
      <c r="P16" s="1694"/>
      <c r="Q16" s="9"/>
      <c r="R16" s="9"/>
      <c r="S16" s="9"/>
      <c r="T16" s="9"/>
      <c r="U16" s="9"/>
      <c r="V16" s="9"/>
      <c r="W16" s="9"/>
      <c r="X16" s="9"/>
      <c r="Y16" s="9"/>
      <c r="Z16" s="9"/>
      <c r="AA16" s="9"/>
      <c r="AB16" s="9"/>
      <c r="AC16" s="9"/>
      <c r="AD16" s="1683"/>
      <c r="AE16" s="1682"/>
      <c r="AF16" s="289"/>
      <c r="AG16" s="77"/>
      <c r="AH16" s="293">
        <f t="shared" si="4"/>
        <v>0</v>
      </c>
      <c r="AI16" s="293">
        <f t="shared" si="1"/>
        <v>0</v>
      </c>
      <c r="AJ16" s="293">
        <f t="shared" si="1"/>
        <v>0</v>
      </c>
      <c r="AK16" s="293"/>
      <c r="AL16" s="293"/>
      <c r="AM16" s="293"/>
      <c r="AN16" s="293"/>
      <c r="AO16" s="94"/>
    </row>
    <row r="17" spans="1:41" ht="20.45" customHeight="1" thickBot="1" x14ac:dyDescent="0.25">
      <c r="A17" s="1708"/>
      <c r="B17" s="1718"/>
      <c r="C17" s="45"/>
      <c r="D17" s="239">
        <f>'Team 1'!D17</f>
        <v>0</v>
      </c>
      <c r="E17" s="723"/>
      <c r="F17" s="723"/>
      <c r="G17" s="723"/>
      <c r="H17" s="839"/>
      <c r="I17" s="252" t="str">
        <f t="shared" si="2"/>
        <v xml:space="preserve"> </v>
      </c>
      <c r="J17" s="24" t="str">
        <f t="shared" si="3"/>
        <v>,</v>
      </c>
      <c r="K17" s="57">
        <f t="shared" si="0"/>
        <v>0</v>
      </c>
      <c r="L17" s="30" t="str">
        <f t="shared" si="5"/>
        <v>000100</v>
      </c>
      <c r="M17" s="51">
        <f t="shared" si="7"/>
        <v>0</v>
      </c>
      <c r="N17" s="1693"/>
      <c r="O17" s="1693"/>
      <c r="P17" s="1694"/>
      <c r="Q17" s="9"/>
      <c r="R17" s="9"/>
      <c r="S17" s="9"/>
      <c r="T17" s="9"/>
      <c r="U17" s="9"/>
      <c r="V17" s="9"/>
      <c r="W17" s="9"/>
      <c r="X17" s="9"/>
      <c r="Y17" s="9"/>
      <c r="Z17" s="9"/>
      <c r="AA17" s="9"/>
      <c r="AB17" s="9"/>
      <c r="AC17" s="9"/>
      <c r="AD17" s="1683"/>
      <c r="AE17" s="1682"/>
      <c r="AF17" s="289"/>
      <c r="AG17" s="77"/>
      <c r="AH17" s="293">
        <f t="shared" si="4"/>
        <v>0</v>
      </c>
      <c r="AI17" s="293">
        <f t="shared" si="1"/>
        <v>0</v>
      </c>
      <c r="AJ17" s="293">
        <f t="shared" si="1"/>
        <v>0</v>
      </c>
      <c r="AK17" s="293"/>
      <c r="AL17" s="293"/>
      <c r="AM17" s="293"/>
      <c r="AN17" s="293"/>
      <c r="AO17" s="94"/>
    </row>
    <row r="18" spans="1:41" ht="20.45" customHeight="1" thickTop="1" x14ac:dyDescent="0.2">
      <c r="A18" s="1706">
        <v>6</v>
      </c>
      <c r="B18" s="1717" t="s">
        <v>47</v>
      </c>
      <c r="C18" s="44"/>
      <c r="D18" s="239">
        <f>'Team 1'!D18</f>
        <v>0</v>
      </c>
      <c r="E18" s="723"/>
      <c r="F18" s="723"/>
      <c r="G18" s="723"/>
      <c r="H18" s="839"/>
      <c r="I18" s="252" t="str">
        <f t="shared" si="2"/>
        <v xml:space="preserve"> </v>
      </c>
      <c r="J18" s="24" t="str">
        <f t="shared" si="3"/>
        <v>,</v>
      </c>
      <c r="K18" s="57">
        <f t="shared" si="0"/>
        <v>0</v>
      </c>
      <c r="L18" s="30" t="str">
        <f t="shared" si="5"/>
        <v>000100</v>
      </c>
      <c r="M18" s="51">
        <f t="shared" si="7"/>
        <v>0</v>
      </c>
      <c r="N18" s="1675" t="s">
        <v>2753</v>
      </c>
      <c r="O18" s="1678" t="s">
        <v>2754</v>
      </c>
      <c r="P18" s="1684" t="s">
        <v>2834</v>
      </c>
      <c r="Q18" s="9"/>
      <c r="R18" s="9"/>
      <c r="S18" s="9"/>
      <c r="T18" s="9"/>
      <c r="U18" s="9"/>
      <c r="V18" s="9"/>
      <c r="W18" s="9"/>
      <c r="X18" s="9"/>
      <c r="Y18" s="9"/>
      <c r="Z18" s="9"/>
      <c r="AA18" s="9"/>
      <c r="AB18" s="9"/>
      <c r="AC18" s="9"/>
      <c r="AD18" s="1683">
        <v>6</v>
      </c>
      <c r="AE18" s="1681" t="s">
        <v>47</v>
      </c>
      <c r="AF18" s="288"/>
      <c r="AG18" s="76"/>
      <c r="AH18" s="293">
        <f t="shared" si="4"/>
        <v>0</v>
      </c>
      <c r="AI18" s="293">
        <f t="shared" si="1"/>
        <v>0</v>
      </c>
      <c r="AJ18" s="293">
        <f t="shared" si="1"/>
        <v>0</v>
      </c>
      <c r="AK18" s="293"/>
      <c r="AL18" s="293"/>
      <c r="AM18" s="293"/>
      <c r="AN18" s="293"/>
      <c r="AO18" s="94"/>
    </row>
    <row r="19" spans="1:41" ht="20.45" customHeight="1" x14ac:dyDescent="0.2">
      <c r="A19" s="1707"/>
      <c r="B19" s="1718"/>
      <c r="C19" s="45"/>
      <c r="D19" s="239">
        <f>'Team 1'!D19</f>
        <v>0</v>
      </c>
      <c r="E19" s="723"/>
      <c r="F19" s="723"/>
      <c r="G19" s="723"/>
      <c r="H19" s="839"/>
      <c r="I19" s="252" t="str">
        <f t="shared" si="2"/>
        <v xml:space="preserve"> </v>
      </c>
      <c r="J19" s="24" t="str">
        <f t="shared" si="3"/>
        <v>,</v>
      </c>
      <c r="K19" s="57">
        <f t="shared" si="0"/>
        <v>0</v>
      </c>
      <c r="L19" s="30" t="str">
        <f t="shared" si="5"/>
        <v>000100</v>
      </c>
      <c r="M19" s="51">
        <f t="shared" si="7"/>
        <v>0</v>
      </c>
      <c r="N19" s="1676"/>
      <c r="O19" s="1679"/>
      <c r="P19" s="1684"/>
      <c r="Q19" s="9"/>
      <c r="R19" s="9"/>
      <c r="S19" s="9"/>
      <c r="T19" s="9"/>
      <c r="U19" s="9"/>
      <c r="V19" s="9"/>
      <c r="W19" s="9"/>
      <c r="X19" s="9"/>
      <c r="Y19" s="9"/>
      <c r="Z19" s="9"/>
      <c r="AA19" s="9"/>
      <c r="AB19" s="9"/>
      <c r="AC19" s="9"/>
      <c r="AD19" s="1683"/>
      <c r="AE19" s="1682"/>
      <c r="AF19" s="289"/>
      <c r="AG19" s="77"/>
      <c r="AH19" s="293">
        <f t="shared" si="4"/>
        <v>0</v>
      </c>
      <c r="AI19" s="293">
        <f t="shared" si="1"/>
        <v>0</v>
      </c>
      <c r="AJ19" s="293">
        <f t="shared" si="1"/>
        <v>0</v>
      </c>
      <c r="AK19" s="293"/>
      <c r="AL19" s="293"/>
      <c r="AM19" s="293"/>
      <c r="AN19" s="293"/>
      <c r="AO19" s="94"/>
    </row>
    <row r="20" spans="1:41" ht="20.45" customHeight="1" x14ac:dyDescent="0.2">
      <c r="A20" s="1707"/>
      <c r="B20" s="1718"/>
      <c r="C20" s="45"/>
      <c r="D20" s="239">
        <f>'Team 1'!D20</f>
        <v>0</v>
      </c>
      <c r="E20" s="723"/>
      <c r="F20" s="723"/>
      <c r="G20" s="723"/>
      <c r="H20" s="839"/>
      <c r="I20" s="252" t="str">
        <f t="shared" si="2"/>
        <v xml:space="preserve"> </v>
      </c>
      <c r="J20" s="24" t="str">
        <f t="shared" si="3"/>
        <v>,</v>
      </c>
      <c r="K20" s="57">
        <f t="shared" si="0"/>
        <v>0</v>
      </c>
      <c r="L20" s="30" t="str">
        <f t="shared" si="5"/>
        <v>000100</v>
      </c>
      <c r="M20" s="51">
        <f t="shared" si="7"/>
        <v>0</v>
      </c>
      <c r="N20" s="1676"/>
      <c r="O20" s="1679"/>
      <c r="P20" s="1684"/>
      <c r="Q20" s="9"/>
      <c r="R20" s="9"/>
      <c r="S20" s="9"/>
      <c r="T20" s="9"/>
      <c r="U20" s="9"/>
      <c r="V20" s="9"/>
      <c r="W20" s="9"/>
      <c r="X20" s="9"/>
      <c r="Y20" s="9"/>
      <c r="Z20" s="9"/>
      <c r="AA20" s="9"/>
      <c r="AB20" s="9"/>
      <c r="AC20" s="9"/>
      <c r="AD20" s="1683"/>
      <c r="AE20" s="1682"/>
      <c r="AF20" s="289"/>
      <c r="AG20" s="77"/>
      <c r="AH20" s="293">
        <f t="shared" si="4"/>
        <v>0</v>
      </c>
      <c r="AI20" s="293">
        <f t="shared" si="4"/>
        <v>0</v>
      </c>
      <c r="AJ20" s="293">
        <f t="shared" si="4"/>
        <v>0</v>
      </c>
      <c r="AK20" s="293"/>
      <c r="AL20" s="293"/>
      <c r="AM20" s="293"/>
      <c r="AN20" s="293"/>
      <c r="AO20" s="94"/>
    </row>
    <row r="21" spans="1:41" ht="20.45" customHeight="1" thickBot="1" x14ac:dyDescent="0.25">
      <c r="A21" s="1708"/>
      <c r="B21" s="1718"/>
      <c r="C21" s="45"/>
      <c r="D21" s="239">
        <f>'Team 1'!D21</f>
        <v>0</v>
      </c>
      <c r="E21" s="723"/>
      <c r="F21" s="723"/>
      <c r="G21" s="723"/>
      <c r="H21" s="839"/>
      <c r="I21" s="252" t="str">
        <f t="shared" si="2"/>
        <v xml:space="preserve"> </v>
      </c>
      <c r="J21" s="24" t="str">
        <f t="shared" si="3"/>
        <v>,</v>
      </c>
      <c r="K21" s="57">
        <f t="shared" si="0"/>
        <v>0</v>
      </c>
      <c r="L21" s="30" t="str">
        <f t="shared" si="5"/>
        <v>000100</v>
      </c>
      <c r="M21" s="51">
        <f t="shared" si="7"/>
        <v>0</v>
      </c>
      <c r="N21" s="1677"/>
      <c r="O21" s="1680"/>
      <c r="P21" s="1684"/>
      <c r="Q21" s="9"/>
      <c r="R21" s="9"/>
      <c r="S21" s="9"/>
      <c r="T21" s="9"/>
      <c r="U21" s="9"/>
      <c r="V21" s="9"/>
      <c r="W21" s="9"/>
      <c r="X21" s="9"/>
      <c r="Y21" s="9"/>
      <c r="Z21" s="9"/>
      <c r="AA21" s="9"/>
      <c r="AB21" s="9"/>
      <c r="AC21" s="9"/>
      <c r="AD21" s="1683"/>
      <c r="AE21" s="1682"/>
      <c r="AF21" s="289"/>
      <c r="AG21" s="77"/>
      <c r="AH21" s="293">
        <f t="shared" si="4"/>
        <v>0</v>
      </c>
      <c r="AI21" s="293">
        <f t="shared" si="4"/>
        <v>0</v>
      </c>
      <c r="AJ21" s="293">
        <f t="shared" si="4"/>
        <v>0</v>
      </c>
      <c r="AK21" s="293"/>
      <c r="AL21" s="293"/>
      <c r="AM21" s="293"/>
      <c r="AN21" s="293"/>
      <c r="AO21" s="94"/>
    </row>
    <row r="22" spans="1:41" ht="20.45" customHeight="1" thickTop="1" x14ac:dyDescent="0.2">
      <c r="A22" s="1719">
        <v>7</v>
      </c>
      <c r="B22" s="1715" t="s">
        <v>58</v>
      </c>
      <c r="C22" s="46"/>
      <c r="D22" s="239">
        <f>'Team 1'!D22</f>
        <v>0</v>
      </c>
      <c r="E22" s="723"/>
      <c r="F22" s="723"/>
      <c r="G22" s="723"/>
      <c r="H22" s="839"/>
      <c r="I22" s="252" t="str">
        <f t="shared" si="2"/>
        <v xml:space="preserve"> </v>
      </c>
      <c r="J22" s="24" t="str">
        <f t="shared" si="3"/>
        <v>,</v>
      </c>
      <c r="K22" s="57">
        <f t="shared" si="0"/>
        <v>0</v>
      </c>
      <c r="L22" s="30" t="str">
        <f t="shared" si="5"/>
        <v>000100</v>
      </c>
      <c r="M22" s="51">
        <f t="shared" ref="M22:M29" si="8">IF(K22=0,0,IF(K22&lt;9,"TOO YOUNG",IF(K22&lt;16,"OK","NOT ELIGIBLE")))</f>
        <v>0</v>
      </c>
      <c r="N22" s="1728" t="str">
        <f>'Gala Setup'!S4</f>
        <v>NASL.2018</v>
      </c>
      <c r="O22" s="1728"/>
      <c r="P22" s="1728"/>
      <c r="Q22" s="9"/>
      <c r="R22" s="9"/>
      <c r="S22" s="9"/>
      <c r="T22" s="9"/>
      <c r="U22" s="9"/>
      <c r="V22" s="9"/>
      <c r="W22" s="9"/>
      <c r="X22" s="9"/>
      <c r="Y22" s="9"/>
      <c r="Z22" s="9"/>
      <c r="AA22" s="9"/>
      <c r="AB22" s="9"/>
      <c r="AC22" s="9"/>
      <c r="AD22" s="1683">
        <v>7</v>
      </c>
      <c r="AE22" s="1681" t="s">
        <v>58</v>
      </c>
      <c r="AF22" s="288"/>
      <c r="AG22" s="76"/>
      <c r="AH22" s="293">
        <f t="shared" si="4"/>
        <v>0</v>
      </c>
      <c r="AI22" s="293">
        <f t="shared" si="4"/>
        <v>0</v>
      </c>
      <c r="AJ22" s="293">
        <f t="shared" si="4"/>
        <v>0</v>
      </c>
      <c r="AK22" s="293"/>
      <c r="AL22" s="293"/>
      <c r="AM22" s="293"/>
      <c r="AN22" s="293"/>
      <c r="AO22" s="94"/>
    </row>
    <row r="23" spans="1:41" ht="20.45" customHeight="1" x14ac:dyDescent="0.2">
      <c r="A23" s="1720"/>
      <c r="B23" s="1716"/>
      <c r="C23" s="43"/>
      <c r="D23" s="239">
        <f>'Team 1'!D23</f>
        <v>0</v>
      </c>
      <c r="E23" s="723"/>
      <c r="F23" s="723"/>
      <c r="G23" s="723"/>
      <c r="H23" s="839"/>
      <c r="I23" s="252" t="str">
        <f t="shared" si="2"/>
        <v xml:space="preserve"> </v>
      </c>
      <c r="J23" s="24" t="str">
        <f t="shared" si="3"/>
        <v>,</v>
      </c>
      <c r="K23" s="57">
        <f t="shared" si="0"/>
        <v>0</v>
      </c>
      <c r="L23" s="30" t="str">
        <f t="shared" si="5"/>
        <v>000100</v>
      </c>
      <c r="M23" s="51">
        <f t="shared" si="8"/>
        <v>0</v>
      </c>
      <c r="N23" s="1728"/>
      <c r="O23" s="1728"/>
      <c r="P23" s="1728"/>
      <c r="Q23" s="9"/>
      <c r="R23" s="9"/>
      <c r="S23" s="9"/>
      <c r="T23" s="9"/>
      <c r="U23" s="9"/>
      <c r="V23" s="9"/>
      <c r="W23" s="9"/>
      <c r="X23" s="9"/>
      <c r="Y23" s="9"/>
      <c r="Z23" s="9"/>
      <c r="AA23" s="9"/>
      <c r="AB23" s="9"/>
      <c r="AC23" s="9"/>
      <c r="AD23" s="1683"/>
      <c r="AE23" s="1682"/>
      <c r="AF23" s="289"/>
      <c r="AG23" s="77"/>
      <c r="AH23" s="293">
        <f t="shared" si="4"/>
        <v>0</v>
      </c>
      <c r="AI23" s="293">
        <f t="shared" si="4"/>
        <v>0</v>
      </c>
      <c r="AJ23" s="293">
        <f t="shared" si="4"/>
        <v>0</v>
      </c>
      <c r="AK23" s="293"/>
      <c r="AL23" s="293"/>
      <c r="AM23" s="293"/>
      <c r="AN23" s="293"/>
      <c r="AO23" s="94"/>
    </row>
    <row r="24" spans="1:41" ht="20.45" customHeight="1" x14ac:dyDescent="0.2">
      <c r="A24" s="1720"/>
      <c r="B24" s="1716"/>
      <c r="C24" s="43"/>
      <c r="D24" s="239">
        <f>'Team 1'!D24</f>
        <v>0</v>
      </c>
      <c r="E24" s="723"/>
      <c r="F24" s="723"/>
      <c r="G24" s="723"/>
      <c r="H24" s="839"/>
      <c r="I24" s="252" t="str">
        <f t="shared" si="2"/>
        <v xml:space="preserve"> </v>
      </c>
      <c r="J24" s="24" t="str">
        <f t="shared" si="3"/>
        <v>,</v>
      </c>
      <c r="K24" s="57">
        <f t="shared" si="0"/>
        <v>0</v>
      </c>
      <c r="L24" s="30" t="str">
        <f t="shared" si="5"/>
        <v>000100</v>
      </c>
      <c r="M24" s="51">
        <f t="shared" si="8"/>
        <v>0</v>
      </c>
      <c r="N24" s="384"/>
      <c r="O24" s="94"/>
      <c r="P24" s="94"/>
      <c r="Q24" s="9"/>
      <c r="R24" s="9"/>
      <c r="S24" s="9"/>
      <c r="T24" s="9"/>
      <c r="U24" s="9"/>
      <c r="V24" s="9"/>
      <c r="W24" s="9"/>
      <c r="X24" s="9"/>
      <c r="Y24" s="9"/>
      <c r="Z24" s="9"/>
      <c r="AA24" s="9"/>
      <c r="AB24" s="9"/>
      <c r="AC24" s="9"/>
      <c r="AD24" s="1683"/>
      <c r="AE24" s="1682"/>
      <c r="AF24" s="289"/>
      <c r="AG24" s="77"/>
      <c r="AH24" s="293">
        <f t="shared" si="4"/>
        <v>0</v>
      </c>
      <c r="AI24" s="293">
        <f t="shared" si="4"/>
        <v>0</v>
      </c>
      <c r="AJ24" s="293">
        <f t="shared" si="4"/>
        <v>0</v>
      </c>
      <c r="AK24" s="293"/>
      <c r="AL24" s="293"/>
      <c r="AM24" s="293"/>
      <c r="AN24" s="293"/>
      <c r="AO24" s="94"/>
    </row>
    <row r="25" spans="1:41" ht="20.45" customHeight="1" x14ac:dyDescent="0.2">
      <c r="A25" s="1721"/>
      <c r="B25" s="1716"/>
      <c r="C25" s="43"/>
      <c r="D25" s="239">
        <f>'Team 1'!D25</f>
        <v>0</v>
      </c>
      <c r="E25" s="723"/>
      <c r="F25" s="723"/>
      <c r="G25" s="723"/>
      <c r="H25" s="839"/>
      <c r="I25" s="252" t="str">
        <f t="shared" si="2"/>
        <v xml:space="preserve"> </v>
      </c>
      <c r="J25" s="24" t="str">
        <f t="shared" si="3"/>
        <v>,</v>
      </c>
      <c r="K25" s="57">
        <f t="shared" si="0"/>
        <v>0</v>
      </c>
      <c r="L25" s="30" t="str">
        <f t="shared" si="5"/>
        <v>000100</v>
      </c>
      <c r="M25" s="51">
        <f t="shared" si="8"/>
        <v>0</v>
      </c>
      <c r="N25" s="384"/>
      <c r="O25" s="94"/>
      <c r="P25" s="94"/>
      <c r="Q25" s="9"/>
      <c r="R25" s="9"/>
      <c r="S25" s="9"/>
      <c r="T25" s="9"/>
      <c r="U25" s="9"/>
      <c r="V25" s="9"/>
      <c r="W25" s="9"/>
      <c r="X25" s="9"/>
      <c r="Y25" s="9"/>
      <c r="Z25" s="9"/>
      <c r="AA25" s="9"/>
      <c r="AB25" s="9"/>
      <c r="AC25" s="9"/>
      <c r="AD25" s="1683"/>
      <c r="AE25" s="1682"/>
      <c r="AF25" s="289"/>
      <c r="AG25" s="77"/>
      <c r="AH25" s="293">
        <f t="shared" si="4"/>
        <v>0</v>
      </c>
      <c r="AI25" s="293">
        <f t="shared" si="4"/>
        <v>0</v>
      </c>
      <c r="AJ25" s="293">
        <f t="shared" si="4"/>
        <v>0</v>
      </c>
      <c r="AK25" s="293"/>
      <c r="AL25" s="293"/>
      <c r="AM25" s="293"/>
      <c r="AN25" s="293"/>
      <c r="AO25" s="94"/>
    </row>
    <row r="26" spans="1:41" ht="20.45" customHeight="1" x14ac:dyDescent="0.2">
      <c r="A26" s="1719">
        <v>8</v>
      </c>
      <c r="B26" s="1715" t="s">
        <v>59</v>
      </c>
      <c r="C26" s="46"/>
      <c r="D26" s="239">
        <f>'Team 1'!D26</f>
        <v>0</v>
      </c>
      <c r="E26" s="723"/>
      <c r="F26" s="723"/>
      <c r="G26" s="723"/>
      <c r="H26" s="839"/>
      <c r="I26" s="252" t="str">
        <f t="shared" si="2"/>
        <v xml:space="preserve"> </v>
      </c>
      <c r="J26" s="24" t="str">
        <f t="shared" si="3"/>
        <v>,</v>
      </c>
      <c r="K26" s="57">
        <f t="shared" si="0"/>
        <v>0</v>
      </c>
      <c r="L26" s="30" t="str">
        <f t="shared" si="5"/>
        <v>000100</v>
      </c>
      <c r="M26" s="50">
        <f t="shared" si="8"/>
        <v>0</v>
      </c>
      <c r="N26" s="21"/>
      <c r="O26" s="94"/>
      <c r="P26" s="94"/>
      <c r="Q26" s="9"/>
      <c r="R26" s="9"/>
      <c r="S26" s="9"/>
      <c r="T26" s="9"/>
      <c r="U26" s="9"/>
      <c r="V26" s="9"/>
      <c r="W26" s="9"/>
      <c r="X26" s="9"/>
      <c r="Y26" s="9"/>
      <c r="Z26" s="9"/>
      <c r="AA26" s="9"/>
      <c r="AB26" s="9"/>
      <c r="AC26" s="9"/>
      <c r="AD26" s="1683">
        <v>8</v>
      </c>
      <c r="AE26" s="1681" t="s">
        <v>59</v>
      </c>
      <c r="AF26" s="288"/>
      <c r="AG26" s="76"/>
      <c r="AH26" s="293">
        <f t="shared" si="4"/>
        <v>0</v>
      </c>
      <c r="AI26" s="293">
        <f t="shared" si="4"/>
        <v>0</v>
      </c>
      <c r="AJ26" s="293">
        <f t="shared" si="4"/>
        <v>0</v>
      </c>
      <c r="AK26" s="293"/>
      <c r="AL26" s="293"/>
      <c r="AM26" s="293"/>
      <c r="AN26" s="293"/>
      <c r="AO26" s="94"/>
    </row>
    <row r="27" spans="1:41" ht="20.45" customHeight="1" x14ac:dyDescent="0.2">
      <c r="A27" s="1720"/>
      <c r="B27" s="1716"/>
      <c r="C27" s="43"/>
      <c r="D27" s="239">
        <f>'Team 1'!D27</f>
        <v>0</v>
      </c>
      <c r="E27" s="723"/>
      <c r="F27" s="723"/>
      <c r="G27" s="723"/>
      <c r="H27" s="839"/>
      <c r="I27" s="252" t="str">
        <f t="shared" si="2"/>
        <v xml:space="preserve"> </v>
      </c>
      <c r="J27" s="24" t="str">
        <f t="shared" si="3"/>
        <v>,</v>
      </c>
      <c r="K27" s="57">
        <f t="shared" si="0"/>
        <v>0</v>
      </c>
      <c r="L27" s="30" t="str">
        <f t="shared" si="5"/>
        <v>000100</v>
      </c>
      <c r="M27" s="50">
        <f t="shared" si="8"/>
        <v>0</v>
      </c>
      <c r="N27" s="21"/>
      <c r="O27" s="94"/>
      <c r="P27" s="94"/>
      <c r="Q27" s="9"/>
      <c r="R27" s="9"/>
      <c r="S27" s="9"/>
      <c r="T27" s="9"/>
      <c r="U27" s="9"/>
      <c r="V27" s="9"/>
      <c r="W27" s="9"/>
      <c r="X27" s="9"/>
      <c r="Y27" s="9"/>
      <c r="Z27" s="9"/>
      <c r="AA27" s="9"/>
      <c r="AB27" s="9"/>
      <c r="AC27" s="9"/>
      <c r="AD27" s="1683"/>
      <c r="AE27" s="1682"/>
      <c r="AF27" s="289"/>
      <c r="AG27" s="77"/>
      <c r="AH27" s="293">
        <f t="shared" si="4"/>
        <v>0</v>
      </c>
      <c r="AI27" s="293">
        <f t="shared" si="4"/>
        <v>0</v>
      </c>
      <c r="AJ27" s="293">
        <f t="shared" si="4"/>
        <v>0</v>
      </c>
      <c r="AK27" s="293"/>
      <c r="AL27" s="293"/>
      <c r="AM27" s="293"/>
      <c r="AN27" s="293"/>
      <c r="AO27" s="94"/>
    </row>
    <row r="28" spans="1:41" ht="20.45" customHeight="1" x14ac:dyDescent="0.2">
      <c r="A28" s="1720"/>
      <c r="B28" s="1716"/>
      <c r="C28" s="43"/>
      <c r="D28" s="239">
        <f>'Team 1'!D28</f>
        <v>0</v>
      </c>
      <c r="E28" s="723"/>
      <c r="F28" s="723"/>
      <c r="G28" s="723"/>
      <c r="H28" s="839"/>
      <c r="I28" s="252" t="str">
        <f t="shared" si="2"/>
        <v xml:space="preserve"> </v>
      </c>
      <c r="J28" s="24" t="str">
        <f t="shared" si="3"/>
        <v>,</v>
      </c>
      <c r="K28" s="57">
        <f t="shared" si="0"/>
        <v>0</v>
      </c>
      <c r="L28" s="30" t="str">
        <f t="shared" si="5"/>
        <v>000100</v>
      </c>
      <c r="M28" s="50">
        <f t="shared" si="8"/>
        <v>0</v>
      </c>
      <c r="N28" s="21"/>
      <c r="O28" s="94"/>
      <c r="P28" s="94"/>
      <c r="Q28" s="9"/>
      <c r="R28" s="9"/>
      <c r="S28" s="9"/>
      <c r="T28" s="9"/>
      <c r="U28" s="9"/>
      <c r="V28" s="9"/>
      <c r="W28" s="9"/>
      <c r="X28" s="9"/>
      <c r="Y28" s="9"/>
      <c r="Z28" s="9"/>
      <c r="AA28" s="9"/>
      <c r="AB28" s="9"/>
      <c r="AC28" s="9"/>
      <c r="AD28" s="1683"/>
      <c r="AE28" s="1682"/>
      <c r="AF28" s="289"/>
      <c r="AG28" s="77"/>
      <c r="AH28" s="293">
        <f t="shared" si="4"/>
        <v>0</v>
      </c>
      <c r="AI28" s="293">
        <f t="shared" si="4"/>
        <v>0</v>
      </c>
      <c r="AJ28" s="293">
        <f t="shared" si="4"/>
        <v>0</v>
      </c>
      <c r="AK28" s="293"/>
      <c r="AL28" s="293"/>
      <c r="AM28" s="293"/>
      <c r="AN28" s="293"/>
      <c r="AO28" s="94"/>
    </row>
    <row r="29" spans="1:41" ht="20.45" customHeight="1" x14ac:dyDescent="0.2">
      <c r="A29" s="1721"/>
      <c r="B29" s="1716"/>
      <c r="C29" s="43"/>
      <c r="D29" s="239">
        <f>'Team 1'!D29</f>
        <v>0</v>
      </c>
      <c r="E29" s="724"/>
      <c r="F29" s="723"/>
      <c r="G29" s="723"/>
      <c r="H29" s="839"/>
      <c r="I29" s="252" t="str">
        <f t="shared" si="2"/>
        <v xml:space="preserve"> </v>
      </c>
      <c r="J29" s="24" t="str">
        <f t="shared" si="3"/>
        <v>,</v>
      </c>
      <c r="K29" s="57">
        <f t="shared" si="0"/>
        <v>0</v>
      </c>
      <c r="L29" s="30" t="str">
        <f t="shared" si="5"/>
        <v>000100</v>
      </c>
      <c r="M29" s="50">
        <f t="shared" si="8"/>
        <v>0</v>
      </c>
      <c r="N29" s="21"/>
      <c r="O29" s="94"/>
      <c r="P29" s="94"/>
      <c r="Q29" s="9"/>
      <c r="R29" s="9"/>
      <c r="S29" s="9"/>
      <c r="T29" s="9"/>
      <c r="U29" s="9"/>
      <c r="V29" s="9"/>
      <c r="W29" s="9"/>
      <c r="X29" s="9"/>
      <c r="Y29" s="9"/>
      <c r="Z29" s="9"/>
      <c r="AA29" s="9"/>
      <c r="AB29" s="9"/>
      <c r="AC29" s="9"/>
      <c r="AD29" s="1683"/>
      <c r="AE29" s="1682"/>
      <c r="AF29" s="289"/>
      <c r="AG29" s="77"/>
      <c r="AH29" s="293">
        <f t="shared" si="4"/>
        <v>0</v>
      </c>
      <c r="AI29" s="293">
        <f t="shared" si="4"/>
        <v>0</v>
      </c>
      <c r="AJ29" s="293">
        <f t="shared" si="4"/>
        <v>0</v>
      </c>
      <c r="AK29" s="293"/>
      <c r="AL29" s="293"/>
      <c r="AM29" s="293"/>
      <c r="AN29" s="293"/>
      <c r="AO29" s="94"/>
    </row>
    <row r="30" spans="1:41" ht="20.45" customHeight="1" x14ac:dyDescent="0.2">
      <c r="A30" s="1709">
        <v>9</v>
      </c>
      <c r="B30" s="1710" t="s">
        <v>72</v>
      </c>
      <c r="C30" s="47"/>
      <c r="D30" s="239">
        <f>'Team 1'!D30</f>
        <v>0</v>
      </c>
      <c r="E30" s="723"/>
      <c r="F30" s="723"/>
      <c r="G30" s="723"/>
      <c r="H30" s="839"/>
      <c r="I30" s="252" t="str">
        <f t="shared" si="2"/>
        <v xml:space="preserve"> </v>
      </c>
      <c r="J30" s="24" t="str">
        <f t="shared" si="3"/>
        <v>,</v>
      </c>
      <c r="K30" s="57">
        <f t="shared" si="0"/>
        <v>0</v>
      </c>
      <c r="L30" s="30" t="str">
        <f t="shared" si="5"/>
        <v>000100</v>
      </c>
      <c r="M30" s="31">
        <f t="shared" ref="M30:M37" si="9">IF(K30=0,0,IF(K30&lt;9,"TOO YOUNG",IF(K30&lt;60,"OK","BIT OLD MAYBE")))</f>
        <v>0</v>
      </c>
      <c r="N30" s="21"/>
      <c r="O30" s="94"/>
      <c r="P30" s="94"/>
      <c r="Q30" s="9"/>
      <c r="R30" s="9"/>
      <c r="S30" s="9"/>
      <c r="T30" s="9"/>
      <c r="U30" s="9"/>
      <c r="V30" s="9"/>
      <c r="W30" s="9"/>
      <c r="X30" s="9"/>
      <c r="Y30" s="9"/>
      <c r="Z30" s="9"/>
      <c r="AA30" s="9"/>
      <c r="AB30" s="9"/>
      <c r="AC30" s="9"/>
      <c r="AD30" s="1683">
        <v>9</v>
      </c>
      <c r="AE30" s="1681" t="s">
        <v>72</v>
      </c>
      <c r="AF30" s="288"/>
      <c r="AG30" s="76"/>
      <c r="AH30" s="293">
        <f t="shared" si="4"/>
        <v>0</v>
      </c>
      <c r="AI30" s="293">
        <f t="shared" si="4"/>
        <v>0</v>
      </c>
      <c r="AJ30" s="293">
        <f t="shared" si="4"/>
        <v>0</v>
      </c>
      <c r="AK30" s="293"/>
      <c r="AL30" s="293"/>
      <c r="AM30" s="293"/>
      <c r="AN30" s="293"/>
      <c r="AO30" s="94"/>
    </row>
    <row r="31" spans="1:41" ht="20.45" customHeight="1" x14ac:dyDescent="0.2">
      <c r="A31" s="1709"/>
      <c r="B31" s="1711"/>
      <c r="C31" s="48"/>
      <c r="D31" s="239">
        <f>'Team 1'!D31</f>
        <v>0</v>
      </c>
      <c r="E31" s="723"/>
      <c r="F31" s="723"/>
      <c r="G31" s="723"/>
      <c r="H31" s="839"/>
      <c r="I31" s="252" t="str">
        <f t="shared" si="2"/>
        <v xml:space="preserve"> </v>
      </c>
      <c r="J31" s="24" t="str">
        <f t="shared" si="3"/>
        <v>,</v>
      </c>
      <c r="K31" s="57">
        <f t="shared" si="0"/>
        <v>0</v>
      </c>
      <c r="L31" s="30" t="str">
        <f t="shared" si="5"/>
        <v>000100</v>
      </c>
      <c r="M31" s="31">
        <f t="shared" si="9"/>
        <v>0</v>
      </c>
      <c r="N31" s="21"/>
      <c r="O31" s="94"/>
      <c r="P31" s="94"/>
      <c r="Q31" s="9"/>
      <c r="R31" s="9"/>
      <c r="S31" s="9"/>
      <c r="T31" s="9"/>
      <c r="U31" s="9"/>
      <c r="V31" s="9"/>
      <c r="W31" s="9"/>
      <c r="X31" s="9"/>
      <c r="Y31" s="9"/>
      <c r="Z31" s="9"/>
      <c r="AA31" s="9"/>
      <c r="AB31" s="9"/>
      <c r="AC31" s="9"/>
      <c r="AD31" s="1683"/>
      <c r="AE31" s="1682"/>
      <c r="AF31" s="289"/>
      <c r="AG31" s="77"/>
      <c r="AH31" s="293">
        <f t="shared" si="4"/>
        <v>0</v>
      </c>
      <c r="AI31" s="293">
        <f t="shared" si="4"/>
        <v>0</v>
      </c>
      <c r="AJ31" s="293">
        <f t="shared" si="4"/>
        <v>0</v>
      </c>
      <c r="AK31" s="293"/>
      <c r="AL31" s="293"/>
      <c r="AM31" s="293"/>
      <c r="AN31" s="293"/>
      <c r="AO31" s="94"/>
    </row>
    <row r="32" spans="1:41" ht="20.45" customHeight="1" x14ac:dyDescent="0.2">
      <c r="A32" s="1709"/>
      <c r="B32" s="1711"/>
      <c r="C32" s="48"/>
      <c r="D32" s="239">
        <f>'Team 1'!D32</f>
        <v>0</v>
      </c>
      <c r="E32" s="723"/>
      <c r="F32" s="723"/>
      <c r="G32" s="723"/>
      <c r="H32" s="839"/>
      <c r="I32" s="252" t="str">
        <f t="shared" si="2"/>
        <v xml:space="preserve"> </v>
      </c>
      <c r="J32" s="24" t="str">
        <f t="shared" si="3"/>
        <v>,</v>
      </c>
      <c r="K32" s="57">
        <f t="shared" si="0"/>
        <v>0</v>
      </c>
      <c r="L32" s="30" t="str">
        <f t="shared" si="5"/>
        <v>000100</v>
      </c>
      <c r="M32" s="31">
        <f t="shared" si="9"/>
        <v>0</v>
      </c>
      <c r="N32" s="21"/>
      <c r="O32" s="94"/>
      <c r="P32" s="94"/>
      <c r="Q32" s="9"/>
      <c r="R32" s="9"/>
      <c r="S32" s="9"/>
      <c r="T32" s="9"/>
      <c r="U32" s="9"/>
      <c r="V32" s="9"/>
      <c r="W32" s="9"/>
      <c r="X32" s="9"/>
      <c r="Y32" s="9"/>
      <c r="Z32" s="9"/>
      <c r="AA32" s="9"/>
      <c r="AB32" s="9"/>
      <c r="AC32" s="9"/>
      <c r="AD32" s="1683"/>
      <c r="AE32" s="1682"/>
      <c r="AF32" s="289"/>
      <c r="AG32" s="77"/>
      <c r="AH32" s="293">
        <f t="shared" si="4"/>
        <v>0</v>
      </c>
      <c r="AI32" s="293">
        <f t="shared" si="4"/>
        <v>0</v>
      </c>
      <c r="AJ32" s="293">
        <f t="shared" si="4"/>
        <v>0</v>
      </c>
      <c r="AK32" s="293"/>
      <c r="AL32" s="293"/>
      <c r="AM32" s="293"/>
      <c r="AN32" s="293"/>
      <c r="AO32" s="94"/>
    </row>
    <row r="33" spans="1:41" ht="20.45" customHeight="1" x14ac:dyDescent="0.2">
      <c r="A33" s="1709"/>
      <c r="B33" s="1711"/>
      <c r="C33" s="48"/>
      <c r="D33" s="239">
        <f>'Team 1'!D33</f>
        <v>0</v>
      </c>
      <c r="E33" s="723"/>
      <c r="F33" s="723"/>
      <c r="G33" s="723"/>
      <c r="H33" s="839"/>
      <c r="I33" s="252" t="str">
        <f t="shared" si="2"/>
        <v xml:space="preserve"> </v>
      </c>
      <c r="J33" s="24" t="str">
        <f t="shared" si="3"/>
        <v>,</v>
      </c>
      <c r="K33" s="57">
        <f t="shared" si="0"/>
        <v>0</v>
      </c>
      <c r="L33" s="30" t="str">
        <f t="shared" si="5"/>
        <v>000100</v>
      </c>
      <c r="M33" s="31">
        <f t="shared" si="9"/>
        <v>0</v>
      </c>
      <c r="N33" s="21"/>
      <c r="O33" s="94"/>
      <c r="P33" s="94"/>
      <c r="Q33" s="9"/>
      <c r="R33" s="9"/>
      <c r="S33" s="9"/>
      <c r="T33" s="9"/>
      <c r="U33" s="9"/>
      <c r="V33" s="9"/>
      <c r="W33" s="9"/>
      <c r="X33" s="9"/>
      <c r="Y33" s="9"/>
      <c r="Z33" s="9"/>
      <c r="AA33" s="9"/>
      <c r="AB33" s="9"/>
      <c r="AC33" s="9"/>
      <c r="AD33" s="1683"/>
      <c r="AE33" s="1682"/>
      <c r="AF33" s="289"/>
      <c r="AG33" s="77"/>
      <c r="AH33" s="293">
        <f t="shared" si="4"/>
        <v>0</v>
      </c>
      <c r="AI33" s="293">
        <f t="shared" si="4"/>
        <v>0</v>
      </c>
      <c r="AJ33" s="293">
        <f t="shared" si="4"/>
        <v>0</v>
      </c>
      <c r="AK33" s="293"/>
      <c r="AL33" s="293"/>
      <c r="AM33" s="293"/>
      <c r="AN33" s="293"/>
      <c r="AO33" s="94"/>
    </row>
    <row r="34" spans="1:41" ht="20.45" customHeight="1" x14ac:dyDescent="0.2">
      <c r="A34" s="1709">
        <v>10</v>
      </c>
      <c r="B34" s="1710" t="s">
        <v>73</v>
      </c>
      <c r="C34" s="47"/>
      <c r="D34" s="239">
        <f>'Team 1'!D34</f>
        <v>0</v>
      </c>
      <c r="E34" s="723"/>
      <c r="F34" s="723"/>
      <c r="G34" s="723"/>
      <c r="H34" s="839"/>
      <c r="I34" s="252" t="str">
        <f t="shared" si="2"/>
        <v xml:space="preserve"> </v>
      </c>
      <c r="J34" s="24" t="str">
        <f t="shared" si="3"/>
        <v>,</v>
      </c>
      <c r="K34" s="57">
        <f t="shared" si="0"/>
        <v>0</v>
      </c>
      <c r="L34" s="30" t="str">
        <f t="shared" si="5"/>
        <v>000100</v>
      </c>
      <c r="M34" s="31">
        <f t="shared" si="9"/>
        <v>0</v>
      </c>
      <c r="N34" s="21"/>
      <c r="O34" s="94"/>
      <c r="P34" s="94"/>
      <c r="Q34" s="9"/>
      <c r="R34" s="9"/>
      <c r="S34" s="9"/>
      <c r="T34" s="9"/>
      <c r="U34" s="9"/>
      <c r="V34" s="9"/>
      <c r="W34" s="9"/>
      <c r="X34" s="9"/>
      <c r="Y34" s="9"/>
      <c r="Z34" s="9"/>
      <c r="AA34" s="9"/>
      <c r="AB34" s="9"/>
      <c r="AC34" s="9"/>
      <c r="AD34" s="1683">
        <v>10</v>
      </c>
      <c r="AE34" s="1681" t="s">
        <v>73</v>
      </c>
      <c r="AF34" s="288"/>
      <c r="AG34" s="76"/>
      <c r="AH34" s="293">
        <f t="shared" si="4"/>
        <v>0</v>
      </c>
      <c r="AI34" s="293">
        <f t="shared" si="4"/>
        <v>0</v>
      </c>
      <c r="AJ34" s="293">
        <f t="shared" si="4"/>
        <v>0</v>
      </c>
      <c r="AK34" s="293"/>
      <c r="AL34" s="293"/>
      <c r="AM34" s="293"/>
      <c r="AN34" s="293"/>
      <c r="AO34" s="94"/>
    </row>
    <row r="35" spans="1:41" ht="20.45" customHeight="1" x14ac:dyDescent="0.2">
      <c r="A35" s="1709"/>
      <c r="B35" s="1711"/>
      <c r="C35" s="48"/>
      <c r="D35" s="239">
        <f>'Team 1'!D35</f>
        <v>0</v>
      </c>
      <c r="E35" s="723"/>
      <c r="F35" s="723"/>
      <c r="G35" s="723"/>
      <c r="H35" s="839"/>
      <c r="I35" s="252" t="str">
        <f t="shared" si="2"/>
        <v xml:space="preserve"> </v>
      </c>
      <c r="J35" s="24" t="str">
        <f t="shared" si="3"/>
        <v>,</v>
      </c>
      <c r="K35" s="57">
        <f t="shared" si="0"/>
        <v>0</v>
      </c>
      <c r="L35" s="30" t="str">
        <f t="shared" si="5"/>
        <v>000100</v>
      </c>
      <c r="M35" s="31">
        <f t="shared" si="9"/>
        <v>0</v>
      </c>
      <c r="N35" s="9"/>
      <c r="O35" s="94"/>
      <c r="P35" s="94"/>
      <c r="Q35" s="9"/>
      <c r="R35" s="9"/>
      <c r="S35" s="9"/>
      <c r="T35" s="9"/>
      <c r="U35" s="9"/>
      <c r="V35" s="9"/>
      <c r="W35" s="9"/>
      <c r="X35" s="9"/>
      <c r="Y35" s="9"/>
      <c r="Z35" s="9"/>
      <c r="AA35" s="9"/>
      <c r="AB35" s="9"/>
      <c r="AC35" s="9"/>
      <c r="AD35" s="1683"/>
      <c r="AE35" s="1682"/>
      <c r="AF35" s="289"/>
      <c r="AG35" s="77"/>
      <c r="AH35" s="293">
        <f t="shared" si="4"/>
        <v>0</v>
      </c>
      <c r="AI35" s="293">
        <f t="shared" si="4"/>
        <v>0</v>
      </c>
      <c r="AJ35" s="293">
        <f t="shared" si="4"/>
        <v>0</v>
      </c>
      <c r="AK35" s="293"/>
      <c r="AL35" s="293"/>
      <c r="AM35" s="293"/>
      <c r="AN35" s="293"/>
      <c r="AO35" s="94"/>
    </row>
    <row r="36" spans="1:41" ht="20.45" customHeight="1" x14ac:dyDescent="0.2">
      <c r="A36" s="1709"/>
      <c r="B36" s="1711"/>
      <c r="C36" s="48"/>
      <c r="D36" s="239">
        <f>'Team 1'!D36</f>
        <v>0</v>
      </c>
      <c r="E36" s="723"/>
      <c r="F36" s="723"/>
      <c r="G36" s="723"/>
      <c r="H36" s="839"/>
      <c r="I36" s="252" t="str">
        <f t="shared" si="2"/>
        <v xml:space="preserve"> </v>
      </c>
      <c r="J36" s="24" t="str">
        <f t="shared" si="3"/>
        <v>,</v>
      </c>
      <c r="K36" s="57">
        <f t="shared" ref="K36:K67" si="10">IF(H36=0,0,IF(COUNTBLANK(H36)=1,"",ROUNDDOWN((K$2-H36)/365.25,0)))</f>
        <v>0</v>
      </c>
      <c r="L36" s="30" t="str">
        <f t="shared" si="5"/>
        <v>000100</v>
      </c>
      <c r="M36" s="31">
        <f t="shared" si="9"/>
        <v>0</v>
      </c>
      <c r="N36" s="9"/>
      <c r="O36" s="94"/>
      <c r="P36" s="94"/>
      <c r="Q36" s="9"/>
      <c r="R36" s="9"/>
      <c r="S36" s="9"/>
      <c r="T36" s="9"/>
      <c r="U36" s="9"/>
      <c r="V36" s="9"/>
      <c r="W36" s="9"/>
      <c r="X36" s="9"/>
      <c r="Y36" s="9"/>
      <c r="Z36" s="9"/>
      <c r="AA36" s="9"/>
      <c r="AB36" s="9"/>
      <c r="AC36" s="9"/>
      <c r="AD36" s="1683"/>
      <c r="AE36" s="1682"/>
      <c r="AF36" s="289"/>
      <c r="AG36" s="77"/>
      <c r="AH36" s="293">
        <f t="shared" si="4"/>
        <v>0</v>
      </c>
      <c r="AI36" s="293">
        <f t="shared" si="4"/>
        <v>0</v>
      </c>
      <c r="AJ36" s="293">
        <f t="shared" si="4"/>
        <v>0</v>
      </c>
      <c r="AK36" s="293"/>
      <c r="AL36" s="293"/>
      <c r="AM36" s="293"/>
      <c r="AN36" s="293"/>
      <c r="AO36" s="94"/>
    </row>
    <row r="37" spans="1:41" ht="20.45" customHeight="1" x14ac:dyDescent="0.2">
      <c r="A37" s="1709"/>
      <c r="B37" s="1711"/>
      <c r="C37" s="48"/>
      <c r="D37" s="239">
        <f>'Team 1'!D37</f>
        <v>0</v>
      </c>
      <c r="E37" s="723"/>
      <c r="F37" s="723"/>
      <c r="G37" s="723"/>
      <c r="H37" s="839"/>
      <c r="I37" s="252" t="str">
        <f t="shared" si="2"/>
        <v xml:space="preserve"> </v>
      </c>
      <c r="J37" s="24" t="str">
        <f t="shared" si="3"/>
        <v>,</v>
      </c>
      <c r="K37" s="57">
        <f t="shared" si="10"/>
        <v>0</v>
      </c>
      <c r="L37" s="30" t="str">
        <f t="shared" si="5"/>
        <v>000100</v>
      </c>
      <c r="M37" s="31">
        <f t="shared" si="9"/>
        <v>0</v>
      </c>
      <c r="N37" s="9"/>
      <c r="O37" s="94"/>
      <c r="P37" s="94"/>
      <c r="Q37" s="9"/>
      <c r="R37" s="9"/>
      <c r="S37" s="9"/>
      <c r="T37" s="9"/>
      <c r="U37" s="9"/>
      <c r="V37" s="9"/>
      <c r="W37" s="9"/>
      <c r="X37" s="9"/>
      <c r="Y37" s="9"/>
      <c r="Z37" s="9"/>
      <c r="AA37" s="9"/>
      <c r="AB37" s="9"/>
      <c r="AC37" s="9"/>
      <c r="AD37" s="1683"/>
      <c r="AE37" s="1682"/>
      <c r="AF37" s="289"/>
      <c r="AG37" s="77"/>
      <c r="AH37" s="293">
        <f t="shared" si="4"/>
        <v>0</v>
      </c>
      <c r="AI37" s="293">
        <f t="shared" si="4"/>
        <v>0</v>
      </c>
      <c r="AJ37" s="293">
        <f t="shared" si="4"/>
        <v>0</v>
      </c>
      <c r="AK37" s="293"/>
      <c r="AL37" s="293"/>
      <c r="AM37" s="293"/>
      <c r="AN37" s="293"/>
      <c r="AO37" s="94"/>
    </row>
    <row r="38" spans="1:41" ht="20.45" customHeight="1" x14ac:dyDescent="0.2">
      <c r="A38" s="33">
        <v>11</v>
      </c>
      <c r="B38" s="34" t="s">
        <v>36</v>
      </c>
      <c r="C38" s="34" t="s">
        <v>94</v>
      </c>
      <c r="D38" s="239">
        <f>'Team 1'!D38</f>
        <v>13</v>
      </c>
      <c r="E38" s="722"/>
      <c r="F38" s="722"/>
      <c r="G38" s="722"/>
      <c r="H38" s="842"/>
      <c r="I38" s="252" t="str">
        <f t="shared" si="2"/>
        <v xml:space="preserve"> </v>
      </c>
      <c r="J38" s="24" t="str">
        <f t="shared" si="3"/>
        <v>,</v>
      </c>
      <c r="K38" s="57">
        <f t="shared" si="10"/>
        <v>0</v>
      </c>
      <c r="L38" s="30" t="str">
        <f t="shared" si="5"/>
        <v>000100</v>
      </c>
      <c r="M38" s="50">
        <f>IF(K38=0,0,IF(K38&lt;10,"TOO YOUNG",IF(K38&lt;12,"OK","NOT ELIGIBLE")))</f>
        <v>0</v>
      </c>
      <c r="N38" s="9"/>
      <c r="O38" s="94"/>
      <c r="P38" s="94"/>
      <c r="Q38" s="9"/>
      <c r="R38" s="9"/>
      <c r="S38" s="9"/>
      <c r="T38" s="9"/>
      <c r="U38" s="9"/>
      <c r="V38" s="9"/>
      <c r="W38" s="9"/>
      <c r="X38" s="9"/>
      <c r="Y38" s="9"/>
      <c r="Z38" s="9"/>
      <c r="AA38" s="9"/>
      <c r="AB38" s="9"/>
      <c r="AC38" s="9"/>
      <c r="AD38" s="290">
        <v>11</v>
      </c>
      <c r="AE38" s="72" t="s">
        <v>36</v>
      </c>
      <c r="AF38" s="72" t="s">
        <v>94</v>
      </c>
      <c r="AG38" s="73">
        <v>13</v>
      </c>
      <c r="AH38" s="293">
        <f t="shared" si="4"/>
        <v>0</v>
      </c>
      <c r="AI38" s="293">
        <f t="shared" si="4"/>
        <v>0</v>
      </c>
      <c r="AJ38" s="293">
        <f t="shared" si="4"/>
        <v>0</v>
      </c>
      <c r="AK38" s="293"/>
      <c r="AL38" s="293"/>
      <c r="AM38" s="293"/>
      <c r="AN38" s="293"/>
      <c r="AO38" s="94"/>
    </row>
    <row r="39" spans="1:41" ht="20.45" customHeight="1" x14ac:dyDescent="0.2">
      <c r="A39" s="33">
        <v>12</v>
      </c>
      <c r="B39" s="34" t="s">
        <v>37</v>
      </c>
      <c r="C39" s="34" t="s">
        <v>95</v>
      </c>
      <c r="D39" s="239">
        <f>'Team 1'!D39</f>
        <v>13</v>
      </c>
      <c r="E39" s="722"/>
      <c r="F39" s="722"/>
      <c r="G39" s="722"/>
      <c r="H39" s="842"/>
      <c r="I39" s="252" t="str">
        <f t="shared" si="2"/>
        <v xml:space="preserve"> </v>
      </c>
      <c r="J39" s="24" t="str">
        <f t="shared" si="3"/>
        <v>,</v>
      </c>
      <c r="K39" s="57">
        <f t="shared" si="10"/>
        <v>0</v>
      </c>
      <c r="L39" s="30" t="str">
        <f t="shared" si="5"/>
        <v>000100</v>
      </c>
      <c r="M39" s="50">
        <f>IF(K39=0,0,IF(K39&lt;10,"TOO YOUNG",IF(K39&lt;12,"OK","NOT ELIGIBLE")))</f>
        <v>0</v>
      </c>
      <c r="N39" s="9"/>
      <c r="O39" s="94"/>
      <c r="P39" s="94"/>
      <c r="Q39" s="9"/>
      <c r="R39" s="9"/>
      <c r="S39" s="9"/>
      <c r="T39" s="9"/>
      <c r="U39" s="9"/>
      <c r="V39" s="9"/>
      <c r="W39" s="9"/>
      <c r="X39" s="9"/>
      <c r="Y39" s="9"/>
      <c r="Z39" s="9"/>
      <c r="AA39" s="9"/>
      <c r="AB39" s="9"/>
      <c r="AC39" s="9"/>
      <c r="AD39" s="290">
        <v>12</v>
      </c>
      <c r="AE39" s="72" t="s">
        <v>37</v>
      </c>
      <c r="AF39" s="72" t="s">
        <v>95</v>
      </c>
      <c r="AG39" s="73">
        <v>13</v>
      </c>
      <c r="AH39" s="293">
        <f t="shared" si="4"/>
        <v>0</v>
      </c>
      <c r="AI39" s="293">
        <f t="shared" si="4"/>
        <v>0</v>
      </c>
      <c r="AJ39" s="293">
        <f t="shared" si="4"/>
        <v>0</v>
      </c>
      <c r="AK39" s="293"/>
      <c r="AL39" s="293"/>
      <c r="AM39" s="293"/>
      <c r="AN39" s="293"/>
      <c r="AO39" s="94"/>
    </row>
    <row r="40" spans="1:41" ht="20.45" customHeight="1" x14ac:dyDescent="0.2">
      <c r="A40" s="35">
        <v>13</v>
      </c>
      <c r="B40" s="36" t="s">
        <v>48</v>
      </c>
      <c r="C40" s="36" t="s">
        <v>94</v>
      </c>
      <c r="D40" s="239">
        <f>'Team 1'!D40</f>
        <v>8</v>
      </c>
      <c r="E40" s="722"/>
      <c r="F40" s="722"/>
      <c r="G40" s="722"/>
      <c r="H40" s="842"/>
      <c r="I40" s="252" t="str">
        <f t="shared" si="2"/>
        <v xml:space="preserve"> </v>
      </c>
      <c r="J40" s="24" t="str">
        <f t="shared" si="3"/>
        <v>,</v>
      </c>
      <c r="K40" s="57">
        <f t="shared" si="10"/>
        <v>0</v>
      </c>
      <c r="L40" s="30" t="str">
        <f t="shared" si="5"/>
        <v>000100</v>
      </c>
      <c r="M40" s="50">
        <f>IF(K40=0,0,IF(K40&lt;9,"TOO YOUNG",IF(K40&lt;14,"OK","NOT ELIGIBLE")))</f>
        <v>0</v>
      </c>
      <c r="N40" s="9"/>
      <c r="O40" s="94"/>
      <c r="P40" s="94"/>
      <c r="Q40" s="9"/>
      <c r="R40" s="9"/>
      <c r="S40" s="9"/>
      <c r="T40" s="9"/>
      <c r="U40" s="9"/>
      <c r="V40" s="9"/>
      <c r="W40" s="9"/>
      <c r="X40" s="9"/>
      <c r="Y40" s="9"/>
      <c r="Z40" s="9"/>
      <c r="AA40" s="9"/>
      <c r="AB40" s="9"/>
      <c r="AC40" s="9"/>
      <c r="AD40" s="290">
        <v>13</v>
      </c>
      <c r="AE40" s="72" t="s">
        <v>48</v>
      </c>
      <c r="AF40" s="72" t="s">
        <v>94</v>
      </c>
      <c r="AG40" s="73">
        <v>8</v>
      </c>
      <c r="AH40" s="293">
        <f t="shared" si="4"/>
        <v>0</v>
      </c>
      <c r="AI40" s="293">
        <f t="shared" si="4"/>
        <v>0</v>
      </c>
      <c r="AJ40" s="293">
        <f t="shared" si="4"/>
        <v>0</v>
      </c>
      <c r="AK40" s="293"/>
      <c r="AL40" s="293"/>
      <c r="AM40" s="293"/>
      <c r="AN40" s="293"/>
      <c r="AO40" s="94"/>
    </row>
    <row r="41" spans="1:41" ht="20.45" customHeight="1" x14ac:dyDescent="0.2">
      <c r="A41" s="35">
        <v>14</v>
      </c>
      <c r="B41" s="36" t="s">
        <v>49</v>
      </c>
      <c r="C41" s="36" t="s">
        <v>95</v>
      </c>
      <c r="D41" s="239">
        <f>'Team 1'!D41</f>
        <v>8</v>
      </c>
      <c r="E41" s="722"/>
      <c r="F41" s="722"/>
      <c r="G41" s="722"/>
      <c r="H41" s="842"/>
      <c r="I41" s="252" t="str">
        <f t="shared" si="2"/>
        <v xml:space="preserve"> </v>
      </c>
      <c r="J41" s="24" t="str">
        <f t="shared" si="3"/>
        <v>,</v>
      </c>
      <c r="K41" s="57">
        <f t="shared" si="10"/>
        <v>0</v>
      </c>
      <c r="L41" s="30" t="str">
        <f t="shared" si="5"/>
        <v>000100</v>
      </c>
      <c r="M41" s="50">
        <f>IF(K41=0,0,IF(K41&lt;9,"TOO YOUNG",IF(K41&lt;14,"OK","NOT ELIGIBLE")))</f>
        <v>0</v>
      </c>
      <c r="N41" s="9"/>
      <c r="O41" s="94"/>
      <c r="P41" s="94"/>
      <c r="Q41" s="9"/>
      <c r="R41" s="9"/>
      <c r="S41" s="9"/>
      <c r="T41" s="9"/>
      <c r="U41" s="9"/>
      <c r="V41" s="9"/>
      <c r="W41" s="9"/>
      <c r="X41" s="9"/>
      <c r="Y41" s="9"/>
      <c r="Z41" s="9"/>
      <c r="AA41" s="9"/>
      <c r="AB41" s="9"/>
      <c r="AC41" s="9"/>
      <c r="AD41" s="290">
        <v>14</v>
      </c>
      <c r="AE41" s="72" t="s">
        <v>49</v>
      </c>
      <c r="AF41" s="72" t="s">
        <v>95</v>
      </c>
      <c r="AG41" s="73">
        <v>8</v>
      </c>
      <c r="AH41" s="293">
        <f t="shared" si="4"/>
        <v>0</v>
      </c>
      <c r="AI41" s="293">
        <f t="shared" si="4"/>
        <v>0</v>
      </c>
      <c r="AJ41" s="293">
        <f t="shared" si="4"/>
        <v>0</v>
      </c>
      <c r="AK41" s="293"/>
      <c r="AL41" s="293"/>
      <c r="AM41" s="293"/>
      <c r="AN41" s="293"/>
      <c r="AO41" s="94"/>
    </row>
    <row r="42" spans="1:41" ht="20.45" customHeight="1" x14ac:dyDescent="0.2">
      <c r="A42" s="37">
        <v>15</v>
      </c>
      <c r="B42" s="38" t="s">
        <v>60</v>
      </c>
      <c r="C42" s="38" t="s">
        <v>94</v>
      </c>
      <c r="D42" s="239">
        <f>'Team 1'!D42</f>
        <v>14</v>
      </c>
      <c r="E42" s="722"/>
      <c r="F42" s="722"/>
      <c r="G42" s="722"/>
      <c r="H42" s="842"/>
      <c r="I42" s="252" t="str">
        <f t="shared" si="2"/>
        <v xml:space="preserve"> </v>
      </c>
      <c r="J42" s="24" t="str">
        <f t="shared" si="3"/>
        <v>,</v>
      </c>
      <c r="K42" s="57">
        <f t="shared" si="10"/>
        <v>0</v>
      </c>
      <c r="L42" s="30" t="str">
        <f t="shared" si="5"/>
        <v>000100</v>
      </c>
      <c r="M42" s="50">
        <f>IF(K42=0,0,IF(K42&lt;9,"TOO YOUNG",IF(K42&lt;16,"OK","NOT ELIGIBLE")))</f>
        <v>0</v>
      </c>
      <c r="N42" s="9"/>
      <c r="O42" s="94"/>
      <c r="P42" s="94"/>
      <c r="Q42" s="9"/>
      <c r="R42" s="9"/>
      <c r="S42" s="9"/>
      <c r="T42" s="9"/>
      <c r="U42" s="9"/>
      <c r="V42" s="9"/>
      <c r="W42" s="9"/>
      <c r="X42" s="9"/>
      <c r="Y42" s="9"/>
      <c r="Z42" s="9"/>
      <c r="AA42" s="9"/>
      <c r="AB42" s="9"/>
      <c r="AC42" s="9"/>
      <c r="AD42" s="290">
        <v>15</v>
      </c>
      <c r="AE42" s="72" t="s">
        <v>60</v>
      </c>
      <c r="AF42" s="72" t="s">
        <v>94</v>
      </c>
      <c r="AG42" s="73">
        <v>14</v>
      </c>
      <c r="AH42" s="293">
        <f t="shared" si="4"/>
        <v>0</v>
      </c>
      <c r="AI42" s="293">
        <f t="shared" si="4"/>
        <v>0</v>
      </c>
      <c r="AJ42" s="293">
        <f t="shared" si="4"/>
        <v>0</v>
      </c>
      <c r="AK42" s="293"/>
      <c r="AL42" s="293"/>
      <c r="AM42" s="293"/>
      <c r="AN42" s="293"/>
      <c r="AO42" s="94"/>
    </row>
    <row r="43" spans="1:41" ht="20.45" customHeight="1" x14ac:dyDescent="0.2">
      <c r="A43" s="37">
        <v>16</v>
      </c>
      <c r="B43" s="38" t="s">
        <v>61</v>
      </c>
      <c r="C43" s="38" t="s">
        <v>95</v>
      </c>
      <c r="D43" s="239">
        <f>'Team 1'!D43</f>
        <v>14</v>
      </c>
      <c r="E43" s="722"/>
      <c r="F43" s="722"/>
      <c r="G43" s="722"/>
      <c r="H43" s="842"/>
      <c r="I43" s="252" t="str">
        <f t="shared" si="2"/>
        <v xml:space="preserve"> </v>
      </c>
      <c r="J43" s="24" t="str">
        <f t="shared" si="3"/>
        <v>,</v>
      </c>
      <c r="K43" s="57">
        <f t="shared" si="10"/>
        <v>0</v>
      </c>
      <c r="L43" s="30" t="str">
        <f t="shared" si="5"/>
        <v>000100</v>
      </c>
      <c r="M43" s="50">
        <f>IF(K43=0,0,IF(K43&lt;9,"TOO YOUNG",IF(K43&lt;16,"OK","NOT ELIGIBLE")))</f>
        <v>0</v>
      </c>
      <c r="N43" s="9"/>
      <c r="O43" s="94"/>
      <c r="P43" s="94"/>
      <c r="Q43" s="9"/>
      <c r="R43" s="9"/>
      <c r="S43" s="9"/>
      <c r="T43" s="9"/>
      <c r="U43" s="9"/>
      <c r="V43" s="9"/>
      <c r="W43" s="9"/>
      <c r="X43" s="9"/>
      <c r="Y43" s="9"/>
      <c r="Z43" s="9"/>
      <c r="AA43" s="9"/>
      <c r="AB43" s="9"/>
      <c r="AC43" s="9"/>
      <c r="AD43" s="290">
        <v>16</v>
      </c>
      <c r="AE43" s="72" t="s">
        <v>61</v>
      </c>
      <c r="AF43" s="72" t="s">
        <v>95</v>
      </c>
      <c r="AG43" s="73">
        <v>14</v>
      </c>
      <c r="AH43" s="293">
        <f t="shared" si="4"/>
        <v>0</v>
      </c>
      <c r="AI43" s="293">
        <f t="shared" si="4"/>
        <v>0</v>
      </c>
      <c r="AJ43" s="293">
        <f t="shared" si="4"/>
        <v>0</v>
      </c>
      <c r="AK43" s="293"/>
      <c r="AL43" s="293"/>
      <c r="AM43" s="293"/>
      <c r="AN43" s="293"/>
      <c r="AO43" s="94"/>
    </row>
    <row r="44" spans="1:41" ht="20.45" customHeight="1" x14ac:dyDescent="0.2">
      <c r="A44" s="28">
        <v>17</v>
      </c>
      <c r="B44" s="29" t="s">
        <v>74</v>
      </c>
      <c r="C44" s="29" t="s">
        <v>94</v>
      </c>
      <c r="D44" s="239">
        <f>'Team 1'!D44</f>
        <v>11</v>
      </c>
      <c r="E44" s="722"/>
      <c r="F44" s="722"/>
      <c r="G44" s="722"/>
      <c r="H44" s="842"/>
      <c r="I44" s="252" t="str">
        <f t="shared" si="2"/>
        <v xml:space="preserve"> </v>
      </c>
      <c r="J44" s="24" t="str">
        <f t="shared" si="3"/>
        <v>,</v>
      </c>
      <c r="K44" s="57">
        <f t="shared" si="10"/>
        <v>0</v>
      </c>
      <c r="L44" s="30" t="str">
        <f t="shared" si="5"/>
        <v>000100</v>
      </c>
      <c r="M44" s="53">
        <f>IF(K44=0,0,IF(K44&lt;9,"TOO YOUNG",IF(K44&lt;60,"OK","BIT OLD MAYBE")))</f>
        <v>0</v>
      </c>
      <c r="N44" s="9"/>
      <c r="O44" s="94"/>
      <c r="P44" s="94"/>
      <c r="Q44" s="9"/>
      <c r="R44" s="9"/>
      <c r="S44" s="9"/>
      <c r="T44" s="9"/>
      <c r="U44" s="9"/>
      <c r="V44" s="9"/>
      <c r="W44" s="9"/>
      <c r="X44" s="9"/>
      <c r="Y44" s="9"/>
      <c r="Z44" s="9"/>
      <c r="AA44" s="9"/>
      <c r="AB44" s="9"/>
      <c r="AC44" s="9"/>
      <c r="AD44" s="290">
        <v>17</v>
      </c>
      <c r="AE44" s="72" t="s">
        <v>74</v>
      </c>
      <c r="AF44" s="72" t="s">
        <v>94</v>
      </c>
      <c r="AG44" s="73">
        <v>11</v>
      </c>
      <c r="AH44" s="293">
        <f t="shared" si="4"/>
        <v>0</v>
      </c>
      <c r="AI44" s="293">
        <f t="shared" si="4"/>
        <v>0</v>
      </c>
      <c r="AJ44" s="293">
        <f t="shared" si="4"/>
        <v>0</v>
      </c>
      <c r="AK44" s="293"/>
      <c r="AL44" s="293"/>
      <c r="AM44" s="293"/>
      <c r="AN44" s="293"/>
      <c r="AO44" s="94"/>
    </row>
    <row r="45" spans="1:41" ht="20.45" customHeight="1" x14ac:dyDescent="0.2">
      <c r="A45" s="28">
        <v>18</v>
      </c>
      <c r="B45" s="29" t="s">
        <v>75</v>
      </c>
      <c r="C45" s="29" t="s">
        <v>95</v>
      </c>
      <c r="D45" s="239">
        <f>'Team 1'!D45</f>
        <v>11</v>
      </c>
      <c r="E45" s="722"/>
      <c r="F45" s="722"/>
      <c r="G45" s="722"/>
      <c r="H45" s="842"/>
      <c r="I45" s="252" t="str">
        <f t="shared" si="2"/>
        <v xml:space="preserve"> </v>
      </c>
      <c r="J45" s="24" t="str">
        <f t="shared" si="3"/>
        <v>,</v>
      </c>
      <c r="K45" s="57">
        <f t="shared" si="10"/>
        <v>0</v>
      </c>
      <c r="L45" s="30" t="str">
        <f t="shared" si="5"/>
        <v>000100</v>
      </c>
      <c r="M45" s="53">
        <f>IF(K45=0,0,IF(K45&lt;9,"TOO YOUNG",IF(K45&lt;60,"OK","BIT OLD MAYBE")))</f>
        <v>0</v>
      </c>
      <c r="N45" s="9"/>
      <c r="O45" s="94"/>
      <c r="P45" s="94"/>
      <c r="Q45" s="9"/>
      <c r="R45" s="9"/>
      <c r="S45" s="9"/>
      <c r="T45" s="9"/>
      <c r="U45" s="9"/>
      <c r="V45" s="9"/>
      <c r="W45" s="9"/>
      <c r="X45" s="9"/>
      <c r="Y45" s="9"/>
      <c r="Z45" s="9"/>
      <c r="AA45" s="9"/>
      <c r="AB45" s="9"/>
      <c r="AC45" s="9"/>
      <c r="AD45" s="290">
        <v>18</v>
      </c>
      <c r="AE45" s="72" t="s">
        <v>75</v>
      </c>
      <c r="AF45" s="72" t="s">
        <v>95</v>
      </c>
      <c r="AG45" s="73">
        <v>11</v>
      </c>
      <c r="AH45" s="293">
        <f t="shared" si="4"/>
        <v>0</v>
      </c>
      <c r="AI45" s="293">
        <f t="shared" si="4"/>
        <v>0</v>
      </c>
      <c r="AJ45" s="293">
        <f t="shared" si="4"/>
        <v>0</v>
      </c>
      <c r="AK45" s="293"/>
      <c r="AL45" s="293"/>
      <c r="AM45" s="293"/>
      <c r="AN45" s="293"/>
      <c r="AO45" s="94"/>
    </row>
    <row r="46" spans="1:41" ht="20.45" customHeight="1" x14ac:dyDescent="0.2">
      <c r="A46" s="33">
        <v>19</v>
      </c>
      <c r="B46" s="34" t="s">
        <v>38</v>
      </c>
      <c r="C46" s="34" t="s">
        <v>94</v>
      </c>
      <c r="D46" s="239">
        <f>'Team 1'!D46</f>
        <v>10</v>
      </c>
      <c r="E46" s="722"/>
      <c r="F46" s="722"/>
      <c r="G46" s="722"/>
      <c r="H46" s="842"/>
      <c r="I46" s="252" t="str">
        <f t="shared" si="2"/>
        <v xml:space="preserve"> </v>
      </c>
      <c r="J46" s="24" t="str">
        <f t="shared" si="3"/>
        <v>,</v>
      </c>
      <c r="K46" s="57">
        <f t="shared" si="10"/>
        <v>0</v>
      </c>
      <c r="L46" s="30" t="str">
        <f t="shared" si="5"/>
        <v>000100</v>
      </c>
      <c r="M46" s="50">
        <f>IF(K46=0,0,IF(K46&lt;10,"TOO YOUNG",IF(K46&lt;12,"OK","NOT ELIGIBLE")))</f>
        <v>0</v>
      </c>
      <c r="N46" s="9"/>
      <c r="O46" s="94"/>
      <c r="P46" s="94"/>
      <c r="Q46" s="9"/>
      <c r="R46" s="9"/>
      <c r="S46" s="9"/>
      <c r="T46" s="9"/>
      <c r="U46" s="9"/>
      <c r="V46" s="9"/>
      <c r="W46" s="9"/>
      <c r="X46" s="9"/>
      <c r="Y46" s="9"/>
      <c r="Z46" s="9"/>
      <c r="AA46" s="9"/>
      <c r="AB46" s="9"/>
      <c r="AC46" s="9"/>
      <c r="AD46" s="290">
        <v>19</v>
      </c>
      <c r="AE46" s="72" t="s">
        <v>38</v>
      </c>
      <c r="AF46" s="72" t="s">
        <v>94</v>
      </c>
      <c r="AG46" s="73">
        <v>10</v>
      </c>
      <c r="AH46" s="293">
        <f t="shared" si="4"/>
        <v>0</v>
      </c>
      <c r="AI46" s="293">
        <f t="shared" si="4"/>
        <v>0</v>
      </c>
      <c r="AJ46" s="293">
        <f t="shared" si="4"/>
        <v>0</v>
      </c>
      <c r="AK46" s="293"/>
      <c r="AL46" s="293"/>
      <c r="AM46" s="293"/>
      <c r="AN46" s="293"/>
      <c r="AO46" s="94"/>
    </row>
    <row r="47" spans="1:41" ht="20.45" customHeight="1" x14ac:dyDescent="0.2">
      <c r="A47" s="33">
        <v>20</v>
      </c>
      <c r="B47" s="34" t="s">
        <v>39</v>
      </c>
      <c r="C47" s="34" t="s">
        <v>95</v>
      </c>
      <c r="D47" s="239">
        <f>'Team 1'!D47</f>
        <v>10</v>
      </c>
      <c r="E47" s="722"/>
      <c r="F47" s="722"/>
      <c r="G47" s="722"/>
      <c r="H47" s="842"/>
      <c r="I47" s="252" t="str">
        <f t="shared" si="2"/>
        <v xml:space="preserve"> </v>
      </c>
      <c r="J47" s="24" t="str">
        <f t="shared" si="3"/>
        <v>,</v>
      </c>
      <c r="K47" s="57">
        <f t="shared" si="10"/>
        <v>0</v>
      </c>
      <c r="L47" s="30" t="str">
        <f t="shared" si="5"/>
        <v>000100</v>
      </c>
      <c r="M47" s="50">
        <f>IF(K47=0,0,IF(K47&lt;10,"TOO YOUNG",IF(K47&lt;12,"OK","NOT ELIGIBLE")))</f>
        <v>0</v>
      </c>
      <c r="N47" s="9"/>
      <c r="O47" s="94"/>
      <c r="P47" s="94"/>
      <c r="Q47" s="9"/>
      <c r="R47" s="9"/>
      <c r="S47" s="9"/>
      <c r="T47" s="9"/>
      <c r="U47" s="9"/>
      <c r="V47" s="9"/>
      <c r="W47" s="9"/>
      <c r="X47" s="9"/>
      <c r="Y47" s="9"/>
      <c r="Z47" s="9"/>
      <c r="AA47" s="9"/>
      <c r="AB47" s="9"/>
      <c r="AC47" s="9"/>
      <c r="AD47" s="290">
        <v>20</v>
      </c>
      <c r="AE47" s="72" t="s">
        <v>39</v>
      </c>
      <c r="AF47" s="72" t="s">
        <v>95</v>
      </c>
      <c r="AG47" s="73">
        <v>10</v>
      </c>
      <c r="AH47" s="293">
        <f t="shared" si="4"/>
        <v>0</v>
      </c>
      <c r="AI47" s="293">
        <f t="shared" si="4"/>
        <v>0</v>
      </c>
      <c r="AJ47" s="293">
        <f t="shared" si="4"/>
        <v>0</v>
      </c>
      <c r="AK47" s="293"/>
      <c r="AL47" s="293"/>
      <c r="AM47" s="293"/>
      <c r="AN47" s="293"/>
      <c r="AO47" s="94"/>
    </row>
    <row r="48" spans="1:41" ht="20.45" customHeight="1" x14ac:dyDescent="0.2">
      <c r="A48" s="35">
        <v>21</v>
      </c>
      <c r="B48" s="36" t="s">
        <v>50</v>
      </c>
      <c r="C48" s="36" t="s">
        <v>94</v>
      </c>
      <c r="D48" s="239">
        <f>'Team 1'!D48</f>
        <v>14</v>
      </c>
      <c r="E48" s="722"/>
      <c r="F48" s="722"/>
      <c r="G48" s="722"/>
      <c r="H48" s="842"/>
      <c r="I48" s="252" t="str">
        <f t="shared" si="2"/>
        <v xml:space="preserve"> </v>
      </c>
      <c r="J48" s="24" t="str">
        <f t="shared" si="3"/>
        <v>,</v>
      </c>
      <c r="K48" s="57">
        <f t="shared" si="10"/>
        <v>0</v>
      </c>
      <c r="L48" s="30" t="str">
        <f t="shared" si="5"/>
        <v>000100</v>
      </c>
      <c r="M48" s="50">
        <f>IF(K48=0,0,IF(K48&lt;9,"TOO YOUNG",IF(K48&lt;14,"OK","NOT ELIGIBLE")))</f>
        <v>0</v>
      </c>
      <c r="N48" s="9"/>
      <c r="O48" s="94"/>
      <c r="P48" s="94"/>
      <c r="Q48" s="9"/>
      <c r="R48" s="9"/>
      <c r="S48" s="9"/>
      <c r="T48" s="9"/>
      <c r="U48" s="9"/>
      <c r="V48" s="9"/>
      <c r="W48" s="9"/>
      <c r="X48" s="9"/>
      <c r="Y48" s="9"/>
      <c r="Z48" s="9"/>
      <c r="AA48" s="9"/>
      <c r="AB48" s="9"/>
      <c r="AC48" s="9"/>
      <c r="AD48" s="290">
        <v>21</v>
      </c>
      <c r="AE48" s="72" t="s">
        <v>50</v>
      </c>
      <c r="AF48" s="72" t="s">
        <v>94</v>
      </c>
      <c r="AG48" s="73">
        <v>14</v>
      </c>
      <c r="AH48" s="293">
        <f t="shared" si="4"/>
        <v>0</v>
      </c>
      <c r="AI48" s="293">
        <f t="shared" si="4"/>
        <v>0</v>
      </c>
      <c r="AJ48" s="293">
        <f t="shared" si="4"/>
        <v>0</v>
      </c>
      <c r="AK48" s="293"/>
      <c r="AL48" s="293"/>
      <c r="AM48" s="293"/>
      <c r="AN48" s="293"/>
      <c r="AO48" s="94"/>
    </row>
    <row r="49" spans="1:41" ht="20.45" customHeight="1" x14ac:dyDescent="0.2">
      <c r="A49" s="35">
        <v>22</v>
      </c>
      <c r="B49" s="36" t="s">
        <v>51</v>
      </c>
      <c r="C49" s="36" t="s">
        <v>95</v>
      </c>
      <c r="D49" s="239">
        <f>'Team 1'!D49</f>
        <v>14</v>
      </c>
      <c r="E49" s="722"/>
      <c r="F49" s="722"/>
      <c r="G49" s="722"/>
      <c r="H49" s="842"/>
      <c r="I49" s="252" t="str">
        <f t="shared" si="2"/>
        <v xml:space="preserve"> </v>
      </c>
      <c r="J49" s="24" t="str">
        <f t="shared" si="3"/>
        <v>,</v>
      </c>
      <c r="K49" s="57">
        <f t="shared" si="10"/>
        <v>0</v>
      </c>
      <c r="L49" s="30" t="str">
        <f t="shared" si="5"/>
        <v>000100</v>
      </c>
      <c r="M49" s="50">
        <f>IF(K49=0,0,IF(K49&lt;9,"TOO YOUNG",IF(K49&lt;14,"OK","NOT ELIGIBLE")))</f>
        <v>0</v>
      </c>
      <c r="N49" s="9"/>
      <c r="O49" s="94"/>
      <c r="P49" s="94"/>
      <c r="Q49" s="9"/>
      <c r="R49" s="9"/>
      <c r="S49" s="9"/>
      <c r="T49" s="9"/>
      <c r="U49" s="9"/>
      <c r="V49" s="9"/>
      <c r="W49" s="9"/>
      <c r="X49" s="9"/>
      <c r="Y49" s="9"/>
      <c r="Z49" s="9"/>
      <c r="AA49" s="9"/>
      <c r="AB49" s="9"/>
      <c r="AC49" s="9"/>
      <c r="AD49" s="290">
        <v>22</v>
      </c>
      <c r="AE49" s="72" t="s">
        <v>51</v>
      </c>
      <c r="AF49" s="72" t="s">
        <v>95</v>
      </c>
      <c r="AG49" s="73">
        <v>14</v>
      </c>
      <c r="AH49" s="293">
        <f t="shared" si="4"/>
        <v>0</v>
      </c>
      <c r="AI49" s="293">
        <f t="shared" si="4"/>
        <v>0</v>
      </c>
      <c r="AJ49" s="293">
        <f t="shared" si="4"/>
        <v>0</v>
      </c>
      <c r="AK49" s="293"/>
      <c r="AL49" s="293"/>
      <c r="AM49" s="293"/>
      <c r="AN49" s="293"/>
      <c r="AO49" s="94"/>
    </row>
    <row r="50" spans="1:41" ht="20.45" customHeight="1" x14ac:dyDescent="0.2">
      <c r="A50" s="37">
        <v>23</v>
      </c>
      <c r="B50" s="38" t="s">
        <v>62</v>
      </c>
      <c r="C50" s="38" t="s">
        <v>94</v>
      </c>
      <c r="D50" s="239">
        <f>'Team 1'!D50</f>
        <v>11</v>
      </c>
      <c r="E50" s="722"/>
      <c r="F50" s="722"/>
      <c r="G50" s="722"/>
      <c r="H50" s="842"/>
      <c r="I50" s="252" t="str">
        <f t="shared" si="2"/>
        <v xml:space="preserve"> </v>
      </c>
      <c r="J50" s="24" t="str">
        <f t="shared" si="3"/>
        <v>,</v>
      </c>
      <c r="K50" s="57">
        <f t="shared" si="10"/>
        <v>0</v>
      </c>
      <c r="L50" s="30" t="str">
        <f t="shared" si="5"/>
        <v>000100</v>
      </c>
      <c r="M50" s="50">
        <f>IF(K50=0,0,IF(K50&lt;9,"TOO YOUNG",IF(K50&lt;16,"OK","NOT ELIGIBLE")))</f>
        <v>0</v>
      </c>
      <c r="N50" s="9"/>
      <c r="O50" s="94"/>
      <c r="P50" s="94"/>
      <c r="Q50" s="9"/>
      <c r="R50" s="9"/>
      <c r="S50" s="9"/>
      <c r="T50" s="9"/>
      <c r="U50" s="9"/>
      <c r="V50" s="9"/>
      <c r="W50" s="9"/>
      <c r="X50" s="9"/>
      <c r="Y50" s="9"/>
      <c r="Z50" s="9"/>
      <c r="AA50" s="9"/>
      <c r="AB50" s="9"/>
      <c r="AC50" s="9"/>
      <c r="AD50" s="290">
        <v>23</v>
      </c>
      <c r="AE50" s="72" t="s">
        <v>62</v>
      </c>
      <c r="AF50" s="72" t="s">
        <v>94</v>
      </c>
      <c r="AG50" s="73">
        <v>11</v>
      </c>
      <c r="AH50" s="293">
        <f t="shared" si="4"/>
        <v>0</v>
      </c>
      <c r="AI50" s="293">
        <f t="shared" si="4"/>
        <v>0</v>
      </c>
      <c r="AJ50" s="293">
        <f t="shared" si="4"/>
        <v>0</v>
      </c>
      <c r="AK50" s="293"/>
      <c r="AL50" s="293"/>
      <c r="AM50" s="293"/>
      <c r="AN50" s="293"/>
      <c r="AO50" s="94"/>
    </row>
    <row r="51" spans="1:41" ht="20.45" customHeight="1" x14ac:dyDescent="0.2">
      <c r="A51" s="37">
        <v>24</v>
      </c>
      <c r="B51" s="38" t="s">
        <v>63</v>
      </c>
      <c r="C51" s="38" t="s">
        <v>95</v>
      </c>
      <c r="D51" s="239">
        <f>'Team 1'!D51</f>
        <v>11</v>
      </c>
      <c r="E51" s="722"/>
      <c r="F51" s="722"/>
      <c r="G51" s="722"/>
      <c r="H51" s="842"/>
      <c r="I51" s="252" t="str">
        <f t="shared" si="2"/>
        <v xml:space="preserve"> </v>
      </c>
      <c r="J51" s="24" t="str">
        <f t="shared" si="3"/>
        <v>,</v>
      </c>
      <c r="K51" s="57">
        <f t="shared" si="10"/>
        <v>0</v>
      </c>
      <c r="L51" s="30" t="str">
        <f t="shared" si="5"/>
        <v>000100</v>
      </c>
      <c r="M51" s="50">
        <f>IF(K51=0,0,IF(K51&lt;9,"TOO YOUNG",IF(K51&lt;16,"OK","NOT ELIGIBLE")))</f>
        <v>0</v>
      </c>
      <c r="N51" s="9"/>
      <c r="O51" s="94"/>
      <c r="P51" s="94"/>
      <c r="Q51" s="9"/>
      <c r="R51" s="9"/>
      <c r="S51" s="9"/>
      <c r="T51" s="9"/>
      <c r="U51" s="9"/>
      <c r="V51" s="9"/>
      <c r="W51" s="9"/>
      <c r="X51" s="9"/>
      <c r="Y51" s="9"/>
      <c r="Z51" s="9"/>
      <c r="AA51" s="9"/>
      <c r="AB51" s="9"/>
      <c r="AC51" s="9"/>
      <c r="AD51" s="290">
        <v>24</v>
      </c>
      <c r="AE51" s="72" t="s">
        <v>63</v>
      </c>
      <c r="AF51" s="72" t="s">
        <v>95</v>
      </c>
      <c r="AG51" s="73">
        <v>11</v>
      </c>
      <c r="AH51" s="293">
        <f t="shared" si="4"/>
        <v>0</v>
      </c>
      <c r="AI51" s="293">
        <f t="shared" si="4"/>
        <v>0</v>
      </c>
      <c r="AJ51" s="293">
        <f t="shared" si="4"/>
        <v>0</v>
      </c>
      <c r="AK51" s="293"/>
      <c r="AL51" s="293"/>
      <c r="AM51" s="293"/>
      <c r="AN51" s="293"/>
      <c r="AO51" s="94"/>
    </row>
    <row r="52" spans="1:41" ht="20.45" customHeight="1" x14ac:dyDescent="0.2">
      <c r="A52" s="28">
        <v>25</v>
      </c>
      <c r="B52" s="29" t="s">
        <v>76</v>
      </c>
      <c r="C52" s="29" t="s">
        <v>94</v>
      </c>
      <c r="D52" s="239">
        <f>'Team 1'!D52</f>
        <v>14</v>
      </c>
      <c r="E52" s="722"/>
      <c r="F52" s="722"/>
      <c r="G52" s="722"/>
      <c r="H52" s="842"/>
      <c r="I52" s="252" t="str">
        <f t="shared" si="2"/>
        <v xml:space="preserve"> </v>
      </c>
      <c r="J52" s="24" t="str">
        <f t="shared" si="3"/>
        <v>,</v>
      </c>
      <c r="K52" s="57">
        <f t="shared" si="10"/>
        <v>0</v>
      </c>
      <c r="L52" s="30" t="str">
        <f t="shared" si="5"/>
        <v>000100</v>
      </c>
      <c r="M52" s="31">
        <f>IF(K52=0,0,IF(K52&lt;9,"TOO YOUNG",IF(K52&lt;60,"OK","BIT OLD MAYBE")))</f>
        <v>0</v>
      </c>
      <c r="N52" s="9"/>
      <c r="O52" s="94"/>
      <c r="P52" s="94"/>
      <c r="Q52" s="9"/>
      <c r="R52" s="9"/>
      <c r="S52" s="9"/>
      <c r="T52" s="9"/>
      <c r="U52" s="9"/>
      <c r="V52" s="9"/>
      <c r="W52" s="9"/>
      <c r="X52" s="9"/>
      <c r="Y52" s="9"/>
      <c r="Z52" s="9"/>
      <c r="AA52" s="9"/>
      <c r="AB52" s="9"/>
      <c r="AC52" s="9"/>
      <c r="AD52" s="290">
        <v>25</v>
      </c>
      <c r="AE52" s="72" t="s">
        <v>76</v>
      </c>
      <c r="AF52" s="72" t="s">
        <v>94</v>
      </c>
      <c r="AG52" s="73">
        <v>14</v>
      </c>
      <c r="AH52" s="293">
        <f t="shared" si="4"/>
        <v>0</v>
      </c>
      <c r="AI52" s="293">
        <f t="shared" si="4"/>
        <v>0</v>
      </c>
      <c r="AJ52" s="293">
        <f t="shared" si="4"/>
        <v>0</v>
      </c>
      <c r="AK52" s="293"/>
      <c r="AL52" s="293"/>
      <c r="AM52" s="293"/>
      <c r="AN52" s="293"/>
      <c r="AO52" s="94"/>
    </row>
    <row r="53" spans="1:41" ht="20.45" customHeight="1" x14ac:dyDescent="0.2">
      <c r="A53" s="28">
        <v>26</v>
      </c>
      <c r="B53" s="29" t="s">
        <v>77</v>
      </c>
      <c r="C53" s="29" t="s">
        <v>95</v>
      </c>
      <c r="D53" s="239">
        <f>'Team 1'!D53</f>
        <v>14</v>
      </c>
      <c r="E53" s="722"/>
      <c r="F53" s="722"/>
      <c r="G53" s="722"/>
      <c r="H53" s="842"/>
      <c r="I53" s="252" t="str">
        <f t="shared" si="2"/>
        <v xml:space="preserve"> </v>
      </c>
      <c r="J53" s="24" t="str">
        <f t="shared" si="3"/>
        <v>,</v>
      </c>
      <c r="K53" s="57">
        <f t="shared" si="10"/>
        <v>0</v>
      </c>
      <c r="L53" s="30" t="str">
        <f t="shared" si="5"/>
        <v>000100</v>
      </c>
      <c r="M53" s="31">
        <f>IF(K53=0,0,IF(K53&lt;9,"TOO YOUNG",IF(K53&lt;60,"OK","BIT OLD MAYBE")))</f>
        <v>0</v>
      </c>
      <c r="N53" s="9"/>
      <c r="O53" s="94"/>
      <c r="P53" s="94"/>
      <c r="Q53" s="9"/>
      <c r="R53" s="9"/>
      <c r="S53" s="9"/>
      <c r="T53" s="9"/>
      <c r="U53" s="9"/>
      <c r="V53" s="9"/>
      <c r="W53" s="9"/>
      <c r="X53" s="9"/>
      <c r="Y53" s="9"/>
      <c r="Z53" s="9"/>
      <c r="AA53" s="9"/>
      <c r="AB53" s="9"/>
      <c r="AC53" s="9"/>
      <c r="AD53" s="290">
        <v>26</v>
      </c>
      <c r="AE53" s="72" t="s">
        <v>77</v>
      </c>
      <c r="AF53" s="72" t="s">
        <v>95</v>
      </c>
      <c r="AG53" s="73">
        <v>14</v>
      </c>
      <c r="AH53" s="293">
        <f t="shared" si="4"/>
        <v>0</v>
      </c>
      <c r="AI53" s="293">
        <f t="shared" si="4"/>
        <v>0</v>
      </c>
      <c r="AJ53" s="293">
        <f t="shared" si="4"/>
        <v>0</v>
      </c>
      <c r="AK53" s="293"/>
      <c r="AL53" s="293"/>
      <c r="AM53" s="293"/>
      <c r="AN53" s="293"/>
      <c r="AO53" s="94"/>
    </row>
    <row r="54" spans="1:41" ht="20.45" customHeight="1" x14ac:dyDescent="0.2">
      <c r="A54" s="33">
        <v>27</v>
      </c>
      <c r="B54" s="34" t="s">
        <v>40</v>
      </c>
      <c r="C54" s="34" t="s">
        <v>94</v>
      </c>
      <c r="D54" s="239">
        <f>'Team 1'!D54</f>
        <v>7</v>
      </c>
      <c r="E54" s="722"/>
      <c r="F54" s="722"/>
      <c r="G54" s="722"/>
      <c r="H54" s="842"/>
      <c r="I54" s="252" t="str">
        <f t="shared" si="2"/>
        <v xml:space="preserve"> </v>
      </c>
      <c r="J54" s="24" t="str">
        <f t="shared" si="3"/>
        <v>,</v>
      </c>
      <c r="K54" s="57">
        <f t="shared" si="10"/>
        <v>0</v>
      </c>
      <c r="L54" s="30" t="str">
        <f t="shared" si="5"/>
        <v>000100</v>
      </c>
      <c r="M54" s="50">
        <f>IF(K54=0,0,IF(K54&lt;10,"TOO YOUNG",IF(K54&lt;12,"OK","NOT ELIGIBLE")))</f>
        <v>0</v>
      </c>
      <c r="N54" s="9"/>
      <c r="O54" s="94"/>
      <c r="P54" s="94"/>
      <c r="Q54" s="9"/>
      <c r="R54" s="9"/>
      <c r="S54" s="9"/>
      <c r="T54" s="9"/>
      <c r="U54" s="9"/>
      <c r="V54" s="9"/>
      <c r="W54" s="9"/>
      <c r="X54" s="9"/>
      <c r="Y54" s="9"/>
      <c r="Z54" s="9"/>
      <c r="AA54" s="9"/>
      <c r="AB54" s="9"/>
      <c r="AC54" s="9"/>
      <c r="AD54" s="290">
        <v>27</v>
      </c>
      <c r="AE54" s="72" t="s">
        <v>40</v>
      </c>
      <c r="AF54" s="72" t="s">
        <v>94</v>
      </c>
      <c r="AG54" s="73">
        <v>7</v>
      </c>
      <c r="AH54" s="293">
        <f t="shared" si="4"/>
        <v>0</v>
      </c>
      <c r="AI54" s="293">
        <f t="shared" si="4"/>
        <v>0</v>
      </c>
      <c r="AJ54" s="293">
        <f t="shared" si="4"/>
        <v>0</v>
      </c>
      <c r="AK54" s="293"/>
      <c r="AL54" s="293"/>
      <c r="AM54" s="293"/>
      <c r="AN54" s="293"/>
      <c r="AO54" s="94"/>
    </row>
    <row r="55" spans="1:41" ht="20.45" customHeight="1" x14ac:dyDescent="0.2">
      <c r="A55" s="33">
        <v>28</v>
      </c>
      <c r="B55" s="34" t="s">
        <v>41</v>
      </c>
      <c r="C55" s="34" t="s">
        <v>95</v>
      </c>
      <c r="D55" s="239">
        <f>'Team 1'!D55</f>
        <v>7</v>
      </c>
      <c r="E55" s="722"/>
      <c r="F55" s="722"/>
      <c r="G55" s="722"/>
      <c r="H55" s="842"/>
      <c r="I55" s="252" t="str">
        <f t="shared" si="2"/>
        <v xml:space="preserve"> </v>
      </c>
      <c r="J55" s="24" t="str">
        <f t="shared" si="3"/>
        <v>,</v>
      </c>
      <c r="K55" s="57">
        <f t="shared" si="10"/>
        <v>0</v>
      </c>
      <c r="L55" s="30" t="str">
        <f t="shared" si="5"/>
        <v>000100</v>
      </c>
      <c r="M55" s="50">
        <f>IF(K55=0,0,IF(K55&lt;10,"TOO YOUNG",IF(K55&lt;12,"OK","NOT ELIGIBLE")))</f>
        <v>0</v>
      </c>
      <c r="N55" s="9"/>
      <c r="O55" s="94"/>
      <c r="P55" s="94"/>
      <c r="Q55" s="9"/>
      <c r="R55" s="9"/>
      <c r="S55" s="9"/>
      <c r="T55" s="9"/>
      <c r="U55" s="9"/>
      <c r="V55" s="9"/>
      <c r="W55" s="9"/>
      <c r="X55" s="9"/>
      <c r="Y55" s="9"/>
      <c r="Z55" s="9"/>
      <c r="AA55" s="9"/>
      <c r="AB55" s="9"/>
      <c r="AC55" s="9"/>
      <c r="AD55" s="290">
        <v>28</v>
      </c>
      <c r="AE55" s="72" t="s">
        <v>41</v>
      </c>
      <c r="AF55" s="72" t="s">
        <v>95</v>
      </c>
      <c r="AG55" s="73">
        <v>7</v>
      </c>
      <c r="AH55" s="293">
        <f t="shared" si="4"/>
        <v>0</v>
      </c>
      <c r="AI55" s="293">
        <f t="shared" si="4"/>
        <v>0</v>
      </c>
      <c r="AJ55" s="293">
        <f t="shared" si="4"/>
        <v>0</v>
      </c>
      <c r="AK55" s="293"/>
      <c r="AL55" s="293"/>
      <c r="AM55" s="293"/>
      <c r="AN55" s="293"/>
      <c r="AO55" s="94"/>
    </row>
    <row r="56" spans="1:41" ht="20.45" customHeight="1" x14ac:dyDescent="0.2">
      <c r="A56" s="35">
        <v>29</v>
      </c>
      <c r="B56" s="36" t="s">
        <v>52</v>
      </c>
      <c r="C56" s="36" t="s">
        <v>94</v>
      </c>
      <c r="D56" s="239">
        <f>'Team 1'!D56</f>
        <v>11</v>
      </c>
      <c r="E56" s="722"/>
      <c r="F56" s="722"/>
      <c r="G56" s="722"/>
      <c r="H56" s="842"/>
      <c r="I56" s="252" t="str">
        <f t="shared" si="2"/>
        <v xml:space="preserve"> </v>
      </c>
      <c r="J56" s="24" t="str">
        <f t="shared" si="3"/>
        <v>,</v>
      </c>
      <c r="K56" s="57">
        <f t="shared" si="10"/>
        <v>0</v>
      </c>
      <c r="L56" s="30" t="str">
        <f t="shared" si="5"/>
        <v>000100</v>
      </c>
      <c r="M56" s="50">
        <f>IF(K56=0,0,IF(K56&lt;9,"TOO YOUNG",IF(K56&lt;14,"OK","NOT ELIGIBLE")))</f>
        <v>0</v>
      </c>
      <c r="N56" s="9"/>
      <c r="O56" s="94"/>
      <c r="P56" s="94"/>
      <c r="Q56" s="9"/>
      <c r="R56" s="9"/>
      <c r="S56" s="9"/>
      <c r="T56" s="9"/>
      <c r="U56" s="9"/>
      <c r="V56" s="9"/>
      <c r="W56" s="9"/>
      <c r="X56" s="9"/>
      <c r="Y56" s="9"/>
      <c r="Z56" s="9"/>
      <c r="AA56" s="9"/>
      <c r="AB56" s="9"/>
      <c r="AC56" s="9"/>
      <c r="AD56" s="290">
        <v>29</v>
      </c>
      <c r="AE56" s="72" t="s">
        <v>52</v>
      </c>
      <c r="AF56" s="72" t="s">
        <v>94</v>
      </c>
      <c r="AG56" s="73">
        <v>11</v>
      </c>
      <c r="AH56" s="293">
        <f t="shared" si="4"/>
        <v>0</v>
      </c>
      <c r="AI56" s="293">
        <f t="shared" si="4"/>
        <v>0</v>
      </c>
      <c r="AJ56" s="293">
        <f t="shared" si="4"/>
        <v>0</v>
      </c>
      <c r="AK56" s="293"/>
      <c r="AL56" s="293"/>
      <c r="AM56" s="293"/>
      <c r="AN56" s="293"/>
      <c r="AO56" s="94"/>
    </row>
    <row r="57" spans="1:41" ht="20.45" customHeight="1" x14ac:dyDescent="0.2">
      <c r="A57" s="35">
        <v>30</v>
      </c>
      <c r="B57" s="36" t="s">
        <v>53</v>
      </c>
      <c r="C57" s="36" t="s">
        <v>95</v>
      </c>
      <c r="D57" s="239">
        <f>'Team 1'!D57</f>
        <v>11</v>
      </c>
      <c r="E57" s="722"/>
      <c r="F57" s="722"/>
      <c r="G57" s="722"/>
      <c r="H57" s="842"/>
      <c r="I57" s="252" t="str">
        <f t="shared" si="2"/>
        <v xml:space="preserve"> </v>
      </c>
      <c r="J57" s="24" t="str">
        <f t="shared" si="3"/>
        <v>,</v>
      </c>
      <c r="K57" s="57">
        <f t="shared" si="10"/>
        <v>0</v>
      </c>
      <c r="L57" s="30" t="str">
        <f t="shared" si="5"/>
        <v>000100</v>
      </c>
      <c r="M57" s="50">
        <f>IF(K57=0,0,IF(K57&lt;9,"TOO YOUNG",IF(K57&lt;14,"OK","NOT ELIGIBLE")))</f>
        <v>0</v>
      </c>
      <c r="N57" s="9"/>
      <c r="O57" s="94"/>
      <c r="P57" s="94"/>
      <c r="Q57" s="9"/>
      <c r="R57" s="9"/>
      <c r="S57" s="9"/>
      <c r="T57" s="9"/>
      <c r="U57" s="9"/>
      <c r="V57" s="9"/>
      <c r="W57" s="9"/>
      <c r="X57" s="9"/>
      <c r="Y57" s="9"/>
      <c r="Z57" s="9"/>
      <c r="AA57" s="9"/>
      <c r="AB57" s="9"/>
      <c r="AC57" s="9"/>
      <c r="AD57" s="290">
        <v>30</v>
      </c>
      <c r="AE57" s="72" t="s">
        <v>53</v>
      </c>
      <c r="AF57" s="72" t="s">
        <v>95</v>
      </c>
      <c r="AG57" s="73">
        <v>11</v>
      </c>
      <c r="AH57" s="293">
        <f t="shared" si="4"/>
        <v>0</v>
      </c>
      <c r="AI57" s="293">
        <f t="shared" si="4"/>
        <v>0</v>
      </c>
      <c r="AJ57" s="293">
        <f t="shared" si="4"/>
        <v>0</v>
      </c>
      <c r="AK57" s="293"/>
      <c r="AL57" s="293"/>
      <c r="AM57" s="293"/>
      <c r="AN57" s="293"/>
      <c r="AO57" s="94"/>
    </row>
    <row r="58" spans="1:41" ht="20.45" customHeight="1" x14ac:dyDescent="0.2">
      <c r="A58" s="37">
        <v>31</v>
      </c>
      <c r="B58" s="38" t="s">
        <v>64</v>
      </c>
      <c r="C58" s="38" t="s">
        <v>94</v>
      </c>
      <c r="D58" s="239">
        <f>'Team 1'!D58</f>
        <v>2</v>
      </c>
      <c r="E58" s="722"/>
      <c r="F58" s="722"/>
      <c r="G58" s="722"/>
      <c r="H58" s="842"/>
      <c r="I58" s="252" t="str">
        <f t="shared" si="2"/>
        <v xml:space="preserve"> </v>
      </c>
      <c r="J58" s="24" t="str">
        <f t="shared" si="3"/>
        <v>,</v>
      </c>
      <c r="K58" s="57">
        <f t="shared" si="10"/>
        <v>0</v>
      </c>
      <c r="L58" s="30" t="str">
        <f t="shared" si="5"/>
        <v>000100</v>
      </c>
      <c r="M58" s="50">
        <f>IF(K58=0,0,IF(K58&lt;9,"TOO YOUNG",IF(K58&lt;16,"OK","NOT ELIGIBLE")))</f>
        <v>0</v>
      </c>
      <c r="N58" s="9"/>
      <c r="O58" s="94"/>
      <c r="P58" s="94"/>
      <c r="Q58" s="9"/>
      <c r="R58" s="9"/>
      <c r="S58" s="9"/>
      <c r="T58" s="9"/>
      <c r="U58" s="9"/>
      <c r="V58" s="9"/>
      <c r="W58" s="9"/>
      <c r="X58" s="9"/>
      <c r="Y58" s="9"/>
      <c r="Z58" s="9"/>
      <c r="AA58" s="9"/>
      <c r="AB58" s="9"/>
      <c r="AC58" s="9"/>
      <c r="AD58" s="290">
        <v>31</v>
      </c>
      <c r="AE58" s="72" t="s">
        <v>64</v>
      </c>
      <c r="AF58" s="72" t="s">
        <v>94</v>
      </c>
      <c r="AG58" s="73">
        <v>2</v>
      </c>
      <c r="AH58" s="293">
        <f t="shared" si="4"/>
        <v>0</v>
      </c>
      <c r="AI58" s="293">
        <f t="shared" si="4"/>
        <v>0</v>
      </c>
      <c r="AJ58" s="293">
        <f t="shared" si="4"/>
        <v>0</v>
      </c>
      <c r="AK58" s="293"/>
      <c r="AL58" s="293"/>
      <c r="AM58" s="293"/>
      <c r="AN58" s="293"/>
      <c r="AO58" s="94"/>
    </row>
    <row r="59" spans="1:41" ht="20.45" customHeight="1" x14ac:dyDescent="0.2">
      <c r="A59" s="37">
        <v>32</v>
      </c>
      <c r="B59" s="38" t="s">
        <v>65</v>
      </c>
      <c r="C59" s="38" t="s">
        <v>95</v>
      </c>
      <c r="D59" s="239">
        <f>'Team 1'!D59</f>
        <v>2</v>
      </c>
      <c r="E59" s="722"/>
      <c r="F59" s="722"/>
      <c r="G59" s="722"/>
      <c r="H59" s="842"/>
      <c r="I59" s="252" t="str">
        <f t="shared" si="2"/>
        <v xml:space="preserve"> </v>
      </c>
      <c r="J59" s="24" t="str">
        <f t="shared" si="3"/>
        <v>,</v>
      </c>
      <c r="K59" s="57">
        <f t="shared" si="10"/>
        <v>0</v>
      </c>
      <c r="L59" s="30" t="str">
        <f t="shared" si="5"/>
        <v>000100</v>
      </c>
      <c r="M59" s="50">
        <f>IF(K59=0,0,IF(K59&lt;9,"TOO YOUNG",IF(K59&lt;16,"OK","NOT ELIGIBLE")))</f>
        <v>0</v>
      </c>
      <c r="N59" s="9"/>
      <c r="O59" s="94"/>
      <c r="P59" s="94"/>
      <c r="Q59" s="9"/>
      <c r="R59" s="9"/>
      <c r="S59" s="9"/>
      <c r="T59" s="9"/>
      <c r="U59" s="9"/>
      <c r="V59" s="9"/>
      <c r="W59" s="9"/>
      <c r="X59" s="9"/>
      <c r="Y59" s="9"/>
      <c r="Z59" s="9"/>
      <c r="AA59" s="9"/>
      <c r="AB59" s="9"/>
      <c r="AC59" s="9"/>
      <c r="AD59" s="290">
        <v>32</v>
      </c>
      <c r="AE59" s="72" t="s">
        <v>65</v>
      </c>
      <c r="AF59" s="72" t="s">
        <v>95</v>
      </c>
      <c r="AG59" s="73">
        <v>2</v>
      </c>
      <c r="AH59" s="293">
        <f t="shared" si="4"/>
        <v>0</v>
      </c>
      <c r="AI59" s="293">
        <f t="shared" si="4"/>
        <v>0</v>
      </c>
      <c r="AJ59" s="293">
        <f t="shared" si="4"/>
        <v>0</v>
      </c>
      <c r="AK59" s="293"/>
      <c r="AL59" s="293"/>
      <c r="AM59" s="293"/>
      <c r="AN59" s="293"/>
      <c r="AO59" s="94"/>
    </row>
    <row r="60" spans="1:41" ht="20.45" customHeight="1" x14ac:dyDescent="0.2">
      <c r="A60" s="28">
        <v>33</v>
      </c>
      <c r="B60" s="32" t="s">
        <v>78</v>
      </c>
      <c r="C60" s="32" t="s">
        <v>94</v>
      </c>
      <c r="D60" s="239">
        <f>'Team 1'!D60</f>
        <v>8</v>
      </c>
      <c r="E60" s="722"/>
      <c r="F60" s="722"/>
      <c r="G60" s="722"/>
      <c r="H60" s="842"/>
      <c r="I60" s="252" t="str">
        <f t="shared" si="2"/>
        <v xml:space="preserve"> </v>
      </c>
      <c r="J60" s="24" t="str">
        <f t="shared" si="3"/>
        <v>,</v>
      </c>
      <c r="K60" s="57">
        <f t="shared" si="10"/>
        <v>0</v>
      </c>
      <c r="L60" s="30" t="str">
        <f t="shared" si="5"/>
        <v>000100</v>
      </c>
      <c r="M60" s="31">
        <f>IF(K60=0,0,IF(K60&lt;9,"TOO YOUNG",IF(K60&lt;60,"OK","BIT OLD MAYBE")))</f>
        <v>0</v>
      </c>
      <c r="N60" s="9"/>
      <c r="O60" s="94"/>
      <c r="P60" s="94"/>
      <c r="Q60" s="9"/>
      <c r="R60" s="9"/>
      <c r="S60" s="9"/>
      <c r="T60" s="9"/>
      <c r="U60" s="9"/>
      <c r="V60" s="9"/>
      <c r="W60" s="9"/>
      <c r="X60" s="9"/>
      <c r="Y60" s="9"/>
      <c r="Z60" s="9"/>
      <c r="AA60" s="9"/>
      <c r="AB60" s="9"/>
      <c r="AC60" s="9"/>
      <c r="AD60" s="290">
        <v>33</v>
      </c>
      <c r="AE60" s="74" t="s">
        <v>78</v>
      </c>
      <c r="AF60" s="74" t="s">
        <v>94</v>
      </c>
      <c r="AG60" s="75">
        <v>9</v>
      </c>
      <c r="AH60" s="293">
        <f t="shared" si="4"/>
        <v>0</v>
      </c>
      <c r="AI60" s="293">
        <f t="shared" si="4"/>
        <v>0</v>
      </c>
      <c r="AJ60" s="293">
        <f t="shared" si="4"/>
        <v>0</v>
      </c>
      <c r="AK60" s="293"/>
      <c r="AL60" s="293"/>
      <c r="AM60" s="293"/>
      <c r="AN60" s="293"/>
      <c r="AO60" s="94"/>
    </row>
    <row r="61" spans="1:41" ht="20.45" customHeight="1" x14ac:dyDescent="0.2">
      <c r="A61" s="28">
        <v>34</v>
      </c>
      <c r="B61" s="32" t="s">
        <v>79</v>
      </c>
      <c r="C61" s="32" t="s">
        <v>95</v>
      </c>
      <c r="D61" s="239">
        <f>'Team 1'!D61</f>
        <v>8</v>
      </c>
      <c r="E61" s="722"/>
      <c r="F61" s="722"/>
      <c r="G61" s="722"/>
      <c r="H61" s="842"/>
      <c r="I61" s="252" t="str">
        <f t="shared" si="2"/>
        <v xml:space="preserve"> </v>
      </c>
      <c r="J61" s="24" t="str">
        <f t="shared" si="3"/>
        <v>,</v>
      </c>
      <c r="K61" s="57">
        <f t="shared" si="10"/>
        <v>0</v>
      </c>
      <c r="L61" s="30" t="str">
        <f t="shared" si="5"/>
        <v>000100</v>
      </c>
      <c r="M61" s="31">
        <f>IF(K61=0,0,IF(K61&lt;9,"TOO YOUNG",IF(K61&lt;60,"OK","BIT OLD MAYBE")))</f>
        <v>0</v>
      </c>
      <c r="N61" s="9"/>
      <c r="O61" s="94"/>
      <c r="P61" s="94"/>
      <c r="Q61" s="9"/>
      <c r="R61" s="9"/>
      <c r="S61" s="9"/>
      <c r="T61" s="9"/>
      <c r="U61" s="9"/>
      <c r="V61" s="9"/>
      <c r="W61" s="9"/>
      <c r="X61" s="9"/>
      <c r="Y61" s="9"/>
      <c r="Z61" s="9"/>
      <c r="AA61" s="9"/>
      <c r="AB61" s="9"/>
      <c r="AC61" s="9"/>
      <c r="AD61" s="290">
        <v>34</v>
      </c>
      <c r="AE61" s="74" t="s">
        <v>79</v>
      </c>
      <c r="AF61" s="74" t="s">
        <v>95</v>
      </c>
      <c r="AG61" s="75">
        <v>9</v>
      </c>
      <c r="AH61" s="293">
        <f t="shared" si="4"/>
        <v>0</v>
      </c>
      <c r="AI61" s="293">
        <f t="shared" si="4"/>
        <v>0</v>
      </c>
      <c r="AJ61" s="293">
        <f t="shared" si="4"/>
        <v>0</v>
      </c>
      <c r="AK61" s="293"/>
      <c r="AL61" s="293"/>
      <c r="AM61" s="293"/>
      <c r="AN61" s="293"/>
      <c r="AO61" s="94"/>
    </row>
    <row r="62" spans="1:41" ht="20.45" customHeight="1" x14ac:dyDescent="0.2">
      <c r="A62" s="33">
        <v>35</v>
      </c>
      <c r="B62" s="34" t="s">
        <v>42</v>
      </c>
      <c r="C62" s="34" t="s">
        <v>94</v>
      </c>
      <c r="D62" s="239">
        <f>'Team 1'!D62</f>
        <v>1</v>
      </c>
      <c r="E62" s="722"/>
      <c r="F62" s="722"/>
      <c r="G62" s="722"/>
      <c r="H62" s="842"/>
      <c r="I62" s="252" t="str">
        <f t="shared" si="2"/>
        <v xml:space="preserve"> </v>
      </c>
      <c r="J62" s="24" t="str">
        <f t="shared" si="3"/>
        <v>,</v>
      </c>
      <c r="K62" s="57">
        <f t="shared" si="10"/>
        <v>0</v>
      </c>
      <c r="L62" s="30" t="str">
        <f t="shared" si="5"/>
        <v>000100</v>
      </c>
      <c r="M62" s="50">
        <f>IF(K62=0,0,IF(K62&lt;10,"TOO YOUNG",IF(K62&lt;12,"OK","NOT ELIGIBLE")))</f>
        <v>0</v>
      </c>
      <c r="N62" s="9"/>
      <c r="O62" s="94"/>
      <c r="P62" s="94"/>
      <c r="Q62" s="9"/>
      <c r="R62" s="9"/>
      <c r="S62" s="9"/>
      <c r="T62" s="9"/>
      <c r="U62" s="9"/>
      <c r="V62" s="9"/>
      <c r="W62" s="9"/>
      <c r="X62" s="9"/>
      <c r="Y62" s="9"/>
      <c r="Z62" s="9"/>
      <c r="AA62" s="9"/>
      <c r="AB62" s="9"/>
      <c r="AC62" s="9"/>
      <c r="AD62" s="290">
        <v>35</v>
      </c>
      <c r="AE62" s="72" t="s">
        <v>42</v>
      </c>
      <c r="AF62" s="72" t="s">
        <v>94</v>
      </c>
      <c r="AG62" s="73">
        <v>1</v>
      </c>
      <c r="AH62" s="293">
        <f t="shared" si="4"/>
        <v>0</v>
      </c>
      <c r="AI62" s="293">
        <f t="shared" si="4"/>
        <v>0</v>
      </c>
      <c r="AJ62" s="293">
        <f t="shared" si="4"/>
        <v>0</v>
      </c>
      <c r="AK62" s="293"/>
      <c r="AL62" s="293"/>
      <c r="AM62" s="293"/>
      <c r="AN62" s="293"/>
      <c r="AO62" s="94"/>
    </row>
    <row r="63" spans="1:41" ht="20.45" customHeight="1" x14ac:dyDescent="0.2">
      <c r="A63" s="33">
        <v>36</v>
      </c>
      <c r="B63" s="34" t="s">
        <v>43</v>
      </c>
      <c r="C63" s="34" t="s">
        <v>95</v>
      </c>
      <c r="D63" s="239">
        <f>'Team 1'!D63</f>
        <v>1</v>
      </c>
      <c r="E63" s="722"/>
      <c r="F63" s="722"/>
      <c r="G63" s="722"/>
      <c r="H63" s="842"/>
      <c r="I63" s="252" t="str">
        <f t="shared" si="2"/>
        <v xml:space="preserve"> </v>
      </c>
      <c r="J63" s="24" t="str">
        <f t="shared" si="3"/>
        <v>,</v>
      </c>
      <c r="K63" s="57">
        <f t="shared" si="10"/>
        <v>0</v>
      </c>
      <c r="L63" s="30" t="str">
        <f t="shared" si="5"/>
        <v>000100</v>
      </c>
      <c r="M63" s="50">
        <f>IF(K63=0,0,IF(K63&lt;10,"TOO YOUNG",IF(K63&lt;12,"OK","NOT ELIGIBLE")))</f>
        <v>0</v>
      </c>
      <c r="N63" s="9"/>
      <c r="O63" s="94"/>
      <c r="P63" s="94"/>
      <c r="Q63" s="9"/>
      <c r="R63" s="9"/>
      <c r="S63" s="9"/>
      <c r="T63" s="9"/>
      <c r="U63" s="9"/>
      <c r="V63" s="9"/>
      <c r="W63" s="9"/>
      <c r="X63" s="9"/>
      <c r="Y63" s="9"/>
      <c r="Z63" s="9"/>
      <c r="AA63" s="9"/>
      <c r="AB63" s="9"/>
      <c r="AC63" s="9"/>
      <c r="AD63" s="290">
        <v>36</v>
      </c>
      <c r="AE63" s="72" t="s">
        <v>43</v>
      </c>
      <c r="AF63" s="72" t="s">
        <v>95</v>
      </c>
      <c r="AG63" s="73">
        <v>1</v>
      </c>
      <c r="AH63" s="293">
        <f t="shared" si="4"/>
        <v>0</v>
      </c>
      <c r="AI63" s="293">
        <f t="shared" si="4"/>
        <v>0</v>
      </c>
      <c r="AJ63" s="293">
        <f t="shared" si="4"/>
        <v>0</v>
      </c>
      <c r="AK63" s="293"/>
      <c r="AL63" s="293"/>
      <c r="AM63" s="293"/>
      <c r="AN63" s="293"/>
      <c r="AO63" s="94"/>
    </row>
    <row r="64" spans="1:41" ht="20.45" customHeight="1" x14ac:dyDescent="0.2">
      <c r="A64" s="35">
        <v>37</v>
      </c>
      <c r="B64" s="36" t="s">
        <v>54</v>
      </c>
      <c r="C64" s="36" t="s">
        <v>94</v>
      </c>
      <c r="D64" s="239">
        <f>'Team 1'!D64</f>
        <v>2</v>
      </c>
      <c r="E64" s="722"/>
      <c r="F64" s="722"/>
      <c r="G64" s="722"/>
      <c r="H64" s="842"/>
      <c r="I64" s="252" t="str">
        <f t="shared" si="2"/>
        <v xml:space="preserve"> </v>
      </c>
      <c r="J64" s="24" t="str">
        <f t="shared" si="3"/>
        <v>,</v>
      </c>
      <c r="K64" s="57">
        <f t="shared" si="10"/>
        <v>0</v>
      </c>
      <c r="L64" s="30" t="str">
        <f t="shared" si="5"/>
        <v>000100</v>
      </c>
      <c r="M64" s="50">
        <f>IF(K64=0,0,IF(K64&lt;9,"TOO YOUNG",IF(K64&lt;14,"OK","NOT ELIGIBLE")))</f>
        <v>0</v>
      </c>
      <c r="N64" s="9"/>
      <c r="O64" s="94"/>
      <c r="P64" s="94"/>
      <c r="Q64" s="9"/>
      <c r="R64" s="9"/>
      <c r="S64" s="9"/>
      <c r="T64" s="9"/>
      <c r="U64" s="9"/>
      <c r="V64" s="9"/>
      <c r="W64" s="9"/>
      <c r="X64" s="9"/>
      <c r="Y64" s="9"/>
      <c r="Z64" s="9"/>
      <c r="AA64" s="9"/>
      <c r="AB64" s="9"/>
      <c r="AC64" s="9"/>
      <c r="AD64" s="290">
        <v>37</v>
      </c>
      <c r="AE64" s="72" t="s">
        <v>54</v>
      </c>
      <c r="AF64" s="72" t="s">
        <v>94</v>
      </c>
      <c r="AG64" s="73">
        <v>2</v>
      </c>
      <c r="AH64" s="293">
        <f t="shared" si="4"/>
        <v>0</v>
      </c>
      <c r="AI64" s="293">
        <f t="shared" si="4"/>
        <v>0</v>
      </c>
      <c r="AJ64" s="293">
        <f t="shared" si="4"/>
        <v>0</v>
      </c>
      <c r="AK64" s="293"/>
      <c r="AL64" s="293"/>
      <c r="AM64" s="293"/>
      <c r="AN64" s="293"/>
      <c r="AO64" s="94"/>
    </row>
    <row r="65" spans="1:41" ht="20.45" customHeight="1" x14ac:dyDescent="0.2">
      <c r="A65" s="35">
        <v>38</v>
      </c>
      <c r="B65" s="36" t="s">
        <v>55</v>
      </c>
      <c r="C65" s="36" t="s">
        <v>95</v>
      </c>
      <c r="D65" s="239">
        <f>'Team 1'!D65</f>
        <v>2</v>
      </c>
      <c r="E65" s="722"/>
      <c r="F65" s="722"/>
      <c r="G65" s="722"/>
      <c r="H65" s="842"/>
      <c r="I65" s="252" t="str">
        <f t="shared" si="2"/>
        <v xml:space="preserve"> </v>
      </c>
      <c r="J65" s="24" t="str">
        <f t="shared" si="3"/>
        <v>,</v>
      </c>
      <c r="K65" s="57">
        <f t="shared" si="10"/>
        <v>0</v>
      </c>
      <c r="L65" s="30" t="str">
        <f t="shared" si="5"/>
        <v>000100</v>
      </c>
      <c r="M65" s="50">
        <f>IF(K65=0,0,IF(K65&lt;9,"TOO YOUNG",IF(K65&lt;14,"OK","NOT ELIGIBLE")))</f>
        <v>0</v>
      </c>
      <c r="N65" s="9"/>
      <c r="O65" s="94"/>
      <c r="P65" s="94"/>
      <c r="Q65" s="9"/>
      <c r="R65" s="9"/>
      <c r="S65" s="9"/>
      <c r="T65" s="9"/>
      <c r="U65" s="9"/>
      <c r="V65" s="9"/>
      <c r="W65" s="9"/>
      <c r="X65" s="9"/>
      <c r="Y65" s="9"/>
      <c r="Z65" s="9"/>
      <c r="AA65" s="9"/>
      <c r="AB65" s="9"/>
      <c r="AC65" s="9"/>
      <c r="AD65" s="290">
        <v>38</v>
      </c>
      <c r="AE65" s="72" t="s">
        <v>55</v>
      </c>
      <c r="AF65" s="72" t="s">
        <v>95</v>
      </c>
      <c r="AG65" s="73">
        <v>2</v>
      </c>
      <c r="AH65" s="293">
        <f t="shared" si="4"/>
        <v>0</v>
      </c>
      <c r="AI65" s="293">
        <f t="shared" si="4"/>
        <v>0</v>
      </c>
      <c r="AJ65" s="293">
        <f t="shared" si="4"/>
        <v>0</v>
      </c>
      <c r="AK65" s="293"/>
      <c r="AL65" s="293"/>
      <c r="AM65" s="293"/>
      <c r="AN65" s="293"/>
      <c r="AO65" s="94"/>
    </row>
    <row r="66" spans="1:41" ht="20.45" customHeight="1" x14ac:dyDescent="0.2">
      <c r="A66" s="37">
        <v>39</v>
      </c>
      <c r="B66" s="38" t="s">
        <v>66</v>
      </c>
      <c r="C66" s="38" t="s">
        <v>94</v>
      </c>
      <c r="D66" s="239">
        <f>'Team 1'!D66</f>
        <v>8</v>
      </c>
      <c r="E66" s="722"/>
      <c r="F66" s="722"/>
      <c r="G66" s="722"/>
      <c r="H66" s="842"/>
      <c r="I66" s="252" t="str">
        <f t="shared" si="2"/>
        <v xml:space="preserve"> </v>
      </c>
      <c r="J66" s="24" t="str">
        <f t="shared" si="3"/>
        <v>,</v>
      </c>
      <c r="K66" s="57">
        <f t="shared" si="10"/>
        <v>0</v>
      </c>
      <c r="L66" s="30" t="str">
        <f t="shared" si="5"/>
        <v>000100</v>
      </c>
      <c r="M66" s="50">
        <f>IF(K66=0,0,IF(K66&lt;9,"TOO YOUNG",IF(K66&lt;16,"OK","NOT ELIGIBLE")))</f>
        <v>0</v>
      </c>
      <c r="N66" s="9"/>
      <c r="O66" s="94"/>
      <c r="P66" s="94"/>
      <c r="Q66" s="9"/>
      <c r="R66" s="9"/>
      <c r="S66" s="9"/>
      <c r="T66" s="9"/>
      <c r="U66" s="9"/>
      <c r="V66" s="9"/>
      <c r="W66" s="9"/>
      <c r="X66" s="9"/>
      <c r="Y66" s="9"/>
      <c r="Z66" s="9"/>
      <c r="AA66" s="9"/>
      <c r="AB66" s="9"/>
      <c r="AC66" s="9"/>
      <c r="AD66" s="290">
        <v>39</v>
      </c>
      <c r="AE66" s="72" t="s">
        <v>66</v>
      </c>
      <c r="AF66" s="72" t="s">
        <v>94</v>
      </c>
      <c r="AG66" s="73">
        <v>9</v>
      </c>
      <c r="AH66" s="293">
        <f t="shared" si="4"/>
        <v>0</v>
      </c>
      <c r="AI66" s="293">
        <f t="shared" si="4"/>
        <v>0</v>
      </c>
      <c r="AJ66" s="293">
        <f t="shared" si="4"/>
        <v>0</v>
      </c>
      <c r="AK66" s="293"/>
      <c r="AL66" s="293"/>
      <c r="AM66" s="293"/>
      <c r="AN66" s="293"/>
      <c r="AO66" s="94"/>
    </row>
    <row r="67" spans="1:41" ht="20.45" customHeight="1" x14ac:dyDescent="0.2">
      <c r="A67" s="37">
        <v>40</v>
      </c>
      <c r="B67" s="38" t="s">
        <v>67</v>
      </c>
      <c r="C67" s="38" t="s">
        <v>95</v>
      </c>
      <c r="D67" s="239">
        <f>'Team 1'!D67</f>
        <v>8</v>
      </c>
      <c r="E67" s="722"/>
      <c r="F67" s="722"/>
      <c r="G67" s="722"/>
      <c r="H67" s="842"/>
      <c r="I67" s="252" t="str">
        <f t="shared" si="2"/>
        <v xml:space="preserve"> </v>
      </c>
      <c r="J67" s="24" t="str">
        <f t="shared" si="3"/>
        <v>,</v>
      </c>
      <c r="K67" s="57">
        <f t="shared" si="10"/>
        <v>0</v>
      </c>
      <c r="L67" s="30" t="str">
        <f t="shared" si="5"/>
        <v>000100</v>
      </c>
      <c r="M67" s="50">
        <f>IF(K67=0,0,IF(K67&lt;9,"TOO YOUNG",IF(K67&lt;16,"OK","NOT ELIGIBLE")))</f>
        <v>0</v>
      </c>
      <c r="N67" s="9"/>
      <c r="O67" s="94"/>
      <c r="P67" s="94"/>
      <c r="Q67" s="9"/>
      <c r="R67" s="9"/>
      <c r="S67" s="9"/>
      <c r="T67" s="9"/>
      <c r="U67" s="9"/>
      <c r="V67" s="9"/>
      <c r="W67" s="9"/>
      <c r="X67" s="9"/>
      <c r="Y67" s="9"/>
      <c r="Z67" s="9"/>
      <c r="AA67" s="9"/>
      <c r="AB67" s="9"/>
      <c r="AC67" s="9"/>
      <c r="AD67" s="290">
        <v>40</v>
      </c>
      <c r="AE67" s="72" t="s">
        <v>67</v>
      </c>
      <c r="AF67" s="72" t="s">
        <v>95</v>
      </c>
      <c r="AG67" s="73">
        <v>9</v>
      </c>
      <c r="AH67" s="293">
        <f t="shared" si="4"/>
        <v>0</v>
      </c>
      <c r="AI67" s="293">
        <f t="shared" si="4"/>
        <v>0</v>
      </c>
      <c r="AJ67" s="293">
        <f t="shared" si="4"/>
        <v>0</v>
      </c>
      <c r="AK67" s="293"/>
      <c r="AL67" s="293"/>
      <c r="AM67" s="293"/>
      <c r="AN67" s="293"/>
      <c r="AO67" s="94"/>
    </row>
    <row r="68" spans="1:41" ht="20.45" customHeight="1" x14ac:dyDescent="0.2">
      <c r="A68" s="28">
        <v>41</v>
      </c>
      <c r="B68" s="29" t="s">
        <v>80</v>
      </c>
      <c r="C68" s="29" t="s">
        <v>94</v>
      </c>
      <c r="D68" s="239">
        <f>'Team 1'!D68</f>
        <v>2</v>
      </c>
      <c r="E68" s="722"/>
      <c r="F68" s="722"/>
      <c r="G68" s="722"/>
      <c r="H68" s="842"/>
      <c r="I68" s="252" t="str">
        <f t="shared" si="2"/>
        <v xml:space="preserve"> </v>
      </c>
      <c r="J68" s="24" t="str">
        <f t="shared" si="3"/>
        <v>,</v>
      </c>
      <c r="K68" s="57">
        <f t="shared" ref="K68:K99" si="11">IF(H68=0,0,IF(COUNTBLANK(H68)=1,"",ROUNDDOWN((K$2-H68)/365.25,0)))</f>
        <v>0</v>
      </c>
      <c r="L68" s="30" t="str">
        <f t="shared" si="5"/>
        <v>000100</v>
      </c>
      <c r="M68" s="31">
        <f>IF(K68=0,0,IF(K68&lt;9,"TOO YOUNG",IF(K68&lt;60,"OK","BIT OLD MAYBE")))</f>
        <v>0</v>
      </c>
      <c r="N68" s="9"/>
      <c r="O68" s="94"/>
      <c r="P68" s="94"/>
      <c r="Q68" s="9"/>
      <c r="R68" s="9"/>
      <c r="S68" s="9"/>
      <c r="T68" s="9"/>
      <c r="U68" s="9"/>
      <c r="V68" s="9"/>
      <c r="W68" s="9"/>
      <c r="X68" s="9"/>
      <c r="Y68" s="9"/>
      <c r="Z68" s="9"/>
      <c r="AA68" s="9"/>
      <c r="AB68" s="9"/>
      <c r="AC68" s="9"/>
      <c r="AD68" s="290">
        <v>41</v>
      </c>
      <c r="AE68" s="72" t="s">
        <v>80</v>
      </c>
      <c r="AF68" s="72" t="s">
        <v>94</v>
      </c>
      <c r="AG68" s="73">
        <v>2</v>
      </c>
      <c r="AH68" s="293">
        <f t="shared" si="4"/>
        <v>0</v>
      </c>
      <c r="AI68" s="293">
        <f t="shared" si="4"/>
        <v>0</v>
      </c>
      <c r="AJ68" s="293">
        <f t="shared" si="4"/>
        <v>0</v>
      </c>
      <c r="AK68" s="293"/>
      <c r="AL68" s="293"/>
      <c r="AM68" s="293"/>
      <c r="AN68" s="293"/>
      <c r="AO68" s="94"/>
    </row>
    <row r="69" spans="1:41" ht="20.45" customHeight="1" x14ac:dyDescent="0.2">
      <c r="A69" s="28">
        <v>42</v>
      </c>
      <c r="B69" s="29" t="s">
        <v>81</v>
      </c>
      <c r="C69" s="29" t="s">
        <v>95</v>
      </c>
      <c r="D69" s="239">
        <f>'Team 1'!D69</f>
        <v>2</v>
      </c>
      <c r="E69" s="722"/>
      <c r="F69" s="722"/>
      <c r="G69" s="722"/>
      <c r="H69" s="842"/>
      <c r="I69" s="252" t="str">
        <f t="shared" ref="I69:I101" si="12">CONCATENATE(F69," ",G69)</f>
        <v xml:space="preserve"> </v>
      </c>
      <c r="J69" s="24" t="str">
        <f t="shared" ref="J69:J101" si="13">CONCATENATE(G69,",",F69)</f>
        <v>,</v>
      </c>
      <c r="K69" s="57">
        <f t="shared" si="11"/>
        <v>0</v>
      </c>
      <c r="L69" s="30" t="str">
        <f t="shared" si="5"/>
        <v>000100</v>
      </c>
      <c r="M69" s="31">
        <f>IF(K69=0,0,IF(K69&lt;9,"TOO YOUNG",IF(K69&lt;60,"OK","BIT OLD MAYBE")))</f>
        <v>0</v>
      </c>
      <c r="N69" s="9"/>
      <c r="O69" s="94"/>
      <c r="P69" s="94"/>
      <c r="Q69" s="9"/>
      <c r="R69" s="9"/>
      <c r="S69" s="9"/>
      <c r="T69" s="9"/>
      <c r="U69" s="9"/>
      <c r="V69" s="9"/>
      <c r="W69" s="9"/>
      <c r="X69" s="9"/>
      <c r="Y69" s="9"/>
      <c r="Z69" s="9"/>
      <c r="AA69" s="9"/>
      <c r="AB69" s="9"/>
      <c r="AC69" s="9"/>
      <c r="AD69" s="290">
        <v>42</v>
      </c>
      <c r="AE69" s="72" t="s">
        <v>81</v>
      </c>
      <c r="AF69" s="72" t="s">
        <v>95</v>
      </c>
      <c r="AG69" s="73">
        <v>2</v>
      </c>
      <c r="AH69" s="293">
        <f t="shared" ref="AH69:AJ105" si="14">E69</f>
        <v>0</v>
      </c>
      <c r="AI69" s="293">
        <f t="shared" si="14"/>
        <v>0</v>
      </c>
      <c r="AJ69" s="293">
        <f t="shared" si="14"/>
        <v>0</v>
      </c>
      <c r="AK69" s="293"/>
      <c r="AL69" s="293"/>
      <c r="AM69" s="293"/>
      <c r="AN69" s="293"/>
      <c r="AO69" s="94"/>
    </row>
    <row r="70" spans="1:41" ht="20.45" customHeight="1" x14ac:dyDescent="0.2">
      <c r="A70" s="1697">
        <v>43</v>
      </c>
      <c r="B70" s="1700" t="s">
        <v>44</v>
      </c>
      <c r="C70" s="41"/>
      <c r="D70" s="239">
        <f>'Team 1'!D70</f>
        <v>0</v>
      </c>
      <c r="E70" s="723"/>
      <c r="F70" s="723"/>
      <c r="G70" s="723"/>
      <c r="H70" s="839"/>
      <c r="I70" s="252" t="str">
        <f t="shared" si="12"/>
        <v xml:space="preserve"> </v>
      </c>
      <c r="J70" s="24" t="str">
        <f t="shared" si="13"/>
        <v>,</v>
      </c>
      <c r="K70" s="57">
        <f t="shared" si="11"/>
        <v>0</v>
      </c>
      <c r="L70" s="30" t="str">
        <f t="shared" ref="L70:L105" si="15">(TEXT(H70,"DDMMYY"))</f>
        <v>000100</v>
      </c>
      <c r="M70" s="50">
        <f t="shared" ref="M70:M77" si="16">IF(K70=0,0,IF(K70&lt;9,"TOO YOUNG",IF(K70&lt;12,"OK","NOT ELIGIBLE")))</f>
        <v>0</v>
      </c>
      <c r="N70" s="9"/>
      <c r="O70" s="94"/>
      <c r="P70" s="94"/>
      <c r="Q70" s="9"/>
      <c r="R70" s="9"/>
      <c r="S70" s="9"/>
      <c r="T70" s="9"/>
      <c r="U70" s="9"/>
      <c r="V70" s="9"/>
      <c r="W70" s="9"/>
      <c r="X70" s="9"/>
      <c r="Y70" s="9"/>
      <c r="Z70" s="9"/>
      <c r="AA70" s="9"/>
      <c r="AB70" s="9"/>
      <c r="AC70" s="9"/>
      <c r="AD70" s="1683">
        <v>43</v>
      </c>
      <c r="AE70" s="1681" t="s">
        <v>44</v>
      </c>
      <c r="AF70" s="288"/>
      <c r="AG70" s="76"/>
      <c r="AH70" s="293">
        <f t="shared" si="14"/>
        <v>0</v>
      </c>
      <c r="AI70" s="293">
        <f t="shared" si="14"/>
        <v>0</v>
      </c>
      <c r="AJ70" s="293">
        <f t="shared" si="14"/>
        <v>0</v>
      </c>
      <c r="AK70" s="293"/>
      <c r="AL70" s="293"/>
      <c r="AM70" s="293"/>
      <c r="AN70" s="293"/>
      <c r="AO70" s="94"/>
    </row>
    <row r="71" spans="1:41" ht="20.45" customHeight="1" x14ac:dyDescent="0.2">
      <c r="A71" s="1698"/>
      <c r="B71" s="1701"/>
      <c r="C71" s="42"/>
      <c r="D71" s="239">
        <f>'Team 1'!D71</f>
        <v>0</v>
      </c>
      <c r="E71" s="723"/>
      <c r="F71" s="723"/>
      <c r="G71" s="723"/>
      <c r="H71" s="839"/>
      <c r="I71" s="252" t="str">
        <f t="shared" si="12"/>
        <v xml:space="preserve"> </v>
      </c>
      <c r="J71" s="24" t="str">
        <f t="shared" si="13"/>
        <v>,</v>
      </c>
      <c r="K71" s="57">
        <f t="shared" si="11"/>
        <v>0</v>
      </c>
      <c r="L71" s="30" t="str">
        <f t="shared" si="15"/>
        <v>000100</v>
      </c>
      <c r="M71" s="50">
        <f t="shared" si="16"/>
        <v>0</v>
      </c>
      <c r="N71" s="9"/>
      <c r="O71" s="94"/>
      <c r="P71" s="94"/>
      <c r="Q71" s="9"/>
      <c r="R71" s="9"/>
      <c r="S71" s="9"/>
      <c r="T71" s="9"/>
      <c r="U71" s="9"/>
      <c r="V71" s="9"/>
      <c r="W71" s="9"/>
      <c r="X71" s="9"/>
      <c r="Y71" s="9"/>
      <c r="Z71" s="9"/>
      <c r="AA71" s="9"/>
      <c r="AB71" s="9"/>
      <c r="AC71" s="9"/>
      <c r="AD71" s="1683"/>
      <c r="AE71" s="1682"/>
      <c r="AF71" s="289"/>
      <c r="AG71" s="77"/>
      <c r="AH71" s="293">
        <f t="shared" si="14"/>
        <v>0</v>
      </c>
      <c r="AI71" s="293">
        <f t="shared" si="14"/>
        <v>0</v>
      </c>
      <c r="AJ71" s="293">
        <f t="shared" si="14"/>
        <v>0</v>
      </c>
      <c r="AK71" s="293"/>
      <c r="AL71" s="293"/>
      <c r="AM71" s="293"/>
      <c r="AN71" s="293"/>
      <c r="AO71" s="94"/>
    </row>
    <row r="72" spans="1:41" ht="20.45" customHeight="1" x14ac:dyDescent="0.2">
      <c r="A72" s="1698"/>
      <c r="B72" s="1701"/>
      <c r="C72" s="42"/>
      <c r="D72" s="239">
        <f>'Team 1'!D72</f>
        <v>0</v>
      </c>
      <c r="E72" s="723"/>
      <c r="F72" s="723"/>
      <c r="G72" s="723"/>
      <c r="H72" s="839"/>
      <c r="I72" s="252" t="str">
        <f t="shared" si="12"/>
        <v xml:space="preserve"> </v>
      </c>
      <c r="J72" s="24" t="str">
        <f t="shared" si="13"/>
        <v>,</v>
      </c>
      <c r="K72" s="57">
        <f t="shared" si="11"/>
        <v>0</v>
      </c>
      <c r="L72" s="30" t="str">
        <f t="shared" si="15"/>
        <v>000100</v>
      </c>
      <c r="M72" s="50">
        <f t="shared" si="16"/>
        <v>0</v>
      </c>
      <c r="N72" s="9"/>
      <c r="O72" s="94"/>
      <c r="P72" s="94"/>
      <c r="Q72" s="9"/>
      <c r="R72" s="9"/>
      <c r="S72" s="9"/>
      <c r="T72" s="9"/>
      <c r="U72" s="9"/>
      <c r="V72" s="9"/>
      <c r="W72" s="9"/>
      <c r="X72" s="9"/>
      <c r="Y72" s="9"/>
      <c r="Z72" s="9"/>
      <c r="AA72" s="9"/>
      <c r="AB72" s="9"/>
      <c r="AC72" s="9"/>
      <c r="AD72" s="1683"/>
      <c r="AE72" s="1682"/>
      <c r="AF72" s="289"/>
      <c r="AG72" s="77"/>
      <c r="AH72" s="293">
        <f t="shared" si="14"/>
        <v>0</v>
      </c>
      <c r="AI72" s="293">
        <f t="shared" si="14"/>
        <v>0</v>
      </c>
      <c r="AJ72" s="293">
        <f t="shared" si="14"/>
        <v>0</v>
      </c>
      <c r="AK72" s="293"/>
      <c r="AL72" s="293"/>
      <c r="AM72" s="293"/>
      <c r="AN72" s="293"/>
      <c r="AO72" s="94"/>
    </row>
    <row r="73" spans="1:41" ht="20.45" customHeight="1" x14ac:dyDescent="0.2">
      <c r="A73" s="1699"/>
      <c r="B73" s="1701"/>
      <c r="C73" s="42"/>
      <c r="D73" s="239">
        <f>'Team 1'!D73</f>
        <v>0</v>
      </c>
      <c r="E73" s="723"/>
      <c r="F73" s="723"/>
      <c r="G73" s="723"/>
      <c r="H73" s="839"/>
      <c r="I73" s="252" t="str">
        <f t="shared" si="12"/>
        <v xml:space="preserve"> </v>
      </c>
      <c r="J73" s="24" t="str">
        <f t="shared" si="13"/>
        <v>,</v>
      </c>
      <c r="K73" s="57">
        <f t="shared" si="11"/>
        <v>0</v>
      </c>
      <c r="L73" s="30" t="str">
        <f t="shared" si="15"/>
        <v>000100</v>
      </c>
      <c r="M73" s="50">
        <f t="shared" si="16"/>
        <v>0</v>
      </c>
      <c r="N73" s="9"/>
      <c r="O73" s="94"/>
      <c r="P73" s="94"/>
      <c r="Q73" s="9"/>
      <c r="R73" s="9"/>
      <c r="S73" s="9"/>
      <c r="T73" s="9"/>
      <c r="U73" s="9"/>
      <c r="V73" s="9"/>
      <c r="W73" s="9"/>
      <c r="X73" s="9"/>
      <c r="Y73" s="9"/>
      <c r="Z73" s="9"/>
      <c r="AA73" s="9"/>
      <c r="AB73" s="9"/>
      <c r="AC73" s="9"/>
      <c r="AD73" s="1683"/>
      <c r="AE73" s="1682"/>
      <c r="AF73" s="289"/>
      <c r="AG73" s="77"/>
      <c r="AH73" s="293">
        <f t="shared" si="14"/>
        <v>0</v>
      </c>
      <c r="AI73" s="293">
        <f t="shared" si="14"/>
        <v>0</v>
      </c>
      <c r="AJ73" s="293">
        <f t="shared" si="14"/>
        <v>0</v>
      </c>
      <c r="AK73" s="293"/>
      <c r="AL73" s="293"/>
      <c r="AM73" s="293"/>
      <c r="AN73" s="293"/>
      <c r="AO73" s="94"/>
    </row>
    <row r="74" spans="1:41" ht="20.45" customHeight="1" x14ac:dyDescent="0.2">
      <c r="A74" s="1697">
        <v>44</v>
      </c>
      <c r="B74" s="1700" t="s">
        <v>45</v>
      </c>
      <c r="C74" s="41"/>
      <c r="D74" s="239">
        <f>'Team 1'!D74</f>
        <v>0</v>
      </c>
      <c r="E74" s="723"/>
      <c r="F74" s="723"/>
      <c r="G74" s="723"/>
      <c r="H74" s="839"/>
      <c r="I74" s="252" t="str">
        <f t="shared" si="12"/>
        <v xml:space="preserve"> </v>
      </c>
      <c r="J74" s="24" t="str">
        <f t="shared" si="13"/>
        <v>,</v>
      </c>
      <c r="K74" s="57">
        <f t="shared" si="11"/>
        <v>0</v>
      </c>
      <c r="L74" s="30" t="str">
        <f t="shared" si="15"/>
        <v>000100</v>
      </c>
      <c r="M74" s="50">
        <f t="shared" si="16"/>
        <v>0</v>
      </c>
      <c r="N74" s="9"/>
      <c r="O74" s="94"/>
      <c r="P74" s="94"/>
      <c r="Q74" s="9"/>
      <c r="R74" s="9"/>
      <c r="S74" s="9"/>
      <c r="T74" s="9"/>
      <c r="U74" s="9"/>
      <c r="V74" s="9"/>
      <c r="W74" s="9"/>
      <c r="X74" s="9"/>
      <c r="Y74" s="9"/>
      <c r="Z74" s="9"/>
      <c r="AA74" s="9"/>
      <c r="AB74" s="9"/>
      <c r="AC74" s="9"/>
      <c r="AD74" s="1683">
        <v>44</v>
      </c>
      <c r="AE74" s="1681" t="s">
        <v>45</v>
      </c>
      <c r="AF74" s="288"/>
      <c r="AG74" s="76"/>
      <c r="AH74" s="293">
        <f t="shared" si="14"/>
        <v>0</v>
      </c>
      <c r="AI74" s="293">
        <f t="shared" si="14"/>
        <v>0</v>
      </c>
      <c r="AJ74" s="293">
        <f t="shared" si="14"/>
        <v>0</v>
      </c>
      <c r="AK74" s="293"/>
      <c r="AL74" s="293"/>
      <c r="AM74" s="293"/>
      <c r="AN74" s="293"/>
      <c r="AO74" s="94"/>
    </row>
    <row r="75" spans="1:41" ht="20.45" customHeight="1" x14ac:dyDescent="0.2">
      <c r="A75" s="1698"/>
      <c r="B75" s="1701"/>
      <c r="C75" s="42"/>
      <c r="D75" s="239">
        <f>'Team 1'!D75</f>
        <v>0</v>
      </c>
      <c r="E75" s="723"/>
      <c r="F75" s="723"/>
      <c r="G75" s="723"/>
      <c r="H75" s="839"/>
      <c r="I75" s="252" t="str">
        <f t="shared" si="12"/>
        <v xml:space="preserve"> </v>
      </c>
      <c r="J75" s="24" t="str">
        <f t="shared" si="13"/>
        <v>,</v>
      </c>
      <c r="K75" s="57">
        <f t="shared" si="11"/>
        <v>0</v>
      </c>
      <c r="L75" s="30" t="str">
        <f t="shared" si="15"/>
        <v>000100</v>
      </c>
      <c r="M75" s="50">
        <f t="shared" si="16"/>
        <v>0</v>
      </c>
      <c r="N75" s="9"/>
      <c r="O75" s="94"/>
      <c r="P75" s="94"/>
      <c r="Q75" s="9"/>
      <c r="R75" s="9"/>
      <c r="S75" s="9"/>
      <c r="T75" s="9"/>
      <c r="U75" s="9"/>
      <c r="V75" s="9"/>
      <c r="W75" s="9"/>
      <c r="X75" s="9"/>
      <c r="Y75" s="9"/>
      <c r="Z75" s="9"/>
      <c r="AA75" s="9"/>
      <c r="AB75" s="9"/>
      <c r="AC75" s="9"/>
      <c r="AD75" s="1683"/>
      <c r="AE75" s="1682"/>
      <c r="AF75" s="289"/>
      <c r="AG75" s="77"/>
      <c r="AH75" s="293">
        <f t="shared" si="14"/>
        <v>0</v>
      </c>
      <c r="AI75" s="293">
        <f t="shared" si="14"/>
        <v>0</v>
      </c>
      <c r="AJ75" s="293">
        <f t="shared" si="14"/>
        <v>0</v>
      </c>
      <c r="AK75" s="293"/>
      <c r="AL75" s="293"/>
      <c r="AM75" s="293"/>
      <c r="AN75" s="293"/>
      <c r="AO75" s="94"/>
    </row>
    <row r="76" spans="1:41" ht="20.45" customHeight="1" x14ac:dyDescent="0.2">
      <c r="A76" s="1698"/>
      <c r="B76" s="1701"/>
      <c r="C76" s="42"/>
      <c r="D76" s="239">
        <f>'Team 1'!D76</f>
        <v>0</v>
      </c>
      <c r="E76" s="723"/>
      <c r="F76" s="723"/>
      <c r="G76" s="723"/>
      <c r="H76" s="839"/>
      <c r="I76" s="252" t="str">
        <f t="shared" si="12"/>
        <v xml:space="preserve"> </v>
      </c>
      <c r="J76" s="24" t="str">
        <f t="shared" si="13"/>
        <v>,</v>
      </c>
      <c r="K76" s="57">
        <f t="shared" si="11"/>
        <v>0</v>
      </c>
      <c r="L76" s="30" t="str">
        <f t="shared" si="15"/>
        <v>000100</v>
      </c>
      <c r="M76" s="50">
        <f t="shared" si="16"/>
        <v>0</v>
      </c>
      <c r="N76" s="9"/>
      <c r="O76" s="94"/>
      <c r="P76" s="94"/>
      <c r="Q76" s="9"/>
      <c r="R76" s="9"/>
      <c r="S76" s="9"/>
      <c r="T76" s="9"/>
      <c r="U76" s="9"/>
      <c r="V76" s="9"/>
      <c r="W76" s="9"/>
      <c r="X76" s="9"/>
      <c r="Y76" s="9"/>
      <c r="Z76" s="9"/>
      <c r="AA76" s="9"/>
      <c r="AB76" s="9"/>
      <c r="AC76" s="9"/>
      <c r="AD76" s="1683"/>
      <c r="AE76" s="1682"/>
      <c r="AF76" s="289"/>
      <c r="AG76" s="77"/>
      <c r="AH76" s="293">
        <f t="shared" si="14"/>
        <v>0</v>
      </c>
      <c r="AI76" s="293">
        <f t="shared" si="14"/>
        <v>0</v>
      </c>
      <c r="AJ76" s="293">
        <f t="shared" si="14"/>
        <v>0</v>
      </c>
      <c r="AK76" s="293"/>
      <c r="AL76" s="293"/>
      <c r="AM76" s="293"/>
      <c r="AN76" s="293"/>
      <c r="AO76" s="94"/>
    </row>
    <row r="77" spans="1:41" ht="20.45" customHeight="1" x14ac:dyDescent="0.2">
      <c r="A77" s="1699"/>
      <c r="B77" s="1701"/>
      <c r="C77" s="42"/>
      <c r="D77" s="239">
        <f>'Team 1'!D77</f>
        <v>0</v>
      </c>
      <c r="E77" s="723"/>
      <c r="F77" s="723"/>
      <c r="G77" s="723"/>
      <c r="H77" s="839"/>
      <c r="I77" s="252" t="str">
        <f t="shared" si="12"/>
        <v xml:space="preserve"> </v>
      </c>
      <c r="J77" s="24" t="str">
        <f t="shared" si="13"/>
        <v>,</v>
      </c>
      <c r="K77" s="57">
        <f t="shared" si="11"/>
        <v>0</v>
      </c>
      <c r="L77" s="30" t="str">
        <f t="shared" si="15"/>
        <v>000100</v>
      </c>
      <c r="M77" s="50">
        <f t="shared" si="16"/>
        <v>0</v>
      </c>
      <c r="N77" s="9"/>
      <c r="O77" s="94"/>
      <c r="P77" s="94"/>
      <c r="Q77" s="9"/>
      <c r="R77" s="9"/>
      <c r="S77" s="9"/>
      <c r="T77" s="9"/>
      <c r="U77" s="9"/>
      <c r="V77" s="9"/>
      <c r="W77" s="9"/>
      <c r="X77" s="9"/>
      <c r="Y77" s="9"/>
      <c r="Z77" s="9"/>
      <c r="AA77" s="9"/>
      <c r="AB77" s="9"/>
      <c r="AC77" s="9"/>
      <c r="AD77" s="1683"/>
      <c r="AE77" s="1682"/>
      <c r="AF77" s="289"/>
      <c r="AG77" s="77"/>
      <c r="AH77" s="293">
        <f t="shared" si="14"/>
        <v>0</v>
      </c>
      <c r="AI77" s="293">
        <f t="shared" si="14"/>
        <v>0</v>
      </c>
      <c r="AJ77" s="293">
        <f t="shared" si="14"/>
        <v>0</v>
      </c>
      <c r="AK77" s="293"/>
      <c r="AL77" s="293"/>
      <c r="AM77" s="293"/>
      <c r="AN77" s="293"/>
      <c r="AO77" s="94"/>
    </row>
    <row r="78" spans="1:41" ht="20.45" customHeight="1" x14ac:dyDescent="0.2">
      <c r="A78" s="1706">
        <v>45</v>
      </c>
      <c r="B78" s="1717" t="s">
        <v>56</v>
      </c>
      <c r="C78" s="44"/>
      <c r="D78" s="239">
        <f>'Team 1'!D78</f>
        <v>0</v>
      </c>
      <c r="E78" s="723"/>
      <c r="F78" s="723"/>
      <c r="G78" s="723"/>
      <c r="H78" s="839"/>
      <c r="I78" s="252" t="str">
        <f t="shared" si="12"/>
        <v xml:space="preserve"> </v>
      </c>
      <c r="J78" s="24" t="str">
        <f t="shared" si="13"/>
        <v>,</v>
      </c>
      <c r="K78" s="57">
        <f t="shared" si="11"/>
        <v>0</v>
      </c>
      <c r="L78" s="30" t="str">
        <f t="shared" si="15"/>
        <v>000100</v>
      </c>
      <c r="M78" s="50">
        <f t="shared" ref="M78:M85" si="17">IF(K78=0,0,IF(K78&lt;9,"TOO YOUNG",IF(K78&lt;14,"OK","NOT ELIGIBLE")))</f>
        <v>0</v>
      </c>
      <c r="N78" s="9"/>
      <c r="O78" s="94"/>
      <c r="P78" s="94"/>
      <c r="Q78" s="9"/>
      <c r="R78" s="9"/>
      <c r="S78" s="9"/>
      <c r="T78" s="9"/>
      <c r="U78" s="9"/>
      <c r="V78" s="9"/>
      <c r="W78" s="9"/>
      <c r="X78" s="9"/>
      <c r="Y78" s="9"/>
      <c r="Z78" s="9"/>
      <c r="AA78" s="9"/>
      <c r="AB78" s="9"/>
      <c r="AC78" s="9"/>
      <c r="AD78" s="1683">
        <v>45</v>
      </c>
      <c r="AE78" s="1681" t="s">
        <v>56</v>
      </c>
      <c r="AF78" s="288"/>
      <c r="AG78" s="76"/>
      <c r="AH78" s="293">
        <f t="shared" si="14"/>
        <v>0</v>
      </c>
      <c r="AI78" s="293">
        <f t="shared" si="14"/>
        <v>0</v>
      </c>
      <c r="AJ78" s="293">
        <f t="shared" si="14"/>
        <v>0</v>
      </c>
      <c r="AK78" s="293"/>
      <c r="AL78" s="293"/>
      <c r="AM78" s="293"/>
      <c r="AN78" s="293"/>
      <c r="AO78" s="94"/>
    </row>
    <row r="79" spans="1:41" ht="20.45" customHeight="1" x14ac:dyDescent="0.2">
      <c r="A79" s="1707"/>
      <c r="B79" s="1718"/>
      <c r="C79" s="45"/>
      <c r="D79" s="239">
        <f>'Team 1'!D79</f>
        <v>0</v>
      </c>
      <c r="E79" s="723"/>
      <c r="F79" s="723"/>
      <c r="G79" s="723"/>
      <c r="H79" s="839"/>
      <c r="I79" s="252" t="str">
        <f t="shared" si="12"/>
        <v xml:space="preserve"> </v>
      </c>
      <c r="J79" s="24" t="str">
        <f t="shared" si="13"/>
        <v>,</v>
      </c>
      <c r="K79" s="57">
        <f t="shared" si="11"/>
        <v>0</v>
      </c>
      <c r="L79" s="30" t="str">
        <f t="shared" si="15"/>
        <v>000100</v>
      </c>
      <c r="M79" s="50">
        <f t="shared" si="17"/>
        <v>0</v>
      </c>
      <c r="N79" s="9"/>
      <c r="O79" s="94"/>
      <c r="P79" s="94"/>
      <c r="Q79" s="9"/>
      <c r="R79" s="9"/>
      <c r="S79" s="9"/>
      <c r="T79" s="9"/>
      <c r="U79" s="9"/>
      <c r="V79" s="9"/>
      <c r="W79" s="9"/>
      <c r="X79" s="9"/>
      <c r="Y79" s="9"/>
      <c r="Z79" s="9"/>
      <c r="AA79" s="9"/>
      <c r="AB79" s="9"/>
      <c r="AC79" s="9"/>
      <c r="AD79" s="1683"/>
      <c r="AE79" s="1682"/>
      <c r="AF79" s="289"/>
      <c r="AG79" s="77"/>
      <c r="AH79" s="293">
        <f t="shared" si="14"/>
        <v>0</v>
      </c>
      <c r="AI79" s="293">
        <f t="shared" si="14"/>
        <v>0</v>
      </c>
      <c r="AJ79" s="293">
        <f t="shared" si="14"/>
        <v>0</v>
      </c>
      <c r="AK79" s="293"/>
      <c r="AL79" s="293"/>
      <c r="AM79" s="293"/>
      <c r="AN79" s="293"/>
      <c r="AO79" s="94"/>
    </row>
    <row r="80" spans="1:41" ht="20.45" customHeight="1" x14ac:dyDescent="0.2">
      <c r="A80" s="1707"/>
      <c r="B80" s="1718"/>
      <c r="C80" s="45"/>
      <c r="D80" s="239">
        <f>'Team 1'!D80</f>
        <v>0</v>
      </c>
      <c r="E80" s="723"/>
      <c r="F80" s="723"/>
      <c r="G80" s="723"/>
      <c r="H80" s="839"/>
      <c r="I80" s="252" t="str">
        <f t="shared" si="12"/>
        <v xml:space="preserve"> </v>
      </c>
      <c r="J80" s="24" t="str">
        <f t="shared" si="13"/>
        <v>,</v>
      </c>
      <c r="K80" s="57">
        <f t="shared" si="11"/>
        <v>0</v>
      </c>
      <c r="L80" s="30" t="str">
        <f t="shared" si="15"/>
        <v>000100</v>
      </c>
      <c r="M80" s="50">
        <f t="shared" si="17"/>
        <v>0</v>
      </c>
      <c r="N80" s="9"/>
      <c r="O80" s="94"/>
      <c r="P80" s="94"/>
      <c r="Q80" s="9"/>
      <c r="R80" s="9"/>
      <c r="S80" s="9"/>
      <c r="T80" s="9"/>
      <c r="U80" s="9"/>
      <c r="V80" s="9"/>
      <c r="W80" s="9"/>
      <c r="X80" s="9"/>
      <c r="Y80" s="9"/>
      <c r="Z80" s="9"/>
      <c r="AA80" s="9"/>
      <c r="AB80" s="9"/>
      <c r="AC80" s="9"/>
      <c r="AD80" s="1683"/>
      <c r="AE80" s="1682"/>
      <c r="AF80" s="289"/>
      <c r="AG80" s="77"/>
      <c r="AH80" s="293">
        <f t="shared" si="14"/>
        <v>0</v>
      </c>
      <c r="AI80" s="293">
        <f t="shared" si="14"/>
        <v>0</v>
      </c>
      <c r="AJ80" s="293">
        <f t="shared" si="14"/>
        <v>0</v>
      </c>
      <c r="AK80" s="293"/>
      <c r="AL80" s="293"/>
      <c r="AM80" s="293"/>
      <c r="AN80" s="293"/>
      <c r="AO80" s="94"/>
    </row>
    <row r="81" spans="1:41" ht="20.45" customHeight="1" x14ac:dyDescent="0.2">
      <c r="A81" s="1708"/>
      <c r="B81" s="1718"/>
      <c r="C81" s="45"/>
      <c r="D81" s="239">
        <f>'Team 1'!D81</f>
        <v>0</v>
      </c>
      <c r="E81" s="723"/>
      <c r="F81" s="723"/>
      <c r="G81" s="723"/>
      <c r="H81" s="839"/>
      <c r="I81" s="252" t="str">
        <f t="shared" si="12"/>
        <v xml:space="preserve"> </v>
      </c>
      <c r="J81" s="24" t="str">
        <f t="shared" si="13"/>
        <v>,</v>
      </c>
      <c r="K81" s="57">
        <f t="shared" si="11"/>
        <v>0</v>
      </c>
      <c r="L81" s="30" t="str">
        <f t="shared" si="15"/>
        <v>000100</v>
      </c>
      <c r="M81" s="50">
        <f t="shared" si="17"/>
        <v>0</v>
      </c>
      <c r="N81" s="9"/>
      <c r="O81" s="94"/>
      <c r="P81" s="94"/>
      <c r="Q81" s="9"/>
      <c r="R81" s="9"/>
      <c r="S81" s="9"/>
      <c r="T81" s="9"/>
      <c r="U81" s="9"/>
      <c r="V81" s="9"/>
      <c r="W81" s="9"/>
      <c r="X81" s="9"/>
      <c r="Y81" s="9"/>
      <c r="Z81" s="9"/>
      <c r="AA81" s="9"/>
      <c r="AB81" s="9"/>
      <c r="AC81" s="9"/>
      <c r="AD81" s="1683"/>
      <c r="AE81" s="1682"/>
      <c r="AF81" s="289"/>
      <c r="AG81" s="77"/>
      <c r="AH81" s="293">
        <f t="shared" si="14"/>
        <v>0</v>
      </c>
      <c r="AI81" s="293">
        <f t="shared" si="14"/>
        <v>0</v>
      </c>
      <c r="AJ81" s="293">
        <f t="shared" si="14"/>
        <v>0</v>
      </c>
      <c r="AK81" s="293"/>
      <c r="AL81" s="293"/>
      <c r="AM81" s="293"/>
      <c r="AN81" s="293"/>
      <c r="AO81" s="94"/>
    </row>
    <row r="82" spans="1:41" ht="20.45" customHeight="1" x14ac:dyDescent="0.2">
      <c r="A82" s="1706">
        <v>46</v>
      </c>
      <c r="B82" s="1717" t="s">
        <v>57</v>
      </c>
      <c r="C82" s="44"/>
      <c r="D82" s="239">
        <f>'Team 1'!D82</f>
        <v>0</v>
      </c>
      <c r="E82" s="723"/>
      <c r="F82" s="723"/>
      <c r="G82" s="723"/>
      <c r="H82" s="839"/>
      <c r="I82" s="252" t="str">
        <f t="shared" si="12"/>
        <v xml:space="preserve"> </v>
      </c>
      <c r="J82" s="24" t="str">
        <f t="shared" si="13"/>
        <v>,</v>
      </c>
      <c r="K82" s="57">
        <f t="shared" si="11"/>
        <v>0</v>
      </c>
      <c r="L82" s="30" t="str">
        <f t="shared" si="15"/>
        <v>000100</v>
      </c>
      <c r="M82" s="50">
        <f t="shared" si="17"/>
        <v>0</v>
      </c>
      <c r="N82" s="9"/>
      <c r="O82" s="94"/>
      <c r="P82" s="94"/>
      <c r="Q82" s="9"/>
      <c r="R82" s="9"/>
      <c r="S82" s="9"/>
      <c r="T82" s="9"/>
      <c r="U82" s="9"/>
      <c r="V82" s="9"/>
      <c r="W82" s="9"/>
      <c r="X82" s="9"/>
      <c r="Y82" s="9"/>
      <c r="Z82" s="9"/>
      <c r="AA82" s="9"/>
      <c r="AB82" s="9"/>
      <c r="AC82" s="9"/>
      <c r="AD82" s="1683">
        <v>46</v>
      </c>
      <c r="AE82" s="1681" t="s">
        <v>57</v>
      </c>
      <c r="AF82" s="288"/>
      <c r="AG82" s="76"/>
      <c r="AH82" s="293">
        <f t="shared" si="14"/>
        <v>0</v>
      </c>
      <c r="AI82" s="293">
        <f t="shared" si="14"/>
        <v>0</v>
      </c>
      <c r="AJ82" s="293">
        <f t="shared" si="14"/>
        <v>0</v>
      </c>
      <c r="AK82" s="293"/>
      <c r="AL82" s="293"/>
      <c r="AM82" s="293"/>
      <c r="AN82" s="293"/>
      <c r="AO82" s="94"/>
    </row>
    <row r="83" spans="1:41" ht="20.45" customHeight="1" x14ac:dyDescent="0.2">
      <c r="A83" s="1707"/>
      <c r="B83" s="1718"/>
      <c r="C83" s="45"/>
      <c r="D83" s="239">
        <f>'Team 1'!D83</f>
        <v>0</v>
      </c>
      <c r="E83" s="723"/>
      <c r="F83" s="723"/>
      <c r="G83" s="723"/>
      <c r="H83" s="839"/>
      <c r="I83" s="252" t="str">
        <f t="shared" si="12"/>
        <v xml:space="preserve"> </v>
      </c>
      <c r="J83" s="24" t="str">
        <f t="shared" si="13"/>
        <v>,</v>
      </c>
      <c r="K83" s="57">
        <f t="shared" si="11"/>
        <v>0</v>
      </c>
      <c r="L83" s="30" t="str">
        <f t="shared" si="15"/>
        <v>000100</v>
      </c>
      <c r="M83" s="50">
        <f t="shared" si="17"/>
        <v>0</v>
      </c>
      <c r="N83" s="9"/>
      <c r="O83" s="94"/>
      <c r="P83" s="94"/>
      <c r="Q83" s="9"/>
      <c r="R83" s="9"/>
      <c r="S83" s="9"/>
      <c r="T83" s="9"/>
      <c r="U83" s="9"/>
      <c r="V83" s="9"/>
      <c r="W83" s="9"/>
      <c r="X83" s="9"/>
      <c r="Y83" s="9"/>
      <c r="Z83" s="9"/>
      <c r="AA83" s="9"/>
      <c r="AB83" s="9"/>
      <c r="AC83" s="9"/>
      <c r="AD83" s="1683"/>
      <c r="AE83" s="1682"/>
      <c r="AF83" s="289"/>
      <c r="AG83" s="77"/>
      <c r="AH83" s="293">
        <f t="shared" si="14"/>
        <v>0</v>
      </c>
      <c r="AI83" s="293">
        <f t="shared" si="14"/>
        <v>0</v>
      </c>
      <c r="AJ83" s="293">
        <f t="shared" si="14"/>
        <v>0</v>
      </c>
      <c r="AK83" s="293"/>
      <c r="AL83" s="293"/>
      <c r="AM83" s="293"/>
      <c r="AN83" s="293"/>
      <c r="AO83" s="94"/>
    </row>
    <row r="84" spans="1:41" ht="20.45" customHeight="1" x14ac:dyDescent="0.2">
      <c r="A84" s="1707"/>
      <c r="B84" s="1718"/>
      <c r="C84" s="45"/>
      <c r="D84" s="239">
        <f>'Team 1'!D84</f>
        <v>0</v>
      </c>
      <c r="E84" s="723"/>
      <c r="F84" s="723"/>
      <c r="G84" s="723"/>
      <c r="H84" s="839"/>
      <c r="I84" s="252" t="str">
        <f t="shared" si="12"/>
        <v xml:space="preserve"> </v>
      </c>
      <c r="J84" s="24" t="str">
        <f t="shared" si="13"/>
        <v>,</v>
      </c>
      <c r="K84" s="57">
        <f t="shared" si="11"/>
        <v>0</v>
      </c>
      <c r="L84" s="30" t="str">
        <f t="shared" si="15"/>
        <v>000100</v>
      </c>
      <c r="M84" s="50">
        <f t="shared" si="17"/>
        <v>0</v>
      </c>
      <c r="N84" s="9"/>
      <c r="O84" s="94"/>
      <c r="P84" s="94"/>
      <c r="Q84" s="9"/>
      <c r="R84" s="9"/>
      <c r="S84" s="9"/>
      <c r="T84" s="9"/>
      <c r="U84" s="9"/>
      <c r="V84" s="9"/>
      <c r="W84" s="9"/>
      <c r="X84" s="9"/>
      <c r="Y84" s="9"/>
      <c r="Z84" s="9"/>
      <c r="AA84" s="9"/>
      <c r="AB84" s="9"/>
      <c r="AC84" s="9"/>
      <c r="AD84" s="1683"/>
      <c r="AE84" s="1682"/>
      <c r="AF84" s="289"/>
      <c r="AG84" s="77"/>
      <c r="AH84" s="293">
        <f t="shared" si="14"/>
        <v>0</v>
      </c>
      <c r="AI84" s="293">
        <f t="shared" si="14"/>
        <v>0</v>
      </c>
      <c r="AJ84" s="293">
        <f t="shared" si="14"/>
        <v>0</v>
      </c>
      <c r="AK84" s="293"/>
      <c r="AL84" s="293"/>
      <c r="AM84" s="293"/>
      <c r="AN84" s="293"/>
      <c r="AO84" s="94"/>
    </row>
    <row r="85" spans="1:41" ht="20.45" customHeight="1" x14ac:dyDescent="0.2">
      <c r="A85" s="1708"/>
      <c r="B85" s="1718"/>
      <c r="C85" s="45"/>
      <c r="D85" s="239">
        <f>'Team 1'!D85</f>
        <v>0</v>
      </c>
      <c r="E85" s="723"/>
      <c r="F85" s="723"/>
      <c r="G85" s="723"/>
      <c r="H85" s="839"/>
      <c r="I85" s="252" t="str">
        <f t="shared" si="12"/>
        <v xml:space="preserve"> </v>
      </c>
      <c r="J85" s="24" t="str">
        <f t="shared" si="13"/>
        <v>,</v>
      </c>
      <c r="K85" s="57">
        <f t="shared" si="11"/>
        <v>0</v>
      </c>
      <c r="L85" s="30" t="str">
        <f t="shared" si="15"/>
        <v>000100</v>
      </c>
      <c r="M85" s="50">
        <f t="shared" si="17"/>
        <v>0</v>
      </c>
      <c r="N85" s="9"/>
      <c r="O85" s="94"/>
      <c r="P85" s="94"/>
      <c r="Q85" s="9"/>
      <c r="R85" s="9"/>
      <c r="S85" s="9"/>
      <c r="T85" s="9"/>
      <c r="U85" s="9"/>
      <c r="V85" s="9"/>
      <c r="W85" s="9"/>
      <c r="X85" s="9"/>
      <c r="Y85" s="9"/>
      <c r="Z85" s="9"/>
      <c r="AA85" s="9"/>
      <c r="AB85" s="9"/>
      <c r="AC85" s="9"/>
      <c r="AD85" s="1683"/>
      <c r="AE85" s="1682"/>
      <c r="AF85" s="289"/>
      <c r="AG85" s="77"/>
      <c r="AH85" s="293">
        <f t="shared" si="14"/>
        <v>0</v>
      </c>
      <c r="AI85" s="293">
        <f t="shared" si="14"/>
        <v>0</v>
      </c>
      <c r="AJ85" s="293">
        <f t="shared" si="14"/>
        <v>0</v>
      </c>
      <c r="AK85" s="293"/>
      <c r="AL85" s="293"/>
      <c r="AM85" s="293"/>
      <c r="AN85" s="293"/>
      <c r="AO85" s="94"/>
    </row>
    <row r="86" spans="1:41" ht="20.45" customHeight="1" x14ac:dyDescent="0.2">
      <c r="A86" s="1712">
        <v>47</v>
      </c>
      <c r="B86" s="1715" t="s">
        <v>68</v>
      </c>
      <c r="C86" s="46"/>
      <c r="D86" s="239">
        <f>'Team 1'!D86</f>
        <v>0</v>
      </c>
      <c r="E86" s="723"/>
      <c r="F86" s="723"/>
      <c r="G86" s="723"/>
      <c r="H86" s="839"/>
      <c r="I86" s="252" t="str">
        <f t="shared" si="12"/>
        <v xml:space="preserve"> </v>
      </c>
      <c r="J86" s="24" t="str">
        <f t="shared" si="13"/>
        <v>,</v>
      </c>
      <c r="K86" s="57">
        <f t="shared" si="11"/>
        <v>0</v>
      </c>
      <c r="L86" s="30" t="str">
        <f t="shared" si="15"/>
        <v>000100</v>
      </c>
      <c r="M86" s="50">
        <f t="shared" ref="M86:M93" si="18">IF(K86=0,0,IF(K86&lt;9,"TOO YOUNG",IF(K86&lt;16,"OK","NOT ELIGIBLE")))</f>
        <v>0</v>
      </c>
      <c r="N86" s="9"/>
      <c r="O86" s="94"/>
      <c r="P86" s="94"/>
      <c r="Q86" s="9"/>
      <c r="R86" s="9"/>
      <c r="S86" s="9"/>
      <c r="T86" s="9"/>
      <c r="U86" s="9"/>
      <c r="V86" s="9"/>
      <c r="W86" s="9"/>
      <c r="X86" s="9"/>
      <c r="Y86" s="9"/>
      <c r="Z86" s="9"/>
      <c r="AA86" s="9"/>
      <c r="AB86" s="9"/>
      <c r="AC86" s="9"/>
      <c r="AD86" s="1683">
        <v>47</v>
      </c>
      <c r="AE86" s="1681" t="s">
        <v>68</v>
      </c>
      <c r="AF86" s="288"/>
      <c r="AG86" s="76"/>
      <c r="AH86" s="293">
        <f t="shared" si="14"/>
        <v>0</v>
      </c>
      <c r="AI86" s="293">
        <f t="shared" si="14"/>
        <v>0</v>
      </c>
      <c r="AJ86" s="293">
        <f t="shared" si="14"/>
        <v>0</v>
      </c>
      <c r="AK86" s="293"/>
      <c r="AL86" s="293"/>
      <c r="AM86" s="293"/>
      <c r="AN86" s="293"/>
      <c r="AO86" s="94"/>
    </row>
    <row r="87" spans="1:41" ht="20.45" customHeight="1" x14ac:dyDescent="0.2">
      <c r="A87" s="1713"/>
      <c r="B87" s="1716"/>
      <c r="C87" s="43"/>
      <c r="D87" s="239">
        <f>'Team 1'!D87</f>
        <v>0</v>
      </c>
      <c r="E87" s="723"/>
      <c r="F87" s="723"/>
      <c r="G87" s="723"/>
      <c r="H87" s="839"/>
      <c r="I87" s="252" t="str">
        <f t="shared" si="12"/>
        <v xml:space="preserve"> </v>
      </c>
      <c r="J87" s="24" t="str">
        <f t="shared" si="13"/>
        <v>,</v>
      </c>
      <c r="K87" s="57">
        <f t="shared" si="11"/>
        <v>0</v>
      </c>
      <c r="L87" s="30" t="str">
        <f t="shared" si="15"/>
        <v>000100</v>
      </c>
      <c r="M87" s="50">
        <f t="shared" si="18"/>
        <v>0</v>
      </c>
      <c r="N87" s="9"/>
      <c r="O87" s="94"/>
      <c r="P87" s="94"/>
      <c r="Q87" s="9"/>
      <c r="R87" s="9"/>
      <c r="S87" s="9"/>
      <c r="T87" s="9"/>
      <c r="U87" s="9"/>
      <c r="V87" s="9"/>
      <c r="W87" s="9"/>
      <c r="X87" s="9"/>
      <c r="Y87" s="9"/>
      <c r="Z87" s="9"/>
      <c r="AA87" s="9"/>
      <c r="AB87" s="9"/>
      <c r="AC87" s="9"/>
      <c r="AD87" s="1683"/>
      <c r="AE87" s="1682"/>
      <c r="AF87" s="289"/>
      <c r="AG87" s="77"/>
      <c r="AH87" s="293">
        <f t="shared" si="14"/>
        <v>0</v>
      </c>
      <c r="AI87" s="293">
        <f t="shared" si="14"/>
        <v>0</v>
      </c>
      <c r="AJ87" s="293">
        <f t="shared" si="14"/>
        <v>0</v>
      </c>
      <c r="AK87" s="293"/>
      <c r="AL87" s="293"/>
      <c r="AM87" s="293"/>
      <c r="AN87" s="293"/>
      <c r="AO87" s="94"/>
    </row>
    <row r="88" spans="1:41" ht="20.45" customHeight="1" x14ac:dyDescent="0.2">
      <c r="A88" s="1713"/>
      <c r="B88" s="1716"/>
      <c r="C88" s="43"/>
      <c r="D88" s="239">
        <f>'Team 1'!D88</f>
        <v>0</v>
      </c>
      <c r="E88" s="723"/>
      <c r="F88" s="723"/>
      <c r="G88" s="723"/>
      <c r="H88" s="839"/>
      <c r="I88" s="252" t="str">
        <f t="shared" si="12"/>
        <v xml:space="preserve"> </v>
      </c>
      <c r="J88" s="24" t="str">
        <f t="shared" si="13"/>
        <v>,</v>
      </c>
      <c r="K88" s="57">
        <f t="shared" si="11"/>
        <v>0</v>
      </c>
      <c r="L88" s="30" t="str">
        <f t="shared" si="15"/>
        <v>000100</v>
      </c>
      <c r="M88" s="50">
        <f t="shared" si="18"/>
        <v>0</v>
      </c>
      <c r="N88" s="9"/>
      <c r="O88" s="94"/>
      <c r="P88" s="94"/>
      <c r="Q88" s="9"/>
      <c r="R88" s="9"/>
      <c r="S88" s="9"/>
      <c r="T88" s="9"/>
      <c r="U88" s="9"/>
      <c r="V88" s="9"/>
      <c r="W88" s="9"/>
      <c r="X88" s="9"/>
      <c r="Y88" s="9"/>
      <c r="Z88" s="9"/>
      <c r="AA88" s="9"/>
      <c r="AB88" s="9"/>
      <c r="AC88" s="9"/>
      <c r="AD88" s="1683"/>
      <c r="AE88" s="1682"/>
      <c r="AF88" s="289"/>
      <c r="AG88" s="77"/>
      <c r="AH88" s="293">
        <f t="shared" si="14"/>
        <v>0</v>
      </c>
      <c r="AI88" s="293">
        <f t="shared" si="14"/>
        <v>0</v>
      </c>
      <c r="AJ88" s="293">
        <f t="shared" si="14"/>
        <v>0</v>
      </c>
      <c r="AK88" s="293"/>
      <c r="AL88" s="293"/>
      <c r="AM88" s="293"/>
      <c r="AN88" s="293"/>
      <c r="AO88" s="94"/>
    </row>
    <row r="89" spans="1:41" ht="20.45" customHeight="1" x14ac:dyDescent="0.2">
      <c r="A89" s="1714"/>
      <c r="B89" s="1716"/>
      <c r="C89" s="43"/>
      <c r="D89" s="239">
        <f>'Team 1'!D89</f>
        <v>0</v>
      </c>
      <c r="E89" s="723"/>
      <c r="F89" s="723"/>
      <c r="G89" s="723"/>
      <c r="H89" s="839"/>
      <c r="I89" s="252" t="str">
        <f t="shared" si="12"/>
        <v xml:space="preserve"> </v>
      </c>
      <c r="J89" s="24" t="str">
        <f t="shared" si="13"/>
        <v>,</v>
      </c>
      <c r="K89" s="57">
        <f t="shared" si="11"/>
        <v>0</v>
      </c>
      <c r="L89" s="30" t="str">
        <f t="shared" si="15"/>
        <v>000100</v>
      </c>
      <c r="M89" s="50">
        <f t="shared" si="18"/>
        <v>0</v>
      </c>
      <c r="N89" s="9"/>
      <c r="O89" s="94"/>
      <c r="P89" s="94"/>
      <c r="Q89" s="9"/>
      <c r="R89" s="9"/>
      <c r="S89" s="9"/>
      <c r="T89" s="9"/>
      <c r="U89" s="9"/>
      <c r="V89" s="9"/>
      <c r="W89" s="9"/>
      <c r="X89" s="9"/>
      <c r="Y89" s="9"/>
      <c r="Z89" s="9"/>
      <c r="AA89" s="9"/>
      <c r="AB89" s="9"/>
      <c r="AC89" s="9"/>
      <c r="AD89" s="1683"/>
      <c r="AE89" s="1682"/>
      <c r="AF89" s="289"/>
      <c r="AG89" s="77"/>
      <c r="AH89" s="293">
        <f t="shared" si="14"/>
        <v>0</v>
      </c>
      <c r="AI89" s="293">
        <f t="shared" si="14"/>
        <v>0</v>
      </c>
      <c r="AJ89" s="293">
        <f t="shared" si="14"/>
        <v>0</v>
      </c>
      <c r="AK89" s="293"/>
      <c r="AL89" s="293"/>
      <c r="AM89" s="293"/>
      <c r="AN89" s="293"/>
      <c r="AO89" s="94"/>
    </row>
    <row r="90" spans="1:41" ht="20.45" customHeight="1" x14ac:dyDescent="0.2">
      <c r="A90" s="1712">
        <v>48</v>
      </c>
      <c r="B90" s="1715" t="s">
        <v>69</v>
      </c>
      <c r="C90" s="46"/>
      <c r="D90" s="239">
        <f>'Team 1'!D90</f>
        <v>0</v>
      </c>
      <c r="E90" s="723"/>
      <c r="F90" s="723"/>
      <c r="G90" s="723"/>
      <c r="H90" s="839"/>
      <c r="I90" s="252" t="str">
        <f t="shared" si="12"/>
        <v xml:space="preserve"> </v>
      </c>
      <c r="J90" s="24" t="str">
        <f t="shared" si="13"/>
        <v>,</v>
      </c>
      <c r="K90" s="57">
        <f t="shared" si="11"/>
        <v>0</v>
      </c>
      <c r="L90" s="30" t="str">
        <f t="shared" si="15"/>
        <v>000100</v>
      </c>
      <c r="M90" s="50">
        <f t="shared" si="18"/>
        <v>0</v>
      </c>
      <c r="N90" s="9"/>
      <c r="O90" s="94"/>
      <c r="P90" s="94"/>
      <c r="Q90" s="9"/>
      <c r="R90" s="9"/>
      <c r="S90" s="9"/>
      <c r="T90" s="9"/>
      <c r="U90" s="9"/>
      <c r="V90" s="9"/>
      <c r="W90" s="9"/>
      <c r="X90" s="9"/>
      <c r="Y90" s="9"/>
      <c r="Z90" s="9"/>
      <c r="AA90" s="9"/>
      <c r="AB90" s="9"/>
      <c r="AC90" s="9"/>
      <c r="AD90" s="1683">
        <v>48</v>
      </c>
      <c r="AE90" s="1681" t="s">
        <v>69</v>
      </c>
      <c r="AF90" s="288"/>
      <c r="AG90" s="76"/>
      <c r="AH90" s="293">
        <f t="shared" si="14"/>
        <v>0</v>
      </c>
      <c r="AI90" s="293">
        <f t="shared" si="14"/>
        <v>0</v>
      </c>
      <c r="AJ90" s="293">
        <f t="shared" si="14"/>
        <v>0</v>
      </c>
      <c r="AK90" s="293"/>
      <c r="AL90" s="293"/>
      <c r="AM90" s="293"/>
      <c r="AN90" s="293"/>
      <c r="AO90" s="94"/>
    </row>
    <row r="91" spans="1:41" ht="20.45" customHeight="1" x14ac:dyDescent="0.2">
      <c r="A91" s="1713"/>
      <c r="B91" s="1716"/>
      <c r="C91" s="43"/>
      <c r="D91" s="239">
        <f>'Team 1'!D91</f>
        <v>0</v>
      </c>
      <c r="E91" s="723"/>
      <c r="F91" s="723"/>
      <c r="G91" s="723"/>
      <c r="H91" s="839"/>
      <c r="I91" s="252" t="str">
        <f t="shared" si="12"/>
        <v xml:space="preserve"> </v>
      </c>
      <c r="J91" s="24" t="str">
        <f t="shared" si="13"/>
        <v>,</v>
      </c>
      <c r="K91" s="57">
        <f t="shared" si="11"/>
        <v>0</v>
      </c>
      <c r="L91" s="30" t="str">
        <f t="shared" si="15"/>
        <v>000100</v>
      </c>
      <c r="M91" s="50">
        <f t="shared" si="18"/>
        <v>0</v>
      </c>
      <c r="N91" s="9"/>
      <c r="O91" s="94"/>
      <c r="P91" s="94"/>
      <c r="Q91" s="9"/>
      <c r="R91" s="9"/>
      <c r="S91" s="9"/>
      <c r="T91" s="9"/>
      <c r="U91" s="9"/>
      <c r="V91" s="9"/>
      <c r="W91" s="9"/>
      <c r="X91" s="9"/>
      <c r="Y91" s="9"/>
      <c r="Z91" s="9"/>
      <c r="AA91" s="9"/>
      <c r="AB91" s="9"/>
      <c r="AC91" s="9"/>
      <c r="AD91" s="1683"/>
      <c r="AE91" s="1682"/>
      <c r="AF91" s="289"/>
      <c r="AG91" s="77"/>
      <c r="AH91" s="293">
        <f t="shared" si="14"/>
        <v>0</v>
      </c>
      <c r="AI91" s="293">
        <f t="shared" si="14"/>
        <v>0</v>
      </c>
      <c r="AJ91" s="293">
        <f t="shared" si="14"/>
        <v>0</v>
      </c>
      <c r="AK91" s="293"/>
      <c r="AL91" s="293"/>
      <c r="AM91" s="293"/>
      <c r="AN91" s="293"/>
      <c r="AO91" s="94"/>
    </row>
    <row r="92" spans="1:41" ht="20.45" customHeight="1" x14ac:dyDescent="0.2">
      <c r="A92" s="1713"/>
      <c r="B92" s="1716"/>
      <c r="C92" s="43"/>
      <c r="D92" s="239">
        <f>'Team 1'!D92</f>
        <v>0</v>
      </c>
      <c r="E92" s="723"/>
      <c r="F92" s="723"/>
      <c r="G92" s="723"/>
      <c r="H92" s="839"/>
      <c r="I92" s="252" t="str">
        <f t="shared" si="12"/>
        <v xml:space="preserve"> </v>
      </c>
      <c r="J92" s="24" t="str">
        <f t="shared" si="13"/>
        <v>,</v>
      </c>
      <c r="K92" s="57">
        <f t="shared" si="11"/>
        <v>0</v>
      </c>
      <c r="L92" s="30" t="str">
        <f t="shared" si="15"/>
        <v>000100</v>
      </c>
      <c r="M92" s="50">
        <f t="shared" si="18"/>
        <v>0</v>
      </c>
      <c r="N92" s="9"/>
      <c r="O92" s="94"/>
      <c r="P92" s="94"/>
      <c r="Q92" s="9"/>
      <c r="R92" s="9"/>
      <c r="S92" s="9"/>
      <c r="T92" s="9"/>
      <c r="U92" s="9"/>
      <c r="V92" s="9"/>
      <c r="W92" s="9"/>
      <c r="X92" s="9"/>
      <c r="Y92" s="9"/>
      <c r="Z92" s="9"/>
      <c r="AA92" s="9"/>
      <c r="AB92" s="9"/>
      <c r="AC92" s="9"/>
      <c r="AD92" s="1683"/>
      <c r="AE92" s="1682"/>
      <c r="AF92" s="289"/>
      <c r="AG92" s="77"/>
      <c r="AH92" s="293">
        <f t="shared" si="14"/>
        <v>0</v>
      </c>
      <c r="AI92" s="293">
        <f t="shared" si="14"/>
        <v>0</v>
      </c>
      <c r="AJ92" s="293">
        <f t="shared" si="14"/>
        <v>0</v>
      </c>
      <c r="AK92" s="293"/>
      <c r="AL92" s="293"/>
      <c r="AM92" s="293"/>
      <c r="AN92" s="293"/>
      <c r="AO92" s="94"/>
    </row>
    <row r="93" spans="1:41" ht="20.45" customHeight="1" x14ac:dyDescent="0.2">
      <c r="A93" s="1714"/>
      <c r="B93" s="1716"/>
      <c r="C93" s="43"/>
      <c r="D93" s="239">
        <f>'Team 1'!D93</f>
        <v>0</v>
      </c>
      <c r="E93" s="723"/>
      <c r="F93" s="723"/>
      <c r="G93" s="723"/>
      <c r="H93" s="839"/>
      <c r="I93" s="252" t="str">
        <f t="shared" si="12"/>
        <v xml:space="preserve"> </v>
      </c>
      <c r="J93" s="24" t="str">
        <f t="shared" si="13"/>
        <v>,</v>
      </c>
      <c r="K93" s="57">
        <f t="shared" si="11"/>
        <v>0</v>
      </c>
      <c r="L93" s="30" t="str">
        <f t="shared" si="15"/>
        <v>000100</v>
      </c>
      <c r="M93" s="50">
        <f t="shared" si="18"/>
        <v>0</v>
      </c>
      <c r="N93" s="9"/>
      <c r="O93" s="94"/>
      <c r="P93" s="94"/>
      <c r="Q93" s="9"/>
      <c r="R93" s="9"/>
      <c r="S93" s="9"/>
      <c r="T93" s="9"/>
      <c r="U93" s="9"/>
      <c r="V93" s="9"/>
      <c r="W93" s="9"/>
      <c r="X93" s="9"/>
      <c r="Y93" s="9"/>
      <c r="Z93" s="9"/>
      <c r="AA93" s="9"/>
      <c r="AB93" s="9"/>
      <c r="AC93" s="9"/>
      <c r="AD93" s="1683"/>
      <c r="AE93" s="1682"/>
      <c r="AF93" s="289"/>
      <c r="AG93" s="77"/>
      <c r="AH93" s="293">
        <f t="shared" si="14"/>
        <v>0</v>
      </c>
      <c r="AI93" s="293">
        <f t="shared" si="14"/>
        <v>0</v>
      </c>
      <c r="AJ93" s="293">
        <f t="shared" si="14"/>
        <v>0</v>
      </c>
      <c r="AK93" s="293"/>
      <c r="AL93" s="293"/>
      <c r="AM93" s="293"/>
      <c r="AN93" s="293"/>
      <c r="AO93" s="94"/>
    </row>
    <row r="94" spans="1:41" ht="20.45" customHeight="1" x14ac:dyDescent="0.2">
      <c r="A94" s="1709">
        <v>49</v>
      </c>
      <c r="B94" s="1710" t="s">
        <v>82</v>
      </c>
      <c r="C94" s="47"/>
      <c r="D94" s="239">
        <f>'Team 1'!D94</f>
        <v>0</v>
      </c>
      <c r="E94" s="723"/>
      <c r="F94" s="723"/>
      <c r="G94" s="723"/>
      <c r="H94" s="839"/>
      <c r="I94" s="252" t="str">
        <f t="shared" si="12"/>
        <v xml:space="preserve"> </v>
      </c>
      <c r="J94" s="24" t="str">
        <f t="shared" si="13"/>
        <v>,</v>
      </c>
      <c r="K94" s="57">
        <f t="shared" si="11"/>
        <v>0</v>
      </c>
      <c r="L94" s="30" t="str">
        <f t="shared" si="15"/>
        <v>000100</v>
      </c>
      <c r="M94" s="31">
        <f t="shared" ref="M94:M105" si="19">IF(K94=0,0,IF(K94&lt;9,"TOO YOUNG",IF(K94&lt;60,"OK","BIT OLD MAYBE")))</f>
        <v>0</v>
      </c>
      <c r="N94" s="9"/>
      <c r="O94" s="94"/>
      <c r="P94" s="94"/>
      <c r="Q94" s="20"/>
      <c r="R94" s="20"/>
      <c r="S94" s="20"/>
      <c r="T94" s="20"/>
      <c r="U94" s="20"/>
      <c r="V94" s="20"/>
      <c r="W94" s="20"/>
      <c r="X94" s="20"/>
      <c r="Y94" s="20"/>
      <c r="Z94" s="20"/>
      <c r="AA94" s="20"/>
      <c r="AB94" s="20"/>
      <c r="AC94" s="20"/>
      <c r="AD94" s="1683">
        <v>49</v>
      </c>
      <c r="AE94" s="1681" t="s">
        <v>82</v>
      </c>
      <c r="AF94" s="288"/>
      <c r="AG94" s="76"/>
      <c r="AH94" s="293">
        <f t="shared" si="14"/>
        <v>0</v>
      </c>
      <c r="AI94" s="293">
        <f t="shared" si="14"/>
        <v>0</v>
      </c>
      <c r="AJ94" s="293">
        <f t="shared" si="14"/>
        <v>0</v>
      </c>
      <c r="AK94" s="293"/>
      <c r="AL94" s="293"/>
      <c r="AM94" s="293"/>
      <c r="AN94" s="293"/>
      <c r="AO94" s="94"/>
    </row>
    <row r="95" spans="1:41" ht="20.45" customHeight="1" x14ac:dyDescent="0.2">
      <c r="A95" s="1709"/>
      <c r="B95" s="1711"/>
      <c r="C95" s="48"/>
      <c r="D95" s="239">
        <f>'Team 1'!D95</f>
        <v>0</v>
      </c>
      <c r="E95" s="723"/>
      <c r="F95" s="723"/>
      <c r="G95" s="723"/>
      <c r="H95" s="839"/>
      <c r="I95" s="252" t="str">
        <f t="shared" si="12"/>
        <v xml:space="preserve"> </v>
      </c>
      <c r="J95" s="24" t="str">
        <f t="shared" si="13"/>
        <v>,</v>
      </c>
      <c r="K95" s="57">
        <f t="shared" si="11"/>
        <v>0</v>
      </c>
      <c r="L95" s="30" t="str">
        <f t="shared" si="15"/>
        <v>000100</v>
      </c>
      <c r="M95" s="31">
        <f t="shared" si="19"/>
        <v>0</v>
      </c>
      <c r="N95" s="9"/>
      <c r="O95" s="94"/>
      <c r="P95" s="94"/>
      <c r="Q95" s="20"/>
      <c r="R95" s="20"/>
      <c r="S95" s="20"/>
      <c r="T95" s="20"/>
      <c r="U95" s="20"/>
      <c r="V95" s="20"/>
      <c r="W95" s="20"/>
      <c r="X95" s="20"/>
      <c r="Y95" s="20"/>
      <c r="Z95" s="20"/>
      <c r="AA95" s="20"/>
      <c r="AB95" s="20"/>
      <c r="AC95" s="20"/>
      <c r="AD95" s="1683"/>
      <c r="AE95" s="1682"/>
      <c r="AF95" s="289"/>
      <c r="AG95" s="77"/>
      <c r="AH95" s="293">
        <f t="shared" si="14"/>
        <v>0</v>
      </c>
      <c r="AI95" s="293">
        <f t="shared" si="14"/>
        <v>0</v>
      </c>
      <c r="AJ95" s="293">
        <f t="shared" si="14"/>
        <v>0</v>
      </c>
      <c r="AK95" s="293"/>
      <c r="AL95" s="293"/>
      <c r="AM95" s="293"/>
      <c r="AN95" s="293"/>
      <c r="AO95" s="94"/>
    </row>
    <row r="96" spans="1:41" ht="20.45" customHeight="1" x14ac:dyDescent="0.2">
      <c r="A96" s="1709"/>
      <c r="B96" s="1711"/>
      <c r="C96" s="48"/>
      <c r="D96" s="239">
        <f>'Team 1'!D96</f>
        <v>0</v>
      </c>
      <c r="E96" s="723"/>
      <c r="F96" s="723"/>
      <c r="G96" s="723"/>
      <c r="H96" s="839"/>
      <c r="I96" s="252" t="str">
        <f t="shared" si="12"/>
        <v xml:space="preserve"> </v>
      </c>
      <c r="J96" s="24" t="str">
        <f t="shared" si="13"/>
        <v>,</v>
      </c>
      <c r="K96" s="57">
        <f t="shared" si="11"/>
        <v>0</v>
      </c>
      <c r="L96" s="30" t="str">
        <f t="shared" si="15"/>
        <v>000100</v>
      </c>
      <c r="M96" s="31">
        <f t="shared" si="19"/>
        <v>0</v>
      </c>
      <c r="N96" s="9"/>
      <c r="O96" s="94"/>
      <c r="P96" s="94"/>
      <c r="Q96" s="20"/>
      <c r="R96" s="20"/>
      <c r="S96" s="20"/>
      <c r="T96" s="20"/>
      <c r="U96" s="20"/>
      <c r="V96" s="20"/>
      <c r="W96" s="20"/>
      <c r="X96" s="20"/>
      <c r="Y96" s="20"/>
      <c r="Z96" s="20"/>
      <c r="AA96" s="20"/>
      <c r="AB96" s="20"/>
      <c r="AC96" s="20"/>
      <c r="AD96" s="1683"/>
      <c r="AE96" s="1682"/>
      <c r="AF96" s="289"/>
      <c r="AG96" s="77"/>
      <c r="AH96" s="293">
        <f t="shared" si="14"/>
        <v>0</v>
      </c>
      <c r="AI96" s="293">
        <f t="shared" si="14"/>
        <v>0</v>
      </c>
      <c r="AJ96" s="293">
        <f t="shared" si="14"/>
        <v>0</v>
      </c>
      <c r="AK96" s="293"/>
      <c r="AL96" s="293"/>
      <c r="AM96" s="293"/>
      <c r="AN96" s="293"/>
      <c r="AO96" s="94"/>
    </row>
    <row r="97" spans="1:41" ht="20.45" customHeight="1" x14ac:dyDescent="0.2">
      <c r="A97" s="1709"/>
      <c r="B97" s="1711"/>
      <c r="C97" s="48"/>
      <c r="D97" s="239">
        <f>'Team 1'!D97</f>
        <v>0</v>
      </c>
      <c r="E97" s="723"/>
      <c r="F97" s="723"/>
      <c r="G97" s="723"/>
      <c r="H97" s="839"/>
      <c r="I97" s="252" t="str">
        <f t="shared" si="12"/>
        <v xml:space="preserve"> </v>
      </c>
      <c r="J97" s="24" t="str">
        <f t="shared" si="13"/>
        <v>,</v>
      </c>
      <c r="K97" s="57">
        <f t="shared" si="11"/>
        <v>0</v>
      </c>
      <c r="L97" s="30" t="str">
        <f t="shared" si="15"/>
        <v>000100</v>
      </c>
      <c r="M97" s="31">
        <f t="shared" si="19"/>
        <v>0</v>
      </c>
      <c r="N97" s="9"/>
      <c r="O97" s="94"/>
      <c r="P97" s="94"/>
      <c r="Q97" s="20"/>
      <c r="R97" s="20"/>
      <c r="S97" s="20"/>
      <c r="T97" s="20"/>
      <c r="U97" s="20"/>
      <c r="V97" s="20"/>
      <c r="W97" s="20"/>
      <c r="X97" s="20"/>
      <c r="Y97" s="20"/>
      <c r="Z97" s="20"/>
      <c r="AA97" s="20"/>
      <c r="AB97" s="20"/>
      <c r="AC97" s="20"/>
      <c r="AD97" s="1683"/>
      <c r="AE97" s="1682"/>
      <c r="AF97" s="289"/>
      <c r="AG97" s="77"/>
      <c r="AH97" s="293">
        <f t="shared" si="14"/>
        <v>0</v>
      </c>
      <c r="AI97" s="293">
        <f t="shared" si="14"/>
        <v>0</v>
      </c>
      <c r="AJ97" s="293">
        <f t="shared" si="14"/>
        <v>0</v>
      </c>
      <c r="AK97" s="293"/>
      <c r="AL97" s="293"/>
      <c r="AM97" s="293"/>
      <c r="AN97" s="293"/>
      <c r="AO97" s="94"/>
    </row>
    <row r="98" spans="1:41" ht="20.45" customHeight="1" x14ac:dyDescent="0.2">
      <c r="A98" s="1709"/>
      <c r="B98" s="1711"/>
      <c r="C98" s="47"/>
      <c r="D98" s="239">
        <f>'Team 1'!D98</f>
        <v>0</v>
      </c>
      <c r="E98" s="723"/>
      <c r="F98" s="723"/>
      <c r="G98" s="723"/>
      <c r="H98" s="839"/>
      <c r="I98" s="252" t="str">
        <f t="shared" si="12"/>
        <v xml:space="preserve"> </v>
      </c>
      <c r="J98" s="24" t="str">
        <f t="shared" si="13"/>
        <v>,</v>
      </c>
      <c r="K98" s="57">
        <f t="shared" si="11"/>
        <v>0</v>
      </c>
      <c r="L98" s="30" t="str">
        <f t="shared" si="15"/>
        <v>000100</v>
      </c>
      <c r="M98" s="31">
        <f t="shared" si="19"/>
        <v>0</v>
      </c>
      <c r="N98" s="9"/>
      <c r="O98" s="94"/>
      <c r="P98" s="94"/>
      <c r="Q98" s="20"/>
      <c r="R98" s="20"/>
      <c r="S98" s="20"/>
      <c r="T98" s="20"/>
      <c r="U98" s="20"/>
      <c r="V98" s="20"/>
      <c r="W98" s="20"/>
      <c r="X98" s="20"/>
      <c r="Y98" s="20"/>
      <c r="Z98" s="20"/>
      <c r="AA98" s="20"/>
      <c r="AB98" s="20"/>
      <c r="AC98" s="20"/>
      <c r="AD98" s="1683"/>
      <c r="AE98" s="1682"/>
      <c r="AF98" s="288"/>
      <c r="AG98" s="76"/>
      <c r="AH98" s="293">
        <f t="shared" si="14"/>
        <v>0</v>
      </c>
      <c r="AI98" s="293">
        <f t="shared" si="14"/>
        <v>0</v>
      </c>
      <c r="AJ98" s="293">
        <f t="shared" si="14"/>
        <v>0</v>
      </c>
      <c r="AK98" s="293"/>
      <c r="AL98" s="293"/>
      <c r="AM98" s="293"/>
      <c r="AN98" s="293"/>
      <c r="AO98" s="94"/>
    </row>
    <row r="99" spans="1:41" ht="20.45" customHeight="1" x14ac:dyDescent="0.2">
      <c r="A99" s="1709"/>
      <c r="B99" s="1711"/>
      <c r="C99" s="48"/>
      <c r="D99" s="239">
        <f>'Team 1'!D99</f>
        <v>0</v>
      </c>
      <c r="E99" s="723"/>
      <c r="F99" s="723"/>
      <c r="G99" s="723"/>
      <c r="H99" s="839"/>
      <c r="I99" s="252" t="str">
        <f t="shared" si="12"/>
        <v xml:space="preserve"> </v>
      </c>
      <c r="J99" s="24" t="str">
        <f t="shared" si="13"/>
        <v>,</v>
      </c>
      <c r="K99" s="57">
        <f t="shared" si="11"/>
        <v>0</v>
      </c>
      <c r="L99" s="30" t="str">
        <f t="shared" si="15"/>
        <v>000100</v>
      </c>
      <c r="M99" s="31">
        <f t="shared" si="19"/>
        <v>0</v>
      </c>
      <c r="N99" s="9"/>
      <c r="O99" s="94"/>
      <c r="P99" s="94"/>
      <c r="Q99" s="20"/>
      <c r="R99" s="20"/>
      <c r="S99" s="20"/>
      <c r="T99" s="20"/>
      <c r="U99" s="20"/>
      <c r="V99" s="20"/>
      <c r="W99" s="20"/>
      <c r="X99" s="20"/>
      <c r="Y99" s="20"/>
      <c r="Z99" s="20"/>
      <c r="AA99" s="20"/>
      <c r="AB99" s="20"/>
      <c r="AC99" s="20"/>
      <c r="AD99" s="1683"/>
      <c r="AE99" s="1682"/>
      <c r="AF99" s="289"/>
      <c r="AG99" s="77"/>
      <c r="AH99" s="293">
        <f t="shared" si="14"/>
        <v>0</v>
      </c>
      <c r="AI99" s="293">
        <f t="shared" si="14"/>
        <v>0</v>
      </c>
      <c r="AJ99" s="293">
        <f t="shared" si="14"/>
        <v>0</v>
      </c>
      <c r="AK99" s="293"/>
      <c r="AL99" s="293"/>
      <c r="AM99" s="293"/>
      <c r="AN99" s="293"/>
      <c r="AO99" s="94"/>
    </row>
    <row r="100" spans="1:41" ht="20.45" customHeight="1" x14ac:dyDescent="0.2">
      <c r="A100" s="1722">
        <v>50</v>
      </c>
      <c r="B100" s="1725" t="s">
        <v>83</v>
      </c>
      <c r="C100" s="48"/>
      <c r="D100" s="239">
        <f>'Team 1'!D100</f>
        <v>0</v>
      </c>
      <c r="E100" s="723"/>
      <c r="F100" s="723"/>
      <c r="G100" s="723"/>
      <c r="H100" s="839"/>
      <c r="I100" s="252" t="str">
        <f t="shared" si="12"/>
        <v xml:space="preserve"> </v>
      </c>
      <c r="J100" s="24" t="str">
        <f t="shared" si="13"/>
        <v>,</v>
      </c>
      <c r="K100" s="57">
        <f t="shared" ref="K100:K105" si="20">IF(H100=0,0,IF(COUNTBLANK(H100)=1,"",ROUNDDOWN((K$2-H100)/365.25,0)))</f>
        <v>0</v>
      </c>
      <c r="L100" s="30" t="str">
        <f t="shared" si="15"/>
        <v>000100</v>
      </c>
      <c r="M100" s="31">
        <f t="shared" si="19"/>
        <v>0</v>
      </c>
      <c r="N100" s="9"/>
      <c r="O100" s="94"/>
      <c r="P100" s="94"/>
      <c r="Q100" s="20"/>
      <c r="R100" s="20"/>
      <c r="S100" s="20"/>
      <c r="T100" s="20"/>
      <c r="U100" s="20"/>
      <c r="V100" s="20"/>
      <c r="W100" s="20"/>
      <c r="X100" s="20"/>
      <c r="Y100" s="20"/>
      <c r="Z100" s="20"/>
      <c r="AA100" s="20"/>
      <c r="AB100" s="20"/>
      <c r="AC100" s="20"/>
      <c r="AD100" s="1683">
        <v>50</v>
      </c>
      <c r="AE100" s="1681" t="s">
        <v>83</v>
      </c>
      <c r="AF100" s="289"/>
      <c r="AG100" s="77"/>
      <c r="AH100" s="293">
        <f t="shared" si="14"/>
        <v>0</v>
      </c>
      <c r="AI100" s="293">
        <f t="shared" si="14"/>
        <v>0</v>
      </c>
      <c r="AJ100" s="293">
        <f t="shared" si="14"/>
        <v>0</v>
      </c>
      <c r="AK100" s="293"/>
      <c r="AL100" s="293"/>
      <c r="AM100" s="293"/>
      <c r="AN100" s="293"/>
      <c r="AO100" s="94"/>
    </row>
    <row r="101" spans="1:41" ht="20.45" customHeight="1" x14ac:dyDescent="0.2">
      <c r="A101" s="1723"/>
      <c r="B101" s="1726"/>
      <c r="C101" s="48"/>
      <c r="D101" s="239">
        <f>'Team 1'!D101</f>
        <v>0</v>
      </c>
      <c r="E101" s="723"/>
      <c r="F101" s="723"/>
      <c r="G101" s="723"/>
      <c r="H101" s="839"/>
      <c r="I101" s="252" t="str">
        <f t="shared" si="12"/>
        <v xml:space="preserve"> </v>
      </c>
      <c r="J101" s="24" t="str">
        <f t="shared" si="13"/>
        <v>,</v>
      </c>
      <c r="K101" s="57">
        <f t="shared" si="20"/>
        <v>0</v>
      </c>
      <c r="L101" s="30" t="str">
        <f t="shared" si="15"/>
        <v>000100</v>
      </c>
      <c r="M101" s="31">
        <f t="shared" si="19"/>
        <v>0</v>
      </c>
      <c r="N101" s="9"/>
      <c r="O101" s="94"/>
      <c r="P101" s="94"/>
      <c r="Q101" s="20"/>
      <c r="R101" s="20"/>
      <c r="S101" s="20"/>
      <c r="T101" s="20"/>
      <c r="U101" s="20"/>
      <c r="V101" s="20"/>
      <c r="W101" s="20"/>
      <c r="X101" s="20"/>
      <c r="Y101" s="20"/>
      <c r="Z101" s="20"/>
      <c r="AA101" s="20"/>
      <c r="AB101" s="20"/>
      <c r="AC101" s="20"/>
      <c r="AD101" s="1683"/>
      <c r="AE101" s="1681"/>
      <c r="AF101" s="289"/>
      <c r="AG101" s="77"/>
      <c r="AH101" s="293">
        <f t="shared" si="14"/>
        <v>0</v>
      </c>
      <c r="AI101" s="293">
        <f t="shared" si="14"/>
        <v>0</v>
      </c>
      <c r="AJ101" s="293">
        <f t="shared" si="14"/>
        <v>0</v>
      </c>
      <c r="AK101" s="293"/>
      <c r="AL101" s="293"/>
      <c r="AM101" s="293"/>
      <c r="AN101" s="293"/>
      <c r="AO101" s="94"/>
    </row>
    <row r="102" spans="1:41" ht="20.45" customHeight="1" x14ac:dyDescent="0.2">
      <c r="A102" s="1723"/>
      <c r="B102" s="1726"/>
      <c r="C102" s="39"/>
      <c r="D102" s="239">
        <f>'Team 1'!D102</f>
        <v>0</v>
      </c>
      <c r="E102" s="723"/>
      <c r="F102" s="723"/>
      <c r="G102" s="723"/>
      <c r="H102" s="839"/>
      <c r="I102" s="56"/>
      <c r="J102" s="56"/>
      <c r="K102" s="57">
        <f t="shared" si="20"/>
        <v>0</v>
      </c>
      <c r="L102" s="30" t="str">
        <f t="shared" si="15"/>
        <v>000100</v>
      </c>
      <c r="M102" s="31">
        <f t="shared" si="19"/>
        <v>0</v>
      </c>
      <c r="N102" s="9"/>
      <c r="O102" s="94"/>
      <c r="P102" s="94"/>
      <c r="Q102" s="20"/>
      <c r="R102" s="20"/>
      <c r="S102" s="20"/>
      <c r="T102" s="20"/>
      <c r="U102" s="20"/>
      <c r="V102" s="20"/>
      <c r="W102" s="20"/>
      <c r="X102" s="20"/>
      <c r="Y102" s="20"/>
      <c r="Z102" s="20"/>
      <c r="AA102" s="20"/>
      <c r="AB102" s="20"/>
      <c r="AC102" s="20"/>
      <c r="AD102" s="1683"/>
      <c r="AE102" s="1681"/>
      <c r="AF102" s="301"/>
      <c r="AG102" s="302"/>
      <c r="AH102" s="293">
        <f t="shared" si="14"/>
        <v>0</v>
      </c>
      <c r="AI102" s="293">
        <f t="shared" si="14"/>
        <v>0</v>
      </c>
      <c r="AJ102" s="293">
        <f t="shared" si="14"/>
        <v>0</v>
      </c>
      <c r="AK102" s="293"/>
      <c r="AL102" s="293"/>
      <c r="AM102" s="293"/>
      <c r="AN102" s="293"/>
      <c r="AO102" s="94"/>
    </row>
    <row r="103" spans="1:41" ht="20.45" customHeight="1" x14ac:dyDescent="0.2">
      <c r="A103" s="1723"/>
      <c r="B103" s="1726"/>
      <c r="C103" s="39"/>
      <c r="D103" s="239">
        <f>'Team 1'!D103</f>
        <v>0</v>
      </c>
      <c r="E103" s="723"/>
      <c r="F103" s="723"/>
      <c r="G103" s="723"/>
      <c r="H103" s="839"/>
      <c r="I103" s="56"/>
      <c r="J103" s="56"/>
      <c r="K103" s="57">
        <f t="shared" si="20"/>
        <v>0</v>
      </c>
      <c r="L103" s="30" t="str">
        <f t="shared" si="15"/>
        <v>000100</v>
      </c>
      <c r="M103" s="31">
        <f t="shared" si="19"/>
        <v>0</v>
      </c>
      <c r="N103" s="9"/>
      <c r="O103" s="94"/>
      <c r="P103" s="94"/>
      <c r="Q103" s="20"/>
      <c r="R103" s="20"/>
      <c r="S103" s="20"/>
      <c r="T103" s="20"/>
      <c r="U103" s="20"/>
      <c r="V103" s="20"/>
      <c r="W103" s="20"/>
      <c r="X103" s="20"/>
      <c r="Y103" s="20"/>
      <c r="Z103" s="20"/>
      <c r="AA103" s="20"/>
      <c r="AB103" s="20"/>
      <c r="AC103" s="20"/>
      <c r="AD103" s="1683"/>
      <c r="AE103" s="1681"/>
      <c r="AF103" s="301"/>
      <c r="AG103" s="302"/>
      <c r="AH103" s="293">
        <f t="shared" si="14"/>
        <v>0</v>
      </c>
      <c r="AI103" s="293">
        <f t="shared" si="14"/>
        <v>0</v>
      </c>
      <c r="AJ103" s="293">
        <f t="shared" si="14"/>
        <v>0</v>
      </c>
      <c r="AK103" s="293"/>
      <c r="AL103" s="293"/>
      <c r="AM103" s="293"/>
      <c r="AN103" s="293"/>
      <c r="AO103" s="94"/>
    </row>
    <row r="104" spans="1:41" ht="20.45" customHeight="1" x14ac:dyDescent="0.2">
      <c r="A104" s="1723"/>
      <c r="B104" s="1726"/>
      <c r="C104" s="39"/>
      <c r="D104" s="239">
        <f>'Team 1'!D104</f>
        <v>0</v>
      </c>
      <c r="E104" s="723"/>
      <c r="F104" s="723"/>
      <c r="G104" s="723"/>
      <c r="H104" s="839"/>
      <c r="I104" s="56"/>
      <c r="J104" s="56"/>
      <c r="K104" s="57">
        <f t="shared" si="20"/>
        <v>0</v>
      </c>
      <c r="L104" s="30" t="str">
        <f t="shared" si="15"/>
        <v>000100</v>
      </c>
      <c r="M104" s="31">
        <f t="shared" si="19"/>
        <v>0</v>
      </c>
      <c r="N104" s="9"/>
      <c r="O104" s="94"/>
      <c r="P104" s="94"/>
      <c r="Q104" s="20"/>
      <c r="R104" s="20"/>
      <c r="S104" s="20"/>
      <c r="T104" s="20"/>
      <c r="U104" s="20"/>
      <c r="V104" s="20"/>
      <c r="W104" s="20"/>
      <c r="X104" s="20"/>
      <c r="Y104" s="20"/>
      <c r="Z104" s="20"/>
      <c r="AA104" s="20"/>
      <c r="AB104" s="20"/>
      <c r="AC104" s="20"/>
      <c r="AD104" s="1683"/>
      <c r="AE104" s="1681"/>
      <c r="AF104" s="301"/>
      <c r="AG104" s="302"/>
      <c r="AH104" s="293">
        <f t="shared" si="14"/>
        <v>0</v>
      </c>
      <c r="AI104" s="293">
        <f t="shared" si="14"/>
        <v>0</v>
      </c>
      <c r="AJ104" s="293">
        <f t="shared" si="14"/>
        <v>0</v>
      </c>
      <c r="AK104" s="293"/>
      <c r="AL104" s="293"/>
      <c r="AM104" s="293"/>
      <c r="AN104" s="293"/>
      <c r="AO104" s="94"/>
    </row>
    <row r="105" spans="1:41" ht="20.45" customHeight="1" x14ac:dyDescent="0.2">
      <c r="A105" s="1724"/>
      <c r="B105" s="1727"/>
      <c r="C105" s="39"/>
      <c r="D105" s="239">
        <f>'Team 1'!D105</f>
        <v>0</v>
      </c>
      <c r="E105" s="723"/>
      <c r="F105" s="723"/>
      <c r="G105" s="723"/>
      <c r="H105" s="839"/>
      <c r="I105" s="56"/>
      <c r="J105" s="56"/>
      <c r="K105" s="57">
        <f t="shared" si="20"/>
        <v>0</v>
      </c>
      <c r="L105" s="30" t="str">
        <f t="shared" si="15"/>
        <v>000100</v>
      </c>
      <c r="M105" s="31">
        <f t="shared" si="19"/>
        <v>0</v>
      </c>
      <c r="N105" s="9"/>
      <c r="O105" s="94"/>
      <c r="P105" s="94"/>
      <c r="Q105" s="20"/>
      <c r="R105" s="20"/>
      <c r="S105" s="20"/>
      <c r="T105" s="20"/>
      <c r="U105" s="20"/>
      <c r="V105" s="20"/>
      <c r="W105" s="20"/>
      <c r="X105" s="20"/>
      <c r="Y105" s="20"/>
      <c r="Z105" s="20"/>
      <c r="AA105" s="20"/>
      <c r="AB105" s="20"/>
      <c r="AC105" s="20"/>
      <c r="AD105" s="1683"/>
      <c r="AE105" s="1681"/>
      <c r="AF105" s="301"/>
      <c r="AG105" s="302"/>
      <c r="AH105" s="293">
        <f t="shared" si="14"/>
        <v>0</v>
      </c>
      <c r="AI105" s="293">
        <f t="shared" si="14"/>
        <v>0</v>
      </c>
      <c r="AJ105" s="293">
        <f t="shared" si="14"/>
        <v>0</v>
      </c>
      <c r="AK105" s="293"/>
      <c r="AL105" s="293"/>
      <c r="AM105" s="293"/>
      <c r="AN105" s="293"/>
      <c r="AO105" s="94"/>
    </row>
    <row r="106" spans="1:41" ht="283.14999999999998" customHeight="1" x14ac:dyDescent="0.2">
      <c r="A106" s="94"/>
      <c r="B106" s="94"/>
      <c r="C106" s="94"/>
      <c r="D106" s="94"/>
      <c r="E106" s="496"/>
      <c r="F106" s="497"/>
      <c r="G106" s="497"/>
      <c r="H106" s="840"/>
      <c r="I106" s="94"/>
      <c r="J106" s="94"/>
      <c r="K106" s="94"/>
      <c r="L106" s="94"/>
      <c r="M106" s="94"/>
      <c r="Q106" s="94"/>
      <c r="R106" s="94"/>
      <c r="S106" s="94"/>
      <c r="T106" s="94"/>
      <c r="U106" s="94"/>
      <c r="V106" s="94"/>
      <c r="W106" s="94"/>
      <c r="X106" s="94"/>
      <c r="Y106" s="94"/>
      <c r="Z106" s="94"/>
      <c r="AA106" s="94"/>
      <c r="AB106" s="94"/>
      <c r="AC106" s="94"/>
      <c r="AD106" s="94"/>
      <c r="AE106" s="94"/>
      <c r="AF106" s="94"/>
      <c r="AG106" s="94"/>
      <c r="AH106" s="94"/>
      <c r="AI106" s="94"/>
      <c r="AJ106" s="94"/>
      <c r="AK106" s="94"/>
      <c r="AL106" s="94"/>
      <c r="AM106" s="94"/>
      <c r="AN106" s="94"/>
      <c r="AO106" s="94"/>
    </row>
    <row r="107" spans="1:41" x14ac:dyDescent="0.2">
      <c r="E107" s="496"/>
      <c r="F107" s="497"/>
      <c r="G107" s="497"/>
      <c r="H107" s="840"/>
    </row>
    <row r="108" spans="1:41" x14ac:dyDescent="0.2">
      <c r="E108" s="496"/>
      <c r="F108" s="497"/>
      <c r="G108" s="497"/>
      <c r="H108" s="840"/>
    </row>
    <row r="109" spans="1:41" x14ac:dyDescent="0.2">
      <c r="E109" s="496"/>
      <c r="F109" s="497"/>
      <c r="G109" s="497"/>
      <c r="H109" s="840"/>
    </row>
    <row r="110" spans="1:41" x14ac:dyDescent="0.2">
      <c r="E110" s="496"/>
      <c r="F110" s="497"/>
      <c r="G110" s="497"/>
      <c r="H110" s="840"/>
    </row>
    <row r="111" spans="1:41" x14ac:dyDescent="0.2">
      <c r="E111" s="496"/>
      <c r="F111" s="497"/>
      <c r="G111" s="497"/>
      <c r="H111" s="840"/>
    </row>
    <row r="112" spans="1:41" x14ac:dyDescent="0.2">
      <c r="E112" s="496"/>
      <c r="F112" s="497"/>
      <c r="G112" s="497"/>
      <c r="H112" s="840"/>
    </row>
    <row r="113" spans="5:8" x14ac:dyDescent="0.2">
      <c r="E113" s="496"/>
      <c r="F113" s="497"/>
      <c r="G113" s="497"/>
      <c r="H113" s="840"/>
    </row>
    <row r="114" spans="5:8" x14ac:dyDescent="0.2">
      <c r="E114" s="496"/>
      <c r="F114" s="497"/>
      <c r="G114" s="497"/>
      <c r="H114" s="840"/>
    </row>
    <row r="115" spans="5:8" x14ac:dyDescent="0.2">
      <c r="E115" s="496"/>
      <c r="F115" s="497"/>
      <c r="G115" s="497"/>
      <c r="H115" s="840"/>
    </row>
    <row r="116" spans="5:8" x14ac:dyDescent="0.2">
      <c r="E116" s="496"/>
      <c r="F116" s="497"/>
      <c r="G116" s="497"/>
      <c r="H116" s="840"/>
    </row>
    <row r="117" spans="5:8" x14ac:dyDescent="0.2">
      <c r="E117" s="496"/>
      <c r="F117" s="497"/>
      <c r="G117" s="497"/>
      <c r="H117" s="840"/>
    </row>
    <row r="118" spans="5:8" x14ac:dyDescent="0.2">
      <c r="E118" s="496"/>
      <c r="F118" s="497"/>
      <c r="G118" s="497"/>
      <c r="H118" s="840"/>
    </row>
    <row r="119" spans="5:8" x14ac:dyDescent="0.2">
      <c r="E119" s="496"/>
      <c r="F119" s="497"/>
      <c r="G119" s="497"/>
      <c r="H119" s="840"/>
    </row>
    <row r="120" spans="5:8" x14ac:dyDescent="0.2">
      <c r="E120" s="496"/>
      <c r="F120" s="497"/>
      <c r="G120" s="497"/>
      <c r="H120" s="840"/>
    </row>
    <row r="121" spans="5:8" x14ac:dyDescent="0.2">
      <c r="E121" s="496"/>
      <c r="F121" s="497"/>
      <c r="G121" s="497"/>
      <c r="H121" s="840"/>
    </row>
    <row r="122" spans="5:8" x14ac:dyDescent="0.2">
      <c r="E122" s="496"/>
      <c r="F122" s="497"/>
      <c r="G122" s="497"/>
      <c r="H122" s="840"/>
    </row>
    <row r="123" spans="5:8" x14ac:dyDescent="0.2">
      <c r="E123" s="496"/>
      <c r="F123" s="497"/>
      <c r="G123" s="497"/>
      <c r="H123" s="840"/>
    </row>
    <row r="124" spans="5:8" x14ac:dyDescent="0.2">
      <c r="E124" s="496"/>
      <c r="F124" s="497"/>
      <c r="G124" s="497"/>
      <c r="H124" s="840"/>
    </row>
    <row r="125" spans="5:8" x14ac:dyDescent="0.2">
      <c r="E125" s="496"/>
      <c r="F125" s="497"/>
      <c r="G125" s="497"/>
      <c r="H125" s="840"/>
    </row>
    <row r="126" spans="5:8" x14ac:dyDescent="0.2">
      <c r="E126" s="496"/>
      <c r="F126" s="497"/>
      <c r="G126" s="497"/>
      <c r="H126" s="840"/>
    </row>
    <row r="127" spans="5:8" x14ac:dyDescent="0.2">
      <c r="E127" s="496"/>
      <c r="F127" s="497"/>
      <c r="G127" s="497"/>
      <c r="H127" s="840"/>
    </row>
    <row r="128" spans="5:8" x14ac:dyDescent="0.2">
      <c r="E128" s="496"/>
      <c r="F128" s="497"/>
      <c r="G128" s="497"/>
      <c r="H128" s="840"/>
    </row>
    <row r="129" spans="5:8" x14ac:dyDescent="0.2">
      <c r="E129" s="496"/>
      <c r="F129" s="497"/>
      <c r="G129" s="497"/>
      <c r="H129" s="840"/>
    </row>
    <row r="130" spans="5:8" x14ac:dyDescent="0.2">
      <c r="E130" s="496"/>
      <c r="F130" s="497"/>
      <c r="G130" s="497"/>
      <c r="H130" s="840"/>
    </row>
    <row r="131" spans="5:8" x14ac:dyDescent="0.2">
      <c r="E131" s="496"/>
      <c r="F131" s="497"/>
      <c r="G131" s="497"/>
      <c r="H131" s="840"/>
    </row>
    <row r="132" spans="5:8" x14ac:dyDescent="0.2">
      <c r="E132" s="496"/>
      <c r="F132" s="497"/>
      <c r="G132" s="497"/>
      <c r="H132" s="840"/>
    </row>
    <row r="133" spans="5:8" x14ac:dyDescent="0.2">
      <c r="E133" s="496"/>
      <c r="F133" s="497"/>
      <c r="G133" s="497"/>
      <c r="H133" s="840"/>
    </row>
    <row r="134" spans="5:8" x14ac:dyDescent="0.2">
      <c r="E134" s="496"/>
      <c r="F134" s="497"/>
      <c r="G134" s="497"/>
      <c r="H134" s="840"/>
    </row>
    <row r="135" spans="5:8" x14ac:dyDescent="0.2">
      <c r="E135" s="496"/>
      <c r="F135" s="497"/>
      <c r="G135" s="497"/>
      <c r="H135" s="840"/>
    </row>
    <row r="136" spans="5:8" x14ac:dyDescent="0.2">
      <c r="E136" s="496"/>
      <c r="F136" s="497"/>
      <c r="G136" s="497"/>
      <c r="H136" s="840"/>
    </row>
    <row r="137" spans="5:8" x14ac:dyDescent="0.2">
      <c r="E137" s="496"/>
      <c r="F137" s="497"/>
      <c r="G137" s="497"/>
      <c r="H137" s="840"/>
    </row>
    <row r="138" spans="5:8" x14ac:dyDescent="0.2">
      <c r="E138" s="496"/>
      <c r="F138" s="497"/>
      <c r="G138" s="497"/>
      <c r="H138" s="840"/>
    </row>
    <row r="139" spans="5:8" x14ac:dyDescent="0.2">
      <c r="E139" s="496"/>
      <c r="F139" s="497"/>
      <c r="G139" s="497"/>
      <c r="H139" s="840"/>
    </row>
    <row r="140" spans="5:8" x14ac:dyDescent="0.2">
      <c r="E140" s="496"/>
      <c r="F140" s="497"/>
      <c r="G140" s="497"/>
      <c r="H140" s="840"/>
    </row>
    <row r="141" spans="5:8" x14ac:dyDescent="0.2">
      <c r="E141" s="497"/>
      <c r="F141" s="497"/>
      <c r="G141" s="497"/>
      <c r="H141" s="840"/>
    </row>
    <row r="142" spans="5:8" x14ac:dyDescent="0.2">
      <c r="E142" s="497"/>
      <c r="F142" s="497"/>
      <c r="G142" s="497"/>
      <c r="H142" s="840"/>
    </row>
    <row r="143" spans="5:8" x14ac:dyDescent="0.2">
      <c r="E143" s="497"/>
      <c r="F143" s="497"/>
      <c r="G143" s="497"/>
      <c r="H143" s="840"/>
    </row>
    <row r="144" spans="5:8" x14ac:dyDescent="0.2">
      <c r="E144" s="497"/>
      <c r="F144" s="497"/>
      <c r="G144" s="497"/>
      <c r="H144" s="840"/>
    </row>
    <row r="145" spans="5:8" x14ac:dyDescent="0.2">
      <c r="E145" s="497"/>
      <c r="F145" s="497"/>
      <c r="G145" s="497"/>
      <c r="H145" s="840"/>
    </row>
    <row r="146" spans="5:8" x14ac:dyDescent="0.2">
      <c r="E146" s="497"/>
      <c r="F146" s="497"/>
      <c r="G146" s="497"/>
      <c r="H146" s="840"/>
    </row>
    <row r="147" spans="5:8" x14ac:dyDescent="0.2">
      <c r="E147" s="497"/>
      <c r="F147" s="497"/>
      <c r="G147" s="497"/>
      <c r="H147" s="840"/>
    </row>
    <row r="148" spans="5:8" x14ac:dyDescent="0.2">
      <c r="E148" s="497"/>
      <c r="F148" s="497"/>
      <c r="G148" s="497"/>
      <c r="H148" s="840"/>
    </row>
    <row r="149" spans="5:8" x14ac:dyDescent="0.2">
      <c r="E149" s="497"/>
      <c r="F149" s="497"/>
      <c r="G149" s="497"/>
      <c r="H149" s="840"/>
    </row>
    <row r="150" spans="5:8" x14ac:dyDescent="0.2">
      <c r="E150" s="497"/>
      <c r="F150" s="497"/>
      <c r="G150" s="497"/>
      <c r="H150" s="840"/>
    </row>
    <row r="151" spans="5:8" x14ac:dyDescent="0.2">
      <c r="E151" s="497"/>
      <c r="F151" s="497"/>
      <c r="G151" s="497"/>
      <c r="H151" s="840"/>
    </row>
    <row r="152" spans="5:8" x14ac:dyDescent="0.2">
      <c r="E152" s="497"/>
      <c r="F152" s="497"/>
      <c r="G152" s="497"/>
      <c r="H152" s="840"/>
    </row>
    <row r="153" spans="5:8" x14ac:dyDescent="0.2">
      <c r="E153" s="497"/>
      <c r="F153" s="497"/>
      <c r="G153" s="497"/>
      <c r="H153" s="840"/>
    </row>
    <row r="154" spans="5:8" x14ac:dyDescent="0.2">
      <c r="E154" s="497"/>
      <c r="F154" s="497"/>
      <c r="G154" s="497"/>
      <c r="H154" s="840"/>
    </row>
    <row r="155" spans="5:8" x14ac:dyDescent="0.2">
      <c r="E155" s="497"/>
      <c r="F155" s="497"/>
      <c r="G155" s="497"/>
      <c r="H155" s="840"/>
    </row>
    <row r="156" spans="5:8" x14ac:dyDescent="0.2">
      <c r="E156" s="497"/>
      <c r="F156" s="497"/>
      <c r="G156" s="497"/>
      <c r="H156" s="840"/>
    </row>
    <row r="157" spans="5:8" x14ac:dyDescent="0.2">
      <c r="E157" s="497"/>
      <c r="F157" s="497"/>
      <c r="G157" s="497"/>
      <c r="H157" s="840"/>
    </row>
    <row r="158" spans="5:8" x14ac:dyDescent="0.2">
      <c r="E158" s="497"/>
      <c r="F158" s="497"/>
      <c r="G158" s="497"/>
      <c r="H158" s="840"/>
    </row>
    <row r="159" spans="5:8" x14ac:dyDescent="0.2">
      <c r="E159" s="497"/>
      <c r="F159" s="497"/>
      <c r="G159" s="497"/>
      <c r="H159" s="840"/>
    </row>
    <row r="160" spans="5:8" x14ac:dyDescent="0.2">
      <c r="E160" s="497"/>
      <c r="F160" s="497"/>
      <c r="G160" s="497"/>
      <c r="H160" s="840"/>
    </row>
    <row r="161" spans="5:8" x14ac:dyDescent="0.2">
      <c r="E161" s="497"/>
      <c r="F161" s="497"/>
      <c r="G161" s="497"/>
      <c r="H161" s="840"/>
    </row>
    <row r="162" spans="5:8" x14ac:dyDescent="0.2">
      <c r="E162" s="497"/>
      <c r="F162" s="497"/>
      <c r="G162" s="497"/>
      <c r="H162" s="840"/>
    </row>
    <row r="163" spans="5:8" x14ac:dyDescent="0.2">
      <c r="E163" s="497"/>
      <c r="F163" s="497"/>
      <c r="G163" s="497"/>
      <c r="H163" s="840"/>
    </row>
    <row r="164" spans="5:8" x14ac:dyDescent="0.2">
      <c r="E164" s="497"/>
      <c r="F164" s="497"/>
      <c r="G164" s="497"/>
      <c r="H164" s="840"/>
    </row>
    <row r="165" spans="5:8" x14ac:dyDescent="0.2">
      <c r="E165" s="497"/>
      <c r="F165" s="497"/>
      <c r="G165" s="497"/>
      <c r="H165" s="840"/>
    </row>
    <row r="166" spans="5:8" x14ac:dyDescent="0.2">
      <c r="E166" s="497"/>
      <c r="F166" s="497"/>
      <c r="G166" s="497"/>
      <c r="H166" s="840"/>
    </row>
    <row r="167" spans="5:8" x14ac:dyDescent="0.2">
      <c r="E167" s="497"/>
      <c r="F167" s="497"/>
      <c r="G167" s="497"/>
      <c r="H167" s="840"/>
    </row>
    <row r="168" spans="5:8" x14ac:dyDescent="0.2">
      <c r="E168" s="497"/>
      <c r="F168" s="497"/>
      <c r="G168" s="497"/>
      <c r="H168" s="840"/>
    </row>
    <row r="169" spans="5:8" x14ac:dyDescent="0.2">
      <c r="E169" s="497"/>
      <c r="F169" s="497"/>
      <c r="G169" s="497"/>
      <c r="H169" s="840"/>
    </row>
    <row r="170" spans="5:8" x14ac:dyDescent="0.2">
      <c r="E170" s="497"/>
      <c r="F170" s="497"/>
      <c r="G170" s="497"/>
      <c r="H170" s="840"/>
    </row>
    <row r="171" spans="5:8" x14ac:dyDescent="0.2">
      <c r="E171" s="497"/>
      <c r="F171" s="497"/>
      <c r="G171" s="497"/>
      <c r="H171" s="840"/>
    </row>
    <row r="172" spans="5:8" x14ac:dyDescent="0.2">
      <c r="E172" s="497"/>
      <c r="F172" s="497"/>
      <c r="G172" s="497"/>
      <c r="H172" s="840"/>
    </row>
    <row r="173" spans="5:8" x14ac:dyDescent="0.2">
      <c r="E173" s="497"/>
      <c r="F173" s="497"/>
      <c r="G173" s="497"/>
      <c r="H173" s="840"/>
    </row>
    <row r="174" spans="5:8" x14ac:dyDescent="0.2">
      <c r="E174" s="497"/>
      <c r="F174" s="497"/>
      <c r="G174" s="497"/>
      <c r="H174" s="840"/>
    </row>
    <row r="175" spans="5:8" x14ac:dyDescent="0.2">
      <c r="E175" s="497"/>
      <c r="F175" s="497"/>
      <c r="G175" s="497"/>
      <c r="H175" s="840"/>
    </row>
    <row r="176" spans="5:8" x14ac:dyDescent="0.2">
      <c r="E176" s="497"/>
      <c r="F176" s="497"/>
      <c r="G176" s="497"/>
      <c r="H176" s="840"/>
    </row>
    <row r="177" spans="5:8" x14ac:dyDescent="0.2">
      <c r="E177" s="497"/>
      <c r="F177" s="497"/>
      <c r="G177" s="497"/>
      <c r="H177" s="840"/>
    </row>
    <row r="178" spans="5:8" x14ac:dyDescent="0.2">
      <c r="E178" s="497"/>
      <c r="F178" s="497"/>
      <c r="G178" s="497"/>
      <c r="H178" s="840"/>
    </row>
    <row r="179" spans="5:8" x14ac:dyDescent="0.2">
      <c r="E179" s="497"/>
      <c r="F179" s="497"/>
      <c r="G179" s="497"/>
      <c r="H179" s="840"/>
    </row>
    <row r="180" spans="5:8" x14ac:dyDescent="0.2">
      <c r="E180" s="497"/>
      <c r="F180" s="497"/>
      <c r="G180" s="497"/>
      <c r="H180" s="840"/>
    </row>
    <row r="181" spans="5:8" x14ac:dyDescent="0.2">
      <c r="E181" s="497"/>
      <c r="F181" s="497"/>
      <c r="G181" s="497"/>
      <c r="H181" s="840"/>
    </row>
    <row r="182" spans="5:8" x14ac:dyDescent="0.2">
      <c r="E182" s="497"/>
      <c r="F182" s="497"/>
      <c r="G182" s="497"/>
      <c r="H182" s="840"/>
    </row>
    <row r="183" spans="5:8" x14ac:dyDescent="0.2">
      <c r="E183" s="497"/>
      <c r="F183" s="497"/>
      <c r="G183" s="497"/>
      <c r="H183" s="840"/>
    </row>
    <row r="184" spans="5:8" x14ac:dyDescent="0.2">
      <c r="E184" s="497"/>
      <c r="F184" s="497"/>
      <c r="G184" s="497"/>
      <c r="H184" s="840"/>
    </row>
    <row r="185" spans="5:8" x14ac:dyDescent="0.2">
      <c r="E185" s="497"/>
      <c r="F185" s="497"/>
      <c r="G185" s="497"/>
      <c r="H185" s="840"/>
    </row>
    <row r="186" spans="5:8" x14ac:dyDescent="0.2">
      <c r="E186" s="497"/>
      <c r="F186" s="497"/>
      <c r="G186" s="497"/>
      <c r="H186" s="840"/>
    </row>
    <row r="187" spans="5:8" x14ac:dyDescent="0.2">
      <c r="E187" s="497"/>
      <c r="F187" s="497"/>
      <c r="G187" s="497"/>
      <c r="H187" s="840"/>
    </row>
    <row r="188" spans="5:8" x14ac:dyDescent="0.2">
      <c r="E188" s="497"/>
      <c r="F188" s="497"/>
      <c r="G188" s="497"/>
      <c r="H188" s="840"/>
    </row>
    <row r="189" spans="5:8" x14ac:dyDescent="0.2">
      <c r="E189" s="497"/>
      <c r="F189" s="497"/>
      <c r="G189" s="497"/>
      <c r="H189" s="840"/>
    </row>
    <row r="190" spans="5:8" x14ac:dyDescent="0.2">
      <c r="E190" s="497"/>
      <c r="F190" s="497"/>
      <c r="G190" s="497"/>
      <c r="H190" s="840"/>
    </row>
    <row r="191" spans="5:8" x14ac:dyDescent="0.2">
      <c r="E191" s="497"/>
      <c r="F191" s="497"/>
      <c r="G191" s="497"/>
      <c r="H191" s="840"/>
    </row>
    <row r="192" spans="5:8" x14ac:dyDescent="0.2">
      <c r="E192" s="497"/>
      <c r="F192" s="497"/>
      <c r="G192" s="497"/>
      <c r="H192" s="840"/>
    </row>
    <row r="193" spans="5:8" x14ac:dyDescent="0.2">
      <c r="E193" s="497"/>
      <c r="F193" s="497"/>
      <c r="G193" s="497"/>
      <c r="H193" s="840"/>
    </row>
    <row r="194" spans="5:8" x14ac:dyDescent="0.2">
      <c r="E194" s="497"/>
      <c r="F194" s="497"/>
      <c r="G194" s="497"/>
      <c r="H194" s="840"/>
    </row>
    <row r="195" spans="5:8" x14ac:dyDescent="0.2">
      <c r="E195" s="497"/>
      <c r="F195" s="497"/>
      <c r="G195" s="497"/>
      <c r="H195" s="840"/>
    </row>
    <row r="196" spans="5:8" x14ac:dyDescent="0.2">
      <c r="E196" s="497"/>
      <c r="F196" s="497"/>
      <c r="G196" s="497"/>
      <c r="H196" s="840"/>
    </row>
    <row r="197" spans="5:8" x14ac:dyDescent="0.2">
      <c r="E197" s="497"/>
      <c r="F197" s="497"/>
      <c r="G197" s="497"/>
      <c r="H197" s="840"/>
    </row>
    <row r="198" spans="5:8" x14ac:dyDescent="0.2">
      <c r="E198" s="497"/>
      <c r="F198" s="497"/>
      <c r="G198" s="497"/>
      <c r="H198" s="840"/>
    </row>
    <row r="199" spans="5:8" x14ac:dyDescent="0.2">
      <c r="E199" s="497"/>
      <c r="F199" s="497"/>
      <c r="G199" s="497"/>
      <c r="H199" s="840"/>
    </row>
    <row r="200" spans="5:8" x14ac:dyDescent="0.2">
      <c r="E200" s="497"/>
      <c r="F200" s="497"/>
      <c r="G200" s="497"/>
      <c r="H200" s="840"/>
    </row>
    <row r="201" spans="5:8" x14ac:dyDescent="0.2">
      <c r="E201" s="497"/>
      <c r="F201" s="497"/>
      <c r="G201" s="497"/>
      <c r="H201" s="840"/>
    </row>
    <row r="202" spans="5:8" x14ac:dyDescent="0.2">
      <c r="E202" s="497"/>
      <c r="F202" s="497"/>
      <c r="G202" s="497"/>
      <c r="H202" s="840"/>
    </row>
    <row r="203" spans="5:8" x14ac:dyDescent="0.2">
      <c r="E203" s="497"/>
      <c r="F203" s="497"/>
      <c r="G203" s="497"/>
      <c r="H203" s="840"/>
    </row>
    <row r="204" spans="5:8" x14ac:dyDescent="0.2">
      <c r="E204" s="497"/>
      <c r="F204" s="497"/>
      <c r="G204" s="497"/>
      <c r="H204" s="840"/>
    </row>
    <row r="205" spans="5:8" x14ac:dyDescent="0.2">
      <c r="E205" s="497"/>
      <c r="F205" s="497"/>
      <c r="G205" s="497"/>
      <c r="H205" s="840"/>
    </row>
    <row r="206" spans="5:8" x14ac:dyDescent="0.2">
      <c r="E206" s="497"/>
      <c r="F206" s="497"/>
      <c r="G206" s="497"/>
      <c r="H206" s="840"/>
    </row>
    <row r="207" spans="5:8" x14ac:dyDescent="0.2">
      <c r="E207" s="497"/>
      <c r="F207" s="497"/>
      <c r="G207" s="497"/>
      <c r="H207" s="840"/>
    </row>
    <row r="208" spans="5:8" x14ac:dyDescent="0.2">
      <c r="E208" s="497"/>
      <c r="F208" s="497"/>
      <c r="G208" s="497"/>
      <c r="H208" s="840"/>
    </row>
    <row r="209" spans="5:8" x14ac:dyDescent="0.2">
      <c r="E209" s="497"/>
      <c r="F209" s="497"/>
      <c r="G209" s="497"/>
      <c r="H209" s="840"/>
    </row>
    <row r="210" spans="5:8" x14ac:dyDescent="0.2">
      <c r="E210" s="497"/>
      <c r="F210" s="497"/>
      <c r="G210" s="497"/>
      <c r="H210" s="840"/>
    </row>
    <row r="211" spans="5:8" x14ac:dyDescent="0.2">
      <c r="E211" s="497"/>
      <c r="F211" s="497"/>
      <c r="G211" s="497"/>
      <c r="H211" s="840"/>
    </row>
    <row r="212" spans="5:8" x14ac:dyDescent="0.2">
      <c r="E212" s="497"/>
      <c r="F212" s="497"/>
      <c r="G212" s="497"/>
      <c r="H212" s="840"/>
    </row>
    <row r="213" spans="5:8" x14ac:dyDescent="0.2">
      <c r="E213" s="497"/>
      <c r="F213" s="497"/>
      <c r="G213" s="497"/>
      <c r="H213" s="840"/>
    </row>
    <row r="214" spans="5:8" x14ac:dyDescent="0.2">
      <c r="E214" s="497"/>
      <c r="F214" s="497"/>
      <c r="G214" s="497"/>
      <c r="H214" s="840"/>
    </row>
    <row r="215" spans="5:8" x14ac:dyDescent="0.2">
      <c r="E215" s="497"/>
      <c r="F215" s="497"/>
      <c r="G215" s="497"/>
      <c r="H215" s="840"/>
    </row>
    <row r="216" spans="5:8" x14ac:dyDescent="0.2">
      <c r="E216" s="497"/>
      <c r="F216" s="497"/>
      <c r="G216" s="497"/>
      <c r="H216" s="840"/>
    </row>
    <row r="217" spans="5:8" x14ac:dyDescent="0.2">
      <c r="E217" s="497"/>
      <c r="F217" s="497"/>
      <c r="G217" s="497"/>
      <c r="H217" s="840"/>
    </row>
    <row r="218" spans="5:8" x14ac:dyDescent="0.2">
      <c r="E218" s="497"/>
      <c r="F218" s="497"/>
      <c r="G218" s="497"/>
      <c r="H218" s="840"/>
    </row>
    <row r="219" spans="5:8" x14ac:dyDescent="0.2">
      <c r="E219" s="497"/>
      <c r="F219" s="497"/>
      <c r="G219" s="497"/>
      <c r="H219" s="840"/>
    </row>
    <row r="220" spans="5:8" x14ac:dyDescent="0.2">
      <c r="E220" s="497"/>
      <c r="F220" s="497"/>
      <c r="G220" s="497"/>
      <c r="H220" s="840"/>
    </row>
    <row r="221" spans="5:8" x14ac:dyDescent="0.2">
      <c r="E221" s="497"/>
      <c r="F221" s="497"/>
      <c r="G221" s="497"/>
      <c r="H221" s="840"/>
    </row>
    <row r="222" spans="5:8" x14ac:dyDescent="0.2">
      <c r="E222" s="497"/>
      <c r="F222" s="497"/>
      <c r="G222" s="497"/>
      <c r="H222" s="840"/>
    </row>
    <row r="223" spans="5:8" x14ac:dyDescent="0.2">
      <c r="E223" s="497"/>
      <c r="F223" s="497"/>
      <c r="G223" s="497"/>
      <c r="H223" s="840"/>
    </row>
    <row r="224" spans="5:8" x14ac:dyDescent="0.2">
      <c r="E224" s="497"/>
      <c r="F224" s="497"/>
      <c r="G224" s="497"/>
      <c r="H224" s="840"/>
    </row>
    <row r="225" spans="5:8" x14ac:dyDescent="0.2">
      <c r="E225" s="497"/>
      <c r="F225" s="497"/>
      <c r="G225" s="497"/>
      <c r="H225" s="840"/>
    </row>
    <row r="226" spans="5:8" x14ac:dyDescent="0.2">
      <c r="E226" s="497"/>
      <c r="F226" s="497"/>
      <c r="G226" s="497"/>
      <c r="H226" s="840"/>
    </row>
    <row r="227" spans="5:8" x14ac:dyDescent="0.2">
      <c r="E227" s="497"/>
      <c r="F227" s="497"/>
      <c r="G227" s="497"/>
      <c r="H227" s="840"/>
    </row>
    <row r="228" spans="5:8" x14ac:dyDescent="0.2">
      <c r="E228" s="497"/>
      <c r="F228" s="497"/>
      <c r="G228" s="497"/>
      <c r="H228" s="840"/>
    </row>
    <row r="229" spans="5:8" x14ac:dyDescent="0.2">
      <c r="E229" s="497"/>
      <c r="F229" s="497"/>
      <c r="G229" s="497"/>
      <c r="H229" s="840"/>
    </row>
    <row r="230" spans="5:8" x14ac:dyDescent="0.2">
      <c r="E230" s="497"/>
      <c r="F230" s="497"/>
      <c r="G230" s="497"/>
      <c r="H230" s="840"/>
    </row>
    <row r="231" spans="5:8" x14ac:dyDescent="0.2">
      <c r="E231" s="497"/>
      <c r="F231" s="497"/>
      <c r="G231" s="497"/>
      <c r="H231" s="840"/>
    </row>
    <row r="232" spans="5:8" x14ac:dyDescent="0.2">
      <c r="E232" s="497"/>
      <c r="F232" s="497"/>
      <c r="G232" s="497"/>
      <c r="H232" s="840"/>
    </row>
    <row r="233" spans="5:8" x14ac:dyDescent="0.2">
      <c r="E233" s="497"/>
      <c r="F233" s="497"/>
      <c r="G233" s="497"/>
      <c r="H233" s="840"/>
    </row>
    <row r="234" spans="5:8" x14ac:dyDescent="0.2">
      <c r="E234" s="497"/>
      <c r="F234" s="497"/>
      <c r="G234" s="497"/>
      <c r="H234" s="840"/>
    </row>
    <row r="235" spans="5:8" x14ac:dyDescent="0.2">
      <c r="E235" s="497"/>
      <c r="F235" s="497"/>
      <c r="G235" s="497"/>
      <c r="H235" s="840"/>
    </row>
    <row r="236" spans="5:8" x14ac:dyDescent="0.2">
      <c r="E236" s="497"/>
      <c r="F236" s="497"/>
      <c r="G236" s="497"/>
      <c r="H236" s="840"/>
    </row>
    <row r="237" spans="5:8" x14ac:dyDescent="0.2">
      <c r="E237" s="497"/>
      <c r="F237" s="497"/>
      <c r="G237" s="497"/>
      <c r="H237" s="840"/>
    </row>
    <row r="238" spans="5:8" x14ac:dyDescent="0.2">
      <c r="E238" s="497"/>
      <c r="F238" s="497"/>
      <c r="G238" s="497"/>
      <c r="H238" s="840"/>
    </row>
    <row r="239" spans="5:8" x14ac:dyDescent="0.2">
      <c r="E239" s="497"/>
      <c r="F239" s="497"/>
      <c r="G239" s="497"/>
      <c r="H239" s="840"/>
    </row>
    <row r="240" spans="5:8" x14ac:dyDescent="0.2">
      <c r="E240" s="497"/>
      <c r="F240" s="497"/>
      <c r="G240" s="497"/>
      <c r="H240" s="840"/>
    </row>
    <row r="241" spans="5:8" x14ac:dyDescent="0.2">
      <c r="E241" s="497"/>
      <c r="F241" s="497"/>
      <c r="G241" s="497"/>
      <c r="H241" s="840"/>
    </row>
    <row r="242" spans="5:8" x14ac:dyDescent="0.2">
      <c r="E242" s="497"/>
      <c r="F242" s="497"/>
      <c r="G242" s="497"/>
      <c r="H242" s="840"/>
    </row>
    <row r="243" spans="5:8" x14ac:dyDescent="0.2">
      <c r="E243" s="497"/>
      <c r="F243" s="497"/>
      <c r="G243" s="497"/>
      <c r="H243" s="840"/>
    </row>
    <row r="244" spans="5:8" x14ac:dyDescent="0.2">
      <c r="E244" s="497"/>
      <c r="F244" s="497"/>
      <c r="G244" s="497"/>
      <c r="H244" s="840"/>
    </row>
    <row r="245" spans="5:8" x14ac:dyDescent="0.2">
      <c r="E245" s="497"/>
      <c r="F245" s="497"/>
      <c r="G245" s="497"/>
      <c r="H245" s="840"/>
    </row>
    <row r="246" spans="5:8" x14ac:dyDescent="0.2">
      <c r="E246" s="497"/>
      <c r="F246" s="497"/>
      <c r="G246" s="497"/>
      <c r="H246" s="840"/>
    </row>
    <row r="247" spans="5:8" x14ac:dyDescent="0.2">
      <c r="E247" s="497"/>
      <c r="F247" s="497"/>
      <c r="G247" s="497"/>
      <c r="H247" s="840"/>
    </row>
    <row r="248" spans="5:8" x14ac:dyDescent="0.2">
      <c r="E248" s="497"/>
      <c r="F248" s="497"/>
      <c r="G248" s="497"/>
      <c r="H248" s="840"/>
    </row>
    <row r="249" spans="5:8" x14ac:dyDescent="0.2">
      <c r="E249" s="497"/>
      <c r="F249" s="497"/>
      <c r="G249" s="497"/>
      <c r="H249" s="840"/>
    </row>
    <row r="250" spans="5:8" x14ac:dyDescent="0.2">
      <c r="E250" s="497"/>
      <c r="F250" s="497"/>
      <c r="G250" s="497"/>
      <c r="H250" s="840"/>
    </row>
    <row r="251" spans="5:8" x14ac:dyDescent="0.2">
      <c r="E251" s="497"/>
      <c r="F251" s="497"/>
      <c r="G251" s="497"/>
      <c r="H251" s="840"/>
    </row>
    <row r="252" spans="5:8" x14ac:dyDescent="0.2">
      <c r="E252" s="497"/>
      <c r="F252" s="497"/>
      <c r="G252" s="497"/>
      <c r="H252" s="840"/>
    </row>
    <row r="253" spans="5:8" x14ac:dyDescent="0.2">
      <c r="E253" s="497"/>
      <c r="F253" s="497"/>
      <c r="G253" s="497"/>
      <c r="H253" s="840"/>
    </row>
    <row r="254" spans="5:8" x14ac:dyDescent="0.2">
      <c r="E254" s="497"/>
      <c r="F254" s="497"/>
      <c r="G254" s="497"/>
      <c r="H254" s="840"/>
    </row>
    <row r="255" spans="5:8" x14ac:dyDescent="0.2">
      <c r="E255" s="497"/>
      <c r="F255" s="497"/>
      <c r="G255" s="497"/>
      <c r="H255" s="840"/>
    </row>
    <row r="256" spans="5:8" x14ac:dyDescent="0.2">
      <c r="E256" s="497"/>
      <c r="F256" s="497"/>
      <c r="G256" s="497"/>
      <c r="H256" s="840"/>
    </row>
    <row r="257" spans="5:8" x14ac:dyDescent="0.2">
      <c r="E257" s="497"/>
      <c r="F257" s="497"/>
      <c r="G257" s="497"/>
      <c r="H257" s="840"/>
    </row>
    <row r="258" spans="5:8" x14ac:dyDescent="0.2">
      <c r="E258" s="497"/>
      <c r="F258" s="497"/>
      <c r="G258" s="497"/>
      <c r="H258" s="840"/>
    </row>
    <row r="259" spans="5:8" x14ac:dyDescent="0.2">
      <c r="E259" s="497"/>
      <c r="F259" s="497"/>
      <c r="G259" s="497"/>
      <c r="H259" s="840"/>
    </row>
    <row r="260" spans="5:8" x14ac:dyDescent="0.2">
      <c r="E260" s="497"/>
      <c r="F260" s="497"/>
      <c r="G260" s="497"/>
      <c r="H260" s="840"/>
    </row>
    <row r="261" spans="5:8" x14ac:dyDescent="0.2">
      <c r="E261" s="497"/>
      <c r="F261" s="497"/>
      <c r="G261" s="497"/>
      <c r="H261" s="840"/>
    </row>
    <row r="262" spans="5:8" x14ac:dyDescent="0.2">
      <c r="E262" s="497"/>
      <c r="F262" s="497"/>
      <c r="G262" s="497"/>
      <c r="H262" s="840"/>
    </row>
    <row r="263" spans="5:8" x14ac:dyDescent="0.2">
      <c r="E263" s="497"/>
      <c r="F263" s="497"/>
      <c r="G263" s="497"/>
      <c r="H263" s="840"/>
    </row>
    <row r="264" spans="5:8" x14ac:dyDescent="0.2">
      <c r="E264" s="497"/>
      <c r="F264" s="497"/>
      <c r="G264" s="497"/>
      <c r="H264" s="840"/>
    </row>
    <row r="265" spans="5:8" x14ac:dyDescent="0.2">
      <c r="E265" s="497"/>
      <c r="F265" s="497"/>
      <c r="G265" s="497"/>
      <c r="H265" s="840"/>
    </row>
    <row r="266" spans="5:8" x14ac:dyDescent="0.2">
      <c r="E266" s="497"/>
      <c r="F266" s="497"/>
      <c r="G266" s="497"/>
      <c r="H266" s="840"/>
    </row>
    <row r="267" spans="5:8" x14ac:dyDescent="0.2">
      <c r="E267" s="497"/>
      <c r="F267" s="497"/>
      <c r="G267" s="497"/>
      <c r="H267" s="840"/>
    </row>
    <row r="268" spans="5:8" x14ac:dyDescent="0.2">
      <c r="E268" s="497"/>
      <c r="F268" s="497"/>
      <c r="G268" s="497"/>
      <c r="H268" s="840"/>
    </row>
    <row r="269" spans="5:8" x14ac:dyDescent="0.2">
      <c r="E269" s="497"/>
      <c r="F269" s="497"/>
      <c r="G269" s="497"/>
      <c r="H269" s="840"/>
    </row>
    <row r="270" spans="5:8" x14ac:dyDescent="0.2">
      <c r="E270" s="497"/>
      <c r="F270" s="497"/>
      <c r="G270" s="497"/>
      <c r="H270" s="840"/>
    </row>
    <row r="271" spans="5:8" x14ac:dyDescent="0.2">
      <c r="E271" s="497"/>
      <c r="F271" s="497"/>
      <c r="G271" s="497"/>
      <c r="H271" s="840"/>
    </row>
    <row r="272" spans="5:8" x14ac:dyDescent="0.2">
      <c r="E272" s="497"/>
      <c r="F272" s="497"/>
      <c r="G272" s="497"/>
      <c r="H272" s="840"/>
    </row>
    <row r="273" spans="5:8" x14ac:dyDescent="0.2">
      <c r="E273" s="497"/>
      <c r="F273" s="497"/>
      <c r="G273" s="497"/>
      <c r="H273" s="840"/>
    </row>
    <row r="274" spans="5:8" x14ac:dyDescent="0.2">
      <c r="E274" s="497"/>
      <c r="F274" s="497"/>
      <c r="G274" s="497"/>
      <c r="H274" s="840"/>
    </row>
    <row r="275" spans="5:8" x14ac:dyDescent="0.2">
      <c r="E275" s="497"/>
      <c r="F275" s="497"/>
      <c r="G275" s="497"/>
      <c r="H275" s="840"/>
    </row>
    <row r="276" spans="5:8" x14ac:dyDescent="0.2">
      <c r="E276" s="497"/>
      <c r="F276" s="497"/>
      <c r="G276" s="497"/>
      <c r="H276" s="840"/>
    </row>
    <row r="277" spans="5:8" x14ac:dyDescent="0.2">
      <c r="E277" s="497"/>
      <c r="F277" s="497"/>
      <c r="G277" s="497"/>
      <c r="H277" s="840"/>
    </row>
    <row r="278" spans="5:8" x14ac:dyDescent="0.2">
      <c r="E278" s="497"/>
      <c r="F278" s="497"/>
      <c r="G278" s="497"/>
      <c r="H278" s="840"/>
    </row>
    <row r="279" spans="5:8" x14ac:dyDescent="0.2">
      <c r="E279" s="497"/>
      <c r="F279" s="497"/>
      <c r="G279" s="497"/>
      <c r="H279" s="840"/>
    </row>
    <row r="280" spans="5:8" x14ac:dyDescent="0.2">
      <c r="E280" s="497"/>
      <c r="F280" s="497"/>
      <c r="G280" s="497"/>
      <c r="H280" s="840"/>
    </row>
    <row r="281" spans="5:8" x14ac:dyDescent="0.2">
      <c r="E281" s="497"/>
      <c r="F281" s="497"/>
      <c r="G281" s="497"/>
      <c r="H281" s="840"/>
    </row>
    <row r="282" spans="5:8" x14ac:dyDescent="0.2">
      <c r="E282" s="497"/>
      <c r="F282" s="497"/>
      <c r="G282" s="497"/>
      <c r="H282" s="840"/>
    </row>
    <row r="283" spans="5:8" x14ac:dyDescent="0.2">
      <c r="E283" s="497"/>
      <c r="F283" s="497"/>
      <c r="G283" s="497"/>
      <c r="H283" s="840"/>
    </row>
    <row r="284" spans="5:8" x14ac:dyDescent="0.2">
      <c r="E284" s="497"/>
      <c r="F284" s="497"/>
      <c r="G284" s="497"/>
      <c r="H284" s="840"/>
    </row>
    <row r="285" spans="5:8" x14ac:dyDescent="0.2">
      <c r="E285" s="497"/>
      <c r="F285" s="497"/>
      <c r="G285" s="497"/>
      <c r="H285" s="840"/>
    </row>
    <row r="286" spans="5:8" x14ac:dyDescent="0.2">
      <c r="E286" s="497"/>
      <c r="F286" s="497"/>
      <c r="G286" s="497"/>
      <c r="H286" s="840"/>
    </row>
    <row r="287" spans="5:8" x14ac:dyDescent="0.2">
      <c r="E287" s="497"/>
      <c r="F287" s="497"/>
      <c r="G287" s="497"/>
      <c r="H287" s="840"/>
    </row>
    <row r="288" spans="5:8" x14ac:dyDescent="0.2">
      <c r="E288" s="497"/>
      <c r="F288" s="497"/>
      <c r="G288" s="497"/>
      <c r="H288" s="840"/>
    </row>
    <row r="289" spans="5:8" x14ac:dyDescent="0.2">
      <c r="E289" s="497"/>
      <c r="F289" s="497"/>
      <c r="G289" s="497"/>
      <c r="H289" s="840"/>
    </row>
    <row r="290" spans="5:8" x14ac:dyDescent="0.2">
      <c r="E290" s="497"/>
      <c r="F290" s="497"/>
      <c r="G290" s="497"/>
      <c r="H290" s="840"/>
    </row>
    <row r="291" spans="5:8" x14ac:dyDescent="0.2">
      <c r="E291" s="497"/>
      <c r="F291" s="497"/>
      <c r="G291" s="497"/>
      <c r="H291" s="840"/>
    </row>
    <row r="292" spans="5:8" x14ac:dyDescent="0.2">
      <c r="E292" s="497"/>
      <c r="F292" s="497"/>
      <c r="G292" s="497"/>
      <c r="H292" s="840"/>
    </row>
    <row r="293" spans="5:8" x14ac:dyDescent="0.2">
      <c r="E293" s="497"/>
      <c r="F293" s="497"/>
      <c r="G293" s="497"/>
      <c r="H293" s="840"/>
    </row>
    <row r="294" spans="5:8" x14ac:dyDescent="0.2">
      <c r="E294" s="497"/>
      <c r="F294" s="497"/>
      <c r="G294" s="497"/>
      <c r="H294" s="840"/>
    </row>
    <row r="295" spans="5:8" x14ac:dyDescent="0.2">
      <c r="E295" s="497"/>
      <c r="F295" s="497"/>
      <c r="G295" s="497"/>
      <c r="H295" s="840"/>
    </row>
    <row r="296" spans="5:8" x14ac:dyDescent="0.2">
      <c r="E296" s="497"/>
      <c r="F296" s="497"/>
      <c r="G296" s="497"/>
      <c r="H296" s="840"/>
    </row>
    <row r="297" spans="5:8" x14ac:dyDescent="0.2">
      <c r="E297" s="497"/>
      <c r="F297" s="497"/>
      <c r="G297" s="497"/>
      <c r="H297" s="840"/>
    </row>
    <row r="298" spans="5:8" x14ac:dyDescent="0.2">
      <c r="E298" s="497"/>
      <c r="F298" s="497"/>
      <c r="G298" s="497"/>
      <c r="H298" s="840"/>
    </row>
    <row r="299" spans="5:8" x14ac:dyDescent="0.2">
      <c r="E299" s="497"/>
      <c r="F299" s="497"/>
      <c r="G299" s="497"/>
      <c r="H299" s="840"/>
    </row>
    <row r="300" spans="5:8" x14ac:dyDescent="0.2">
      <c r="E300" s="497"/>
      <c r="F300" s="497"/>
      <c r="G300" s="497"/>
      <c r="H300" s="840"/>
    </row>
    <row r="301" spans="5:8" x14ac:dyDescent="0.2">
      <c r="E301" s="497"/>
      <c r="F301" s="497"/>
      <c r="G301" s="497"/>
      <c r="H301" s="840"/>
    </row>
    <row r="302" spans="5:8" x14ac:dyDescent="0.2">
      <c r="E302" s="497"/>
      <c r="F302" s="497"/>
      <c r="G302" s="497"/>
      <c r="H302" s="840"/>
    </row>
    <row r="303" spans="5:8" x14ac:dyDescent="0.2">
      <c r="E303" s="497"/>
      <c r="F303" s="497"/>
      <c r="G303" s="497"/>
      <c r="H303" s="840"/>
    </row>
    <row r="304" spans="5:8" x14ac:dyDescent="0.2">
      <c r="E304" s="497"/>
      <c r="F304" s="497"/>
      <c r="G304" s="497"/>
      <c r="H304" s="840"/>
    </row>
    <row r="305" spans="5:8" x14ac:dyDescent="0.2">
      <c r="E305" s="497"/>
      <c r="F305" s="497"/>
      <c r="G305" s="497"/>
      <c r="H305" s="840"/>
    </row>
    <row r="306" spans="5:8" x14ac:dyDescent="0.2">
      <c r="E306" s="497"/>
      <c r="F306" s="497"/>
      <c r="G306" s="497"/>
      <c r="H306" s="840"/>
    </row>
    <row r="307" spans="5:8" x14ac:dyDescent="0.2">
      <c r="E307" s="497"/>
      <c r="F307" s="497"/>
      <c r="G307" s="497"/>
      <c r="H307" s="840"/>
    </row>
    <row r="308" spans="5:8" x14ac:dyDescent="0.2">
      <c r="E308" s="497"/>
      <c r="F308" s="497"/>
      <c r="G308" s="497"/>
      <c r="H308" s="840"/>
    </row>
    <row r="309" spans="5:8" x14ac:dyDescent="0.2">
      <c r="E309" s="497"/>
      <c r="F309" s="497"/>
      <c r="G309" s="497"/>
      <c r="H309" s="840"/>
    </row>
    <row r="310" spans="5:8" x14ac:dyDescent="0.2">
      <c r="E310" s="497"/>
      <c r="F310" s="497"/>
      <c r="G310" s="497"/>
      <c r="H310" s="840"/>
    </row>
    <row r="311" spans="5:8" x14ac:dyDescent="0.2">
      <c r="E311" s="497"/>
      <c r="F311" s="497"/>
      <c r="G311" s="497"/>
      <c r="H311" s="840"/>
    </row>
    <row r="312" spans="5:8" x14ac:dyDescent="0.2">
      <c r="E312" s="497"/>
      <c r="F312" s="497"/>
      <c r="G312" s="497"/>
      <c r="H312" s="840"/>
    </row>
    <row r="313" spans="5:8" x14ac:dyDescent="0.2">
      <c r="E313" s="497"/>
      <c r="F313" s="497"/>
      <c r="G313" s="497"/>
      <c r="H313" s="840"/>
    </row>
    <row r="314" spans="5:8" x14ac:dyDescent="0.2">
      <c r="E314" s="497"/>
      <c r="F314" s="497"/>
      <c r="G314" s="497"/>
      <c r="H314" s="840"/>
    </row>
    <row r="315" spans="5:8" x14ac:dyDescent="0.2">
      <c r="E315" s="497"/>
      <c r="F315" s="497"/>
      <c r="G315" s="497"/>
      <c r="H315" s="840"/>
    </row>
    <row r="316" spans="5:8" x14ac:dyDescent="0.2">
      <c r="E316" s="497"/>
      <c r="F316" s="497"/>
      <c r="G316" s="497"/>
      <c r="H316" s="840"/>
    </row>
    <row r="317" spans="5:8" x14ac:dyDescent="0.2">
      <c r="E317" s="497"/>
      <c r="F317" s="497"/>
      <c r="G317" s="497"/>
      <c r="H317" s="840"/>
    </row>
    <row r="318" spans="5:8" x14ac:dyDescent="0.2">
      <c r="E318" s="497"/>
      <c r="F318" s="497"/>
      <c r="G318" s="497"/>
      <c r="H318" s="840"/>
    </row>
    <row r="319" spans="5:8" x14ac:dyDescent="0.2">
      <c r="E319" s="497"/>
      <c r="F319" s="497"/>
      <c r="G319" s="497"/>
      <c r="H319" s="840"/>
    </row>
    <row r="320" spans="5:8" x14ac:dyDescent="0.2">
      <c r="E320" s="497"/>
      <c r="F320" s="497"/>
      <c r="G320" s="497"/>
      <c r="H320" s="840"/>
    </row>
    <row r="321" spans="5:8" x14ac:dyDescent="0.2">
      <c r="E321" s="497"/>
      <c r="F321" s="497"/>
      <c r="G321" s="497"/>
      <c r="H321" s="840"/>
    </row>
    <row r="322" spans="5:8" x14ac:dyDescent="0.2">
      <c r="E322" s="497"/>
      <c r="F322" s="497"/>
      <c r="G322" s="497"/>
      <c r="H322" s="840"/>
    </row>
    <row r="323" spans="5:8" x14ac:dyDescent="0.2">
      <c r="E323" s="497"/>
      <c r="F323" s="497"/>
      <c r="G323" s="497"/>
      <c r="H323" s="840"/>
    </row>
    <row r="324" spans="5:8" x14ac:dyDescent="0.2">
      <c r="E324" s="497"/>
      <c r="F324" s="497"/>
      <c r="G324" s="497"/>
      <c r="H324" s="840"/>
    </row>
    <row r="325" spans="5:8" x14ac:dyDescent="0.2">
      <c r="E325" s="497"/>
      <c r="F325" s="497"/>
      <c r="G325" s="497"/>
      <c r="H325" s="840"/>
    </row>
    <row r="326" spans="5:8" x14ac:dyDescent="0.2">
      <c r="E326" s="497"/>
      <c r="F326" s="497"/>
      <c r="G326" s="497"/>
      <c r="H326" s="840"/>
    </row>
    <row r="327" spans="5:8" x14ac:dyDescent="0.2">
      <c r="E327" s="497"/>
      <c r="F327" s="497"/>
      <c r="G327" s="497"/>
      <c r="H327" s="840"/>
    </row>
    <row r="328" spans="5:8" x14ac:dyDescent="0.2">
      <c r="E328" s="497"/>
      <c r="F328" s="497"/>
      <c r="G328" s="497"/>
      <c r="H328" s="840"/>
    </row>
    <row r="329" spans="5:8" x14ac:dyDescent="0.2">
      <c r="E329" s="497"/>
      <c r="F329" s="497"/>
      <c r="G329" s="497"/>
      <c r="H329" s="840"/>
    </row>
    <row r="330" spans="5:8" x14ac:dyDescent="0.2">
      <c r="E330" s="497"/>
      <c r="F330" s="497"/>
      <c r="G330" s="497"/>
      <c r="H330" s="840"/>
    </row>
    <row r="331" spans="5:8" x14ac:dyDescent="0.2">
      <c r="E331" s="497"/>
      <c r="F331" s="497"/>
      <c r="G331" s="497"/>
      <c r="H331" s="840"/>
    </row>
    <row r="332" spans="5:8" x14ac:dyDescent="0.2">
      <c r="E332" s="497"/>
      <c r="F332" s="497"/>
      <c r="G332" s="497"/>
      <c r="H332" s="840"/>
    </row>
    <row r="333" spans="5:8" x14ac:dyDescent="0.2">
      <c r="E333" s="497"/>
      <c r="F333" s="497"/>
      <c r="G333" s="497"/>
      <c r="H333" s="840"/>
    </row>
    <row r="334" spans="5:8" x14ac:dyDescent="0.2">
      <c r="E334" s="497"/>
      <c r="F334" s="497"/>
      <c r="G334" s="497"/>
      <c r="H334" s="840"/>
    </row>
    <row r="335" spans="5:8" x14ac:dyDescent="0.2">
      <c r="E335" s="497"/>
      <c r="F335" s="497"/>
      <c r="G335" s="497"/>
      <c r="H335" s="840"/>
    </row>
    <row r="336" spans="5:8" x14ac:dyDescent="0.2">
      <c r="E336" s="497"/>
      <c r="F336" s="497"/>
      <c r="G336" s="497"/>
      <c r="H336" s="840"/>
    </row>
    <row r="337" spans="5:8" x14ac:dyDescent="0.2">
      <c r="E337" s="497"/>
      <c r="F337" s="497"/>
      <c r="G337" s="497"/>
      <c r="H337" s="840"/>
    </row>
    <row r="338" spans="5:8" x14ac:dyDescent="0.2">
      <c r="E338" s="497"/>
      <c r="F338" s="497"/>
      <c r="G338" s="497"/>
      <c r="H338" s="840"/>
    </row>
    <row r="339" spans="5:8" x14ac:dyDescent="0.2">
      <c r="E339" s="497"/>
      <c r="F339" s="497"/>
      <c r="G339" s="497"/>
      <c r="H339" s="840"/>
    </row>
    <row r="340" spans="5:8" x14ac:dyDescent="0.2">
      <c r="E340" s="497"/>
      <c r="F340" s="497"/>
      <c r="G340" s="497"/>
      <c r="H340" s="840"/>
    </row>
    <row r="341" spans="5:8" x14ac:dyDescent="0.2">
      <c r="E341" s="497"/>
      <c r="F341" s="497"/>
      <c r="G341" s="497"/>
      <c r="H341" s="840"/>
    </row>
    <row r="342" spans="5:8" x14ac:dyDescent="0.2">
      <c r="E342" s="497"/>
      <c r="F342" s="497"/>
      <c r="G342" s="497"/>
      <c r="H342" s="840"/>
    </row>
    <row r="343" spans="5:8" x14ac:dyDescent="0.2">
      <c r="E343" s="497"/>
      <c r="F343" s="497"/>
      <c r="G343" s="497"/>
      <c r="H343" s="840"/>
    </row>
    <row r="344" spans="5:8" x14ac:dyDescent="0.2">
      <c r="E344" s="497"/>
      <c r="F344" s="497"/>
      <c r="G344" s="497"/>
      <c r="H344" s="840"/>
    </row>
    <row r="345" spans="5:8" x14ac:dyDescent="0.2">
      <c r="E345" s="497"/>
      <c r="F345" s="497"/>
      <c r="G345" s="497"/>
      <c r="H345" s="840"/>
    </row>
    <row r="346" spans="5:8" x14ac:dyDescent="0.2">
      <c r="E346" s="497"/>
      <c r="F346" s="497"/>
      <c r="G346" s="497"/>
      <c r="H346" s="840"/>
    </row>
    <row r="347" spans="5:8" x14ac:dyDescent="0.2">
      <c r="E347" s="497"/>
      <c r="F347" s="497"/>
      <c r="G347" s="497"/>
      <c r="H347" s="840"/>
    </row>
    <row r="348" spans="5:8" x14ac:dyDescent="0.2">
      <c r="E348" s="497"/>
      <c r="F348" s="497"/>
      <c r="G348" s="497"/>
      <c r="H348" s="840"/>
    </row>
    <row r="349" spans="5:8" x14ac:dyDescent="0.2">
      <c r="E349" s="497"/>
      <c r="F349" s="497"/>
      <c r="G349" s="497"/>
      <c r="H349" s="840"/>
    </row>
    <row r="350" spans="5:8" x14ac:dyDescent="0.2">
      <c r="E350" s="497"/>
      <c r="F350" s="497"/>
      <c r="G350" s="497"/>
      <c r="H350" s="840"/>
    </row>
    <row r="351" spans="5:8" x14ac:dyDescent="0.2">
      <c r="E351" s="497"/>
      <c r="F351" s="497"/>
      <c r="G351" s="497"/>
      <c r="H351" s="840"/>
    </row>
    <row r="352" spans="5:8" x14ac:dyDescent="0.2">
      <c r="E352" s="497"/>
      <c r="F352" s="497"/>
      <c r="G352" s="497"/>
      <c r="H352" s="840"/>
    </row>
    <row r="353" spans="5:8" x14ac:dyDescent="0.2">
      <c r="E353" s="497"/>
      <c r="F353" s="497"/>
      <c r="G353" s="497"/>
      <c r="H353" s="840"/>
    </row>
    <row r="354" spans="5:8" x14ac:dyDescent="0.2">
      <c r="E354" s="497"/>
      <c r="F354" s="497"/>
      <c r="G354" s="497"/>
      <c r="H354" s="840"/>
    </row>
    <row r="355" spans="5:8" x14ac:dyDescent="0.2">
      <c r="E355" s="497"/>
      <c r="F355" s="497"/>
      <c r="G355" s="497"/>
      <c r="H355" s="840"/>
    </row>
    <row r="356" spans="5:8" x14ac:dyDescent="0.2">
      <c r="E356" s="497"/>
      <c r="F356" s="497"/>
      <c r="G356" s="497"/>
      <c r="H356" s="840"/>
    </row>
    <row r="357" spans="5:8" x14ac:dyDescent="0.2">
      <c r="E357" s="497"/>
      <c r="F357" s="497"/>
      <c r="G357" s="497"/>
      <c r="H357" s="840"/>
    </row>
    <row r="358" spans="5:8" x14ac:dyDescent="0.2">
      <c r="E358" s="497"/>
      <c r="F358" s="497"/>
      <c r="G358" s="497"/>
      <c r="H358" s="840"/>
    </row>
    <row r="359" spans="5:8" x14ac:dyDescent="0.2">
      <c r="E359" s="497"/>
      <c r="F359" s="497"/>
      <c r="G359" s="497"/>
      <c r="H359" s="840"/>
    </row>
    <row r="360" spans="5:8" x14ac:dyDescent="0.2">
      <c r="E360" s="497"/>
      <c r="F360" s="497"/>
      <c r="G360" s="497"/>
      <c r="H360" s="840"/>
    </row>
    <row r="361" spans="5:8" x14ac:dyDescent="0.2">
      <c r="E361" s="497"/>
      <c r="F361" s="497"/>
      <c r="G361" s="497"/>
      <c r="H361" s="840"/>
    </row>
    <row r="362" spans="5:8" x14ac:dyDescent="0.2">
      <c r="E362" s="497"/>
      <c r="F362" s="497"/>
      <c r="G362" s="497"/>
      <c r="H362" s="840"/>
    </row>
    <row r="363" spans="5:8" x14ac:dyDescent="0.2">
      <c r="E363" s="497"/>
      <c r="F363" s="497"/>
      <c r="G363" s="497"/>
      <c r="H363" s="840"/>
    </row>
    <row r="364" spans="5:8" x14ac:dyDescent="0.2">
      <c r="E364" s="497"/>
      <c r="F364" s="497"/>
      <c r="G364" s="497"/>
      <c r="H364" s="840"/>
    </row>
    <row r="365" spans="5:8" x14ac:dyDescent="0.2">
      <c r="E365" s="497"/>
      <c r="F365" s="497"/>
      <c r="G365" s="497"/>
      <c r="H365" s="840"/>
    </row>
    <row r="366" spans="5:8" x14ac:dyDescent="0.2">
      <c r="E366" s="497"/>
      <c r="F366" s="497"/>
      <c r="G366" s="497"/>
      <c r="H366" s="840"/>
    </row>
    <row r="367" spans="5:8" x14ac:dyDescent="0.2">
      <c r="E367" s="497"/>
      <c r="F367" s="497"/>
      <c r="G367" s="497"/>
      <c r="H367" s="840"/>
    </row>
    <row r="368" spans="5:8" x14ac:dyDescent="0.2">
      <c r="E368" s="497"/>
      <c r="F368" s="497"/>
      <c r="G368" s="497"/>
      <c r="H368" s="840"/>
    </row>
    <row r="369" spans="5:8" x14ac:dyDescent="0.2">
      <c r="E369" s="497"/>
      <c r="F369" s="497"/>
      <c r="G369" s="497"/>
      <c r="H369" s="840"/>
    </row>
    <row r="370" spans="5:8" x14ac:dyDescent="0.2">
      <c r="E370" s="497"/>
      <c r="F370" s="497"/>
      <c r="G370" s="497"/>
      <c r="H370" s="840"/>
    </row>
    <row r="371" spans="5:8" x14ac:dyDescent="0.2">
      <c r="E371" s="497"/>
      <c r="F371" s="497"/>
      <c r="G371" s="497"/>
      <c r="H371" s="840"/>
    </row>
    <row r="372" spans="5:8" x14ac:dyDescent="0.2">
      <c r="E372" s="497"/>
      <c r="F372" s="497"/>
      <c r="G372" s="497"/>
      <c r="H372" s="840"/>
    </row>
    <row r="373" spans="5:8" x14ac:dyDescent="0.2">
      <c r="E373" s="497"/>
      <c r="F373" s="497"/>
      <c r="G373" s="497"/>
      <c r="H373" s="840"/>
    </row>
    <row r="374" spans="5:8" x14ac:dyDescent="0.2">
      <c r="E374" s="497"/>
      <c r="F374" s="497"/>
      <c r="G374" s="497"/>
      <c r="H374" s="840"/>
    </row>
    <row r="375" spans="5:8" x14ac:dyDescent="0.2">
      <c r="E375" s="497"/>
      <c r="F375" s="497"/>
      <c r="G375" s="497"/>
      <c r="H375" s="840"/>
    </row>
    <row r="376" spans="5:8" x14ac:dyDescent="0.2">
      <c r="E376" s="497"/>
      <c r="F376" s="497"/>
      <c r="G376" s="497"/>
      <c r="H376" s="840"/>
    </row>
    <row r="377" spans="5:8" x14ac:dyDescent="0.2">
      <c r="E377" s="497"/>
      <c r="F377" s="497"/>
      <c r="G377" s="497"/>
      <c r="H377" s="840"/>
    </row>
    <row r="378" spans="5:8" x14ac:dyDescent="0.2">
      <c r="E378" s="497"/>
      <c r="F378" s="497"/>
      <c r="G378" s="497"/>
      <c r="H378" s="840"/>
    </row>
    <row r="379" spans="5:8" x14ac:dyDescent="0.2">
      <c r="E379" s="497"/>
      <c r="F379" s="497"/>
      <c r="G379" s="497"/>
      <c r="H379" s="840"/>
    </row>
    <row r="380" spans="5:8" x14ac:dyDescent="0.2">
      <c r="E380" s="497"/>
      <c r="F380" s="497"/>
      <c r="G380" s="497"/>
      <c r="H380" s="840"/>
    </row>
    <row r="381" spans="5:8" x14ac:dyDescent="0.2">
      <c r="E381" s="497"/>
      <c r="F381" s="497"/>
      <c r="G381" s="497"/>
      <c r="H381" s="840"/>
    </row>
    <row r="382" spans="5:8" x14ac:dyDescent="0.2">
      <c r="E382" s="497"/>
      <c r="F382" s="497"/>
      <c r="G382" s="497"/>
      <c r="H382" s="840"/>
    </row>
    <row r="383" spans="5:8" x14ac:dyDescent="0.2">
      <c r="E383" s="497"/>
      <c r="F383" s="497"/>
      <c r="G383" s="497"/>
      <c r="H383" s="840"/>
    </row>
    <row r="384" spans="5:8" x14ac:dyDescent="0.2">
      <c r="E384" s="497"/>
      <c r="F384" s="497"/>
      <c r="G384" s="497"/>
      <c r="H384" s="840"/>
    </row>
    <row r="385" spans="5:8" x14ac:dyDescent="0.2">
      <c r="E385" s="497"/>
      <c r="F385" s="497"/>
      <c r="G385" s="497"/>
      <c r="H385" s="840"/>
    </row>
    <row r="386" spans="5:8" x14ac:dyDescent="0.2">
      <c r="E386" s="497"/>
      <c r="F386" s="497"/>
      <c r="G386" s="497"/>
      <c r="H386" s="840"/>
    </row>
    <row r="387" spans="5:8" x14ac:dyDescent="0.2">
      <c r="E387" s="497"/>
      <c r="F387" s="497"/>
      <c r="G387" s="497"/>
      <c r="H387" s="840"/>
    </row>
    <row r="388" spans="5:8" x14ac:dyDescent="0.2">
      <c r="E388" s="497"/>
      <c r="F388" s="497"/>
      <c r="G388" s="497"/>
      <c r="H388" s="840"/>
    </row>
    <row r="389" spans="5:8" x14ac:dyDescent="0.2">
      <c r="E389" s="497"/>
      <c r="F389" s="497"/>
      <c r="G389" s="497"/>
      <c r="H389" s="840"/>
    </row>
    <row r="390" spans="5:8" x14ac:dyDescent="0.2">
      <c r="E390" s="497"/>
      <c r="F390" s="497"/>
      <c r="G390" s="497"/>
      <c r="H390" s="840"/>
    </row>
    <row r="391" spans="5:8" x14ac:dyDescent="0.2">
      <c r="E391" s="497"/>
      <c r="F391" s="497"/>
      <c r="G391" s="497"/>
      <c r="H391" s="840"/>
    </row>
    <row r="392" spans="5:8" x14ac:dyDescent="0.2">
      <c r="E392" s="497"/>
      <c r="F392" s="497"/>
      <c r="G392" s="497"/>
      <c r="H392" s="840"/>
    </row>
    <row r="393" spans="5:8" x14ac:dyDescent="0.2">
      <c r="E393" s="497"/>
      <c r="F393" s="497"/>
      <c r="G393" s="497"/>
      <c r="H393" s="840"/>
    </row>
    <row r="394" spans="5:8" x14ac:dyDescent="0.2">
      <c r="E394" s="497"/>
      <c r="F394" s="497"/>
      <c r="G394" s="497"/>
      <c r="H394" s="840"/>
    </row>
    <row r="395" spans="5:8" x14ac:dyDescent="0.2">
      <c r="E395" s="497"/>
      <c r="F395" s="497"/>
      <c r="G395" s="497"/>
      <c r="H395" s="840"/>
    </row>
    <row r="396" spans="5:8" x14ac:dyDescent="0.2">
      <c r="E396" s="497"/>
      <c r="F396" s="497"/>
      <c r="G396" s="497"/>
      <c r="H396" s="840"/>
    </row>
    <row r="397" spans="5:8" x14ac:dyDescent="0.2">
      <c r="E397" s="497"/>
      <c r="F397" s="497"/>
      <c r="G397" s="497"/>
      <c r="H397" s="840"/>
    </row>
    <row r="398" spans="5:8" x14ac:dyDescent="0.2">
      <c r="E398" s="497"/>
      <c r="F398" s="497"/>
      <c r="G398" s="497"/>
      <c r="H398" s="840"/>
    </row>
    <row r="399" spans="5:8" x14ac:dyDescent="0.2">
      <c r="E399" s="497"/>
      <c r="F399" s="497"/>
      <c r="G399" s="497"/>
      <c r="H399" s="840"/>
    </row>
    <row r="400" spans="5:8" x14ac:dyDescent="0.2">
      <c r="E400" s="497"/>
      <c r="F400" s="497"/>
      <c r="G400" s="497"/>
      <c r="H400" s="840"/>
    </row>
    <row r="401" spans="5:8" x14ac:dyDescent="0.2">
      <c r="E401" s="497"/>
      <c r="F401" s="497"/>
      <c r="G401" s="497"/>
      <c r="H401" s="840"/>
    </row>
    <row r="402" spans="5:8" x14ac:dyDescent="0.2">
      <c r="E402" s="497"/>
      <c r="F402" s="497"/>
      <c r="G402" s="497"/>
      <c r="H402" s="840"/>
    </row>
    <row r="403" spans="5:8" x14ac:dyDescent="0.2">
      <c r="E403" s="497"/>
      <c r="F403" s="497"/>
      <c r="G403" s="497"/>
      <c r="H403" s="840"/>
    </row>
    <row r="404" spans="5:8" x14ac:dyDescent="0.2">
      <c r="E404" s="497"/>
      <c r="F404" s="497"/>
      <c r="G404" s="497"/>
      <c r="H404" s="840"/>
    </row>
    <row r="405" spans="5:8" x14ac:dyDescent="0.2">
      <c r="E405" s="497"/>
      <c r="F405" s="497"/>
      <c r="G405" s="497"/>
      <c r="H405" s="840"/>
    </row>
    <row r="406" spans="5:8" x14ac:dyDescent="0.2">
      <c r="E406" s="497"/>
      <c r="F406" s="497"/>
      <c r="G406" s="497"/>
      <c r="H406" s="840"/>
    </row>
    <row r="407" spans="5:8" x14ac:dyDescent="0.2">
      <c r="E407" s="497"/>
      <c r="F407" s="497"/>
      <c r="G407" s="497"/>
      <c r="H407" s="840"/>
    </row>
    <row r="408" spans="5:8" x14ac:dyDescent="0.2">
      <c r="E408" s="497"/>
      <c r="F408" s="497"/>
      <c r="G408" s="497"/>
      <c r="H408" s="840"/>
    </row>
    <row r="409" spans="5:8" x14ac:dyDescent="0.2">
      <c r="E409" s="497"/>
      <c r="F409" s="497"/>
      <c r="G409" s="497"/>
      <c r="H409" s="840"/>
    </row>
    <row r="410" spans="5:8" x14ac:dyDescent="0.2">
      <c r="E410" s="497"/>
      <c r="F410" s="497"/>
      <c r="G410" s="497"/>
      <c r="H410" s="840"/>
    </row>
    <row r="411" spans="5:8" x14ac:dyDescent="0.2">
      <c r="E411" s="497"/>
      <c r="F411" s="497"/>
      <c r="G411" s="497"/>
      <c r="H411" s="840"/>
    </row>
    <row r="412" spans="5:8" x14ac:dyDescent="0.2">
      <c r="E412" s="497"/>
      <c r="F412" s="497"/>
      <c r="G412" s="497"/>
      <c r="H412" s="840"/>
    </row>
    <row r="413" spans="5:8" x14ac:dyDescent="0.2">
      <c r="E413" s="497"/>
      <c r="F413" s="497"/>
      <c r="G413" s="497"/>
      <c r="H413" s="840"/>
    </row>
    <row r="414" spans="5:8" x14ac:dyDescent="0.2">
      <c r="E414" s="497"/>
      <c r="F414" s="497"/>
      <c r="G414" s="497"/>
      <c r="H414" s="840"/>
    </row>
    <row r="415" spans="5:8" x14ac:dyDescent="0.2">
      <c r="E415" s="497"/>
      <c r="F415" s="497"/>
      <c r="G415" s="497"/>
      <c r="H415" s="840"/>
    </row>
    <row r="416" spans="5:8" x14ac:dyDescent="0.2">
      <c r="E416" s="497"/>
      <c r="F416" s="497"/>
      <c r="G416" s="497"/>
      <c r="H416" s="840"/>
    </row>
    <row r="417" spans="5:8" x14ac:dyDescent="0.2">
      <c r="E417" s="497"/>
      <c r="F417" s="497"/>
      <c r="G417" s="497"/>
      <c r="H417" s="840"/>
    </row>
    <row r="418" spans="5:8" x14ac:dyDescent="0.2">
      <c r="E418" s="497"/>
      <c r="F418" s="497"/>
      <c r="G418" s="497"/>
      <c r="H418" s="840"/>
    </row>
    <row r="419" spans="5:8" x14ac:dyDescent="0.2">
      <c r="E419" s="497"/>
      <c r="F419" s="497"/>
      <c r="G419" s="497"/>
      <c r="H419" s="840"/>
    </row>
    <row r="420" spans="5:8" x14ac:dyDescent="0.2">
      <c r="E420" s="497"/>
      <c r="F420" s="497"/>
      <c r="G420" s="497"/>
      <c r="H420" s="840"/>
    </row>
    <row r="421" spans="5:8" x14ac:dyDescent="0.2">
      <c r="E421" s="497"/>
      <c r="F421" s="497"/>
      <c r="G421" s="497"/>
      <c r="H421" s="840"/>
    </row>
    <row r="422" spans="5:8" x14ac:dyDescent="0.2">
      <c r="E422" s="497"/>
      <c r="F422" s="497"/>
      <c r="G422" s="497"/>
      <c r="H422" s="840"/>
    </row>
    <row r="423" spans="5:8" x14ac:dyDescent="0.2">
      <c r="E423" s="497"/>
      <c r="F423" s="497"/>
      <c r="G423" s="497"/>
      <c r="H423" s="840"/>
    </row>
    <row r="424" spans="5:8" x14ac:dyDescent="0.2">
      <c r="E424" s="497"/>
      <c r="F424" s="497"/>
      <c r="G424" s="497"/>
      <c r="H424" s="840"/>
    </row>
    <row r="425" spans="5:8" x14ac:dyDescent="0.2">
      <c r="E425" s="497"/>
      <c r="F425" s="497"/>
      <c r="G425" s="497"/>
      <c r="H425" s="840"/>
    </row>
    <row r="426" spans="5:8" x14ac:dyDescent="0.2">
      <c r="E426" s="497"/>
      <c r="F426" s="497"/>
      <c r="G426" s="497"/>
      <c r="H426" s="840"/>
    </row>
    <row r="427" spans="5:8" x14ac:dyDescent="0.2">
      <c r="E427" s="497"/>
      <c r="F427" s="497"/>
      <c r="G427" s="497"/>
      <c r="H427" s="840"/>
    </row>
    <row r="428" spans="5:8" x14ac:dyDescent="0.2">
      <c r="E428" s="497"/>
      <c r="F428" s="497"/>
      <c r="G428" s="497"/>
      <c r="H428" s="840"/>
    </row>
    <row r="429" spans="5:8" x14ac:dyDescent="0.2">
      <c r="E429" s="497"/>
      <c r="F429" s="497"/>
      <c r="G429" s="497"/>
      <c r="H429" s="840"/>
    </row>
    <row r="430" spans="5:8" x14ac:dyDescent="0.2">
      <c r="E430" s="497"/>
      <c r="F430" s="497"/>
      <c r="G430" s="497"/>
      <c r="H430" s="840"/>
    </row>
    <row r="431" spans="5:8" x14ac:dyDescent="0.2">
      <c r="E431" s="497"/>
      <c r="F431" s="497"/>
      <c r="G431" s="497"/>
      <c r="H431" s="840"/>
    </row>
    <row r="432" spans="5:8" x14ac:dyDescent="0.2">
      <c r="E432" s="497"/>
      <c r="F432" s="497"/>
      <c r="G432" s="497"/>
      <c r="H432" s="840"/>
    </row>
    <row r="433" spans="5:8" x14ac:dyDescent="0.2">
      <c r="E433" s="497"/>
      <c r="F433" s="497"/>
      <c r="G433" s="497"/>
      <c r="H433" s="840"/>
    </row>
    <row r="434" spans="5:8" x14ac:dyDescent="0.2">
      <c r="E434" s="497"/>
      <c r="F434" s="497"/>
      <c r="G434" s="497"/>
      <c r="H434" s="840"/>
    </row>
    <row r="435" spans="5:8" x14ac:dyDescent="0.2">
      <c r="E435" s="497"/>
      <c r="F435" s="497"/>
      <c r="G435" s="497"/>
      <c r="H435" s="840"/>
    </row>
    <row r="436" spans="5:8" x14ac:dyDescent="0.2">
      <c r="E436" s="497"/>
      <c r="F436" s="497"/>
      <c r="G436" s="497"/>
      <c r="H436" s="840"/>
    </row>
    <row r="437" spans="5:8" x14ac:dyDescent="0.2">
      <c r="E437" s="497"/>
      <c r="F437" s="497"/>
      <c r="G437" s="497"/>
      <c r="H437" s="840"/>
    </row>
    <row r="438" spans="5:8" x14ac:dyDescent="0.2">
      <c r="E438" s="497"/>
      <c r="F438" s="497"/>
      <c r="G438" s="497"/>
      <c r="H438" s="840"/>
    </row>
    <row r="439" spans="5:8" x14ac:dyDescent="0.2">
      <c r="E439" s="497"/>
      <c r="F439" s="497"/>
      <c r="G439" s="497"/>
      <c r="H439" s="840"/>
    </row>
    <row r="440" spans="5:8" x14ac:dyDescent="0.2">
      <c r="E440" s="497"/>
      <c r="F440" s="497"/>
      <c r="G440" s="497"/>
      <c r="H440" s="840"/>
    </row>
    <row r="441" spans="5:8" x14ac:dyDescent="0.2">
      <c r="E441" s="497"/>
      <c r="F441" s="497"/>
      <c r="G441" s="497"/>
      <c r="H441" s="840"/>
    </row>
    <row r="442" spans="5:8" x14ac:dyDescent="0.2">
      <c r="E442" s="497"/>
      <c r="F442" s="497"/>
      <c r="G442" s="497"/>
      <c r="H442" s="840"/>
    </row>
    <row r="443" spans="5:8" x14ac:dyDescent="0.2">
      <c r="E443" s="497"/>
      <c r="F443" s="497"/>
      <c r="G443" s="497"/>
      <c r="H443" s="840"/>
    </row>
    <row r="444" spans="5:8" x14ac:dyDescent="0.2">
      <c r="E444" s="497"/>
      <c r="F444" s="497"/>
      <c r="G444" s="497"/>
      <c r="H444" s="840"/>
    </row>
    <row r="445" spans="5:8" x14ac:dyDescent="0.2">
      <c r="E445" s="497"/>
      <c r="F445" s="497"/>
      <c r="G445" s="497"/>
      <c r="H445" s="840"/>
    </row>
    <row r="446" spans="5:8" x14ac:dyDescent="0.2">
      <c r="E446" s="497"/>
      <c r="F446" s="497"/>
      <c r="G446" s="497"/>
      <c r="H446" s="840"/>
    </row>
    <row r="447" spans="5:8" x14ac:dyDescent="0.2">
      <c r="E447" s="497"/>
      <c r="F447" s="497"/>
      <c r="G447" s="497"/>
      <c r="H447" s="840"/>
    </row>
    <row r="448" spans="5:8" x14ac:dyDescent="0.2">
      <c r="E448" s="497"/>
      <c r="F448" s="497"/>
      <c r="G448" s="497"/>
      <c r="H448" s="840"/>
    </row>
    <row r="449" spans="5:8" x14ac:dyDescent="0.2">
      <c r="E449" s="497"/>
      <c r="F449" s="497"/>
      <c r="G449" s="497"/>
      <c r="H449" s="840"/>
    </row>
    <row r="450" spans="5:8" x14ac:dyDescent="0.2">
      <c r="E450" s="497"/>
      <c r="F450" s="497"/>
      <c r="G450" s="497"/>
      <c r="H450" s="840"/>
    </row>
    <row r="451" spans="5:8" x14ac:dyDescent="0.2">
      <c r="E451" s="497"/>
      <c r="F451" s="497"/>
      <c r="G451" s="497"/>
      <c r="H451" s="840"/>
    </row>
    <row r="452" spans="5:8" x14ac:dyDescent="0.2">
      <c r="E452" s="497"/>
      <c r="F452" s="497"/>
      <c r="G452" s="497"/>
      <c r="H452" s="840"/>
    </row>
    <row r="453" spans="5:8" x14ac:dyDescent="0.2">
      <c r="E453" s="497"/>
      <c r="F453" s="497"/>
      <c r="G453" s="497"/>
      <c r="H453" s="840"/>
    </row>
    <row r="454" spans="5:8" x14ac:dyDescent="0.2">
      <c r="E454" s="497"/>
      <c r="F454" s="497"/>
      <c r="G454" s="497"/>
      <c r="H454" s="840"/>
    </row>
    <row r="455" spans="5:8" x14ac:dyDescent="0.2">
      <c r="E455" s="497"/>
      <c r="F455" s="497"/>
      <c r="G455" s="497"/>
      <c r="H455" s="840"/>
    </row>
    <row r="456" spans="5:8" x14ac:dyDescent="0.2">
      <c r="E456" s="497"/>
      <c r="F456" s="497"/>
      <c r="G456" s="497"/>
      <c r="H456" s="840"/>
    </row>
    <row r="457" spans="5:8" x14ac:dyDescent="0.2">
      <c r="E457" s="497"/>
      <c r="F457" s="497"/>
      <c r="G457" s="497"/>
      <c r="H457" s="840"/>
    </row>
    <row r="458" spans="5:8" x14ac:dyDescent="0.2">
      <c r="E458" s="497"/>
      <c r="F458" s="497"/>
      <c r="G458" s="497"/>
      <c r="H458" s="840"/>
    </row>
    <row r="459" spans="5:8" x14ac:dyDescent="0.2">
      <c r="E459" s="497"/>
      <c r="F459" s="497"/>
      <c r="G459" s="497"/>
      <c r="H459" s="840"/>
    </row>
    <row r="460" spans="5:8" x14ac:dyDescent="0.2">
      <c r="E460" s="497"/>
      <c r="F460" s="497"/>
      <c r="G460" s="497"/>
      <c r="H460" s="840"/>
    </row>
    <row r="461" spans="5:8" x14ac:dyDescent="0.2">
      <c r="E461" s="497"/>
      <c r="F461" s="497"/>
      <c r="G461" s="497"/>
      <c r="H461" s="840"/>
    </row>
    <row r="462" spans="5:8" x14ac:dyDescent="0.2">
      <c r="E462" s="497"/>
      <c r="F462" s="497"/>
      <c r="G462" s="497"/>
      <c r="H462" s="840"/>
    </row>
    <row r="463" spans="5:8" x14ac:dyDescent="0.2">
      <c r="E463" s="497"/>
      <c r="F463" s="497"/>
      <c r="G463" s="497"/>
      <c r="H463" s="840"/>
    </row>
    <row r="464" spans="5:8" x14ac:dyDescent="0.2">
      <c r="E464" s="497"/>
      <c r="F464" s="497"/>
      <c r="G464" s="497"/>
      <c r="H464" s="840"/>
    </row>
    <row r="465" spans="5:8" x14ac:dyDescent="0.2">
      <c r="E465" s="497"/>
      <c r="F465" s="497"/>
      <c r="G465" s="497"/>
      <c r="H465" s="840"/>
    </row>
    <row r="466" spans="5:8" x14ac:dyDescent="0.2">
      <c r="E466" s="497"/>
      <c r="F466" s="497"/>
      <c r="G466" s="497"/>
      <c r="H466" s="840"/>
    </row>
    <row r="467" spans="5:8" x14ac:dyDescent="0.2">
      <c r="E467" s="497"/>
      <c r="F467" s="497"/>
      <c r="G467" s="497"/>
      <c r="H467" s="840"/>
    </row>
    <row r="468" spans="5:8" x14ac:dyDescent="0.2">
      <c r="E468" s="497"/>
      <c r="F468" s="497"/>
      <c r="G468" s="497"/>
      <c r="H468" s="840"/>
    </row>
    <row r="469" spans="5:8" x14ac:dyDescent="0.2">
      <c r="E469" s="497"/>
      <c r="F469" s="497"/>
      <c r="G469" s="497"/>
      <c r="H469" s="840"/>
    </row>
    <row r="470" spans="5:8" x14ac:dyDescent="0.2">
      <c r="E470" s="497"/>
      <c r="F470" s="497"/>
      <c r="G470" s="497"/>
      <c r="H470" s="840"/>
    </row>
    <row r="471" spans="5:8" x14ac:dyDescent="0.2">
      <c r="E471" s="497"/>
      <c r="F471" s="497"/>
      <c r="G471" s="497"/>
      <c r="H471" s="840"/>
    </row>
    <row r="472" spans="5:8" x14ac:dyDescent="0.2">
      <c r="E472" s="497"/>
      <c r="F472" s="497"/>
      <c r="G472" s="497"/>
      <c r="H472" s="840"/>
    </row>
    <row r="473" spans="5:8" x14ac:dyDescent="0.2">
      <c r="E473" s="497"/>
      <c r="F473" s="497"/>
      <c r="G473" s="497"/>
      <c r="H473" s="840"/>
    </row>
    <row r="474" spans="5:8" x14ac:dyDescent="0.2">
      <c r="E474" s="497"/>
      <c r="F474" s="497"/>
      <c r="G474" s="497"/>
      <c r="H474" s="840"/>
    </row>
    <row r="475" spans="5:8" x14ac:dyDescent="0.2">
      <c r="E475" s="497"/>
      <c r="F475" s="497"/>
      <c r="G475" s="497"/>
      <c r="H475" s="840"/>
    </row>
    <row r="476" spans="5:8" x14ac:dyDescent="0.2">
      <c r="E476" s="497"/>
      <c r="F476" s="497"/>
      <c r="G476" s="497"/>
      <c r="H476" s="840"/>
    </row>
    <row r="477" spans="5:8" x14ac:dyDescent="0.2">
      <c r="E477" s="497"/>
      <c r="F477" s="497"/>
      <c r="G477" s="497"/>
      <c r="H477" s="840"/>
    </row>
    <row r="478" spans="5:8" x14ac:dyDescent="0.2">
      <c r="E478" s="497"/>
      <c r="F478" s="497"/>
      <c r="G478" s="497"/>
      <c r="H478" s="840"/>
    </row>
    <row r="479" spans="5:8" x14ac:dyDescent="0.2">
      <c r="E479" s="497"/>
      <c r="F479" s="497"/>
      <c r="G479" s="497"/>
      <c r="H479" s="840"/>
    </row>
    <row r="480" spans="5:8" x14ac:dyDescent="0.2">
      <c r="E480" s="497"/>
      <c r="F480" s="497"/>
      <c r="G480" s="497"/>
      <c r="H480" s="840"/>
    </row>
    <row r="481" spans="5:8" x14ac:dyDescent="0.2">
      <c r="E481" s="497"/>
      <c r="F481" s="497"/>
      <c r="G481" s="497"/>
      <c r="H481" s="840"/>
    </row>
    <row r="482" spans="5:8" x14ac:dyDescent="0.2">
      <c r="E482" s="497"/>
      <c r="F482" s="497"/>
      <c r="G482" s="497"/>
      <c r="H482" s="840"/>
    </row>
    <row r="483" spans="5:8" x14ac:dyDescent="0.2">
      <c r="E483" s="497"/>
      <c r="F483" s="497"/>
      <c r="G483" s="497"/>
      <c r="H483" s="840"/>
    </row>
    <row r="484" spans="5:8" x14ac:dyDescent="0.2">
      <c r="E484" s="497"/>
      <c r="F484" s="497"/>
      <c r="G484" s="497"/>
      <c r="H484" s="840"/>
    </row>
    <row r="485" spans="5:8" x14ac:dyDescent="0.2">
      <c r="E485" s="497"/>
      <c r="F485" s="497"/>
      <c r="G485" s="497"/>
      <c r="H485" s="840"/>
    </row>
    <row r="486" spans="5:8" x14ac:dyDescent="0.2">
      <c r="E486" s="497"/>
      <c r="F486" s="497"/>
      <c r="G486" s="497"/>
      <c r="H486" s="840"/>
    </row>
    <row r="487" spans="5:8" x14ac:dyDescent="0.2">
      <c r="E487" s="497"/>
      <c r="F487" s="497"/>
      <c r="G487" s="497"/>
      <c r="H487" s="840"/>
    </row>
    <row r="488" spans="5:8" x14ac:dyDescent="0.2">
      <c r="E488" s="497"/>
      <c r="F488" s="497"/>
      <c r="G488" s="497"/>
      <c r="H488" s="840"/>
    </row>
    <row r="489" spans="5:8" x14ac:dyDescent="0.2">
      <c r="E489" s="497"/>
      <c r="F489" s="497"/>
      <c r="G489" s="497"/>
      <c r="H489" s="840"/>
    </row>
    <row r="490" spans="5:8" x14ac:dyDescent="0.2">
      <c r="E490" s="497"/>
      <c r="F490" s="497"/>
      <c r="G490" s="497"/>
      <c r="H490" s="840"/>
    </row>
    <row r="491" spans="5:8" x14ac:dyDescent="0.2">
      <c r="E491" s="497"/>
      <c r="F491" s="497"/>
      <c r="G491" s="497"/>
      <c r="H491" s="840"/>
    </row>
    <row r="492" spans="5:8" x14ac:dyDescent="0.2">
      <c r="E492" s="497"/>
      <c r="F492" s="497"/>
      <c r="G492" s="497"/>
      <c r="H492" s="840"/>
    </row>
    <row r="493" spans="5:8" x14ac:dyDescent="0.2">
      <c r="E493" s="497"/>
      <c r="F493" s="497"/>
      <c r="G493" s="497"/>
      <c r="H493" s="840"/>
    </row>
    <row r="494" spans="5:8" x14ac:dyDescent="0.2">
      <c r="E494" s="497"/>
      <c r="F494" s="497"/>
      <c r="G494" s="497"/>
      <c r="H494" s="840"/>
    </row>
    <row r="495" spans="5:8" x14ac:dyDescent="0.2">
      <c r="E495" s="497"/>
      <c r="F495" s="497"/>
      <c r="G495" s="497"/>
      <c r="H495" s="840"/>
    </row>
    <row r="496" spans="5:8" x14ac:dyDescent="0.2">
      <c r="E496" s="497"/>
      <c r="F496" s="497"/>
      <c r="G496" s="497"/>
      <c r="H496" s="840"/>
    </row>
    <row r="497" spans="5:8" x14ac:dyDescent="0.2">
      <c r="E497" s="497"/>
      <c r="F497" s="497"/>
      <c r="G497" s="497"/>
      <c r="H497" s="840"/>
    </row>
    <row r="498" spans="5:8" x14ac:dyDescent="0.2">
      <c r="E498" s="497"/>
      <c r="F498" s="497"/>
      <c r="G498" s="497"/>
      <c r="H498" s="840"/>
    </row>
    <row r="499" spans="5:8" x14ac:dyDescent="0.2">
      <c r="E499" s="497"/>
      <c r="F499" s="497"/>
      <c r="G499" s="497"/>
      <c r="H499" s="840"/>
    </row>
    <row r="500" spans="5:8" x14ac:dyDescent="0.2">
      <c r="E500" s="497"/>
      <c r="F500" s="497"/>
      <c r="G500" s="497"/>
      <c r="H500" s="840"/>
    </row>
    <row r="501" spans="5:8" x14ac:dyDescent="0.2">
      <c r="E501" s="497"/>
      <c r="F501" s="497"/>
      <c r="G501" s="497"/>
      <c r="H501" s="840"/>
    </row>
    <row r="502" spans="5:8" x14ac:dyDescent="0.2">
      <c r="E502" s="497"/>
      <c r="F502" s="497"/>
      <c r="G502" s="497"/>
      <c r="H502" s="840"/>
    </row>
    <row r="503" spans="5:8" x14ac:dyDescent="0.2">
      <c r="E503" s="497"/>
      <c r="F503" s="497"/>
      <c r="G503" s="497"/>
      <c r="H503" s="840"/>
    </row>
    <row r="504" spans="5:8" x14ac:dyDescent="0.2">
      <c r="E504" s="497"/>
      <c r="F504" s="497"/>
      <c r="G504" s="497"/>
      <c r="H504" s="840"/>
    </row>
    <row r="505" spans="5:8" x14ac:dyDescent="0.2">
      <c r="E505" s="497"/>
      <c r="F505" s="497"/>
      <c r="G505" s="497"/>
      <c r="H505" s="840"/>
    </row>
    <row r="506" spans="5:8" x14ac:dyDescent="0.2">
      <c r="E506" s="497"/>
      <c r="F506" s="497"/>
      <c r="G506" s="497"/>
      <c r="H506" s="840"/>
    </row>
    <row r="507" spans="5:8" x14ac:dyDescent="0.2">
      <c r="E507" s="497"/>
      <c r="F507" s="497"/>
      <c r="G507" s="497"/>
      <c r="H507" s="840"/>
    </row>
    <row r="508" spans="5:8" x14ac:dyDescent="0.2">
      <c r="E508" s="497"/>
      <c r="F508" s="497"/>
      <c r="G508" s="497"/>
      <c r="H508" s="840"/>
    </row>
    <row r="509" spans="5:8" x14ac:dyDescent="0.2">
      <c r="E509" s="497"/>
      <c r="F509" s="497"/>
      <c r="G509" s="497"/>
      <c r="H509" s="840"/>
    </row>
    <row r="510" spans="5:8" x14ac:dyDescent="0.2">
      <c r="E510" s="497"/>
      <c r="F510" s="497"/>
      <c r="G510" s="497"/>
      <c r="H510" s="840"/>
    </row>
    <row r="511" spans="5:8" x14ac:dyDescent="0.2">
      <c r="E511" s="497"/>
      <c r="F511" s="497"/>
      <c r="G511" s="497"/>
      <c r="H511" s="840"/>
    </row>
    <row r="512" spans="5:8" x14ac:dyDescent="0.2">
      <c r="E512" s="497"/>
      <c r="F512" s="497"/>
      <c r="G512" s="497"/>
      <c r="H512" s="840"/>
    </row>
    <row r="513" spans="5:8" x14ac:dyDescent="0.2">
      <c r="E513" s="497"/>
      <c r="F513" s="497"/>
      <c r="G513" s="497"/>
      <c r="H513" s="840"/>
    </row>
    <row r="514" spans="5:8" x14ac:dyDescent="0.2">
      <c r="E514" s="497"/>
      <c r="F514" s="497"/>
      <c r="G514" s="497"/>
      <c r="H514" s="840"/>
    </row>
    <row r="515" spans="5:8" x14ac:dyDescent="0.2">
      <c r="E515" s="497"/>
      <c r="F515" s="497"/>
      <c r="G515" s="497"/>
      <c r="H515" s="840"/>
    </row>
    <row r="516" spans="5:8" x14ac:dyDescent="0.2">
      <c r="E516" s="497"/>
      <c r="F516" s="497"/>
      <c r="G516" s="497"/>
      <c r="H516" s="840"/>
    </row>
    <row r="517" spans="5:8" x14ac:dyDescent="0.2">
      <c r="E517" s="497"/>
      <c r="F517" s="497"/>
      <c r="G517" s="497"/>
      <c r="H517" s="840"/>
    </row>
    <row r="518" spans="5:8" x14ac:dyDescent="0.2">
      <c r="E518" s="497"/>
      <c r="F518" s="497"/>
      <c r="G518" s="497"/>
      <c r="H518" s="840"/>
    </row>
    <row r="519" spans="5:8" x14ac:dyDescent="0.2">
      <c r="E519" s="497"/>
      <c r="F519" s="497"/>
      <c r="G519" s="497"/>
      <c r="H519" s="840"/>
    </row>
    <row r="520" spans="5:8" x14ac:dyDescent="0.2">
      <c r="E520" s="497"/>
      <c r="F520" s="497"/>
      <c r="G520" s="497"/>
      <c r="H520" s="840"/>
    </row>
    <row r="521" spans="5:8" x14ac:dyDescent="0.2">
      <c r="E521" s="497"/>
      <c r="F521" s="497"/>
      <c r="G521" s="497"/>
      <c r="H521" s="840"/>
    </row>
    <row r="522" spans="5:8" x14ac:dyDescent="0.2">
      <c r="E522" s="497"/>
      <c r="F522" s="497"/>
      <c r="G522" s="497"/>
      <c r="H522" s="840"/>
    </row>
    <row r="523" spans="5:8" x14ac:dyDescent="0.2">
      <c r="E523" s="497"/>
      <c r="F523" s="497"/>
      <c r="G523" s="497"/>
      <c r="H523" s="840"/>
    </row>
    <row r="524" spans="5:8" x14ac:dyDescent="0.2">
      <c r="E524" s="497"/>
      <c r="F524" s="497"/>
      <c r="G524" s="497"/>
      <c r="H524" s="840"/>
    </row>
    <row r="525" spans="5:8" x14ac:dyDescent="0.2">
      <c r="E525" s="497"/>
      <c r="F525" s="497"/>
      <c r="G525" s="497"/>
      <c r="H525" s="840"/>
    </row>
    <row r="526" spans="5:8" x14ac:dyDescent="0.2">
      <c r="E526" s="497"/>
      <c r="F526" s="497"/>
      <c r="G526" s="497"/>
      <c r="H526" s="840"/>
    </row>
    <row r="527" spans="5:8" x14ac:dyDescent="0.2">
      <c r="E527" s="497"/>
      <c r="F527" s="497"/>
      <c r="G527" s="497"/>
      <c r="H527" s="840"/>
    </row>
    <row r="528" spans="5:8" x14ac:dyDescent="0.2">
      <c r="E528" s="497"/>
      <c r="F528" s="497"/>
      <c r="G528" s="497"/>
      <c r="H528" s="840"/>
    </row>
    <row r="529" spans="5:8" x14ac:dyDescent="0.2">
      <c r="E529" s="497"/>
      <c r="F529" s="497"/>
      <c r="G529" s="497"/>
      <c r="H529" s="840"/>
    </row>
    <row r="530" spans="5:8" x14ac:dyDescent="0.2">
      <c r="E530" s="497"/>
      <c r="F530" s="497"/>
      <c r="G530" s="497"/>
      <c r="H530" s="840"/>
    </row>
    <row r="531" spans="5:8" x14ac:dyDescent="0.2">
      <c r="E531" s="497"/>
      <c r="F531" s="497"/>
      <c r="G531" s="497"/>
      <c r="H531" s="840"/>
    </row>
    <row r="532" spans="5:8" x14ac:dyDescent="0.2">
      <c r="E532" s="497"/>
      <c r="F532" s="497"/>
      <c r="G532" s="497"/>
      <c r="H532" s="840"/>
    </row>
    <row r="533" spans="5:8" x14ac:dyDescent="0.2">
      <c r="E533" s="497"/>
      <c r="F533" s="497"/>
      <c r="G533" s="497"/>
      <c r="H533" s="840"/>
    </row>
    <row r="534" spans="5:8" x14ac:dyDescent="0.2">
      <c r="E534" s="497"/>
      <c r="F534" s="497"/>
      <c r="G534" s="497"/>
      <c r="H534" s="840"/>
    </row>
    <row r="535" spans="5:8" x14ac:dyDescent="0.2">
      <c r="E535" s="497"/>
      <c r="F535" s="497"/>
      <c r="G535" s="497"/>
      <c r="H535" s="840"/>
    </row>
    <row r="536" spans="5:8" x14ac:dyDescent="0.2">
      <c r="E536" s="497"/>
      <c r="F536" s="497"/>
      <c r="G536" s="497"/>
      <c r="H536" s="840"/>
    </row>
    <row r="537" spans="5:8" x14ac:dyDescent="0.2">
      <c r="E537" s="497"/>
      <c r="F537" s="497"/>
      <c r="G537" s="497"/>
      <c r="H537" s="840"/>
    </row>
    <row r="538" spans="5:8" x14ac:dyDescent="0.2">
      <c r="E538" s="497"/>
      <c r="F538" s="497"/>
      <c r="G538" s="497"/>
      <c r="H538" s="840"/>
    </row>
    <row r="539" spans="5:8" x14ac:dyDescent="0.2">
      <c r="E539" s="497"/>
      <c r="F539" s="497"/>
      <c r="G539" s="497"/>
      <c r="H539" s="840"/>
    </row>
    <row r="540" spans="5:8" x14ac:dyDescent="0.2">
      <c r="E540" s="497"/>
      <c r="F540" s="497"/>
      <c r="G540" s="497"/>
      <c r="H540" s="840"/>
    </row>
    <row r="541" spans="5:8" x14ac:dyDescent="0.2">
      <c r="E541" s="497"/>
      <c r="F541" s="497"/>
      <c r="G541" s="497"/>
      <c r="H541" s="840"/>
    </row>
    <row r="542" spans="5:8" x14ac:dyDescent="0.2">
      <c r="E542" s="497"/>
      <c r="F542" s="497"/>
      <c r="G542" s="497"/>
      <c r="H542" s="840"/>
    </row>
    <row r="543" spans="5:8" x14ac:dyDescent="0.2">
      <c r="E543" s="497"/>
      <c r="F543" s="497"/>
      <c r="G543" s="497"/>
      <c r="H543" s="840"/>
    </row>
    <row r="544" spans="5:8" x14ac:dyDescent="0.2">
      <c r="E544" s="497"/>
      <c r="F544" s="497"/>
      <c r="G544" s="497"/>
      <c r="H544" s="840"/>
    </row>
    <row r="545" spans="5:8" x14ac:dyDescent="0.2">
      <c r="E545" s="497"/>
      <c r="F545" s="497"/>
      <c r="G545" s="497"/>
      <c r="H545" s="840"/>
    </row>
    <row r="546" spans="5:8" x14ac:dyDescent="0.2">
      <c r="E546" s="497"/>
      <c r="F546" s="497"/>
      <c r="G546" s="497"/>
      <c r="H546" s="840"/>
    </row>
    <row r="547" spans="5:8" x14ac:dyDescent="0.2">
      <c r="E547" s="497"/>
      <c r="F547" s="497"/>
      <c r="G547" s="497"/>
      <c r="H547" s="840"/>
    </row>
    <row r="548" spans="5:8" x14ac:dyDescent="0.2">
      <c r="E548" s="497"/>
      <c r="F548" s="497"/>
      <c r="G548" s="497"/>
      <c r="H548" s="840"/>
    </row>
    <row r="549" spans="5:8" x14ac:dyDescent="0.2">
      <c r="E549" s="497"/>
      <c r="F549" s="497"/>
      <c r="G549" s="497"/>
      <c r="H549" s="840"/>
    </row>
    <row r="550" spans="5:8" x14ac:dyDescent="0.2">
      <c r="E550" s="497"/>
      <c r="F550" s="497"/>
      <c r="G550" s="497"/>
      <c r="H550" s="840"/>
    </row>
    <row r="551" spans="5:8" x14ac:dyDescent="0.2">
      <c r="E551" s="497"/>
      <c r="F551" s="497"/>
      <c r="G551" s="497"/>
      <c r="H551" s="840"/>
    </row>
    <row r="552" spans="5:8" x14ac:dyDescent="0.2">
      <c r="E552" s="497"/>
      <c r="F552" s="497"/>
      <c r="G552" s="497"/>
      <c r="H552" s="840"/>
    </row>
    <row r="553" spans="5:8" x14ac:dyDescent="0.2">
      <c r="E553" s="497"/>
      <c r="F553" s="497"/>
      <c r="G553" s="497"/>
      <c r="H553" s="840"/>
    </row>
    <row r="554" spans="5:8" x14ac:dyDescent="0.2">
      <c r="E554" s="497"/>
      <c r="F554" s="497"/>
      <c r="G554" s="497"/>
      <c r="H554" s="840"/>
    </row>
    <row r="555" spans="5:8" x14ac:dyDescent="0.2">
      <c r="E555" s="497"/>
      <c r="F555" s="497"/>
      <c r="G555" s="497"/>
      <c r="H555" s="840"/>
    </row>
    <row r="556" spans="5:8" x14ac:dyDescent="0.2">
      <c r="E556" s="497"/>
      <c r="F556" s="497"/>
      <c r="G556" s="497"/>
      <c r="H556" s="840"/>
    </row>
    <row r="557" spans="5:8" x14ac:dyDescent="0.2">
      <c r="E557" s="497"/>
      <c r="F557" s="497"/>
      <c r="G557" s="497"/>
      <c r="H557" s="840"/>
    </row>
    <row r="558" spans="5:8" x14ac:dyDescent="0.2">
      <c r="E558" s="497"/>
      <c r="F558" s="497"/>
      <c r="G558" s="497"/>
      <c r="H558" s="840"/>
    </row>
    <row r="559" spans="5:8" x14ac:dyDescent="0.2">
      <c r="E559" s="497"/>
      <c r="F559" s="497"/>
      <c r="G559" s="497"/>
      <c r="H559" s="840"/>
    </row>
    <row r="560" spans="5:8" x14ac:dyDescent="0.2">
      <c r="E560" s="497"/>
      <c r="F560" s="497"/>
      <c r="G560" s="497"/>
      <c r="H560" s="840"/>
    </row>
    <row r="561" spans="5:8" x14ac:dyDescent="0.2">
      <c r="E561" s="497"/>
      <c r="F561" s="497"/>
      <c r="G561" s="497"/>
      <c r="H561" s="840"/>
    </row>
    <row r="562" spans="5:8" x14ac:dyDescent="0.2">
      <c r="E562" s="497"/>
      <c r="F562" s="497"/>
      <c r="G562" s="497"/>
      <c r="H562" s="840"/>
    </row>
    <row r="563" spans="5:8" x14ac:dyDescent="0.2">
      <c r="E563" s="497"/>
      <c r="F563" s="497"/>
      <c r="G563" s="497"/>
      <c r="H563" s="840"/>
    </row>
    <row r="564" spans="5:8" x14ac:dyDescent="0.2">
      <c r="E564" s="497"/>
      <c r="F564" s="497"/>
      <c r="G564" s="497"/>
      <c r="H564" s="840"/>
    </row>
    <row r="565" spans="5:8" x14ac:dyDescent="0.2">
      <c r="E565" s="497"/>
      <c r="F565" s="497"/>
      <c r="G565" s="497"/>
      <c r="H565" s="840"/>
    </row>
    <row r="566" spans="5:8" x14ac:dyDescent="0.2">
      <c r="E566" s="497"/>
      <c r="F566" s="497"/>
      <c r="G566" s="497"/>
      <c r="H566" s="840"/>
    </row>
    <row r="567" spans="5:8" x14ac:dyDescent="0.2">
      <c r="E567" s="497"/>
      <c r="F567" s="497"/>
      <c r="G567" s="497"/>
      <c r="H567" s="840"/>
    </row>
    <row r="568" spans="5:8" x14ac:dyDescent="0.2">
      <c r="E568" s="497"/>
      <c r="F568" s="497"/>
      <c r="G568" s="497"/>
      <c r="H568" s="840"/>
    </row>
    <row r="569" spans="5:8" x14ac:dyDescent="0.2">
      <c r="E569" s="497"/>
      <c r="F569" s="497"/>
      <c r="G569" s="497"/>
      <c r="H569" s="840"/>
    </row>
    <row r="570" spans="5:8" x14ac:dyDescent="0.2">
      <c r="E570" s="497"/>
      <c r="F570" s="497"/>
      <c r="G570" s="497"/>
      <c r="H570" s="840"/>
    </row>
    <row r="571" spans="5:8" x14ac:dyDescent="0.2">
      <c r="E571" s="497"/>
      <c r="F571" s="497"/>
      <c r="G571" s="497"/>
      <c r="H571" s="840"/>
    </row>
    <row r="572" spans="5:8" x14ac:dyDescent="0.2">
      <c r="E572" s="497"/>
      <c r="F572" s="497"/>
      <c r="G572" s="497"/>
      <c r="H572" s="840"/>
    </row>
    <row r="573" spans="5:8" x14ac:dyDescent="0.2">
      <c r="E573" s="497"/>
      <c r="F573" s="497"/>
      <c r="G573" s="497"/>
      <c r="H573" s="840"/>
    </row>
    <row r="574" spans="5:8" x14ac:dyDescent="0.2">
      <c r="E574" s="497"/>
      <c r="F574" s="497"/>
      <c r="G574" s="497"/>
      <c r="H574" s="840"/>
    </row>
    <row r="575" spans="5:8" x14ac:dyDescent="0.2">
      <c r="E575" s="497"/>
      <c r="F575" s="497"/>
      <c r="G575" s="497"/>
      <c r="H575" s="840"/>
    </row>
    <row r="576" spans="5:8" x14ac:dyDescent="0.2">
      <c r="E576" s="497"/>
      <c r="F576" s="497"/>
      <c r="G576" s="497"/>
      <c r="H576" s="840"/>
    </row>
    <row r="577" spans="5:8" x14ac:dyDescent="0.2">
      <c r="E577" s="497"/>
      <c r="F577" s="497"/>
      <c r="G577" s="497"/>
      <c r="H577" s="840"/>
    </row>
    <row r="578" spans="5:8" x14ac:dyDescent="0.2">
      <c r="E578" s="497"/>
      <c r="F578" s="497"/>
      <c r="G578" s="497"/>
      <c r="H578" s="840"/>
    </row>
    <row r="579" spans="5:8" x14ac:dyDescent="0.2">
      <c r="E579" s="497"/>
      <c r="F579" s="497"/>
      <c r="G579" s="497"/>
      <c r="H579" s="840"/>
    </row>
    <row r="580" spans="5:8" x14ac:dyDescent="0.2">
      <c r="E580" s="497"/>
      <c r="F580" s="497"/>
      <c r="G580" s="497"/>
      <c r="H580" s="840"/>
    </row>
    <row r="581" spans="5:8" x14ac:dyDescent="0.2">
      <c r="E581" s="497"/>
      <c r="F581" s="497"/>
      <c r="G581" s="497"/>
      <c r="H581" s="840"/>
    </row>
    <row r="582" spans="5:8" x14ac:dyDescent="0.2">
      <c r="E582" s="497"/>
      <c r="F582" s="497"/>
      <c r="G582" s="497"/>
      <c r="H582" s="840"/>
    </row>
    <row r="583" spans="5:8" x14ac:dyDescent="0.2">
      <c r="E583" s="497"/>
      <c r="F583" s="497"/>
      <c r="G583" s="497"/>
      <c r="H583" s="840"/>
    </row>
    <row r="584" spans="5:8" x14ac:dyDescent="0.2">
      <c r="E584" s="497"/>
      <c r="F584" s="497"/>
      <c r="G584" s="497"/>
      <c r="H584" s="840"/>
    </row>
    <row r="585" spans="5:8" x14ac:dyDescent="0.2">
      <c r="E585" s="497"/>
      <c r="F585" s="497"/>
      <c r="G585" s="497"/>
      <c r="H585" s="840"/>
    </row>
    <row r="586" spans="5:8" x14ac:dyDescent="0.2">
      <c r="E586" s="497"/>
      <c r="F586" s="497"/>
      <c r="G586" s="497"/>
      <c r="H586" s="840"/>
    </row>
    <row r="587" spans="5:8" x14ac:dyDescent="0.2">
      <c r="E587" s="497"/>
      <c r="F587" s="497"/>
      <c r="G587" s="497"/>
      <c r="H587" s="840"/>
    </row>
    <row r="588" spans="5:8" x14ac:dyDescent="0.2">
      <c r="E588" s="497"/>
      <c r="F588" s="497"/>
      <c r="G588" s="497"/>
      <c r="H588" s="840"/>
    </row>
    <row r="589" spans="5:8" x14ac:dyDescent="0.2">
      <c r="E589" s="497"/>
      <c r="F589" s="497"/>
      <c r="G589" s="497"/>
      <c r="H589" s="840"/>
    </row>
    <row r="590" spans="5:8" x14ac:dyDescent="0.2">
      <c r="E590" s="497"/>
      <c r="F590" s="497"/>
      <c r="G590" s="497"/>
      <c r="H590" s="840"/>
    </row>
    <row r="591" spans="5:8" x14ac:dyDescent="0.2">
      <c r="E591" s="497"/>
      <c r="F591" s="497"/>
      <c r="G591" s="497"/>
      <c r="H591" s="840"/>
    </row>
    <row r="592" spans="5:8" x14ac:dyDescent="0.2">
      <c r="E592" s="497"/>
      <c r="F592" s="497"/>
      <c r="G592" s="497"/>
      <c r="H592" s="840"/>
    </row>
    <row r="593" spans="5:8" x14ac:dyDescent="0.2">
      <c r="E593" s="497"/>
      <c r="F593" s="497"/>
      <c r="G593" s="497"/>
      <c r="H593" s="840"/>
    </row>
    <row r="594" spans="5:8" x14ac:dyDescent="0.2">
      <c r="E594" s="497"/>
      <c r="F594" s="497"/>
      <c r="G594" s="497"/>
      <c r="H594" s="840"/>
    </row>
    <row r="595" spans="5:8" x14ac:dyDescent="0.2">
      <c r="E595" s="497"/>
      <c r="F595" s="497"/>
      <c r="G595" s="497"/>
      <c r="H595" s="840"/>
    </row>
    <row r="596" spans="5:8" x14ac:dyDescent="0.2">
      <c r="E596" s="497"/>
      <c r="F596" s="497"/>
      <c r="G596" s="497"/>
      <c r="H596" s="840"/>
    </row>
    <row r="597" spans="5:8" x14ac:dyDescent="0.2">
      <c r="E597" s="497"/>
      <c r="F597" s="497"/>
      <c r="G597" s="497"/>
      <c r="H597" s="840"/>
    </row>
    <row r="598" spans="5:8" x14ac:dyDescent="0.2">
      <c r="E598" s="497"/>
      <c r="F598" s="497"/>
      <c r="G598" s="497"/>
      <c r="H598" s="840"/>
    </row>
    <row r="599" spans="5:8" x14ac:dyDescent="0.2">
      <c r="E599" s="497"/>
      <c r="F599" s="497"/>
      <c r="G599" s="497"/>
      <c r="H599" s="840"/>
    </row>
    <row r="600" spans="5:8" x14ac:dyDescent="0.2">
      <c r="E600" s="497"/>
      <c r="F600" s="497"/>
      <c r="G600" s="497"/>
      <c r="H600" s="840"/>
    </row>
    <row r="601" spans="5:8" x14ac:dyDescent="0.2">
      <c r="E601" s="497"/>
      <c r="F601" s="497"/>
      <c r="G601" s="497"/>
      <c r="H601" s="840"/>
    </row>
    <row r="602" spans="5:8" x14ac:dyDescent="0.2">
      <c r="E602" s="497"/>
      <c r="F602" s="497"/>
      <c r="G602" s="497"/>
      <c r="H602" s="840"/>
    </row>
    <row r="603" spans="5:8" x14ac:dyDescent="0.2">
      <c r="E603" s="497"/>
      <c r="F603" s="497"/>
      <c r="G603" s="497"/>
      <c r="H603" s="840"/>
    </row>
    <row r="604" spans="5:8" x14ac:dyDescent="0.2">
      <c r="E604" s="497"/>
      <c r="F604" s="497"/>
      <c r="G604" s="497"/>
      <c r="H604" s="840"/>
    </row>
    <row r="605" spans="5:8" x14ac:dyDescent="0.2">
      <c r="E605" s="497"/>
      <c r="F605" s="497"/>
      <c r="G605" s="497"/>
      <c r="H605" s="840"/>
    </row>
    <row r="606" spans="5:8" x14ac:dyDescent="0.2">
      <c r="E606" s="497"/>
      <c r="F606" s="497"/>
      <c r="G606" s="497"/>
      <c r="H606" s="840"/>
    </row>
    <row r="607" spans="5:8" x14ac:dyDescent="0.2">
      <c r="E607" s="497"/>
      <c r="F607" s="497"/>
      <c r="G607" s="497"/>
      <c r="H607" s="840"/>
    </row>
    <row r="608" spans="5:8" x14ac:dyDescent="0.2">
      <c r="E608" s="497"/>
      <c r="F608" s="497"/>
      <c r="G608" s="497"/>
      <c r="H608" s="840"/>
    </row>
    <row r="609" spans="5:8" x14ac:dyDescent="0.2">
      <c r="E609" s="497"/>
      <c r="F609" s="497"/>
      <c r="G609" s="497"/>
      <c r="H609" s="840"/>
    </row>
    <row r="610" spans="5:8" x14ac:dyDescent="0.2">
      <c r="E610" s="497"/>
      <c r="F610" s="497"/>
      <c r="G610" s="497"/>
      <c r="H610" s="840"/>
    </row>
    <row r="611" spans="5:8" x14ac:dyDescent="0.2">
      <c r="E611" s="497"/>
      <c r="F611" s="497"/>
      <c r="G611" s="497"/>
      <c r="H611" s="840"/>
    </row>
    <row r="612" spans="5:8" x14ac:dyDescent="0.2">
      <c r="E612" s="497"/>
      <c r="F612" s="497"/>
      <c r="G612" s="497"/>
      <c r="H612" s="840"/>
    </row>
    <row r="613" spans="5:8" x14ac:dyDescent="0.2">
      <c r="E613" s="497"/>
      <c r="F613" s="497"/>
      <c r="G613" s="497"/>
      <c r="H613" s="840"/>
    </row>
    <row r="614" spans="5:8" x14ac:dyDescent="0.2">
      <c r="E614" s="497"/>
      <c r="F614" s="497"/>
      <c r="G614" s="497"/>
      <c r="H614" s="840"/>
    </row>
    <row r="615" spans="5:8" x14ac:dyDescent="0.2">
      <c r="E615" s="497"/>
      <c r="F615" s="497"/>
      <c r="G615" s="497"/>
      <c r="H615" s="840"/>
    </row>
    <row r="616" spans="5:8" x14ac:dyDescent="0.2">
      <c r="E616" s="497"/>
      <c r="F616" s="497"/>
      <c r="G616" s="497"/>
      <c r="H616" s="840"/>
    </row>
    <row r="617" spans="5:8" x14ac:dyDescent="0.2">
      <c r="E617" s="497"/>
      <c r="F617" s="497"/>
      <c r="G617" s="497"/>
      <c r="H617" s="840"/>
    </row>
    <row r="618" spans="5:8" x14ac:dyDescent="0.2">
      <c r="E618" s="497"/>
      <c r="F618" s="497"/>
      <c r="G618" s="497"/>
      <c r="H618" s="840"/>
    </row>
    <row r="619" spans="5:8" x14ac:dyDescent="0.2">
      <c r="E619" s="497"/>
      <c r="F619" s="497"/>
      <c r="G619" s="497"/>
      <c r="H619" s="840"/>
    </row>
    <row r="620" spans="5:8" x14ac:dyDescent="0.2">
      <c r="E620" s="497"/>
      <c r="F620" s="497"/>
      <c r="G620" s="497"/>
      <c r="H620" s="840"/>
    </row>
    <row r="621" spans="5:8" x14ac:dyDescent="0.2">
      <c r="E621" s="497"/>
      <c r="F621" s="497"/>
      <c r="G621" s="497"/>
      <c r="H621" s="840"/>
    </row>
    <row r="622" spans="5:8" x14ac:dyDescent="0.2">
      <c r="E622" s="497"/>
      <c r="F622" s="497"/>
      <c r="G622" s="497"/>
      <c r="H622" s="840"/>
    </row>
    <row r="623" spans="5:8" x14ac:dyDescent="0.2">
      <c r="E623" s="497"/>
      <c r="F623" s="497"/>
      <c r="G623" s="497"/>
      <c r="H623" s="840"/>
    </row>
    <row r="624" spans="5:8" x14ac:dyDescent="0.2">
      <c r="E624" s="497"/>
      <c r="F624" s="497"/>
      <c r="G624" s="497"/>
      <c r="H624" s="840"/>
    </row>
    <row r="625" spans="5:8" x14ac:dyDescent="0.2">
      <c r="E625" s="497"/>
      <c r="F625" s="497"/>
      <c r="G625" s="497"/>
      <c r="H625" s="840"/>
    </row>
    <row r="626" spans="5:8" x14ac:dyDescent="0.2">
      <c r="E626" s="497"/>
      <c r="F626" s="497"/>
      <c r="G626" s="497"/>
      <c r="H626" s="840"/>
    </row>
    <row r="627" spans="5:8" x14ac:dyDescent="0.2">
      <c r="E627" s="497"/>
      <c r="F627" s="497"/>
      <c r="G627" s="497"/>
      <c r="H627" s="840"/>
    </row>
    <row r="628" spans="5:8" x14ac:dyDescent="0.2">
      <c r="E628" s="497"/>
      <c r="F628" s="497"/>
      <c r="G628" s="497"/>
      <c r="H628" s="840"/>
    </row>
    <row r="629" spans="5:8" x14ac:dyDescent="0.2">
      <c r="E629" s="497"/>
      <c r="F629" s="497"/>
      <c r="G629" s="497"/>
      <c r="H629" s="840"/>
    </row>
    <row r="630" spans="5:8" x14ac:dyDescent="0.2">
      <c r="E630" s="497"/>
      <c r="F630" s="497"/>
      <c r="G630" s="497"/>
      <c r="H630" s="840"/>
    </row>
    <row r="631" spans="5:8" x14ac:dyDescent="0.2">
      <c r="E631" s="497"/>
      <c r="F631" s="497"/>
      <c r="G631" s="497"/>
      <c r="H631" s="840"/>
    </row>
    <row r="632" spans="5:8" x14ac:dyDescent="0.2">
      <c r="E632" s="497"/>
      <c r="F632" s="497"/>
      <c r="G632" s="497"/>
      <c r="H632" s="840"/>
    </row>
    <row r="633" spans="5:8" x14ac:dyDescent="0.2">
      <c r="E633" s="497"/>
      <c r="F633" s="497"/>
      <c r="G633" s="497"/>
      <c r="H633" s="840"/>
    </row>
    <row r="634" spans="5:8" x14ac:dyDescent="0.2">
      <c r="E634" s="497"/>
      <c r="F634" s="497"/>
      <c r="G634" s="497"/>
      <c r="H634" s="840"/>
    </row>
  </sheetData>
  <sheetProtection algorithmName="SHA-512" hashValue="EO/uwjDKKZmzHN9lldXTxGIw+OISTYlDurLeHGngSpMbrfFR0Cn4iRsa7a15Tw+/x9mjBUkv7bO/fJcRd6TpUA==" saltValue="QngUtxPY9ovQEjZVarDWgg==" spinCount="100000" sheet="1" autoFilter="0"/>
  <autoFilter ref="E3:H3" xr:uid="{00000000-0009-0000-0000-00000C000000}"/>
  <mergeCells count="81">
    <mergeCell ref="N1:P1"/>
    <mergeCell ref="N2:O17"/>
    <mergeCell ref="P2:P17"/>
    <mergeCell ref="P18:P21"/>
    <mergeCell ref="AD74:AD77"/>
    <mergeCell ref="AD22:AD25"/>
    <mergeCell ref="N18:N21"/>
    <mergeCell ref="O18:O21"/>
    <mergeCell ref="N22:P23"/>
    <mergeCell ref="AE74:AE77"/>
    <mergeCell ref="AE30:AE33"/>
    <mergeCell ref="AD100:AD105"/>
    <mergeCell ref="AE100:AE105"/>
    <mergeCell ref="AD86:AD89"/>
    <mergeCell ref="AE86:AE89"/>
    <mergeCell ref="AD90:AD93"/>
    <mergeCell ref="AE90:AE93"/>
    <mergeCell ref="AD94:AD99"/>
    <mergeCell ref="AE94:AE99"/>
    <mergeCell ref="AE22:AE25"/>
    <mergeCell ref="AD34:AD37"/>
    <mergeCell ref="AE34:AE37"/>
    <mergeCell ref="AH1:AJ2"/>
    <mergeCell ref="AK1:AN3"/>
    <mergeCell ref="AD6:AD9"/>
    <mergeCell ref="AE6:AE9"/>
    <mergeCell ref="AD10:AD13"/>
    <mergeCell ref="AE10:AE13"/>
    <mergeCell ref="AD3:AE3"/>
    <mergeCell ref="AD1:AE2"/>
    <mergeCell ref="AD14:AD17"/>
    <mergeCell ref="AE14:AE17"/>
    <mergeCell ref="AD18:AD21"/>
    <mergeCell ref="AE18:AE21"/>
    <mergeCell ref="A86:A89"/>
    <mergeCell ref="B86:B89"/>
    <mergeCell ref="AD26:AD29"/>
    <mergeCell ref="AE26:AE29"/>
    <mergeCell ref="B26:B29"/>
    <mergeCell ref="A30:A33"/>
    <mergeCell ref="B30:B33"/>
    <mergeCell ref="AD30:AD33"/>
    <mergeCell ref="AD78:AD81"/>
    <mergeCell ref="AE78:AE81"/>
    <mergeCell ref="AD82:AD85"/>
    <mergeCell ref="AE82:AE85"/>
    <mergeCell ref="AD70:AD73"/>
    <mergeCell ref="AE70:AE73"/>
    <mergeCell ref="A78:A81"/>
    <mergeCell ref="B78:B81"/>
    <mergeCell ref="A100:A105"/>
    <mergeCell ref="B100:B105"/>
    <mergeCell ref="A90:A93"/>
    <mergeCell ref="B90:B93"/>
    <mergeCell ref="A94:A99"/>
    <mergeCell ref="B94:B99"/>
    <mergeCell ref="K3:M3"/>
    <mergeCell ref="A6:A9"/>
    <mergeCell ref="A1:B2"/>
    <mergeCell ref="A3:B3"/>
    <mergeCell ref="A14:A17"/>
    <mergeCell ref="B14:B17"/>
    <mergeCell ref="B6:B9"/>
    <mergeCell ref="A10:A13"/>
    <mergeCell ref="B10:B13"/>
    <mergeCell ref="E1:H2"/>
    <mergeCell ref="K1:M1"/>
    <mergeCell ref="K2:M2"/>
    <mergeCell ref="A18:A21"/>
    <mergeCell ref="B18:B21"/>
    <mergeCell ref="B82:B85"/>
    <mergeCell ref="A74:A77"/>
    <mergeCell ref="B70:B73"/>
    <mergeCell ref="A26:A29"/>
    <mergeCell ref="A34:A37"/>
    <mergeCell ref="B34:B37"/>
    <mergeCell ref="A70:A73"/>
    <mergeCell ref="B74:B77"/>
    <mergeCell ref="A82:A85"/>
    <mergeCell ref="A22:A25"/>
    <mergeCell ref="B22:B25"/>
  </mergeCells>
  <phoneticPr fontId="40" type="noConversion"/>
  <conditionalFormatting sqref="M4:M5 M30:M37 M44:M45 M52:M53 M60:M61 M68:M69">
    <cfRule type="cellIs" dxfId="503" priority="186" stopIfTrue="1" operator="equal">
      <formula>"OK"</formula>
    </cfRule>
    <cfRule type="cellIs" dxfId="502" priority="187" stopIfTrue="1" operator="equal">
      <formula>"BIT OLD MAYBE"</formula>
    </cfRule>
    <cfRule type="cellIs" dxfId="501" priority="188" stopIfTrue="1" operator="equal">
      <formula>"TOO YOUNG"</formula>
    </cfRule>
  </conditionalFormatting>
  <conditionalFormatting sqref="K4:K105">
    <cfRule type="cellIs" dxfId="500" priority="189" stopIfTrue="1" operator="between">
      <formula>8</formula>
      <formula>1</formula>
    </cfRule>
  </conditionalFormatting>
  <conditionalFormatting sqref="M6:M29 M38:M43 M46:M51 M54:M59 M62:M67 M70:M93">
    <cfRule type="cellIs" dxfId="499" priority="190" stopIfTrue="1" operator="equal">
      <formula>"OK"</formula>
    </cfRule>
    <cfRule type="cellIs" dxfId="498" priority="191" stopIfTrue="1" operator="equal">
      <formula>"NOT ELIGIBLE"</formula>
    </cfRule>
    <cfRule type="cellIs" dxfId="497" priority="192" stopIfTrue="1" operator="equal">
      <formula>"TOO YOUNG"</formula>
    </cfRule>
  </conditionalFormatting>
  <conditionalFormatting sqref="M94:M105">
    <cfRule type="cellIs" dxfId="496" priority="182" stopIfTrue="1" operator="equal">
      <formula>"OK"</formula>
    </cfRule>
    <cfRule type="cellIs" dxfId="495" priority="183" stopIfTrue="1" operator="equal">
      <formula>"BIT OLD MAYBE"</formula>
    </cfRule>
    <cfRule type="cellIs" dxfId="494" priority="184" stopIfTrue="1" operator="equal">
      <formula>"TOO YOUNG"</formula>
    </cfRule>
  </conditionalFormatting>
  <conditionalFormatting sqref="AH1:AJ1 AH3:AJ3 AH4:AN105">
    <cfRule type="cellIs" dxfId="493" priority="30" stopIfTrue="1" operator="equal">
      <formula>0</formula>
    </cfRule>
  </conditionalFormatting>
  <conditionalFormatting sqref="E106:G65536">
    <cfRule type="cellIs" dxfId="492" priority="7" stopIfTrue="1" operator="equal">
      <formula>0</formula>
    </cfRule>
  </conditionalFormatting>
  <conditionalFormatting sqref="P2">
    <cfRule type="cellIs" dxfId="491" priority="11" operator="greaterThan">
      <formula>0</formula>
    </cfRule>
  </conditionalFormatting>
  <conditionalFormatting sqref="N18:O21">
    <cfRule type="cellIs" dxfId="490" priority="10" operator="greaterThan">
      <formula>0</formula>
    </cfRule>
  </conditionalFormatting>
  <conditionalFormatting sqref="P18">
    <cfRule type="cellIs" dxfId="489" priority="9" operator="greaterThan">
      <formula>0</formula>
    </cfRule>
  </conditionalFormatting>
  <conditionalFormatting sqref="P2">
    <cfRule type="cellIs" dxfId="488" priority="8" operator="greaterThan">
      <formula>"A"</formula>
    </cfRule>
  </conditionalFormatting>
  <conditionalFormatting sqref="F4:G18 F20:G105">
    <cfRule type="cellIs" dxfId="487" priority="6" stopIfTrue="1" operator="equal">
      <formula>0</formula>
    </cfRule>
  </conditionalFormatting>
  <conditionalFormatting sqref="F19:G19">
    <cfRule type="cellIs" dxfId="486" priority="5" stopIfTrue="1" operator="equal">
      <formula>0</formula>
    </cfRule>
  </conditionalFormatting>
  <conditionalFormatting sqref="E4:E18 E20:E105">
    <cfRule type="cellIs" dxfId="485" priority="4" stopIfTrue="1" operator="equal">
      <formula>0</formula>
    </cfRule>
  </conditionalFormatting>
  <conditionalFormatting sqref="E19">
    <cfRule type="cellIs" dxfId="484" priority="3" stopIfTrue="1" operator="equal">
      <formula>0</formula>
    </cfRule>
  </conditionalFormatting>
  <conditionalFormatting sqref="N2">
    <cfRule type="cellIs" dxfId="483" priority="2" operator="greaterThan">
      <formula>0</formula>
    </cfRule>
  </conditionalFormatting>
  <conditionalFormatting sqref="E3:G3">
    <cfRule type="cellIs" dxfId="482" priority="1" stopIfTrue="1" operator="equal">
      <formula>0</formula>
    </cfRule>
  </conditionalFormatting>
  <dataValidations count="5">
    <dataValidation allowBlank="1" showInputMessage="1" showErrorMessage="1" promptTitle="DRAG &amp; DROP IS NOT PERMITTED" sqref="J4:J101" xr:uid="{00000000-0002-0000-0C00-000000000000}"/>
    <dataValidation allowBlank="1" showInputMessage="1" showErrorMessage="1" promptTitle="IF EMPTY" prompt="Please add the row title D.O.B. in this box (See Left)" sqref="H3" xr:uid="{00000000-0002-0000-0C00-000001000000}"/>
    <dataValidation allowBlank="1" showInputMessage="1" showErrorMessage="1" promptTitle="IF EMPTY" prompt="Please add the row title ASA NO in this box (See Left)" sqref="E3" xr:uid="{00000000-0002-0000-0C00-000002000000}"/>
    <dataValidation allowBlank="1" showInputMessage="1" showErrorMessage="1" promptTitle="IF EMPTY" prompt="Please add the row title FAMILY NAME in this box (See Left)" sqref="G3" xr:uid="{00000000-0002-0000-0C00-000003000000}"/>
    <dataValidation allowBlank="1" showInputMessage="1" showErrorMessage="1" promptTitle="IF EMPTY" prompt="Please add the row title GIVEN NAME in this box (See Left)" sqref="F3" xr:uid="{00000000-0002-0000-0C00-000004000000}"/>
  </dataValidations>
  <hyperlinks>
    <hyperlink ref="N18" location="'Gala Setup'!G2" tooltip="Go to Gala Set-up Sheet" display="'Gala Setup'!G2" xr:uid="{00000000-0004-0000-0C00-000000000000}"/>
    <hyperlink ref="O18" location="Recording!C26" tooltip="Gala Recording Sheet" display="RETURN TO RECORDING SHEET" xr:uid="{00000000-0004-0000-0C00-000001000000}"/>
    <hyperlink ref="P18:P21" location="'Lane Timer sheets'!D1" tooltip="Go to lane timer sheets" display="Lane Timer Sheets" xr:uid="{00000000-0004-0000-0C00-000002000000}"/>
  </hyperlinks>
  <pageMargins left="0.75" right="0.75" top="1" bottom="1" header="0.5" footer="0.5"/>
  <pageSetup paperSize="9" scale="64" orientation="portrait" horizontalDpi="4294967294"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tabColor rgb="FFFFC000"/>
  </sheetPr>
  <dimension ref="A1:AN634"/>
  <sheetViews>
    <sheetView showZeros="0" zoomScale="80" zoomScaleNormal="80" workbookViewId="0">
      <selection activeCell="E3" sqref="E3:H3"/>
    </sheetView>
  </sheetViews>
  <sheetFormatPr defaultRowHeight="12.75" x14ac:dyDescent="0.2"/>
  <cols>
    <col min="1" max="1" width="4.5703125" customWidth="1"/>
    <col min="2" max="2" width="26" customWidth="1"/>
    <col min="3" max="3" width="2.28515625" hidden="1" customWidth="1"/>
    <col min="4" max="4" width="4.28515625" hidden="1" customWidth="1"/>
    <col min="5" max="5" width="9.85546875" style="434" customWidth="1"/>
    <col min="6" max="6" width="23.7109375" style="434" customWidth="1"/>
    <col min="7" max="7" width="33.85546875" style="434" customWidth="1"/>
    <col min="8" max="8" width="12.140625" style="841" customWidth="1"/>
    <col min="9" max="10" width="12.140625" hidden="1" customWidth="1"/>
    <col min="11" max="11" width="10.7109375" customWidth="1"/>
    <col min="12" max="12" width="10" hidden="1" customWidth="1"/>
    <col min="13" max="13" width="17.7109375" customWidth="1"/>
    <col min="14" max="15" width="14.7109375" customWidth="1"/>
    <col min="16" max="16" width="29.7109375" customWidth="1"/>
    <col min="17" max="29" width="8.85546875" customWidth="1"/>
    <col min="30" max="30" width="4.5703125" customWidth="1"/>
    <col min="31" max="31" width="26" customWidth="1"/>
    <col min="32" max="32" width="2.28515625" hidden="1" customWidth="1"/>
    <col min="33" max="33" width="3.7109375" hidden="1" customWidth="1"/>
    <col min="34" max="34" width="9.85546875" customWidth="1"/>
    <col min="35" max="35" width="23.7109375" customWidth="1"/>
    <col min="36" max="36" width="34.28515625" customWidth="1"/>
    <col min="37" max="40" width="8.7109375" customWidth="1"/>
    <col min="41" max="41" width="134.7109375" customWidth="1"/>
    <col min="42" max="42" width="17.7109375" customWidth="1"/>
  </cols>
  <sheetData>
    <row r="1" spans="1:40" ht="43.15" customHeight="1" thickBot="1" x14ac:dyDescent="0.25">
      <c r="A1" s="1685" t="s">
        <v>3053</v>
      </c>
      <c r="B1" s="1686"/>
      <c r="C1" s="265"/>
      <c r="D1" s="266"/>
      <c r="E1" s="1737"/>
      <c r="F1" s="1738"/>
      <c r="G1" s="1738"/>
      <c r="H1" s="1739"/>
      <c r="I1" s="267"/>
      <c r="J1" s="268"/>
      <c r="K1" s="1672" t="s">
        <v>33</v>
      </c>
      <c r="L1" s="1672"/>
      <c r="M1" s="1672"/>
      <c r="N1" s="1691" t="s">
        <v>3051</v>
      </c>
      <c r="O1" s="1691"/>
      <c r="P1" s="1691"/>
      <c r="Q1" s="9"/>
      <c r="R1" s="9"/>
      <c r="S1" s="9"/>
      <c r="T1" s="9"/>
      <c r="U1" s="9"/>
      <c r="V1" s="9"/>
      <c r="W1" s="9"/>
      <c r="X1" s="9"/>
      <c r="Y1" s="9"/>
      <c r="Z1" s="9"/>
      <c r="AA1" s="9"/>
      <c r="AB1" s="9"/>
      <c r="AC1" s="9"/>
      <c r="AD1" s="1689" t="s">
        <v>2711</v>
      </c>
      <c r="AE1" s="1689"/>
      <c r="AF1" s="294"/>
      <c r="AG1" s="295"/>
      <c r="AH1" s="1690">
        <f>E1</f>
        <v>0</v>
      </c>
      <c r="AI1" s="1690"/>
      <c r="AJ1" s="1690"/>
      <c r="AK1" s="1674"/>
      <c r="AL1" s="1674"/>
      <c r="AM1" s="1674"/>
      <c r="AN1" s="1674"/>
    </row>
    <row r="2" spans="1:40" ht="43.15" customHeight="1" thickBot="1" x14ac:dyDescent="0.25">
      <c r="A2" s="1687"/>
      <c r="B2" s="1688"/>
      <c r="C2" s="269"/>
      <c r="D2" s="270"/>
      <c r="E2" s="1669"/>
      <c r="F2" s="1670"/>
      <c r="G2" s="1670"/>
      <c r="H2" s="1671"/>
      <c r="I2" s="271"/>
      <c r="J2" s="272"/>
      <c r="K2" s="1733">
        <f ca="1">'Team 1'!K2</f>
        <v>43465</v>
      </c>
      <c r="L2" s="1733"/>
      <c r="M2" s="1733"/>
      <c r="N2" s="1692" t="s">
        <v>3063</v>
      </c>
      <c r="O2" s="1692"/>
      <c r="P2" s="1694" t="s">
        <v>3052</v>
      </c>
      <c r="Q2" s="9"/>
      <c r="R2" s="9"/>
      <c r="S2" s="9"/>
      <c r="T2" s="9"/>
      <c r="U2" s="9"/>
      <c r="V2" s="9"/>
      <c r="W2" s="9"/>
      <c r="X2" s="9"/>
      <c r="Y2" s="9"/>
      <c r="Z2" s="9"/>
      <c r="AA2" s="9"/>
      <c r="AB2" s="9"/>
      <c r="AC2" s="9"/>
      <c r="AD2" s="1689"/>
      <c r="AE2" s="1689"/>
      <c r="AF2" s="296"/>
      <c r="AG2" s="297"/>
      <c r="AH2" s="1690"/>
      <c r="AI2" s="1690"/>
      <c r="AJ2" s="1690"/>
      <c r="AK2" s="1674"/>
      <c r="AL2" s="1674"/>
      <c r="AM2" s="1674"/>
      <c r="AN2" s="1674"/>
    </row>
    <row r="3" spans="1:40" ht="43.15" customHeight="1" thickBot="1" x14ac:dyDescent="0.25">
      <c r="A3" s="1695" t="s">
        <v>2721</v>
      </c>
      <c r="B3" s="1696"/>
      <c r="C3" s="69"/>
      <c r="D3" s="70"/>
      <c r="E3" s="1175" t="s">
        <v>3242</v>
      </c>
      <c r="F3" s="1173" t="s">
        <v>3243</v>
      </c>
      <c r="G3" s="1173" t="s">
        <v>3244</v>
      </c>
      <c r="H3" s="1174" t="s">
        <v>3245</v>
      </c>
      <c r="I3" s="258"/>
      <c r="J3" s="257"/>
      <c r="K3" s="1704" t="s">
        <v>93</v>
      </c>
      <c r="L3" s="1705"/>
      <c r="M3" s="1745"/>
      <c r="N3" s="1692"/>
      <c r="O3" s="1692"/>
      <c r="P3" s="1694"/>
      <c r="Q3" s="9"/>
      <c r="R3" s="9"/>
      <c r="S3" s="9"/>
      <c r="T3" s="9"/>
      <c r="U3" s="9"/>
      <c r="V3" s="9"/>
      <c r="W3" s="9"/>
      <c r="X3" s="9"/>
      <c r="Y3" s="9"/>
      <c r="Z3" s="9"/>
      <c r="AA3" s="9"/>
      <c r="AB3" s="9"/>
      <c r="AC3" s="9"/>
      <c r="AD3" s="1702" t="s">
        <v>110</v>
      </c>
      <c r="AE3" s="1703"/>
      <c r="AF3" s="298"/>
      <c r="AG3" s="299"/>
      <c r="AH3" s="300" t="s">
        <v>32</v>
      </c>
      <c r="AI3" s="292" t="s">
        <v>91</v>
      </c>
      <c r="AJ3" s="292" t="s">
        <v>92</v>
      </c>
      <c r="AK3" s="1674"/>
      <c r="AL3" s="1674"/>
      <c r="AM3" s="1674"/>
      <c r="AN3" s="1674"/>
    </row>
    <row r="4" spans="1:40" ht="20.45" customHeight="1" x14ac:dyDescent="0.2">
      <c r="A4" s="28">
        <v>1</v>
      </c>
      <c r="B4" s="29" t="s">
        <v>70</v>
      </c>
      <c r="C4" s="29" t="s">
        <v>94</v>
      </c>
      <c r="D4" s="239">
        <f>'Team 1'!D4</f>
        <v>16</v>
      </c>
      <c r="E4" s="722"/>
      <c r="F4" s="722"/>
      <c r="G4" s="722"/>
      <c r="H4" s="842"/>
      <c r="I4" s="253" t="str">
        <f>CONCATENATE(F4," ",G4)</f>
        <v xml:space="preserve"> </v>
      </c>
      <c r="J4" s="60" t="str">
        <f>CONCATENATE(G4,",",F4)</f>
        <v>,</v>
      </c>
      <c r="K4" s="57">
        <f t="shared" ref="K4:K35" si="0">IF(H4=0,0,IF(COUNTBLANK(H4)=1,"",ROUNDDOWN((K$2-H4)/365.25,0)))</f>
        <v>0</v>
      </c>
      <c r="L4" s="30" t="str">
        <f>(TEXT(H4,"DDMMYY"))</f>
        <v>000100</v>
      </c>
      <c r="M4" s="58">
        <f>IF(K4=0,0,IF(K4&lt;9,"TOO YOUNG",IF(K4&lt;60,"OK","BIT OLD MAYBE")))</f>
        <v>0</v>
      </c>
      <c r="N4" s="1692"/>
      <c r="O4" s="1692"/>
      <c r="P4" s="1694"/>
      <c r="Q4" s="9"/>
      <c r="R4" s="9"/>
      <c r="S4" s="9"/>
      <c r="T4" s="9"/>
      <c r="U4" s="9"/>
      <c r="V4" s="9"/>
      <c r="W4" s="9"/>
      <c r="X4" s="9"/>
      <c r="Y4" s="9"/>
      <c r="Z4" s="9"/>
      <c r="AA4" s="9"/>
      <c r="AB4" s="9"/>
      <c r="AC4" s="9"/>
      <c r="AD4" s="290">
        <v>1</v>
      </c>
      <c r="AE4" s="72" t="s">
        <v>70</v>
      </c>
      <c r="AF4" s="72" t="s">
        <v>94</v>
      </c>
      <c r="AG4" s="73">
        <v>16</v>
      </c>
      <c r="AH4" s="293">
        <f>E4</f>
        <v>0</v>
      </c>
      <c r="AI4" s="293">
        <f t="shared" ref="AI4:AJ19" si="1">F4</f>
        <v>0</v>
      </c>
      <c r="AJ4" s="293">
        <f t="shared" si="1"/>
        <v>0</v>
      </c>
      <c r="AK4" s="293"/>
      <c r="AL4" s="293"/>
      <c r="AM4" s="293"/>
      <c r="AN4" s="293"/>
    </row>
    <row r="5" spans="1:40" ht="20.45" customHeight="1" x14ac:dyDescent="0.2">
      <c r="A5" s="28">
        <v>2</v>
      </c>
      <c r="B5" s="32" t="s">
        <v>71</v>
      </c>
      <c r="C5" s="32" t="s">
        <v>95</v>
      </c>
      <c r="D5" s="239">
        <f>'Team 1'!D5</f>
        <v>16</v>
      </c>
      <c r="E5" s="722"/>
      <c r="F5" s="722"/>
      <c r="G5" s="722"/>
      <c r="H5" s="842"/>
      <c r="I5" s="252" t="str">
        <f t="shared" ref="I5:I68" si="2">CONCATENATE(F5," ",G5)</f>
        <v xml:space="preserve"> </v>
      </c>
      <c r="J5" s="24" t="str">
        <f t="shared" ref="J5:J68" si="3">CONCATENATE(G5,",",F5)</f>
        <v>,</v>
      </c>
      <c r="K5" s="57">
        <f t="shared" si="0"/>
        <v>0</v>
      </c>
      <c r="L5" s="30" t="str">
        <f t="shared" ref="L5:L68" si="4">(TEXT(H5,"DDMMYY"))</f>
        <v>000100</v>
      </c>
      <c r="M5" s="59">
        <f>IF(K5=0,0,IF(K5&lt;9,"TOO YOUNG",IF(K5&lt;60,"OK","BIT OLD MAYBE")))</f>
        <v>0</v>
      </c>
      <c r="N5" s="1692"/>
      <c r="O5" s="1692"/>
      <c r="P5" s="1694"/>
      <c r="Q5" s="9"/>
      <c r="R5" s="9"/>
      <c r="S5" s="9"/>
      <c r="T5" s="9"/>
      <c r="U5" s="9"/>
      <c r="V5" s="9"/>
      <c r="W5" s="9"/>
      <c r="X5" s="9"/>
      <c r="Y5" s="9"/>
      <c r="Z5" s="9"/>
      <c r="AA5" s="9"/>
      <c r="AB5" s="9"/>
      <c r="AC5" s="9"/>
      <c r="AD5" s="290">
        <v>2</v>
      </c>
      <c r="AE5" s="74" t="s">
        <v>71</v>
      </c>
      <c r="AF5" s="74" t="s">
        <v>95</v>
      </c>
      <c r="AG5" s="75">
        <v>16</v>
      </c>
      <c r="AH5" s="293">
        <f t="shared" ref="AH5:AJ68" si="5">E5</f>
        <v>0</v>
      </c>
      <c r="AI5" s="293">
        <f t="shared" si="1"/>
        <v>0</v>
      </c>
      <c r="AJ5" s="293">
        <f t="shared" si="1"/>
        <v>0</v>
      </c>
      <c r="AK5" s="293"/>
      <c r="AL5" s="293"/>
      <c r="AM5" s="293"/>
      <c r="AN5" s="293"/>
    </row>
    <row r="6" spans="1:40" ht="20.45" customHeight="1" x14ac:dyDescent="0.2">
      <c r="A6" s="1697">
        <v>3</v>
      </c>
      <c r="B6" s="1700" t="s">
        <v>34</v>
      </c>
      <c r="C6" s="41"/>
      <c r="D6" s="239">
        <f>'Team 1'!D6</f>
        <v>0</v>
      </c>
      <c r="E6" s="723"/>
      <c r="F6" s="723"/>
      <c r="G6" s="723"/>
      <c r="H6" s="839"/>
      <c r="I6" s="252" t="str">
        <f t="shared" si="2"/>
        <v xml:space="preserve"> </v>
      </c>
      <c r="J6" s="24" t="str">
        <f t="shared" si="3"/>
        <v>,</v>
      </c>
      <c r="K6" s="57">
        <f t="shared" si="0"/>
        <v>0</v>
      </c>
      <c r="L6" s="30" t="str">
        <f t="shared" si="4"/>
        <v>000100</v>
      </c>
      <c r="M6" s="51">
        <f t="shared" ref="M6:M13" si="6">IF(K6=0,0,IF(K6&lt;9,"TOO YOUNG",IF(K6&lt;12,"OK","NOT ELIGIBLE")))</f>
        <v>0</v>
      </c>
      <c r="N6" s="1692"/>
      <c r="O6" s="1692"/>
      <c r="P6" s="1694"/>
      <c r="Q6" s="9"/>
      <c r="R6" s="9"/>
      <c r="S6" s="9"/>
      <c r="T6" s="9"/>
      <c r="U6" s="9"/>
      <c r="V6" s="9"/>
      <c r="W6" s="9"/>
      <c r="X6" s="9"/>
      <c r="Y6" s="9"/>
      <c r="Z6" s="9"/>
      <c r="AA6" s="9"/>
      <c r="AB6" s="9"/>
      <c r="AC6" s="9"/>
      <c r="AD6" s="1683">
        <v>3</v>
      </c>
      <c r="AE6" s="1681" t="s">
        <v>34</v>
      </c>
      <c r="AF6" s="288"/>
      <c r="AG6" s="76"/>
      <c r="AH6" s="293">
        <f t="shared" si="5"/>
        <v>0</v>
      </c>
      <c r="AI6" s="293">
        <f t="shared" si="1"/>
        <v>0</v>
      </c>
      <c r="AJ6" s="293">
        <f t="shared" si="1"/>
        <v>0</v>
      </c>
      <c r="AK6" s="293"/>
      <c r="AL6" s="293"/>
      <c r="AM6" s="293"/>
      <c r="AN6" s="293"/>
    </row>
    <row r="7" spans="1:40" ht="20.45" customHeight="1" x14ac:dyDescent="0.2">
      <c r="A7" s="1698"/>
      <c r="B7" s="1701"/>
      <c r="C7" s="42"/>
      <c r="D7" s="239">
        <f>'Team 1'!D7</f>
        <v>0</v>
      </c>
      <c r="E7" s="723"/>
      <c r="F7" s="723"/>
      <c r="G7" s="723"/>
      <c r="H7" s="839"/>
      <c r="I7" s="252" t="str">
        <f t="shared" si="2"/>
        <v xml:space="preserve"> </v>
      </c>
      <c r="J7" s="24" t="str">
        <f t="shared" si="3"/>
        <v>,</v>
      </c>
      <c r="K7" s="57">
        <f t="shared" si="0"/>
        <v>0</v>
      </c>
      <c r="L7" s="30" t="str">
        <f t="shared" si="4"/>
        <v>000100</v>
      </c>
      <c r="M7" s="51">
        <f t="shared" si="6"/>
        <v>0</v>
      </c>
      <c r="N7" s="1692"/>
      <c r="O7" s="1692"/>
      <c r="P7" s="1694"/>
      <c r="Q7" s="9"/>
      <c r="R7" s="9"/>
      <c r="S7" s="9"/>
      <c r="T7" s="9"/>
      <c r="U7" s="9"/>
      <c r="V7" s="9"/>
      <c r="W7" s="9"/>
      <c r="X7" s="9"/>
      <c r="Y7" s="9"/>
      <c r="Z7" s="9"/>
      <c r="AA7" s="9"/>
      <c r="AB7" s="9"/>
      <c r="AC7" s="9"/>
      <c r="AD7" s="1683"/>
      <c r="AE7" s="1682"/>
      <c r="AF7" s="289"/>
      <c r="AG7" s="77"/>
      <c r="AH7" s="293">
        <f t="shared" si="5"/>
        <v>0</v>
      </c>
      <c r="AI7" s="293">
        <f t="shared" si="1"/>
        <v>0</v>
      </c>
      <c r="AJ7" s="293">
        <f t="shared" si="1"/>
        <v>0</v>
      </c>
      <c r="AK7" s="293"/>
      <c r="AL7" s="293"/>
      <c r="AM7" s="293"/>
      <c r="AN7" s="293"/>
    </row>
    <row r="8" spans="1:40" ht="20.45" customHeight="1" x14ac:dyDescent="0.2">
      <c r="A8" s="1698"/>
      <c r="B8" s="1701"/>
      <c r="C8" s="42"/>
      <c r="D8" s="239">
        <f>'Team 1'!D8</f>
        <v>0</v>
      </c>
      <c r="E8" s="723"/>
      <c r="F8" s="723"/>
      <c r="G8" s="723"/>
      <c r="H8" s="839"/>
      <c r="I8" s="252" t="str">
        <f t="shared" si="2"/>
        <v xml:space="preserve"> </v>
      </c>
      <c r="J8" s="24" t="str">
        <f t="shared" si="3"/>
        <v>,</v>
      </c>
      <c r="K8" s="57">
        <f t="shared" si="0"/>
        <v>0</v>
      </c>
      <c r="L8" s="30" t="str">
        <f t="shared" si="4"/>
        <v>000100</v>
      </c>
      <c r="M8" s="51">
        <f t="shared" si="6"/>
        <v>0</v>
      </c>
      <c r="N8" s="1692"/>
      <c r="O8" s="1692"/>
      <c r="P8" s="1694"/>
      <c r="Q8" s="9"/>
      <c r="R8" s="9"/>
      <c r="S8" s="9"/>
      <c r="T8" s="9"/>
      <c r="U8" s="9"/>
      <c r="V8" s="9"/>
      <c r="W8" s="9"/>
      <c r="X8" s="9"/>
      <c r="Y8" s="9"/>
      <c r="Z8" s="9"/>
      <c r="AA8" s="9"/>
      <c r="AB8" s="9"/>
      <c r="AC8" s="9"/>
      <c r="AD8" s="1683"/>
      <c r="AE8" s="1682"/>
      <c r="AF8" s="289"/>
      <c r="AG8" s="77"/>
      <c r="AH8" s="293">
        <f t="shared" si="5"/>
        <v>0</v>
      </c>
      <c r="AI8" s="293">
        <f t="shared" si="1"/>
        <v>0</v>
      </c>
      <c r="AJ8" s="293">
        <f t="shared" si="1"/>
        <v>0</v>
      </c>
      <c r="AK8" s="293"/>
      <c r="AL8" s="293"/>
      <c r="AM8" s="293"/>
      <c r="AN8" s="293"/>
    </row>
    <row r="9" spans="1:40" ht="20.45" customHeight="1" x14ac:dyDescent="0.2">
      <c r="A9" s="1699"/>
      <c r="B9" s="1701"/>
      <c r="C9" s="42"/>
      <c r="D9" s="239">
        <f>'Team 1'!D9</f>
        <v>0</v>
      </c>
      <c r="E9" s="723"/>
      <c r="F9" s="723"/>
      <c r="G9" s="723"/>
      <c r="H9" s="839"/>
      <c r="I9" s="252" t="str">
        <f t="shared" si="2"/>
        <v xml:space="preserve"> </v>
      </c>
      <c r="J9" s="24" t="str">
        <f t="shared" si="3"/>
        <v>,</v>
      </c>
      <c r="K9" s="57">
        <f t="shared" si="0"/>
        <v>0</v>
      </c>
      <c r="L9" s="30" t="str">
        <f t="shared" si="4"/>
        <v>000100</v>
      </c>
      <c r="M9" s="51">
        <f t="shared" si="6"/>
        <v>0</v>
      </c>
      <c r="N9" s="1692"/>
      <c r="O9" s="1692"/>
      <c r="P9" s="1694"/>
      <c r="Q9" s="9"/>
      <c r="R9" s="9"/>
      <c r="S9" s="9"/>
      <c r="T9" s="9"/>
      <c r="U9" s="9"/>
      <c r="V9" s="9"/>
      <c r="W9" s="9"/>
      <c r="X9" s="9"/>
      <c r="Y9" s="9"/>
      <c r="Z9" s="9"/>
      <c r="AA9" s="9"/>
      <c r="AB9" s="9"/>
      <c r="AC9" s="9"/>
      <c r="AD9" s="1683"/>
      <c r="AE9" s="1682"/>
      <c r="AF9" s="289"/>
      <c r="AG9" s="77"/>
      <c r="AH9" s="293">
        <f t="shared" si="5"/>
        <v>0</v>
      </c>
      <c r="AI9" s="293">
        <f t="shared" si="1"/>
        <v>0</v>
      </c>
      <c r="AJ9" s="293">
        <f t="shared" si="1"/>
        <v>0</v>
      </c>
      <c r="AK9" s="293"/>
      <c r="AL9" s="293"/>
      <c r="AM9" s="293"/>
      <c r="AN9" s="293"/>
    </row>
    <row r="10" spans="1:40" ht="20.45" customHeight="1" x14ac:dyDescent="0.2">
      <c r="A10" s="1697">
        <v>4</v>
      </c>
      <c r="B10" s="1700" t="s">
        <v>35</v>
      </c>
      <c r="C10" s="41"/>
      <c r="D10" s="239">
        <f>'Team 1'!D10</f>
        <v>0</v>
      </c>
      <c r="E10" s="723"/>
      <c r="F10" s="723"/>
      <c r="G10" s="723"/>
      <c r="H10" s="839"/>
      <c r="I10" s="252" t="str">
        <f t="shared" si="2"/>
        <v xml:space="preserve"> </v>
      </c>
      <c r="J10" s="24" t="str">
        <f t="shared" si="3"/>
        <v>,</v>
      </c>
      <c r="K10" s="57">
        <f t="shared" si="0"/>
        <v>0</v>
      </c>
      <c r="L10" s="30" t="str">
        <f t="shared" si="4"/>
        <v>000100</v>
      </c>
      <c r="M10" s="51">
        <f t="shared" si="6"/>
        <v>0</v>
      </c>
      <c r="N10" s="1692"/>
      <c r="O10" s="1692"/>
      <c r="P10" s="1694"/>
      <c r="Q10" s="9"/>
      <c r="R10" s="9"/>
      <c r="S10" s="9"/>
      <c r="T10" s="9"/>
      <c r="U10" s="9"/>
      <c r="V10" s="9"/>
      <c r="W10" s="9"/>
      <c r="X10" s="9"/>
      <c r="Y10" s="9"/>
      <c r="Z10" s="9"/>
      <c r="AA10" s="9"/>
      <c r="AB10" s="9"/>
      <c r="AC10" s="9"/>
      <c r="AD10" s="1683">
        <v>4</v>
      </c>
      <c r="AE10" s="1681" t="s">
        <v>35</v>
      </c>
      <c r="AF10" s="288"/>
      <c r="AG10" s="76"/>
      <c r="AH10" s="293">
        <f t="shared" si="5"/>
        <v>0</v>
      </c>
      <c r="AI10" s="293">
        <f t="shared" si="1"/>
        <v>0</v>
      </c>
      <c r="AJ10" s="293">
        <f t="shared" si="1"/>
        <v>0</v>
      </c>
      <c r="AK10" s="293"/>
      <c r="AL10" s="293"/>
      <c r="AM10" s="293"/>
      <c r="AN10" s="293"/>
    </row>
    <row r="11" spans="1:40" ht="20.45" customHeight="1" x14ac:dyDescent="0.2">
      <c r="A11" s="1698"/>
      <c r="B11" s="1701"/>
      <c r="C11" s="42"/>
      <c r="D11" s="239">
        <f>'Team 1'!D11</f>
        <v>0</v>
      </c>
      <c r="E11" s="723"/>
      <c r="F11" s="723"/>
      <c r="G11" s="723"/>
      <c r="H11" s="839"/>
      <c r="I11" s="252" t="str">
        <f t="shared" si="2"/>
        <v xml:space="preserve"> </v>
      </c>
      <c r="J11" s="24" t="str">
        <f t="shared" si="3"/>
        <v>,</v>
      </c>
      <c r="K11" s="57">
        <f t="shared" si="0"/>
        <v>0</v>
      </c>
      <c r="L11" s="30" t="str">
        <f t="shared" si="4"/>
        <v>000100</v>
      </c>
      <c r="M11" s="51">
        <f t="shared" si="6"/>
        <v>0</v>
      </c>
      <c r="N11" s="1692"/>
      <c r="O11" s="1692"/>
      <c r="P11" s="1694"/>
      <c r="Q11" s="9"/>
      <c r="R11" s="9"/>
      <c r="S11" s="9"/>
      <c r="T11" s="9"/>
      <c r="U11" s="9"/>
      <c r="V11" s="9"/>
      <c r="W11" s="9"/>
      <c r="X11" s="9"/>
      <c r="Y11" s="9"/>
      <c r="Z11" s="9"/>
      <c r="AA11" s="9"/>
      <c r="AB11" s="9"/>
      <c r="AC11" s="9"/>
      <c r="AD11" s="1683"/>
      <c r="AE11" s="1682"/>
      <c r="AF11" s="289"/>
      <c r="AG11" s="77"/>
      <c r="AH11" s="293">
        <f t="shared" si="5"/>
        <v>0</v>
      </c>
      <c r="AI11" s="293">
        <f t="shared" si="1"/>
        <v>0</v>
      </c>
      <c r="AJ11" s="293">
        <f t="shared" si="1"/>
        <v>0</v>
      </c>
      <c r="AK11" s="293"/>
      <c r="AL11" s="293"/>
      <c r="AM11" s="293"/>
      <c r="AN11" s="293"/>
    </row>
    <row r="12" spans="1:40" ht="20.45" customHeight="1" x14ac:dyDescent="0.2">
      <c r="A12" s="1698"/>
      <c r="B12" s="1701"/>
      <c r="C12" s="42"/>
      <c r="D12" s="239">
        <f>'Team 1'!D12</f>
        <v>0</v>
      </c>
      <c r="E12" s="723"/>
      <c r="F12" s="723"/>
      <c r="G12" s="723"/>
      <c r="H12" s="839"/>
      <c r="I12" s="252" t="str">
        <f t="shared" si="2"/>
        <v xml:space="preserve"> </v>
      </c>
      <c r="J12" s="24" t="str">
        <f t="shared" si="3"/>
        <v>,</v>
      </c>
      <c r="K12" s="57">
        <f t="shared" si="0"/>
        <v>0</v>
      </c>
      <c r="L12" s="30" t="str">
        <f t="shared" si="4"/>
        <v>000100</v>
      </c>
      <c r="M12" s="51">
        <f t="shared" si="6"/>
        <v>0</v>
      </c>
      <c r="N12" s="1692"/>
      <c r="O12" s="1692"/>
      <c r="P12" s="1694"/>
      <c r="Q12" s="9"/>
      <c r="R12" s="9"/>
      <c r="S12" s="9"/>
      <c r="T12" s="9"/>
      <c r="U12" s="9"/>
      <c r="V12" s="9"/>
      <c r="W12" s="9"/>
      <c r="X12" s="9"/>
      <c r="Y12" s="9"/>
      <c r="Z12" s="9"/>
      <c r="AA12" s="9"/>
      <c r="AB12" s="9"/>
      <c r="AC12" s="9"/>
      <c r="AD12" s="1683"/>
      <c r="AE12" s="1682"/>
      <c r="AF12" s="289"/>
      <c r="AG12" s="77"/>
      <c r="AH12" s="293">
        <f t="shared" si="5"/>
        <v>0</v>
      </c>
      <c r="AI12" s="293">
        <f t="shared" si="1"/>
        <v>0</v>
      </c>
      <c r="AJ12" s="293">
        <f t="shared" si="1"/>
        <v>0</v>
      </c>
      <c r="AK12" s="293"/>
      <c r="AL12" s="293"/>
      <c r="AM12" s="293"/>
      <c r="AN12" s="293"/>
    </row>
    <row r="13" spans="1:40" ht="20.45" customHeight="1" x14ac:dyDescent="0.2">
      <c r="A13" s="1699"/>
      <c r="B13" s="1701"/>
      <c r="C13" s="42"/>
      <c r="D13" s="239">
        <f>'Team 1'!D13</f>
        <v>0</v>
      </c>
      <c r="E13" s="723"/>
      <c r="F13" s="723"/>
      <c r="G13" s="723"/>
      <c r="H13" s="839"/>
      <c r="I13" s="252" t="str">
        <f t="shared" si="2"/>
        <v xml:space="preserve"> </v>
      </c>
      <c r="J13" s="24" t="str">
        <f t="shared" si="3"/>
        <v>,</v>
      </c>
      <c r="K13" s="57">
        <f t="shared" si="0"/>
        <v>0</v>
      </c>
      <c r="L13" s="30" t="str">
        <f t="shared" si="4"/>
        <v>000100</v>
      </c>
      <c r="M13" s="51">
        <f t="shared" si="6"/>
        <v>0</v>
      </c>
      <c r="N13" s="1692"/>
      <c r="O13" s="1692"/>
      <c r="P13" s="1694"/>
      <c r="Q13" s="9"/>
      <c r="R13" s="9"/>
      <c r="S13" s="9"/>
      <c r="T13" s="9"/>
      <c r="U13" s="9"/>
      <c r="V13" s="9"/>
      <c r="W13" s="9"/>
      <c r="X13" s="9"/>
      <c r="Y13" s="9"/>
      <c r="Z13" s="9"/>
      <c r="AA13" s="9"/>
      <c r="AB13" s="9"/>
      <c r="AC13" s="9"/>
      <c r="AD13" s="1683"/>
      <c r="AE13" s="1682"/>
      <c r="AF13" s="289"/>
      <c r="AG13" s="77"/>
      <c r="AH13" s="293">
        <f t="shared" si="5"/>
        <v>0</v>
      </c>
      <c r="AI13" s="293">
        <f t="shared" si="1"/>
        <v>0</v>
      </c>
      <c r="AJ13" s="293">
        <f t="shared" si="1"/>
        <v>0</v>
      </c>
      <c r="AK13" s="293"/>
      <c r="AL13" s="293"/>
      <c r="AM13" s="293"/>
      <c r="AN13" s="293"/>
    </row>
    <row r="14" spans="1:40" ht="20.45" customHeight="1" x14ac:dyDescent="0.2">
      <c r="A14" s="1706">
        <v>5</v>
      </c>
      <c r="B14" s="1717" t="s">
        <v>46</v>
      </c>
      <c r="C14" s="44"/>
      <c r="D14" s="239">
        <f>'Team 1'!D14</f>
        <v>0</v>
      </c>
      <c r="E14" s="723"/>
      <c r="F14" s="723"/>
      <c r="G14" s="723"/>
      <c r="H14" s="839"/>
      <c r="I14" s="252" t="str">
        <f t="shared" si="2"/>
        <v xml:space="preserve"> </v>
      </c>
      <c r="J14" s="24" t="str">
        <f t="shared" si="3"/>
        <v>,</v>
      </c>
      <c r="K14" s="57">
        <f t="shared" si="0"/>
        <v>0</v>
      </c>
      <c r="L14" s="30" t="str">
        <f t="shared" si="4"/>
        <v>000100</v>
      </c>
      <c r="M14" s="51">
        <f t="shared" ref="M14:M21" si="7">IF(K14=0,0,IF(K14&lt;9,"TOO YOUNG",IF(K14&lt;14,"OK","NOT ELIGIBLE")))</f>
        <v>0</v>
      </c>
      <c r="N14" s="1692"/>
      <c r="O14" s="1692"/>
      <c r="P14" s="1694"/>
      <c r="Q14" s="9"/>
      <c r="R14" s="9"/>
      <c r="S14" s="9"/>
      <c r="T14" s="9"/>
      <c r="U14" s="9"/>
      <c r="V14" s="9"/>
      <c r="W14" s="9"/>
      <c r="X14" s="9"/>
      <c r="Y14" s="9"/>
      <c r="Z14" s="9"/>
      <c r="AA14" s="9"/>
      <c r="AB14" s="9"/>
      <c r="AC14" s="9"/>
      <c r="AD14" s="1683">
        <v>5</v>
      </c>
      <c r="AE14" s="1681" t="s">
        <v>46</v>
      </c>
      <c r="AF14" s="288"/>
      <c r="AG14" s="76"/>
      <c r="AH14" s="293">
        <f t="shared" si="5"/>
        <v>0</v>
      </c>
      <c r="AI14" s="293">
        <f t="shared" si="1"/>
        <v>0</v>
      </c>
      <c r="AJ14" s="293">
        <f t="shared" si="1"/>
        <v>0</v>
      </c>
      <c r="AK14" s="293"/>
      <c r="AL14" s="293"/>
      <c r="AM14" s="293"/>
      <c r="AN14" s="293"/>
    </row>
    <row r="15" spans="1:40" ht="20.45" customHeight="1" x14ac:dyDescent="0.2">
      <c r="A15" s="1707"/>
      <c r="B15" s="1718"/>
      <c r="C15" s="45"/>
      <c r="D15" s="239">
        <f>'Team 1'!D15</f>
        <v>0</v>
      </c>
      <c r="E15" s="723"/>
      <c r="F15" s="723"/>
      <c r="G15" s="723"/>
      <c r="H15" s="839"/>
      <c r="I15" s="252" t="str">
        <f t="shared" si="2"/>
        <v xml:space="preserve"> </v>
      </c>
      <c r="J15" s="24" t="str">
        <f t="shared" si="3"/>
        <v>,</v>
      </c>
      <c r="K15" s="57">
        <f t="shared" si="0"/>
        <v>0</v>
      </c>
      <c r="L15" s="30" t="str">
        <f t="shared" si="4"/>
        <v>000100</v>
      </c>
      <c r="M15" s="51">
        <f t="shared" si="7"/>
        <v>0</v>
      </c>
      <c r="N15" s="1692"/>
      <c r="O15" s="1692"/>
      <c r="P15" s="1694"/>
      <c r="Q15" s="9"/>
      <c r="R15" s="9"/>
      <c r="S15" s="9"/>
      <c r="T15" s="9"/>
      <c r="U15" s="9"/>
      <c r="V15" s="9"/>
      <c r="W15" s="9"/>
      <c r="X15" s="9"/>
      <c r="Y15" s="9"/>
      <c r="Z15" s="9"/>
      <c r="AA15" s="9"/>
      <c r="AB15" s="9"/>
      <c r="AC15" s="9"/>
      <c r="AD15" s="1683"/>
      <c r="AE15" s="1682"/>
      <c r="AF15" s="289"/>
      <c r="AG15" s="77"/>
      <c r="AH15" s="293">
        <f t="shared" si="5"/>
        <v>0</v>
      </c>
      <c r="AI15" s="293">
        <f t="shared" si="1"/>
        <v>0</v>
      </c>
      <c r="AJ15" s="293">
        <f t="shared" si="1"/>
        <v>0</v>
      </c>
      <c r="AK15" s="293"/>
      <c r="AL15" s="293"/>
      <c r="AM15" s="293"/>
      <c r="AN15" s="293"/>
    </row>
    <row r="16" spans="1:40" ht="20.45" customHeight="1" x14ac:dyDescent="0.2">
      <c r="A16" s="1707"/>
      <c r="B16" s="1718"/>
      <c r="C16" s="45"/>
      <c r="D16" s="239">
        <f>'Team 1'!D16</f>
        <v>0</v>
      </c>
      <c r="E16" s="723"/>
      <c r="F16" s="723"/>
      <c r="G16" s="723"/>
      <c r="H16" s="839"/>
      <c r="I16" s="252" t="str">
        <f t="shared" si="2"/>
        <v xml:space="preserve"> </v>
      </c>
      <c r="J16" s="24" t="str">
        <f t="shared" si="3"/>
        <v>,</v>
      </c>
      <c r="K16" s="57">
        <f t="shared" si="0"/>
        <v>0</v>
      </c>
      <c r="L16" s="30" t="str">
        <f t="shared" si="4"/>
        <v>000100</v>
      </c>
      <c r="M16" s="51">
        <f t="shared" si="7"/>
        <v>0</v>
      </c>
      <c r="N16" s="1692"/>
      <c r="O16" s="1692"/>
      <c r="P16" s="1694"/>
      <c r="Q16" s="9"/>
      <c r="R16" s="9"/>
      <c r="S16" s="9"/>
      <c r="T16" s="9"/>
      <c r="U16" s="9"/>
      <c r="V16" s="9"/>
      <c r="W16" s="9"/>
      <c r="X16" s="9"/>
      <c r="Y16" s="9"/>
      <c r="Z16" s="9"/>
      <c r="AA16" s="9"/>
      <c r="AB16" s="9"/>
      <c r="AC16" s="9"/>
      <c r="AD16" s="1683"/>
      <c r="AE16" s="1682"/>
      <c r="AF16" s="289"/>
      <c r="AG16" s="77"/>
      <c r="AH16" s="293">
        <f t="shared" si="5"/>
        <v>0</v>
      </c>
      <c r="AI16" s="293">
        <f t="shared" si="1"/>
        <v>0</v>
      </c>
      <c r="AJ16" s="293">
        <f t="shared" si="1"/>
        <v>0</v>
      </c>
      <c r="AK16" s="293"/>
      <c r="AL16" s="293"/>
      <c r="AM16" s="293"/>
      <c r="AN16" s="293"/>
    </row>
    <row r="17" spans="1:40" ht="20.45" customHeight="1" thickBot="1" x14ac:dyDescent="0.25">
      <c r="A17" s="1708"/>
      <c r="B17" s="1718"/>
      <c r="C17" s="45"/>
      <c r="D17" s="239">
        <f>'Team 1'!D17</f>
        <v>0</v>
      </c>
      <c r="E17" s="723"/>
      <c r="F17" s="723"/>
      <c r="G17" s="723"/>
      <c r="H17" s="839"/>
      <c r="I17" s="252" t="str">
        <f t="shared" si="2"/>
        <v xml:space="preserve"> </v>
      </c>
      <c r="J17" s="24" t="str">
        <f t="shared" si="3"/>
        <v>,</v>
      </c>
      <c r="K17" s="57">
        <f t="shared" si="0"/>
        <v>0</v>
      </c>
      <c r="L17" s="30" t="str">
        <f t="shared" si="4"/>
        <v>000100</v>
      </c>
      <c r="M17" s="51">
        <f t="shared" si="7"/>
        <v>0</v>
      </c>
      <c r="N17" s="1693"/>
      <c r="O17" s="1693"/>
      <c r="P17" s="1694"/>
      <c r="Q17" s="9"/>
      <c r="R17" s="9"/>
      <c r="S17" s="9"/>
      <c r="T17" s="9"/>
      <c r="U17" s="9"/>
      <c r="V17" s="9"/>
      <c r="W17" s="9"/>
      <c r="X17" s="9"/>
      <c r="Y17" s="9"/>
      <c r="Z17" s="9"/>
      <c r="AA17" s="9"/>
      <c r="AB17" s="9"/>
      <c r="AC17" s="9"/>
      <c r="AD17" s="1683"/>
      <c r="AE17" s="1682"/>
      <c r="AF17" s="289"/>
      <c r="AG17" s="77"/>
      <c r="AH17" s="293">
        <f t="shared" si="5"/>
        <v>0</v>
      </c>
      <c r="AI17" s="293">
        <f t="shared" si="1"/>
        <v>0</v>
      </c>
      <c r="AJ17" s="293">
        <f t="shared" si="1"/>
        <v>0</v>
      </c>
      <c r="AK17" s="293"/>
      <c r="AL17" s="293"/>
      <c r="AM17" s="293"/>
      <c r="AN17" s="293"/>
    </row>
    <row r="18" spans="1:40" ht="20.45" customHeight="1" thickTop="1" x14ac:dyDescent="0.2">
      <c r="A18" s="1706">
        <v>6</v>
      </c>
      <c r="B18" s="1717" t="s">
        <v>47</v>
      </c>
      <c r="C18" s="44"/>
      <c r="D18" s="239">
        <f>'Team 1'!D18</f>
        <v>0</v>
      </c>
      <c r="E18" s="723"/>
      <c r="F18" s="723"/>
      <c r="G18" s="723"/>
      <c r="H18" s="839"/>
      <c r="I18" s="252" t="str">
        <f t="shared" si="2"/>
        <v xml:space="preserve"> </v>
      </c>
      <c r="J18" s="24" t="str">
        <f t="shared" si="3"/>
        <v>,</v>
      </c>
      <c r="K18" s="57">
        <f t="shared" si="0"/>
        <v>0</v>
      </c>
      <c r="L18" s="30" t="str">
        <f t="shared" si="4"/>
        <v>000100</v>
      </c>
      <c r="M18" s="51">
        <f t="shared" si="7"/>
        <v>0</v>
      </c>
      <c r="N18" s="1675" t="s">
        <v>2753</v>
      </c>
      <c r="O18" s="1678" t="s">
        <v>2754</v>
      </c>
      <c r="P18" s="1684" t="s">
        <v>2834</v>
      </c>
      <c r="Q18" s="9"/>
      <c r="R18" s="9"/>
      <c r="S18" s="9"/>
      <c r="T18" s="9"/>
      <c r="U18" s="9"/>
      <c r="V18" s="9"/>
      <c r="W18" s="9"/>
      <c r="X18" s="9"/>
      <c r="Y18" s="9"/>
      <c r="Z18" s="9"/>
      <c r="AA18" s="9"/>
      <c r="AB18" s="9"/>
      <c r="AC18" s="9"/>
      <c r="AD18" s="1683">
        <v>6</v>
      </c>
      <c r="AE18" s="1681" t="s">
        <v>47</v>
      </c>
      <c r="AF18" s="288"/>
      <c r="AG18" s="76"/>
      <c r="AH18" s="293">
        <f t="shared" si="5"/>
        <v>0</v>
      </c>
      <c r="AI18" s="293">
        <f t="shared" si="1"/>
        <v>0</v>
      </c>
      <c r="AJ18" s="293">
        <f t="shared" si="1"/>
        <v>0</v>
      </c>
      <c r="AK18" s="293"/>
      <c r="AL18" s="293"/>
      <c r="AM18" s="293"/>
      <c r="AN18" s="293"/>
    </row>
    <row r="19" spans="1:40" ht="20.45" customHeight="1" x14ac:dyDescent="0.2">
      <c r="A19" s="1707"/>
      <c r="B19" s="1718"/>
      <c r="C19" s="45"/>
      <c r="D19" s="239">
        <f>'Team 1'!D19</f>
        <v>0</v>
      </c>
      <c r="E19" s="723"/>
      <c r="F19" s="723"/>
      <c r="G19" s="723"/>
      <c r="H19" s="839"/>
      <c r="I19" s="252" t="str">
        <f t="shared" si="2"/>
        <v xml:space="preserve"> </v>
      </c>
      <c r="J19" s="24" t="str">
        <f t="shared" si="3"/>
        <v>,</v>
      </c>
      <c r="K19" s="57">
        <f t="shared" si="0"/>
        <v>0</v>
      </c>
      <c r="L19" s="30" t="str">
        <f t="shared" si="4"/>
        <v>000100</v>
      </c>
      <c r="M19" s="51">
        <f t="shared" si="7"/>
        <v>0</v>
      </c>
      <c r="N19" s="1676"/>
      <c r="O19" s="1679"/>
      <c r="P19" s="1684"/>
      <c r="Q19" s="9"/>
      <c r="R19" s="9"/>
      <c r="S19" s="9"/>
      <c r="T19" s="9"/>
      <c r="U19" s="9"/>
      <c r="V19" s="9"/>
      <c r="W19" s="9"/>
      <c r="X19" s="9"/>
      <c r="Y19" s="9"/>
      <c r="Z19" s="9"/>
      <c r="AA19" s="9"/>
      <c r="AB19" s="9"/>
      <c r="AC19" s="9"/>
      <c r="AD19" s="1683"/>
      <c r="AE19" s="1682"/>
      <c r="AF19" s="289"/>
      <c r="AG19" s="77"/>
      <c r="AH19" s="293">
        <f t="shared" si="5"/>
        <v>0</v>
      </c>
      <c r="AI19" s="293">
        <f t="shared" si="1"/>
        <v>0</v>
      </c>
      <c r="AJ19" s="293">
        <f t="shared" si="1"/>
        <v>0</v>
      </c>
      <c r="AK19" s="293"/>
      <c r="AL19" s="293"/>
      <c r="AM19" s="293"/>
      <c r="AN19" s="293"/>
    </row>
    <row r="20" spans="1:40" ht="20.45" customHeight="1" x14ac:dyDescent="0.2">
      <c r="A20" s="1707"/>
      <c r="B20" s="1718"/>
      <c r="C20" s="45"/>
      <c r="D20" s="239">
        <f>'Team 1'!D20</f>
        <v>0</v>
      </c>
      <c r="E20" s="723"/>
      <c r="F20" s="723"/>
      <c r="G20" s="723"/>
      <c r="H20" s="839"/>
      <c r="I20" s="252" t="str">
        <f t="shared" si="2"/>
        <v xml:space="preserve"> </v>
      </c>
      <c r="J20" s="24" t="str">
        <f t="shared" si="3"/>
        <v>,</v>
      </c>
      <c r="K20" s="57">
        <f t="shared" si="0"/>
        <v>0</v>
      </c>
      <c r="L20" s="30" t="str">
        <f t="shared" si="4"/>
        <v>000100</v>
      </c>
      <c r="M20" s="51">
        <f t="shared" si="7"/>
        <v>0</v>
      </c>
      <c r="N20" s="1676"/>
      <c r="O20" s="1679"/>
      <c r="P20" s="1684"/>
      <c r="Q20" s="9"/>
      <c r="R20" s="9"/>
      <c r="S20" s="9"/>
      <c r="T20" s="9"/>
      <c r="U20" s="9"/>
      <c r="V20" s="9"/>
      <c r="W20" s="9"/>
      <c r="X20" s="9"/>
      <c r="Y20" s="9"/>
      <c r="Z20" s="9"/>
      <c r="AA20" s="9"/>
      <c r="AB20" s="9"/>
      <c r="AC20" s="9"/>
      <c r="AD20" s="1683"/>
      <c r="AE20" s="1682"/>
      <c r="AF20" s="289"/>
      <c r="AG20" s="77"/>
      <c r="AH20" s="293">
        <f t="shared" si="5"/>
        <v>0</v>
      </c>
      <c r="AI20" s="293">
        <f t="shared" si="5"/>
        <v>0</v>
      </c>
      <c r="AJ20" s="293">
        <f t="shared" si="5"/>
        <v>0</v>
      </c>
      <c r="AK20" s="293"/>
      <c r="AL20" s="293"/>
      <c r="AM20" s="293"/>
      <c r="AN20" s="293"/>
    </row>
    <row r="21" spans="1:40" ht="20.45" customHeight="1" thickBot="1" x14ac:dyDescent="0.25">
      <c r="A21" s="1708"/>
      <c r="B21" s="1718"/>
      <c r="C21" s="45"/>
      <c r="D21" s="239">
        <f>'Team 1'!D21</f>
        <v>0</v>
      </c>
      <c r="E21" s="723"/>
      <c r="F21" s="723"/>
      <c r="G21" s="723"/>
      <c r="H21" s="839"/>
      <c r="I21" s="252" t="str">
        <f t="shared" si="2"/>
        <v xml:space="preserve"> </v>
      </c>
      <c r="J21" s="24" t="str">
        <f t="shared" si="3"/>
        <v>,</v>
      </c>
      <c r="K21" s="57">
        <f t="shared" si="0"/>
        <v>0</v>
      </c>
      <c r="L21" s="30" t="str">
        <f t="shared" si="4"/>
        <v>000100</v>
      </c>
      <c r="M21" s="51">
        <f t="shared" si="7"/>
        <v>0</v>
      </c>
      <c r="N21" s="1677"/>
      <c r="O21" s="1680"/>
      <c r="P21" s="1684"/>
      <c r="Q21" s="9"/>
      <c r="R21" s="9"/>
      <c r="S21" s="9"/>
      <c r="T21" s="9"/>
      <c r="U21" s="9"/>
      <c r="V21" s="9"/>
      <c r="W21" s="9"/>
      <c r="X21" s="9"/>
      <c r="Y21" s="9"/>
      <c r="Z21" s="9"/>
      <c r="AA21" s="9"/>
      <c r="AB21" s="9"/>
      <c r="AC21" s="9"/>
      <c r="AD21" s="1683"/>
      <c r="AE21" s="1682"/>
      <c r="AF21" s="289"/>
      <c r="AG21" s="77"/>
      <c r="AH21" s="293">
        <f t="shared" si="5"/>
        <v>0</v>
      </c>
      <c r="AI21" s="293">
        <f t="shared" si="5"/>
        <v>0</v>
      </c>
      <c r="AJ21" s="293">
        <f t="shared" si="5"/>
        <v>0</v>
      </c>
      <c r="AK21" s="293"/>
      <c r="AL21" s="293"/>
      <c r="AM21" s="293"/>
      <c r="AN21" s="293"/>
    </row>
    <row r="22" spans="1:40" ht="20.45" customHeight="1" thickTop="1" x14ac:dyDescent="0.2">
      <c r="A22" s="1719">
        <v>7</v>
      </c>
      <c r="B22" s="1715" t="s">
        <v>58</v>
      </c>
      <c r="C22" s="46"/>
      <c r="D22" s="239">
        <f>'Team 1'!D22</f>
        <v>0</v>
      </c>
      <c r="E22" s="723"/>
      <c r="F22" s="723"/>
      <c r="G22" s="723"/>
      <c r="H22" s="839"/>
      <c r="I22" s="252" t="str">
        <f t="shared" si="2"/>
        <v xml:space="preserve"> </v>
      </c>
      <c r="J22" s="24" t="str">
        <f t="shared" si="3"/>
        <v>,</v>
      </c>
      <c r="K22" s="57">
        <f t="shared" si="0"/>
        <v>0</v>
      </c>
      <c r="L22" s="30" t="str">
        <f t="shared" si="4"/>
        <v>000100</v>
      </c>
      <c r="M22" s="51">
        <f t="shared" ref="M22:M29" si="8">IF(K22=0,0,IF(K22&lt;9,"TOO YOUNG",IF(K22&lt;16,"OK","NOT ELIGIBLE")))</f>
        <v>0</v>
      </c>
      <c r="N22" s="1728" t="str">
        <f>'Gala Setup'!S4</f>
        <v>NASL.2018</v>
      </c>
      <c r="O22" s="1728"/>
      <c r="P22" s="1728"/>
      <c r="Q22" s="9"/>
      <c r="R22" s="9"/>
      <c r="S22" s="9"/>
      <c r="T22" s="9"/>
      <c r="U22" s="9"/>
      <c r="V22" s="9"/>
      <c r="W22" s="9"/>
      <c r="X22" s="9"/>
      <c r="Y22" s="9"/>
      <c r="Z22" s="9"/>
      <c r="AA22" s="9"/>
      <c r="AB22" s="9"/>
      <c r="AC22" s="9"/>
      <c r="AD22" s="1683">
        <v>7</v>
      </c>
      <c r="AE22" s="1681" t="s">
        <v>58</v>
      </c>
      <c r="AF22" s="288"/>
      <c r="AG22" s="76"/>
      <c r="AH22" s="293">
        <f t="shared" si="5"/>
        <v>0</v>
      </c>
      <c r="AI22" s="293">
        <f t="shared" si="5"/>
        <v>0</v>
      </c>
      <c r="AJ22" s="293">
        <f t="shared" si="5"/>
        <v>0</v>
      </c>
      <c r="AK22" s="293"/>
      <c r="AL22" s="293"/>
      <c r="AM22" s="293"/>
      <c r="AN22" s="293"/>
    </row>
    <row r="23" spans="1:40" ht="20.45" customHeight="1" x14ac:dyDescent="0.2">
      <c r="A23" s="1720"/>
      <c r="B23" s="1716"/>
      <c r="C23" s="43"/>
      <c r="D23" s="239">
        <f>'Team 1'!D23</f>
        <v>0</v>
      </c>
      <c r="E23" s="723"/>
      <c r="F23" s="723"/>
      <c r="G23" s="723"/>
      <c r="H23" s="839"/>
      <c r="I23" s="252" t="str">
        <f t="shared" si="2"/>
        <v xml:space="preserve"> </v>
      </c>
      <c r="J23" s="24" t="str">
        <f t="shared" si="3"/>
        <v>,</v>
      </c>
      <c r="K23" s="57">
        <f t="shared" si="0"/>
        <v>0</v>
      </c>
      <c r="L23" s="30" t="str">
        <f t="shared" si="4"/>
        <v>000100</v>
      </c>
      <c r="M23" s="51">
        <f t="shared" si="8"/>
        <v>0</v>
      </c>
      <c r="N23" s="1728"/>
      <c r="O23" s="1728"/>
      <c r="P23" s="1728"/>
      <c r="Q23" s="9"/>
      <c r="R23" s="9"/>
      <c r="S23" s="9"/>
      <c r="T23" s="9"/>
      <c r="U23" s="9"/>
      <c r="V23" s="9"/>
      <c r="W23" s="9"/>
      <c r="X23" s="9"/>
      <c r="Y23" s="9"/>
      <c r="Z23" s="9"/>
      <c r="AA23" s="9"/>
      <c r="AB23" s="9"/>
      <c r="AC23" s="9"/>
      <c r="AD23" s="1683"/>
      <c r="AE23" s="1682"/>
      <c r="AF23" s="289"/>
      <c r="AG23" s="77"/>
      <c r="AH23" s="293">
        <f t="shared" si="5"/>
        <v>0</v>
      </c>
      <c r="AI23" s="293">
        <f t="shared" si="5"/>
        <v>0</v>
      </c>
      <c r="AJ23" s="293">
        <f t="shared" si="5"/>
        <v>0</v>
      </c>
      <c r="AK23" s="293"/>
      <c r="AL23" s="293"/>
      <c r="AM23" s="293"/>
      <c r="AN23" s="293"/>
    </row>
    <row r="24" spans="1:40" ht="20.45" customHeight="1" x14ac:dyDescent="0.2">
      <c r="A24" s="1720"/>
      <c r="B24" s="1716"/>
      <c r="C24" s="43"/>
      <c r="D24" s="239">
        <f>'Team 1'!D24</f>
        <v>0</v>
      </c>
      <c r="E24" s="723"/>
      <c r="F24" s="723"/>
      <c r="G24" s="723"/>
      <c r="H24" s="839"/>
      <c r="I24" s="252" t="str">
        <f t="shared" si="2"/>
        <v xml:space="preserve"> </v>
      </c>
      <c r="J24" s="24" t="str">
        <f t="shared" si="3"/>
        <v>,</v>
      </c>
      <c r="K24" s="57">
        <f t="shared" si="0"/>
        <v>0</v>
      </c>
      <c r="L24" s="30" t="str">
        <f t="shared" si="4"/>
        <v>000100</v>
      </c>
      <c r="M24" s="51">
        <f t="shared" si="8"/>
        <v>0</v>
      </c>
      <c r="N24" s="384"/>
      <c r="O24" s="94"/>
      <c r="P24" s="94"/>
      <c r="Q24" s="9"/>
      <c r="R24" s="9"/>
      <c r="S24" s="9"/>
      <c r="T24" s="9"/>
      <c r="U24" s="9"/>
      <c r="V24" s="9"/>
      <c r="W24" s="9"/>
      <c r="X24" s="9"/>
      <c r="Y24" s="9"/>
      <c r="Z24" s="9"/>
      <c r="AA24" s="9"/>
      <c r="AB24" s="9"/>
      <c r="AC24" s="9"/>
      <c r="AD24" s="1683"/>
      <c r="AE24" s="1682"/>
      <c r="AF24" s="289"/>
      <c r="AG24" s="77"/>
      <c r="AH24" s="293">
        <f t="shared" si="5"/>
        <v>0</v>
      </c>
      <c r="AI24" s="293">
        <f t="shared" si="5"/>
        <v>0</v>
      </c>
      <c r="AJ24" s="293">
        <f t="shared" si="5"/>
        <v>0</v>
      </c>
      <c r="AK24" s="293"/>
      <c r="AL24" s="293"/>
      <c r="AM24" s="293"/>
      <c r="AN24" s="293"/>
    </row>
    <row r="25" spans="1:40" ht="20.45" customHeight="1" x14ac:dyDescent="0.2">
      <c r="A25" s="1721"/>
      <c r="B25" s="1716"/>
      <c r="C25" s="43"/>
      <c r="D25" s="239">
        <f>'Team 1'!D25</f>
        <v>0</v>
      </c>
      <c r="E25" s="723"/>
      <c r="F25" s="723"/>
      <c r="G25" s="723"/>
      <c r="H25" s="839"/>
      <c r="I25" s="252" t="str">
        <f t="shared" si="2"/>
        <v xml:space="preserve"> </v>
      </c>
      <c r="J25" s="24" t="str">
        <f t="shared" si="3"/>
        <v>,</v>
      </c>
      <c r="K25" s="57">
        <f t="shared" si="0"/>
        <v>0</v>
      </c>
      <c r="L25" s="30" t="str">
        <f t="shared" si="4"/>
        <v>000100</v>
      </c>
      <c r="M25" s="51">
        <f t="shared" si="8"/>
        <v>0</v>
      </c>
      <c r="N25" s="384"/>
      <c r="O25" s="94"/>
      <c r="P25" s="94"/>
      <c r="Q25" s="9"/>
      <c r="R25" s="9"/>
      <c r="S25" s="9"/>
      <c r="T25" s="9"/>
      <c r="U25" s="9"/>
      <c r="V25" s="9"/>
      <c r="W25" s="9"/>
      <c r="X25" s="9"/>
      <c r="Y25" s="9"/>
      <c r="Z25" s="9"/>
      <c r="AA25" s="9"/>
      <c r="AB25" s="9"/>
      <c r="AC25" s="9"/>
      <c r="AD25" s="1683"/>
      <c r="AE25" s="1682"/>
      <c r="AF25" s="289"/>
      <c r="AG25" s="77"/>
      <c r="AH25" s="293">
        <f t="shared" si="5"/>
        <v>0</v>
      </c>
      <c r="AI25" s="293">
        <f t="shared" si="5"/>
        <v>0</v>
      </c>
      <c r="AJ25" s="293">
        <f t="shared" si="5"/>
        <v>0</v>
      </c>
      <c r="AK25" s="293"/>
      <c r="AL25" s="293"/>
      <c r="AM25" s="293"/>
      <c r="AN25" s="293"/>
    </row>
    <row r="26" spans="1:40" ht="20.45" customHeight="1" x14ac:dyDescent="0.2">
      <c r="A26" s="1719">
        <v>8</v>
      </c>
      <c r="B26" s="1715" t="s">
        <v>59</v>
      </c>
      <c r="C26" s="46"/>
      <c r="D26" s="239">
        <f>'Team 1'!D26</f>
        <v>0</v>
      </c>
      <c r="E26" s="723"/>
      <c r="F26" s="723"/>
      <c r="G26" s="723"/>
      <c r="H26" s="839"/>
      <c r="I26" s="252" t="str">
        <f t="shared" si="2"/>
        <v xml:space="preserve"> </v>
      </c>
      <c r="J26" s="24" t="str">
        <f t="shared" si="3"/>
        <v>,</v>
      </c>
      <c r="K26" s="57">
        <f t="shared" si="0"/>
        <v>0</v>
      </c>
      <c r="L26" s="30" t="str">
        <f t="shared" si="4"/>
        <v>000100</v>
      </c>
      <c r="M26" s="50">
        <f t="shared" si="8"/>
        <v>0</v>
      </c>
      <c r="N26" s="21"/>
      <c r="O26" s="94"/>
      <c r="P26" s="94"/>
      <c r="Q26" s="9"/>
      <c r="R26" s="9"/>
      <c r="S26" s="9"/>
      <c r="T26" s="9"/>
      <c r="U26" s="9"/>
      <c r="V26" s="9"/>
      <c r="W26" s="9"/>
      <c r="X26" s="9"/>
      <c r="Y26" s="9"/>
      <c r="Z26" s="9"/>
      <c r="AA26" s="9"/>
      <c r="AB26" s="9"/>
      <c r="AC26" s="9"/>
      <c r="AD26" s="1683">
        <v>8</v>
      </c>
      <c r="AE26" s="1681" t="s">
        <v>59</v>
      </c>
      <c r="AF26" s="288"/>
      <c r="AG26" s="76"/>
      <c r="AH26" s="293">
        <f t="shared" si="5"/>
        <v>0</v>
      </c>
      <c r="AI26" s="293">
        <f t="shared" si="5"/>
        <v>0</v>
      </c>
      <c r="AJ26" s="293">
        <f t="shared" si="5"/>
        <v>0</v>
      </c>
      <c r="AK26" s="293"/>
      <c r="AL26" s="293"/>
      <c r="AM26" s="293"/>
      <c r="AN26" s="293"/>
    </row>
    <row r="27" spans="1:40" ht="20.45" customHeight="1" x14ac:dyDescent="0.2">
      <c r="A27" s="1720"/>
      <c r="B27" s="1716"/>
      <c r="C27" s="43"/>
      <c r="D27" s="239">
        <f>'Team 1'!D27</f>
        <v>0</v>
      </c>
      <c r="E27" s="723"/>
      <c r="F27" s="723"/>
      <c r="G27" s="723"/>
      <c r="H27" s="839"/>
      <c r="I27" s="252" t="str">
        <f t="shared" si="2"/>
        <v xml:space="preserve"> </v>
      </c>
      <c r="J27" s="24" t="str">
        <f t="shared" si="3"/>
        <v>,</v>
      </c>
      <c r="K27" s="57">
        <f t="shared" si="0"/>
        <v>0</v>
      </c>
      <c r="L27" s="30" t="str">
        <f t="shared" si="4"/>
        <v>000100</v>
      </c>
      <c r="M27" s="50">
        <f t="shared" si="8"/>
        <v>0</v>
      </c>
      <c r="N27" s="21"/>
      <c r="O27" s="94"/>
      <c r="P27" s="94"/>
      <c r="Q27" s="9"/>
      <c r="R27" s="9"/>
      <c r="S27" s="9"/>
      <c r="T27" s="9"/>
      <c r="U27" s="9"/>
      <c r="V27" s="9"/>
      <c r="W27" s="9"/>
      <c r="X27" s="9"/>
      <c r="Y27" s="9"/>
      <c r="Z27" s="9"/>
      <c r="AA27" s="9"/>
      <c r="AB27" s="9"/>
      <c r="AC27" s="9"/>
      <c r="AD27" s="1683"/>
      <c r="AE27" s="1682"/>
      <c r="AF27" s="289"/>
      <c r="AG27" s="77"/>
      <c r="AH27" s="293">
        <f t="shared" si="5"/>
        <v>0</v>
      </c>
      <c r="AI27" s="293">
        <f t="shared" si="5"/>
        <v>0</v>
      </c>
      <c r="AJ27" s="293">
        <f t="shared" si="5"/>
        <v>0</v>
      </c>
      <c r="AK27" s="293"/>
      <c r="AL27" s="293"/>
      <c r="AM27" s="293"/>
      <c r="AN27" s="293"/>
    </row>
    <row r="28" spans="1:40" ht="20.45" customHeight="1" x14ac:dyDescent="0.2">
      <c r="A28" s="1720"/>
      <c r="B28" s="1716"/>
      <c r="C28" s="43"/>
      <c r="D28" s="239">
        <f>'Team 1'!D28</f>
        <v>0</v>
      </c>
      <c r="E28" s="723"/>
      <c r="F28" s="723"/>
      <c r="G28" s="723"/>
      <c r="H28" s="839"/>
      <c r="I28" s="252" t="str">
        <f t="shared" si="2"/>
        <v xml:space="preserve"> </v>
      </c>
      <c r="J28" s="24" t="str">
        <f t="shared" si="3"/>
        <v>,</v>
      </c>
      <c r="K28" s="57">
        <f t="shared" si="0"/>
        <v>0</v>
      </c>
      <c r="L28" s="30" t="str">
        <f t="shared" si="4"/>
        <v>000100</v>
      </c>
      <c r="M28" s="50">
        <f t="shared" si="8"/>
        <v>0</v>
      </c>
      <c r="N28" s="21"/>
      <c r="O28" s="94"/>
      <c r="P28" s="94"/>
      <c r="Q28" s="9"/>
      <c r="R28" s="9"/>
      <c r="S28" s="9"/>
      <c r="T28" s="9"/>
      <c r="U28" s="9"/>
      <c r="V28" s="9"/>
      <c r="W28" s="9"/>
      <c r="X28" s="9"/>
      <c r="Y28" s="9"/>
      <c r="Z28" s="9"/>
      <c r="AA28" s="9"/>
      <c r="AB28" s="9"/>
      <c r="AC28" s="9"/>
      <c r="AD28" s="1683"/>
      <c r="AE28" s="1682"/>
      <c r="AF28" s="289"/>
      <c r="AG28" s="77"/>
      <c r="AH28" s="293">
        <f t="shared" si="5"/>
        <v>0</v>
      </c>
      <c r="AI28" s="293">
        <f t="shared" si="5"/>
        <v>0</v>
      </c>
      <c r="AJ28" s="293">
        <f t="shared" si="5"/>
        <v>0</v>
      </c>
      <c r="AK28" s="293"/>
      <c r="AL28" s="293"/>
      <c r="AM28" s="293"/>
      <c r="AN28" s="293"/>
    </row>
    <row r="29" spans="1:40" ht="20.45" customHeight="1" x14ac:dyDescent="0.2">
      <c r="A29" s="1721"/>
      <c r="B29" s="1716"/>
      <c r="C29" s="43"/>
      <c r="D29" s="239">
        <f>'Team 1'!D29</f>
        <v>0</v>
      </c>
      <c r="E29" s="724"/>
      <c r="F29" s="723"/>
      <c r="G29" s="723"/>
      <c r="H29" s="839"/>
      <c r="I29" s="252" t="str">
        <f t="shared" si="2"/>
        <v xml:space="preserve"> </v>
      </c>
      <c r="J29" s="24" t="str">
        <f t="shared" si="3"/>
        <v>,</v>
      </c>
      <c r="K29" s="57">
        <f t="shared" si="0"/>
        <v>0</v>
      </c>
      <c r="L29" s="30" t="str">
        <f t="shared" si="4"/>
        <v>000100</v>
      </c>
      <c r="M29" s="50">
        <f t="shared" si="8"/>
        <v>0</v>
      </c>
      <c r="N29" s="21"/>
      <c r="O29" s="94"/>
      <c r="P29" s="94"/>
      <c r="Q29" s="9"/>
      <c r="R29" s="9"/>
      <c r="S29" s="9"/>
      <c r="T29" s="9"/>
      <c r="U29" s="9"/>
      <c r="V29" s="9"/>
      <c r="W29" s="9"/>
      <c r="X29" s="9"/>
      <c r="Y29" s="9"/>
      <c r="Z29" s="9"/>
      <c r="AA29" s="9"/>
      <c r="AB29" s="9"/>
      <c r="AC29" s="9"/>
      <c r="AD29" s="1683"/>
      <c r="AE29" s="1682"/>
      <c r="AF29" s="289"/>
      <c r="AG29" s="77"/>
      <c r="AH29" s="293">
        <f t="shared" si="5"/>
        <v>0</v>
      </c>
      <c r="AI29" s="293">
        <f t="shared" si="5"/>
        <v>0</v>
      </c>
      <c r="AJ29" s="293">
        <f t="shared" si="5"/>
        <v>0</v>
      </c>
      <c r="AK29" s="293"/>
      <c r="AL29" s="293"/>
      <c r="AM29" s="293"/>
      <c r="AN29" s="293"/>
    </row>
    <row r="30" spans="1:40" ht="20.45" customHeight="1" x14ac:dyDescent="0.2">
      <c r="A30" s="1709">
        <v>9</v>
      </c>
      <c r="B30" s="1710" t="s">
        <v>72</v>
      </c>
      <c r="C30" s="47"/>
      <c r="D30" s="239">
        <f>'Team 1'!D30</f>
        <v>0</v>
      </c>
      <c r="E30" s="723"/>
      <c r="F30" s="723"/>
      <c r="G30" s="723"/>
      <c r="H30" s="839"/>
      <c r="I30" s="252" t="str">
        <f t="shared" si="2"/>
        <v xml:space="preserve"> </v>
      </c>
      <c r="J30" s="24" t="str">
        <f t="shared" si="3"/>
        <v>,</v>
      </c>
      <c r="K30" s="57">
        <f t="shared" si="0"/>
        <v>0</v>
      </c>
      <c r="L30" s="30" t="str">
        <f t="shared" si="4"/>
        <v>000100</v>
      </c>
      <c r="M30" s="31">
        <f t="shared" ref="M30:M37" si="9">IF(K30=0,0,IF(K30&lt;9,"TOO YOUNG",IF(K30&lt;60,"OK","BIT OLD MAYBE")))</f>
        <v>0</v>
      </c>
      <c r="N30" s="21"/>
      <c r="O30" s="94"/>
      <c r="P30" s="94"/>
      <c r="Q30" s="9"/>
      <c r="R30" s="9"/>
      <c r="S30" s="9"/>
      <c r="T30" s="9"/>
      <c r="U30" s="9"/>
      <c r="V30" s="9"/>
      <c r="W30" s="9"/>
      <c r="X30" s="9"/>
      <c r="Y30" s="9"/>
      <c r="Z30" s="9"/>
      <c r="AA30" s="9"/>
      <c r="AB30" s="9"/>
      <c r="AC30" s="9"/>
      <c r="AD30" s="1683">
        <v>9</v>
      </c>
      <c r="AE30" s="1681" t="s">
        <v>72</v>
      </c>
      <c r="AF30" s="288"/>
      <c r="AG30" s="76"/>
      <c r="AH30" s="293">
        <f t="shared" si="5"/>
        <v>0</v>
      </c>
      <c r="AI30" s="293">
        <f t="shared" si="5"/>
        <v>0</v>
      </c>
      <c r="AJ30" s="293">
        <f t="shared" si="5"/>
        <v>0</v>
      </c>
      <c r="AK30" s="293"/>
      <c r="AL30" s="293"/>
      <c r="AM30" s="293"/>
      <c r="AN30" s="293"/>
    </row>
    <row r="31" spans="1:40" ht="20.45" customHeight="1" x14ac:dyDescent="0.2">
      <c r="A31" s="1709"/>
      <c r="B31" s="1711"/>
      <c r="C31" s="48"/>
      <c r="D31" s="239">
        <f>'Team 1'!D31</f>
        <v>0</v>
      </c>
      <c r="E31" s="723"/>
      <c r="F31" s="723"/>
      <c r="G31" s="723"/>
      <c r="H31" s="839"/>
      <c r="I31" s="252" t="str">
        <f t="shared" si="2"/>
        <v xml:space="preserve"> </v>
      </c>
      <c r="J31" s="24" t="str">
        <f t="shared" si="3"/>
        <v>,</v>
      </c>
      <c r="K31" s="57">
        <f t="shared" si="0"/>
        <v>0</v>
      </c>
      <c r="L31" s="30" t="str">
        <f t="shared" si="4"/>
        <v>000100</v>
      </c>
      <c r="M31" s="31">
        <f t="shared" si="9"/>
        <v>0</v>
      </c>
      <c r="N31" s="21"/>
      <c r="O31" s="94"/>
      <c r="P31" s="94"/>
      <c r="Q31" s="9"/>
      <c r="R31" s="9"/>
      <c r="S31" s="9"/>
      <c r="T31" s="9"/>
      <c r="U31" s="9"/>
      <c r="V31" s="9"/>
      <c r="W31" s="9"/>
      <c r="X31" s="9"/>
      <c r="Y31" s="9"/>
      <c r="Z31" s="9"/>
      <c r="AA31" s="9"/>
      <c r="AB31" s="9"/>
      <c r="AC31" s="9"/>
      <c r="AD31" s="1683"/>
      <c r="AE31" s="1682"/>
      <c r="AF31" s="289"/>
      <c r="AG31" s="77"/>
      <c r="AH31" s="293">
        <f t="shared" si="5"/>
        <v>0</v>
      </c>
      <c r="AI31" s="293">
        <f t="shared" si="5"/>
        <v>0</v>
      </c>
      <c r="AJ31" s="293">
        <f t="shared" si="5"/>
        <v>0</v>
      </c>
      <c r="AK31" s="293"/>
      <c r="AL31" s="293"/>
      <c r="AM31" s="293"/>
      <c r="AN31" s="293"/>
    </row>
    <row r="32" spans="1:40" ht="20.45" customHeight="1" x14ac:dyDescent="0.2">
      <c r="A32" s="1709"/>
      <c r="B32" s="1711"/>
      <c r="C32" s="48"/>
      <c r="D32" s="239">
        <f>'Team 1'!D32</f>
        <v>0</v>
      </c>
      <c r="E32" s="723"/>
      <c r="F32" s="723"/>
      <c r="G32" s="723"/>
      <c r="H32" s="839"/>
      <c r="I32" s="252" t="str">
        <f t="shared" si="2"/>
        <v xml:space="preserve"> </v>
      </c>
      <c r="J32" s="24" t="str">
        <f t="shared" si="3"/>
        <v>,</v>
      </c>
      <c r="K32" s="57">
        <f t="shared" si="0"/>
        <v>0</v>
      </c>
      <c r="L32" s="30" t="str">
        <f t="shared" si="4"/>
        <v>000100</v>
      </c>
      <c r="M32" s="31">
        <f t="shared" si="9"/>
        <v>0</v>
      </c>
      <c r="N32" s="21"/>
      <c r="O32" s="94"/>
      <c r="P32" s="94"/>
      <c r="Q32" s="9"/>
      <c r="R32" s="9"/>
      <c r="S32" s="9"/>
      <c r="T32" s="9"/>
      <c r="U32" s="9"/>
      <c r="V32" s="9"/>
      <c r="W32" s="9"/>
      <c r="X32" s="9"/>
      <c r="Y32" s="9"/>
      <c r="Z32" s="9"/>
      <c r="AA32" s="9"/>
      <c r="AB32" s="9"/>
      <c r="AC32" s="9"/>
      <c r="AD32" s="1683"/>
      <c r="AE32" s="1682"/>
      <c r="AF32" s="289"/>
      <c r="AG32" s="77"/>
      <c r="AH32" s="293">
        <f t="shared" si="5"/>
        <v>0</v>
      </c>
      <c r="AI32" s="293">
        <f t="shared" si="5"/>
        <v>0</v>
      </c>
      <c r="AJ32" s="293">
        <f t="shared" si="5"/>
        <v>0</v>
      </c>
      <c r="AK32" s="293"/>
      <c r="AL32" s="293"/>
      <c r="AM32" s="293"/>
      <c r="AN32" s="293"/>
    </row>
    <row r="33" spans="1:40" ht="20.45" customHeight="1" x14ac:dyDescent="0.2">
      <c r="A33" s="1709"/>
      <c r="B33" s="1711"/>
      <c r="C33" s="48"/>
      <c r="D33" s="239">
        <f>'Team 1'!D33</f>
        <v>0</v>
      </c>
      <c r="E33" s="723"/>
      <c r="F33" s="723"/>
      <c r="G33" s="723"/>
      <c r="H33" s="839"/>
      <c r="I33" s="252" t="str">
        <f t="shared" si="2"/>
        <v xml:space="preserve"> </v>
      </c>
      <c r="J33" s="24" t="str">
        <f t="shared" si="3"/>
        <v>,</v>
      </c>
      <c r="K33" s="57">
        <f t="shared" si="0"/>
        <v>0</v>
      </c>
      <c r="L33" s="30" t="str">
        <f t="shared" si="4"/>
        <v>000100</v>
      </c>
      <c r="M33" s="31">
        <f t="shared" si="9"/>
        <v>0</v>
      </c>
      <c r="N33" s="21"/>
      <c r="O33" s="94"/>
      <c r="P33" s="94"/>
      <c r="Q33" s="9"/>
      <c r="R33" s="9"/>
      <c r="S33" s="9"/>
      <c r="T33" s="9"/>
      <c r="U33" s="9"/>
      <c r="V33" s="9"/>
      <c r="W33" s="9"/>
      <c r="X33" s="9"/>
      <c r="Y33" s="9"/>
      <c r="Z33" s="9"/>
      <c r="AA33" s="9"/>
      <c r="AB33" s="9"/>
      <c r="AC33" s="9"/>
      <c r="AD33" s="1683"/>
      <c r="AE33" s="1682"/>
      <c r="AF33" s="289"/>
      <c r="AG33" s="77"/>
      <c r="AH33" s="293">
        <f t="shared" si="5"/>
        <v>0</v>
      </c>
      <c r="AI33" s="293">
        <f t="shared" si="5"/>
        <v>0</v>
      </c>
      <c r="AJ33" s="293">
        <f t="shared" si="5"/>
        <v>0</v>
      </c>
      <c r="AK33" s="293"/>
      <c r="AL33" s="293"/>
      <c r="AM33" s="293"/>
      <c r="AN33" s="293"/>
    </row>
    <row r="34" spans="1:40" ht="20.45" customHeight="1" x14ac:dyDescent="0.2">
      <c r="A34" s="1709">
        <v>10</v>
      </c>
      <c r="B34" s="1710" t="s">
        <v>73</v>
      </c>
      <c r="C34" s="47"/>
      <c r="D34" s="239">
        <f>'Team 1'!D34</f>
        <v>0</v>
      </c>
      <c r="E34" s="723"/>
      <c r="F34" s="723"/>
      <c r="G34" s="723"/>
      <c r="H34" s="839"/>
      <c r="I34" s="252" t="str">
        <f t="shared" si="2"/>
        <v xml:space="preserve"> </v>
      </c>
      <c r="J34" s="24" t="str">
        <f t="shared" si="3"/>
        <v>,</v>
      </c>
      <c r="K34" s="57">
        <f t="shared" si="0"/>
        <v>0</v>
      </c>
      <c r="L34" s="30" t="str">
        <f t="shared" si="4"/>
        <v>000100</v>
      </c>
      <c r="M34" s="31">
        <f t="shared" si="9"/>
        <v>0</v>
      </c>
      <c r="N34" s="21"/>
      <c r="O34" s="94"/>
      <c r="P34" s="94"/>
      <c r="Q34" s="9"/>
      <c r="R34" s="9"/>
      <c r="S34" s="9"/>
      <c r="T34" s="9"/>
      <c r="U34" s="9"/>
      <c r="V34" s="9"/>
      <c r="W34" s="9"/>
      <c r="X34" s="9"/>
      <c r="Y34" s="9"/>
      <c r="Z34" s="9"/>
      <c r="AA34" s="9"/>
      <c r="AB34" s="9"/>
      <c r="AC34" s="9"/>
      <c r="AD34" s="1683">
        <v>10</v>
      </c>
      <c r="AE34" s="1681" t="s">
        <v>73</v>
      </c>
      <c r="AF34" s="288"/>
      <c r="AG34" s="76"/>
      <c r="AH34" s="293">
        <f t="shared" si="5"/>
        <v>0</v>
      </c>
      <c r="AI34" s="293">
        <f t="shared" si="5"/>
        <v>0</v>
      </c>
      <c r="AJ34" s="293">
        <f t="shared" si="5"/>
        <v>0</v>
      </c>
      <c r="AK34" s="293"/>
      <c r="AL34" s="293"/>
      <c r="AM34" s="293"/>
      <c r="AN34" s="293"/>
    </row>
    <row r="35" spans="1:40" ht="20.45" customHeight="1" x14ac:dyDescent="0.2">
      <c r="A35" s="1709"/>
      <c r="B35" s="1711"/>
      <c r="C35" s="48"/>
      <c r="D35" s="239">
        <f>'Team 1'!D35</f>
        <v>0</v>
      </c>
      <c r="E35" s="723"/>
      <c r="F35" s="723"/>
      <c r="G35" s="723"/>
      <c r="H35" s="839"/>
      <c r="I35" s="252" t="str">
        <f t="shared" si="2"/>
        <v xml:space="preserve"> </v>
      </c>
      <c r="J35" s="24" t="str">
        <f t="shared" si="3"/>
        <v>,</v>
      </c>
      <c r="K35" s="57">
        <f t="shared" si="0"/>
        <v>0</v>
      </c>
      <c r="L35" s="30" t="str">
        <f t="shared" si="4"/>
        <v>000100</v>
      </c>
      <c r="M35" s="31">
        <f t="shared" si="9"/>
        <v>0</v>
      </c>
      <c r="N35" s="9"/>
      <c r="O35" s="94"/>
      <c r="P35" s="94"/>
      <c r="Q35" s="9"/>
      <c r="R35" s="9"/>
      <c r="S35" s="9"/>
      <c r="T35" s="9"/>
      <c r="U35" s="9"/>
      <c r="V35" s="9"/>
      <c r="W35" s="9"/>
      <c r="X35" s="9"/>
      <c r="Y35" s="9"/>
      <c r="Z35" s="9"/>
      <c r="AA35" s="9"/>
      <c r="AB35" s="9"/>
      <c r="AC35" s="9"/>
      <c r="AD35" s="1683"/>
      <c r="AE35" s="1682"/>
      <c r="AF35" s="289"/>
      <c r="AG35" s="77"/>
      <c r="AH35" s="293">
        <f t="shared" si="5"/>
        <v>0</v>
      </c>
      <c r="AI35" s="293">
        <f t="shared" si="5"/>
        <v>0</v>
      </c>
      <c r="AJ35" s="293">
        <f t="shared" si="5"/>
        <v>0</v>
      </c>
      <c r="AK35" s="293"/>
      <c r="AL35" s="293"/>
      <c r="AM35" s="293"/>
      <c r="AN35" s="293"/>
    </row>
    <row r="36" spans="1:40" ht="20.45" customHeight="1" x14ac:dyDescent="0.2">
      <c r="A36" s="1709"/>
      <c r="B36" s="1711"/>
      <c r="C36" s="48"/>
      <c r="D36" s="239">
        <f>'Team 1'!D36</f>
        <v>0</v>
      </c>
      <c r="E36" s="723"/>
      <c r="F36" s="723"/>
      <c r="G36" s="723"/>
      <c r="H36" s="839"/>
      <c r="I36" s="252" t="str">
        <f t="shared" si="2"/>
        <v xml:space="preserve"> </v>
      </c>
      <c r="J36" s="24" t="str">
        <f t="shared" si="3"/>
        <v>,</v>
      </c>
      <c r="K36" s="57">
        <f t="shared" ref="K36:K67" si="10">IF(H36=0,0,IF(COUNTBLANK(H36)=1,"",ROUNDDOWN((K$2-H36)/365.25,0)))</f>
        <v>0</v>
      </c>
      <c r="L36" s="30" t="str">
        <f t="shared" si="4"/>
        <v>000100</v>
      </c>
      <c r="M36" s="31">
        <f t="shared" si="9"/>
        <v>0</v>
      </c>
      <c r="N36" s="9"/>
      <c r="O36" s="94"/>
      <c r="P36" s="94"/>
      <c r="Q36" s="9"/>
      <c r="R36" s="9"/>
      <c r="S36" s="9"/>
      <c r="T36" s="9"/>
      <c r="U36" s="9"/>
      <c r="V36" s="9"/>
      <c r="W36" s="9"/>
      <c r="X36" s="9"/>
      <c r="Y36" s="9"/>
      <c r="Z36" s="9"/>
      <c r="AA36" s="9"/>
      <c r="AB36" s="9"/>
      <c r="AC36" s="9"/>
      <c r="AD36" s="1683"/>
      <c r="AE36" s="1682"/>
      <c r="AF36" s="289"/>
      <c r="AG36" s="77"/>
      <c r="AH36" s="293">
        <f t="shared" si="5"/>
        <v>0</v>
      </c>
      <c r="AI36" s="293">
        <f t="shared" si="5"/>
        <v>0</v>
      </c>
      <c r="AJ36" s="293">
        <f t="shared" si="5"/>
        <v>0</v>
      </c>
      <c r="AK36" s="293"/>
      <c r="AL36" s="293"/>
      <c r="AM36" s="293"/>
      <c r="AN36" s="293"/>
    </row>
    <row r="37" spans="1:40" ht="20.45" customHeight="1" x14ac:dyDescent="0.2">
      <c r="A37" s="1709"/>
      <c r="B37" s="1711"/>
      <c r="C37" s="48"/>
      <c r="D37" s="239">
        <f>'Team 1'!D37</f>
        <v>0</v>
      </c>
      <c r="E37" s="723"/>
      <c r="F37" s="723"/>
      <c r="G37" s="723"/>
      <c r="H37" s="839"/>
      <c r="I37" s="252" t="str">
        <f t="shared" si="2"/>
        <v xml:space="preserve"> </v>
      </c>
      <c r="J37" s="24" t="str">
        <f t="shared" si="3"/>
        <v>,</v>
      </c>
      <c r="K37" s="57">
        <f t="shared" si="10"/>
        <v>0</v>
      </c>
      <c r="L37" s="30" t="str">
        <f t="shared" si="4"/>
        <v>000100</v>
      </c>
      <c r="M37" s="31">
        <f t="shared" si="9"/>
        <v>0</v>
      </c>
      <c r="N37" s="9"/>
      <c r="O37" s="94"/>
      <c r="P37" s="94"/>
      <c r="Q37" s="9"/>
      <c r="R37" s="9"/>
      <c r="S37" s="9"/>
      <c r="T37" s="9"/>
      <c r="U37" s="9"/>
      <c r="V37" s="9"/>
      <c r="W37" s="9"/>
      <c r="X37" s="9"/>
      <c r="Y37" s="9"/>
      <c r="Z37" s="9"/>
      <c r="AA37" s="9"/>
      <c r="AB37" s="9"/>
      <c r="AC37" s="9"/>
      <c r="AD37" s="1683"/>
      <c r="AE37" s="1682"/>
      <c r="AF37" s="289"/>
      <c r="AG37" s="77"/>
      <c r="AH37" s="293">
        <f t="shared" si="5"/>
        <v>0</v>
      </c>
      <c r="AI37" s="293">
        <f t="shared" si="5"/>
        <v>0</v>
      </c>
      <c r="AJ37" s="293">
        <f t="shared" si="5"/>
        <v>0</v>
      </c>
      <c r="AK37" s="293"/>
      <c r="AL37" s="293"/>
      <c r="AM37" s="293"/>
      <c r="AN37" s="293"/>
    </row>
    <row r="38" spans="1:40" ht="20.45" customHeight="1" x14ac:dyDescent="0.2">
      <c r="A38" s="33">
        <v>11</v>
      </c>
      <c r="B38" s="34" t="s">
        <v>36</v>
      </c>
      <c r="C38" s="34" t="s">
        <v>94</v>
      </c>
      <c r="D38" s="239">
        <f>'Team 1'!D38</f>
        <v>13</v>
      </c>
      <c r="E38" s="722"/>
      <c r="F38" s="722"/>
      <c r="G38" s="722"/>
      <c r="H38" s="842"/>
      <c r="I38" s="252" t="str">
        <f t="shared" si="2"/>
        <v xml:space="preserve"> </v>
      </c>
      <c r="J38" s="24" t="str">
        <f t="shared" si="3"/>
        <v>,</v>
      </c>
      <c r="K38" s="57">
        <f t="shared" si="10"/>
        <v>0</v>
      </c>
      <c r="L38" s="30" t="str">
        <f t="shared" si="4"/>
        <v>000100</v>
      </c>
      <c r="M38" s="50">
        <f>IF(K38=0,0,IF(K38&lt;10,"TOO YOUNG",IF(K38&lt;12,"OK","NOT ELIGIBLE")))</f>
        <v>0</v>
      </c>
      <c r="N38" s="9"/>
      <c r="O38" s="94"/>
      <c r="P38" s="94"/>
      <c r="Q38" s="9"/>
      <c r="R38" s="9"/>
      <c r="S38" s="9"/>
      <c r="T38" s="9"/>
      <c r="U38" s="9"/>
      <c r="V38" s="9"/>
      <c r="W38" s="9"/>
      <c r="X38" s="9"/>
      <c r="Y38" s="9"/>
      <c r="Z38" s="9"/>
      <c r="AA38" s="9"/>
      <c r="AB38" s="9"/>
      <c r="AC38" s="9"/>
      <c r="AD38" s="290">
        <v>11</v>
      </c>
      <c r="AE38" s="72" t="s">
        <v>36</v>
      </c>
      <c r="AF38" s="72" t="s">
        <v>94</v>
      </c>
      <c r="AG38" s="73">
        <v>13</v>
      </c>
      <c r="AH38" s="293">
        <f t="shared" si="5"/>
        <v>0</v>
      </c>
      <c r="AI38" s="293">
        <f t="shared" si="5"/>
        <v>0</v>
      </c>
      <c r="AJ38" s="293">
        <f t="shared" si="5"/>
        <v>0</v>
      </c>
      <c r="AK38" s="293"/>
      <c r="AL38" s="293"/>
      <c r="AM38" s="293"/>
      <c r="AN38" s="293"/>
    </row>
    <row r="39" spans="1:40" ht="20.45" customHeight="1" x14ac:dyDescent="0.2">
      <c r="A39" s="33">
        <v>12</v>
      </c>
      <c r="B39" s="34" t="s">
        <v>37</v>
      </c>
      <c r="C39" s="34" t="s">
        <v>95</v>
      </c>
      <c r="D39" s="239">
        <f>'Team 1'!D39</f>
        <v>13</v>
      </c>
      <c r="E39" s="722"/>
      <c r="F39" s="722"/>
      <c r="G39" s="722"/>
      <c r="H39" s="842"/>
      <c r="I39" s="252" t="str">
        <f t="shared" si="2"/>
        <v xml:space="preserve"> </v>
      </c>
      <c r="J39" s="24" t="str">
        <f t="shared" si="3"/>
        <v>,</v>
      </c>
      <c r="K39" s="57">
        <f t="shared" si="10"/>
        <v>0</v>
      </c>
      <c r="L39" s="30" t="str">
        <f t="shared" si="4"/>
        <v>000100</v>
      </c>
      <c r="M39" s="50">
        <f>IF(K39=0,0,IF(K39&lt;10,"TOO YOUNG",IF(K39&lt;12,"OK","NOT ELIGIBLE")))</f>
        <v>0</v>
      </c>
      <c r="N39" s="9"/>
      <c r="O39" s="94"/>
      <c r="P39" s="94"/>
      <c r="Q39" s="9"/>
      <c r="R39" s="9"/>
      <c r="S39" s="9"/>
      <c r="T39" s="9"/>
      <c r="U39" s="9"/>
      <c r="V39" s="9"/>
      <c r="W39" s="9"/>
      <c r="X39" s="9"/>
      <c r="Y39" s="9"/>
      <c r="Z39" s="9"/>
      <c r="AA39" s="9"/>
      <c r="AB39" s="9"/>
      <c r="AC39" s="9"/>
      <c r="AD39" s="290">
        <v>12</v>
      </c>
      <c r="AE39" s="72" t="s">
        <v>37</v>
      </c>
      <c r="AF39" s="72" t="s">
        <v>95</v>
      </c>
      <c r="AG39" s="73">
        <v>13</v>
      </c>
      <c r="AH39" s="293">
        <f t="shared" si="5"/>
        <v>0</v>
      </c>
      <c r="AI39" s="293">
        <f t="shared" si="5"/>
        <v>0</v>
      </c>
      <c r="AJ39" s="293">
        <f t="shared" si="5"/>
        <v>0</v>
      </c>
      <c r="AK39" s="293"/>
      <c r="AL39" s="293"/>
      <c r="AM39" s="293"/>
      <c r="AN39" s="293"/>
    </row>
    <row r="40" spans="1:40" ht="20.45" customHeight="1" x14ac:dyDescent="0.2">
      <c r="A40" s="35">
        <v>13</v>
      </c>
      <c r="B40" s="36" t="s">
        <v>48</v>
      </c>
      <c r="C40" s="36" t="s">
        <v>94</v>
      </c>
      <c r="D40" s="239">
        <f>'Team 1'!D40</f>
        <v>8</v>
      </c>
      <c r="E40" s="722"/>
      <c r="F40" s="722"/>
      <c r="G40" s="722"/>
      <c r="H40" s="842"/>
      <c r="I40" s="252" t="str">
        <f t="shared" si="2"/>
        <v xml:space="preserve"> </v>
      </c>
      <c r="J40" s="24" t="str">
        <f t="shared" si="3"/>
        <v>,</v>
      </c>
      <c r="K40" s="57">
        <f t="shared" si="10"/>
        <v>0</v>
      </c>
      <c r="L40" s="30" t="str">
        <f t="shared" si="4"/>
        <v>000100</v>
      </c>
      <c r="M40" s="50">
        <f>IF(K40=0,0,IF(K40&lt;9,"TOO YOUNG",IF(K40&lt;14,"OK","NOT ELIGIBLE")))</f>
        <v>0</v>
      </c>
      <c r="N40" s="9"/>
      <c r="O40" s="94"/>
      <c r="P40" s="94"/>
      <c r="Q40" s="9"/>
      <c r="R40" s="9"/>
      <c r="S40" s="9"/>
      <c r="T40" s="9"/>
      <c r="U40" s="9"/>
      <c r="V40" s="9"/>
      <c r="W40" s="9"/>
      <c r="X40" s="9"/>
      <c r="Y40" s="9"/>
      <c r="Z40" s="9"/>
      <c r="AA40" s="9"/>
      <c r="AB40" s="9"/>
      <c r="AC40" s="9"/>
      <c r="AD40" s="290">
        <v>13</v>
      </c>
      <c r="AE40" s="72" t="s">
        <v>48</v>
      </c>
      <c r="AF40" s="72" t="s">
        <v>94</v>
      </c>
      <c r="AG40" s="73">
        <v>8</v>
      </c>
      <c r="AH40" s="293">
        <f t="shared" si="5"/>
        <v>0</v>
      </c>
      <c r="AI40" s="293">
        <f t="shared" si="5"/>
        <v>0</v>
      </c>
      <c r="AJ40" s="293">
        <f t="shared" si="5"/>
        <v>0</v>
      </c>
      <c r="AK40" s="293"/>
      <c r="AL40" s="293"/>
      <c r="AM40" s="293"/>
      <c r="AN40" s="293"/>
    </row>
    <row r="41" spans="1:40" ht="20.45" customHeight="1" x14ac:dyDescent="0.2">
      <c r="A41" s="35">
        <v>14</v>
      </c>
      <c r="B41" s="36" t="s">
        <v>49</v>
      </c>
      <c r="C41" s="36" t="s">
        <v>95</v>
      </c>
      <c r="D41" s="239">
        <f>'Team 1'!D41</f>
        <v>8</v>
      </c>
      <c r="E41" s="722"/>
      <c r="F41" s="722"/>
      <c r="G41" s="722"/>
      <c r="H41" s="842"/>
      <c r="I41" s="252" t="str">
        <f t="shared" si="2"/>
        <v xml:space="preserve"> </v>
      </c>
      <c r="J41" s="24" t="str">
        <f t="shared" si="3"/>
        <v>,</v>
      </c>
      <c r="K41" s="57">
        <f t="shared" si="10"/>
        <v>0</v>
      </c>
      <c r="L41" s="30" t="str">
        <f t="shared" si="4"/>
        <v>000100</v>
      </c>
      <c r="M41" s="50">
        <f>IF(K41=0,0,IF(K41&lt;9,"TOO YOUNG",IF(K41&lt;14,"OK","NOT ELIGIBLE")))</f>
        <v>0</v>
      </c>
      <c r="N41" s="9"/>
      <c r="O41" s="94"/>
      <c r="P41" s="94"/>
      <c r="Q41" s="9"/>
      <c r="R41" s="9"/>
      <c r="S41" s="9"/>
      <c r="T41" s="9"/>
      <c r="U41" s="9"/>
      <c r="V41" s="9"/>
      <c r="W41" s="9"/>
      <c r="X41" s="9"/>
      <c r="Y41" s="9"/>
      <c r="Z41" s="9"/>
      <c r="AA41" s="9"/>
      <c r="AB41" s="9"/>
      <c r="AC41" s="9"/>
      <c r="AD41" s="290">
        <v>14</v>
      </c>
      <c r="AE41" s="72" t="s">
        <v>49</v>
      </c>
      <c r="AF41" s="72" t="s">
        <v>95</v>
      </c>
      <c r="AG41" s="73">
        <v>8</v>
      </c>
      <c r="AH41" s="293">
        <f t="shared" si="5"/>
        <v>0</v>
      </c>
      <c r="AI41" s="293">
        <f t="shared" si="5"/>
        <v>0</v>
      </c>
      <c r="AJ41" s="293">
        <f t="shared" si="5"/>
        <v>0</v>
      </c>
      <c r="AK41" s="293"/>
      <c r="AL41" s="293"/>
      <c r="AM41" s="293"/>
      <c r="AN41" s="293"/>
    </row>
    <row r="42" spans="1:40" ht="20.45" customHeight="1" x14ac:dyDescent="0.2">
      <c r="A42" s="37">
        <v>15</v>
      </c>
      <c r="B42" s="38" t="s">
        <v>60</v>
      </c>
      <c r="C42" s="38" t="s">
        <v>94</v>
      </c>
      <c r="D42" s="239">
        <f>'Team 1'!D42</f>
        <v>14</v>
      </c>
      <c r="E42" s="722"/>
      <c r="F42" s="722"/>
      <c r="G42" s="722"/>
      <c r="H42" s="842"/>
      <c r="I42" s="252" t="str">
        <f t="shared" si="2"/>
        <v xml:space="preserve"> </v>
      </c>
      <c r="J42" s="24" t="str">
        <f t="shared" si="3"/>
        <v>,</v>
      </c>
      <c r="K42" s="57">
        <f t="shared" si="10"/>
        <v>0</v>
      </c>
      <c r="L42" s="30" t="str">
        <f t="shared" si="4"/>
        <v>000100</v>
      </c>
      <c r="M42" s="50">
        <f>IF(K42=0,0,IF(K42&lt;9,"TOO YOUNG",IF(K42&lt;16,"OK","NOT ELIGIBLE")))</f>
        <v>0</v>
      </c>
      <c r="N42" s="9"/>
      <c r="O42" s="94"/>
      <c r="P42" s="94"/>
      <c r="Q42" s="9"/>
      <c r="R42" s="9"/>
      <c r="S42" s="9"/>
      <c r="T42" s="9"/>
      <c r="U42" s="9"/>
      <c r="V42" s="9"/>
      <c r="W42" s="9"/>
      <c r="X42" s="9"/>
      <c r="Y42" s="9"/>
      <c r="Z42" s="9"/>
      <c r="AA42" s="9"/>
      <c r="AB42" s="9"/>
      <c r="AC42" s="9"/>
      <c r="AD42" s="290">
        <v>15</v>
      </c>
      <c r="AE42" s="72" t="s">
        <v>60</v>
      </c>
      <c r="AF42" s="72" t="s">
        <v>94</v>
      </c>
      <c r="AG42" s="73">
        <v>14</v>
      </c>
      <c r="AH42" s="293">
        <f t="shared" si="5"/>
        <v>0</v>
      </c>
      <c r="AI42" s="293">
        <f t="shared" si="5"/>
        <v>0</v>
      </c>
      <c r="AJ42" s="293">
        <f t="shared" si="5"/>
        <v>0</v>
      </c>
      <c r="AK42" s="293"/>
      <c r="AL42" s="293"/>
      <c r="AM42" s="293"/>
      <c r="AN42" s="293"/>
    </row>
    <row r="43" spans="1:40" ht="20.45" customHeight="1" x14ac:dyDescent="0.2">
      <c r="A43" s="37">
        <v>16</v>
      </c>
      <c r="B43" s="38" t="s">
        <v>61</v>
      </c>
      <c r="C43" s="38" t="s">
        <v>95</v>
      </c>
      <c r="D43" s="239">
        <f>'Team 1'!D43</f>
        <v>14</v>
      </c>
      <c r="E43" s="722"/>
      <c r="F43" s="722"/>
      <c r="G43" s="722"/>
      <c r="H43" s="842"/>
      <c r="I43" s="252" t="str">
        <f t="shared" si="2"/>
        <v xml:space="preserve"> </v>
      </c>
      <c r="J43" s="24" t="str">
        <f t="shared" si="3"/>
        <v>,</v>
      </c>
      <c r="K43" s="57">
        <f t="shared" si="10"/>
        <v>0</v>
      </c>
      <c r="L43" s="30" t="str">
        <f t="shared" si="4"/>
        <v>000100</v>
      </c>
      <c r="M43" s="50">
        <f>IF(K43=0,0,IF(K43&lt;9,"TOO YOUNG",IF(K43&lt;16,"OK","NOT ELIGIBLE")))</f>
        <v>0</v>
      </c>
      <c r="N43" s="9"/>
      <c r="O43" s="94"/>
      <c r="P43" s="94"/>
      <c r="Q43" s="9"/>
      <c r="R43" s="9"/>
      <c r="S43" s="9"/>
      <c r="T43" s="9"/>
      <c r="U43" s="9"/>
      <c r="V43" s="9"/>
      <c r="W43" s="9"/>
      <c r="X43" s="9"/>
      <c r="Y43" s="9"/>
      <c r="Z43" s="9"/>
      <c r="AA43" s="9"/>
      <c r="AB43" s="9"/>
      <c r="AC43" s="9"/>
      <c r="AD43" s="290">
        <v>16</v>
      </c>
      <c r="AE43" s="72" t="s">
        <v>61</v>
      </c>
      <c r="AF43" s="72" t="s">
        <v>95</v>
      </c>
      <c r="AG43" s="73">
        <v>14</v>
      </c>
      <c r="AH43" s="293">
        <f t="shared" si="5"/>
        <v>0</v>
      </c>
      <c r="AI43" s="293">
        <f t="shared" si="5"/>
        <v>0</v>
      </c>
      <c r="AJ43" s="293">
        <f t="shared" si="5"/>
        <v>0</v>
      </c>
      <c r="AK43" s="293"/>
      <c r="AL43" s="293"/>
      <c r="AM43" s="293"/>
      <c r="AN43" s="293"/>
    </row>
    <row r="44" spans="1:40" ht="20.45" customHeight="1" x14ac:dyDescent="0.2">
      <c r="A44" s="28">
        <v>17</v>
      </c>
      <c r="B44" s="29" t="s">
        <v>74</v>
      </c>
      <c r="C44" s="29" t="s">
        <v>94</v>
      </c>
      <c r="D44" s="239">
        <f>'Team 1'!D44</f>
        <v>11</v>
      </c>
      <c r="E44" s="722"/>
      <c r="F44" s="722"/>
      <c r="G44" s="722"/>
      <c r="H44" s="842"/>
      <c r="I44" s="252" t="str">
        <f t="shared" si="2"/>
        <v xml:space="preserve"> </v>
      </c>
      <c r="J44" s="24" t="str">
        <f t="shared" si="3"/>
        <v>,</v>
      </c>
      <c r="K44" s="57">
        <f t="shared" si="10"/>
        <v>0</v>
      </c>
      <c r="L44" s="30" t="str">
        <f t="shared" si="4"/>
        <v>000100</v>
      </c>
      <c r="M44" s="53">
        <f>IF(K44=0,0,IF(K44&lt;9,"TOO YOUNG",IF(K44&lt;60,"OK","BIT OLD MAYBE")))</f>
        <v>0</v>
      </c>
      <c r="N44" s="9"/>
      <c r="O44" s="94"/>
      <c r="P44" s="94"/>
      <c r="Q44" s="9"/>
      <c r="R44" s="9"/>
      <c r="S44" s="9"/>
      <c r="T44" s="9"/>
      <c r="U44" s="9"/>
      <c r="V44" s="9"/>
      <c r="W44" s="9"/>
      <c r="X44" s="9"/>
      <c r="Y44" s="9"/>
      <c r="Z44" s="9"/>
      <c r="AA44" s="9"/>
      <c r="AB44" s="9"/>
      <c r="AC44" s="9"/>
      <c r="AD44" s="290">
        <v>17</v>
      </c>
      <c r="AE44" s="72" t="s">
        <v>74</v>
      </c>
      <c r="AF44" s="72" t="s">
        <v>94</v>
      </c>
      <c r="AG44" s="73">
        <v>11</v>
      </c>
      <c r="AH44" s="293">
        <f t="shared" si="5"/>
        <v>0</v>
      </c>
      <c r="AI44" s="293">
        <f t="shared" si="5"/>
        <v>0</v>
      </c>
      <c r="AJ44" s="293">
        <f t="shared" si="5"/>
        <v>0</v>
      </c>
      <c r="AK44" s="293"/>
      <c r="AL44" s="293"/>
      <c r="AM44" s="293"/>
      <c r="AN44" s="293"/>
    </row>
    <row r="45" spans="1:40" ht="20.45" customHeight="1" x14ac:dyDescent="0.2">
      <c r="A45" s="28">
        <v>18</v>
      </c>
      <c r="B45" s="29" t="s">
        <v>75</v>
      </c>
      <c r="C45" s="29" t="s">
        <v>95</v>
      </c>
      <c r="D45" s="239">
        <f>'Team 1'!D45</f>
        <v>11</v>
      </c>
      <c r="E45" s="722"/>
      <c r="F45" s="722"/>
      <c r="G45" s="722"/>
      <c r="H45" s="842"/>
      <c r="I45" s="252" t="str">
        <f t="shared" si="2"/>
        <v xml:space="preserve"> </v>
      </c>
      <c r="J45" s="24" t="str">
        <f t="shared" si="3"/>
        <v>,</v>
      </c>
      <c r="K45" s="57">
        <f t="shared" si="10"/>
        <v>0</v>
      </c>
      <c r="L45" s="30" t="str">
        <f t="shared" si="4"/>
        <v>000100</v>
      </c>
      <c r="M45" s="53">
        <f>IF(K45=0,0,IF(K45&lt;9,"TOO YOUNG",IF(K45&lt;60,"OK","BIT OLD MAYBE")))</f>
        <v>0</v>
      </c>
      <c r="N45" s="9"/>
      <c r="O45" s="94"/>
      <c r="P45" s="94"/>
      <c r="Q45" s="9"/>
      <c r="R45" s="9"/>
      <c r="S45" s="9"/>
      <c r="T45" s="9"/>
      <c r="U45" s="9"/>
      <c r="V45" s="9"/>
      <c r="W45" s="9"/>
      <c r="X45" s="9"/>
      <c r="Y45" s="9"/>
      <c r="Z45" s="9"/>
      <c r="AA45" s="9"/>
      <c r="AB45" s="9"/>
      <c r="AC45" s="9"/>
      <c r="AD45" s="290">
        <v>18</v>
      </c>
      <c r="AE45" s="72" t="s">
        <v>75</v>
      </c>
      <c r="AF45" s="72" t="s">
        <v>95</v>
      </c>
      <c r="AG45" s="73">
        <v>11</v>
      </c>
      <c r="AH45" s="293">
        <f t="shared" si="5"/>
        <v>0</v>
      </c>
      <c r="AI45" s="293">
        <f t="shared" si="5"/>
        <v>0</v>
      </c>
      <c r="AJ45" s="293">
        <f t="shared" si="5"/>
        <v>0</v>
      </c>
      <c r="AK45" s="293"/>
      <c r="AL45" s="293"/>
      <c r="AM45" s="293"/>
      <c r="AN45" s="293"/>
    </row>
    <row r="46" spans="1:40" ht="20.45" customHeight="1" x14ac:dyDescent="0.2">
      <c r="A46" s="33">
        <v>19</v>
      </c>
      <c r="B46" s="34" t="s">
        <v>38</v>
      </c>
      <c r="C46" s="34" t="s">
        <v>94</v>
      </c>
      <c r="D46" s="239">
        <f>'Team 1'!D46</f>
        <v>10</v>
      </c>
      <c r="E46" s="722"/>
      <c r="F46" s="722"/>
      <c r="G46" s="722"/>
      <c r="H46" s="842"/>
      <c r="I46" s="252" t="str">
        <f t="shared" si="2"/>
        <v xml:space="preserve"> </v>
      </c>
      <c r="J46" s="24" t="str">
        <f t="shared" si="3"/>
        <v>,</v>
      </c>
      <c r="K46" s="57">
        <f t="shared" si="10"/>
        <v>0</v>
      </c>
      <c r="L46" s="30" t="str">
        <f t="shared" si="4"/>
        <v>000100</v>
      </c>
      <c r="M46" s="50">
        <f>IF(K46=0,0,IF(K46&lt;10,"TOO YOUNG",IF(K46&lt;12,"OK","NOT ELIGIBLE")))</f>
        <v>0</v>
      </c>
      <c r="N46" s="9"/>
      <c r="O46" s="94"/>
      <c r="P46" s="94"/>
      <c r="Q46" s="9"/>
      <c r="R46" s="9"/>
      <c r="S46" s="9"/>
      <c r="T46" s="9"/>
      <c r="U46" s="9"/>
      <c r="V46" s="9"/>
      <c r="W46" s="9"/>
      <c r="X46" s="9"/>
      <c r="Y46" s="9"/>
      <c r="Z46" s="9"/>
      <c r="AA46" s="9"/>
      <c r="AB46" s="9"/>
      <c r="AC46" s="9"/>
      <c r="AD46" s="290">
        <v>19</v>
      </c>
      <c r="AE46" s="72" t="s">
        <v>38</v>
      </c>
      <c r="AF46" s="72" t="s">
        <v>94</v>
      </c>
      <c r="AG46" s="73">
        <v>10</v>
      </c>
      <c r="AH46" s="293">
        <f t="shared" si="5"/>
        <v>0</v>
      </c>
      <c r="AI46" s="293">
        <f t="shared" si="5"/>
        <v>0</v>
      </c>
      <c r="AJ46" s="293">
        <f t="shared" si="5"/>
        <v>0</v>
      </c>
      <c r="AK46" s="293"/>
      <c r="AL46" s="293"/>
      <c r="AM46" s="293"/>
      <c r="AN46" s="293"/>
    </row>
    <row r="47" spans="1:40" ht="20.45" customHeight="1" x14ac:dyDescent="0.2">
      <c r="A47" s="33">
        <v>20</v>
      </c>
      <c r="B47" s="34" t="s">
        <v>39</v>
      </c>
      <c r="C47" s="34" t="s">
        <v>95</v>
      </c>
      <c r="D47" s="239">
        <f>'Team 1'!D47</f>
        <v>10</v>
      </c>
      <c r="E47" s="722"/>
      <c r="F47" s="722"/>
      <c r="G47" s="722"/>
      <c r="H47" s="842"/>
      <c r="I47" s="252" t="str">
        <f t="shared" si="2"/>
        <v xml:space="preserve"> </v>
      </c>
      <c r="J47" s="24" t="str">
        <f t="shared" si="3"/>
        <v>,</v>
      </c>
      <c r="K47" s="57">
        <f t="shared" si="10"/>
        <v>0</v>
      </c>
      <c r="L47" s="30" t="str">
        <f t="shared" si="4"/>
        <v>000100</v>
      </c>
      <c r="M47" s="50">
        <f>IF(K47=0,0,IF(K47&lt;10,"TOO YOUNG",IF(K47&lt;12,"OK","NOT ELIGIBLE")))</f>
        <v>0</v>
      </c>
      <c r="N47" s="9"/>
      <c r="O47" s="94"/>
      <c r="P47" s="94"/>
      <c r="Q47" s="9"/>
      <c r="R47" s="9"/>
      <c r="S47" s="9"/>
      <c r="T47" s="9"/>
      <c r="U47" s="9"/>
      <c r="V47" s="9"/>
      <c r="W47" s="9"/>
      <c r="X47" s="9"/>
      <c r="Y47" s="9"/>
      <c r="Z47" s="9"/>
      <c r="AA47" s="9"/>
      <c r="AB47" s="9"/>
      <c r="AC47" s="9"/>
      <c r="AD47" s="290">
        <v>20</v>
      </c>
      <c r="AE47" s="72" t="s">
        <v>39</v>
      </c>
      <c r="AF47" s="72" t="s">
        <v>95</v>
      </c>
      <c r="AG47" s="73">
        <v>10</v>
      </c>
      <c r="AH47" s="293">
        <f t="shared" si="5"/>
        <v>0</v>
      </c>
      <c r="AI47" s="293">
        <f t="shared" si="5"/>
        <v>0</v>
      </c>
      <c r="AJ47" s="293">
        <f t="shared" si="5"/>
        <v>0</v>
      </c>
      <c r="AK47" s="293"/>
      <c r="AL47" s="293"/>
      <c r="AM47" s="293"/>
      <c r="AN47" s="293"/>
    </row>
    <row r="48" spans="1:40" ht="20.45" customHeight="1" x14ac:dyDescent="0.2">
      <c r="A48" s="35">
        <v>21</v>
      </c>
      <c r="B48" s="36" t="s">
        <v>50</v>
      </c>
      <c r="C48" s="36" t="s">
        <v>94</v>
      </c>
      <c r="D48" s="239">
        <f>'Team 1'!D48</f>
        <v>14</v>
      </c>
      <c r="E48" s="722"/>
      <c r="F48" s="722"/>
      <c r="G48" s="722"/>
      <c r="H48" s="842"/>
      <c r="I48" s="252" t="str">
        <f t="shared" si="2"/>
        <v xml:space="preserve"> </v>
      </c>
      <c r="J48" s="24" t="str">
        <f t="shared" si="3"/>
        <v>,</v>
      </c>
      <c r="K48" s="57">
        <f t="shared" si="10"/>
        <v>0</v>
      </c>
      <c r="L48" s="30" t="str">
        <f t="shared" si="4"/>
        <v>000100</v>
      </c>
      <c r="M48" s="50">
        <f>IF(K48=0,0,IF(K48&lt;9,"TOO YOUNG",IF(K48&lt;14,"OK","NOT ELIGIBLE")))</f>
        <v>0</v>
      </c>
      <c r="N48" s="9"/>
      <c r="O48" s="94"/>
      <c r="P48" s="94"/>
      <c r="Q48" s="9"/>
      <c r="R48" s="9"/>
      <c r="S48" s="9"/>
      <c r="T48" s="9"/>
      <c r="U48" s="9"/>
      <c r="V48" s="9"/>
      <c r="W48" s="9"/>
      <c r="X48" s="9"/>
      <c r="Y48" s="9"/>
      <c r="Z48" s="9"/>
      <c r="AA48" s="9"/>
      <c r="AB48" s="9"/>
      <c r="AC48" s="9"/>
      <c r="AD48" s="290">
        <v>21</v>
      </c>
      <c r="AE48" s="72" t="s">
        <v>50</v>
      </c>
      <c r="AF48" s="72" t="s">
        <v>94</v>
      </c>
      <c r="AG48" s="73">
        <v>14</v>
      </c>
      <c r="AH48" s="293">
        <f t="shared" si="5"/>
        <v>0</v>
      </c>
      <c r="AI48" s="293">
        <f t="shared" si="5"/>
        <v>0</v>
      </c>
      <c r="AJ48" s="293">
        <f t="shared" si="5"/>
        <v>0</v>
      </c>
      <c r="AK48" s="293"/>
      <c r="AL48" s="293"/>
      <c r="AM48" s="293"/>
      <c r="AN48" s="293"/>
    </row>
    <row r="49" spans="1:40" ht="20.45" customHeight="1" x14ac:dyDescent="0.2">
      <c r="A49" s="35">
        <v>22</v>
      </c>
      <c r="B49" s="36" t="s">
        <v>51</v>
      </c>
      <c r="C49" s="36" t="s">
        <v>95</v>
      </c>
      <c r="D49" s="239">
        <f>'Team 1'!D49</f>
        <v>14</v>
      </c>
      <c r="E49" s="722"/>
      <c r="F49" s="722"/>
      <c r="G49" s="722"/>
      <c r="H49" s="842"/>
      <c r="I49" s="252" t="str">
        <f t="shared" si="2"/>
        <v xml:space="preserve"> </v>
      </c>
      <c r="J49" s="24" t="str">
        <f t="shared" si="3"/>
        <v>,</v>
      </c>
      <c r="K49" s="57">
        <f t="shared" si="10"/>
        <v>0</v>
      </c>
      <c r="L49" s="30" t="str">
        <f t="shared" si="4"/>
        <v>000100</v>
      </c>
      <c r="M49" s="50">
        <f>IF(K49=0,0,IF(K49&lt;9,"TOO YOUNG",IF(K49&lt;14,"OK","NOT ELIGIBLE")))</f>
        <v>0</v>
      </c>
      <c r="N49" s="9"/>
      <c r="O49" s="94"/>
      <c r="P49" s="94"/>
      <c r="Q49" s="9"/>
      <c r="R49" s="9"/>
      <c r="S49" s="9"/>
      <c r="T49" s="9"/>
      <c r="U49" s="9"/>
      <c r="V49" s="9"/>
      <c r="W49" s="9"/>
      <c r="X49" s="9"/>
      <c r="Y49" s="9"/>
      <c r="Z49" s="9"/>
      <c r="AA49" s="9"/>
      <c r="AB49" s="9"/>
      <c r="AC49" s="9"/>
      <c r="AD49" s="290">
        <v>22</v>
      </c>
      <c r="AE49" s="72" t="s">
        <v>51</v>
      </c>
      <c r="AF49" s="72" t="s">
        <v>95</v>
      </c>
      <c r="AG49" s="73">
        <v>14</v>
      </c>
      <c r="AH49" s="293">
        <f t="shared" si="5"/>
        <v>0</v>
      </c>
      <c r="AI49" s="293">
        <f t="shared" si="5"/>
        <v>0</v>
      </c>
      <c r="AJ49" s="293">
        <f t="shared" si="5"/>
        <v>0</v>
      </c>
      <c r="AK49" s="293"/>
      <c r="AL49" s="293"/>
      <c r="AM49" s="293"/>
      <c r="AN49" s="293"/>
    </row>
    <row r="50" spans="1:40" ht="20.45" customHeight="1" x14ac:dyDescent="0.2">
      <c r="A50" s="37">
        <v>23</v>
      </c>
      <c r="B50" s="38" t="s">
        <v>62</v>
      </c>
      <c r="C50" s="38" t="s">
        <v>94</v>
      </c>
      <c r="D50" s="239">
        <f>'Team 1'!D50</f>
        <v>11</v>
      </c>
      <c r="E50" s="722"/>
      <c r="F50" s="722"/>
      <c r="G50" s="722"/>
      <c r="H50" s="842"/>
      <c r="I50" s="252" t="str">
        <f t="shared" si="2"/>
        <v xml:space="preserve"> </v>
      </c>
      <c r="J50" s="24" t="str">
        <f t="shared" si="3"/>
        <v>,</v>
      </c>
      <c r="K50" s="57">
        <f t="shared" si="10"/>
        <v>0</v>
      </c>
      <c r="L50" s="30" t="str">
        <f t="shared" si="4"/>
        <v>000100</v>
      </c>
      <c r="M50" s="50">
        <f>IF(K50=0,0,IF(K50&lt;9,"TOO YOUNG",IF(K50&lt;16,"OK","NOT ELIGIBLE")))</f>
        <v>0</v>
      </c>
      <c r="N50" s="9"/>
      <c r="O50" s="94"/>
      <c r="P50" s="94"/>
      <c r="Q50" s="9"/>
      <c r="R50" s="9"/>
      <c r="S50" s="9"/>
      <c r="T50" s="9"/>
      <c r="U50" s="9"/>
      <c r="V50" s="9"/>
      <c r="W50" s="9"/>
      <c r="X50" s="9"/>
      <c r="Y50" s="9"/>
      <c r="Z50" s="9"/>
      <c r="AA50" s="9"/>
      <c r="AB50" s="9"/>
      <c r="AC50" s="9"/>
      <c r="AD50" s="290">
        <v>23</v>
      </c>
      <c r="AE50" s="72" t="s">
        <v>62</v>
      </c>
      <c r="AF50" s="72" t="s">
        <v>94</v>
      </c>
      <c r="AG50" s="73">
        <v>11</v>
      </c>
      <c r="AH50" s="293">
        <f t="shared" si="5"/>
        <v>0</v>
      </c>
      <c r="AI50" s="293">
        <f t="shared" si="5"/>
        <v>0</v>
      </c>
      <c r="AJ50" s="293">
        <f t="shared" si="5"/>
        <v>0</v>
      </c>
      <c r="AK50" s="293"/>
      <c r="AL50" s="293"/>
      <c r="AM50" s="293"/>
      <c r="AN50" s="293"/>
    </row>
    <row r="51" spans="1:40" ht="20.45" customHeight="1" x14ac:dyDescent="0.2">
      <c r="A51" s="37">
        <v>24</v>
      </c>
      <c r="B51" s="38" t="s">
        <v>63</v>
      </c>
      <c r="C51" s="38" t="s">
        <v>95</v>
      </c>
      <c r="D51" s="239">
        <f>'Team 1'!D51</f>
        <v>11</v>
      </c>
      <c r="E51" s="722"/>
      <c r="F51" s="722"/>
      <c r="G51" s="722"/>
      <c r="H51" s="842"/>
      <c r="I51" s="252" t="str">
        <f t="shared" si="2"/>
        <v xml:space="preserve"> </v>
      </c>
      <c r="J51" s="24" t="str">
        <f t="shared" si="3"/>
        <v>,</v>
      </c>
      <c r="K51" s="57">
        <f t="shared" si="10"/>
        <v>0</v>
      </c>
      <c r="L51" s="30" t="str">
        <f t="shared" si="4"/>
        <v>000100</v>
      </c>
      <c r="M51" s="50">
        <f>IF(K51=0,0,IF(K51&lt;9,"TOO YOUNG",IF(K51&lt;16,"OK","NOT ELIGIBLE")))</f>
        <v>0</v>
      </c>
      <c r="N51" s="9"/>
      <c r="O51" s="94"/>
      <c r="P51" s="94"/>
      <c r="Q51" s="9"/>
      <c r="R51" s="9"/>
      <c r="S51" s="9"/>
      <c r="T51" s="9"/>
      <c r="U51" s="9"/>
      <c r="V51" s="9"/>
      <c r="W51" s="9"/>
      <c r="X51" s="9"/>
      <c r="Y51" s="9"/>
      <c r="Z51" s="9"/>
      <c r="AA51" s="9"/>
      <c r="AB51" s="9"/>
      <c r="AC51" s="9"/>
      <c r="AD51" s="290">
        <v>24</v>
      </c>
      <c r="AE51" s="72" t="s">
        <v>63</v>
      </c>
      <c r="AF51" s="72" t="s">
        <v>95</v>
      </c>
      <c r="AG51" s="73">
        <v>11</v>
      </c>
      <c r="AH51" s="293">
        <f t="shared" si="5"/>
        <v>0</v>
      </c>
      <c r="AI51" s="293">
        <f t="shared" si="5"/>
        <v>0</v>
      </c>
      <c r="AJ51" s="293">
        <f t="shared" si="5"/>
        <v>0</v>
      </c>
      <c r="AK51" s="293"/>
      <c r="AL51" s="293"/>
      <c r="AM51" s="293"/>
      <c r="AN51" s="293"/>
    </row>
    <row r="52" spans="1:40" ht="20.45" customHeight="1" x14ac:dyDescent="0.2">
      <c r="A52" s="28">
        <v>25</v>
      </c>
      <c r="B52" s="29" t="s">
        <v>76</v>
      </c>
      <c r="C52" s="29" t="s">
        <v>94</v>
      </c>
      <c r="D52" s="239">
        <f>'Team 1'!D52</f>
        <v>14</v>
      </c>
      <c r="E52" s="722"/>
      <c r="F52" s="722"/>
      <c r="G52" s="722"/>
      <c r="H52" s="842"/>
      <c r="I52" s="252" t="str">
        <f t="shared" si="2"/>
        <v xml:space="preserve"> </v>
      </c>
      <c r="J52" s="24" t="str">
        <f t="shared" si="3"/>
        <v>,</v>
      </c>
      <c r="K52" s="57">
        <f t="shared" si="10"/>
        <v>0</v>
      </c>
      <c r="L52" s="30" t="str">
        <f t="shared" si="4"/>
        <v>000100</v>
      </c>
      <c r="M52" s="31">
        <f>IF(K52=0,0,IF(K52&lt;9,"TOO YOUNG",IF(K52&lt;60,"OK","BIT OLD MAYBE")))</f>
        <v>0</v>
      </c>
      <c r="N52" s="9"/>
      <c r="O52" s="94"/>
      <c r="P52" s="94"/>
      <c r="Q52" s="9"/>
      <c r="R52" s="9"/>
      <c r="S52" s="9"/>
      <c r="T52" s="9"/>
      <c r="U52" s="9"/>
      <c r="V52" s="9"/>
      <c r="W52" s="9"/>
      <c r="X52" s="9"/>
      <c r="Y52" s="9"/>
      <c r="Z52" s="9"/>
      <c r="AA52" s="9"/>
      <c r="AB52" s="9"/>
      <c r="AC52" s="9"/>
      <c r="AD52" s="290">
        <v>25</v>
      </c>
      <c r="AE52" s="72" t="s">
        <v>76</v>
      </c>
      <c r="AF52" s="72" t="s">
        <v>94</v>
      </c>
      <c r="AG52" s="73">
        <v>14</v>
      </c>
      <c r="AH52" s="293">
        <f t="shared" si="5"/>
        <v>0</v>
      </c>
      <c r="AI52" s="293">
        <f t="shared" si="5"/>
        <v>0</v>
      </c>
      <c r="AJ52" s="293">
        <f t="shared" si="5"/>
        <v>0</v>
      </c>
      <c r="AK52" s="293"/>
      <c r="AL52" s="293"/>
      <c r="AM52" s="293"/>
      <c r="AN52" s="293"/>
    </row>
    <row r="53" spans="1:40" ht="20.45" customHeight="1" x14ac:dyDescent="0.2">
      <c r="A53" s="28">
        <v>26</v>
      </c>
      <c r="B53" s="29" t="s">
        <v>77</v>
      </c>
      <c r="C53" s="29" t="s">
        <v>95</v>
      </c>
      <c r="D53" s="239">
        <f>'Team 1'!D53</f>
        <v>14</v>
      </c>
      <c r="E53" s="722"/>
      <c r="F53" s="722"/>
      <c r="G53" s="722"/>
      <c r="H53" s="842"/>
      <c r="I53" s="252" t="str">
        <f t="shared" si="2"/>
        <v xml:space="preserve"> </v>
      </c>
      <c r="J53" s="24" t="str">
        <f t="shared" si="3"/>
        <v>,</v>
      </c>
      <c r="K53" s="57">
        <f t="shared" si="10"/>
        <v>0</v>
      </c>
      <c r="L53" s="30" t="str">
        <f t="shared" si="4"/>
        <v>000100</v>
      </c>
      <c r="M53" s="31">
        <f>IF(K53=0,0,IF(K53&lt;9,"TOO YOUNG",IF(K53&lt;60,"OK","BIT OLD MAYBE")))</f>
        <v>0</v>
      </c>
      <c r="N53" s="9"/>
      <c r="O53" s="94"/>
      <c r="P53" s="94"/>
      <c r="Q53" s="9"/>
      <c r="R53" s="9"/>
      <c r="S53" s="9"/>
      <c r="T53" s="9"/>
      <c r="U53" s="9"/>
      <c r="V53" s="9"/>
      <c r="W53" s="9"/>
      <c r="X53" s="9"/>
      <c r="Y53" s="9"/>
      <c r="Z53" s="9"/>
      <c r="AA53" s="9"/>
      <c r="AB53" s="9"/>
      <c r="AC53" s="9"/>
      <c r="AD53" s="290">
        <v>26</v>
      </c>
      <c r="AE53" s="72" t="s">
        <v>77</v>
      </c>
      <c r="AF53" s="72" t="s">
        <v>95</v>
      </c>
      <c r="AG53" s="73">
        <v>14</v>
      </c>
      <c r="AH53" s="293">
        <f t="shared" si="5"/>
        <v>0</v>
      </c>
      <c r="AI53" s="293">
        <f t="shared" si="5"/>
        <v>0</v>
      </c>
      <c r="AJ53" s="293">
        <f t="shared" si="5"/>
        <v>0</v>
      </c>
      <c r="AK53" s="293"/>
      <c r="AL53" s="293"/>
      <c r="AM53" s="293"/>
      <c r="AN53" s="293"/>
    </row>
    <row r="54" spans="1:40" ht="20.45" customHeight="1" x14ac:dyDescent="0.2">
      <c r="A54" s="33">
        <v>27</v>
      </c>
      <c r="B54" s="34" t="s">
        <v>40</v>
      </c>
      <c r="C54" s="34" t="s">
        <v>94</v>
      </c>
      <c r="D54" s="239">
        <f>'Team 1'!D54</f>
        <v>7</v>
      </c>
      <c r="E54" s="722"/>
      <c r="F54" s="722"/>
      <c r="G54" s="722"/>
      <c r="H54" s="842"/>
      <c r="I54" s="252" t="str">
        <f t="shared" si="2"/>
        <v xml:space="preserve"> </v>
      </c>
      <c r="J54" s="24" t="str">
        <f t="shared" si="3"/>
        <v>,</v>
      </c>
      <c r="K54" s="57">
        <f t="shared" si="10"/>
        <v>0</v>
      </c>
      <c r="L54" s="30" t="str">
        <f t="shared" si="4"/>
        <v>000100</v>
      </c>
      <c r="M54" s="50">
        <f>IF(K54=0,0,IF(K54&lt;10,"TOO YOUNG",IF(K54&lt;12,"OK","NOT ELIGIBLE")))</f>
        <v>0</v>
      </c>
      <c r="N54" s="9"/>
      <c r="O54" s="94"/>
      <c r="P54" s="94"/>
      <c r="Q54" s="9"/>
      <c r="R54" s="9"/>
      <c r="S54" s="9"/>
      <c r="T54" s="9"/>
      <c r="U54" s="9"/>
      <c r="V54" s="9"/>
      <c r="W54" s="9"/>
      <c r="X54" s="9"/>
      <c r="Y54" s="9"/>
      <c r="Z54" s="9"/>
      <c r="AA54" s="9"/>
      <c r="AB54" s="9"/>
      <c r="AC54" s="9"/>
      <c r="AD54" s="290">
        <v>27</v>
      </c>
      <c r="AE54" s="72" t="s">
        <v>40</v>
      </c>
      <c r="AF54" s="72" t="s">
        <v>94</v>
      </c>
      <c r="AG54" s="73">
        <v>7</v>
      </c>
      <c r="AH54" s="293">
        <f t="shared" si="5"/>
        <v>0</v>
      </c>
      <c r="AI54" s="293">
        <f t="shared" si="5"/>
        <v>0</v>
      </c>
      <c r="AJ54" s="293">
        <f t="shared" si="5"/>
        <v>0</v>
      </c>
      <c r="AK54" s="293"/>
      <c r="AL54" s="293"/>
      <c r="AM54" s="293"/>
      <c r="AN54" s="293"/>
    </row>
    <row r="55" spans="1:40" ht="20.45" customHeight="1" x14ac:dyDescent="0.2">
      <c r="A55" s="33">
        <v>28</v>
      </c>
      <c r="B55" s="34" t="s">
        <v>41</v>
      </c>
      <c r="C55" s="34" t="s">
        <v>95</v>
      </c>
      <c r="D55" s="239">
        <f>'Team 1'!D55</f>
        <v>7</v>
      </c>
      <c r="E55" s="722"/>
      <c r="F55" s="722"/>
      <c r="G55" s="722"/>
      <c r="H55" s="842"/>
      <c r="I55" s="252" t="str">
        <f t="shared" si="2"/>
        <v xml:space="preserve"> </v>
      </c>
      <c r="J55" s="24" t="str">
        <f t="shared" si="3"/>
        <v>,</v>
      </c>
      <c r="K55" s="57">
        <f t="shared" si="10"/>
        <v>0</v>
      </c>
      <c r="L55" s="30" t="str">
        <f t="shared" si="4"/>
        <v>000100</v>
      </c>
      <c r="M55" s="50">
        <f>IF(K55=0,0,IF(K55&lt;10,"TOO YOUNG",IF(K55&lt;12,"OK","NOT ELIGIBLE")))</f>
        <v>0</v>
      </c>
      <c r="N55" s="9"/>
      <c r="O55" s="94"/>
      <c r="P55" s="94"/>
      <c r="Q55" s="9"/>
      <c r="R55" s="9"/>
      <c r="S55" s="9"/>
      <c r="T55" s="9"/>
      <c r="U55" s="9"/>
      <c r="V55" s="9"/>
      <c r="W55" s="9"/>
      <c r="X55" s="9"/>
      <c r="Y55" s="9"/>
      <c r="Z55" s="9"/>
      <c r="AA55" s="9"/>
      <c r="AB55" s="9"/>
      <c r="AC55" s="9"/>
      <c r="AD55" s="290">
        <v>28</v>
      </c>
      <c r="AE55" s="72" t="s">
        <v>41</v>
      </c>
      <c r="AF55" s="72" t="s">
        <v>95</v>
      </c>
      <c r="AG55" s="73">
        <v>7</v>
      </c>
      <c r="AH55" s="293">
        <f t="shared" si="5"/>
        <v>0</v>
      </c>
      <c r="AI55" s="293">
        <f t="shared" si="5"/>
        <v>0</v>
      </c>
      <c r="AJ55" s="293">
        <f t="shared" si="5"/>
        <v>0</v>
      </c>
      <c r="AK55" s="293"/>
      <c r="AL55" s="293"/>
      <c r="AM55" s="293"/>
      <c r="AN55" s="293"/>
    </row>
    <row r="56" spans="1:40" ht="20.45" customHeight="1" x14ac:dyDescent="0.2">
      <c r="A56" s="35">
        <v>29</v>
      </c>
      <c r="B56" s="36" t="s">
        <v>52</v>
      </c>
      <c r="C56" s="36" t="s">
        <v>94</v>
      </c>
      <c r="D56" s="239">
        <f>'Team 1'!D56</f>
        <v>11</v>
      </c>
      <c r="E56" s="722"/>
      <c r="F56" s="722"/>
      <c r="G56" s="722"/>
      <c r="H56" s="842"/>
      <c r="I56" s="252" t="str">
        <f t="shared" si="2"/>
        <v xml:space="preserve"> </v>
      </c>
      <c r="J56" s="24" t="str">
        <f t="shared" si="3"/>
        <v>,</v>
      </c>
      <c r="K56" s="57">
        <f t="shared" si="10"/>
        <v>0</v>
      </c>
      <c r="L56" s="30" t="str">
        <f t="shared" si="4"/>
        <v>000100</v>
      </c>
      <c r="M56" s="50">
        <f>IF(K56=0,0,IF(K56&lt;9,"TOO YOUNG",IF(K56&lt;14,"OK","NOT ELIGIBLE")))</f>
        <v>0</v>
      </c>
      <c r="N56" s="9"/>
      <c r="O56" s="94"/>
      <c r="P56" s="94"/>
      <c r="Q56" s="9"/>
      <c r="R56" s="9"/>
      <c r="S56" s="9"/>
      <c r="T56" s="9"/>
      <c r="U56" s="9"/>
      <c r="V56" s="9"/>
      <c r="W56" s="9"/>
      <c r="X56" s="9"/>
      <c r="Y56" s="9"/>
      <c r="Z56" s="9"/>
      <c r="AA56" s="9"/>
      <c r="AB56" s="9"/>
      <c r="AC56" s="9"/>
      <c r="AD56" s="290">
        <v>29</v>
      </c>
      <c r="AE56" s="72" t="s">
        <v>52</v>
      </c>
      <c r="AF56" s="72" t="s">
        <v>94</v>
      </c>
      <c r="AG56" s="73">
        <v>11</v>
      </c>
      <c r="AH56" s="293">
        <f t="shared" si="5"/>
        <v>0</v>
      </c>
      <c r="AI56" s="293">
        <f t="shared" si="5"/>
        <v>0</v>
      </c>
      <c r="AJ56" s="293">
        <f t="shared" si="5"/>
        <v>0</v>
      </c>
      <c r="AK56" s="293"/>
      <c r="AL56" s="293"/>
      <c r="AM56" s="293"/>
      <c r="AN56" s="293"/>
    </row>
    <row r="57" spans="1:40" ht="20.45" customHeight="1" x14ac:dyDescent="0.2">
      <c r="A57" s="35">
        <v>30</v>
      </c>
      <c r="B57" s="36" t="s">
        <v>53</v>
      </c>
      <c r="C57" s="36" t="s">
        <v>95</v>
      </c>
      <c r="D57" s="239">
        <f>'Team 1'!D57</f>
        <v>11</v>
      </c>
      <c r="E57" s="722"/>
      <c r="F57" s="722"/>
      <c r="G57" s="722"/>
      <c r="H57" s="842"/>
      <c r="I57" s="252" t="str">
        <f t="shared" si="2"/>
        <v xml:space="preserve"> </v>
      </c>
      <c r="J57" s="24" t="str">
        <f t="shared" si="3"/>
        <v>,</v>
      </c>
      <c r="K57" s="57">
        <f t="shared" si="10"/>
        <v>0</v>
      </c>
      <c r="L57" s="30" t="str">
        <f t="shared" si="4"/>
        <v>000100</v>
      </c>
      <c r="M57" s="50">
        <f>IF(K57=0,0,IF(K57&lt;9,"TOO YOUNG",IF(K57&lt;14,"OK","NOT ELIGIBLE")))</f>
        <v>0</v>
      </c>
      <c r="N57" s="9"/>
      <c r="O57" s="94"/>
      <c r="P57" s="94"/>
      <c r="Q57" s="9"/>
      <c r="R57" s="9"/>
      <c r="S57" s="9"/>
      <c r="T57" s="9"/>
      <c r="U57" s="9"/>
      <c r="V57" s="9"/>
      <c r="W57" s="9"/>
      <c r="X57" s="9"/>
      <c r="Y57" s="9"/>
      <c r="Z57" s="9"/>
      <c r="AA57" s="9"/>
      <c r="AB57" s="9"/>
      <c r="AC57" s="9"/>
      <c r="AD57" s="290">
        <v>30</v>
      </c>
      <c r="AE57" s="72" t="s">
        <v>53</v>
      </c>
      <c r="AF57" s="72" t="s">
        <v>95</v>
      </c>
      <c r="AG57" s="73">
        <v>11</v>
      </c>
      <c r="AH57" s="293">
        <f t="shared" si="5"/>
        <v>0</v>
      </c>
      <c r="AI57" s="293">
        <f t="shared" si="5"/>
        <v>0</v>
      </c>
      <c r="AJ57" s="293">
        <f t="shared" si="5"/>
        <v>0</v>
      </c>
      <c r="AK57" s="293"/>
      <c r="AL57" s="293"/>
      <c r="AM57" s="293"/>
      <c r="AN57" s="293"/>
    </row>
    <row r="58" spans="1:40" ht="20.45" customHeight="1" x14ac:dyDescent="0.2">
      <c r="A58" s="37">
        <v>31</v>
      </c>
      <c r="B58" s="38" t="s">
        <v>64</v>
      </c>
      <c r="C58" s="38" t="s">
        <v>94</v>
      </c>
      <c r="D58" s="239">
        <f>'Team 1'!D58</f>
        <v>2</v>
      </c>
      <c r="E58" s="722"/>
      <c r="F58" s="722"/>
      <c r="G58" s="722"/>
      <c r="H58" s="842"/>
      <c r="I58" s="252" t="str">
        <f t="shared" si="2"/>
        <v xml:space="preserve"> </v>
      </c>
      <c r="J58" s="24" t="str">
        <f t="shared" si="3"/>
        <v>,</v>
      </c>
      <c r="K58" s="57">
        <f t="shared" si="10"/>
        <v>0</v>
      </c>
      <c r="L58" s="30" t="str">
        <f t="shared" si="4"/>
        <v>000100</v>
      </c>
      <c r="M58" s="50">
        <f>IF(K58=0,0,IF(K58&lt;9,"TOO YOUNG",IF(K58&lt;16,"OK","NOT ELIGIBLE")))</f>
        <v>0</v>
      </c>
      <c r="N58" s="9"/>
      <c r="O58" s="94"/>
      <c r="P58" s="94"/>
      <c r="Q58" s="9"/>
      <c r="R58" s="9"/>
      <c r="S58" s="9"/>
      <c r="T58" s="9"/>
      <c r="U58" s="9"/>
      <c r="V58" s="9"/>
      <c r="W58" s="9"/>
      <c r="X58" s="9"/>
      <c r="Y58" s="9"/>
      <c r="Z58" s="9"/>
      <c r="AA58" s="9"/>
      <c r="AB58" s="9"/>
      <c r="AC58" s="9"/>
      <c r="AD58" s="290">
        <v>31</v>
      </c>
      <c r="AE58" s="72" t="s">
        <v>64</v>
      </c>
      <c r="AF58" s="72" t="s">
        <v>94</v>
      </c>
      <c r="AG58" s="73">
        <v>2</v>
      </c>
      <c r="AH58" s="293">
        <f t="shared" si="5"/>
        <v>0</v>
      </c>
      <c r="AI58" s="293">
        <f t="shared" si="5"/>
        <v>0</v>
      </c>
      <c r="AJ58" s="293">
        <f t="shared" si="5"/>
        <v>0</v>
      </c>
      <c r="AK58" s="293"/>
      <c r="AL58" s="293"/>
      <c r="AM58" s="293"/>
      <c r="AN58" s="293"/>
    </row>
    <row r="59" spans="1:40" ht="20.45" customHeight="1" x14ac:dyDescent="0.2">
      <c r="A59" s="37">
        <v>32</v>
      </c>
      <c r="B59" s="38" t="s">
        <v>65</v>
      </c>
      <c r="C59" s="38" t="s">
        <v>95</v>
      </c>
      <c r="D59" s="239">
        <f>'Team 1'!D59</f>
        <v>2</v>
      </c>
      <c r="E59" s="722"/>
      <c r="F59" s="722"/>
      <c r="G59" s="722"/>
      <c r="H59" s="842"/>
      <c r="I59" s="252" t="str">
        <f t="shared" si="2"/>
        <v xml:space="preserve"> </v>
      </c>
      <c r="J59" s="24" t="str">
        <f t="shared" si="3"/>
        <v>,</v>
      </c>
      <c r="K59" s="57">
        <f t="shared" si="10"/>
        <v>0</v>
      </c>
      <c r="L59" s="30" t="str">
        <f t="shared" si="4"/>
        <v>000100</v>
      </c>
      <c r="M59" s="50">
        <f>IF(K59=0,0,IF(K59&lt;9,"TOO YOUNG",IF(K59&lt;16,"OK","NOT ELIGIBLE")))</f>
        <v>0</v>
      </c>
      <c r="N59" s="9"/>
      <c r="O59" s="94"/>
      <c r="P59" s="94"/>
      <c r="Q59" s="9"/>
      <c r="R59" s="9"/>
      <c r="S59" s="9"/>
      <c r="T59" s="9"/>
      <c r="U59" s="9"/>
      <c r="V59" s="9"/>
      <c r="W59" s="9"/>
      <c r="X59" s="9"/>
      <c r="Y59" s="9"/>
      <c r="Z59" s="9"/>
      <c r="AA59" s="9"/>
      <c r="AB59" s="9"/>
      <c r="AC59" s="9"/>
      <c r="AD59" s="290">
        <v>32</v>
      </c>
      <c r="AE59" s="72" t="s">
        <v>65</v>
      </c>
      <c r="AF59" s="72" t="s">
        <v>95</v>
      </c>
      <c r="AG59" s="73">
        <v>2</v>
      </c>
      <c r="AH59" s="293">
        <f t="shared" si="5"/>
        <v>0</v>
      </c>
      <c r="AI59" s="293">
        <f t="shared" si="5"/>
        <v>0</v>
      </c>
      <c r="AJ59" s="293">
        <f t="shared" si="5"/>
        <v>0</v>
      </c>
      <c r="AK59" s="293"/>
      <c r="AL59" s="293"/>
      <c r="AM59" s="293"/>
      <c r="AN59" s="293"/>
    </row>
    <row r="60" spans="1:40" ht="20.45" customHeight="1" x14ac:dyDescent="0.2">
      <c r="A60" s="28">
        <v>33</v>
      </c>
      <c r="B60" s="32" t="s">
        <v>78</v>
      </c>
      <c r="C60" s="32" t="s">
        <v>94</v>
      </c>
      <c r="D60" s="239">
        <f>'Team 1'!D60</f>
        <v>8</v>
      </c>
      <c r="E60" s="722"/>
      <c r="F60" s="722"/>
      <c r="G60" s="722"/>
      <c r="H60" s="842"/>
      <c r="I60" s="252" t="str">
        <f t="shared" si="2"/>
        <v xml:space="preserve"> </v>
      </c>
      <c r="J60" s="24" t="str">
        <f t="shared" si="3"/>
        <v>,</v>
      </c>
      <c r="K60" s="57">
        <f t="shared" si="10"/>
        <v>0</v>
      </c>
      <c r="L60" s="30" t="str">
        <f t="shared" si="4"/>
        <v>000100</v>
      </c>
      <c r="M60" s="31">
        <f>IF(K60=0,0,IF(K60&lt;9,"TOO YOUNG",IF(K60&lt;60,"OK","BIT OLD MAYBE")))</f>
        <v>0</v>
      </c>
      <c r="N60" s="9"/>
      <c r="O60" s="94"/>
      <c r="P60" s="94"/>
      <c r="Q60" s="9"/>
      <c r="R60" s="9"/>
      <c r="S60" s="9"/>
      <c r="T60" s="9"/>
      <c r="U60" s="9"/>
      <c r="V60" s="9"/>
      <c r="W60" s="9"/>
      <c r="X60" s="9"/>
      <c r="Y60" s="9"/>
      <c r="Z60" s="9"/>
      <c r="AA60" s="9"/>
      <c r="AB60" s="9"/>
      <c r="AC60" s="9"/>
      <c r="AD60" s="290">
        <v>33</v>
      </c>
      <c r="AE60" s="74" t="s">
        <v>78</v>
      </c>
      <c r="AF60" s="74" t="s">
        <v>94</v>
      </c>
      <c r="AG60" s="75">
        <v>9</v>
      </c>
      <c r="AH60" s="293">
        <f t="shared" si="5"/>
        <v>0</v>
      </c>
      <c r="AI60" s="293">
        <f t="shared" si="5"/>
        <v>0</v>
      </c>
      <c r="AJ60" s="293">
        <f t="shared" si="5"/>
        <v>0</v>
      </c>
      <c r="AK60" s="293"/>
      <c r="AL60" s="293"/>
      <c r="AM60" s="293"/>
      <c r="AN60" s="293"/>
    </row>
    <row r="61" spans="1:40" ht="20.45" customHeight="1" x14ac:dyDescent="0.2">
      <c r="A61" s="28">
        <v>34</v>
      </c>
      <c r="B61" s="32" t="s">
        <v>79</v>
      </c>
      <c r="C61" s="32" t="s">
        <v>95</v>
      </c>
      <c r="D61" s="239">
        <f>'Team 1'!D61</f>
        <v>8</v>
      </c>
      <c r="E61" s="722"/>
      <c r="F61" s="722"/>
      <c r="G61" s="722"/>
      <c r="H61" s="842"/>
      <c r="I61" s="252" t="str">
        <f t="shared" si="2"/>
        <v xml:space="preserve"> </v>
      </c>
      <c r="J61" s="24" t="str">
        <f t="shared" si="3"/>
        <v>,</v>
      </c>
      <c r="K61" s="57">
        <f t="shared" si="10"/>
        <v>0</v>
      </c>
      <c r="L61" s="30" t="str">
        <f t="shared" si="4"/>
        <v>000100</v>
      </c>
      <c r="M61" s="31">
        <f>IF(K61=0,0,IF(K61&lt;9,"TOO YOUNG",IF(K61&lt;60,"OK","BIT OLD MAYBE")))</f>
        <v>0</v>
      </c>
      <c r="N61" s="9"/>
      <c r="O61" s="94"/>
      <c r="P61" s="94"/>
      <c r="Q61" s="9"/>
      <c r="R61" s="9"/>
      <c r="S61" s="9"/>
      <c r="T61" s="9"/>
      <c r="U61" s="9"/>
      <c r="V61" s="9"/>
      <c r="W61" s="9"/>
      <c r="X61" s="9"/>
      <c r="Y61" s="9"/>
      <c r="Z61" s="9"/>
      <c r="AA61" s="9"/>
      <c r="AB61" s="9"/>
      <c r="AC61" s="9"/>
      <c r="AD61" s="290">
        <v>34</v>
      </c>
      <c r="AE61" s="74" t="s">
        <v>79</v>
      </c>
      <c r="AF61" s="74" t="s">
        <v>95</v>
      </c>
      <c r="AG61" s="75">
        <v>9</v>
      </c>
      <c r="AH61" s="293">
        <f t="shared" si="5"/>
        <v>0</v>
      </c>
      <c r="AI61" s="293">
        <f t="shared" si="5"/>
        <v>0</v>
      </c>
      <c r="AJ61" s="293">
        <f t="shared" si="5"/>
        <v>0</v>
      </c>
      <c r="AK61" s="293"/>
      <c r="AL61" s="293"/>
      <c r="AM61" s="293"/>
      <c r="AN61" s="293"/>
    </row>
    <row r="62" spans="1:40" ht="20.45" customHeight="1" x14ac:dyDescent="0.2">
      <c r="A62" s="33">
        <v>35</v>
      </c>
      <c r="B62" s="34" t="s">
        <v>42</v>
      </c>
      <c r="C62" s="34" t="s">
        <v>94</v>
      </c>
      <c r="D62" s="239">
        <f>'Team 1'!D62</f>
        <v>1</v>
      </c>
      <c r="E62" s="722"/>
      <c r="F62" s="722"/>
      <c r="G62" s="722"/>
      <c r="H62" s="842"/>
      <c r="I62" s="252" t="str">
        <f t="shared" si="2"/>
        <v xml:space="preserve"> </v>
      </c>
      <c r="J62" s="24" t="str">
        <f t="shared" si="3"/>
        <v>,</v>
      </c>
      <c r="K62" s="57">
        <f t="shared" si="10"/>
        <v>0</v>
      </c>
      <c r="L62" s="30" t="str">
        <f t="shared" si="4"/>
        <v>000100</v>
      </c>
      <c r="M62" s="50">
        <f>IF(K62=0,0,IF(K62&lt;10,"TOO YOUNG",IF(K62&lt;12,"OK","NOT ELIGIBLE")))</f>
        <v>0</v>
      </c>
      <c r="N62" s="9"/>
      <c r="O62" s="94"/>
      <c r="P62" s="94"/>
      <c r="Q62" s="9"/>
      <c r="R62" s="9"/>
      <c r="S62" s="9"/>
      <c r="T62" s="9"/>
      <c r="U62" s="9"/>
      <c r="V62" s="9"/>
      <c r="W62" s="9"/>
      <c r="X62" s="9"/>
      <c r="Y62" s="9"/>
      <c r="Z62" s="9"/>
      <c r="AA62" s="9"/>
      <c r="AB62" s="9"/>
      <c r="AC62" s="9"/>
      <c r="AD62" s="290">
        <v>35</v>
      </c>
      <c r="AE62" s="72" t="s">
        <v>42</v>
      </c>
      <c r="AF62" s="72" t="s">
        <v>94</v>
      </c>
      <c r="AG62" s="73">
        <v>1</v>
      </c>
      <c r="AH62" s="293">
        <f t="shared" si="5"/>
        <v>0</v>
      </c>
      <c r="AI62" s="293">
        <f t="shared" si="5"/>
        <v>0</v>
      </c>
      <c r="AJ62" s="293">
        <f t="shared" si="5"/>
        <v>0</v>
      </c>
      <c r="AK62" s="293"/>
      <c r="AL62" s="293"/>
      <c r="AM62" s="293"/>
      <c r="AN62" s="293"/>
    </row>
    <row r="63" spans="1:40" ht="20.45" customHeight="1" x14ac:dyDescent="0.2">
      <c r="A63" s="33">
        <v>36</v>
      </c>
      <c r="B63" s="34" t="s">
        <v>43</v>
      </c>
      <c r="C63" s="34" t="s">
        <v>95</v>
      </c>
      <c r="D63" s="239">
        <f>'Team 1'!D63</f>
        <v>1</v>
      </c>
      <c r="E63" s="722"/>
      <c r="F63" s="722"/>
      <c r="G63" s="722"/>
      <c r="H63" s="842"/>
      <c r="I63" s="252" t="str">
        <f t="shared" si="2"/>
        <v xml:space="preserve"> </v>
      </c>
      <c r="J63" s="24" t="str">
        <f t="shared" si="3"/>
        <v>,</v>
      </c>
      <c r="K63" s="57">
        <f t="shared" si="10"/>
        <v>0</v>
      </c>
      <c r="L63" s="30" t="str">
        <f t="shared" si="4"/>
        <v>000100</v>
      </c>
      <c r="M63" s="50">
        <f>IF(K63=0,0,IF(K63&lt;10,"TOO YOUNG",IF(K63&lt;12,"OK","NOT ELIGIBLE")))</f>
        <v>0</v>
      </c>
      <c r="N63" s="9"/>
      <c r="O63" s="94"/>
      <c r="P63" s="94"/>
      <c r="Q63" s="9"/>
      <c r="R63" s="9"/>
      <c r="S63" s="9"/>
      <c r="T63" s="9"/>
      <c r="U63" s="9"/>
      <c r="V63" s="9"/>
      <c r="W63" s="9"/>
      <c r="X63" s="9"/>
      <c r="Y63" s="9"/>
      <c r="Z63" s="9"/>
      <c r="AA63" s="9"/>
      <c r="AB63" s="9"/>
      <c r="AC63" s="9"/>
      <c r="AD63" s="290">
        <v>36</v>
      </c>
      <c r="AE63" s="72" t="s">
        <v>43</v>
      </c>
      <c r="AF63" s="72" t="s">
        <v>95</v>
      </c>
      <c r="AG63" s="73">
        <v>1</v>
      </c>
      <c r="AH63" s="293">
        <f t="shared" si="5"/>
        <v>0</v>
      </c>
      <c r="AI63" s="293">
        <f t="shared" si="5"/>
        <v>0</v>
      </c>
      <c r="AJ63" s="293">
        <f t="shared" si="5"/>
        <v>0</v>
      </c>
      <c r="AK63" s="293"/>
      <c r="AL63" s="293"/>
      <c r="AM63" s="293"/>
      <c r="AN63" s="293"/>
    </row>
    <row r="64" spans="1:40" ht="20.45" customHeight="1" x14ac:dyDescent="0.2">
      <c r="A64" s="35">
        <v>37</v>
      </c>
      <c r="B64" s="36" t="s">
        <v>54</v>
      </c>
      <c r="C64" s="36" t="s">
        <v>94</v>
      </c>
      <c r="D64" s="239">
        <f>'Team 1'!D64</f>
        <v>2</v>
      </c>
      <c r="E64" s="722"/>
      <c r="F64" s="722"/>
      <c r="G64" s="722"/>
      <c r="H64" s="842"/>
      <c r="I64" s="252" t="str">
        <f t="shared" si="2"/>
        <v xml:space="preserve"> </v>
      </c>
      <c r="J64" s="24" t="str">
        <f t="shared" si="3"/>
        <v>,</v>
      </c>
      <c r="K64" s="57">
        <f t="shared" si="10"/>
        <v>0</v>
      </c>
      <c r="L64" s="30" t="str">
        <f t="shared" si="4"/>
        <v>000100</v>
      </c>
      <c r="M64" s="50">
        <f>IF(K64=0,0,IF(K64&lt;9,"TOO YOUNG",IF(K64&lt;14,"OK","NOT ELIGIBLE")))</f>
        <v>0</v>
      </c>
      <c r="N64" s="9"/>
      <c r="O64" s="94"/>
      <c r="P64" s="94"/>
      <c r="Q64" s="9"/>
      <c r="R64" s="9"/>
      <c r="S64" s="9"/>
      <c r="T64" s="9"/>
      <c r="U64" s="9"/>
      <c r="V64" s="9"/>
      <c r="W64" s="9"/>
      <c r="X64" s="9"/>
      <c r="Y64" s="9"/>
      <c r="Z64" s="9"/>
      <c r="AA64" s="9"/>
      <c r="AB64" s="9"/>
      <c r="AC64" s="9"/>
      <c r="AD64" s="290">
        <v>37</v>
      </c>
      <c r="AE64" s="72" t="s">
        <v>54</v>
      </c>
      <c r="AF64" s="72" t="s">
        <v>94</v>
      </c>
      <c r="AG64" s="73">
        <v>2</v>
      </c>
      <c r="AH64" s="293">
        <f t="shared" si="5"/>
        <v>0</v>
      </c>
      <c r="AI64" s="293">
        <f t="shared" si="5"/>
        <v>0</v>
      </c>
      <c r="AJ64" s="293">
        <f t="shared" si="5"/>
        <v>0</v>
      </c>
      <c r="AK64" s="293"/>
      <c r="AL64" s="293"/>
      <c r="AM64" s="293"/>
      <c r="AN64" s="293"/>
    </row>
    <row r="65" spans="1:40" ht="20.45" customHeight="1" x14ac:dyDescent="0.2">
      <c r="A65" s="35">
        <v>38</v>
      </c>
      <c r="B65" s="36" t="s">
        <v>55</v>
      </c>
      <c r="C65" s="36" t="s">
        <v>95</v>
      </c>
      <c r="D65" s="239">
        <f>'Team 1'!D65</f>
        <v>2</v>
      </c>
      <c r="E65" s="722"/>
      <c r="F65" s="722"/>
      <c r="G65" s="722"/>
      <c r="H65" s="842"/>
      <c r="I65" s="252" t="str">
        <f t="shared" si="2"/>
        <v xml:space="preserve"> </v>
      </c>
      <c r="J65" s="24" t="str">
        <f t="shared" si="3"/>
        <v>,</v>
      </c>
      <c r="K65" s="57">
        <f t="shared" si="10"/>
        <v>0</v>
      </c>
      <c r="L65" s="30" t="str">
        <f t="shared" si="4"/>
        <v>000100</v>
      </c>
      <c r="M65" s="50">
        <f>IF(K65=0,0,IF(K65&lt;9,"TOO YOUNG",IF(K65&lt;14,"OK","NOT ELIGIBLE")))</f>
        <v>0</v>
      </c>
      <c r="N65" s="9"/>
      <c r="O65" s="94"/>
      <c r="P65" s="94"/>
      <c r="Q65" s="9"/>
      <c r="R65" s="9"/>
      <c r="S65" s="9"/>
      <c r="T65" s="9"/>
      <c r="U65" s="9"/>
      <c r="V65" s="9"/>
      <c r="W65" s="9"/>
      <c r="X65" s="9"/>
      <c r="Y65" s="9"/>
      <c r="Z65" s="9"/>
      <c r="AA65" s="9"/>
      <c r="AB65" s="9"/>
      <c r="AC65" s="9"/>
      <c r="AD65" s="290">
        <v>38</v>
      </c>
      <c r="AE65" s="72" t="s">
        <v>55</v>
      </c>
      <c r="AF65" s="72" t="s">
        <v>95</v>
      </c>
      <c r="AG65" s="73">
        <v>2</v>
      </c>
      <c r="AH65" s="293">
        <f t="shared" si="5"/>
        <v>0</v>
      </c>
      <c r="AI65" s="293">
        <f t="shared" si="5"/>
        <v>0</v>
      </c>
      <c r="AJ65" s="293">
        <f t="shared" si="5"/>
        <v>0</v>
      </c>
      <c r="AK65" s="293"/>
      <c r="AL65" s="293"/>
      <c r="AM65" s="293"/>
      <c r="AN65" s="293"/>
    </row>
    <row r="66" spans="1:40" ht="20.45" customHeight="1" x14ac:dyDescent="0.2">
      <c r="A66" s="37">
        <v>39</v>
      </c>
      <c r="B66" s="38" t="s">
        <v>66</v>
      </c>
      <c r="C66" s="38" t="s">
        <v>94</v>
      </c>
      <c r="D66" s="239">
        <f>'Team 1'!D66</f>
        <v>8</v>
      </c>
      <c r="E66" s="722"/>
      <c r="F66" s="722"/>
      <c r="G66" s="722"/>
      <c r="H66" s="842"/>
      <c r="I66" s="252" t="str">
        <f t="shared" si="2"/>
        <v xml:space="preserve"> </v>
      </c>
      <c r="J66" s="24" t="str">
        <f t="shared" si="3"/>
        <v>,</v>
      </c>
      <c r="K66" s="57">
        <f t="shared" si="10"/>
        <v>0</v>
      </c>
      <c r="L66" s="30" t="str">
        <f t="shared" si="4"/>
        <v>000100</v>
      </c>
      <c r="M66" s="50">
        <f>IF(K66=0,0,IF(K66&lt;9,"TOO YOUNG",IF(K66&lt;16,"OK","NOT ELIGIBLE")))</f>
        <v>0</v>
      </c>
      <c r="N66" s="9"/>
      <c r="O66" s="94"/>
      <c r="P66" s="94"/>
      <c r="Q66" s="9"/>
      <c r="R66" s="9"/>
      <c r="S66" s="9"/>
      <c r="T66" s="9"/>
      <c r="U66" s="9"/>
      <c r="V66" s="9"/>
      <c r="W66" s="9"/>
      <c r="X66" s="9"/>
      <c r="Y66" s="9"/>
      <c r="Z66" s="9"/>
      <c r="AA66" s="9"/>
      <c r="AB66" s="9"/>
      <c r="AC66" s="9"/>
      <c r="AD66" s="290">
        <v>39</v>
      </c>
      <c r="AE66" s="72" t="s">
        <v>66</v>
      </c>
      <c r="AF66" s="72" t="s">
        <v>94</v>
      </c>
      <c r="AG66" s="73">
        <v>9</v>
      </c>
      <c r="AH66" s="293">
        <f t="shared" si="5"/>
        <v>0</v>
      </c>
      <c r="AI66" s="293">
        <f t="shared" si="5"/>
        <v>0</v>
      </c>
      <c r="AJ66" s="293">
        <f t="shared" si="5"/>
        <v>0</v>
      </c>
      <c r="AK66" s="293"/>
      <c r="AL66" s="293"/>
      <c r="AM66" s="293"/>
      <c r="AN66" s="293"/>
    </row>
    <row r="67" spans="1:40" ht="20.45" customHeight="1" x14ac:dyDescent="0.2">
      <c r="A67" s="37">
        <v>40</v>
      </c>
      <c r="B67" s="38" t="s">
        <v>67</v>
      </c>
      <c r="C67" s="38" t="s">
        <v>95</v>
      </c>
      <c r="D67" s="239">
        <f>'Team 1'!D67</f>
        <v>8</v>
      </c>
      <c r="E67" s="722"/>
      <c r="F67" s="722"/>
      <c r="G67" s="722"/>
      <c r="H67" s="842"/>
      <c r="I67" s="252" t="str">
        <f t="shared" si="2"/>
        <v xml:space="preserve"> </v>
      </c>
      <c r="J67" s="24" t="str">
        <f t="shared" si="3"/>
        <v>,</v>
      </c>
      <c r="K67" s="57">
        <f t="shared" si="10"/>
        <v>0</v>
      </c>
      <c r="L67" s="30" t="str">
        <f t="shared" si="4"/>
        <v>000100</v>
      </c>
      <c r="M67" s="50">
        <f>IF(K67=0,0,IF(K67&lt;9,"TOO YOUNG",IF(K67&lt;16,"OK","NOT ELIGIBLE")))</f>
        <v>0</v>
      </c>
      <c r="N67" s="9"/>
      <c r="O67" s="94"/>
      <c r="P67" s="94"/>
      <c r="Q67" s="9"/>
      <c r="R67" s="9"/>
      <c r="S67" s="9"/>
      <c r="T67" s="9"/>
      <c r="U67" s="9"/>
      <c r="V67" s="9"/>
      <c r="W67" s="9"/>
      <c r="X67" s="9"/>
      <c r="Y67" s="9"/>
      <c r="Z67" s="9"/>
      <c r="AA67" s="9"/>
      <c r="AB67" s="9"/>
      <c r="AC67" s="9"/>
      <c r="AD67" s="290">
        <v>40</v>
      </c>
      <c r="AE67" s="72" t="s">
        <v>67</v>
      </c>
      <c r="AF67" s="72" t="s">
        <v>95</v>
      </c>
      <c r="AG67" s="73">
        <v>9</v>
      </c>
      <c r="AH67" s="293">
        <f t="shared" si="5"/>
        <v>0</v>
      </c>
      <c r="AI67" s="293">
        <f t="shared" si="5"/>
        <v>0</v>
      </c>
      <c r="AJ67" s="293">
        <f t="shared" si="5"/>
        <v>0</v>
      </c>
      <c r="AK67" s="293"/>
      <c r="AL67" s="293"/>
      <c r="AM67" s="293"/>
      <c r="AN67" s="293"/>
    </row>
    <row r="68" spans="1:40" ht="20.45" customHeight="1" x14ac:dyDescent="0.2">
      <c r="A68" s="28">
        <v>41</v>
      </c>
      <c r="B68" s="29" t="s">
        <v>80</v>
      </c>
      <c r="C68" s="29" t="s">
        <v>94</v>
      </c>
      <c r="D68" s="239">
        <f>'Team 1'!D68</f>
        <v>2</v>
      </c>
      <c r="E68" s="722"/>
      <c r="F68" s="722"/>
      <c r="G68" s="722"/>
      <c r="H68" s="842"/>
      <c r="I68" s="252" t="str">
        <f t="shared" si="2"/>
        <v xml:space="preserve"> </v>
      </c>
      <c r="J68" s="24" t="str">
        <f t="shared" si="3"/>
        <v>,</v>
      </c>
      <c r="K68" s="57">
        <f t="shared" ref="K68:K99" si="11">IF(H68=0,0,IF(COUNTBLANK(H68)=1,"",ROUNDDOWN((K$2-H68)/365.25,0)))</f>
        <v>0</v>
      </c>
      <c r="L68" s="30" t="str">
        <f t="shared" si="4"/>
        <v>000100</v>
      </c>
      <c r="M68" s="31">
        <f>IF(K68=0,0,IF(K68&lt;9,"TOO YOUNG",IF(K68&lt;60,"OK","BIT OLD MAYBE")))</f>
        <v>0</v>
      </c>
      <c r="N68" s="9"/>
      <c r="O68" s="94"/>
      <c r="P68" s="94"/>
      <c r="Q68" s="9"/>
      <c r="R68" s="9"/>
      <c r="S68" s="9"/>
      <c r="T68" s="9"/>
      <c r="U68" s="9"/>
      <c r="V68" s="9"/>
      <c r="W68" s="9"/>
      <c r="X68" s="9"/>
      <c r="Y68" s="9"/>
      <c r="Z68" s="9"/>
      <c r="AA68" s="9"/>
      <c r="AB68" s="9"/>
      <c r="AC68" s="9"/>
      <c r="AD68" s="290">
        <v>41</v>
      </c>
      <c r="AE68" s="72" t="s">
        <v>80</v>
      </c>
      <c r="AF68" s="72" t="s">
        <v>94</v>
      </c>
      <c r="AG68" s="73">
        <v>2</v>
      </c>
      <c r="AH68" s="293">
        <f t="shared" si="5"/>
        <v>0</v>
      </c>
      <c r="AI68" s="293">
        <f t="shared" si="5"/>
        <v>0</v>
      </c>
      <c r="AJ68" s="293">
        <f t="shared" si="5"/>
        <v>0</v>
      </c>
      <c r="AK68" s="293"/>
      <c r="AL68" s="293"/>
      <c r="AM68" s="293"/>
      <c r="AN68" s="293"/>
    </row>
    <row r="69" spans="1:40" ht="20.45" customHeight="1" x14ac:dyDescent="0.2">
      <c r="A69" s="28">
        <v>42</v>
      </c>
      <c r="B69" s="29" t="s">
        <v>81</v>
      </c>
      <c r="C69" s="29" t="s">
        <v>95</v>
      </c>
      <c r="D69" s="239">
        <f>'Team 1'!D69</f>
        <v>2</v>
      </c>
      <c r="E69" s="722"/>
      <c r="F69" s="722"/>
      <c r="G69" s="722"/>
      <c r="H69" s="842"/>
      <c r="I69" s="252" t="str">
        <f t="shared" ref="I69:I101" si="12">CONCATENATE(F69," ",G69)</f>
        <v xml:space="preserve"> </v>
      </c>
      <c r="J69" s="24" t="str">
        <f t="shared" ref="J69:J101" si="13">CONCATENATE(G69,",",F69)</f>
        <v>,</v>
      </c>
      <c r="K69" s="57">
        <f t="shared" si="11"/>
        <v>0</v>
      </c>
      <c r="L69" s="30" t="str">
        <f t="shared" ref="L69:L105" si="14">(TEXT(H69,"DDMMYY"))</f>
        <v>000100</v>
      </c>
      <c r="M69" s="31">
        <f>IF(K69=0,0,IF(K69&lt;9,"TOO YOUNG",IF(K69&lt;60,"OK","BIT OLD MAYBE")))</f>
        <v>0</v>
      </c>
      <c r="N69" s="9"/>
      <c r="O69" s="94"/>
      <c r="P69" s="94"/>
      <c r="Q69" s="9"/>
      <c r="R69" s="9"/>
      <c r="S69" s="9"/>
      <c r="T69" s="9"/>
      <c r="U69" s="9"/>
      <c r="V69" s="9"/>
      <c r="W69" s="9"/>
      <c r="X69" s="9"/>
      <c r="Y69" s="9"/>
      <c r="Z69" s="9"/>
      <c r="AA69" s="9"/>
      <c r="AB69" s="9"/>
      <c r="AC69" s="9"/>
      <c r="AD69" s="290">
        <v>42</v>
      </c>
      <c r="AE69" s="72" t="s">
        <v>81</v>
      </c>
      <c r="AF69" s="72" t="s">
        <v>95</v>
      </c>
      <c r="AG69" s="73">
        <v>2</v>
      </c>
      <c r="AH69" s="293">
        <f t="shared" ref="AH69:AJ105" si="15">E69</f>
        <v>0</v>
      </c>
      <c r="AI69" s="293">
        <f t="shared" si="15"/>
        <v>0</v>
      </c>
      <c r="AJ69" s="293">
        <f t="shared" si="15"/>
        <v>0</v>
      </c>
      <c r="AK69" s="293"/>
      <c r="AL69" s="293"/>
      <c r="AM69" s="293"/>
      <c r="AN69" s="293"/>
    </row>
    <row r="70" spans="1:40" ht="20.45" customHeight="1" x14ac:dyDescent="0.2">
      <c r="A70" s="1697">
        <v>43</v>
      </c>
      <c r="B70" s="1700" t="s">
        <v>44</v>
      </c>
      <c r="C70" s="41"/>
      <c r="D70" s="239">
        <f>'Team 1'!D70</f>
        <v>0</v>
      </c>
      <c r="E70" s="723"/>
      <c r="F70" s="723"/>
      <c r="G70" s="723"/>
      <c r="H70" s="839"/>
      <c r="I70" s="252" t="str">
        <f t="shared" si="12"/>
        <v xml:space="preserve"> </v>
      </c>
      <c r="J70" s="24" t="str">
        <f t="shared" si="13"/>
        <v>,</v>
      </c>
      <c r="K70" s="57">
        <f t="shared" si="11"/>
        <v>0</v>
      </c>
      <c r="L70" s="30" t="str">
        <f t="shared" si="14"/>
        <v>000100</v>
      </c>
      <c r="M70" s="50">
        <f t="shared" ref="M70:M77" si="16">IF(K70=0,0,IF(K70&lt;9,"TOO YOUNG",IF(K70&lt;12,"OK","NOT ELIGIBLE")))</f>
        <v>0</v>
      </c>
      <c r="N70" s="9"/>
      <c r="O70" s="94"/>
      <c r="P70" s="94"/>
      <c r="Q70" s="9"/>
      <c r="R70" s="9"/>
      <c r="S70" s="9"/>
      <c r="T70" s="9"/>
      <c r="U70" s="9"/>
      <c r="V70" s="9"/>
      <c r="W70" s="9"/>
      <c r="X70" s="9"/>
      <c r="Y70" s="9"/>
      <c r="Z70" s="9"/>
      <c r="AA70" s="9"/>
      <c r="AB70" s="9"/>
      <c r="AC70" s="9"/>
      <c r="AD70" s="1683">
        <v>43</v>
      </c>
      <c r="AE70" s="1681" t="s">
        <v>44</v>
      </c>
      <c r="AF70" s="288"/>
      <c r="AG70" s="76"/>
      <c r="AH70" s="293">
        <f t="shared" si="15"/>
        <v>0</v>
      </c>
      <c r="AI70" s="293">
        <f t="shared" si="15"/>
        <v>0</v>
      </c>
      <c r="AJ70" s="293">
        <f t="shared" si="15"/>
        <v>0</v>
      </c>
      <c r="AK70" s="293"/>
      <c r="AL70" s="293"/>
      <c r="AM70" s="293"/>
      <c r="AN70" s="293"/>
    </row>
    <row r="71" spans="1:40" ht="20.45" customHeight="1" x14ac:dyDescent="0.2">
      <c r="A71" s="1698"/>
      <c r="B71" s="1701"/>
      <c r="C71" s="42"/>
      <c r="D71" s="239">
        <f>'Team 1'!D71</f>
        <v>0</v>
      </c>
      <c r="E71" s="723"/>
      <c r="F71" s="723"/>
      <c r="G71" s="723"/>
      <c r="H71" s="839"/>
      <c r="I71" s="252" t="str">
        <f t="shared" si="12"/>
        <v xml:space="preserve"> </v>
      </c>
      <c r="J71" s="24" t="str">
        <f t="shared" si="13"/>
        <v>,</v>
      </c>
      <c r="K71" s="57">
        <f t="shared" si="11"/>
        <v>0</v>
      </c>
      <c r="L71" s="30" t="str">
        <f t="shared" si="14"/>
        <v>000100</v>
      </c>
      <c r="M71" s="50">
        <f t="shared" si="16"/>
        <v>0</v>
      </c>
      <c r="N71" s="9"/>
      <c r="O71" s="94"/>
      <c r="P71" s="94"/>
      <c r="Q71" s="9"/>
      <c r="R71" s="9"/>
      <c r="S71" s="9"/>
      <c r="T71" s="9"/>
      <c r="U71" s="9"/>
      <c r="V71" s="9"/>
      <c r="W71" s="9"/>
      <c r="X71" s="9"/>
      <c r="Y71" s="9"/>
      <c r="Z71" s="9"/>
      <c r="AA71" s="9"/>
      <c r="AB71" s="9"/>
      <c r="AC71" s="9"/>
      <c r="AD71" s="1683"/>
      <c r="AE71" s="1682"/>
      <c r="AF71" s="289"/>
      <c r="AG71" s="77"/>
      <c r="AH71" s="293">
        <f t="shared" si="15"/>
        <v>0</v>
      </c>
      <c r="AI71" s="293">
        <f t="shared" si="15"/>
        <v>0</v>
      </c>
      <c r="AJ71" s="293">
        <f t="shared" si="15"/>
        <v>0</v>
      </c>
      <c r="AK71" s="293"/>
      <c r="AL71" s="293"/>
      <c r="AM71" s="293"/>
      <c r="AN71" s="293"/>
    </row>
    <row r="72" spans="1:40" ht="20.45" customHeight="1" x14ac:dyDescent="0.2">
      <c r="A72" s="1698"/>
      <c r="B72" s="1701"/>
      <c r="C72" s="42"/>
      <c r="D72" s="239">
        <f>'Team 1'!D72</f>
        <v>0</v>
      </c>
      <c r="E72" s="723"/>
      <c r="F72" s="723"/>
      <c r="G72" s="723"/>
      <c r="H72" s="839"/>
      <c r="I72" s="252" t="str">
        <f t="shared" si="12"/>
        <v xml:space="preserve"> </v>
      </c>
      <c r="J72" s="24" t="str">
        <f t="shared" si="13"/>
        <v>,</v>
      </c>
      <c r="K72" s="57">
        <f t="shared" si="11"/>
        <v>0</v>
      </c>
      <c r="L72" s="30" t="str">
        <f t="shared" si="14"/>
        <v>000100</v>
      </c>
      <c r="M72" s="50">
        <f t="shared" si="16"/>
        <v>0</v>
      </c>
      <c r="N72" s="9"/>
      <c r="O72" s="94"/>
      <c r="P72" s="94"/>
      <c r="Q72" s="9"/>
      <c r="R72" s="9"/>
      <c r="S72" s="9"/>
      <c r="T72" s="9"/>
      <c r="U72" s="9"/>
      <c r="V72" s="9"/>
      <c r="W72" s="9"/>
      <c r="X72" s="9"/>
      <c r="Y72" s="9"/>
      <c r="Z72" s="9"/>
      <c r="AA72" s="9"/>
      <c r="AB72" s="9"/>
      <c r="AC72" s="9"/>
      <c r="AD72" s="1683"/>
      <c r="AE72" s="1682"/>
      <c r="AF72" s="289"/>
      <c r="AG72" s="77"/>
      <c r="AH72" s="293">
        <f t="shared" si="15"/>
        <v>0</v>
      </c>
      <c r="AI72" s="293">
        <f t="shared" si="15"/>
        <v>0</v>
      </c>
      <c r="AJ72" s="293">
        <f t="shared" si="15"/>
        <v>0</v>
      </c>
      <c r="AK72" s="293"/>
      <c r="AL72" s="293"/>
      <c r="AM72" s="293"/>
      <c r="AN72" s="293"/>
    </row>
    <row r="73" spans="1:40" ht="20.45" customHeight="1" x14ac:dyDescent="0.2">
      <c r="A73" s="1699"/>
      <c r="B73" s="1701"/>
      <c r="C73" s="42"/>
      <c r="D73" s="239">
        <f>'Team 1'!D73</f>
        <v>0</v>
      </c>
      <c r="E73" s="723"/>
      <c r="F73" s="723"/>
      <c r="G73" s="723"/>
      <c r="H73" s="839"/>
      <c r="I73" s="252" t="str">
        <f t="shared" si="12"/>
        <v xml:space="preserve"> </v>
      </c>
      <c r="J73" s="24" t="str">
        <f t="shared" si="13"/>
        <v>,</v>
      </c>
      <c r="K73" s="57">
        <f t="shared" si="11"/>
        <v>0</v>
      </c>
      <c r="L73" s="30" t="str">
        <f t="shared" si="14"/>
        <v>000100</v>
      </c>
      <c r="M73" s="50">
        <f t="shared" si="16"/>
        <v>0</v>
      </c>
      <c r="N73" s="9"/>
      <c r="O73" s="94"/>
      <c r="P73" s="94"/>
      <c r="Q73" s="9"/>
      <c r="R73" s="9"/>
      <c r="S73" s="9"/>
      <c r="T73" s="9"/>
      <c r="U73" s="9"/>
      <c r="V73" s="9"/>
      <c r="W73" s="9"/>
      <c r="X73" s="9"/>
      <c r="Y73" s="9"/>
      <c r="Z73" s="9"/>
      <c r="AA73" s="9"/>
      <c r="AB73" s="9"/>
      <c r="AC73" s="9"/>
      <c r="AD73" s="1683"/>
      <c r="AE73" s="1682"/>
      <c r="AF73" s="289"/>
      <c r="AG73" s="77"/>
      <c r="AH73" s="293">
        <f t="shared" si="15"/>
        <v>0</v>
      </c>
      <c r="AI73" s="293">
        <f t="shared" si="15"/>
        <v>0</v>
      </c>
      <c r="AJ73" s="293">
        <f t="shared" si="15"/>
        <v>0</v>
      </c>
      <c r="AK73" s="293"/>
      <c r="AL73" s="293"/>
      <c r="AM73" s="293"/>
      <c r="AN73" s="293"/>
    </row>
    <row r="74" spans="1:40" ht="20.45" customHeight="1" x14ac:dyDescent="0.2">
      <c r="A74" s="1697">
        <v>44</v>
      </c>
      <c r="B74" s="1700" t="s">
        <v>45</v>
      </c>
      <c r="C74" s="41"/>
      <c r="D74" s="239">
        <f>'Team 1'!D74</f>
        <v>0</v>
      </c>
      <c r="E74" s="723"/>
      <c r="F74" s="723"/>
      <c r="G74" s="723"/>
      <c r="H74" s="839"/>
      <c r="I74" s="252" t="str">
        <f t="shared" si="12"/>
        <v xml:space="preserve"> </v>
      </c>
      <c r="J74" s="24" t="str">
        <f t="shared" si="13"/>
        <v>,</v>
      </c>
      <c r="K74" s="57">
        <f t="shared" si="11"/>
        <v>0</v>
      </c>
      <c r="L74" s="30" t="str">
        <f t="shared" si="14"/>
        <v>000100</v>
      </c>
      <c r="M74" s="50">
        <f t="shared" si="16"/>
        <v>0</v>
      </c>
      <c r="N74" s="9"/>
      <c r="O74" s="94"/>
      <c r="P74" s="94"/>
      <c r="Q74" s="9"/>
      <c r="R74" s="9"/>
      <c r="S74" s="9"/>
      <c r="T74" s="9"/>
      <c r="U74" s="9"/>
      <c r="V74" s="9"/>
      <c r="W74" s="9"/>
      <c r="X74" s="9"/>
      <c r="Y74" s="9"/>
      <c r="Z74" s="9"/>
      <c r="AA74" s="9"/>
      <c r="AB74" s="9"/>
      <c r="AC74" s="9"/>
      <c r="AD74" s="1683">
        <v>44</v>
      </c>
      <c r="AE74" s="1681" t="s">
        <v>45</v>
      </c>
      <c r="AF74" s="288"/>
      <c r="AG74" s="76"/>
      <c r="AH74" s="293">
        <f t="shared" si="15"/>
        <v>0</v>
      </c>
      <c r="AI74" s="293">
        <f t="shared" si="15"/>
        <v>0</v>
      </c>
      <c r="AJ74" s="293">
        <f t="shared" si="15"/>
        <v>0</v>
      </c>
      <c r="AK74" s="293"/>
      <c r="AL74" s="293"/>
      <c r="AM74" s="293"/>
      <c r="AN74" s="293"/>
    </row>
    <row r="75" spans="1:40" ht="20.45" customHeight="1" x14ac:dyDescent="0.2">
      <c r="A75" s="1698"/>
      <c r="B75" s="1701"/>
      <c r="C75" s="42"/>
      <c r="D75" s="239">
        <f>'Team 1'!D75</f>
        <v>0</v>
      </c>
      <c r="E75" s="723"/>
      <c r="F75" s="723"/>
      <c r="G75" s="723"/>
      <c r="H75" s="839"/>
      <c r="I75" s="252" t="str">
        <f t="shared" si="12"/>
        <v xml:space="preserve"> </v>
      </c>
      <c r="J75" s="24" t="str">
        <f t="shared" si="13"/>
        <v>,</v>
      </c>
      <c r="K75" s="57">
        <f t="shared" si="11"/>
        <v>0</v>
      </c>
      <c r="L75" s="30" t="str">
        <f t="shared" si="14"/>
        <v>000100</v>
      </c>
      <c r="M75" s="50">
        <f t="shared" si="16"/>
        <v>0</v>
      </c>
      <c r="N75" s="9"/>
      <c r="O75" s="94"/>
      <c r="P75" s="94"/>
      <c r="Q75" s="9"/>
      <c r="R75" s="9"/>
      <c r="S75" s="9"/>
      <c r="T75" s="9"/>
      <c r="U75" s="9"/>
      <c r="V75" s="9"/>
      <c r="W75" s="9"/>
      <c r="X75" s="9"/>
      <c r="Y75" s="9"/>
      <c r="Z75" s="9"/>
      <c r="AA75" s="9"/>
      <c r="AB75" s="9"/>
      <c r="AC75" s="9"/>
      <c r="AD75" s="1683"/>
      <c r="AE75" s="1682"/>
      <c r="AF75" s="289"/>
      <c r="AG75" s="77"/>
      <c r="AH75" s="293">
        <f t="shared" si="15"/>
        <v>0</v>
      </c>
      <c r="AI75" s="293">
        <f t="shared" si="15"/>
        <v>0</v>
      </c>
      <c r="AJ75" s="293">
        <f t="shared" si="15"/>
        <v>0</v>
      </c>
      <c r="AK75" s="293"/>
      <c r="AL75" s="293"/>
      <c r="AM75" s="293"/>
      <c r="AN75" s="293"/>
    </row>
    <row r="76" spans="1:40" ht="20.45" customHeight="1" x14ac:dyDescent="0.2">
      <c r="A76" s="1698"/>
      <c r="B76" s="1701"/>
      <c r="C76" s="42"/>
      <c r="D76" s="239">
        <f>'Team 1'!D76</f>
        <v>0</v>
      </c>
      <c r="E76" s="723"/>
      <c r="F76" s="723"/>
      <c r="G76" s="723"/>
      <c r="H76" s="839"/>
      <c r="I76" s="252" t="str">
        <f t="shared" si="12"/>
        <v xml:space="preserve"> </v>
      </c>
      <c r="J76" s="24" t="str">
        <f t="shared" si="13"/>
        <v>,</v>
      </c>
      <c r="K76" s="57">
        <f t="shared" si="11"/>
        <v>0</v>
      </c>
      <c r="L76" s="30" t="str">
        <f t="shared" si="14"/>
        <v>000100</v>
      </c>
      <c r="M76" s="50">
        <f t="shared" si="16"/>
        <v>0</v>
      </c>
      <c r="N76" s="9"/>
      <c r="O76" s="94"/>
      <c r="P76" s="94"/>
      <c r="Q76" s="9"/>
      <c r="R76" s="9"/>
      <c r="S76" s="9"/>
      <c r="T76" s="9"/>
      <c r="U76" s="9"/>
      <c r="V76" s="9"/>
      <c r="W76" s="9"/>
      <c r="X76" s="9"/>
      <c r="Y76" s="9"/>
      <c r="Z76" s="9"/>
      <c r="AA76" s="9"/>
      <c r="AB76" s="9"/>
      <c r="AC76" s="9"/>
      <c r="AD76" s="1683"/>
      <c r="AE76" s="1682"/>
      <c r="AF76" s="289"/>
      <c r="AG76" s="77"/>
      <c r="AH76" s="293">
        <f t="shared" si="15"/>
        <v>0</v>
      </c>
      <c r="AI76" s="293">
        <f t="shared" si="15"/>
        <v>0</v>
      </c>
      <c r="AJ76" s="293">
        <f t="shared" si="15"/>
        <v>0</v>
      </c>
      <c r="AK76" s="293"/>
      <c r="AL76" s="293"/>
      <c r="AM76" s="293"/>
      <c r="AN76" s="293"/>
    </row>
    <row r="77" spans="1:40" ht="20.45" customHeight="1" x14ac:dyDescent="0.2">
      <c r="A77" s="1699"/>
      <c r="B77" s="1701"/>
      <c r="C77" s="42"/>
      <c r="D77" s="239">
        <f>'Team 1'!D77</f>
        <v>0</v>
      </c>
      <c r="E77" s="723"/>
      <c r="F77" s="723"/>
      <c r="G77" s="723"/>
      <c r="H77" s="839"/>
      <c r="I77" s="252" t="str">
        <f t="shared" si="12"/>
        <v xml:space="preserve"> </v>
      </c>
      <c r="J77" s="24" t="str">
        <f t="shared" si="13"/>
        <v>,</v>
      </c>
      <c r="K77" s="57">
        <f t="shared" si="11"/>
        <v>0</v>
      </c>
      <c r="L77" s="30" t="str">
        <f t="shared" si="14"/>
        <v>000100</v>
      </c>
      <c r="M77" s="50">
        <f t="shared" si="16"/>
        <v>0</v>
      </c>
      <c r="N77" s="9"/>
      <c r="O77" s="94"/>
      <c r="P77" s="94"/>
      <c r="Q77" s="9"/>
      <c r="R77" s="9"/>
      <c r="S77" s="9"/>
      <c r="T77" s="9"/>
      <c r="U77" s="9"/>
      <c r="V77" s="9"/>
      <c r="W77" s="9"/>
      <c r="X77" s="9"/>
      <c r="Y77" s="9"/>
      <c r="Z77" s="9"/>
      <c r="AA77" s="9"/>
      <c r="AB77" s="9"/>
      <c r="AC77" s="9"/>
      <c r="AD77" s="1683"/>
      <c r="AE77" s="1682"/>
      <c r="AF77" s="289"/>
      <c r="AG77" s="77"/>
      <c r="AH77" s="293">
        <f t="shared" si="15"/>
        <v>0</v>
      </c>
      <c r="AI77" s="293">
        <f t="shared" si="15"/>
        <v>0</v>
      </c>
      <c r="AJ77" s="293">
        <f t="shared" si="15"/>
        <v>0</v>
      </c>
      <c r="AK77" s="293"/>
      <c r="AL77" s="293"/>
      <c r="AM77" s="293"/>
      <c r="AN77" s="293"/>
    </row>
    <row r="78" spans="1:40" ht="20.45" customHeight="1" x14ac:dyDescent="0.2">
      <c r="A78" s="1706">
        <v>45</v>
      </c>
      <c r="B78" s="1717" t="s">
        <v>56</v>
      </c>
      <c r="C78" s="44"/>
      <c r="D78" s="239">
        <f>'Team 1'!D78</f>
        <v>0</v>
      </c>
      <c r="E78" s="723"/>
      <c r="F78" s="723"/>
      <c r="G78" s="723"/>
      <c r="H78" s="839"/>
      <c r="I78" s="252" t="str">
        <f t="shared" si="12"/>
        <v xml:space="preserve"> </v>
      </c>
      <c r="J78" s="24" t="str">
        <f t="shared" si="13"/>
        <v>,</v>
      </c>
      <c r="K78" s="57">
        <f t="shared" si="11"/>
        <v>0</v>
      </c>
      <c r="L78" s="30" t="str">
        <f t="shared" si="14"/>
        <v>000100</v>
      </c>
      <c r="M78" s="50">
        <f t="shared" ref="M78:M85" si="17">IF(K78=0,0,IF(K78&lt;9,"TOO YOUNG",IF(K78&lt;14,"OK","NOT ELIGIBLE")))</f>
        <v>0</v>
      </c>
      <c r="N78" s="9"/>
      <c r="O78" s="94"/>
      <c r="P78" s="94"/>
      <c r="Q78" s="9"/>
      <c r="R78" s="9"/>
      <c r="S78" s="9"/>
      <c r="T78" s="9"/>
      <c r="U78" s="9"/>
      <c r="V78" s="9"/>
      <c r="W78" s="9"/>
      <c r="X78" s="9"/>
      <c r="Y78" s="9"/>
      <c r="Z78" s="9"/>
      <c r="AA78" s="9"/>
      <c r="AB78" s="9"/>
      <c r="AC78" s="9"/>
      <c r="AD78" s="1683">
        <v>45</v>
      </c>
      <c r="AE78" s="1681" t="s">
        <v>56</v>
      </c>
      <c r="AF78" s="288"/>
      <c r="AG78" s="76"/>
      <c r="AH78" s="293">
        <f t="shared" si="15"/>
        <v>0</v>
      </c>
      <c r="AI78" s="293">
        <f t="shared" si="15"/>
        <v>0</v>
      </c>
      <c r="AJ78" s="293">
        <f t="shared" si="15"/>
        <v>0</v>
      </c>
      <c r="AK78" s="293"/>
      <c r="AL78" s="293"/>
      <c r="AM78" s="293"/>
      <c r="AN78" s="293"/>
    </row>
    <row r="79" spans="1:40" ht="20.45" customHeight="1" x14ac:dyDescent="0.2">
      <c r="A79" s="1707"/>
      <c r="B79" s="1718"/>
      <c r="C79" s="45"/>
      <c r="D79" s="239">
        <f>'Team 1'!D79</f>
        <v>0</v>
      </c>
      <c r="E79" s="723"/>
      <c r="F79" s="723"/>
      <c r="G79" s="723"/>
      <c r="H79" s="839"/>
      <c r="I79" s="252" t="str">
        <f t="shared" si="12"/>
        <v xml:space="preserve"> </v>
      </c>
      <c r="J79" s="24" t="str">
        <f t="shared" si="13"/>
        <v>,</v>
      </c>
      <c r="K79" s="57">
        <f t="shared" si="11"/>
        <v>0</v>
      </c>
      <c r="L79" s="30" t="str">
        <f t="shared" si="14"/>
        <v>000100</v>
      </c>
      <c r="M79" s="50">
        <f t="shared" si="17"/>
        <v>0</v>
      </c>
      <c r="N79" s="9"/>
      <c r="O79" s="94"/>
      <c r="P79" s="94"/>
      <c r="Q79" s="9"/>
      <c r="R79" s="9"/>
      <c r="S79" s="9"/>
      <c r="T79" s="9"/>
      <c r="U79" s="9"/>
      <c r="V79" s="9"/>
      <c r="W79" s="9"/>
      <c r="X79" s="9"/>
      <c r="Y79" s="9"/>
      <c r="Z79" s="9"/>
      <c r="AA79" s="9"/>
      <c r="AB79" s="9"/>
      <c r="AC79" s="9"/>
      <c r="AD79" s="1683"/>
      <c r="AE79" s="1682"/>
      <c r="AF79" s="289"/>
      <c r="AG79" s="77"/>
      <c r="AH79" s="293">
        <f t="shared" si="15"/>
        <v>0</v>
      </c>
      <c r="AI79" s="293">
        <f t="shared" si="15"/>
        <v>0</v>
      </c>
      <c r="AJ79" s="293">
        <f t="shared" si="15"/>
        <v>0</v>
      </c>
      <c r="AK79" s="293"/>
      <c r="AL79" s="293"/>
      <c r="AM79" s="293"/>
      <c r="AN79" s="293"/>
    </row>
    <row r="80" spans="1:40" ht="20.45" customHeight="1" x14ac:dyDescent="0.2">
      <c r="A80" s="1707"/>
      <c r="B80" s="1718"/>
      <c r="C80" s="45"/>
      <c r="D80" s="239">
        <f>'Team 1'!D80</f>
        <v>0</v>
      </c>
      <c r="E80" s="723"/>
      <c r="F80" s="723"/>
      <c r="G80" s="723"/>
      <c r="H80" s="839"/>
      <c r="I80" s="252" t="str">
        <f t="shared" si="12"/>
        <v xml:space="preserve"> </v>
      </c>
      <c r="J80" s="24" t="str">
        <f t="shared" si="13"/>
        <v>,</v>
      </c>
      <c r="K80" s="57">
        <f t="shared" si="11"/>
        <v>0</v>
      </c>
      <c r="L80" s="30" t="str">
        <f t="shared" si="14"/>
        <v>000100</v>
      </c>
      <c r="M80" s="50">
        <f t="shared" si="17"/>
        <v>0</v>
      </c>
      <c r="N80" s="9"/>
      <c r="O80" s="94"/>
      <c r="P80" s="94"/>
      <c r="Q80" s="9"/>
      <c r="R80" s="9"/>
      <c r="S80" s="9"/>
      <c r="T80" s="9"/>
      <c r="U80" s="9"/>
      <c r="V80" s="9"/>
      <c r="W80" s="9"/>
      <c r="X80" s="9"/>
      <c r="Y80" s="9"/>
      <c r="Z80" s="9"/>
      <c r="AA80" s="9"/>
      <c r="AB80" s="9"/>
      <c r="AC80" s="9"/>
      <c r="AD80" s="1683"/>
      <c r="AE80" s="1682"/>
      <c r="AF80" s="289"/>
      <c r="AG80" s="77"/>
      <c r="AH80" s="293">
        <f t="shared" si="15"/>
        <v>0</v>
      </c>
      <c r="AI80" s="293">
        <f t="shared" si="15"/>
        <v>0</v>
      </c>
      <c r="AJ80" s="293">
        <f t="shared" si="15"/>
        <v>0</v>
      </c>
      <c r="AK80" s="293"/>
      <c r="AL80" s="293"/>
      <c r="AM80" s="293"/>
      <c r="AN80" s="293"/>
    </row>
    <row r="81" spans="1:40" ht="20.45" customHeight="1" x14ac:dyDescent="0.2">
      <c r="A81" s="1708"/>
      <c r="B81" s="1718"/>
      <c r="C81" s="45"/>
      <c r="D81" s="239">
        <f>'Team 1'!D81</f>
        <v>0</v>
      </c>
      <c r="E81" s="723"/>
      <c r="F81" s="723"/>
      <c r="G81" s="723"/>
      <c r="H81" s="839"/>
      <c r="I81" s="252" t="str">
        <f t="shared" si="12"/>
        <v xml:space="preserve"> </v>
      </c>
      <c r="J81" s="24" t="str">
        <f t="shared" si="13"/>
        <v>,</v>
      </c>
      <c r="K81" s="57">
        <f t="shared" si="11"/>
        <v>0</v>
      </c>
      <c r="L81" s="30" t="str">
        <f t="shared" si="14"/>
        <v>000100</v>
      </c>
      <c r="M81" s="50">
        <f t="shared" si="17"/>
        <v>0</v>
      </c>
      <c r="N81" s="9"/>
      <c r="O81" s="94"/>
      <c r="P81" s="94"/>
      <c r="Q81" s="9"/>
      <c r="R81" s="9"/>
      <c r="S81" s="9"/>
      <c r="T81" s="9"/>
      <c r="U81" s="9"/>
      <c r="V81" s="9"/>
      <c r="W81" s="9"/>
      <c r="X81" s="9"/>
      <c r="Y81" s="9"/>
      <c r="Z81" s="9"/>
      <c r="AA81" s="9"/>
      <c r="AB81" s="9"/>
      <c r="AC81" s="9"/>
      <c r="AD81" s="1683"/>
      <c r="AE81" s="1682"/>
      <c r="AF81" s="289"/>
      <c r="AG81" s="77"/>
      <c r="AH81" s="293">
        <f t="shared" si="15"/>
        <v>0</v>
      </c>
      <c r="AI81" s="293">
        <f t="shared" si="15"/>
        <v>0</v>
      </c>
      <c r="AJ81" s="293">
        <f t="shared" si="15"/>
        <v>0</v>
      </c>
      <c r="AK81" s="293"/>
      <c r="AL81" s="293"/>
      <c r="AM81" s="293"/>
      <c r="AN81" s="293"/>
    </row>
    <row r="82" spans="1:40" ht="20.45" customHeight="1" x14ac:dyDescent="0.2">
      <c r="A82" s="1706">
        <v>46</v>
      </c>
      <c r="B82" s="1717" t="s">
        <v>57</v>
      </c>
      <c r="C82" s="44"/>
      <c r="D82" s="239">
        <f>'Team 1'!D82</f>
        <v>0</v>
      </c>
      <c r="E82" s="723"/>
      <c r="F82" s="723"/>
      <c r="G82" s="723"/>
      <c r="H82" s="839"/>
      <c r="I82" s="252" t="str">
        <f t="shared" si="12"/>
        <v xml:space="preserve"> </v>
      </c>
      <c r="J82" s="24" t="str">
        <f t="shared" si="13"/>
        <v>,</v>
      </c>
      <c r="K82" s="57">
        <f t="shared" si="11"/>
        <v>0</v>
      </c>
      <c r="L82" s="30" t="str">
        <f t="shared" si="14"/>
        <v>000100</v>
      </c>
      <c r="M82" s="50">
        <f t="shared" si="17"/>
        <v>0</v>
      </c>
      <c r="N82" s="9"/>
      <c r="O82" s="94"/>
      <c r="P82" s="94"/>
      <c r="Q82" s="9"/>
      <c r="R82" s="9"/>
      <c r="S82" s="9"/>
      <c r="T82" s="9"/>
      <c r="U82" s="9"/>
      <c r="V82" s="9"/>
      <c r="W82" s="9"/>
      <c r="X82" s="9"/>
      <c r="Y82" s="9"/>
      <c r="Z82" s="9"/>
      <c r="AA82" s="9"/>
      <c r="AB82" s="9"/>
      <c r="AC82" s="9"/>
      <c r="AD82" s="1683">
        <v>46</v>
      </c>
      <c r="AE82" s="1681" t="s">
        <v>57</v>
      </c>
      <c r="AF82" s="288"/>
      <c r="AG82" s="76"/>
      <c r="AH82" s="293">
        <f t="shared" si="15"/>
        <v>0</v>
      </c>
      <c r="AI82" s="293">
        <f t="shared" si="15"/>
        <v>0</v>
      </c>
      <c r="AJ82" s="293">
        <f t="shared" si="15"/>
        <v>0</v>
      </c>
      <c r="AK82" s="293"/>
      <c r="AL82" s="293"/>
      <c r="AM82" s="293"/>
      <c r="AN82" s="293"/>
    </row>
    <row r="83" spans="1:40" ht="20.45" customHeight="1" x14ac:dyDescent="0.2">
      <c r="A83" s="1707"/>
      <c r="B83" s="1718"/>
      <c r="C83" s="45"/>
      <c r="D83" s="239">
        <f>'Team 1'!D83</f>
        <v>0</v>
      </c>
      <c r="E83" s="723"/>
      <c r="F83" s="723"/>
      <c r="G83" s="723"/>
      <c r="H83" s="839"/>
      <c r="I83" s="252" t="str">
        <f t="shared" si="12"/>
        <v xml:space="preserve"> </v>
      </c>
      <c r="J83" s="24" t="str">
        <f t="shared" si="13"/>
        <v>,</v>
      </c>
      <c r="K83" s="57">
        <f t="shared" si="11"/>
        <v>0</v>
      </c>
      <c r="L83" s="30" t="str">
        <f t="shared" si="14"/>
        <v>000100</v>
      </c>
      <c r="M83" s="50">
        <f t="shared" si="17"/>
        <v>0</v>
      </c>
      <c r="N83" s="9"/>
      <c r="O83" s="94"/>
      <c r="P83" s="94"/>
      <c r="Q83" s="9"/>
      <c r="R83" s="9"/>
      <c r="S83" s="9"/>
      <c r="T83" s="9"/>
      <c r="U83" s="9"/>
      <c r="V83" s="9"/>
      <c r="W83" s="9"/>
      <c r="X83" s="9"/>
      <c r="Y83" s="9"/>
      <c r="Z83" s="9"/>
      <c r="AA83" s="9"/>
      <c r="AB83" s="9"/>
      <c r="AC83" s="9"/>
      <c r="AD83" s="1683"/>
      <c r="AE83" s="1682"/>
      <c r="AF83" s="289"/>
      <c r="AG83" s="77"/>
      <c r="AH83" s="293">
        <f t="shared" si="15"/>
        <v>0</v>
      </c>
      <c r="AI83" s="293">
        <f t="shared" si="15"/>
        <v>0</v>
      </c>
      <c r="AJ83" s="293">
        <f t="shared" si="15"/>
        <v>0</v>
      </c>
      <c r="AK83" s="293"/>
      <c r="AL83" s="293"/>
      <c r="AM83" s="293"/>
      <c r="AN83" s="293"/>
    </row>
    <row r="84" spans="1:40" ht="20.45" customHeight="1" x14ac:dyDescent="0.2">
      <c r="A84" s="1707"/>
      <c r="B84" s="1718"/>
      <c r="C84" s="45"/>
      <c r="D84" s="239">
        <f>'Team 1'!D84</f>
        <v>0</v>
      </c>
      <c r="E84" s="723"/>
      <c r="F84" s="723"/>
      <c r="G84" s="723"/>
      <c r="H84" s="839"/>
      <c r="I84" s="252" t="str">
        <f t="shared" si="12"/>
        <v xml:space="preserve"> </v>
      </c>
      <c r="J84" s="24" t="str">
        <f t="shared" si="13"/>
        <v>,</v>
      </c>
      <c r="K84" s="57">
        <f t="shared" si="11"/>
        <v>0</v>
      </c>
      <c r="L84" s="30" t="str">
        <f t="shared" si="14"/>
        <v>000100</v>
      </c>
      <c r="M84" s="50">
        <f t="shared" si="17"/>
        <v>0</v>
      </c>
      <c r="N84" s="9"/>
      <c r="O84" s="94"/>
      <c r="P84" s="94"/>
      <c r="Q84" s="9"/>
      <c r="R84" s="9"/>
      <c r="S84" s="9"/>
      <c r="T84" s="9"/>
      <c r="U84" s="9"/>
      <c r="V84" s="9"/>
      <c r="W84" s="9"/>
      <c r="X84" s="9"/>
      <c r="Y84" s="9"/>
      <c r="Z84" s="9"/>
      <c r="AA84" s="9"/>
      <c r="AB84" s="9"/>
      <c r="AC84" s="9"/>
      <c r="AD84" s="1683"/>
      <c r="AE84" s="1682"/>
      <c r="AF84" s="289"/>
      <c r="AG84" s="77"/>
      <c r="AH84" s="293">
        <f t="shared" si="15"/>
        <v>0</v>
      </c>
      <c r="AI84" s="293">
        <f t="shared" si="15"/>
        <v>0</v>
      </c>
      <c r="AJ84" s="293">
        <f t="shared" si="15"/>
        <v>0</v>
      </c>
      <c r="AK84" s="293"/>
      <c r="AL84" s="293"/>
      <c r="AM84" s="293"/>
      <c r="AN84" s="293"/>
    </row>
    <row r="85" spans="1:40" ht="20.45" customHeight="1" x14ac:dyDescent="0.2">
      <c r="A85" s="1708"/>
      <c r="B85" s="1718"/>
      <c r="C85" s="45"/>
      <c r="D85" s="239">
        <f>'Team 1'!D85</f>
        <v>0</v>
      </c>
      <c r="E85" s="723"/>
      <c r="F85" s="723"/>
      <c r="G85" s="723"/>
      <c r="H85" s="839"/>
      <c r="I85" s="252" t="str">
        <f t="shared" si="12"/>
        <v xml:space="preserve"> </v>
      </c>
      <c r="J85" s="24" t="str">
        <f t="shared" si="13"/>
        <v>,</v>
      </c>
      <c r="K85" s="57">
        <f t="shared" si="11"/>
        <v>0</v>
      </c>
      <c r="L85" s="30" t="str">
        <f t="shared" si="14"/>
        <v>000100</v>
      </c>
      <c r="M85" s="50">
        <f t="shared" si="17"/>
        <v>0</v>
      </c>
      <c r="N85" s="9"/>
      <c r="O85" s="94"/>
      <c r="P85" s="94"/>
      <c r="Q85" s="9"/>
      <c r="R85" s="9"/>
      <c r="S85" s="9"/>
      <c r="T85" s="9"/>
      <c r="U85" s="9"/>
      <c r="V85" s="9"/>
      <c r="W85" s="9"/>
      <c r="X85" s="9"/>
      <c r="Y85" s="9"/>
      <c r="Z85" s="9"/>
      <c r="AA85" s="9"/>
      <c r="AB85" s="9"/>
      <c r="AC85" s="9"/>
      <c r="AD85" s="1683"/>
      <c r="AE85" s="1682"/>
      <c r="AF85" s="289"/>
      <c r="AG85" s="77"/>
      <c r="AH85" s="293">
        <f t="shared" si="15"/>
        <v>0</v>
      </c>
      <c r="AI85" s="293">
        <f t="shared" si="15"/>
        <v>0</v>
      </c>
      <c r="AJ85" s="293">
        <f t="shared" si="15"/>
        <v>0</v>
      </c>
      <c r="AK85" s="293"/>
      <c r="AL85" s="293"/>
      <c r="AM85" s="293"/>
      <c r="AN85" s="293"/>
    </row>
    <row r="86" spans="1:40" ht="20.45" customHeight="1" x14ac:dyDescent="0.2">
      <c r="A86" s="1712">
        <v>47</v>
      </c>
      <c r="B86" s="1715" t="s">
        <v>68</v>
      </c>
      <c r="C86" s="46"/>
      <c r="D86" s="239">
        <f>'Team 1'!D86</f>
        <v>0</v>
      </c>
      <c r="E86" s="723"/>
      <c r="F86" s="723"/>
      <c r="G86" s="723"/>
      <c r="H86" s="839"/>
      <c r="I86" s="252" t="str">
        <f t="shared" si="12"/>
        <v xml:space="preserve"> </v>
      </c>
      <c r="J86" s="24" t="str">
        <f t="shared" si="13"/>
        <v>,</v>
      </c>
      <c r="K86" s="57">
        <f t="shared" si="11"/>
        <v>0</v>
      </c>
      <c r="L86" s="30" t="str">
        <f t="shared" si="14"/>
        <v>000100</v>
      </c>
      <c r="M86" s="50">
        <f t="shared" ref="M86:M93" si="18">IF(K86=0,0,IF(K86&lt;9,"TOO YOUNG",IF(K86&lt;16,"OK","NOT ELIGIBLE")))</f>
        <v>0</v>
      </c>
      <c r="N86" s="9"/>
      <c r="O86" s="94"/>
      <c r="P86" s="94"/>
      <c r="Q86" s="9"/>
      <c r="R86" s="9"/>
      <c r="S86" s="9"/>
      <c r="T86" s="9"/>
      <c r="U86" s="9"/>
      <c r="V86" s="9"/>
      <c r="W86" s="9"/>
      <c r="X86" s="9"/>
      <c r="Y86" s="9"/>
      <c r="Z86" s="9"/>
      <c r="AA86" s="9"/>
      <c r="AB86" s="9"/>
      <c r="AC86" s="9"/>
      <c r="AD86" s="1683">
        <v>47</v>
      </c>
      <c r="AE86" s="1681" t="s">
        <v>68</v>
      </c>
      <c r="AF86" s="288"/>
      <c r="AG86" s="76"/>
      <c r="AH86" s="293">
        <f t="shared" si="15"/>
        <v>0</v>
      </c>
      <c r="AI86" s="293">
        <f t="shared" si="15"/>
        <v>0</v>
      </c>
      <c r="AJ86" s="293">
        <f t="shared" si="15"/>
        <v>0</v>
      </c>
      <c r="AK86" s="293"/>
      <c r="AL86" s="293"/>
      <c r="AM86" s="293"/>
      <c r="AN86" s="293"/>
    </row>
    <row r="87" spans="1:40" ht="20.45" customHeight="1" x14ac:dyDescent="0.2">
      <c r="A87" s="1713"/>
      <c r="B87" s="1716"/>
      <c r="C87" s="43"/>
      <c r="D87" s="239">
        <f>'Team 1'!D87</f>
        <v>0</v>
      </c>
      <c r="E87" s="723"/>
      <c r="F87" s="723"/>
      <c r="G87" s="723"/>
      <c r="H87" s="839"/>
      <c r="I87" s="252" t="str">
        <f t="shared" si="12"/>
        <v xml:space="preserve"> </v>
      </c>
      <c r="J87" s="24" t="str">
        <f t="shared" si="13"/>
        <v>,</v>
      </c>
      <c r="K87" s="57">
        <f t="shared" si="11"/>
        <v>0</v>
      </c>
      <c r="L87" s="30" t="str">
        <f t="shared" si="14"/>
        <v>000100</v>
      </c>
      <c r="M87" s="50">
        <f t="shared" si="18"/>
        <v>0</v>
      </c>
      <c r="N87" s="9"/>
      <c r="O87" s="94"/>
      <c r="P87" s="94"/>
      <c r="Q87" s="9"/>
      <c r="R87" s="9"/>
      <c r="S87" s="9"/>
      <c r="T87" s="9"/>
      <c r="U87" s="9"/>
      <c r="V87" s="9"/>
      <c r="W87" s="9"/>
      <c r="X87" s="9"/>
      <c r="Y87" s="9"/>
      <c r="Z87" s="9"/>
      <c r="AA87" s="9"/>
      <c r="AB87" s="9"/>
      <c r="AC87" s="9"/>
      <c r="AD87" s="1683"/>
      <c r="AE87" s="1682"/>
      <c r="AF87" s="289"/>
      <c r="AG87" s="77"/>
      <c r="AH87" s="293">
        <f t="shared" si="15"/>
        <v>0</v>
      </c>
      <c r="AI87" s="293">
        <f t="shared" si="15"/>
        <v>0</v>
      </c>
      <c r="AJ87" s="293">
        <f t="shared" si="15"/>
        <v>0</v>
      </c>
      <c r="AK87" s="293"/>
      <c r="AL87" s="293"/>
      <c r="AM87" s="293"/>
      <c r="AN87" s="293"/>
    </row>
    <row r="88" spans="1:40" ht="20.45" customHeight="1" x14ac:dyDescent="0.2">
      <c r="A88" s="1713"/>
      <c r="B88" s="1716"/>
      <c r="C88" s="43"/>
      <c r="D88" s="239">
        <f>'Team 1'!D88</f>
        <v>0</v>
      </c>
      <c r="E88" s="723"/>
      <c r="F88" s="723"/>
      <c r="G88" s="723"/>
      <c r="H88" s="839"/>
      <c r="I88" s="252" t="str">
        <f t="shared" si="12"/>
        <v xml:space="preserve"> </v>
      </c>
      <c r="J88" s="24" t="str">
        <f t="shared" si="13"/>
        <v>,</v>
      </c>
      <c r="K88" s="57">
        <f t="shared" si="11"/>
        <v>0</v>
      </c>
      <c r="L88" s="30" t="str">
        <f t="shared" si="14"/>
        <v>000100</v>
      </c>
      <c r="M88" s="50">
        <f t="shared" si="18"/>
        <v>0</v>
      </c>
      <c r="N88" s="9"/>
      <c r="O88" s="94"/>
      <c r="P88" s="94"/>
      <c r="Q88" s="9"/>
      <c r="R88" s="9"/>
      <c r="S88" s="9"/>
      <c r="T88" s="9"/>
      <c r="U88" s="9"/>
      <c r="V88" s="9"/>
      <c r="W88" s="9"/>
      <c r="X88" s="9"/>
      <c r="Y88" s="9"/>
      <c r="Z88" s="9"/>
      <c r="AA88" s="9"/>
      <c r="AB88" s="9"/>
      <c r="AC88" s="9"/>
      <c r="AD88" s="1683"/>
      <c r="AE88" s="1682"/>
      <c r="AF88" s="289"/>
      <c r="AG88" s="77"/>
      <c r="AH88" s="293">
        <f t="shared" si="15"/>
        <v>0</v>
      </c>
      <c r="AI88" s="293">
        <f t="shared" si="15"/>
        <v>0</v>
      </c>
      <c r="AJ88" s="293">
        <f t="shared" si="15"/>
        <v>0</v>
      </c>
      <c r="AK88" s="293"/>
      <c r="AL88" s="293"/>
      <c r="AM88" s="293"/>
      <c r="AN88" s="293"/>
    </row>
    <row r="89" spans="1:40" ht="20.45" customHeight="1" x14ac:dyDescent="0.2">
      <c r="A89" s="1714"/>
      <c r="B89" s="1716"/>
      <c r="C89" s="43"/>
      <c r="D89" s="239">
        <f>'Team 1'!D89</f>
        <v>0</v>
      </c>
      <c r="E89" s="723"/>
      <c r="F89" s="723"/>
      <c r="G89" s="723"/>
      <c r="H89" s="839"/>
      <c r="I89" s="252" t="str">
        <f t="shared" si="12"/>
        <v xml:space="preserve"> </v>
      </c>
      <c r="J89" s="24" t="str">
        <f t="shared" si="13"/>
        <v>,</v>
      </c>
      <c r="K89" s="57">
        <f t="shared" si="11"/>
        <v>0</v>
      </c>
      <c r="L89" s="30" t="str">
        <f t="shared" si="14"/>
        <v>000100</v>
      </c>
      <c r="M89" s="50">
        <f t="shared" si="18"/>
        <v>0</v>
      </c>
      <c r="N89" s="9"/>
      <c r="O89" s="94"/>
      <c r="P89" s="94"/>
      <c r="Q89" s="9"/>
      <c r="R89" s="9"/>
      <c r="S89" s="9"/>
      <c r="T89" s="9"/>
      <c r="U89" s="9"/>
      <c r="V89" s="9"/>
      <c r="W89" s="9"/>
      <c r="X89" s="9"/>
      <c r="Y89" s="9"/>
      <c r="Z89" s="9"/>
      <c r="AA89" s="9"/>
      <c r="AB89" s="9"/>
      <c r="AC89" s="9"/>
      <c r="AD89" s="1683"/>
      <c r="AE89" s="1682"/>
      <c r="AF89" s="289"/>
      <c r="AG89" s="77"/>
      <c r="AH89" s="293">
        <f t="shared" si="15"/>
        <v>0</v>
      </c>
      <c r="AI89" s="293">
        <f t="shared" si="15"/>
        <v>0</v>
      </c>
      <c r="AJ89" s="293">
        <f t="shared" si="15"/>
        <v>0</v>
      </c>
      <c r="AK89" s="293"/>
      <c r="AL89" s="293"/>
      <c r="AM89" s="293"/>
      <c r="AN89" s="293"/>
    </row>
    <row r="90" spans="1:40" ht="20.45" customHeight="1" x14ac:dyDescent="0.2">
      <c r="A90" s="1712">
        <v>48</v>
      </c>
      <c r="B90" s="1715" t="s">
        <v>69</v>
      </c>
      <c r="C90" s="46"/>
      <c r="D90" s="239">
        <f>'Team 1'!D90</f>
        <v>0</v>
      </c>
      <c r="E90" s="723"/>
      <c r="F90" s="723"/>
      <c r="G90" s="723"/>
      <c r="H90" s="839"/>
      <c r="I90" s="252" t="str">
        <f t="shared" si="12"/>
        <v xml:space="preserve"> </v>
      </c>
      <c r="J90" s="24" t="str">
        <f t="shared" si="13"/>
        <v>,</v>
      </c>
      <c r="K90" s="57">
        <f t="shared" si="11"/>
        <v>0</v>
      </c>
      <c r="L90" s="30" t="str">
        <f t="shared" si="14"/>
        <v>000100</v>
      </c>
      <c r="M90" s="50">
        <f t="shared" si="18"/>
        <v>0</v>
      </c>
      <c r="N90" s="9"/>
      <c r="O90" s="94"/>
      <c r="P90" s="94"/>
      <c r="Q90" s="9"/>
      <c r="R90" s="9"/>
      <c r="S90" s="9"/>
      <c r="T90" s="9"/>
      <c r="U90" s="9"/>
      <c r="V90" s="9"/>
      <c r="W90" s="9"/>
      <c r="X90" s="9"/>
      <c r="Y90" s="9"/>
      <c r="Z90" s="9"/>
      <c r="AA90" s="9"/>
      <c r="AB90" s="9"/>
      <c r="AC90" s="9"/>
      <c r="AD90" s="1683">
        <v>48</v>
      </c>
      <c r="AE90" s="1681" t="s">
        <v>69</v>
      </c>
      <c r="AF90" s="288"/>
      <c r="AG90" s="76"/>
      <c r="AH90" s="293">
        <f t="shared" si="15"/>
        <v>0</v>
      </c>
      <c r="AI90" s="293">
        <f t="shared" si="15"/>
        <v>0</v>
      </c>
      <c r="AJ90" s="293">
        <f t="shared" si="15"/>
        <v>0</v>
      </c>
      <c r="AK90" s="293"/>
      <c r="AL90" s="293"/>
      <c r="AM90" s="293"/>
      <c r="AN90" s="293"/>
    </row>
    <row r="91" spans="1:40" ht="20.45" customHeight="1" x14ac:dyDescent="0.2">
      <c r="A91" s="1713"/>
      <c r="B91" s="1716"/>
      <c r="C91" s="43"/>
      <c r="D91" s="239">
        <f>'Team 1'!D91</f>
        <v>0</v>
      </c>
      <c r="E91" s="723"/>
      <c r="F91" s="723"/>
      <c r="G91" s="723"/>
      <c r="H91" s="839"/>
      <c r="I91" s="252" t="str">
        <f t="shared" si="12"/>
        <v xml:space="preserve"> </v>
      </c>
      <c r="J91" s="24" t="str">
        <f t="shared" si="13"/>
        <v>,</v>
      </c>
      <c r="K91" s="57">
        <f t="shared" si="11"/>
        <v>0</v>
      </c>
      <c r="L91" s="30" t="str">
        <f t="shared" si="14"/>
        <v>000100</v>
      </c>
      <c r="M91" s="50">
        <f t="shared" si="18"/>
        <v>0</v>
      </c>
      <c r="N91" s="9"/>
      <c r="O91" s="94"/>
      <c r="P91" s="94"/>
      <c r="Q91" s="9"/>
      <c r="R91" s="9"/>
      <c r="S91" s="9"/>
      <c r="T91" s="9"/>
      <c r="U91" s="9"/>
      <c r="V91" s="9"/>
      <c r="W91" s="9"/>
      <c r="X91" s="9"/>
      <c r="Y91" s="9"/>
      <c r="Z91" s="9"/>
      <c r="AA91" s="9"/>
      <c r="AB91" s="9"/>
      <c r="AC91" s="9"/>
      <c r="AD91" s="1683"/>
      <c r="AE91" s="1682"/>
      <c r="AF91" s="289"/>
      <c r="AG91" s="77"/>
      <c r="AH91" s="293">
        <f t="shared" si="15"/>
        <v>0</v>
      </c>
      <c r="AI91" s="293">
        <f t="shared" si="15"/>
        <v>0</v>
      </c>
      <c r="AJ91" s="293">
        <f t="shared" si="15"/>
        <v>0</v>
      </c>
      <c r="AK91" s="293"/>
      <c r="AL91" s="293"/>
      <c r="AM91" s="293"/>
      <c r="AN91" s="293"/>
    </row>
    <row r="92" spans="1:40" ht="20.45" customHeight="1" x14ac:dyDescent="0.2">
      <c r="A92" s="1713"/>
      <c r="B92" s="1716"/>
      <c r="C92" s="43"/>
      <c r="D92" s="239">
        <f>'Team 1'!D92</f>
        <v>0</v>
      </c>
      <c r="E92" s="723"/>
      <c r="F92" s="723"/>
      <c r="G92" s="723"/>
      <c r="H92" s="839"/>
      <c r="I92" s="252" t="str">
        <f t="shared" si="12"/>
        <v xml:space="preserve"> </v>
      </c>
      <c r="J92" s="24" t="str">
        <f t="shared" si="13"/>
        <v>,</v>
      </c>
      <c r="K92" s="57">
        <f t="shared" si="11"/>
        <v>0</v>
      </c>
      <c r="L92" s="30" t="str">
        <f t="shared" si="14"/>
        <v>000100</v>
      </c>
      <c r="M92" s="50">
        <f t="shared" si="18"/>
        <v>0</v>
      </c>
      <c r="N92" s="9"/>
      <c r="O92" s="94"/>
      <c r="P92" s="94"/>
      <c r="Q92" s="9"/>
      <c r="R92" s="9"/>
      <c r="S92" s="9"/>
      <c r="T92" s="9"/>
      <c r="U92" s="9"/>
      <c r="V92" s="9"/>
      <c r="W92" s="9"/>
      <c r="X92" s="9"/>
      <c r="Y92" s="9"/>
      <c r="Z92" s="9"/>
      <c r="AA92" s="9"/>
      <c r="AB92" s="9"/>
      <c r="AC92" s="9"/>
      <c r="AD92" s="1683"/>
      <c r="AE92" s="1682"/>
      <c r="AF92" s="289"/>
      <c r="AG92" s="77"/>
      <c r="AH92" s="293">
        <f t="shared" si="15"/>
        <v>0</v>
      </c>
      <c r="AI92" s="293">
        <f t="shared" si="15"/>
        <v>0</v>
      </c>
      <c r="AJ92" s="293">
        <f t="shared" si="15"/>
        <v>0</v>
      </c>
      <c r="AK92" s="293"/>
      <c r="AL92" s="293"/>
      <c r="AM92" s="293"/>
      <c r="AN92" s="293"/>
    </row>
    <row r="93" spans="1:40" ht="20.45" customHeight="1" x14ac:dyDescent="0.2">
      <c r="A93" s="1714"/>
      <c r="B93" s="1716"/>
      <c r="C93" s="43"/>
      <c r="D93" s="239">
        <f>'Team 1'!D93</f>
        <v>0</v>
      </c>
      <c r="E93" s="723"/>
      <c r="F93" s="723"/>
      <c r="G93" s="723"/>
      <c r="H93" s="839"/>
      <c r="I93" s="252" t="str">
        <f t="shared" si="12"/>
        <v xml:space="preserve"> </v>
      </c>
      <c r="J93" s="24" t="str">
        <f t="shared" si="13"/>
        <v>,</v>
      </c>
      <c r="K93" s="57">
        <f t="shared" si="11"/>
        <v>0</v>
      </c>
      <c r="L93" s="30" t="str">
        <f t="shared" si="14"/>
        <v>000100</v>
      </c>
      <c r="M93" s="50">
        <f t="shared" si="18"/>
        <v>0</v>
      </c>
      <c r="N93" s="9"/>
      <c r="O93" s="94"/>
      <c r="P93" s="94"/>
      <c r="Q93" s="9"/>
      <c r="R93" s="9"/>
      <c r="S93" s="9"/>
      <c r="T93" s="9"/>
      <c r="U93" s="9"/>
      <c r="V93" s="9"/>
      <c r="W93" s="9"/>
      <c r="X93" s="9"/>
      <c r="Y93" s="9"/>
      <c r="Z93" s="9"/>
      <c r="AA93" s="9"/>
      <c r="AB93" s="9"/>
      <c r="AC93" s="9"/>
      <c r="AD93" s="1683"/>
      <c r="AE93" s="1682"/>
      <c r="AF93" s="289"/>
      <c r="AG93" s="77"/>
      <c r="AH93" s="293">
        <f t="shared" si="15"/>
        <v>0</v>
      </c>
      <c r="AI93" s="293">
        <f t="shared" si="15"/>
        <v>0</v>
      </c>
      <c r="AJ93" s="293">
        <f t="shared" si="15"/>
        <v>0</v>
      </c>
      <c r="AK93" s="293"/>
      <c r="AL93" s="293"/>
      <c r="AM93" s="293"/>
      <c r="AN93" s="293"/>
    </row>
    <row r="94" spans="1:40" ht="20.45" customHeight="1" x14ac:dyDescent="0.2">
      <c r="A94" s="1709">
        <v>49</v>
      </c>
      <c r="B94" s="1710" t="s">
        <v>82</v>
      </c>
      <c r="C94" s="47"/>
      <c r="D94" s="239">
        <f>'Team 1'!D94</f>
        <v>0</v>
      </c>
      <c r="E94" s="723"/>
      <c r="F94" s="723"/>
      <c r="G94" s="723"/>
      <c r="H94" s="839"/>
      <c r="I94" s="252" t="str">
        <f t="shared" si="12"/>
        <v xml:space="preserve"> </v>
      </c>
      <c r="J94" s="24" t="str">
        <f t="shared" si="13"/>
        <v>,</v>
      </c>
      <c r="K94" s="57">
        <f t="shared" si="11"/>
        <v>0</v>
      </c>
      <c r="L94" s="30" t="str">
        <f t="shared" si="14"/>
        <v>000100</v>
      </c>
      <c r="M94" s="31">
        <f t="shared" ref="M94:M105" si="19">IF(K94=0,0,IF(K94&lt;9,"TOO YOUNG",IF(K94&lt;60,"OK","BIT OLD MAYBE")))</f>
        <v>0</v>
      </c>
      <c r="N94" s="9"/>
      <c r="O94" s="94"/>
      <c r="P94" s="94"/>
      <c r="Q94" s="20"/>
      <c r="R94" s="20"/>
      <c r="S94" s="20"/>
      <c r="T94" s="20"/>
      <c r="U94" s="20"/>
      <c r="V94" s="20"/>
      <c r="W94" s="20"/>
      <c r="X94" s="20"/>
      <c r="Y94" s="20"/>
      <c r="Z94" s="20"/>
      <c r="AA94" s="20"/>
      <c r="AB94" s="20"/>
      <c r="AC94" s="20"/>
      <c r="AD94" s="1683">
        <v>49</v>
      </c>
      <c r="AE94" s="1681" t="s">
        <v>82</v>
      </c>
      <c r="AF94" s="288"/>
      <c r="AG94" s="76"/>
      <c r="AH94" s="293">
        <f t="shared" si="15"/>
        <v>0</v>
      </c>
      <c r="AI94" s="293">
        <f t="shared" si="15"/>
        <v>0</v>
      </c>
      <c r="AJ94" s="293">
        <f t="shared" si="15"/>
        <v>0</v>
      </c>
      <c r="AK94" s="293"/>
      <c r="AL94" s="293"/>
      <c r="AM94" s="293"/>
      <c r="AN94" s="293"/>
    </row>
    <row r="95" spans="1:40" ht="20.45" customHeight="1" x14ac:dyDescent="0.2">
      <c r="A95" s="1709"/>
      <c r="B95" s="1711"/>
      <c r="C95" s="48"/>
      <c r="D95" s="239">
        <f>'Team 1'!D95</f>
        <v>0</v>
      </c>
      <c r="E95" s="723"/>
      <c r="F95" s="723"/>
      <c r="G95" s="723"/>
      <c r="H95" s="839"/>
      <c r="I95" s="252" t="str">
        <f t="shared" si="12"/>
        <v xml:space="preserve"> </v>
      </c>
      <c r="J95" s="24" t="str">
        <f t="shared" si="13"/>
        <v>,</v>
      </c>
      <c r="K95" s="57">
        <f t="shared" si="11"/>
        <v>0</v>
      </c>
      <c r="L95" s="30" t="str">
        <f t="shared" si="14"/>
        <v>000100</v>
      </c>
      <c r="M95" s="31">
        <f t="shared" si="19"/>
        <v>0</v>
      </c>
      <c r="N95" s="9"/>
      <c r="O95" s="94"/>
      <c r="P95" s="94"/>
      <c r="Q95" s="20"/>
      <c r="R95" s="20"/>
      <c r="S95" s="20"/>
      <c r="T95" s="20"/>
      <c r="U95" s="20"/>
      <c r="V95" s="20"/>
      <c r="W95" s="20"/>
      <c r="X95" s="20"/>
      <c r="Y95" s="20"/>
      <c r="Z95" s="20"/>
      <c r="AA95" s="20"/>
      <c r="AB95" s="20"/>
      <c r="AC95" s="20"/>
      <c r="AD95" s="1683"/>
      <c r="AE95" s="1682"/>
      <c r="AF95" s="289"/>
      <c r="AG95" s="77"/>
      <c r="AH95" s="293">
        <f t="shared" si="15"/>
        <v>0</v>
      </c>
      <c r="AI95" s="293">
        <f t="shared" si="15"/>
        <v>0</v>
      </c>
      <c r="AJ95" s="293">
        <f t="shared" si="15"/>
        <v>0</v>
      </c>
      <c r="AK95" s="293"/>
      <c r="AL95" s="293"/>
      <c r="AM95" s="293"/>
      <c r="AN95" s="293"/>
    </row>
    <row r="96" spans="1:40" ht="20.45" customHeight="1" x14ac:dyDescent="0.2">
      <c r="A96" s="1709"/>
      <c r="B96" s="1711"/>
      <c r="C96" s="48"/>
      <c r="D96" s="239">
        <f>'Team 1'!D96</f>
        <v>0</v>
      </c>
      <c r="E96" s="723"/>
      <c r="F96" s="723"/>
      <c r="G96" s="723"/>
      <c r="H96" s="839"/>
      <c r="I96" s="252" t="str">
        <f t="shared" si="12"/>
        <v xml:space="preserve"> </v>
      </c>
      <c r="J96" s="24" t="str">
        <f t="shared" si="13"/>
        <v>,</v>
      </c>
      <c r="K96" s="57">
        <f t="shared" si="11"/>
        <v>0</v>
      </c>
      <c r="L96" s="30" t="str">
        <f t="shared" si="14"/>
        <v>000100</v>
      </c>
      <c r="M96" s="31">
        <f t="shared" si="19"/>
        <v>0</v>
      </c>
      <c r="N96" s="9"/>
      <c r="O96" s="94"/>
      <c r="P96" s="94"/>
      <c r="Q96" s="20"/>
      <c r="R96" s="20"/>
      <c r="S96" s="20"/>
      <c r="T96" s="20"/>
      <c r="U96" s="20"/>
      <c r="V96" s="20"/>
      <c r="W96" s="20"/>
      <c r="X96" s="20"/>
      <c r="Y96" s="20"/>
      <c r="Z96" s="20"/>
      <c r="AA96" s="20"/>
      <c r="AB96" s="20"/>
      <c r="AC96" s="20"/>
      <c r="AD96" s="1683"/>
      <c r="AE96" s="1682"/>
      <c r="AF96" s="289"/>
      <c r="AG96" s="77"/>
      <c r="AH96" s="293">
        <f t="shared" si="15"/>
        <v>0</v>
      </c>
      <c r="AI96" s="293">
        <f t="shared" si="15"/>
        <v>0</v>
      </c>
      <c r="AJ96" s="293">
        <f t="shared" si="15"/>
        <v>0</v>
      </c>
      <c r="AK96" s="293"/>
      <c r="AL96" s="293"/>
      <c r="AM96" s="293"/>
      <c r="AN96" s="293"/>
    </row>
    <row r="97" spans="1:40" ht="20.45" customHeight="1" x14ac:dyDescent="0.2">
      <c r="A97" s="1709"/>
      <c r="B97" s="1711"/>
      <c r="C97" s="48"/>
      <c r="D97" s="239">
        <f>'Team 1'!D97</f>
        <v>0</v>
      </c>
      <c r="E97" s="723"/>
      <c r="F97" s="723"/>
      <c r="G97" s="723"/>
      <c r="H97" s="839"/>
      <c r="I97" s="252" t="str">
        <f t="shared" si="12"/>
        <v xml:space="preserve"> </v>
      </c>
      <c r="J97" s="24" t="str">
        <f t="shared" si="13"/>
        <v>,</v>
      </c>
      <c r="K97" s="57">
        <f t="shared" si="11"/>
        <v>0</v>
      </c>
      <c r="L97" s="30" t="str">
        <f t="shared" si="14"/>
        <v>000100</v>
      </c>
      <c r="M97" s="31">
        <f t="shared" si="19"/>
        <v>0</v>
      </c>
      <c r="N97" s="9"/>
      <c r="O97" s="94"/>
      <c r="P97" s="94"/>
      <c r="Q97" s="20"/>
      <c r="R97" s="20"/>
      <c r="S97" s="20"/>
      <c r="T97" s="20"/>
      <c r="U97" s="20"/>
      <c r="V97" s="20"/>
      <c r="W97" s="20"/>
      <c r="X97" s="20"/>
      <c r="Y97" s="20"/>
      <c r="Z97" s="20"/>
      <c r="AA97" s="20"/>
      <c r="AB97" s="20"/>
      <c r="AC97" s="20"/>
      <c r="AD97" s="1683"/>
      <c r="AE97" s="1682"/>
      <c r="AF97" s="289"/>
      <c r="AG97" s="77"/>
      <c r="AH97" s="293">
        <f t="shared" si="15"/>
        <v>0</v>
      </c>
      <c r="AI97" s="293">
        <f t="shared" si="15"/>
        <v>0</v>
      </c>
      <c r="AJ97" s="293">
        <f t="shared" si="15"/>
        <v>0</v>
      </c>
      <c r="AK97" s="293"/>
      <c r="AL97" s="293"/>
      <c r="AM97" s="293"/>
      <c r="AN97" s="293"/>
    </row>
    <row r="98" spans="1:40" ht="20.45" customHeight="1" x14ac:dyDescent="0.2">
      <c r="A98" s="1709"/>
      <c r="B98" s="1711"/>
      <c r="C98" s="47"/>
      <c r="D98" s="239">
        <f>'Team 1'!D98</f>
        <v>0</v>
      </c>
      <c r="E98" s="723"/>
      <c r="F98" s="723"/>
      <c r="G98" s="723"/>
      <c r="H98" s="839"/>
      <c r="I98" s="252" t="str">
        <f t="shared" si="12"/>
        <v xml:space="preserve"> </v>
      </c>
      <c r="J98" s="24" t="str">
        <f t="shared" si="13"/>
        <v>,</v>
      </c>
      <c r="K98" s="57">
        <f t="shared" si="11"/>
        <v>0</v>
      </c>
      <c r="L98" s="30" t="str">
        <f t="shared" si="14"/>
        <v>000100</v>
      </c>
      <c r="M98" s="31">
        <f t="shared" si="19"/>
        <v>0</v>
      </c>
      <c r="N98" s="9"/>
      <c r="O98" s="94"/>
      <c r="P98" s="94"/>
      <c r="Q98" s="20"/>
      <c r="R98" s="20"/>
      <c r="S98" s="20"/>
      <c r="T98" s="20"/>
      <c r="U98" s="20"/>
      <c r="V98" s="20"/>
      <c r="W98" s="20"/>
      <c r="X98" s="20"/>
      <c r="Y98" s="20"/>
      <c r="Z98" s="20"/>
      <c r="AA98" s="20"/>
      <c r="AB98" s="20"/>
      <c r="AC98" s="20"/>
      <c r="AD98" s="1683"/>
      <c r="AE98" s="1682"/>
      <c r="AF98" s="288"/>
      <c r="AG98" s="76"/>
      <c r="AH98" s="293">
        <f t="shared" si="15"/>
        <v>0</v>
      </c>
      <c r="AI98" s="293">
        <f t="shared" si="15"/>
        <v>0</v>
      </c>
      <c r="AJ98" s="293">
        <f t="shared" si="15"/>
        <v>0</v>
      </c>
      <c r="AK98" s="293"/>
      <c r="AL98" s="293"/>
      <c r="AM98" s="293"/>
      <c r="AN98" s="293"/>
    </row>
    <row r="99" spans="1:40" ht="20.45" customHeight="1" x14ac:dyDescent="0.2">
      <c r="A99" s="1709"/>
      <c r="B99" s="1711"/>
      <c r="C99" s="48"/>
      <c r="D99" s="239">
        <f>'Team 1'!D99</f>
        <v>0</v>
      </c>
      <c r="E99" s="723"/>
      <c r="F99" s="723"/>
      <c r="G99" s="723"/>
      <c r="H99" s="839"/>
      <c r="I99" s="252" t="str">
        <f t="shared" si="12"/>
        <v xml:space="preserve"> </v>
      </c>
      <c r="J99" s="24" t="str">
        <f t="shared" si="13"/>
        <v>,</v>
      </c>
      <c r="K99" s="57">
        <f t="shared" si="11"/>
        <v>0</v>
      </c>
      <c r="L99" s="30" t="str">
        <f t="shared" si="14"/>
        <v>000100</v>
      </c>
      <c r="M99" s="31">
        <f t="shared" si="19"/>
        <v>0</v>
      </c>
      <c r="N99" s="9"/>
      <c r="O99" s="94"/>
      <c r="P99" s="94"/>
      <c r="Q99" s="20"/>
      <c r="R99" s="20"/>
      <c r="S99" s="20"/>
      <c r="T99" s="20"/>
      <c r="U99" s="20"/>
      <c r="V99" s="20"/>
      <c r="W99" s="20"/>
      <c r="X99" s="20"/>
      <c r="Y99" s="20"/>
      <c r="Z99" s="20"/>
      <c r="AA99" s="20"/>
      <c r="AB99" s="20"/>
      <c r="AC99" s="20"/>
      <c r="AD99" s="1683"/>
      <c r="AE99" s="1682"/>
      <c r="AF99" s="289"/>
      <c r="AG99" s="77"/>
      <c r="AH99" s="293">
        <f t="shared" si="15"/>
        <v>0</v>
      </c>
      <c r="AI99" s="293">
        <f t="shared" si="15"/>
        <v>0</v>
      </c>
      <c r="AJ99" s="293">
        <f t="shared" si="15"/>
        <v>0</v>
      </c>
      <c r="AK99" s="293"/>
      <c r="AL99" s="293"/>
      <c r="AM99" s="293"/>
      <c r="AN99" s="293"/>
    </row>
    <row r="100" spans="1:40" ht="20.45" customHeight="1" x14ac:dyDescent="0.2">
      <c r="A100" s="1722">
        <v>50</v>
      </c>
      <c r="B100" s="1725" t="s">
        <v>83</v>
      </c>
      <c r="C100" s="48"/>
      <c r="D100" s="239">
        <f>'Team 1'!D100</f>
        <v>0</v>
      </c>
      <c r="E100" s="723"/>
      <c r="F100" s="723"/>
      <c r="G100" s="723"/>
      <c r="H100" s="839"/>
      <c r="I100" s="252" t="str">
        <f t="shared" si="12"/>
        <v xml:space="preserve"> </v>
      </c>
      <c r="J100" s="24" t="str">
        <f t="shared" si="13"/>
        <v>,</v>
      </c>
      <c r="K100" s="57">
        <f t="shared" ref="K100:K105" si="20">IF(H100=0,0,IF(COUNTBLANK(H100)=1,"",ROUNDDOWN((K$2-H100)/365.25,0)))</f>
        <v>0</v>
      </c>
      <c r="L100" s="30" t="str">
        <f t="shared" si="14"/>
        <v>000100</v>
      </c>
      <c r="M100" s="31">
        <f t="shared" si="19"/>
        <v>0</v>
      </c>
      <c r="N100" s="9"/>
      <c r="O100" s="94"/>
      <c r="P100" s="94"/>
      <c r="Q100" s="20"/>
      <c r="R100" s="20"/>
      <c r="S100" s="20"/>
      <c r="T100" s="20"/>
      <c r="U100" s="20"/>
      <c r="V100" s="20"/>
      <c r="W100" s="20"/>
      <c r="X100" s="20"/>
      <c r="Y100" s="20"/>
      <c r="Z100" s="20"/>
      <c r="AA100" s="20"/>
      <c r="AB100" s="20"/>
      <c r="AC100" s="20"/>
      <c r="AD100" s="1683">
        <v>50</v>
      </c>
      <c r="AE100" s="1681" t="s">
        <v>83</v>
      </c>
      <c r="AF100" s="289"/>
      <c r="AG100" s="77"/>
      <c r="AH100" s="293">
        <f t="shared" si="15"/>
        <v>0</v>
      </c>
      <c r="AI100" s="293">
        <f t="shared" si="15"/>
        <v>0</v>
      </c>
      <c r="AJ100" s="293">
        <f t="shared" si="15"/>
        <v>0</v>
      </c>
      <c r="AK100" s="293"/>
      <c r="AL100" s="293"/>
      <c r="AM100" s="293"/>
      <c r="AN100" s="293"/>
    </row>
    <row r="101" spans="1:40" ht="20.45" customHeight="1" x14ac:dyDescent="0.2">
      <c r="A101" s="1723"/>
      <c r="B101" s="1726"/>
      <c r="C101" s="48"/>
      <c r="D101" s="239">
        <f>'Team 1'!D101</f>
        <v>0</v>
      </c>
      <c r="E101" s="723"/>
      <c r="F101" s="723"/>
      <c r="G101" s="723"/>
      <c r="H101" s="839"/>
      <c r="I101" s="252" t="str">
        <f t="shared" si="12"/>
        <v xml:space="preserve"> </v>
      </c>
      <c r="J101" s="24" t="str">
        <f t="shared" si="13"/>
        <v>,</v>
      </c>
      <c r="K101" s="57">
        <f t="shared" si="20"/>
        <v>0</v>
      </c>
      <c r="L101" s="30" t="str">
        <f t="shared" si="14"/>
        <v>000100</v>
      </c>
      <c r="M101" s="31">
        <f t="shared" si="19"/>
        <v>0</v>
      </c>
      <c r="N101" s="9"/>
      <c r="O101" s="94"/>
      <c r="P101" s="94"/>
      <c r="Q101" s="20"/>
      <c r="R101" s="20"/>
      <c r="S101" s="20"/>
      <c r="T101" s="20"/>
      <c r="U101" s="20"/>
      <c r="V101" s="20"/>
      <c r="W101" s="20"/>
      <c r="X101" s="20"/>
      <c r="Y101" s="20"/>
      <c r="Z101" s="20"/>
      <c r="AA101" s="20"/>
      <c r="AB101" s="20"/>
      <c r="AC101" s="20"/>
      <c r="AD101" s="1683"/>
      <c r="AE101" s="1681"/>
      <c r="AF101" s="289"/>
      <c r="AG101" s="77"/>
      <c r="AH101" s="293">
        <f t="shared" si="15"/>
        <v>0</v>
      </c>
      <c r="AI101" s="293">
        <f t="shared" si="15"/>
        <v>0</v>
      </c>
      <c r="AJ101" s="293">
        <f t="shared" si="15"/>
        <v>0</v>
      </c>
      <c r="AK101" s="293"/>
      <c r="AL101" s="293"/>
      <c r="AM101" s="293"/>
      <c r="AN101" s="293"/>
    </row>
    <row r="102" spans="1:40" ht="20.45" customHeight="1" x14ac:dyDescent="0.2">
      <c r="A102" s="1723"/>
      <c r="B102" s="1726"/>
      <c r="C102" s="39"/>
      <c r="D102" s="239">
        <f>'Team 1'!D102</f>
        <v>0</v>
      </c>
      <c r="E102" s="723"/>
      <c r="F102" s="723"/>
      <c r="G102" s="723"/>
      <c r="H102" s="839"/>
      <c r="I102" s="56"/>
      <c r="J102" s="56"/>
      <c r="K102" s="57">
        <f t="shared" si="20"/>
        <v>0</v>
      </c>
      <c r="L102" s="30" t="str">
        <f t="shared" si="14"/>
        <v>000100</v>
      </c>
      <c r="M102" s="31">
        <f t="shared" si="19"/>
        <v>0</v>
      </c>
      <c r="N102" s="9"/>
      <c r="O102" s="94"/>
      <c r="P102" s="94"/>
      <c r="Q102" s="20"/>
      <c r="R102" s="20"/>
      <c r="S102" s="20"/>
      <c r="T102" s="20"/>
      <c r="U102" s="20"/>
      <c r="V102" s="20"/>
      <c r="W102" s="20"/>
      <c r="X102" s="20"/>
      <c r="Y102" s="20"/>
      <c r="Z102" s="20"/>
      <c r="AA102" s="20"/>
      <c r="AB102" s="20"/>
      <c r="AC102" s="20"/>
      <c r="AD102" s="1683"/>
      <c r="AE102" s="1681"/>
      <c r="AF102" s="301"/>
      <c r="AG102" s="302"/>
      <c r="AH102" s="293">
        <f t="shared" si="15"/>
        <v>0</v>
      </c>
      <c r="AI102" s="293">
        <f t="shared" si="15"/>
        <v>0</v>
      </c>
      <c r="AJ102" s="293">
        <f t="shared" si="15"/>
        <v>0</v>
      </c>
      <c r="AK102" s="293"/>
      <c r="AL102" s="293"/>
      <c r="AM102" s="293"/>
      <c r="AN102" s="293"/>
    </row>
    <row r="103" spans="1:40" ht="20.45" customHeight="1" x14ac:dyDescent="0.2">
      <c r="A103" s="1723"/>
      <c r="B103" s="1726"/>
      <c r="C103" s="39"/>
      <c r="D103" s="239">
        <f>'Team 1'!D103</f>
        <v>0</v>
      </c>
      <c r="E103" s="723"/>
      <c r="F103" s="723"/>
      <c r="G103" s="723"/>
      <c r="H103" s="839"/>
      <c r="I103" s="56"/>
      <c r="J103" s="56"/>
      <c r="K103" s="57">
        <f t="shared" si="20"/>
        <v>0</v>
      </c>
      <c r="L103" s="30" t="str">
        <f t="shared" si="14"/>
        <v>000100</v>
      </c>
      <c r="M103" s="31">
        <f t="shared" si="19"/>
        <v>0</v>
      </c>
      <c r="N103" s="9"/>
      <c r="O103" s="94"/>
      <c r="P103" s="94"/>
      <c r="Q103" s="20"/>
      <c r="R103" s="20"/>
      <c r="S103" s="20"/>
      <c r="T103" s="20"/>
      <c r="U103" s="20"/>
      <c r="V103" s="20"/>
      <c r="W103" s="20"/>
      <c r="X103" s="20"/>
      <c r="Y103" s="20"/>
      <c r="Z103" s="20"/>
      <c r="AA103" s="20"/>
      <c r="AB103" s="20"/>
      <c r="AC103" s="20"/>
      <c r="AD103" s="1683"/>
      <c r="AE103" s="1681"/>
      <c r="AF103" s="301"/>
      <c r="AG103" s="302"/>
      <c r="AH103" s="293">
        <f t="shared" si="15"/>
        <v>0</v>
      </c>
      <c r="AI103" s="293">
        <f t="shared" si="15"/>
        <v>0</v>
      </c>
      <c r="AJ103" s="293">
        <f t="shared" si="15"/>
        <v>0</v>
      </c>
      <c r="AK103" s="293"/>
      <c r="AL103" s="293"/>
      <c r="AM103" s="293"/>
      <c r="AN103" s="293"/>
    </row>
    <row r="104" spans="1:40" ht="20.45" customHeight="1" x14ac:dyDescent="0.2">
      <c r="A104" s="1723"/>
      <c r="B104" s="1726"/>
      <c r="C104" s="39"/>
      <c r="D104" s="239">
        <f>'Team 1'!D104</f>
        <v>0</v>
      </c>
      <c r="E104" s="723"/>
      <c r="F104" s="723"/>
      <c r="G104" s="723"/>
      <c r="H104" s="839"/>
      <c r="I104" s="56"/>
      <c r="J104" s="56"/>
      <c r="K104" s="57">
        <f t="shared" si="20"/>
        <v>0</v>
      </c>
      <c r="L104" s="30" t="str">
        <f t="shared" si="14"/>
        <v>000100</v>
      </c>
      <c r="M104" s="31">
        <f t="shared" si="19"/>
        <v>0</v>
      </c>
      <c r="N104" s="9"/>
      <c r="O104" s="94"/>
      <c r="P104" s="94"/>
      <c r="Q104" s="20"/>
      <c r="R104" s="20"/>
      <c r="S104" s="20"/>
      <c r="T104" s="20"/>
      <c r="U104" s="20"/>
      <c r="V104" s="20"/>
      <c r="W104" s="20"/>
      <c r="X104" s="20"/>
      <c r="Y104" s="20"/>
      <c r="Z104" s="20"/>
      <c r="AA104" s="20"/>
      <c r="AB104" s="20"/>
      <c r="AC104" s="20"/>
      <c r="AD104" s="1683"/>
      <c r="AE104" s="1681"/>
      <c r="AF104" s="301"/>
      <c r="AG104" s="302"/>
      <c r="AH104" s="293">
        <f t="shared" si="15"/>
        <v>0</v>
      </c>
      <c r="AI104" s="293">
        <f t="shared" si="15"/>
        <v>0</v>
      </c>
      <c r="AJ104" s="293">
        <f t="shared" si="15"/>
        <v>0</v>
      </c>
      <c r="AK104" s="293"/>
      <c r="AL104" s="293"/>
      <c r="AM104" s="293"/>
      <c r="AN104" s="293"/>
    </row>
    <row r="105" spans="1:40" ht="20.45" customHeight="1" x14ac:dyDescent="0.2">
      <c r="A105" s="1724"/>
      <c r="B105" s="1727"/>
      <c r="C105" s="39"/>
      <c r="D105" s="239">
        <f>'Team 1'!D105</f>
        <v>0</v>
      </c>
      <c r="E105" s="723"/>
      <c r="F105" s="723"/>
      <c r="G105" s="723"/>
      <c r="H105" s="839"/>
      <c r="I105" s="56"/>
      <c r="J105" s="56"/>
      <c r="K105" s="57">
        <f t="shared" si="20"/>
        <v>0</v>
      </c>
      <c r="L105" s="30" t="str">
        <f t="shared" si="14"/>
        <v>000100</v>
      </c>
      <c r="M105" s="31">
        <f t="shared" si="19"/>
        <v>0</v>
      </c>
      <c r="N105" s="9"/>
      <c r="O105" s="94"/>
      <c r="P105" s="94"/>
      <c r="Q105" s="20"/>
      <c r="R105" s="20"/>
      <c r="S105" s="20"/>
      <c r="T105" s="20"/>
      <c r="U105" s="20"/>
      <c r="V105" s="20"/>
      <c r="W105" s="20"/>
      <c r="X105" s="20"/>
      <c r="Y105" s="20"/>
      <c r="Z105" s="20"/>
      <c r="AA105" s="20"/>
      <c r="AB105" s="20"/>
      <c r="AC105" s="20"/>
      <c r="AD105" s="1683"/>
      <c r="AE105" s="1681"/>
      <c r="AF105" s="301"/>
      <c r="AG105" s="302"/>
      <c r="AH105" s="293">
        <f t="shared" si="15"/>
        <v>0</v>
      </c>
      <c r="AI105" s="293">
        <f t="shared" si="15"/>
        <v>0</v>
      </c>
      <c r="AJ105" s="293">
        <f t="shared" si="15"/>
        <v>0</v>
      </c>
      <c r="AK105" s="293"/>
      <c r="AL105" s="293"/>
      <c r="AM105" s="293"/>
      <c r="AN105" s="293"/>
    </row>
    <row r="106" spans="1:40" ht="337.9" customHeight="1" x14ac:dyDescent="0.2">
      <c r="A106" s="94"/>
      <c r="B106" s="94"/>
      <c r="C106" s="94"/>
      <c r="D106" s="94"/>
      <c r="E106" s="496"/>
      <c r="F106" s="497"/>
      <c r="G106" s="497"/>
      <c r="H106" s="840"/>
      <c r="I106" s="94"/>
      <c r="J106" s="94"/>
      <c r="K106" s="94"/>
      <c r="L106" s="94"/>
      <c r="M106" s="94"/>
      <c r="Q106" s="94"/>
      <c r="R106" s="94"/>
      <c r="S106" s="94"/>
      <c r="T106" s="94"/>
      <c r="U106" s="94"/>
      <c r="V106" s="94"/>
      <c r="W106" s="94"/>
      <c r="X106" s="94"/>
      <c r="Y106" s="94"/>
      <c r="Z106" s="94"/>
      <c r="AA106" s="94"/>
      <c r="AB106" s="94"/>
      <c r="AC106" s="94"/>
      <c r="AD106" s="94"/>
      <c r="AE106" s="94"/>
      <c r="AF106" s="94"/>
      <c r="AG106" s="94"/>
      <c r="AH106" s="94"/>
      <c r="AI106" s="94"/>
      <c r="AJ106" s="94"/>
      <c r="AK106" s="94"/>
      <c r="AL106" s="94"/>
      <c r="AM106" s="94"/>
      <c r="AN106" s="94"/>
    </row>
    <row r="107" spans="1:40" ht="20.45" customHeight="1" x14ac:dyDescent="0.2">
      <c r="E107" s="496"/>
      <c r="F107" s="497"/>
      <c r="G107" s="497"/>
      <c r="H107" s="840"/>
    </row>
    <row r="108" spans="1:40" ht="20.45" customHeight="1" x14ac:dyDescent="0.2">
      <c r="E108" s="496"/>
      <c r="F108" s="497"/>
      <c r="G108" s="497"/>
      <c r="H108" s="840"/>
    </row>
    <row r="109" spans="1:40" ht="20.45" customHeight="1" x14ac:dyDescent="0.2">
      <c r="E109" s="496"/>
      <c r="F109" s="497"/>
      <c r="G109" s="497"/>
      <c r="H109" s="840"/>
    </row>
    <row r="110" spans="1:40" ht="20.45" customHeight="1" x14ac:dyDescent="0.2">
      <c r="E110" s="496"/>
      <c r="F110" s="497"/>
      <c r="G110" s="497"/>
      <c r="H110" s="840"/>
    </row>
    <row r="111" spans="1:40" ht="20.45" customHeight="1" x14ac:dyDescent="0.2">
      <c r="E111" s="496"/>
      <c r="F111" s="497"/>
      <c r="G111" s="497"/>
      <c r="H111" s="840"/>
    </row>
    <row r="112" spans="1:40" ht="20.45" customHeight="1" x14ac:dyDescent="0.2">
      <c r="E112" s="496"/>
      <c r="F112" s="497"/>
      <c r="G112" s="497"/>
      <c r="H112" s="840"/>
    </row>
    <row r="113" spans="5:8" ht="20.45" customHeight="1" x14ac:dyDescent="0.2">
      <c r="E113" s="496"/>
      <c r="F113" s="497"/>
      <c r="G113" s="497"/>
      <c r="H113" s="840"/>
    </row>
    <row r="114" spans="5:8" ht="20.45" customHeight="1" x14ac:dyDescent="0.2">
      <c r="E114" s="496"/>
      <c r="F114" s="497"/>
      <c r="G114" s="497"/>
      <c r="H114" s="840"/>
    </row>
    <row r="115" spans="5:8" ht="20.45" customHeight="1" x14ac:dyDescent="0.2">
      <c r="E115" s="496"/>
      <c r="F115" s="497"/>
      <c r="G115" s="497"/>
      <c r="H115" s="840"/>
    </row>
    <row r="116" spans="5:8" ht="20.45" customHeight="1" x14ac:dyDescent="0.2">
      <c r="E116" s="496"/>
      <c r="F116" s="497"/>
      <c r="G116" s="497"/>
      <c r="H116" s="840"/>
    </row>
    <row r="117" spans="5:8" ht="20.45" customHeight="1" x14ac:dyDescent="0.2">
      <c r="E117" s="496"/>
      <c r="F117" s="497"/>
      <c r="G117" s="497"/>
      <c r="H117" s="840"/>
    </row>
    <row r="118" spans="5:8" ht="20.45" customHeight="1" x14ac:dyDescent="0.2">
      <c r="E118" s="496"/>
      <c r="F118" s="497"/>
      <c r="G118" s="497"/>
      <c r="H118" s="840"/>
    </row>
    <row r="119" spans="5:8" ht="20.45" customHeight="1" x14ac:dyDescent="0.2">
      <c r="E119" s="496"/>
      <c r="F119" s="497"/>
      <c r="G119" s="497"/>
      <c r="H119" s="840"/>
    </row>
    <row r="120" spans="5:8" ht="20.45" customHeight="1" x14ac:dyDescent="0.2">
      <c r="E120" s="496"/>
      <c r="F120" s="497"/>
      <c r="G120" s="497"/>
      <c r="H120" s="840"/>
    </row>
    <row r="121" spans="5:8" ht="20.45" customHeight="1" x14ac:dyDescent="0.2">
      <c r="E121" s="496"/>
      <c r="F121" s="497"/>
      <c r="G121" s="497"/>
      <c r="H121" s="840"/>
    </row>
    <row r="122" spans="5:8" ht="20.45" customHeight="1" x14ac:dyDescent="0.2">
      <c r="E122" s="496"/>
      <c r="F122" s="497"/>
      <c r="G122" s="497"/>
      <c r="H122" s="840"/>
    </row>
    <row r="123" spans="5:8" ht="20.45" customHeight="1" x14ac:dyDescent="0.2">
      <c r="E123" s="496"/>
      <c r="F123" s="497"/>
      <c r="G123" s="497"/>
      <c r="H123" s="840"/>
    </row>
    <row r="124" spans="5:8" ht="20.45" customHeight="1" x14ac:dyDescent="0.2">
      <c r="E124" s="496"/>
      <c r="F124" s="497"/>
      <c r="G124" s="497"/>
      <c r="H124" s="840"/>
    </row>
    <row r="125" spans="5:8" ht="20.45" customHeight="1" x14ac:dyDescent="0.2">
      <c r="E125" s="496"/>
      <c r="F125" s="497"/>
      <c r="G125" s="497"/>
      <c r="H125" s="840"/>
    </row>
    <row r="126" spans="5:8" ht="20.45" customHeight="1" x14ac:dyDescent="0.2">
      <c r="E126" s="496"/>
      <c r="F126" s="497"/>
      <c r="G126" s="497"/>
      <c r="H126" s="840"/>
    </row>
    <row r="127" spans="5:8" ht="20.45" customHeight="1" x14ac:dyDescent="0.2">
      <c r="E127" s="496"/>
      <c r="F127" s="497"/>
      <c r="G127" s="497"/>
      <c r="H127" s="840"/>
    </row>
    <row r="128" spans="5:8" x14ac:dyDescent="0.2">
      <c r="E128" s="496"/>
      <c r="F128" s="497"/>
      <c r="G128" s="497"/>
      <c r="H128" s="840"/>
    </row>
    <row r="129" spans="5:8" x14ac:dyDescent="0.2">
      <c r="E129" s="496"/>
      <c r="F129" s="497"/>
      <c r="G129" s="497"/>
      <c r="H129" s="840"/>
    </row>
    <row r="130" spans="5:8" x14ac:dyDescent="0.2">
      <c r="E130" s="496"/>
      <c r="F130" s="497"/>
      <c r="G130" s="497"/>
      <c r="H130" s="840"/>
    </row>
    <row r="131" spans="5:8" x14ac:dyDescent="0.2">
      <c r="E131" s="496"/>
      <c r="F131" s="497"/>
      <c r="G131" s="497"/>
      <c r="H131" s="840"/>
    </row>
    <row r="132" spans="5:8" x14ac:dyDescent="0.2">
      <c r="E132" s="496"/>
      <c r="F132" s="497"/>
      <c r="G132" s="497"/>
      <c r="H132" s="840"/>
    </row>
    <row r="133" spans="5:8" x14ac:dyDescent="0.2">
      <c r="E133" s="496"/>
      <c r="F133" s="497"/>
      <c r="G133" s="497"/>
      <c r="H133" s="840"/>
    </row>
    <row r="134" spans="5:8" x14ac:dyDescent="0.2">
      <c r="E134" s="496"/>
      <c r="F134" s="497"/>
      <c r="G134" s="497"/>
      <c r="H134" s="840"/>
    </row>
    <row r="135" spans="5:8" x14ac:dyDescent="0.2">
      <c r="E135" s="496"/>
      <c r="F135" s="497"/>
      <c r="G135" s="497"/>
      <c r="H135" s="840"/>
    </row>
    <row r="136" spans="5:8" x14ac:dyDescent="0.2">
      <c r="E136" s="496"/>
      <c r="F136" s="497"/>
      <c r="G136" s="497"/>
      <c r="H136" s="840"/>
    </row>
    <row r="137" spans="5:8" x14ac:dyDescent="0.2">
      <c r="E137" s="496"/>
      <c r="F137" s="497"/>
      <c r="G137" s="497"/>
      <c r="H137" s="840"/>
    </row>
    <row r="138" spans="5:8" x14ac:dyDescent="0.2">
      <c r="E138" s="496"/>
      <c r="F138" s="497"/>
      <c r="G138" s="497"/>
      <c r="H138" s="840"/>
    </row>
    <row r="139" spans="5:8" x14ac:dyDescent="0.2">
      <c r="E139" s="496"/>
      <c r="F139" s="497"/>
      <c r="G139" s="497"/>
      <c r="H139" s="840"/>
    </row>
    <row r="140" spans="5:8" x14ac:dyDescent="0.2">
      <c r="E140" s="496"/>
      <c r="F140" s="497"/>
      <c r="G140" s="497"/>
      <c r="H140" s="840"/>
    </row>
    <row r="141" spans="5:8" x14ac:dyDescent="0.2">
      <c r="E141" s="497"/>
      <c r="F141" s="497"/>
      <c r="G141" s="497"/>
      <c r="H141" s="840"/>
    </row>
    <row r="142" spans="5:8" x14ac:dyDescent="0.2">
      <c r="E142" s="497"/>
      <c r="F142" s="497"/>
      <c r="G142" s="497"/>
      <c r="H142" s="840"/>
    </row>
    <row r="143" spans="5:8" x14ac:dyDescent="0.2">
      <c r="E143" s="497"/>
      <c r="F143" s="497"/>
      <c r="G143" s="497"/>
      <c r="H143" s="840"/>
    </row>
    <row r="144" spans="5:8" x14ac:dyDescent="0.2">
      <c r="E144" s="497"/>
      <c r="F144" s="497"/>
      <c r="G144" s="497"/>
      <c r="H144" s="840"/>
    </row>
    <row r="145" spans="5:8" x14ac:dyDescent="0.2">
      <c r="E145" s="497"/>
      <c r="F145" s="497"/>
      <c r="G145" s="497"/>
      <c r="H145" s="840"/>
    </row>
    <row r="146" spans="5:8" x14ac:dyDescent="0.2">
      <c r="E146" s="497"/>
      <c r="F146" s="497"/>
      <c r="G146" s="497"/>
      <c r="H146" s="840"/>
    </row>
    <row r="147" spans="5:8" x14ac:dyDescent="0.2">
      <c r="E147" s="497"/>
      <c r="F147" s="497"/>
      <c r="G147" s="497"/>
      <c r="H147" s="840"/>
    </row>
    <row r="148" spans="5:8" x14ac:dyDescent="0.2">
      <c r="E148" s="497"/>
      <c r="F148" s="497"/>
      <c r="G148" s="497"/>
      <c r="H148" s="840"/>
    </row>
    <row r="149" spans="5:8" x14ac:dyDescent="0.2">
      <c r="E149" s="497"/>
      <c r="F149" s="497"/>
      <c r="G149" s="497"/>
      <c r="H149" s="840"/>
    </row>
    <row r="150" spans="5:8" x14ac:dyDescent="0.2">
      <c r="E150" s="497"/>
      <c r="F150" s="497"/>
      <c r="G150" s="497"/>
      <c r="H150" s="840"/>
    </row>
    <row r="151" spans="5:8" x14ac:dyDescent="0.2">
      <c r="E151" s="497"/>
      <c r="F151" s="497"/>
      <c r="G151" s="497"/>
      <c r="H151" s="840"/>
    </row>
    <row r="152" spans="5:8" x14ac:dyDescent="0.2">
      <c r="E152" s="497"/>
      <c r="F152" s="497"/>
      <c r="G152" s="497"/>
      <c r="H152" s="840"/>
    </row>
    <row r="153" spans="5:8" x14ac:dyDescent="0.2">
      <c r="E153" s="497"/>
      <c r="F153" s="497"/>
      <c r="G153" s="497"/>
      <c r="H153" s="840"/>
    </row>
    <row r="154" spans="5:8" x14ac:dyDescent="0.2">
      <c r="E154" s="497"/>
      <c r="F154" s="497"/>
      <c r="G154" s="497"/>
      <c r="H154" s="840"/>
    </row>
    <row r="155" spans="5:8" x14ac:dyDescent="0.2">
      <c r="E155" s="497"/>
      <c r="F155" s="497"/>
      <c r="G155" s="497"/>
      <c r="H155" s="840"/>
    </row>
    <row r="156" spans="5:8" x14ac:dyDescent="0.2">
      <c r="E156" s="497"/>
      <c r="F156" s="497"/>
      <c r="G156" s="497"/>
      <c r="H156" s="840"/>
    </row>
    <row r="157" spans="5:8" x14ac:dyDescent="0.2">
      <c r="E157" s="497"/>
      <c r="F157" s="497"/>
      <c r="G157" s="497"/>
      <c r="H157" s="840"/>
    </row>
    <row r="158" spans="5:8" x14ac:dyDescent="0.2">
      <c r="E158" s="497"/>
      <c r="F158" s="497"/>
      <c r="G158" s="497"/>
      <c r="H158" s="840"/>
    </row>
    <row r="159" spans="5:8" x14ac:dyDescent="0.2">
      <c r="E159" s="497"/>
      <c r="F159" s="497"/>
      <c r="G159" s="497"/>
      <c r="H159" s="840"/>
    </row>
    <row r="160" spans="5:8" x14ac:dyDescent="0.2">
      <c r="E160" s="497"/>
      <c r="F160" s="497"/>
      <c r="G160" s="497"/>
      <c r="H160" s="840"/>
    </row>
    <row r="161" spans="5:8" x14ac:dyDescent="0.2">
      <c r="E161" s="497"/>
      <c r="F161" s="497"/>
      <c r="G161" s="497"/>
      <c r="H161" s="840"/>
    </row>
    <row r="162" spans="5:8" x14ac:dyDescent="0.2">
      <c r="E162" s="497"/>
      <c r="F162" s="497"/>
      <c r="G162" s="497"/>
      <c r="H162" s="840"/>
    </row>
    <row r="163" spans="5:8" x14ac:dyDescent="0.2">
      <c r="E163" s="497"/>
      <c r="F163" s="497"/>
      <c r="G163" s="497"/>
      <c r="H163" s="840"/>
    </row>
    <row r="164" spans="5:8" x14ac:dyDescent="0.2">
      <c r="E164" s="497"/>
      <c r="F164" s="497"/>
      <c r="G164" s="497"/>
      <c r="H164" s="840"/>
    </row>
    <row r="165" spans="5:8" x14ac:dyDescent="0.2">
      <c r="E165" s="497"/>
      <c r="F165" s="497"/>
      <c r="G165" s="497"/>
      <c r="H165" s="840"/>
    </row>
    <row r="166" spans="5:8" x14ac:dyDescent="0.2">
      <c r="E166" s="497"/>
      <c r="F166" s="497"/>
      <c r="G166" s="497"/>
      <c r="H166" s="840"/>
    </row>
    <row r="167" spans="5:8" x14ac:dyDescent="0.2">
      <c r="E167" s="497"/>
      <c r="F167" s="497"/>
      <c r="G167" s="497"/>
      <c r="H167" s="840"/>
    </row>
    <row r="168" spans="5:8" x14ac:dyDescent="0.2">
      <c r="E168" s="497"/>
      <c r="F168" s="497"/>
      <c r="G168" s="497"/>
      <c r="H168" s="840"/>
    </row>
    <row r="169" spans="5:8" x14ac:dyDescent="0.2">
      <c r="E169" s="497"/>
      <c r="F169" s="497"/>
      <c r="G169" s="497"/>
      <c r="H169" s="840"/>
    </row>
    <row r="170" spans="5:8" x14ac:dyDescent="0.2">
      <c r="E170" s="497"/>
      <c r="F170" s="497"/>
      <c r="G170" s="497"/>
      <c r="H170" s="840"/>
    </row>
    <row r="171" spans="5:8" x14ac:dyDescent="0.2">
      <c r="E171" s="497"/>
      <c r="F171" s="497"/>
      <c r="G171" s="497"/>
      <c r="H171" s="840"/>
    </row>
    <row r="172" spans="5:8" x14ac:dyDescent="0.2">
      <c r="E172" s="497"/>
      <c r="F172" s="497"/>
      <c r="G172" s="497"/>
      <c r="H172" s="840"/>
    </row>
    <row r="173" spans="5:8" x14ac:dyDescent="0.2">
      <c r="E173" s="497"/>
      <c r="F173" s="497"/>
      <c r="G173" s="497"/>
      <c r="H173" s="840"/>
    </row>
    <row r="174" spans="5:8" x14ac:dyDescent="0.2">
      <c r="E174" s="497"/>
      <c r="F174" s="497"/>
      <c r="G174" s="497"/>
      <c r="H174" s="840"/>
    </row>
    <row r="175" spans="5:8" x14ac:dyDescent="0.2">
      <c r="E175" s="497"/>
      <c r="F175" s="497"/>
      <c r="G175" s="497"/>
      <c r="H175" s="840"/>
    </row>
    <row r="176" spans="5:8" x14ac:dyDescent="0.2">
      <c r="E176" s="497"/>
      <c r="F176" s="497"/>
      <c r="G176" s="497"/>
      <c r="H176" s="840"/>
    </row>
    <row r="177" spans="5:8" x14ac:dyDescent="0.2">
      <c r="E177" s="497"/>
      <c r="F177" s="497"/>
      <c r="G177" s="497"/>
      <c r="H177" s="840"/>
    </row>
    <row r="178" spans="5:8" x14ac:dyDescent="0.2">
      <c r="E178" s="497"/>
      <c r="F178" s="497"/>
      <c r="G178" s="497"/>
      <c r="H178" s="840"/>
    </row>
    <row r="179" spans="5:8" x14ac:dyDescent="0.2">
      <c r="E179" s="497"/>
      <c r="F179" s="497"/>
      <c r="G179" s="497"/>
      <c r="H179" s="840"/>
    </row>
    <row r="180" spans="5:8" x14ac:dyDescent="0.2">
      <c r="E180" s="497"/>
      <c r="F180" s="497"/>
      <c r="G180" s="497"/>
      <c r="H180" s="840"/>
    </row>
    <row r="181" spans="5:8" x14ac:dyDescent="0.2">
      <c r="E181" s="497"/>
      <c r="F181" s="497"/>
      <c r="G181" s="497"/>
      <c r="H181" s="840"/>
    </row>
    <row r="182" spans="5:8" x14ac:dyDescent="0.2">
      <c r="E182" s="497"/>
      <c r="F182" s="497"/>
      <c r="G182" s="497"/>
      <c r="H182" s="840"/>
    </row>
    <row r="183" spans="5:8" x14ac:dyDescent="0.2">
      <c r="E183" s="497"/>
      <c r="F183" s="497"/>
      <c r="G183" s="497"/>
      <c r="H183" s="840"/>
    </row>
    <row r="184" spans="5:8" x14ac:dyDescent="0.2">
      <c r="E184" s="497"/>
      <c r="F184" s="497"/>
      <c r="G184" s="497"/>
      <c r="H184" s="840"/>
    </row>
    <row r="185" spans="5:8" x14ac:dyDescent="0.2">
      <c r="E185" s="497"/>
      <c r="F185" s="497"/>
      <c r="G185" s="497"/>
      <c r="H185" s="840"/>
    </row>
    <row r="186" spans="5:8" x14ac:dyDescent="0.2">
      <c r="E186" s="497"/>
      <c r="F186" s="497"/>
      <c r="G186" s="497"/>
      <c r="H186" s="840"/>
    </row>
    <row r="187" spans="5:8" x14ac:dyDescent="0.2">
      <c r="E187" s="497"/>
      <c r="F187" s="497"/>
      <c r="G187" s="497"/>
      <c r="H187" s="840"/>
    </row>
    <row r="188" spans="5:8" x14ac:dyDescent="0.2">
      <c r="E188" s="497"/>
      <c r="F188" s="497"/>
      <c r="G188" s="497"/>
      <c r="H188" s="840"/>
    </row>
    <row r="189" spans="5:8" x14ac:dyDescent="0.2">
      <c r="E189" s="497"/>
      <c r="F189" s="497"/>
      <c r="G189" s="497"/>
      <c r="H189" s="840"/>
    </row>
    <row r="190" spans="5:8" x14ac:dyDescent="0.2">
      <c r="E190" s="497"/>
      <c r="F190" s="497"/>
      <c r="G190" s="497"/>
      <c r="H190" s="840"/>
    </row>
    <row r="191" spans="5:8" x14ac:dyDescent="0.2">
      <c r="E191" s="497"/>
      <c r="F191" s="497"/>
      <c r="G191" s="497"/>
      <c r="H191" s="840"/>
    </row>
    <row r="192" spans="5:8" x14ac:dyDescent="0.2">
      <c r="E192" s="497"/>
      <c r="F192" s="497"/>
      <c r="G192" s="497"/>
      <c r="H192" s="840"/>
    </row>
    <row r="193" spans="5:8" x14ac:dyDescent="0.2">
      <c r="E193" s="497"/>
      <c r="F193" s="497"/>
      <c r="G193" s="497"/>
      <c r="H193" s="840"/>
    </row>
    <row r="194" spans="5:8" x14ac:dyDescent="0.2">
      <c r="E194" s="497"/>
      <c r="F194" s="497"/>
      <c r="G194" s="497"/>
      <c r="H194" s="840"/>
    </row>
    <row r="195" spans="5:8" x14ac:dyDescent="0.2">
      <c r="E195" s="497"/>
      <c r="F195" s="497"/>
      <c r="G195" s="497"/>
      <c r="H195" s="840"/>
    </row>
    <row r="196" spans="5:8" x14ac:dyDescent="0.2">
      <c r="E196" s="497"/>
      <c r="F196" s="497"/>
      <c r="G196" s="497"/>
      <c r="H196" s="840"/>
    </row>
    <row r="197" spans="5:8" x14ac:dyDescent="0.2">
      <c r="E197" s="497"/>
      <c r="F197" s="497"/>
      <c r="G197" s="497"/>
      <c r="H197" s="840"/>
    </row>
    <row r="198" spans="5:8" x14ac:dyDescent="0.2">
      <c r="E198" s="497"/>
      <c r="F198" s="497"/>
      <c r="G198" s="497"/>
      <c r="H198" s="840"/>
    </row>
    <row r="199" spans="5:8" x14ac:dyDescent="0.2">
      <c r="E199" s="497"/>
      <c r="F199" s="497"/>
      <c r="G199" s="497"/>
      <c r="H199" s="840"/>
    </row>
    <row r="200" spans="5:8" x14ac:dyDescent="0.2">
      <c r="E200" s="497"/>
      <c r="F200" s="497"/>
      <c r="G200" s="497"/>
      <c r="H200" s="840"/>
    </row>
    <row r="201" spans="5:8" x14ac:dyDescent="0.2">
      <c r="E201" s="497"/>
      <c r="F201" s="497"/>
      <c r="G201" s="497"/>
      <c r="H201" s="840"/>
    </row>
    <row r="202" spans="5:8" x14ac:dyDescent="0.2">
      <c r="E202" s="497"/>
      <c r="F202" s="497"/>
      <c r="G202" s="497"/>
      <c r="H202" s="840"/>
    </row>
    <row r="203" spans="5:8" x14ac:dyDescent="0.2">
      <c r="E203" s="497"/>
      <c r="F203" s="497"/>
      <c r="G203" s="497"/>
      <c r="H203" s="840"/>
    </row>
    <row r="204" spans="5:8" x14ac:dyDescent="0.2">
      <c r="E204" s="497"/>
      <c r="F204" s="497"/>
      <c r="G204" s="497"/>
      <c r="H204" s="840"/>
    </row>
    <row r="205" spans="5:8" x14ac:dyDescent="0.2">
      <c r="E205" s="497"/>
      <c r="F205" s="497"/>
      <c r="G205" s="497"/>
      <c r="H205" s="840"/>
    </row>
    <row r="206" spans="5:8" x14ac:dyDescent="0.2">
      <c r="E206" s="497"/>
      <c r="F206" s="497"/>
      <c r="G206" s="497"/>
      <c r="H206" s="840"/>
    </row>
    <row r="207" spans="5:8" x14ac:dyDescent="0.2">
      <c r="E207" s="497"/>
      <c r="F207" s="497"/>
      <c r="G207" s="497"/>
      <c r="H207" s="840"/>
    </row>
    <row r="208" spans="5:8" x14ac:dyDescent="0.2">
      <c r="E208" s="497"/>
      <c r="F208" s="497"/>
      <c r="G208" s="497"/>
      <c r="H208" s="840"/>
    </row>
    <row r="209" spans="5:8" x14ac:dyDescent="0.2">
      <c r="E209" s="497"/>
      <c r="F209" s="497"/>
      <c r="G209" s="497"/>
      <c r="H209" s="840"/>
    </row>
    <row r="210" spans="5:8" x14ac:dyDescent="0.2">
      <c r="E210" s="497"/>
      <c r="F210" s="497"/>
      <c r="G210" s="497"/>
      <c r="H210" s="840"/>
    </row>
    <row r="211" spans="5:8" x14ac:dyDescent="0.2">
      <c r="E211" s="497"/>
      <c r="F211" s="497"/>
      <c r="G211" s="497"/>
      <c r="H211" s="840"/>
    </row>
    <row r="212" spans="5:8" x14ac:dyDescent="0.2">
      <c r="E212" s="497"/>
      <c r="F212" s="497"/>
      <c r="G212" s="497"/>
      <c r="H212" s="840"/>
    </row>
    <row r="213" spans="5:8" x14ac:dyDescent="0.2">
      <c r="E213" s="497"/>
      <c r="F213" s="497"/>
      <c r="G213" s="497"/>
      <c r="H213" s="840"/>
    </row>
    <row r="214" spans="5:8" x14ac:dyDescent="0.2">
      <c r="E214" s="497"/>
      <c r="F214" s="497"/>
      <c r="G214" s="497"/>
      <c r="H214" s="840"/>
    </row>
    <row r="215" spans="5:8" x14ac:dyDescent="0.2">
      <c r="E215" s="497"/>
      <c r="F215" s="497"/>
      <c r="G215" s="497"/>
      <c r="H215" s="840"/>
    </row>
    <row r="216" spans="5:8" x14ac:dyDescent="0.2">
      <c r="E216" s="497"/>
      <c r="F216" s="497"/>
      <c r="G216" s="497"/>
      <c r="H216" s="840"/>
    </row>
    <row r="217" spans="5:8" x14ac:dyDescent="0.2">
      <c r="E217" s="497"/>
      <c r="F217" s="497"/>
      <c r="G217" s="497"/>
      <c r="H217" s="840"/>
    </row>
    <row r="218" spans="5:8" x14ac:dyDescent="0.2">
      <c r="E218" s="497"/>
      <c r="F218" s="497"/>
      <c r="G218" s="497"/>
      <c r="H218" s="840"/>
    </row>
    <row r="219" spans="5:8" x14ac:dyDescent="0.2">
      <c r="E219" s="497"/>
      <c r="F219" s="497"/>
      <c r="G219" s="497"/>
      <c r="H219" s="840"/>
    </row>
    <row r="220" spans="5:8" x14ac:dyDescent="0.2">
      <c r="E220" s="497"/>
      <c r="F220" s="497"/>
      <c r="G220" s="497"/>
      <c r="H220" s="840"/>
    </row>
    <row r="221" spans="5:8" x14ac:dyDescent="0.2">
      <c r="E221" s="497"/>
      <c r="F221" s="497"/>
      <c r="G221" s="497"/>
      <c r="H221" s="840"/>
    </row>
    <row r="222" spans="5:8" x14ac:dyDescent="0.2">
      <c r="E222" s="497"/>
      <c r="F222" s="497"/>
      <c r="G222" s="497"/>
      <c r="H222" s="840"/>
    </row>
    <row r="223" spans="5:8" x14ac:dyDescent="0.2">
      <c r="E223" s="497"/>
      <c r="F223" s="497"/>
      <c r="G223" s="497"/>
      <c r="H223" s="840"/>
    </row>
    <row r="224" spans="5:8" x14ac:dyDescent="0.2">
      <c r="E224" s="497"/>
      <c r="F224" s="497"/>
      <c r="G224" s="497"/>
      <c r="H224" s="840"/>
    </row>
    <row r="225" spans="5:8" x14ac:dyDescent="0.2">
      <c r="E225" s="497"/>
      <c r="F225" s="497"/>
      <c r="G225" s="497"/>
      <c r="H225" s="840"/>
    </row>
    <row r="226" spans="5:8" x14ac:dyDescent="0.2">
      <c r="E226" s="497"/>
      <c r="F226" s="497"/>
      <c r="G226" s="497"/>
      <c r="H226" s="840"/>
    </row>
    <row r="227" spans="5:8" x14ac:dyDescent="0.2">
      <c r="E227" s="497"/>
      <c r="F227" s="497"/>
      <c r="G227" s="497"/>
      <c r="H227" s="840"/>
    </row>
    <row r="228" spans="5:8" x14ac:dyDescent="0.2">
      <c r="E228" s="497"/>
      <c r="F228" s="497"/>
      <c r="G228" s="497"/>
      <c r="H228" s="840"/>
    </row>
    <row r="229" spans="5:8" x14ac:dyDescent="0.2">
      <c r="E229" s="497"/>
      <c r="F229" s="497"/>
      <c r="G229" s="497"/>
      <c r="H229" s="840"/>
    </row>
    <row r="230" spans="5:8" x14ac:dyDescent="0.2">
      <c r="E230" s="497"/>
      <c r="F230" s="497"/>
      <c r="G230" s="497"/>
      <c r="H230" s="840"/>
    </row>
    <row r="231" spans="5:8" x14ac:dyDescent="0.2">
      <c r="E231" s="497"/>
      <c r="F231" s="497"/>
      <c r="G231" s="497"/>
      <c r="H231" s="840"/>
    </row>
    <row r="232" spans="5:8" x14ac:dyDescent="0.2">
      <c r="E232" s="497"/>
      <c r="F232" s="497"/>
      <c r="G232" s="497"/>
      <c r="H232" s="840"/>
    </row>
    <row r="233" spans="5:8" x14ac:dyDescent="0.2">
      <c r="E233" s="497"/>
      <c r="F233" s="497"/>
      <c r="G233" s="497"/>
      <c r="H233" s="840"/>
    </row>
    <row r="234" spans="5:8" x14ac:dyDescent="0.2">
      <c r="E234" s="497"/>
      <c r="F234" s="497"/>
      <c r="G234" s="497"/>
      <c r="H234" s="840"/>
    </row>
    <row r="235" spans="5:8" x14ac:dyDescent="0.2">
      <c r="E235" s="497"/>
      <c r="F235" s="497"/>
      <c r="G235" s="497"/>
      <c r="H235" s="840"/>
    </row>
    <row r="236" spans="5:8" x14ac:dyDescent="0.2">
      <c r="E236" s="497"/>
      <c r="F236" s="497"/>
      <c r="G236" s="497"/>
      <c r="H236" s="840"/>
    </row>
    <row r="237" spans="5:8" x14ac:dyDescent="0.2">
      <c r="E237" s="497"/>
      <c r="F237" s="497"/>
      <c r="G237" s="497"/>
      <c r="H237" s="840"/>
    </row>
    <row r="238" spans="5:8" x14ac:dyDescent="0.2">
      <c r="E238" s="497"/>
      <c r="F238" s="497"/>
      <c r="G238" s="497"/>
      <c r="H238" s="840"/>
    </row>
    <row r="239" spans="5:8" x14ac:dyDescent="0.2">
      <c r="E239" s="497"/>
      <c r="F239" s="497"/>
      <c r="G239" s="497"/>
      <c r="H239" s="840"/>
    </row>
    <row r="240" spans="5:8" x14ac:dyDescent="0.2">
      <c r="E240" s="497"/>
      <c r="F240" s="497"/>
      <c r="G240" s="497"/>
      <c r="H240" s="840"/>
    </row>
    <row r="241" spans="5:8" x14ac:dyDescent="0.2">
      <c r="E241" s="497"/>
      <c r="F241" s="497"/>
      <c r="G241" s="497"/>
      <c r="H241" s="840"/>
    </row>
    <row r="242" spans="5:8" x14ac:dyDescent="0.2">
      <c r="E242" s="497"/>
      <c r="F242" s="497"/>
      <c r="G242" s="497"/>
      <c r="H242" s="840"/>
    </row>
    <row r="243" spans="5:8" x14ac:dyDescent="0.2">
      <c r="E243" s="497"/>
      <c r="F243" s="497"/>
      <c r="G243" s="497"/>
      <c r="H243" s="840"/>
    </row>
    <row r="244" spans="5:8" x14ac:dyDescent="0.2">
      <c r="E244" s="497"/>
      <c r="F244" s="497"/>
      <c r="G244" s="497"/>
      <c r="H244" s="840"/>
    </row>
    <row r="245" spans="5:8" x14ac:dyDescent="0.2">
      <c r="E245" s="497"/>
      <c r="F245" s="497"/>
      <c r="G245" s="497"/>
      <c r="H245" s="840"/>
    </row>
    <row r="246" spans="5:8" x14ac:dyDescent="0.2">
      <c r="E246" s="497"/>
      <c r="F246" s="497"/>
      <c r="G246" s="497"/>
      <c r="H246" s="840"/>
    </row>
    <row r="247" spans="5:8" x14ac:dyDescent="0.2">
      <c r="E247" s="497"/>
      <c r="F247" s="497"/>
      <c r="G247" s="497"/>
      <c r="H247" s="840"/>
    </row>
    <row r="248" spans="5:8" x14ac:dyDescent="0.2">
      <c r="E248" s="497"/>
      <c r="F248" s="497"/>
      <c r="G248" s="497"/>
      <c r="H248" s="840"/>
    </row>
    <row r="249" spans="5:8" x14ac:dyDescent="0.2">
      <c r="E249" s="497"/>
      <c r="F249" s="497"/>
      <c r="G249" s="497"/>
      <c r="H249" s="840"/>
    </row>
    <row r="250" spans="5:8" x14ac:dyDescent="0.2">
      <c r="E250" s="497"/>
      <c r="F250" s="497"/>
      <c r="G250" s="497"/>
      <c r="H250" s="840"/>
    </row>
    <row r="251" spans="5:8" x14ac:dyDescent="0.2">
      <c r="E251" s="497"/>
      <c r="F251" s="497"/>
      <c r="G251" s="497"/>
      <c r="H251" s="840"/>
    </row>
    <row r="252" spans="5:8" x14ac:dyDescent="0.2">
      <c r="E252" s="497"/>
      <c r="F252" s="497"/>
      <c r="G252" s="497"/>
      <c r="H252" s="840"/>
    </row>
    <row r="253" spans="5:8" x14ac:dyDescent="0.2">
      <c r="E253" s="497"/>
      <c r="F253" s="497"/>
      <c r="G253" s="497"/>
      <c r="H253" s="840"/>
    </row>
    <row r="254" spans="5:8" x14ac:dyDescent="0.2">
      <c r="E254" s="497"/>
      <c r="F254" s="497"/>
      <c r="G254" s="497"/>
      <c r="H254" s="840"/>
    </row>
    <row r="255" spans="5:8" x14ac:dyDescent="0.2">
      <c r="E255" s="497"/>
      <c r="F255" s="497"/>
      <c r="G255" s="497"/>
      <c r="H255" s="840"/>
    </row>
    <row r="256" spans="5:8" x14ac:dyDescent="0.2">
      <c r="E256" s="497"/>
      <c r="F256" s="497"/>
      <c r="G256" s="497"/>
      <c r="H256" s="840"/>
    </row>
    <row r="257" spans="5:8" x14ac:dyDescent="0.2">
      <c r="E257" s="497"/>
      <c r="F257" s="497"/>
      <c r="G257" s="497"/>
      <c r="H257" s="840"/>
    </row>
    <row r="258" spans="5:8" x14ac:dyDescent="0.2">
      <c r="E258" s="497"/>
      <c r="F258" s="497"/>
      <c r="G258" s="497"/>
      <c r="H258" s="840"/>
    </row>
    <row r="259" spans="5:8" x14ac:dyDescent="0.2">
      <c r="E259" s="497"/>
      <c r="F259" s="497"/>
      <c r="G259" s="497"/>
      <c r="H259" s="840"/>
    </row>
    <row r="260" spans="5:8" x14ac:dyDescent="0.2">
      <c r="E260" s="497"/>
      <c r="F260" s="497"/>
      <c r="G260" s="497"/>
      <c r="H260" s="840"/>
    </row>
    <row r="261" spans="5:8" x14ac:dyDescent="0.2">
      <c r="E261" s="497"/>
      <c r="F261" s="497"/>
      <c r="G261" s="497"/>
      <c r="H261" s="840"/>
    </row>
    <row r="262" spans="5:8" x14ac:dyDescent="0.2">
      <c r="E262" s="497"/>
      <c r="F262" s="497"/>
      <c r="G262" s="497"/>
      <c r="H262" s="840"/>
    </row>
    <row r="263" spans="5:8" x14ac:dyDescent="0.2">
      <c r="E263" s="497"/>
      <c r="F263" s="497"/>
      <c r="G263" s="497"/>
      <c r="H263" s="840"/>
    </row>
    <row r="264" spans="5:8" x14ac:dyDescent="0.2">
      <c r="E264" s="497"/>
      <c r="F264" s="497"/>
      <c r="G264" s="497"/>
      <c r="H264" s="840"/>
    </row>
    <row r="265" spans="5:8" x14ac:dyDescent="0.2">
      <c r="E265" s="497"/>
      <c r="F265" s="497"/>
      <c r="G265" s="497"/>
      <c r="H265" s="840"/>
    </row>
    <row r="266" spans="5:8" x14ac:dyDescent="0.2">
      <c r="E266" s="497"/>
      <c r="F266" s="497"/>
      <c r="G266" s="497"/>
      <c r="H266" s="840"/>
    </row>
    <row r="267" spans="5:8" x14ac:dyDescent="0.2">
      <c r="E267" s="497"/>
      <c r="F267" s="497"/>
      <c r="G267" s="497"/>
      <c r="H267" s="840"/>
    </row>
    <row r="268" spans="5:8" x14ac:dyDescent="0.2">
      <c r="E268" s="497"/>
      <c r="F268" s="497"/>
      <c r="G268" s="497"/>
      <c r="H268" s="840"/>
    </row>
    <row r="269" spans="5:8" x14ac:dyDescent="0.2">
      <c r="E269" s="497"/>
      <c r="F269" s="497"/>
      <c r="G269" s="497"/>
      <c r="H269" s="840"/>
    </row>
    <row r="270" spans="5:8" x14ac:dyDescent="0.2">
      <c r="E270" s="497"/>
      <c r="F270" s="497"/>
      <c r="G270" s="497"/>
      <c r="H270" s="840"/>
    </row>
    <row r="271" spans="5:8" x14ac:dyDescent="0.2">
      <c r="E271" s="497"/>
      <c r="F271" s="497"/>
      <c r="G271" s="497"/>
      <c r="H271" s="840"/>
    </row>
    <row r="272" spans="5:8" x14ac:dyDescent="0.2">
      <c r="E272" s="497"/>
      <c r="F272" s="497"/>
      <c r="G272" s="497"/>
      <c r="H272" s="840"/>
    </row>
    <row r="273" spans="5:8" x14ac:dyDescent="0.2">
      <c r="E273" s="497"/>
      <c r="F273" s="497"/>
      <c r="G273" s="497"/>
      <c r="H273" s="840"/>
    </row>
    <row r="274" spans="5:8" x14ac:dyDescent="0.2">
      <c r="E274" s="497"/>
      <c r="F274" s="497"/>
      <c r="G274" s="497"/>
      <c r="H274" s="840"/>
    </row>
    <row r="275" spans="5:8" x14ac:dyDescent="0.2">
      <c r="E275" s="497"/>
      <c r="F275" s="497"/>
      <c r="G275" s="497"/>
      <c r="H275" s="840"/>
    </row>
    <row r="276" spans="5:8" x14ac:dyDescent="0.2">
      <c r="E276" s="497"/>
      <c r="F276" s="497"/>
      <c r="G276" s="497"/>
      <c r="H276" s="840"/>
    </row>
    <row r="277" spans="5:8" x14ac:dyDescent="0.2">
      <c r="E277" s="497"/>
      <c r="F277" s="497"/>
      <c r="G277" s="497"/>
      <c r="H277" s="840"/>
    </row>
    <row r="278" spans="5:8" x14ac:dyDescent="0.2">
      <c r="E278" s="497"/>
      <c r="F278" s="497"/>
      <c r="G278" s="497"/>
      <c r="H278" s="840"/>
    </row>
    <row r="279" spans="5:8" x14ac:dyDescent="0.2">
      <c r="E279" s="497"/>
      <c r="F279" s="497"/>
      <c r="G279" s="497"/>
      <c r="H279" s="840"/>
    </row>
    <row r="280" spans="5:8" x14ac:dyDescent="0.2">
      <c r="E280" s="497"/>
      <c r="F280" s="497"/>
      <c r="G280" s="497"/>
      <c r="H280" s="840"/>
    </row>
    <row r="281" spans="5:8" x14ac:dyDescent="0.2">
      <c r="E281" s="497"/>
      <c r="F281" s="497"/>
      <c r="G281" s="497"/>
      <c r="H281" s="840"/>
    </row>
    <row r="282" spans="5:8" x14ac:dyDescent="0.2">
      <c r="E282" s="497"/>
      <c r="F282" s="497"/>
      <c r="G282" s="497"/>
      <c r="H282" s="840"/>
    </row>
    <row r="283" spans="5:8" x14ac:dyDescent="0.2">
      <c r="E283" s="497"/>
      <c r="F283" s="497"/>
      <c r="G283" s="497"/>
      <c r="H283" s="840"/>
    </row>
    <row r="284" spans="5:8" x14ac:dyDescent="0.2">
      <c r="E284" s="497"/>
      <c r="F284" s="497"/>
      <c r="G284" s="497"/>
      <c r="H284" s="840"/>
    </row>
    <row r="285" spans="5:8" x14ac:dyDescent="0.2">
      <c r="E285" s="497"/>
      <c r="F285" s="497"/>
      <c r="G285" s="497"/>
      <c r="H285" s="840"/>
    </row>
    <row r="286" spans="5:8" x14ac:dyDescent="0.2">
      <c r="E286" s="497"/>
      <c r="F286" s="497"/>
      <c r="G286" s="497"/>
      <c r="H286" s="840"/>
    </row>
    <row r="287" spans="5:8" x14ac:dyDescent="0.2">
      <c r="E287" s="497"/>
      <c r="F287" s="497"/>
      <c r="G287" s="497"/>
      <c r="H287" s="840"/>
    </row>
    <row r="288" spans="5:8" x14ac:dyDescent="0.2">
      <c r="E288" s="497"/>
      <c r="F288" s="497"/>
      <c r="G288" s="497"/>
      <c r="H288" s="840"/>
    </row>
    <row r="289" spans="5:8" x14ac:dyDescent="0.2">
      <c r="E289" s="497"/>
      <c r="F289" s="497"/>
      <c r="G289" s="497"/>
      <c r="H289" s="840"/>
    </row>
    <row r="290" spans="5:8" x14ac:dyDescent="0.2">
      <c r="E290" s="497"/>
      <c r="F290" s="497"/>
      <c r="G290" s="497"/>
      <c r="H290" s="840"/>
    </row>
    <row r="291" spans="5:8" x14ac:dyDescent="0.2">
      <c r="E291" s="497"/>
      <c r="F291" s="497"/>
      <c r="G291" s="497"/>
      <c r="H291" s="840"/>
    </row>
    <row r="292" spans="5:8" x14ac:dyDescent="0.2">
      <c r="E292" s="497"/>
      <c r="F292" s="497"/>
      <c r="G292" s="497"/>
      <c r="H292" s="840"/>
    </row>
    <row r="293" spans="5:8" x14ac:dyDescent="0.2">
      <c r="E293" s="497"/>
      <c r="F293" s="497"/>
      <c r="G293" s="497"/>
      <c r="H293" s="840"/>
    </row>
    <row r="294" spans="5:8" x14ac:dyDescent="0.2">
      <c r="E294" s="497"/>
      <c r="F294" s="497"/>
      <c r="G294" s="497"/>
      <c r="H294" s="840"/>
    </row>
    <row r="295" spans="5:8" x14ac:dyDescent="0.2">
      <c r="E295" s="497"/>
      <c r="F295" s="497"/>
      <c r="G295" s="497"/>
      <c r="H295" s="840"/>
    </row>
    <row r="296" spans="5:8" x14ac:dyDescent="0.2">
      <c r="E296" s="497"/>
      <c r="F296" s="497"/>
      <c r="G296" s="497"/>
      <c r="H296" s="840"/>
    </row>
    <row r="297" spans="5:8" x14ac:dyDescent="0.2">
      <c r="E297" s="497"/>
      <c r="F297" s="497"/>
      <c r="G297" s="497"/>
      <c r="H297" s="840"/>
    </row>
    <row r="298" spans="5:8" x14ac:dyDescent="0.2">
      <c r="E298" s="497"/>
      <c r="F298" s="497"/>
      <c r="G298" s="497"/>
      <c r="H298" s="840"/>
    </row>
    <row r="299" spans="5:8" x14ac:dyDescent="0.2">
      <c r="E299" s="497"/>
      <c r="F299" s="497"/>
      <c r="G299" s="497"/>
      <c r="H299" s="840"/>
    </row>
    <row r="300" spans="5:8" x14ac:dyDescent="0.2">
      <c r="E300" s="497"/>
      <c r="F300" s="497"/>
      <c r="G300" s="497"/>
      <c r="H300" s="840"/>
    </row>
    <row r="301" spans="5:8" x14ac:dyDescent="0.2">
      <c r="E301" s="497"/>
      <c r="F301" s="497"/>
      <c r="G301" s="497"/>
      <c r="H301" s="840"/>
    </row>
    <row r="302" spans="5:8" x14ac:dyDescent="0.2">
      <c r="E302" s="497"/>
      <c r="F302" s="497"/>
      <c r="G302" s="497"/>
      <c r="H302" s="840"/>
    </row>
    <row r="303" spans="5:8" x14ac:dyDescent="0.2">
      <c r="E303" s="497"/>
      <c r="F303" s="497"/>
      <c r="G303" s="497"/>
      <c r="H303" s="840"/>
    </row>
    <row r="304" spans="5:8" x14ac:dyDescent="0.2">
      <c r="E304" s="497"/>
      <c r="F304" s="497"/>
      <c r="G304" s="497"/>
      <c r="H304" s="840"/>
    </row>
    <row r="305" spans="5:8" x14ac:dyDescent="0.2">
      <c r="E305" s="497"/>
      <c r="F305" s="497"/>
      <c r="G305" s="497"/>
      <c r="H305" s="840"/>
    </row>
    <row r="306" spans="5:8" x14ac:dyDescent="0.2">
      <c r="E306" s="497"/>
      <c r="F306" s="497"/>
      <c r="G306" s="497"/>
      <c r="H306" s="840"/>
    </row>
    <row r="307" spans="5:8" x14ac:dyDescent="0.2">
      <c r="E307" s="497"/>
      <c r="F307" s="497"/>
      <c r="G307" s="497"/>
      <c r="H307" s="840"/>
    </row>
    <row r="308" spans="5:8" x14ac:dyDescent="0.2">
      <c r="E308" s="497"/>
      <c r="F308" s="497"/>
      <c r="G308" s="497"/>
      <c r="H308" s="840"/>
    </row>
    <row r="309" spans="5:8" x14ac:dyDescent="0.2">
      <c r="E309" s="497"/>
      <c r="F309" s="497"/>
      <c r="G309" s="497"/>
      <c r="H309" s="840"/>
    </row>
    <row r="310" spans="5:8" x14ac:dyDescent="0.2">
      <c r="E310" s="497"/>
      <c r="F310" s="497"/>
      <c r="G310" s="497"/>
      <c r="H310" s="840"/>
    </row>
    <row r="311" spans="5:8" x14ac:dyDescent="0.2">
      <c r="E311" s="497"/>
      <c r="F311" s="497"/>
      <c r="G311" s="497"/>
      <c r="H311" s="840"/>
    </row>
    <row r="312" spans="5:8" x14ac:dyDescent="0.2">
      <c r="E312" s="497"/>
      <c r="F312" s="497"/>
      <c r="G312" s="497"/>
      <c r="H312" s="840"/>
    </row>
    <row r="313" spans="5:8" x14ac:dyDescent="0.2">
      <c r="E313" s="497"/>
      <c r="F313" s="497"/>
      <c r="G313" s="497"/>
      <c r="H313" s="840"/>
    </row>
    <row r="314" spans="5:8" x14ac:dyDescent="0.2">
      <c r="E314" s="497"/>
      <c r="F314" s="497"/>
      <c r="G314" s="497"/>
      <c r="H314" s="840"/>
    </row>
    <row r="315" spans="5:8" x14ac:dyDescent="0.2">
      <c r="E315" s="497"/>
      <c r="F315" s="497"/>
      <c r="G315" s="497"/>
      <c r="H315" s="840"/>
    </row>
    <row r="316" spans="5:8" x14ac:dyDescent="0.2">
      <c r="E316" s="497"/>
      <c r="F316" s="497"/>
      <c r="G316" s="497"/>
      <c r="H316" s="840"/>
    </row>
    <row r="317" spans="5:8" x14ac:dyDescent="0.2">
      <c r="E317" s="497"/>
      <c r="F317" s="497"/>
      <c r="G317" s="497"/>
      <c r="H317" s="840"/>
    </row>
    <row r="318" spans="5:8" x14ac:dyDescent="0.2">
      <c r="E318" s="497"/>
      <c r="F318" s="497"/>
      <c r="G318" s="497"/>
      <c r="H318" s="840"/>
    </row>
    <row r="319" spans="5:8" x14ac:dyDescent="0.2">
      <c r="E319" s="497"/>
      <c r="F319" s="497"/>
      <c r="G319" s="497"/>
      <c r="H319" s="840"/>
    </row>
    <row r="320" spans="5:8" x14ac:dyDescent="0.2">
      <c r="E320" s="497"/>
      <c r="F320" s="497"/>
      <c r="G320" s="497"/>
      <c r="H320" s="840"/>
    </row>
    <row r="321" spans="5:8" x14ac:dyDescent="0.2">
      <c r="E321" s="497"/>
      <c r="F321" s="497"/>
      <c r="G321" s="497"/>
      <c r="H321" s="840"/>
    </row>
    <row r="322" spans="5:8" x14ac:dyDescent="0.2">
      <c r="E322" s="497"/>
      <c r="F322" s="497"/>
      <c r="G322" s="497"/>
      <c r="H322" s="840"/>
    </row>
    <row r="323" spans="5:8" x14ac:dyDescent="0.2">
      <c r="E323" s="497"/>
      <c r="F323" s="497"/>
      <c r="G323" s="497"/>
      <c r="H323" s="840"/>
    </row>
    <row r="324" spans="5:8" x14ac:dyDescent="0.2">
      <c r="E324" s="497"/>
      <c r="F324" s="497"/>
      <c r="G324" s="497"/>
      <c r="H324" s="840"/>
    </row>
    <row r="325" spans="5:8" x14ac:dyDescent="0.2">
      <c r="E325" s="497"/>
      <c r="F325" s="497"/>
      <c r="G325" s="497"/>
      <c r="H325" s="840"/>
    </row>
    <row r="326" spans="5:8" x14ac:dyDescent="0.2">
      <c r="E326" s="497"/>
      <c r="F326" s="497"/>
      <c r="G326" s="497"/>
      <c r="H326" s="840"/>
    </row>
    <row r="327" spans="5:8" x14ac:dyDescent="0.2">
      <c r="E327" s="497"/>
      <c r="F327" s="497"/>
      <c r="G327" s="497"/>
      <c r="H327" s="840"/>
    </row>
    <row r="328" spans="5:8" x14ac:dyDescent="0.2">
      <c r="E328" s="497"/>
      <c r="F328" s="497"/>
      <c r="G328" s="497"/>
      <c r="H328" s="840"/>
    </row>
    <row r="329" spans="5:8" x14ac:dyDescent="0.2">
      <c r="E329" s="497"/>
      <c r="F329" s="497"/>
      <c r="G329" s="497"/>
      <c r="H329" s="840"/>
    </row>
    <row r="330" spans="5:8" x14ac:dyDescent="0.2">
      <c r="E330" s="497"/>
      <c r="F330" s="497"/>
      <c r="G330" s="497"/>
      <c r="H330" s="840"/>
    </row>
    <row r="331" spans="5:8" x14ac:dyDescent="0.2">
      <c r="E331" s="497"/>
      <c r="F331" s="497"/>
      <c r="G331" s="497"/>
      <c r="H331" s="840"/>
    </row>
    <row r="332" spans="5:8" x14ac:dyDescent="0.2">
      <c r="E332" s="497"/>
      <c r="F332" s="497"/>
      <c r="G332" s="497"/>
      <c r="H332" s="840"/>
    </row>
    <row r="333" spans="5:8" x14ac:dyDescent="0.2">
      <c r="E333" s="497"/>
      <c r="F333" s="497"/>
      <c r="G333" s="497"/>
      <c r="H333" s="840"/>
    </row>
    <row r="334" spans="5:8" x14ac:dyDescent="0.2">
      <c r="E334" s="497"/>
      <c r="F334" s="497"/>
      <c r="G334" s="497"/>
      <c r="H334" s="840"/>
    </row>
    <row r="335" spans="5:8" x14ac:dyDescent="0.2">
      <c r="E335" s="497"/>
      <c r="F335" s="497"/>
      <c r="G335" s="497"/>
      <c r="H335" s="840"/>
    </row>
    <row r="336" spans="5:8" x14ac:dyDescent="0.2">
      <c r="E336" s="497"/>
      <c r="F336" s="497"/>
      <c r="G336" s="497"/>
      <c r="H336" s="840"/>
    </row>
    <row r="337" spans="5:8" x14ac:dyDescent="0.2">
      <c r="E337" s="497"/>
      <c r="F337" s="497"/>
      <c r="G337" s="497"/>
      <c r="H337" s="840"/>
    </row>
    <row r="338" spans="5:8" x14ac:dyDescent="0.2">
      <c r="E338" s="497"/>
      <c r="F338" s="497"/>
      <c r="G338" s="497"/>
      <c r="H338" s="840"/>
    </row>
    <row r="339" spans="5:8" x14ac:dyDescent="0.2">
      <c r="E339" s="497"/>
      <c r="F339" s="497"/>
      <c r="G339" s="497"/>
      <c r="H339" s="840"/>
    </row>
    <row r="340" spans="5:8" x14ac:dyDescent="0.2">
      <c r="E340" s="497"/>
      <c r="F340" s="497"/>
      <c r="G340" s="497"/>
      <c r="H340" s="840"/>
    </row>
    <row r="341" spans="5:8" x14ac:dyDescent="0.2">
      <c r="E341" s="497"/>
      <c r="F341" s="497"/>
      <c r="G341" s="497"/>
      <c r="H341" s="840"/>
    </row>
    <row r="342" spans="5:8" x14ac:dyDescent="0.2">
      <c r="E342" s="497"/>
      <c r="F342" s="497"/>
      <c r="G342" s="497"/>
      <c r="H342" s="840"/>
    </row>
    <row r="343" spans="5:8" x14ac:dyDescent="0.2">
      <c r="E343" s="497"/>
      <c r="F343" s="497"/>
      <c r="G343" s="497"/>
      <c r="H343" s="840"/>
    </row>
    <row r="344" spans="5:8" x14ac:dyDescent="0.2">
      <c r="E344" s="497"/>
      <c r="F344" s="497"/>
      <c r="G344" s="497"/>
      <c r="H344" s="840"/>
    </row>
    <row r="345" spans="5:8" x14ac:dyDescent="0.2">
      <c r="E345" s="497"/>
      <c r="F345" s="497"/>
      <c r="G345" s="497"/>
      <c r="H345" s="840"/>
    </row>
    <row r="346" spans="5:8" x14ac:dyDescent="0.2">
      <c r="E346" s="497"/>
      <c r="F346" s="497"/>
      <c r="G346" s="497"/>
      <c r="H346" s="840"/>
    </row>
    <row r="347" spans="5:8" x14ac:dyDescent="0.2">
      <c r="E347" s="497"/>
      <c r="F347" s="497"/>
      <c r="G347" s="497"/>
      <c r="H347" s="840"/>
    </row>
    <row r="348" spans="5:8" x14ac:dyDescent="0.2">
      <c r="E348" s="497"/>
      <c r="F348" s="497"/>
      <c r="G348" s="497"/>
      <c r="H348" s="840"/>
    </row>
    <row r="349" spans="5:8" x14ac:dyDescent="0.2">
      <c r="E349" s="497"/>
      <c r="F349" s="497"/>
      <c r="G349" s="497"/>
      <c r="H349" s="840"/>
    </row>
    <row r="350" spans="5:8" x14ac:dyDescent="0.2">
      <c r="E350" s="497"/>
      <c r="F350" s="497"/>
      <c r="G350" s="497"/>
      <c r="H350" s="840"/>
    </row>
    <row r="351" spans="5:8" x14ac:dyDescent="0.2">
      <c r="E351" s="497"/>
      <c r="F351" s="497"/>
      <c r="G351" s="497"/>
      <c r="H351" s="840"/>
    </row>
    <row r="352" spans="5:8" x14ac:dyDescent="0.2">
      <c r="E352" s="497"/>
      <c r="F352" s="497"/>
      <c r="G352" s="497"/>
      <c r="H352" s="840"/>
    </row>
    <row r="353" spans="5:8" x14ac:dyDescent="0.2">
      <c r="E353" s="497"/>
      <c r="F353" s="497"/>
      <c r="G353" s="497"/>
      <c r="H353" s="840"/>
    </row>
    <row r="354" spans="5:8" x14ac:dyDescent="0.2">
      <c r="E354" s="497"/>
      <c r="F354" s="497"/>
      <c r="G354" s="497"/>
      <c r="H354" s="840"/>
    </row>
    <row r="355" spans="5:8" x14ac:dyDescent="0.2">
      <c r="E355" s="497"/>
      <c r="F355" s="497"/>
      <c r="G355" s="497"/>
      <c r="H355" s="840"/>
    </row>
    <row r="356" spans="5:8" x14ac:dyDescent="0.2">
      <c r="E356" s="497"/>
      <c r="F356" s="497"/>
      <c r="G356" s="497"/>
      <c r="H356" s="840"/>
    </row>
    <row r="357" spans="5:8" x14ac:dyDescent="0.2">
      <c r="E357" s="497"/>
      <c r="F357" s="497"/>
      <c r="G357" s="497"/>
      <c r="H357" s="840"/>
    </row>
    <row r="358" spans="5:8" x14ac:dyDescent="0.2">
      <c r="E358" s="497"/>
      <c r="F358" s="497"/>
      <c r="G358" s="497"/>
      <c r="H358" s="840"/>
    </row>
    <row r="359" spans="5:8" x14ac:dyDescent="0.2">
      <c r="E359" s="497"/>
      <c r="F359" s="497"/>
      <c r="G359" s="497"/>
      <c r="H359" s="840"/>
    </row>
    <row r="360" spans="5:8" x14ac:dyDescent="0.2">
      <c r="E360" s="497"/>
      <c r="F360" s="497"/>
      <c r="G360" s="497"/>
      <c r="H360" s="840"/>
    </row>
    <row r="361" spans="5:8" x14ac:dyDescent="0.2">
      <c r="E361" s="497"/>
      <c r="F361" s="497"/>
      <c r="G361" s="497"/>
      <c r="H361" s="840"/>
    </row>
    <row r="362" spans="5:8" x14ac:dyDescent="0.2">
      <c r="E362" s="497"/>
      <c r="F362" s="497"/>
      <c r="G362" s="497"/>
      <c r="H362" s="840"/>
    </row>
    <row r="363" spans="5:8" x14ac:dyDescent="0.2">
      <c r="E363" s="497"/>
      <c r="F363" s="497"/>
      <c r="G363" s="497"/>
      <c r="H363" s="840"/>
    </row>
    <row r="364" spans="5:8" x14ac:dyDescent="0.2">
      <c r="E364" s="497"/>
      <c r="F364" s="497"/>
      <c r="G364" s="497"/>
      <c r="H364" s="840"/>
    </row>
    <row r="365" spans="5:8" x14ac:dyDescent="0.2">
      <c r="E365" s="497"/>
      <c r="F365" s="497"/>
      <c r="G365" s="497"/>
      <c r="H365" s="840"/>
    </row>
    <row r="366" spans="5:8" x14ac:dyDescent="0.2">
      <c r="E366" s="497"/>
      <c r="F366" s="497"/>
      <c r="G366" s="497"/>
      <c r="H366" s="840"/>
    </row>
    <row r="367" spans="5:8" x14ac:dyDescent="0.2">
      <c r="E367" s="497"/>
      <c r="F367" s="497"/>
      <c r="G367" s="497"/>
      <c r="H367" s="840"/>
    </row>
    <row r="368" spans="5:8" x14ac:dyDescent="0.2">
      <c r="E368" s="497"/>
      <c r="F368" s="497"/>
      <c r="G368" s="497"/>
      <c r="H368" s="840"/>
    </row>
    <row r="369" spans="5:8" x14ac:dyDescent="0.2">
      <c r="E369" s="497"/>
      <c r="F369" s="497"/>
      <c r="G369" s="497"/>
      <c r="H369" s="840"/>
    </row>
    <row r="370" spans="5:8" x14ac:dyDescent="0.2">
      <c r="E370" s="497"/>
      <c r="F370" s="497"/>
      <c r="G370" s="497"/>
      <c r="H370" s="840"/>
    </row>
    <row r="371" spans="5:8" x14ac:dyDescent="0.2">
      <c r="E371" s="497"/>
      <c r="F371" s="497"/>
      <c r="G371" s="497"/>
      <c r="H371" s="840"/>
    </row>
    <row r="372" spans="5:8" x14ac:dyDescent="0.2">
      <c r="E372" s="497"/>
      <c r="F372" s="497"/>
      <c r="G372" s="497"/>
      <c r="H372" s="840"/>
    </row>
    <row r="373" spans="5:8" x14ac:dyDescent="0.2">
      <c r="E373" s="497"/>
      <c r="F373" s="497"/>
      <c r="G373" s="497"/>
      <c r="H373" s="840"/>
    </row>
    <row r="374" spans="5:8" x14ac:dyDescent="0.2">
      <c r="E374" s="497"/>
      <c r="F374" s="497"/>
      <c r="G374" s="497"/>
      <c r="H374" s="840"/>
    </row>
    <row r="375" spans="5:8" x14ac:dyDescent="0.2">
      <c r="E375" s="497"/>
      <c r="F375" s="497"/>
      <c r="G375" s="497"/>
      <c r="H375" s="840"/>
    </row>
    <row r="376" spans="5:8" x14ac:dyDescent="0.2">
      <c r="E376" s="497"/>
      <c r="F376" s="497"/>
      <c r="G376" s="497"/>
      <c r="H376" s="840"/>
    </row>
    <row r="377" spans="5:8" x14ac:dyDescent="0.2">
      <c r="E377" s="497"/>
      <c r="F377" s="497"/>
      <c r="G377" s="497"/>
      <c r="H377" s="840"/>
    </row>
    <row r="378" spans="5:8" x14ac:dyDescent="0.2">
      <c r="E378" s="497"/>
      <c r="F378" s="497"/>
      <c r="G378" s="497"/>
      <c r="H378" s="840"/>
    </row>
    <row r="379" spans="5:8" x14ac:dyDescent="0.2">
      <c r="E379" s="497"/>
      <c r="F379" s="497"/>
      <c r="G379" s="497"/>
      <c r="H379" s="840"/>
    </row>
    <row r="380" spans="5:8" x14ac:dyDescent="0.2">
      <c r="E380" s="497"/>
      <c r="F380" s="497"/>
      <c r="G380" s="497"/>
      <c r="H380" s="840"/>
    </row>
    <row r="381" spans="5:8" x14ac:dyDescent="0.2">
      <c r="E381" s="497"/>
      <c r="F381" s="497"/>
      <c r="G381" s="497"/>
      <c r="H381" s="840"/>
    </row>
    <row r="382" spans="5:8" x14ac:dyDescent="0.2">
      <c r="E382" s="497"/>
      <c r="F382" s="497"/>
      <c r="G382" s="497"/>
      <c r="H382" s="840"/>
    </row>
    <row r="383" spans="5:8" x14ac:dyDescent="0.2">
      <c r="E383" s="497"/>
      <c r="F383" s="497"/>
      <c r="G383" s="497"/>
      <c r="H383" s="840"/>
    </row>
    <row r="384" spans="5:8" x14ac:dyDescent="0.2">
      <c r="E384" s="497"/>
      <c r="F384" s="497"/>
      <c r="G384" s="497"/>
      <c r="H384" s="840"/>
    </row>
    <row r="385" spans="5:8" x14ac:dyDescent="0.2">
      <c r="E385" s="497"/>
      <c r="F385" s="497"/>
      <c r="G385" s="497"/>
      <c r="H385" s="840"/>
    </row>
    <row r="386" spans="5:8" x14ac:dyDescent="0.2">
      <c r="E386" s="497"/>
      <c r="F386" s="497"/>
      <c r="G386" s="497"/>
      <c r="H386" s="840"/>
    </row>
    <row r="387" spans="5:8" x14ac:dyDescent="0.2">
      <c r="E387" s="497"/>
      <c r="F387" s="497"/>
      <c r="G387" s="497"/>
      <c r="H387" s="840"/>
    </row>
    <row r="388" spans="5:8" x14ac:dyDescent="0.2">
      <c r="E388" s="497"/>
      <c r="F388" s="497"/>
      <c r="G388" s="497"/>
      <c r="H388" s="840"/>
    </row>
    <row r="389" spans="5:8" x14ac:dyDescent="0.2">
      <c r="E389" s="497"/>
      <c r="F389" s="497"/>
      <c r="G389" s="497"/>
      <c r="H389" s="840"/>
    </row>
    <row r="390" spans="5:8" x14ac:dyDescent="0.2">
      <c r="E390" s="497"/>
      <c r="F390" s="497"/>
      <c r="G390" s="497"/>
      <c r="H390" s="840"/>
    </row>
    <row r="391" spans="5:8" x14ac:dyDescent="0.2">
      <c r="E391" s="497"/>
      <c r="F391" s="497"/>
      <c r="G391" s="497"/>
      <c r="H391" s="840"/>
    </row>
    <row r="392" spans="5:8" x14ac:dyDescent="0.2">
      <c r="E392" s="497"/>
      <c r="F392" s="497"/>
      <c r="G392" s="497"/>
      <c r="H392" s="840"/>
    </row>
    <row r="393" spans="5:8" x14ac:dyDescent="0.2">
      <c r="E393" s="497"/>
      <c r="F393" s="497"/>
      <c r="G393" s="497"/>
      <c r="H393" s="840"/>
    </row>
    <row r="394" spans="5:8" x14ac:dyDescent="0.2">
      <c r="E394" s="497"/>
      <c r="F394" s="497"/>
      <c r="G394" s="497"/>
      <c r="H394" s="840"/>
    </row>
    <row r="395" spans="5:8" x14ac:dyDescent="0.2">
      <c r="E395" s="497"/>
      <c r="F395" s="497"/>
      <c r="G395" s="497"/>
      <c r="H395" s="840"/>
    </row>
    <row r="396" spans="5:8" x14ac:dyDescent="0.2">
      <c r="E396" s="497"/>
      <c r="F396" s="497"/>
      <c r="G396" s="497"/>
      <c r="H396" s="840"/>
    </row>
    <row r="397" spans="5:8" x14ac:dyDescent="0.2">
      <c r="E397" s="497"/>
      <c r="F397" s="497"/>
      <c r="G397" s="497"/>
      <c r="H397" s="840"/>
    </row>
    <row r="398" spans="5:8" x14ac:dyDescent="0.2">
      <c r="E398" s="497"/>
      <c r="F398" s="497"/>
      <c r="G398" s="497"/>
      <c r="H398" s="840"/>
    </row>
    <row r="399" spans="5:8" x14ac:dyDescent="0.2">
      <c r="E399" s="497"/>
      <c r="F399" s="497"/>
      <c r="G399" s="497"/>
      <c r="H399" s="840"/>
    </row>
    <row r="400" spans="5:8" x14ac:dyDescent="0.2">
      <c r="E400" s="497"/>
      <c r="F400" s="497"/>
      <c r="G400" s="497"/>
      <c r="H400" s="840"/>
    </row>
    <row r="401" spans="5:8" x14ac:dyDescent="0.2">
      <c r="E401" s="497"/>
      <c r="F401" s="497"/>
      <c r="G401" s="497"/>
      <c r="H401" s="840"/>
    </row>
    <row r="402" spans="5:8" x14ac:dyDescent="0.2">
      <c r="E402" s="497"/>
      <c r="F402" s="497"/>
      <c r="G402" s="497"/>
      <c r="H402" s="840"/>
    </row>
    <row r="403" spans="5:8" x14ac:dyDescent="0.2">
      <c r="E403" s="497"/>
      <c r="F403" s="497"/>
      <c r="G403" s="497"/>
      <c r="H403" s="840"/>
    </row>
    <row r="404" spans="5:8" x14ac:dyDescent="0.2">
      <c r="E404" s="497"/>
      <c r="F404" s="497"/>
      <c r="G404" s="497"/>
      <c r="H404" s="840"/>
    </row>
    <row r="405" spans="5:8" x14ac:dyDescent="0.2">
      <c r="E405" s="497"/>
      <c r="F405" s="497"/>
      <c r="G405" s="497"/>
      <c r="H405" s="840"/>
    </row>
    <row r="406" spans="5:8" x14ac:dyDescent="0.2">
      <c r="E406" s="497"/>
      <c r="F406" s="497"/>
      <c r="G406" s="497"/>
      <c r="H406" s="840"/>
    </row>
    <row r="407" spans="5:8" x14ac:dyDescent="0.2">
      <c r="E407" s="497"/>
      <c r="F407" s="497"/>
      <c r="G407" s="497"/>
      <c r="H407" s="840"/>
    </row>
    <row r="408" spans="5:8" x14ac:dyDescent="0.2">
      <c r="E408" s="497"/>
      <c r="F408" s="497"/>
      <c r="G408" s="497"/>
      <c r="H408" s="840"/>
    </row>
    <row r="409" spans="5:8" x14ac:dyDescent="0.2">
      <c r="E409" s="497"/>
      <c r="F409" s="497"/>
      <c r="G409" s="497"/>
      <c r="H409" s="840"/>
    </row>
    <row r="410" spans="5:8" x14ac:dyDescent="0.2">
      <c r="E410" s="497"/>
      <c r="F410" s="497"/>
      <c r="G410" s="497"/>
      <c r="H410" s="840"/>
    </row>
    <row r="411" spans="5:8" x14ac:dyDescent="0.2">
      <c r="E411" s="497"/>
      <c r="F411" s="497"/>
      <c r="G411" s="497"/>
      <c r="H411" s="840"/>
    </row>
    <row r="412" spans="5:8" x14ac:dyDescent="0.2">
      <c r="E412" s="497"/>
      <c r="F412" s="497"/>
      <c r="G412" s="497"/>
      <c r="H412" s="840"/>
    </row>
    <row r="413" spans="5:8" x14ac:dyDescent="0.2">
      <c r="E413" s="497"/>
      <c r="F413" s="497"/>
      <c r="G413" s="497"/>
      <c r="H413" s="840"/>
    </row>
    <row r="414" spans="5:8" x14ac:dyDescent="0.2">
      <c r="E414" s="497"/>
      <c r="F414" s="497"/>
      <c r="G414" s="497"/>
      <c r="H414" s="840"/>
    </row>
    <row r="415" spans="5:8" x14ac:dyDescent="0.2">
      <c r="E415" s="497"/>
      <c r="F415" s="497"/>
      <c r="G415" s="497"/>
      <c r="H415" s="840"/>
    </row>
    <row r="416" spans="5:8" x14ac:dyDescent="0.2">
      <c r="E416" s="497"/>
      <c r="F416" s="497"/>
      <c r="G416" s="497"/>
      <c r="H416" s="840"/>
    </row>
    <row r="417" spans="5:8" x14ac:dyDescent="0.2">
      <c r="E417" s="497"/>
      <c r="F417" s="497"/>
      <c r="G417" s="497"/>
      <c r="H417" s="840"/>
    </row>
    <row r="418" spans="5:8" x14ac:dyDescent="0.2">
      <c r="E418" s="497"/>
      <c r="F418" s="497"/>
      <c r="G418" s="497"/>
      <c r="H418" s="840"/>
    </row>
    <row r="419" spans="5:8" x14ac:dyDescent="0.2">
      <c r="E419" s="497"/>
      <c r="F419" s="497"/>
      <c r="G419" s="497"/>
      <c r="H419" s="840"/>
    </row>
    <row r="420" spans="5:8" x14ac:dyDescent="0.2">
      <c r="E420" s="497"/>
      <c r="F420" s="497"/>
      <c r="G420" s="497"/>
      <c r="H420" s="840"/>
    </row>
    <row r="421" spans="5:8" x14ac:dyDescent="0.2">
      <c r="E421" s="497"/>
      <c r="F421" s="497"/>
      <c r="G421" s="497"/>
      <c r="H421" s="840"/>
    </row>
    <row r="422" spans="5:8" x14ac:dyDescent="0.2">
      <c r="E422" s="497"/>
      <c r="F422" s="497"/>
      <c r="G422" s="497"/>
      <c r="H422" s="840"/>
    </row>
    <row r="423" spans="5:8" x14ac:dyDescent="0.2">
      <c r="E423" s="497"/>
      <c r="F423" s="497"/>
      <c r="G423" s="497"/>
      <c r="H423" s="840"/>
    </row>
    <row r="424" spans="5:8" x14ac:dyDescent="0.2">
      <c r="E424" s="497"/>
      <c r="F424" s="497"/>
      <c r="G424" s="497"/>
      <c r="H424" s="840"/>
    </row>
    <row r="425" spans="5:8" x14ac:dyDescent="0.2">
      <c r="E425" s="497"/>
      <c r="F425" s="497"/>
      <c r="G425" s="497"/>
      <c r="H425" s="840"/>
    </row>
    <row r="426" spans="5:8" x14ac:dyDescent="0.2">
      <c r="E426" s="497"/>
      <c r="F426" s="497"/>
      <c r="G426" s="497"/>
      <c r="H426" s="840"/>
    </row>
    <row r="427" spans="5:8" x14ac:dyDescent="0.2">
      <c r="E427" s="497"/>
      <c r="F427" s="497"/>
      <c r="G427" s="497"/>
      <c r="H427" s="840"/>
    </row>
    <row r="428" spans="5:8" x14ac:dyDescent="0.2">
      <c r="E428" s="497"/>
      <c r="F428" s="497"/>
      <c r="G428" s="497"/>
      <c r="H428" s="840"/>
    </row>
    <row r="429" spans="5:8" x14ac:dyDescent="0.2">
      <c r="E429" s="497"/>
      <c r="F429" s="497"/>
      <c r="G429" s="497"/>
      <c r="H429" s="840"/>
    </row>
    <row r="430" spans="5:8" x14ac:dyDescent="0.2">
      <c r="E430" s="497"/>
      <c r="F430" s="497"/>
      <c r="G430" s="497"/>
      <c r="H430" s="840"/>
    </row>
    <row r="431" spans="5:8" x14ac:dyDescent="0.2">
      <c r="E431" s="497"/>
      <c r="F431" s="497"/>
      <c r="G431" s="497"/>
      <c r="H431" s="840"/>
    </row>
    <row r="432" spans="5:8" x14ac:dyDescent="0.2">
      <c r="E432" s="497"/>
      <c r="F432" s="497"/>
      <c r="G432" s="497"/>
      <c r="H432" s="840"/>
    </row>
    <row r="433" spans="5:8" x14ac:dyDescent="0.2">
      <c r="E433" s="497"/>
      <c r="F433" s="497"/>
      <c r="G433" s="497"/>
      <c r="H433" s="840"/>
    </row>
    <row r="434" spans="5:8" x14ac:dyDescent="0.2">
      <c r="E434" s="497"/>
      <c r="F434" s="497"/>
      <c r="G434" s="497"/>
      <c r="H434" s="840"/>
    </row>
    <row r="435" spans="5:8" x14ac:dyDescent="0.2">
      <c r="E435" s="497"/>
      <c r="F435" s="497"/>
      <c r="G435" s="497"/>
      <c r="H435" s="840"/>
    </row>
    <row r="436" spans="5:8" x14ac:dyDescent="0.2">
      <c r="E436" s="497"/>
      <c r="F436" s="497"/>
      <c r="G436" s="497"/>
      <c r="H436" s="840"/>
    </row>
    <row r="437" spans="5:8" x14ac:dyDescent="0.2">
      <c r="E437" s="497"/>
      <c r="F437" s="497"/>
      <c r="G437" s="497"/>
      <c r="H437" s="840"/>
    </row>
    <row r="438" spans="5:8" x14ac:dyDescent="0.2">
      <c r="E438" s="497"/>
      <c r="F438" s="497"/>
      <c r="G438" s="497"/>
      <c r="H438" s="840"/>
    </row>
    <row r="439" spans="5:8" x14ac:dyDescent="0.2">
      <c r="E439" s="497"/>
      <c r="F439" s="497"/>
      <c r="G439" s="497"/>
      <c r="H439" s="840"/>
    </row>
    <row r="440" spans="5:8" x14ac:dyDescent="0.2">
      <c r="E440" s="497"/>
      <c r="F440" s="497"/>
      <c r="G440" s="497"/>
      <c r="H440" s="840"/>
    </row>
    <row r="441" spans="5:8" x14ac:dyDescent="0.2">
      <c r="E441" s="497"/>
      <c r="F441" s="497"/>
      <c r="G441" s="497"/>
      <c r="H441" s="840"/>
    </row>
    <row r="442" spans="5:8" x14ac:dyDescent="0.2">
      <c r="E442" s="497"/>
      <c r="F442" s="497"/>
      <c r="G442" s="497"/>
      <c r="H442" s="840"/>
    </row>
    <row r="443" spans="5:8" x14ac:dyDescent="0.2">
      <c r="E443" s="497"/>
      <c r="F443" s="497"/>
      <c r="G443" s="497"/>
      <c r="H443" s="840"/>
    </row>
    <row r="444" spans="5:8" x14ac:dyDescent="0.2">
      <c r="E444" s="497"/>
      <c r="F444" s="497"/>
      <c r="G444" s="497"/>
      <c r="H444" s="840"/>
    </row>
    <row r="445" spans="5:8" x14ac:dyDescent="0.2">
      <c r="E445" s="497"/>
      <c r="F445" s="497"/>
      <c r="G445" s="497"/>
      <c r="H445" s="840"/>
    </row>
    <row r="446" spans="5:8" x14ac:dyDescent="0.2">
      <c r="E446" s="497"/>
      <c r="F446" s="497"/>
      <c r="G446" s="497"/>
      <c r="H446" s="840"/>
    </row>
    <row r="447" spans="5:8" x14ac:dyDescent="0.2">
      <c r="E447" s="497"/>
      <c r="F447" s="497"/>
      <c r="G447" s="497"/>
      <c r="H447" s="840"/>
    </row>
    <row r="448" spans="5:8" x14ac:dyDescent="0.2">
      <c r="E448" s="497"/>
      <c r="F448" s="497"/>
      <c r="G448" s="497"/>
      <c r="H448" s="840"/>
    </row>
    <row r="449" spans="5:8" x14ac:dyDescent="0.2">
      <c r="E449" s="497"/>
      <c r="F449" s="497"/>
      <c r="G449" s="497"/>
      <c r="H449" s="840"/>
    </row>
    <row r="450" spans="5:8" x14ac:dyDescent="0.2">
      <c r="E450" s="497"/>
      <c r="F450" s="497"/>
      <c r="G450" s="497"/>
      <c r="H450" s="840"/>
    </row>
    <row r="451" spans="5:8" x14ac:dyDescent="0.2">
      <c r="E451" s="497"/>
      <c r="F451" s="497"/>
      <c r="G451" s="497"/>
      <c r="H451" s="840"/>
    </row>
    <row r="452" spans="5:8" x14ac:dyDescent="0.2">
      <c r="E452" s="497"/>
      <c r="F452" s="497"/>
      <c r="G452" s="497"/>
      <c r="H452" s="840"/>
    </row>
    <row r="453" spans="5:8" x14ac:dyDescent="0.2">
      <c r="E453" s="497"/>
      <c r="F453" s="497"/>
      <c r="G453" s="497"/>
      <c r="H453" s="840"/>
    </row>
    <row r="454" spans="5:8" x14ac:dyDescent="0.2">
      <c r="E454" s="497"/>
      <c r="F454" s="497"/>
      <c r="G454" s="497"/>
      <c r="H454" s="840"/>
    </row>
    <row r="455" spans="5:8" x14ac:dyDescent="0.2">
      <c r="E455" s="497"/>
      <c r="F455" s="497"/>
      <c r="G455" s="497"/>
      <c r="H455" s="840"/>
    </row>
    <row r="456" spans="5:8" x14ac:dyDescent="0.2">
      <c r="E456" s="497"/>
      <c r="F456" s="497"/>
      <c r="G456" s="497"/>
      <c r="H456" s="840"/>
    </row>
    <row r="457" spans="5:8" x14ac:dyDescent="0.2">
      <c r="E457" s="497"/>
      <c r="F457" s="497"/>
      <c r="G457" s="497"/>
      <c r="H457" s="840"/>
    </row>
    <row r="458" spans="5:8" x14ac:dyDescent="0.2">
      <c r="E458" s="497"/>
      <c r="F458" s="497"/>
      <c r="G458" s="497"/>
      <c r="H458" s="840"/>
    </row>
    <row r="459" spans="5:8" x14ac:dyDescent="0.2">
      <c r="E459" s="497"/>
      <c r="F459" s="497"/>
      <c r="G459" s="497"/>
      <c r="H459" s="840"/>
    </row>
    <row r="460" spans="5:8" x14ac:dyDescent="0.2">
      <c r="E460" s="497"/>
      <c r="F460" s="497"/>
      <c r="G460" s="497"/>
      <c r="H460" s="840"/>
    </row>
    <row r="461" spans="5:8" x14ac:dyDescent="0.2">
      <c r="E461" s="497"/>
      <c r="F461" s="497"/>
      <c r="G461" s="497"/>
      <c r="H461" s="840"/>
    </row>
    <row r="462" spans="5:8" x14ac:dyDescent="0.2">
      <c r="E462" s="497"/>
      <c r="F462" s="497"/>
      <c r="G462" s="497"/>
      <c r="H462" s="840"/>
    </row>
    <row r="463" spans="5:8" x14ac:dyDescent="0.2">
      <c r="E463" s="497"/>
      <c r="F463" s="497"/>
      <c r="G463" s="497"/>
      <c r="H463" s="840"/>
    </row>
    <row r="464" spans="5:8" x14ac:dyDescent="0.2">
      <c r="E464" s="497"/>
      <c r="F464" s="497"/>
      <c r="G464" s="497"/>
      <c r="H464" s="840"/>
    </row>
    <row r="465" spans="5:8" x14ac:dyDescent="0.2">
      <c r="E465" s="497"/>
      <c r="F465" s="497"/>
      <c r="G465" s="497"/>
      <c r="H465" s="840"/>
    </row>
    <row r="466" spans="5:8" x14ac:dyDescent="0.2">
      <c r="E466" s="497"/>
      <c r="F466" s="497"/>
      <c r="G466" s="497"/>
      <c r="H466" s="840"/>
    </row>
    <row r="467" spans="5:8" x14ac:dyDescent="0.2">
      <c r="E467" s="497"/>
      <c r="F467" s="497"/>
      <c r="G467" s="497"/>
      <c r="H467" s="840"/>
    </row>
    <row r="468" spans="5:8" x14ac:dyDescent="0.2">
      <c r="E468" s="497"/>
      <c r="F468" s="497"/>
      <c r="G468" s="497"/>
      <c r="H468" s="840"/>
    </row>
    <row r="469" spans="5:8" x14ac:dyDescent="0.2">
      <c r="E469" s="497"/>
      <c r="F469" s="497"/>
      <c r="G469" s="497"/>
      <c r="H469" s="840"/>
    </row>
    <row r="470" spans="5:8" x14ac:dyDescent="0.2">
      <c r="E470" s="497"/>
      <c r="F470" s="497"/>
      <c r="G470" s="497"/>
      <c r="H470" s="840"/>
    </row>
    <row r="471" spans="5:8" x14ac:dyDescent="0.2">
      <c r="E471" s="497"/>
      <c r="F471" s="497"/>
      <c r="G471" s="497"/>
      <c r="H471" s="840"/>
    </row>
    <row r="472" spans="5:8" x14ac:dyDescent="0.2">
      <c r="E472" s="497"/>
      <c r="F472" s="497"/>
      <c r="G472" s="497"/>
      <c r="H472" s="840"/>
    </row>
    <row r="473" spans="5:8" x14ac:dyDescent="0.2">
      <c r="E473" s="497"/>
      <c r="F473" s="497"/>
      <c r="G473" s="497"/>
      <c r="H473" s="840"/>
    </row>
    <row r="474" spans="5:8" x14ac:dyDescent="0.2">
      <c r="E474" s="497"/>
      <c r="F474" s="497"/>
      <c r="G474" s="497"/>
      <c r="H474" s="840"/>
    </row>
    <row r="475" spans="5:8" x14ac:dyDescent="0.2">
      <c r="E475" s="497"/>
      <c r="F475" s="497"/>
      <c r="G475" s="497"/>
      <c r="H475" s="840"/>
    </row>
    <row r="476" spans="5:8" x14ac:dyDescent="0.2">
      <c r="E476" s="497"/>
      <c r="F476" s="497"/>
      <c r="G476" s="497"/>
      <c r="H476" s="840"/>
    </row>
    <row r="477" spans="5:8" x14ac:dyDescent="0.2">
      <c r="E477" s="497"/>
      <c r="F477" s="497"/>
      <c r="G477" s="497"/>
      <c r="H477" s="840"/>
    </row>
    <row r="478" spans="5:8" x14ac:dyDescent="0.2">
      <c r="E478" s="497"/>
      <c r="F478" s="497"/>
      <c r="G478" s="497"/>
      <c r="H478" s="840"/>
    </row>
    <row r="479" spans="5:8" x14ac:dyDescent="0.2">
      <c r="E479" s="497"/>
      <c r="F479" s="497"/>
      <c r="G479" s="497"/>
      <c r="H479" s="840"/>
    </row>
    <row r="480" spans="5:8" x14ac:dyDescent="0.2">
      <c r="E480" s="497"/>
      <c r="F480" s="497"/>
      <c r="G480" s="497"/>
      <c r="H480" s="840"/>
    </row>
    <row r="481" spans="5:8" x14ac:dyDescent="0.2">
      <c r="E481" s="497"/>
      <c r="F481" s="497"/>
      <c r="G481" s="497"/>
      <c r="H481" s="840"/>
    </row>
    <row r="482" spans="5:8" x14ac:dyDescent="0.2">
      <c r="E482" s="497"/>
      <c r="F482" s="497"/>
      <c r="G482" s="497"/>
      <c r="H482" s="840"/>
    </row>
    <row r="483" spans="5:8" x14ac:dyDescent="0.2">
      <c r="E483" s="497"/>
      <c r="F483" s="497"/>
      <c r="G483" s="497"/>
      <c r="H483" s="840"/>
    </row>
    <row r="484" spans="5:8" x14ac:dyDescent="0.2">
      <c r="E484" s="497"/>
      <c r="F484" s="497"/>
      <c r="G484" s="497"/>
      <c r="H484" s="840"/>
    </row>
    <row r="485" spans="5:8" x14ac:dyDescent="0.2">
      <c r="E485" s="497"/>
      <c r="F485" s="497"/>
      <c r="G485" s="497"/>
      <c r="H485" s="840"/>
    </row>
    <row r="486" spans="5:8" x14ac:dyDescent="0.2">
      <c r="E486" s="497"/>
      <c r="F486" s="497"/>
      <c r="G486" s="497"/>
      <c r="H486" s="840"/>
    </row>
    <row r="487" spans="5:8" x14ac:dyDescent="0.2">
      <c r="E487" s="497"/>
      <c r="F487" s="497"/>
      <c r="G487" s="497"/>
      <c r="H487" s="840"/>
    </row>
    <row r="488" spans="5:8" x14ac:dyDescent="0.2">
      <c r="E488" s="497"/>
      <c r="F488" s="497"/>
      <c r="G488" s="497"/>
      <c r="H488" s="840"/>
    </row>
    <row r="489" spans="5:8" x14ac:dyDescent="0.2">
      <c r="E489" s="497"/>
      <c r="F489" s="497"/>
      <c r="G489" s="497"/>
      <c r="H489" s="840"/>
    </row>
    <row r="490" spans="5:8" x14ac:dyDescent="0.2">
      <c r="E490" s="497"/>
      <c r="F490" s="497"/>
      <c r="G490" s="497"/>
      <c r="H490" s="840"/>
    </row>
    <row r="491" spans="5:8" x14ac:dyDescent="0.2">
      <c r="E491" s="497"/>
      <c r="F491" s="497"/>
      <c r="G491" s="497"/>
      <c r="H491" s="840"/>
    </row>
    <row r="492" spans="5:8" x14ac:dyDescent="0.2">
      <c r="E492" s="497"/>
      <c r="F492" s="497"/>
      <c r="G492" s="497"/>
      <c r="H492" s="840"/>
    </row>
    <row r="493" spans="5:8" x14ac:dyDescent="0.2">
      <c r="E493" s="497"/>
      <c r="F493" s="497"/>
      <c r="G493" s="497"/>
      <c r="H493" s="840"/>
    </row>
    <row r="494" spans="5:8" x14ac:dyDescent="0.2">
      <c r="E494" s="497"/>
      <c r="F494" s="497"/>
      <c r="G494" s="497"/>
      <c r="H494" s="840"/>
    </row>
    <row r="495" spans="5:8" x14ac:dyDescent="0.2">
      <c r="E495" s="497"/>
      <c r="F495" s="497"/>
      <c r="G495" s="497"/>
      <c r="H495" s="840"/>
    </row>
    <row r="496" spans="5:8" x14ac:dyDescent="0.2">
      <c r="E496" s="497"/>
      <c r="F496" s="497"/>
      <c r="G496" s="497"/>
      <c r="H496" s="840"/>
    </row>
    <row r="497" spans="5:8" x14ac:dyDescent="0.2">
      <c r="E497" s="497"/>
      <c r="F497" s="497"/>
      <c r="G497" s="497"/>
      <c r="H497" s="840"/>
    </row>
    <row r="498" spans="5:8" x14ac:dyDescent="0.2">
      <c r="E498" s="497"/>
      <c r="F498" s="497"/>
      <c r="G498" s="497"/>
      <c r="H498" s="840"/>
    </row>
    <row r="499" spans="5:8" x14ac:dyDescent="0.2">
      <c r="E499" s="497"/>
      <c r="F499" s="497"/>
      <c r="G499" s="497"/>
      <c r="H499" s="840"/>
    </row>
    <row r="500" spans="5:8" x14ac:dyDescent="0.2">
      <c r="E500" s="497"/>
      <c r="F500" s="497"/>
      <c r="G500" s="497"/>
      <c r="H500" s="840"/>
    </row>
    <row r="501" spans="5:8" x14ac:dyDescent="0.2">
      <c r="E501" s="497"/>
      <c r="F501" s="497"/>
      <c r="G501" s="497"/>
      <c r="H501" s="840"/>
    </row>
    <row r="502" spans="5:8" x14ac:dyDescent="0.2">
      <c r="E502" s="497"/>
      <c r="F502" s="497"/>
      <c r="G502" s="497"/>
      <c r="H502" s="840"/>
    </row>
    <row r="503" spans="5:8" x14ac:dyDescent="0.2">
      <c r="E503" s="497"/>
      <c r="F503" s="497"/>
      <c r="G503" s="497"/>
      <c r="H503" s="840"/>
    </row>
    <row r="504" spans="5:8" x14ac:dyDescent="0.2">
      <c r="E504" s="497"/>
      <c r="F504" s="497"/>
      <c r="G504" s="497"/>
      <c r="H504" s="840"/>
    </row>
    <row r="505" spans="5:8" x14ac:dyDescent="0.2">
      <c r="E505" s="497"/>
      <c r="F505" s="497"/>
      <c r="G505" s="497"/>
      <c r="H505" s="840"/>
    </row>
    <row r="506" spans="5:8" x14ac:dyDescent="0.2">
      <c r="E506" s="497"/>
      <c r="F506" s="497"/>
      <c r="G506" s="497"/>
      <c r="H506" s="840"/>
    </row>
    <row r="507" spans="5:8" x14ac:dyDescent="0.2">
      <c r="E507" s="497"/>
      <c r="F507" s="497"/>
      <c r="G507" s="497"/>
      <c r="H507" s="840"/>
    </row>
    <row r="508" spans="5:8" x14ac:dyDescent="0.2">
      <c r="E508" s="497"/>
      <c r="F508" s="497"/>
      <c r="G508" s="497"/>
      <c r="H508" s="840"/>
    </row>
    <row r="509" spans="5:8" x14ac:dyDescent="0.2">
      <c r="E509" s="497"/>
      <c r="F509" s="497"/>
      <c r="G509" s="497"/>
      <c r="H509" s="840"/>
    </row>
    <row r="510" spans="5:8" x14ac:dyDescent="0.2">
      <c r="E510" s="497"/>
      <c r="F510" s="497"/>
      <c r="G510" s="497"/>
      <c r="H510" s="840"/>
    </row>
    <row r="511" spans="5:8" x14ac:dyDescent="0.2">
      <c r="E511" s="497"/>
      <c r="F511" s="497"/>
      <c r="G511" s="497"/>
      <c r="H511" s="840"/>
    </row>
    <row r="512" spans="5:8" x14ac:dyDescent="0.2">
      <c r="E512" s="497"/>
      <c r="F512" s="497"/>
      <c r="G512" s="497"/>
      <c r="H512" s="840"/>
    </row>
    <row r="513" spans="5:8" x14ac:dyDescent="0.2">
      <c r="E513" s="497"/>
      <c r="F513" s="497"/>
      <c r="G513" s="497"/>
      <c r="H513" s="840"/>
    </row>
    <row r="514" spans="5:8" x14ac:dyDescent="0.2">
      <c r="E514" s="497"/>
      <c r="F514" s="497"/>
      <c r="G514" s="497"/>
      <c r="H514" s="840"/>
    </row>
    <row r="515" spans="5:8" x14ac:dyDescent="0.2">
      <c r="E515" s="497"/>
      <c r="F515" s="497"/>
      <c r="G515" s="497"/>
      <c r="H515" s="840"/>
    </row>
    <row r="516" spans="5:8" x14ac:dyDescent="0.2">
      <c r="E516" s="497"/>
      <c r="F516" s="497"/>
      <c r="G516" s="497"/>
      <c r="H516" s="840"/>
    </row>
    <row r="517" spans="5:8" x14ac:dyDescent="0.2">
      <c r="E517" s="497"/>
      <c r="F517" s="497"/>
      <c r="G517" s="497"/>
      <c r="H517" s="840"/>
    </row>
    <row r="518" spans="5:8" x14ac:dyDescent="0.2">
      <c r="E518" s="497"/>
      <c r="F518" s="497"/>
      <c r="G518" s="497"/>
      <c r="H518" s="840"/>
    </row>
    <row r="519" spans="5:8" x14ac:dyDescent="0.2">
      <c r="E519" s="497"/>
      <c r="F519" s="497"/>
      <c r="G519" s="497"/>
      <c r="H519" s="840"/>
    </row>
    <row r="520" spans="5:8" x14ac:dyDescent="0.2">
      <c r="E520" s="497"/>
      <c r="F520" s="497"/>
      <c r="G520" s="497"/>
      <c r="H520" s="840"/>
    </row>
    <row r="521" spans="5:8" x14ac:dyDescent="0.2">
      <c r="E521" s="497"/>
      <c r="F521" s="497"/>
      <c r="G521" s="497"/>
      <c r="H521" s="840"/>
    </row>
    <row r="522" spans="5:8" x14ac:dyDescent="0.2">
      <c r="E522" s="497"/>
      <c r="F522" s="497"/>
      <c r="G522" s="497"/>
      <c r="H522" s="840"/>
    </row>
    <row r="523" spans="5:8" x14ac:dyDescent="0.2">
      <c r="E523" s="497"/>
      <c r="F523" s="497"/>
      <c r="G523" s="497"/>
      <c r="H523" s="840"/>
    </row>
    <row r="524" spans="5:8" x14ac:dyDescent="0.2">
      <c r="E524" s="497"/>
      <c r="F524" s="497"/>
      <c r="G524" s="497"/>
      <c r="H524" s="840"/>
    </row>
    <row r="525" spans="5:8" x14ac:dyDescent="0.2">
      <c r="E525" s="497"/>
      <c r="F525" s="497"/>
      <c r="G525" s="497"/>
      <c r="H525" s="840"/>
    </row>
    <row r="526" spans="5:8" x14ac:dyDescent="0.2">
      <c r="E526" s="497"/>
      <c r="F526" s="497"/>
      <c r="G526" s="497"/>
      <c r="H526" s="840"/>
    </row>
    <row r="527" spans="5:8" x14ac:dyDescent="0.2">
      <c r="E527" s="497"/>
      <c r="F527" s="497"/>
      <c r="G527" s="497"/>
      <c r="H527" s="840"/>
    </row>
    <row r="528" spans="5:8" x14ac:dyDescent="0.2">
      <c r="E528" s="497"/>
      <c r="F528" s="497"/>
      <c r="G528" s="497"/>
      <c r="H528" s="840"/>
    </row>
    <row r="529" spans="5:8" x14ac:dyDescent="0.2">
      <c r="E529" s="497"/>
      <c r="F529" s="497"/>
      <c r="G529" s="497"/>
      <c r="H529" s="840"/>
    </row>
    <row r="530" spans="5:8" x14ac:dyDescent="0.2">
      <c r="E530" s="497"/>
      <c r="F530" s="497"/>
      <c r="G530" s="497"/>
      <c r="H530" s="840"/>
    </row>
    <row r="531" spans="5:8" x14ac:dyDescent="0.2">
      <c r="E531" s="497"/>
      <c r="F531" s="497"/>
      <c r="G531" s="497"/>
      <c r="H531" s="840"/>
    </row>
    <row r="532" spans="5:8" x14ac:dyDescent="0.2">
      <c r="E532" s="497"/>
      <c r="F532" s="497"/>
      <c r="G532" s="497"/>
      <c r="H532" s="840"/>
    </row>
    <row r="533" spans="5:8" x14ac:dyDescent="0.2">
      <c r="E533" s="497"/>
      <c r="F533" s="497"/>
      <c r="G533" s="497"/>
      <c r="H533" s="840"/>
    </row>
    <row r="534" spans="5:8" x14ac:dyDescent="0.2">
      <c r="E534" s="497"/>
      <c r="F534" s="497"/>
      <c r="G534" s="497"/>
      <c r="H534" s="840"/>
    </row>
    <row r="535" spans="5:8" x14ac:dyDescent="0.2">
      <c r="E535" s="497"/>
      <c r="F535" s="497"/>
      <c r="G535" s="497"/>
      <c r="H535" s="840"/>
    </row>
    <row r="536" spans="5:8" x14ac:dyDescent="0.2">
      <c r="E536" s="497"/>
      <c r="F536" s="497"/>
      <c r="G536" s="497"/>
      <c r="H536" s="840"/>
    </row>
    <row r="537" spans="5:8" x14ac:dyDescent="0.2">
      <c r="E537" s="497"/>
      <c r="F537" s="497"/>
      <c r="G537" s="497"/>
      <c r="H537" s="840"/>
    </row>
    <row r="538" spans="5:8" x14ac:dyDescent="0.2">
      <c r="E538" s="497"/>
      <c r="F538" s="497"/>
      <c r="G538" s="497"/>
      <c r="H538" s="840"/>
    </row>
    <row r="539" spans="5:8" x14ac:dyDescent="0.2">
      <c r="E539" s="497"/>
      <c r="F539" s="497"/>
      <c r="G539" s="497"/>
      <c r="H539" s="840"/>
    </row>
    <row r="540" spans="5:8" x14ac:dyDescent="0.2">
      <c r="E540" s="497"/>
      <c r="F540" s="497"/>
      <c r="G540" s="497"/>
      <c r="H540" s="840"/>
    </row>
    <row r="541" spans="5:8" x14ac:dyDescent="0.2">
      <c r="E541" s="497"/>
      <c r="F541" s="497"/>
      <c r="G541" s="497"/>
      <c r="H541" s="840"/>
    </row>
    <row r="542" spans="5:8" x14ac:dyDescent="0.2">
      <c r="E542" s="497"/>
      <c r="F542" s="497"/>
      <c r="G542" s="497"/>
      <c r="H542" s="840"/>
    </row>
    <row r="543" spans="5:8" x14ac:dyDescent="0.2">
      <c r="E543" s="497"/>
      <c r="F543" s="497"/>
      <c r="G543" s="497"/>
      <c r="H543" s="840"/>
    </row>
    <row r="544" spans="5:8" x14ac:dyDescent="0.2">
      <c r="E544" s="497"/>
      <c r="F544" s="497"/>
      <c r="G544" s="497"/>
      <c r="H544" s="840"/>
    </row>
    <row r="545" spans="5:8" x14ac:dyDescent="0.2">
      <c r="E545" s="497"/>
      <c r="F545" s="497"/>
      <c r="G545" s="497"/>
      <c r="H545" s="840"/>
    </row>
    <row r="546" spans="5:8" x14ac:dyDescent="0.2">
      <c r="E546" s="497"/>
      <c r="F546" s="497"/>
      <c r="G546" s="497"/>
      <c r="H546" s="840"/>
    </row>
    <row r="547" spans="5:8" x14ac:dyDescent="0.2">
      <c r="E547" s="497"/>
      <c r="F547" s="497"/>
      <c r="G547" s="497"/>
      <c r="H547" s="840"/>
    </row>
    <row r="548" spans="5:8" x14ac:dyDescent="0.2">
      <c r="E548" s="497"/>
      <c r="F548" s="497"/>
      <c r="G548" s="497"/>
      <c r="H548" s="840"/>
    </row>
    <row r="549" spans="5:8" x14ac:dyDescent="0.2">
      <c r="E549" s="497"/>
      <c r="F549" s="497"/>
      <c r="G549" s="497"/>
      <c r="H549" s="840"/>
    </row>
    <row r="550" spans="5:8" x14ac:dyDescent="0.2">
      <c r="E550" s="497"/>
      <c r="F550" s="497"/>
      <c r="G550" s="497"/>
      <c r="H550" s="840"/>
    </row>
    <row r="551" spans="5:8" x14ac:dyDescent="0.2">
      <c r="E551" s="497"/>
      <c r="F551" s="497"/>
      <c r="G551" s="497"/>
      <c r="H551" s="840"/>
    </row>
    <row r="552" spans="5:8" x14ac:dyDescent="0.2">
      <c r="E552" s="497"/>
      <c r="F552" s="497"/>
      <c r="G552" s="497"/>
      <c r="H552" s="840"/>
    </row>
    <row r="553" spans="5:8" x14ac:dyDescent="0.2">
      <c r="E553" s="497"/>
      <c r="F553" s="497"/>
      <c r="G553" s="497"/>
      <c r="H553" s="840"/>
    </row>
    <row r="554" spans="5:8" x14ac:dyDescent="0.2">
      <c r="E554" s="497"/>
      <c r="F554" s="497"/>
      <c r="G554" s="497"/>
      <c r="H554" s="840"/>
    </row>
    <row r="555" spans="5:8" x14ac:dyDescent="0.2">
      <c r="E555" s="497"/>
      <c r="F555" s="497"/>
      <c r="G555" s="497"/>
      <c r="H555" s="840"/>
    </row>
    <row r="556" spans="5:8" x14ac:dyDescent="0.2">
      <c r="E556" s="497"/>
      <c r="F556" s="497"/>
      <c r="G556" s="497"/>
      <c r="H556" s="840"/>
    </row>
    <row r="557" spans="5:8" x14ac:dyDescent="0.2">
      <c r="E557" s="497"/>
      <c r="F557" s="497"/>
      <c r="G557" s="497"/>
      <c r="H557" s="840"/>
    </row>
    <row r="558" spans="5:8" x14ac:dyDescent="0.2">
      <c r="E558" s="497"/>
      <c r="F558" s="497"/>
      <c r="G558" s="497"/>
      <c r="H558" s="840"/>
    </row>
    <row r="559" spans="5:8" x14ac:dyDescent="0.2">
      <c r="E559" s="497"/>
      <c r="F559" s="497"/>
      <c r="G559" s="497"/>
      <c r="H559" s="840"/>
    </row>
    <row r="560" spans="5:8" x14ac:dyDescent="0.2">
      <c r="E560" s="497"/>
      <c r="F560" s="497"/>
      <c r="G560" s="497"/>
      <c r="H560" s="840"/>
    </row>
    <row r="561" spans="5:8" x14ac:dyDescent="0.2">
      <c r="E561" s="497"/>
      <c r="F561" s="497"/>
      <c r="G561" s="497"/>
      <c r="H561" s="840"/>
    </row>
    <row r="562" spans="5:8" x14ac:dyDescent="0.2">
      <c r="E562" s="497"/>
      <c r="F562" s="497"/>
      <c r="G562" s="497"/>
      <c r="H562" s="840"/>
    </row>
    <row r="563" spans="5:8" x14ac:dyDescent="0.2">
      <c r="E563" s="497"/>
      <c r="F563" s="497"/>
      <c r="G563" s="497"/>
      <c r="H563" s="840"/>
    </row>
    <row r="564" spans="5:8" x14ac:dyDescent="0.2">
      <c r="E564" s="497"/>
      <c r="F564" s="497"/>
      <c r="G564" s="497"/>
      <c r="H564" s="840"/>
    </row>
    <row r="565" spans="5:8" x14ac:dyDescent="0.2">
      <c r="E565" s="497"/>
      <c r="F565" s="497"/>
      <c r="G565" s="497"/>
      <c r="H565" s="840"/>
    </row>
    <row r="566" spans="5:8" x14ac:dyDescent="0.2">
      <c r="E566" s="497"/>
      <c r="F566" s="497"/>
      <c r="G566" s="497"/>
      <c r="H566" s="840"/>
    </row>
    <row r="567" spans="5:8" x14ac:dyDescent="0.2">
      <c r="E567" s="497"/>
      <c r="F567" s="497"/>
      <c r="G567" s="497"/>
      <c r="H567" s="840"/>
    </row>
    <row r="568" spans="5:8" x14ac:dyDescent="0.2">
      <c r="E568" s="497"/>
      <c r="F568" s="497"/>
      <c r="G568" s="497"/>
      <c r="H568" s="840"/>
    </row>
    <row r="569" spans="5:8" x14ac:dyDescent="0.2">
      <c r="E569" s="497"/>
      <c r="F569" s="497"/>
      <c r="G569" s="497"/>
      <c r="H569" s="840"/>
    </row>
    <row r="570" spans="5:8" x14ac:dyDescent="0.2">
      <c r="E570" s="497"/>
      <c r="F570" s="497"/>
      <c r="G570" s="497"/>
      <c r="H570" s="840"/>
    </row>
    <row r="571" spans="5:8" x14ac:dyDescent="0.2">
      <c r="E571" s="497"/>
      <c r="F571" s="497"/>
      <c r="G571" s="497"/>
      <c r="H571" s="840"/>
    </row>
    <row r="572" spans="5:8" x14ac:dyDescent="0.2">
      <c r="E572" s="497"/>
      <c r="F572" s="497"/>
      <c r="G572" s="497"/>
      <c r="H572" s="840"/>
    </row>
    <row r="573" spans="5:8" x14ac:dyDescent="0.2">
      <c r="E573" s="497"/>
      <c r="F573" s="497"/>
      <c r="G573" s="497"/>
      <c r="H573" s="840"/>
    </row>
    <row r="574" spans="5:8" x14ac:dyDescent="0.2">
      <c r="E574" s="497"/>
      <c r="F574" s="497"/>
      <c r="G574" s="497"/>
      <c r="H574" s="840"/>
    </row>
    <row r="575" spans="5:8" x14ac:dyDescent="0.2">
      <c r="E575" s="497"/>
      <c r="F575" s="497"/>
      <c r="G575" s="497"/>
      <c r="H575" s="840"/>
    </row>
    <row r="576" spans="5:8" x14ac:dyDescent="0.2">
      <c r="E576" s="497"/>
      <c r="F576" s="497"/>
      <c r="G576" s="497"/>
      <c r="H576" s="840"/>
    </row>
    <row r="577" spans="5:8" x14ac:dyDescent="0.2">
      <c r="E577" s="497"/>
      <c r="F577" s="497"/>
      <c r="G577" s="497"/>
      <c r="H577" s="840"/>
    </row>
    <row r="578" spans="5:8" x14ac:dyDescent="0.2">
      <c r="E578" s="497"/>
      <c r="F578" s="497"/>
      <c r="G578" s="497"/>
      <c r="H578" s="840"/>
    </row>
    <row r="579" spans="5:8" x14ac:dyDescent="0.2">
      <c r="E579" s="497"/>
      <c r="F579" s="497"/>
      <c r="G579" s="497"/>
      <c r="H579" s="840"/>
    </row>
    <row r="580" spans="5:8" x14ac:dyDescent="0.2">
      <c r="E580" s="497"/>
      <c r="F580" s="497"/>
      <c r="G580" s="497"/>
      <c r="H580" s="840"/>
    </row>
    <row r="581" spans="5:8" x14ac:dyDescent="0.2">
      <c r="E581" s="497"/>
      <c r="F581" s="497"/>
      <c r="G581" s="497"/>
      <c r="H581" s="840"/>
    </row>
    <row r="582" spans="5:8" x14ac:dyDescent="0.2">
      <c r="E582" s="497"/>
      <c r="F582" s="497"/>
      <c r="G582" s="497"/>
      <c r="H582" s="840"/>
    </row>
    <row r="583" spans="5:8" x14ac:dyDescent="0.2">
      <c r="E583" s="497"/>
      <c r="F583" s="497"/>
      <c r="G583" s="497"/>
      <c r="H583" s="840"/>
    </row>
    <row r="584" spans="5:8" x14ac:dyDescent="0.2">
      <c r="E584" s="497"/>
      <c r="F584" s="497"/>
      <c r="G584" s="497"/>
      <c r="H584" s="840"/>
    </row>
    <row r="585" spans="5:8" x14ac:dyDescent="0.2">
      <c r="E585" s="497"/>
      <c r="F585" s="497"/>
      <c r="G585" s="497"/>
      <c r="H585" s="840"/>
    </row>
    <row r="586" spans="5:8" x14ac:dyDescent="0.2">
      <c r="E586" s="497"/>
      <c r="F586" s="497"/>
      <c r="G586" s="497"/>
      <c r="H586" s="840"/>
    </row>
    <row r="587" spans="5:8" x14ac:dyDescent="0.2">
      <c r="E587" s="497"/>
      <c r="F587" s="497"/>
      <c r="G587" s="497"/>
      <c r="H587" s="840"/>
    </row>
    <row r="588" spans="5:8" x14ac:dyDescent="0.2">
      <c r="E588" s="497"/>
      <c r="F588" s="497"/>
      <c r="G588" s="497"/>
      <c r="H588" s="840"/>
    </row>
    <row r="589" spans="5:8" x14ac:dyDescent="0.2">
      <c r="E589" s="497"/>
      <c r="F589" s="497"/>
      <c r="G589" s="497"/>
      <c r="H589" s="840"/>
    </row>
    <row r="590" spans="5:8" x14ac:dyDescent="0.2">
      <c r="E590" s="497"/>
      <c r="F590" s="497"/>
      <c r="G590" s="497"/>
      <c r="H590" s="840"/>
    </row>
    <row r="591" spans="5:8" x14ac:dyDescent="0.2">
      <c r="E591" s="497"/>
      <c r="F591" s="497"/>
      <c r="G591" s="497"/>
      <c r="H591" s="840"/>
    </row>
    <row r="592" spans="5:8" x14ac:dyDescent="0.2">
      <c r="E592" s="497"/>
      <c r="F592" s="497"/>
      <c r="G592" s="497"/>
      <c r="H592" s="840"/>
    </row>
    <row r="593" spans="5:8" x14ac:dyDescent="0.2">
      <c r="E593" s="497"/>
      <c r="F593" s="497"/>
      <c r="G593" s="497"/>
      <c r="H593" s="840"/>
    </row>
    <row r="594" spans="5:8" x14ac:dyDescent="0.2">
      <c r="E594" s="497"/>
      <c r="F594" s="497"/>
      <c r="G594" s="497"/>
      <c r="H594" s="840"/>
    </row>
    <row r="595" spans="5:8" x14ac:dyDescent="0.2">
      <c r="E595" s="497"/>
      <c r="F595" s="497"/>
      <c r="G595" s="497"/>
      <c r="H595" s="840"/>
    </row>
    <row r="596" spans="5:8" x14ac:dyDescent="0.2">
      <c r="E596" s="497"/>
      <c r="F596" s="497"/>
      <c r="G596" s="497"/>
      <c r="H596" s="840"/>
    </row>
    <row r="597" spans="5:8" x14ac:dyDescent="0.2">
      <c r="E597" s="497"/>
      <c r="F597" s="497"/>
      <c r="G597" s="497"/>
      <c r="H597" s="840"/>
    </row>
    <row r="598" spans="5:8" x14ac:dyDescent="0.2">
      <c r="E598" s="497"/>
      <c r="F598" s="497"/>
      <c r="G598" s="497"/>
      <c r="H598" s="840"/>
    </row>
    <row r="599" spans="5:8" x14ac:dyDescent="0.2">
      <c r="E599" s="497"/>
      <c r="F599" s="497"/>
      <c r="G599" s="497"/>
      <c r="H599" s="840"/>
    </row>
    <row r="600" spans="5:8" x14ac:dyDescent="0.2">
      <c r="E600" s="497"/>
      <c r="F600" s="497"/>
      <c r="G600" s="497"/>
      <c r="H600" s="840"/>
    </row>
    <row r="601" spans="5:8" x14ac:dyDescent="0.2">
      <c r="E601" s="497"/>
      <c r="F601" s="497"/>
      <c r="G601" s="497"/>
      <c r="H601" s="840"/>
    </row>
    <row r="602" spans="5:8" x14ac:dyDescent="0.2">
      <c r="E602" s="497"/>
      <c r="F602" s="497"/>
      <c r="G602" s="497"/>
      <c r="H602" s="840"/>
    </row>
    <row r="603" spans="5:8" x14ac:dyDescent="0.2">
      <c r="E603" s="497"/>
      <c r="F603" s="497"/>
      <c r="G603" s="497"/>
      <c r="H603" s="840"/>
    </row>
    <row r="604" spans="5:8" x14ac:dyDescent="0.2">
      <c r="E604" s="497"/>
      <c r="F604" s="497"/>
      <c r="G604" s="497"/>
      <c r="H604" s="840"/>
    </row>
    <row r="605" spans="5:8" x14ac:dyDescent="0.2">
      <c r="E605" s="497"/>
      <c r="F605" s="497"/>
      <c r="G605" s="497"/>
      <c r="H605" s="840"/>
    </row>
    <row r="606" spans="5:8" x14ac:dyDescent="0.2">
      <c r="E606" s="497"/>
      <c r="F606" s="497"/>
      <c r="G606" s="497"/>
      <c r="H606" s="840"/>
    </row>
    <row r="607" spans="5:8" x14ac:dyDescent="0.2">
      <c r="E607" s="497"/>
      <c r="F607" s="497"/>
      <c r="G607" s="497"/>
      <c r="H607" s="840"/>
    </row>
    <row r="608" spans="5:8" x14ac:dyDescent="0.2">
      <c r="E608" s="497"/>
      <c r="F608" s="497"/>
      <c r="G608" s="497"/>
      <c r="H608" s="840"/>
    </row>
    <row r="609" spans="5:8" x14ac:dyDescent="0.2">
      <c r="E609" s="497"/>
      <c r="F609" s="497"/>
      <c r="G609" s="497"/>
      <c r="H609" s="840"/>
    </row>
    <row r="610" spans="5:8" x14ac:dyDescent="0.2">
      <c r="E610" s="497"/>
      <c r="F610" s="497"/>
      <c r="G610" s="497"/>
      <c r="H610" s="840"/>
    </row>
    <row r="611" spans="5:8" x14ac:dyDescent="0.2">
      <c r="E611" s="497"/>
      <c r="F611" s="497"/>
      <c r="G611" s="497"/>
      <c r="H611" s="840"/>
    </row>
    <row r="612" spans="5:8" x14ac:dyDescent="0.2">
      <c r="E612" s="497"/>
      <c r="F612" s="497"/>
      <c r="G612" s="497"/>
      <c r="H612" s="840"/>
    </row>
    <row r="613" spans="5:8" x14ac:dyDescent="0.2">
      <c r="E613" s="497"/>
      <c r="F613" s="497"/>
      <c r="G613" s="497"/>
      <c r="H613" s="840"/>
    </row>
    <row r="614" spans="5:8" x14ac:dyDescent="0.2">
      <c r="E614" s="497"/>
      <c r="F614" s="497"/>
      <c r="G614" s="497"/>
      <c r="H614" s="840"/>
    </row>
    <row r="615" spans="5:8" x14ac:dyDescent="0.2">
      <c r="E615" s="497"/>
      <c r="F615" s="497"/>
      <c r="G615" s="497"/>
      <c r="H615" s="840"/>
    </row>
    <row r="616" spans="5:8" x14ac:dyDescent="0.2">
      <c r="E616" s="497"/>
      <c r="F616" s="497"/>
      <c r="G616" s="497"/>
      <c r="H616" s="840"/>
    </row>
    <row r="617" spans="5:8" x14ac:dyDescent="0.2">
      <c r="E617" s="497"/>
      <c r="F617" s="497"/>
      <c r="G617" s="497"/>
      <c r="H617" s="840"/>
    </row>
    <row r="618" spans="5:8" x14ac:dyDescent="0.2">
      <c r="E618" s="497"/>
      <c r="F618" s="497"/>
      <c r="G618" s="497"/>
      <c r="H618" s="840"/>
    </row>
    <row r="619" spans="5:8" x14ac:dyDescent="0.2">
      <c r="E619" s="497"/>
      <c r="F619" s="497"/>
      <c r="G619" s="497"/>
      <c r="H619" s="840"/>
    </row>
    <row r="620" spans="5:8" x14ac:dyDescent="0.2">
      <c r="E620" s="497"/>
      <c r="F620" s="497"/>
      <c r="G620" s="497"/>
      <c r="H620" s="840"/>
    </row>
    <row r="621" spans="5:8" x14ac:dyDescent="0.2">
      <c r="E621" s="497"/>
      <c r="F621" s="497"/>
      <c r="G621" s="497"/>
      <c r="H621" s="840"/>
    </row>
    <row r="622" spans="5:8" x14ac:dyDescent="0.2">
      <c r="E622" s="497"/>
      <c r="F622" s="497"/>
      <c r="G622" s="497"/>
      <c r="H622" s="840"/>
    </row>
    <row r="623" spans="5:8" x14ac:dyDescent="0.2">
      <c r="E623" s="497"/>
      <c r="F623" s="497"/>
      <c r="G623" s="497"/>
      <c r="H623" s="840"/>
    </row>
    <row r="624" spans="5:8" x14ac:dyDescent="0.2">
      <c r="E624" s="497"/>
      <c r="F624" s="497"/>
      <c r="G624" s="497"/>
      <c r="H624" s="840"/>
    </row>
    <row r="625" spans="5:8" x14ac:dyDescent="0.2">
      <c r="E625" s="497"/>
      <c r="F625" s="497"/>
      <c r="G625" s="497"/>
      <c r="H625" s="840"/>
    </row>
    <row r="626" spans="5:8" x14ac:dyDescent="0.2">
      <c r="E626" s="497"/>
      <c r="F626" s="497"/>
      <c r="G626" s="497"/>
      <c r="H626" s="840"/>
    </row>
    <row r="627" spans="5:8" x14ac:dyDescent="0.2">
      <c r="E627" s="497"/>
      <c r="F627" s="497"/>
      <c r="G627" s="497"/>
      <c r="H627" s="840"/>
    </row>
    <row r="628" spans="5:8" x14ac:dyDescent="0.2">
      <c r="E628" s="497"/>
      <c r="F628" s="497"/>
      <c r="G628" s="497"/>
      <c r="H628" s="840"/>
    </row>
    <row r="629" spans="5:8" x14ac:dyDescent="0.2">
      <c r="E629" s="497"/>
      <c r="F629" s="497"/>
      <c r="G629" s="497"/>
      <c r="H629" s="840"/>
    </row>
    <row r="630" spans="5:8" x14ac:dyDescent="0.2">
      <c r="E630" s="497"/>
      <c r="F630" s="497"/>
      <c r="G630" s="497"/>
      <c r="H630" s="840"/>
    </row>
    <row r="631" spans="5:8" x14ac:dyDescent="0.2">
      <c r="E631" s="497"/>
      <c r="F631" s="497"/>
      <c r="G631" s="497"/>
      <c r="H631" s="840"/>
    </row>
    <row r="632" spans="5:8" x14ac:dyDescent="0.2">
      <c r="E632" s="497"/>
      <c r="F632" s="497"/>
      <c r="G632" s="497"/>
      <c r="H632" s="840"/>
    </row>
    <row r="633" spans="5:8" x14ac:dyDescent="0.2">
      <c r="E633" s="497"/>
      <c r="F633" s="497"/>
      <c r="G633" s="497"/>
      <c r="H633" s="840"/>
    </row>
    <row r="634" spans="5:8" x14ac:dyDescent="0.2">
      <c r="E634" s="497"/>
      <c r="F634" s="497"/>
      <c r="G634" s="497"/>
      <c r="H634" s="840"/>
    </row>
  </sheetData>
  <sheetProtection algorithmName="SHA-512" hashValue="In3qWbsl/n8cMrmvj0h7x3wvh7w+gcBc+LYe2Eo6XJ84N37kXlJmREI+cxNC6hsBAwtWHOlnhXC9u+JfUL3AkA==" saltValue="rRzVUs4cMogtxQRVlheZQw==" spinCount="100000" sheet="1" autoFilter="0"/>
  <autoFilter ref="E3:H3" xr:uid="{00000000-0009-0000-0000-00000D000000}"/>
  <mergeCells count="81">
    <mergeCell ref="AE30:AE33"/>
    <mergeCell ref="AD18:AD21"/>
    <mergeCell ref="AE18:AE21"/>
    <mergeCell ref="AE26:AE29"/>
    <mergeCell ref="AD22:AD25"/>
    <mergeCell ref="AE22:AE25"/>
    <mergeCell ref="AD26:AD29"/>
    <mergeCell ref="AD30:AD33"/>
    <mergeCell ref="AD100:AD105"/>
    <mergeCell ref="AE100:AE105"/>
    <mergeCell ref="AD82:AD85"/>
    <mergeCell ref="AE82:AE85"/>
    <mergeCell ref="AD86:AD89"/>
    <mergeCell ref="AE86:AE89"/>
    <mergeCell ref="AD90:AD93"/>
    <mergeCell ref="AE90:AE93"/>
    <mergeCell ref="AD94:AD99"/>
    <mergeCell ref="AE94:AE99"/>
    <mergeCell ref="AE78:AE81"/>
    <mergeCell ref="AD34:AD37"/>
    <mergeCell ref="AE34:AE37"/>
    <mergeCell ref="AD70:AD73"/>
    <mergeCell ref="AE70:AE73"/>
    <mergeCell ref="AE74:AE77"/>
    <mergeCell ref="AD78:AD81"/>
    <mergeCell ref="AD74:AD77"/>
    <mergeCell ref="AD10:AD13"/>
    <mergeCell ref="P18:P21"/>
    <mergeCell ref="AD1:AE2"/>
    <mergeCell ref="N1:P1"/>
    <mergeCell ref="N2:O17"/>
    <mergeCell ref="P2:P17"/>
    <mergeCell ref="AE10:AE13"/>
    <mergeCell ref="AE14:AE17"/>
    <mergeCell ref="AD14:AD17"/>
    <mergeCell ref="AH1:AJ2"/>
    <mergeCell ref="AK1:AN3"/>
    <mergeCell ref="AD3:AE3"/>
    <mergeCell ref="AD6:AD9"/>
    <mergeCell ref="AE6:AE9"/>
    <mergeCell ref="A86:A89"/>
    <mergeCell ref="B86:B89"/>
    <mergeCell ref="A22:A25"/>
    <mergeCell ref="B22:B25"/>
    <mergeCell ref="A26:A29"/>
    <mergeCell ref="B26:B29"/>
    <mergeCell ref="A30:A33"/>
    <mergeCell ref="B30:B33"/>
    <mergeCell ref="A82:A85"/>
    <mergeCell ref="A34:A37"/>
    <mergeCell ref="B34:B37"/>
    <mergeCell ref="A70:A73"/>
    <mergeCell ref="B74:B77"/>
    <mergeCell ref="A78:A81"/>
    <mergeCell ref="B78:B81"/>
    <mergeCell ref="B82:B85"/>
    <mergeCell ref="A100:A105"/>
    <mergeCell ref="B100:B105"/>
    <mergeCell ref="A90:A93"/>
    <mergeCell ref="B90:B93"/>
    <mergeCell ref="A94:A99"/>
    <mergeCell ref="B94:B99"/>
    <mergeCell ref="A74:A77"/>
    <mergeCell ref="B70:B73"/>
    <mergeCell ref="N22:P23"/>
    <mergeCell ref="K3:M3"/>
    <mergeCell ref="A6:A9"/>
    <mergeCell ref="A3:B3"/>
    <mergeCell ref="A18:A21"/>
    <mergeCell ref="B18:B21"/>
    <mergeCell ref="O18:O21"/>
    <mergeCell ref="N18:N21"/>
    <mergeCell ref="A1:B2"/>
    <mergeCell ref="E1:H2"/>
    <mergeCell ref="K1:M1"/>
    <mergeCell ref="K2:M2"/>
    <mergeCell ref="A14:A17"/>
    <mergeCell ref="B14:B17"/>
    <mergeCell ref="B6:B9"/>
    <mergeCell ref="A10:A13"/>
    <mergeCell ref="B10:B13"/>
  </mergeCells>
  <phoneticPr fontId="40" type="noConversion"/>
  <conditionalFormatting sqref="M4:M5 M30:M37 M44:M45 M52:M53 M60:M61 M68:M69">
    <cfRule type="cellIs" dxfId="481" priority="262" stopIfTrue="1" operator="equal">
      <formula>"OK"</formula>
    </cfRule>
    <cfRule type="cellIs" dxfId="480" priority="263" stopIfTrue="1" operator="equal">
      <formula>"BIT OLD MAYBE"</formula>
    </cfRule>
    <cfRule type="cellIs" dxfId="479" priority="264" stopIfTrue="1" operator="equal">
      <formula>"TOO YOUNG"</formula>
    </cfRule>
  </conditionalFormatting>
  <conditionalFormatting sqref="K4:K105">
    <cfRule type="cellIs" dxfId="478" priority="265" stopIfTrue="1" operator="between">
      <formula>8</formula>
      <formula>1</formula>
    </cfRule>
  </conditionalFormatting>
  <conditionalFormatting sqref="M6:M29 M38:M43 M46:M51 M54:M59 M62:M67 M70:M93">
    <cfRule type="cellIs" dxfId="477" priority="266" stopIfTrue="1" operator="equal">
      <formula>"OK"</formula>
    </cfRule>
    <cfRule type="cellIs" dxfId="476" priority="267" stopIfTrue="1" operator="equal">
      <formula>"NOT ELIGIBLE"</formula>
    </cfRule>
    <cfRule type="cellIs" dxfId="475" priority="268" stopIfTrue="1" operator="equal">
      <formula>"TOO YOUNG"</formula>
    </cfRule>
  </conditionalFormatting>
  <conditionalFormatting sqref="M94:M105">
    <cfRule type="cellIs" dxfId="474" priority="258" stopIfTrue="1" operator="equal">
      <formula>"OK"</formula>
    </cfRule>
    <cfRule type="cellIs" dxfId="473" priority="259" stopIfTrue="1" operator="equal">
      <formula>"BIT OLD MAYBE"</formula>
    </cfRule>
    <cfRule type="cellIs" dxfId="472" priority="260" stopIfTrue="1" operator="equal">
      <formula>"TOO YOUNG"</formula>
    </cfRule>
  </conditionalFormatting>
  <conditionalFormatting sqref="AH1:AJ1 AH3:AJ3 AH4:AN105">
    <cfRule type="cellIs" dxfId="471" priority="184" stopIfTrue="1" operator="equal">
      <formula>0</formula>
    </cfRule>
  </conditionalFormatting>
  <conditionalFormatting sqref="E106:G65536">
    <cfRule type="cellIs" dxfId="470" priority="7" stopIfTrue="1" operator="equal">
      <formula>0</formula>
    </cfRule>
  </conditionalFormatting>
  <conditionalFormatting sqref="P2">
    <cfRule type="cellIs" dxfId="469" priority="11" operator="greaterThan">
      <formula>0</formula>
    </cfRule>
  </conditionalFormatting>
  <conditionalFormatting sqref="N18:O21">
    <cfRule type="cellIs" dxfId="468" priority="10" operator="greaterThan">
      <formula>0</formula>
    </cfRule>
  </conditionalFormatting>
  <conditionalFormatting sqref="P18">
    <cfRule type="cellIs" dxfId="467" priority="9" operator="greaterThan">
      <formula>0</formula>
    </cfRule>
  </conditionalFormatting>
  <conditionalFormatting sqref="P2">
    <cfRule type="cellIs" dxfId="466" priority="8" operator="greaterThan">
      <formula>"A"</formula>
    </cfRule>
  </conditionalFormatting>
  <conditionalFormatting sqref="F4:G18 F20:G105">
    <cfRule type="cellIs" dxfId="465" priority="6" stopIfTrue="1" operator="equal">
      <formula>0</formula>
    </cfRule>
  </conditionalFormatting>
  <conditionalFormatting sqref="F19:G19">
    <cfRule type="cellIs" dxfId="464" priority="5" stopIfTrue="1" operator="equal">
      <formula>0</formula>
    </cfRule>
  </conditionalFormatting>
  <conditionalFormatting sqref="E4:E18 E20:E105">
    <cfRule type="cellIs" dxfId="463" priority="4" stopIfTrue="1" operator="equal">
      <formula>0</formula>
    </cfRule>
  </conditionalFormatting>
  <conditionalFormatting sqref="E19">
    <cfRule type="cellIs" dxfId="462" priority="3" stopIfTrue="1" operator="equal">
      <formula>0</formula>
    </cfRule>
  </conditionalFormatting>
  <conditionalFormatting sqref="N2">
    <cfRule type="cellIs" dxfId="461" priority="2" operator="greaterThan">
      <formula>0</formula>
    </cfRule>
  </conditionalFormatting>
  <conditionalFormatting sqref="E3:G3">
    <cfRule type="cellIs" dxfId="460" priority="1" stopIfTrue="1" operator="equal">
      <formula>0</formula>
    </cfRule>
  </conditionalFormatting>
  <dataValidations count="5">
    <dataValidation allowBlank="1" showInputMessage="1" showErrorMessage="1" promptTitle="DRAG &amp; DROP IS NOT PERMITTED" sqref="J4:J101" xr:uid="{00000000-0002-0000-0D00-000000000000}"/>
    <dataValidation allowBlank="1" showInputMessage="1" showErrorMessage="1" promptTitle="IF EMPTY" prompt="Please add the row title D.O.B. in this box (See Left)" sqref="H3" xr:uid="{00000000-0002-0000-0D00-000001000000}"/>
    <dataValidation allowBlank="1" showInputMessage="1" showErrorMessage="1" promptTitle="IF EMPTY" prompt="Please add the row title ASA NO in this box (See Left)" sqref="E3" xr:uid="{00000000-0002-0000-0D00-000002000000}"/>
    <dataValidation allowBlank="1" showInputMessage="1" showErrorMessage="1" promptTitle="IF EMPTY" prompt="Please add the row title FAMILY NAME in this box (See Left)" sqref="G3" xr:uid="{00000000-0002-0000-0D00-000003000000}"/>
    <dataValidation allowBlank="1" showInputMessage="1" showErrorMessage="1" promptTitle="IF EMPTY" prompt="Please add the row title GIVEN NAME in this box (See Left)" sqref="F3" xr:uid="{00000000-0002-0000-0D00-000004000000}"/>
  </dataValidations>
  <hyperlinks>
    <hyperlink ref="N18" location="'Gala Setup'!G2" tooltip="Go to Gala Set-up Sheet" display="'Gala Setup'!G2" xr:uid="{00000000-0004-0000-0D00-000000000000}"/>
    <hyperlink ref="O18" location="Recording!C26" tooltip="Gala Recording Sheet" display="RETURN TO RECORDING SHEET" xr:uid="{00000000-0004-0000-0D00-000001000000}"/>
    <hyperlink ref="P18:P21" location="'Lane Timer sheets'!D1" tooltip="Go to lane timer sheets" display="Lane Timer Sheets" xr:uid="{00000000-0004-0000-0D00-000002000000}"/>
  </hyperlinks>
  <pageMargins left="0.75" right="0.75" top="1" bottom="1" header="0.5" footer="0.5"/>
  <pageSetup paperSize="9" scale="64" orientation="portrait" horizontalDpi="4294967294"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tabColor rgb="FFFFC000"/>
  </sheetPr>
  <dimension ref="A1:AO634"/>
  <sheetViews>
    <sheetView showZeros="0" zoomScale="80" zoomScaleNormal="80" workbookViewId="0">
      <selection activeCell="E3" sqref="E3:H3"/>
    </sheetView>
  </sheetViews>
  <sheetFormatPr defaultRowHeight="12.75" x14ac:dyDescent="0.2"/>
  <cols>
    <col min="1" max="1" width="4.5703125" customWidth="1"/>
    <col min="2" max="2" width="26" customWidth="1"/>
    <col min="3" max="3" width="11.85546875" hidden="1" customWidth="1"/>
    <col min="4" max="4" width="5.140625" hidden="1" customWidth="1"/>
    <col min="5" max="5" width="9.85546875" style="434" customWidth="1"/>
    <col min="6" max="6" width="23.7109375" style="434" customWidth="1"/>
    <col min="7" max="7" width="33.85546875" style="434" customWidth="1"/>
    <col min="8" max="8" width="12.140625" style="841" customWidth="1"/>
    <col min="9" max="10" width="12.140625" hidden="1" customWidth="1"/>
    <col min="11" max="11" width="10.7109375" customWidth="1"/>
    <col min="12" max="12" width="10.7109375" hidden="1" customWidth="1"/>
    <col min="13" max="13" width="17.7109375" customWidth="1"/>
    <col min="14" max="15" width="14.7109375" customWidth="1"/>
    <col min="16" max="16" width="29.7109375" customWidth="1"/>
    <col min="17" max="29" width="8.85546875" customWidth="1"/>
    <col min="30" max="30" width="4.5703125" customWidth="1"/>
    <col min="31" max="31" width="26" customWidth="1"/>
    <col min="32" max="32" width="2.28515625" hidden="1" customWidth="1"/>
    <col min="33" max="33" width="3.7109375" hidden="1" customWidth="1"/>
    <col min="34" max="34" width="9.85546875" customWidth="1"/>
    <col min="35" max="35" width="23.7109375" customWidth="1"/>
    <col min="36" max="36" width="34.28515625" customWidth="1"/>
    <col min="37" max="40" width="8.7109375" customWidth="1"/>
    <col min="41" max="41" width="125" customWidth="1"/>
    <col min="42" max="42" width="17.7109375" customWidth="1"/>
  </cols>
  <sheetData>
    <row r="1" spans="1:41" ht="43.15" customHeight="1" thickBot="1" x14ac:dyDescent="0.25">
      <c r="A1" s="1685" t="s">
        <v>3053</v>
      </c>
      <c r="B1" s="1686"/>
      <c r="C1" s="265"/>
      <c r="D1" s="266"/>
      <c r="E1" s="1737"/>
      <c r="F1" s="1738"/>
      <c r="G1" s="1738"/>
      <c r="H1" s="1739"/>
      <c r="I1" s="267"/>
      <c r="J1" s="268"/>
      <c r="K1" s="1672" t="s">
        <v>33</v>
      </c>
      <c r="L1" s="1672"/>
      <c r="M1" s="1672"/>
      <c r="N1" s="1691" t="s">
        <v>3051</v>
      </c>
      <c r="O1" s="1691"/>
      <c r="P1" s="1691"/>
      <c r="Q1" s="9"/>
      <c r="R1" s="9"/>
      <c r="S1" s="9"/>
      <c r="T1" s="9"/>
      <c r="U1" s="9"/>
      <c r="V1" s="9"/>
      <c r="W1" s="9"/>
      <c r="X1" s="9"/>
      <c r="Y1" s="9"/>
      <c r="Z1" s="9"/>
      <c r="AA1" s="9"/>
      <c r="AB1" s="9"/>
      <c r="AC1" s="9"/>
      <c r="AD1" s="1689" t="s">
        <v>2711</v>
      </c>
      <c r="AE1" s="1689"/>
      <c r="AF1" s="294"/>
      <c r="AG1" s="295"/>
      <c r="AH1" s="1690">
        <f>E1</f>
        <v>0</v>
      </c>
      <c r="AI1" s="1690"/>
      <c r="AJ1" s="1690"/>
      <c r="AK1" s="1674"/>
      <c r="AL1" s="1674"/>
      <c r="AM1" s="1674"/>
      <c r="AN1" s="1674"/>
      <c r="AO1" s="94"/>
    </row>
    <row r="2" spans="1:41" ht="43.15" customHeight="1" thickBot="1" x14ac:dyDescent="0.25">
      <c r="A2" s="1687"/>
      <c r="B2" s="1688"/>
      <c r="C2" s="269"/>
      <c r="D2" s="270"/>
      <c r="E2" s="1669"/>
      <c r="F2" s="1670"/>
      <c r="G2" s="1670"/>
      <c r="H2" s="1671"/>
      <c r="I2" s="271"/>
      <c r="J2" s="272"/>
      <c r="K2" s="1733">
        <f ca="1">'Team 1'!K2</f>
        <v>43465</v>
      </c>
      <c r="L2" s="1733"/>
      <c r="M2" s="1733"/>
      <c r="N2" s="1692" t="s">
        <v>3064</v>
      </c>
      <c r="O2" s="1692"/>
      <c r="P2" s="1694" t="s">
        <v>3052</v>
      </c>
      <c r="Q2" s="9"/>
      <c r="R2" s="9"/>
      <c r="S2" s="9"/>
      <c r="T2" s="9"/>
      <c r="U2" s="9"/>
      <c r="V2" s="9"/>
      <c r="W2" s="9"/>
      <c r="X2" s="9"/>
      <c r="Y2" s="9"/>
      <c r="Z2" s="9"/>
      <c r="AA2" s="9"/>
      <c r="AB2" s="9"/>
      <c r="AC2" s="9"/>
      <c r="AD2" s="1689"/>
      <c r="AE2" s="1689"/>
      <c r="AF2" s="296"/>
      <c r="AG2" s="297"/>
      <c r="AH2" s="1690"/>
      <c r="AI2" s="1690"/>
      <c r="AJ2" s="1690"/>
      <c r="AK2" s="1674"/>
      <c r="AL2" s="1674"/>
      <c r="AM2" s="1674"/>
      <c r="AN2" s="1674"/>
      <c r="AO2" s="94"/>
    </row>
    <row r="3" spans="1:41" ht="43.15" customHeight="1" thickBot="1" x14ac:dyDescent="0.25">
      <c r="A3" s="1695" t="s">
        <v>2722</v>
      </c>
      <c r="B3" s="1696"/>
      <c r="C3" s="69"/>
      <c r="D3" s="70"/>
      <c r="E3" s="1175" t="s">
        <v>3242</v>
      </c>
      <c r="F3" s="1173" t="s">
        <v>3243</v>
      </c>
      <c r="G3" s="1173" t="s">
        <v>3244</v>
      </c>
      <c r="H3" s="1174" t="s">
        <v>3245</v>
      </c>
      <c r="I3" s="277"/>
      <c r="J3" s="278"/>
      <c r="K3" s="1704" t="s">
        <v>93</v>
      </c>
      <c r="L3" s="1705"/>
      <c r="M3" s="1745"/>
      <c r="N3" s="1692"/>
      <c r="O3" s="1692"/>
      <c r="P3" s="1694"/>
      <c r="Q3" s="9"/>
      <c r="R3" s="9"/>
      <c r="S3" s="9"/>
      <c r="T3" s="9"/>
      <c r="U3" s="9"/>
      <c r="V3" s="9"/>
      <c r="W3" s="9"/>
      <c r="X3" s="9"/>
      <c r="Y3" s="9"/>
      <c r="Z3" s="9"/>
      <c r="AA3" s="9"/>
      <c r="AB3" s="9"/>
      <c r="AC3" s="9"/>
      <c r="AD3" s="1702" t="s">
        <v>110</v>
      </c>
      <c r="AE3" s="1703"/>
      <c r="AF3" s="298"/>
      <c r="AG3" s="299"/>
      <c r="AH3" s="300" t="s">
        <v>32</v>
      </c>
      <c r="AI3" s="292" t="s">
        <v>91</v>
      </c>
      <c r="AJ3" s="292" t="s">
        <v>92</v>
      </c>
      <c r="AK3" s="1674"/>
      <c r="AL3" s="1674"/>
      <c r="AM3" s="1674"/>
      <c r="AN3" s="1674"/>
      <c r="AO3" s="94"/>
    </row>
    <row r="4" spans="1:41" ht="20.45" customHeight="1" x14ac:dyDescent="0.2">
      <c r="A4" s="28">
        <v>1</v>
      </c>
      <c r="B4" s="29" t="s">
        <v>70</v>
      </c>
      <c r="C4" s="29" t="s">
        <v>94</v>
      </c>
      <c r="D4" s="239">
        <f>'Team 1'!D4</f>
        <v>16</v>
      </c>
      <c r="E4" s="722"/>
      <c r="F4" s="722"/>
      <c r="G4" s="722"/>
      <c r="H4" s="842"/>
      <c r="I4" s="253" t="str">
        <f>CONCATENATE(F4," ",G4)</f>
        <v xml:space="preserve"> </v>
      </c>
      <c r="J4" s="60" t="str">
        <f>CONCATENATE(G4,",",F4)</f>
        <v>,</v>
      </c>
      <c r="K4" s="57">
        <f t="shared" ref="K4:K35" si="0">IF(H4=0,0,IF(COUNTBLANK(H4)=1,"",ROUNDDOWN((K$2-H4)/365.25,0)))</f>
        <v>0</v>
      </c>
      <c r="L4" s="30" t="str">
        <f>(TEXT(H4,"DDMMYY"))</f>
        <v>000100</v>
      </c>
      <c r="M4" s="58">
        <f>IF(K4=0,0,IF(K4&lt;9,"TOO YOUNG",IF(K4&lt;60,"OK","BIT OLD MAYBE")))</f>
        <v>0</v>
      </c>
      <c r="N4" s="1692"/>
      <c r="O4" s="1692"/>
      <c r="P4" s="1694"/>
      <c r="Q4" s="9"/>
      <c r="R4" s="9"/>
      <c r="S4" s="9"/>
      <c r="T4" s="9"/>
      <c r="U4" s="9"/>
      <c r="V4" s="9"/>
      <c r="W4" s="9"/>
      <c r="X4" s="9"/>
      <c r="Y4" s="9"/>
      <c r="Z4" s="9"/>
      <c r="AA4" s="9"/>
      <c r="AB4" s="9"/>
      <c r="AC4" s="9"/>
      <c r="AD4" s="290">
        <v>1</v>
      </c>
      <c r="AE4" s="72" t="s">
        <v>70</v>
      </c>
      <c r="AF4" s="72" t="s">
        <v>94</v>
      </c>
      <c r="AG4" s="73">
        <v>16</v>
      </c>
      <c r="AH4" s="293">
        <f>E4</f>
        <v>0</v>
      </c>
      <c r="AI4" s="293">
        <f t="shared" ref="AI4:AJ19" si="1">F4</f>
        <v>0</v>
      </c>
      <c r="AJ4" s="293">
        <f t="shared" si="1"/>
        <v>0</v>
      </c>
      <c r="AK4" s="293"/>
      <c r="AL4" s="293"/>
      <c r="AM4" s="293"/>
      <c r="AN4" s="293"/>
      <c r="AO4" s="94"/>
    </row>
    <row r="5" spans="1:41" ht="20.45" customHeight="1" x14ac:dyDescent="0.2">
      <c r="A5" s="28">
        <v>2</v>
      </c>
      <c r="B5" s="32" t="s">
        <v>71</v>
      </c>
      <c r="C5" s="32" t="s">
        <v>95</v>
      </c>
      <c r="D5" s="239">
        <f>'Team 1'!D5</f>
        <v>16</v>
      </c>
      <c r="E5" s="722"/>
      <c r="F5" s="722"/>
      <c r="G5" s="722"/>
      <c r="H5" s="842"/>
      <c r="I5" s="252" t="str">
        <f t="shared" ref="I5:I68" si="2">CONCATENATE(F5," ",G5)</f>
        <v xml:space="preserve"> </v>
      </c>
      <c r="J5" s="24" t="str">
        <f t="shared" ref="J5:J68" si="3">CONCATENATE(G5,",",F5)</f>
        <v>,</v>
      </c>
      <c r="K5" s="57">
        <f t="shared" si="0"/>
        <v>0</v>
      </c>
      <c r="L5" s="30" t="str">
        <f t="shared" ref="L5:L68" si="4">(TEXT(H5,"DDMMYY"))</f>
        <v>000100</v>
      </c>
      <c r="M5" s="59">
        <f>IF(K5=0,0,IF(K5&lt;9,"TOO YOUNG",IF(K5&lt;60,"OK","BIT OLD MAYBE")))</f>
        <v>0</v>
      </c>
      <c r="N5" s="1692"/>
      <c r="O5" s="1692"/>
      <c r="P5" s="1694"/>
      <c r="Q5" s="9"/>
      <c r="R5" s="9"/>
      <c r="S5" s="9"/>
      <c r="T5" s="9"/>
      <c r="U5" s="9"/>
      <c r="V5" s="9"/>
      <c r="W5" s="9"/>
      <c r="X5" s="9"/>
      <c r="Y5" s="9"/>
      <c r="Z5" s="9"/>
      <c r="AA5" s="9"/>
      <c r="AB5" s="9"/>
      <c r="AC5" s="9"/>
      <c r="AD5" s="290">
        <v>2</v>
      </c>
      <c r="AE5" s="74" t="s">
        <v>71</v>
      </c>
      <c r="AF5" s="74" t="s">
        <v>95</v>
      </c>
      <c r="AG5" s="75">
        <v>16</v>
      </c>
      <c r="AH5" s="293">
        <f t="shared" ref="AH5:AJ68" si="5">E5</f>
        <v>0</v>
      </c>
      <c r="AI5" s="293">
        <f t="shared" si="1"/>
        <v>0</v>
      </c>
      <c r="AJ5" s="293">
        <f t="shared" si="1"/>
        <v>0</v>
      </c>
      <c r="AK5" s="293"/>
      <c r="AL5" s="293"/>
      <c r="AM5" s="293"/>
      <c r="AN5" s="293"/>
      <c r="AO5" s="94"/>
    </row>
    <row r="6" spans="1:41" ht="20.45" customHeight="1" x14ac:dyDescent="0.2">
      <c r="A6" s="1697">
        <v>3</v>
      </c>
      <c r="B6" s="1700" t="s">
        <v>34</v>
      </c>
      <c r="C6" s="41"/>
      <c r="D6" s="239">
        <f>'Team 1'!D6</f>
        <v>0</v>
      </c>
      <c r="E6" s="723"/>
      <c r="F6" s="723"/>
      <c r="G6" s="723"/>
      <c r="H6" s="839"/>
      <c r="I6" s="252" t="str">
        <f t="shared" si="2"/>
        <v xml:space="preserve"> </v>
      </c>
      <c r="J6" s="24" t="str">
        <f t="shared" si="3"/>
        <v>,</v>
      </c>
      <c r="K6" s="57">
        <f t="shared" si="0"/>
        <v>0</v>
      </c>
      <c r="L6" s="30" t="str">
        <f t="shared" si="4"/>
        <v>000100</v>
      </c>
      <c r="M6" s="51">
        <f t="shared" ref="M6:M13" si="6">IF(K6=0,0,IF(K6&lt;9,"TOO YOUNG",IF(K6&lt;12,"OK","NOT ELIGIBLE")))</f>
        <v>0</v>
      </c>
      <c r="N6" s="1692"/>
      <c r="O6" s="1692"/>
      <c r="P6" s="1694"/>
      <c r="Q6" s="9"/>
      <c r="R6" s="9"/>
      <c r="S6" s="9"/>
      <c r="T6" s="9"/>
      <c r="U6" s="9"/>
      <c r="V6" s="9"/>
      <c r="W6" s="9"/>
      <c r="X6" s="9"/>
      <c r="Y6" s="9"/>
      <c r="Z6" s="9"/>
      <c r="AA6" s="9"/>
      <c r="AB6" s="9"/>
      <c r="AC6" s="9"/>
      <c r="AD6" s="1683">
        <v>3</v>
      </c>
      <c r="AE6" s="1681" t="s">
        <v>34</v>
      </c>
      <c r="AF6" s="288"/>
      <c r="AG6" s="76"/>
      <c r="AH6" s="293">
        <f t="shared" si="5"/>
        <v>0</v>
      </c>
      <c r="AI6" s="293">
        <f t="shared" si="1"/>
        <v>0</v>
      </c>
      <c r="AJ6" s="293">
        <f t="shared" si="1"/>
        <v>0</v>
      </c>
      <c r="AK6" s="293"/>
      <c r="AL6" s="293"/>
      <c r="AM6" s="293"/>
      <c r="AN6" s="293"/>
      <c r="AO6" s="94"/>
    </row>
    <row r="7" spans="1:41" ht="20.45" customHeight="1" x14ac:dyDescent="0.2">
      <c r="A7" s="1698"/>
      <c r="B7" s="1701"/>
      <c r="C7" s="42"/>
      <c r="D7" s="239">
        <f>'Team 1'!D7</f>
        <v>0</v>
      </c>
      <c r="E7" s="723"/>
      <c r="F7" s="723"/>
      <c r="G7" s="723"/>
      <c r="H7" s="839"/>
      <c r="I7" s="252" t="str">
        <f t="shared" si="2"/>
        <v xml:space="preserve"> </v>
      </c>
      <c r="J7" s="24" t="str">
        <f t="shared" si="3"/>
        <v>,</v>
      </c>
      <c r="K7" s="57">
        <f t="shared" si="0"/>
        <v>0</v>
      </c>
      <c r="L7" s="30" t="str">
        <f t="shared" si="4"/>
        <v>000100</v>
      </c>
      <c r="M7" s="51">
        <f t="shared" si="6"/>
        <v>0</v>
      </c>
      <c r="N7" s="1692"/>
      <c r="O7" s="1692"/>
      <c r="P7" s="1694"/>
      <c r="Q7" s="9"/>
      <c r="R7" s="9"/>
      <c r="S7" s="9"/>
      <c r="T7" s="9"/>
      <c r="U7" s="9"/>
      <c r="V7" s="9"/>
      <c r="W7" s="9"/>
      <c r="X7" s="9"/>
      <c r="Y7" s="9"/>
      <c r="Z7" s="9"/>
      <c r="AA7" s="9"/>
      <c r="AB7" s="9"/>
      <c r="AC7" s="9"/>
      <c r="AD7" s="1683"/>
      <c r="AE7" s="1682"/>
      <c r="AF7" s="289"/>
      <c r="AG7" s="77"/>
      <c r="AH7" s="293">
        <f t="shared" si="5"/>
        <v>0</v>
      </c>
      <c r="AI7" s="293">
        <f t="shared" si="1"/>
        <v>0</v>
      </c>
      <c r="AJ7" s="293">
        <f t="shared" si="1"/>
        <v>0</v>
      </c>
      <c r="AK7" s="293"/>
      <c r="AL7" s="293"/>
      <c r="AM7" s="293"/>
      <c r="AN7" s="293"/>
      <c r="AO7" s="94"/>
    </row>
    <row r="8" spans="1:41" ht="20.45" customHeight="1" x14ac:dyDescent="0.2">
      <c r="A8" s="1698"/>
      <c r="B8" s="1701"/>
      <c r="C8" s="42"/>
      <c r="D8" s="239">
        <f>'Team 1'!D8</f>
        <v>0</v>
      </c>
      <c r="E8" s="723"/>
      <c r="F8" s="723"/>
      <c r="G8" s="723"/>
      <c r="H8" s="839"/>
      <c r="I8" s="252" t="str">
        <f t="shared" si="2"/>
        <v xml:space="preserve"> </v>
      </c>
      <c r="J8" s="24" t="str">
        <f t="shared" si="3"/>
        <v>,</v>
      </c>
      <c r="K8" s="57">
        <f t="shared" si="0"/>
        <v>0</v>
      </c>
      <c r="L8" s="30" t="str">
        <f t="shared" si="4"/>
        <v>000100</v>
      </c>
      <c r="M8" s="51">
        <f t="shared" si="6"/>
        <v>0</v>
      </c>
      <c r="N8" s="1692"/>
      <c r="O8" s="1692"/>
      <c r="P8" s="1694"/>
      <c r="Q8" s="9"/>
      <c r="R8" s="9"/>
      <c r="S8" s="9"/>
      <c r="T8" s="9"/>
      <c r="U8" s="9"/>
      <c r="V8" s="9"/>
      <c r="W8" s="9"/>
      <c r="X8" s="9"/>
      <c r="Y8" s="9"/>
      <c r="Z8" s="9"/>
      <c r="AA8" s="9"/>
      <c r="AB8" s="9"/>
      <c r="AC8" s="9"/>
      <c r="AD8" s="1683"/>
      <c r="AE8" s="1682"/>
      <c r="AF8" s="289"/>
      <c r="AG8" s="77"/>
      <c r="AH8" s="293">
        <f t="shared" si="5"/>
        <v>0</v>
      </c>
      <c r="AI8" s="293">
        <f t="shared" si="1"/>
        <v>0</v>
      </c>
      <c r="AJ8" s="293">
        <f t="shared" si="1"/>
        <v>0</v>
      </c>
      <c r="AK8" s="293"/>
      <c r="AL8" s="293"/>
      <c r="AM8" s="293"/>
      <c r="AN8" s="293"/>
      <c r="AO8" s="94"/>
    </row>
    <row r="9" spans="1:41" ht="20.45" customHeight="1" x14ac:dyDescent="0.2">
      <c r="A9" s="1699"/>
      <c r="B9" s="1701"/>
      <c r="C9" s="42"/>
      <c r="D9" s="239">
        <f>'Team 1'!D9</f>
        <v>0</v>
      </c>
      <c r="E9" s="723"/>
      <c r="F9" s="723"/>
      <c r="G9" s="723"/>
      <c r="H9" s="839"/>
      <c r="I9" s="252" t="str">
        <f t="shared" si="2"/>
        <v xml:space="preserve"> </v>
      </c>
      <c r="J9" s="24" t="str">
        <f t="shared" si="3"/>
        <v>,</v>
      </c>
      <c r="K9" s="57">
        <f t="shared" si="0"/>
        <v>0</v>
      </c>
      <c r="L9" s="30" t="str">
        <f t="shared" si="4"/>
        <v>000100</v>
      </c>
      <c r="M9" s="51">
        <f t="shared" si="6"/>
        <v>0</v>
      </c>
      <c r="N9" s="1692"/>
      <c r="O9" s="1692"/>
      <c r="P9" s="1694"/>
      <c r="Q9" s="9"/>
      <c r="R9" s="9"/>
      <c r="S9" s="9"/>
      <c r="T9" s="9"/>
      <c r="U9" s="9"/>
      <c r="V9" s="9"/>
      <c r="W9" s="9"/>
      <c r="X9" s="9"/>
      <c r="Y9" s="9"/>
      <c r="Z9" s="9"/>
      <c r="AA9" s="9"/>
      <c r="AB9" s="9"/>
      <c r="AC9" s="9"/>
      <c r="AD9" s="1683"/>
      <c r="AE9" s="1682"/>
      <c r="AF9" s="289"/>
      <c r="AG9" s="77"/>
      <c r="AH9" s="293">
        <f t="shared" si="5"/>
        <v>0</v>
      </c>
      <c r="AI9" s="293">
        <f t="shared" si="1"/>
        <v>0</v>
      </c>
      <c r="AJ9" s="293">
        <f t="shared" si="1"/>
        <v>0</v>
      </c>
      <c r="AK9" s="293"/>
      <c r="AL9" s="293"/>
      <c r="AM9" s="293"/>
      <c r="AN9" s="293"/>
      <c r="AO9" s="94"/>
    </row>
    <row r="10" spans="1:41" ht="20.45" customHeight="1" x14ac:dyDescent="0.2">
      <c r="A10" s="1697">
        <v>4</v>
      </c>
      <c r="B10" s="1700" t="s">
        <v>35</v>
      </c>
      <c r="C10" s="41"/>
      <c r="D10" s="239">
        <f>'Team 1'!D10</f>
        <v>0</v>
      </c>
      <c r="E10" s="723"/>
      <c r="F10" s="723"/>
      <c r="G10" s="723"/>
      <c r="H10" s="839"/>
      <c r="I10" s="252" t="str">
        <f t="shared" si="2"/>
        <v xml:space="preserve"> </v>
      </c>
      <c r="J10" s="24" t="str">
        <f t="shared" si="3"/>
        <v>,</v>
      </c>
      <c r="K10" s="57">
        <f t="shared" si="0"/>
        <v>0</v>
      </c>
      <c r="L10" s="30" t="str">
        <f t="shared" si="4"/>
        <v>000100</v>
      </c>
      <c r="M10" s="51">
        <f t="shared" si="6"/>
        <v>0</v>
      </c>
      <c r="N10" s="1692"/>
      <c r="O10" s="1692"/>
      <c r="P10" s="1694"/>
      <c r="Q10" s="9"/>
      <c r="R10" s="9"/>
      <c r="S10" s="9"/>
      <c r="T10" s="9"/>
      <c r="U10" s="9"/>
      <c r="V10" s="9"/>
      <c r="W10" s="9"/>
      <c r="X10" s="9"/>
      <c r="Y10" s="9"/>
      <c r="Z10" s="9"/>
      <c r="AA10" s="9"/>
      <c r="AB10" s="9"/>
      <c r="AC10" s="9"/>
      <c r="AD10" s="1683">
        <v>4</v>
      </c>
      <c r="AE10" s="1681" t="s">
        <v>35</v>
      </c>
      <c r="AF10" s="288"/>
      <c r="AG10" s="76"/>
      <c r="AH10" s="293">
        <f t="shared" si="5"/>
        <v>0</v>
      </c>
      <c r="AI10" s="293">
        <f t="shared" si="1"/>
        <v>0</v>
      </c>
      <c r="AJ10" s="293">
        <f t="shared" si="1"/>
        <v>0</v>
      </c>
      <c r="AK10" s="293"/>
      <c r="AL10" s="293"/>
      <c r="AM10" s="293"/>
      <c r="AN10" s="293"/>
      <c r="AO10" s="94"/>
    </row>
    <row r="11" spans="1:41" ht="20.45" customHeight="1" x14ac:dyDescent="0.2">
      <c r="A11" s="1698"/>
      <c r="B11" s="1701"/>
      <c r="C11" s="42"/>
      <c r="D11" s="239">
        <f>'Team 1'!D11</f>
        <v>0</v>
      </c>
      <c r="E11" s="723"/>
      <c r="F11" s="723"/>
      <c r="G11" s="723"/>
      <c r="H11" s="839"/>
      <c r="I11" s="252" t="str">
        <f t="shared" si="2"/>
        <v xml:space="preserve"> </v>
      </c>
      <c r="J11" s="24" t="str">
        <f t="shared" si="3"/>
        <v>,</v>
      </c>
      <c r="K11" s="57">
        <f t="shared" si="0"/>
        <v>0</v>
      </c>
      <c r="L11" s="30" t="str">
        <f t="shared" si="4"/>
        <v>000100</v>
      </c>
      <c r="M11" s="51">
        <f t="shared" si="6"/>
        <v>0</v>
      </c>
      <c r="N11" s="1692"/>
      <c r="O11" s="1692"/>
      <c r="P11" s="1694"/>
      <c r="Q11" s="9"/>
      <c r="R11" s="9"/>
      <c r="S11" s="9"/>
      <c r="T11" s="9"/>
      <c r="U11" s="9"/>
      <c r="V11" s="9"/>
      <c r="W11" s="9"/>
      <c r="X11" s="9"/>
      <c r="Y11" s="9"/>
      <c r="Z11" s="9"/>
      <c r="AA11" s="9"/>
      <c r="AB11" s="9"/>
      <c r="AC11" s="9"/>
      <c r="AD11" s="1683"/>
      <c r="AE11" s="1682"/>
      <c r="AF11" s="289"/>
      <c r="AG11" s="77"/>
      <c r="AH11" s="293">
        <f t="shared" si="5"/>
        <v>0</v>
      </c>
      <c r="AI11" s="293">
        <f t="shared" si="1"/>
        <v>0</v>
      </c>
      <c r="AJ11" s="293">
        <f t="shared" si="1"/>
        <v>0</v>
      </c>
      <c r="AK11" s="293"/>
      <c r="AL11" s="293"/>
      <c r="AM11" s="293"/>
      <c r="AN11" s="293"/>
      <c r="AO11" s="94"/>
    </row>
    <row r="12" spans="1:41" ht="20.45" customHeight="1" x14ac:dyDescent="0.2">
      <c r="A12" s="1698"/>
      <c r="B12" s="1701"/>
      <c r="C12" s="42"/>
      <c r="D12" s="239">
        <f>'Team 1'!D12</f>
        <v>0</v>
      </c>
      <c r="E12" s="723"/>
      <c r="F12" s="723"/>
      <c r="G12" s="723"/>
      <c r="H12" s="839"/>
      <c r="I12" s="252" t="str">
        <f t="shared" si="2"/>
        <v xml:space="preserve"> </v>
      </c>
      <c r="J12" s="24" t="str">
        <f t="shared" si="3"/>
        <v>,</v>
      </c>
      <c r="K12" s="57">
        <f t="shared" si="0"/>
        <v>0</v>
      </c>
      <c r="L12" s="30" t="str">
        <f t="shared" si="4"/>
        <v>000100</v>
      </c>
      <c r="M12" s="51">
        <f t="shared" si="6"/>
        <v>0</v>
      </c>
      <c r="N12" s="1692"/>
      <c r="O12" s="1692"/>
      <c r="P12" s="1694"/>
      <c r="Q12" s="9"/>
      <c r="R12" s="9"/>
      <c r="S12" s="9"/>
      <c r="T12" s="9"/>
      <c r="U12" s="9"/>
      <c r="V12" s="9"/>
      <c r="W12" s="9"/>
      <c r="X12" s="9"/>
      <c r="Y12" s="9"/>
      <c r="Z12" s="9"/>
      <c r="AA12" s="9"/>
      <c r="AB12" s="9"/>
      <c r="AC12" s="9"/>
      <c r="AD12" s="1683"/>
      <c r="AE12" s="1682"/>
      <c r="AF12" s="289"/>
      <c r="AG12" s="77"/>
      <c r="AH12" s="293">
        <f t="shared" si="5"/>
        <v>0</v>
      </c>
      <c r="AI12" s="293">
        <f t="shared" si="1"/>
        <v>0</v>
      </c>
      <c r="AJ12" s="293">
        <f t="shared" si="1"/>
        <v>0</v>
      </c>
      <c r="AK12" s="293"/>
      <c r="AL12" s="293"/>
      <c r="AM12" s="293"/>
      <c r="AN12" s="293"/>
      <c r="AO12" s="94"/>
    </row>
    <row r="13" spans="1:41" ht="20.45" customHeight="1" x14ac:dyDescent="0.2">
      <c r="A13" s="1699"/>
      <c r="B13" s="1701"/>
      <c r="C13" s="42"/>
      <c r="D13" s="239">
        <f>'Team 1'!D13</f>
        <v>0</v>
      </c>
      <c r="E13" s="723"/>
      <c r="F13" s="723"/>
      <c r="G13" s="723"/>
      <c r="H13" s="839"/>
      <c r="I13" s="252" t="str">
        <f t="shared" si="2"/>
        <v xml:space="preserve"> </v>
      </c>
      <c r="J13" s="24" t="str">
        <f t="shared" si="3"/>
        <v>,</v>
      </c>
      <c r="K13" s="57">
        <f t="shared" si="0"/>
        <v>0</v>
      </c>
      <c r="L13" s="30" t="str">
        <f t="shared" si="4"/>
        <v>000100</v>
      </c>
      <c r="M13" s="51">
        <f t="shared" si="6"/>
        <v>0</v>
      </c>
      <c r="N13" s="1692"/>
      <c r="O13" s="1692"/>
      <c r="P13" s="1694"/>
      <c r="Q13" s="9"/>
      <c r="R13" s="9"/>
      <c r="S13" s="9"/>
      <c r="T13" s="9"/>
      <c r="U13" s="9"/>
      <c r="V13" s="9"/>
      <c r="W13" s="9"/>
      <c r="X13" s="9"/>
      <c r="Y13" s="9"/>
      <c r="Z13" s="9"/>
      <c r="AA13" s="9"/>
      <c r="AB13" s="9"/>
      <c r="AC13" s="9"/>
      <c r="AD13" s="1683"/>
      <c r="AE13" s="1682"/>
      <c r="AF13" s="289"/>
      <c r="AG13" s="77"/>
      <c r="AH13" s="293">
        <f t="shared" si="5"/>
        <v>0</v>
      </c>
      <c r="AI13" s="293">
        <f t="shared" si="1"/>
        <v>0</v>
      </c>
      <c r="AJ13" s="293">
        <f t="shared" si="1"/>
        <v>0</v>
      </c>
      <c r="AK13" s="293"/>
      <c r="AL13" s="293"/>
      <c r="AM13" s="293"/>
      <c r="AN13" s="293"/>
      <c r="AO13" s="94"/>
    </row>
    <row r="14" spans="1:41" ht="20.45" customHeight="1" x14ac:dyDescent="0.2">
      <c r="A14" s="1706">
        <v>5</v>
      </c>
      <c r="B14" s="1717" t="s">
        <v>46</v>
      </c>
      <c r="C14" s="44"/>
      <c r="D14" s="239">
        <f>'Team 1'!D14</f>
        <v>0</v>
      </c>
      <c r="E14" s="723"/>
      <c r="F14" s="723"/>
      <c r="G14" s="723"/>
      <c r="H14" s="839"/>
      <c r="I14" s="252" t="str">
        <f t="shared" si="2"/>
        <v xml:space="preserve"> </v>
      </c>
      <c r="J14" s="24" t="str">
        <f t="shared" si="3"/>
        <v>,</v>
      </c>
      <c r="K14" s="57">
        <f t="shared" si="0"/>
        <v>0</v>
      </c>
      <c r="L14" s="30" t="str">
        <f t="shared" si="4"/>
        <v>000100</v>
      </c>
      <c r="M14" s="51">
        <f t="shared" ref="M14:M21" si="7">IF(K14=0,0,IF(K14&lt;9,"TOO YOUNG",IF(K14&lt;14,"OK","NOT ELIGIBLE")))</f>
        <v>0</v>
      </c>
      <c r="N14" s="1692"/>
      <c r="O14" s="1692"/>
      <c r="P14" s="1694"/>
      <c r="Q14" s="9"/>
      <c r="R14" s="9"/>
      <c r="S14" s="9"/>
      <c r="T14" s="9"/>
      <c r="U14" s="9"/>
      <c r="V14" s="9"/>
      <c r="W14" s="9"/>
      <c r="X14" s="9"/>
      <c r="Y14" s="9"/>
      <c r="Z14" s="9"/>
      <c r="AA14" s="9"/>
      <c r="AB14" s="9"/>
      <c r="AC14" s="9"/>
      <c r="AD14" s="1683">
        <v>5</v>
      </c>
      <c r="AE14" s="1681" t="s">
        <v>46</v>
      </c>
      <c r="AF14" s="288"/>
      <c r="AG14" s="76"/>
      <c r="AH14" s="293">
        <f t="shared" si="5"/>
        <v>0</v>
      </c>
      <c r="AI14" s="293">
        <f t="shared" si="1"/>
        <v>0</v>
      </c>
      <c r="AJ14" s="293">
        <f t="shared" si="1"/>
        <v>0</v>
      </c>
      <c r="AK14" s="293"/>
      <c r="AL14" s="293"/>
      <c r="AM14" s="293"/>
      <c r="AN14" s="293"/>
      <c r="AO14" s="94"/>
    </row>
    <row r="15" spans="1:41" ht="20.45" customHeight="1" x14ac:dyDescent="0.2">
      <c r="A15" s="1707"/>
      <c r="B15" s="1718"/>
      <c r="C15" s="45"/>
      <c r="D15" s="239">
        <f>'Team 1'!D15</f>
        <v>0</v>
      </c>
      <c r="E15" s="723"/>
      <c r="F15" s="723"/>
      <c r="G15" s="723"/>
      <c r="H15" s="839"/>
      <c r="I15" s="252" t="str">
        <f t="shared" si="2"/>
        <v xml:space="preserve"> </v>
      </c>
      <c r="J15" s="24" t="str">
        <f t="shared" si="3"/>
        <v>,</v>
      </c>
      <c r="K15" s="57">
        <f t="shared" si="0"/>
        <v>0</v>
      </c>
      <c r="L15" s="30" t="str">
        <f t="shared" si="4"/>
        <v>000100</v>
      </c>
      <c r="M15" s="51">
        <f t="shared" si="7"/>
        <v>0</v>
      </c>
      <c r="N15" s="1692"/>
      <c r="O15" s="1692"/>
      <c r="P15" s="1694"/>
      <c r="Q15" s="9"/>
      <c r="R15" s="9"/>
      <c r="S15" s="9"/>
      <c r="T15" s="9"/>
      <c r="U15" s="9"/>
      <c r="V15" s="9"/>
      <c r="W15" s="9"/>
      <c r="X15" s="9"/>
      <c r="Y15" s="9"/>
      <c r="Z15" s="9"/>
      <c r="AA15" s="9"/>
      <c r="AB15" s="9"/>
      <c r="AC15" s="9"/>
      <c r="AD15" s="1683"/>
      <c r="AE15" s="1682"/>
      <c r="AF15" s="289"/>
      <c r="AG15" s="77"/>
      <c r="AH15" s="293">
        <f t="shared" si="5"/>
        <v>0</v>
      </c>
      <c r="AI15" s="293">
        <f t="shared" si="1"/>
        <v>0</v>
      </c>
      <c r="AJ15" s="293">
        <f t="shared" si="1"/>
        <v>0</v>
      </c>
      <c r="AK15" s="293"/>
      <c r="AL15" s="293"/>
      <c r="AM15" s="293"/>
      <c r="AN15" s="293"/>
      <c r="AO15" s="94"/>
    </row>
    <row r="16" spans="1:41" ht="20.45" customHeight="1" x14ac:dyDescent="0.2">
      <c r="A16" s="1707"/>
      <c r="B16" s="1718"/>
      <c r="C16" s="45"/>
      <c r="D16" s="239">
        <f>'Team 1'!D16</f>
        <v>0</v>
      </c>
      <c r="E16" s="723"/>
      <c r="F16" s="723"/>
      <c r="G16" s="723"/>
      <c r="H16" s="839"/>
      <c r="I16" s="252" t="str">
        <f t="shared" si="2"/>
        <v xml:space="preserve"> </v>
      </c>
      <c r="J16" s="24" t="str">
        <f t="shared" si="3"/>
        <v>,</v>
      </c>
      <c r="K16" s="57">
        <f t="shared" si="0"/>
        <v>0</v>
      </c>
      <c r="L16" s="30" t="str">
        <f t="shared" si="4"/>
        <v>000100</v>
      </c>
      <c r="M16" s="51">
        <f t="shared" si="7"/>
        <v>0</v>
      </c>
      <c r="N16" s="1692"/>
      <c r="O16" s="1692"/>
      <c r="P16" s="1694"/>
      <c r="Q16" s="9"/>
      <c r="R16" s="9"/>
      <c r="S16" s="9"/>
      <c r="T16" s="9"/>
      <c r="U16" s="9"/>
      <c r="V16" s="9"/>
      <c r="W16" s="9"/>
      <c r="X16" s="9"/>
      <c r="Y16" s="9"/>
      <c r="Z16" s="9"/>
      <c r="AA16" s="9"/>
      <c r="AB16" s="9"/>
      <c r="AC16" s="9"/>
      <c r="AD16" s="1683"/>
      <c r="AE16" s="1682"/>
      <c r="AF16" s="289"/>
      <c r="AG16" s="77"/>
      <c r="AH16" s="293">
        <f t="shared" si="5"/>
        <v>0</v>
      </c>
      <c r="AI16" s="293">
        <f t="shared" si="1"/>
        <v>0</v>
      </c>
      <c r="AJ16" s="293">
        <f t="shared" si="1"/>
        <v>0</v>
      </c>
      <c r="AK16" s="293"/>
      <c r="AL16" s="293"/>
      <c r="AM16" s="293"/>
      <c r="AN16" s="293"/>
      <c r="AO16" s="94"/>
    </row>
    <row r="17" spans="1:41" ht="20.45" customHeight="1" thickBot="1" x14ac:dyDescent="0.25">
      <c r="A17" s="1708"/>
      <c r="B17" s="1718"/>
      <c r="C17" s="45"/>
      <c r="D17" s="239">
        <f>'Team 1'!D17</f>
        <v>0</v>
      </c>
      <c r="E17" s="723"/>
      <c r="F17" s="723"/>
      <c r="G17" s="723"/>
      <c r="H17" s="839"/>
      <c r="I17" s="252" t="str">
        <f t="shared" si="2"/>
        <v xml:space="preserve"> </v>
      </c>
      <c r="J17" s="24" t="str">
        <f t="shared" si="3"/>
        <v>,</v>
      </c>
      <c r="K17" s="57">
        <f t="shared" si="0"/>
        <v>0</v>
      </c>
      <c r="L17" s="30" t="str">
        <f t="shared" si="4"/>
        <v>000100</v>
      </c>
      <c r="M17" s="51">
        <f t="shared" si="7"/>
        <v>0</v>
      </c>
      <c r="N17" s="1693"/>
      <c r="O17" s="1693"/>
      <c r="P17" s="1694"/>
      <c r="Q17" s="9"/>
      <c r="R17" s="9"/>
      <c r="S17" s="9"/>
      <c r="T17" s="9"/>
      <c r="U17" s="9"/>
      <c r="V17" s="9"/>
      <c r="W17" s="9"/>
      <c r="X17" s="9"/>
      <c r="Y17" s="9"/>
      <c r="Z17" s="9"/>
      <c r="AA17" s="9"/>
      <c r="AB17" s="9"/>
      <c r="AC17" s="9"/>
      <c r="AD17" s="1683"/>
      <c r="AE17" s="1682"/>
      <c r="AF17" s="289"/>
      <c r="AG17" s="77"/>
      <c r="AH17" s="293">
        <f t="shared" si="5"/>
        <v>0</v>
      </c>
      <c r="AI17" s="293">
        <f t="shared" si="1"/>
        <v>0</v>
      </c>
      <c r="AJ17" s="293">
        <f t="shared" si="1"/>
        <v>0</v>
      </c>
      <c r="AK17" s="293"/>
      <c r="AL17" s="293"/>
      <c r="AM17" s="293"/>
      <c r="AN17" s="293"/>
      <c r="AO17" s="94"/>
    </row>
    <row r="18" spans="1:41" ht="20.45" customHeight="1" thickTop="1" x14ac:dyDescent="0.2">
      <c r="A18" s="1706">
        <v>6</v>
      </c>
      <c r="B18" s="1717" t="s">
        <v>47</v>
      </c>
      <c r="C18" s="44"/>
      <c r="D18" s="239">
        <f>'Team 1'!D18</f>
        <v>0</v>
      </c>
      <c r="E18" s="723"/>
      <c r="F18" s="723"/>
      <c r="G18" s="723"/>
      <c r="H18" s="839"/>
      <c r="I18" s="252" t="str">
        <f t="shared" si="2"/>
        <v xml:space="preserve"> </v>
      </c>
      <c r="J18" s="24" t="str">
        <f t="shared" si="3"/>
        <v>,</v>
      </c>
      <c r="K18" s="57">
        <f t="shared" si="0"/>
        <v>0</v>
      </c>
      <c r="L18" s="30" t="str">
        <f t="shared" si="4"/>
        <v>000100</v>
      </c>
      <c r="M18" s="51">
        <f t="shared" si="7"/>
        <v>0</v>
      </c>
      <c r="N18" s="1675" t="s">
        <v>2753</v>
      </c>
      <c r="O18" s="1678" t="s">
        <v>2754</v>
      </c>
      <c r="P18" s="1684" t="s">
        <v>2834</v>
      </c>
      <c r="Q18" s="9"/>
      <c r="R18" s="9"/>
      <c r="S18" s="9"/>
      <c r="T18" s="9"/>
      <c r="U18" s="9"/>
      <c r="V18" s="9"/>
      <c r="W18" s="9"/>
      <c r="X18" s="9"/>
      <c r="Y18" s="9"/>
      <c r="Z18" s="9"/>
      <c r="AA18" s="9"/>
      <c r="AB18" s="9"/>
      <c r="AC18" s="9"/>
      <c r="AD18" s="1683">
        <v>6</v>
      </c>
      <c r="AE18" s="1681" t="s">
        <v>47</v>
      </c>
      <c r="AF18" s="288"/>
      <c r="AG18" s="76"/>
      <c r="AH18" s="293">
        <f t="shared" si="5"/>
        <v>0</v>
      </c>
      <c r="AI18" s="293">
        <f t="shared" si="1"/>
        <v>0</v>
      </c>
      <c r="AJ18" s="293">
        <f t="shared" si="1"/>
        <v>0</v>
      </c>
      <c r="AK18" s="293"/>
      <c r="AL18" s="293"/>
      <c r="AM18" s="293"/>
      <c r="AN18" s="293"/>
      <c r="AO18" s="94"/>
    </row>
    <row r="19" spans="1:41" ht="20.45" customHeight="1" x14ac:dyDescent="0.2">
      <c r="A19" s="1707"/>
      <c r="B19" s="1718"/>
      <c r="C19" s="45"/>
      <c r="D19" s="239">
        <f>'Team 1'!D19</f>
        <v>0</v>
      </c>
      <c r="E19" s="723"/>
      <c r="F19" s="723"/>
      <c r="G19" s="723"/>
      <c r="H19" s="839"/>
      <c r="I19" s="252" t="str">
        <f t="shared" si="2"/>
        <v xml:space="preserve"> </v>
      </c>
      <c r="J19" s="24" t="str">
        <f t="shared" si="3"/>
        <v>,</v>
      </c>
      <c r="K19" s="57">
        <f t="shared" si="0"/>
        <v>0</v>
      </c>
      <c r="L19" s="30" t="str">
        <f t="shared" si="4"/>
        <v>000100</v>
      </c>
      <c r="M19" s="51">
        <f t="shared" si="7"/>
        <v>0</v>
      </c>
      <c r="N19" s="1676"/>
      <c r="O19" s="1679"/>
      <c r="P19" s="1684"/>
      <c r="Q19" s="9"/>
      <c r="R19" s="9"/>
      <c r="S19" s="9"/>
      <c r="T19" s="9"/>
      <c r="U19" s="9"/>
      <c r="V19" s="9"/>
      <c r="W19" s="9"/>
      <c r="X19" s="9"/>
      <c r="Y19" s="9"/>
      <c r="Z19" s="9"/>
      <c r="AA19" s="9"/>
      <c r="AB19" s="9"/>
      <c r="AC19" s="9"/>
      <c r="AD19" s="1683"/>
      <c r="AE19" s="1682"/>
      <c r="AF19" s="289"/>
      <c r="AG19" s="77"/>
      <c r="AH19" s="293">
        <f t="shared" si="5"/>
        <v>0</v>
      </c>
      <c r="AI19" s="293">
        <f t="shared" si="1"/>
        <v>0</v>
      </c>
      <c r="AJ19" s="293">
        <f t="shared" si="1"/>
        <v>0</v>
      </c>
      <c r="AK19" s="293"/>
      <c r="AL19" s="293"/>
      <c r="AM19" s="293"/>
      <c r="AN19" s="293"/>
      <c r="AO19" s="94"/>
    </row>
    <row r="20" spans="1:41" ht="20.45" customHeight="1" x14ac:dyDescent="0.2">
      <c r="A20" s="1707"/>
      <c r="B20" s="1718"/>
      <c r="C20" s="45"/>
      <c r="D20" s="239">
        <f>'Team 1'!D20</f>
        <v>0</v>
      </c>
      <c r="E20" s="723"/>
      <c r="F20" s="723"/>
      <c r="G20" s="723"/>
      <c r="H20" s="839"/>
      <c r="I20" s="252" t="str">
        <f t="shared" si="2"/>
        <v xml:space="preserve"> </v>
      </c>
      <c r="J20" s="24" t="str">
        <f t="shared" si="3"/>
        <v>,</v>
      </c>
      <c r="K20" s="57">
        <f t="shared" si="0"/>
        <v>0</v>
      </c>
      <c r="L20" s="30" t="str">
        <f t="shared" si="4"/>
        <v>000100</v>
      </c>
      <c r="M20" s="51">
        <f t="shared" si="7"/>
        <v>0</v>
      </c>
      <c r="N20" s="1676"/>
      <c r="O20" s="1679"/>
      <c r="P20" s="1684"/>
      <c r="Q20" s="9"/>
      <c r="R20" s="9"/>
      <c r="S20" s="9"/>
      <c r="T20" s="9"/>
      <c r="U20" s="9"/>
      <c r="V20" s="9"/>
      <c r="W20" s="9"/>
      <c r="X20" s="9"/>
      <c r="Y20" s="9"/>
      <c r="Z20" s="9"/>
      <c r="AA20" s="9"/>
      <c r="AB20" s="9"/>
      <c r="AC20" s="9"/>
      <c r="AD20" s="1683"/>
      <c r="AE20" s="1682"/>
      <c r="AF20" s="289"/>
      <c r="AG20" s="77"/>
      <c r="AH20" s="293">
        <f t="shared" si="5"/>
        <v>0</v>
      </c>
      <c r="AI20" s="293">
        <f t="shared" si="5"/>
        <v>0</v>
      </c>
      <c r="AJ20" s="293">
        <f t="shared" si="5"/>
        <v>0</v>
      </c>
      <c r="AK20" s="293"/>
      <c r="AL20" s="293"/>
      <c r="AM20" s="293"/>
      <c r="AN20" s="293"/>
      <c r="AO20" s="94"/>
    </row>
    <row r="21" spans="1:41" ht="20.45" customHeight="1" thickBot="1" x14ac:dyDescent="0.25">
      <c r="A21" s="1708"/>
      <c r="B21" s="1718"/>
      <c r="C21" s="45"/>
      <c r="D21" s="239">
        <f>'Team 1'!D21</f>
        <v>0</v>
      </c>
      <c r="E21" s="723"/>
      <c r="F21" s="723"/>
      <c r="G21" s="723"/>
      <c r="H21" s="839"/>
      <c r="I21" s="252" t="str">
        <f t="shared" si="2"/>
        <v xml:space="preserve"> </v>
      </c>
      <c r="J21" s="24" t="str">
        <f t="shared" si="3"/>
        <v>,</v>
      </c>
      <c r="K21" s="57">
        <f t="shared" si="0"/>
        <v>0</v>
      </c>
      <c r="L21" s="30" t="str">
        <f t="shared" si="4"/>
        <v>000100</v>
      </c>
      <c r="M21" s="51">
        <f t="shared" si="7"/>
        <v>0</v>
      </c>
      <c r="N21" s="1677"/>
      <c r="O21" s="1680"/>
      <c r="P21" s="1684"/>
      <c r="Q21" s="9"/>
      <c r="R21" s="9"/>
      <c r="S21" s="9"/>
      <c r="T21" s="9"/>
      <c r="U21" s="9"/>
      <c r="V21" s="9"/>
      <c r="W21" s="9"/>
      <c r="X21" s="9"/>
      <c r="Y21" s="9"/>
      <c r="Z21" s="9"/>
      <c r="AA21" s="9"/>
      <c r="AB21" s="9"/>
      <c r="AC21" s="9"/>
      <c r="AD21" s="1683"/>
      <c r="AE21" s="1682"/>
      <c r="AF21" s="289"/>
      <c r="AG21" s="77"/>
      <c r="AH21" s="293">
        <f t="shared" si="5"/>
        <v>0</v>
      </c>
      <c r="AI21" s="293">
        <f t="shared" si="5"/>
        <v>0</v>
      </c>
      <c r="AJ21" s="293">
        <f t="shared" si="5"/>
        <v>0</v>
      </c>
      <c r="AK21" s="293"/>
      <c r="AL21" s="293"/>
      <c r="AM21" s="293"/>
      <c r="AN21" s="293"/>
      <c r="AO21" s="94"/>
    </row>
    <row r="22" spans="1:41" ht="20.45" customHeight="1" thickTop="1" x14ac:dyDescent="0.2">
      <c r="A22" s="1719">
        <v>7</v>
      </c>
      <c r="B22" s="1715" t="s">
        <v>58</v>
      </c>
      <c r="C22" s="46"/>
      <c r="D22" s="239">
        <f>'Team 1'!D22</f>
        <v>0</v>
      </c>
      <c r="E22" s="723"/>
      <c r="F22" s="723"/>
      <c r="G22" s="723"/>
      <c r="H22" s="839"/>
      <c r="I22" s="252" t="str">
        <f t="shared" si="2"/>
        <v xml:space="preserve"> </v>
      </c>
      <c r="J22" s="24" t="str">
        <f t="shared" si="3"/>
        <v>,</v>
      </c>
      <c r="K22" s="57">
        <f t="shared" si="0"/>
        <v>0</v>
      </c>
      <c r="L22" s="30" t="str">
        <f t="shared" si="4"/>
        <v>000100</v>
      </c>
      <c r="M22" s="51">
        <f t="shared" ref="M22:M29" si="8">IF(K22=0,0,IF(K22&lt;9,"TOO YOUNG",IF(K22&lt;16,"OK","NOT ELIGIBLE")))</f>
        <v>0</v>
      </c>
      <c r="N22" s="1728" t="str">
        <f>'Gala Setup'!S4</f>
        <v>NASL.2018</v>
      </c>
      <c r="O22" s="1728"/>
      <c r="P22" s="1728"/>
      <c r="Q22" s="9"/>
      <c r="R22" s="9"/>
      <c r="S22" s="9"/>
      <c r="T22" s="9"/>
      <c r="U22" s="9"/>
      <c r="V22" s="9"/>
      <c r="W22" s="9"/>
      <c r="X22" s="9"/>
      <c r="Y22" s="9"/>
      <c r="Z22" s="9"/>
      <c r="AA22" s="9"/>
      <c r="AB22" s="9"/>
      <c r="AC22" s="9"/>
      <c r="AD22" s="1683">
        <v>7</v>
      </c>
      <c r="AE22" s="1681" t="s">
        <v>58</v>
      </c>
      <c r="AF22" s="288"/>
      <c r="AG22" s="76"/>
      <c r="AH22" s="293">
        <f t="shared" si="5"/>
        <v>0</v>
      </c>
      <c r="AI22" s="293">
        <f t="shared" si="5"/>
        <v>0</v>
      </c>
      <c r="AJ22" s="293">
        <f t="shared" si="5"/>
        <v>0</v>
      </c>
      <c r="AK22" s="293"/>
      <c r="AL22" s="293"/>
      <c r="AM22" s="293"/>
      <c r="AN22" s="293"/>
      <c r="AO22" s="94"/>
    </row>
    <row r="23" spans="1:41" ht="20.45" customHeight="1" x14ac:dyDescent="0.2">
      <c r="A23" s="1720"/>
      <c r="B23" s="1716"/>
      <c r="C23" s="43"/>
      <c r="D23" s="239">
        <f>'Team 1'!D23</f>
        <v>0</v>
      </c>
      <c r="E23" s="723"/>
      <c r="F23" s="723"/>
      <c r="G23" s="723"/>
      <c r="H23" s="839"/>
      <c r="I23" s="252" t="str">
        <f t="shared" si="2"/>
        <v xml:space="preserve"> </v>
      </c>
      <c r="J23" s="24" t="str">
        <f t="shared" si="3"/>
        <v>,</v>
      </c>
      <c r="K23" s="57">
        <f t="shared" si="0"/>
        <v>0</v>
      </c>
      <c r="L23" s="30" t="str">
        <f t="shared" si="4"/>
        <v>000100</v>
      </c>
      <c r="M23" s="51">
        <f t="shared" si="8"/>
        <v>0</v>
      </c>
      <c r="N23" s="1728"/>
      <c r="O23" s="1728"/>
      <c r="P23" s="1728"/>
      <c r="Q23" s="9"/>
      <c r="R23" s="9"/>
      <c r="S23" s="9"/>
      <c r="T23" s="9"/>
      <c r="U23" s="9"/>
      <c r="V23" s="9"/>
      <c r="W23" s="9"/>
      <c r="X23" s="9"/>
      <c r="Y23" s="9"/>
      <c r="Z23" s="9"/>
      <c r="AA23" s="9"/>
      <c r="AB23" s="9"/>
      <c r="AC23" s="9"/>
      <c r="AD23" s="1683"/>
      <c r="AE23" s="1682"/>
      <c r="AF23" s="289"/>
      <c r="AG23" s="77"/>
      <c r="AH23" s="293">
        <f t="shared" si="5"/>
        <v>0</v>
      </c>
      <c r="AI23" s="293">
        <f t="shared" si="5"/>
        <v>0</v>
      </c>
      <c r="AJ23" s="293">
        <f t="shared" si="5"/>
        <v>0</v>
      </c>
      <c r="AK23" s="293"/>
      <c r="AL23" s="293"/>
      <c r="AM23" s="293"/>
      <c r="AN23" s="293"/>
      <c r="AO23" s="94"/>
    </row>
    <row r="24" spans="1:41" ht="20.45" customHeight="1" x14ac:dyDescent="0.2">
      <c r="A24" s="1720"/>
      <c r="B24" s="1716"/>
      <c r="C24" s="43"/>
      <c r="D24" s="239">
        <f>'Team 1'!D24</f>
        <v>0</v>
      </c>
      <c r="E24" s="723"/>
      <c r="F24" s="723"/>
      <c r="G24" s="723"/>
      <c r="H24" s="839"/>
      <c r="I24" s="252" t="str">
        <f t="shared" si="2"/>
        <v xml:space="preserve"> </v>
      </c>
      <c r="J24" s="24" t="str">
        <f t="shared" si="3"/>
        <v>,</v>
      </c>
      <c r="K24" s="57">
        <f t="shared" si="0"/>
        <v>0</v>
      </c>
      <c r="L24" s="30" t="str">
        <f t="shared" si="4"/>
        <v>000100</v>
      </c>
      <c r="M24" s="51">
        <f t="shared" si="8"/>
        <v>0</v>
      </c>
      <c r="N24" s="384"/>
      <c r="O24" s="94"/>
      <c r="P24" s="94"/>
      <c r="Q24" s="9"/>
      <c r="R24" s="9"/>
      <c r="S24" s="9"/>
      <c r="T24" s="9"/>
      <c r="U24" s="9"/>
      <c r="V24" s="9"/>
      <c r="W24" s="9"/>
      <c r="X24" s="9"/>
      <c r="Y24" s="9"/>
      <c r="Z24" s="9"/>
      <c r="AA24" s="9"/>
      <c r="AB24" s="9"/>
      <c r="AC24" s="9"/>
      <c r="AD24" s="1683"/>
      <c r="AE24" s="1682"/>
      <c r="AF24" s="289"/>
      <c r="AG24" s="77"/>
      <c r="AH24" s="293">
        <f t="shared" si="5"/>
        <v>0</v>
      </c>
      <c r="AI24" s="293">
        <f t="shared" si="5"/>
        <v>0</v>
      </c>
      <c r="AJ24" s="293">
        <f t="shared" si="5"/>
        <v>0</v>
      </c>
      <c r="AK24" s="293"/>
      <c r="AL24" s="293"/>
      <c r="AM24" s="293"/>
      <c r="AN24" s="293"/>
      <c r="AO24" s="94"/>
    </row>
    <row r="25" spans="1:41" ht="20.45" customHeight="1" x14ac:dyDescent="0.2">
      <c r="A25" s="1721"/>
      <c r="B25" s="1716"/>
      <c r="C25" s="43"/>
      <c r="D25" s="239">
        <f>'Team 1'!D25</f>
        <v>0</v>
      </c>
      <c r="E25" s="723"/>
      <c r="F25" s="723"/>
      <c r="G25" s="723"/>
      <c r="H25" s="839"/>
      <c r="I25" s="252" t="str">
        <f t="shared" si="2"/>
        <v xml:space="preserve"> </v>
      </c>
      <c r="J25" s="24" t="str">
        <f t="shared" si="3"/>
        <v>,</v>
      </c>
      <c r="K25" s="57">
        <f t="shared" si="0"/>
        <v>0</v>
      </c>
      <c r="L25" s="30" t="str">
        <f t="shared" si="4"/>
        <v>000100</v>
      </c>
      <c r="M25" s="51">
        <f t="shared" si="8"/>
        <v>0</v>
      </c>
      <c r="N25" s="384"/>
      <c r="O25" s="94"/>
      <c r="P25" s="94"/>
      <c r="Q25" s="9"/>
      <c r="R25" s="9"/>
      <c r="S25" s="9"/>
      <c r="T25" s="9"/>
      <c r="U25" s="9"/>
      <c r="V25" s="9"/>
      <c r="W25" s="9"/>
      <c r="X25" s="9"/>
      <c r="Y25" s="9"/>
      <c r="Z25" s="9"/>
      <c r="AA25" s="9"/>
      <c r="AB25" s="9"/>
      <c r="AC25" s="9"/>
      <c r="AD25" s="1683"/>
      <c r="AE25" s="1682"/>
      <c r="AF25" s="289"/>
      <c r="AG25" s="77"/>
      <c r="AH25" s="293">
        <f t="shared" si="5"/>
        <v>0</v>
      </c>
      <c r="AI25" s="293">
        <f t="shared" si="5"/>
        <v>0</v>
      </c>
      <c r="AJ25" s="293">
        <f t="shared" si="5"/>
        <v>0</v>
      </c>
      <c r="AK25" s="293"/>
      <c r="AL25" s="293"/>
      <c r="AM25" s="293"/>
      <c r="AN25" s="293"/>
      <c r="AO25" s="94"/>
    </row>
    <row r="26" spans="1:41" ht="20.45" customHeight="1" x14ac:dyDescent="0.2">
      <c r="A26" s="1719">
        <v>8</v>
      </c>
      <c r="B26" s="1715" t="s">
        <v>59</v>
      </c>
      <c r="C26" s="46"/>
      <c r="D26" s="239">
        <f>'Team 1'!D26</f>
        <v>0</v>
      </c>
      <c r="E26" s="723"/>
      <c r="F26" s="723"/>
      <c r="G26" s="723"/>
      <c r="H26" s="839"/>
      <c r="I26" s="252" t="str">
        <f t="shared" si="2"/>
        <v xml:space="preserve"> </v>
      </c>
      <c r="J26" s="24" t="str">
        <f t="shared" si="3"/>
        <v>,</v>
      </c>
      <c r="K26" s="57">
        <f t="shared" si="0"/>
        <v>0</v>
      </c>
      <c r="L26" s="30" t="str">
        <f t="shared" si="4"/>
        <v>000100</v>
      </c>
      <c r="M26" s="50">
        <f t="shared" si="8"/>
        <v>0</v>
      </c>
      <c r="N26" s="21"/>
      <c r="O26" s="94"/>
      <c r="P26" s="94"/>
      <c r="Q26" s="9"/>
      <c r="R26" s="9"/>
      <c r="S26" s="9"/>
      <c r="T26" s="9"/>
      <c r="U26" s="9"/>
      <c r="V26" s="9"/>
      <c r="W26" s="9"/>
      <c r="X26" s="9"/>
      <c r="Y26" s="9"/>
      <c r="Z26" s="9"/>
      <c r="AA26" s="9"/>
      <c r="AB26" s="9"/>
      <c r="AC26" s="9"/>
      <c r="AD26" s="1683">
        <v>8</v>
      </c>
      <c r="AE26" s="1681" t="s">
        <v>59</v>
      </c>
      <c r="AF26" s="288"/>
      <c r="AG26" s="76"/>
      <c r="AH26" s="293">
        <f t="shared" si="5"/>
        <v>0</v>
      </c>
      <c r="AI26" s="293">
        <f t="shared" si="5"/>
        <v>0</v>
      </c>
      <c r="AJ26" s="293">
        <f t="shared" si="5"/>
        <v>0</v>
      </c>
      <c r="AK26" s="293"/>
      <c r="AL26" s="293"/>
      <c r="AM26" s="293"/>
      <c r="AN26" s="293"/>
      <c r="AO26" s="94"/>
    </row>
    <row r="27" spans="1:41" ht="20.45" customHeight="1" x14ac:dyDescent="0.2">
      <c r="A27" s="1720"/>
      <c r="B27" s="1716"/>
      <c r="C27" s="43"/>
      <c r="D27" s="239">
        <f>'Team 1'!D27</f>
        <v>0</v>
      </c>
      <c r="E27" s="723"/>
      <c r="F27" s="723"/>
      <c r="G27" s="723"/>
      <c r="H27" s="839"/>
      <c r="I27" s="252" t="str">
        <f t="shared" si="2"/>
        <v xml:space="preserve"> </v>
      </c>
      <c r="J27" s="24" t="str">
        <f t="shared" si="3"/>
        <v>,</v>
      </c>
      <c r="K27" s="57">
        <f t="shared" si="0"/>
        <v>0</v>
      </c>
      <c r="L27" s="30" t="str">
        <f t="shared" si="4"/>
        <v>000100</v>
      </c>
      <c r="M27" s="50">
        <f t="shared" si="8"/>
        <v>0</v>
      </c>
      <c r="N27" s="21"/>
      <c r="O27" s="94"/>
      <c r="P27" s="94"/>
      <c r="Q27" s="9"/>
      <c r="R27" s="9"/>
      <c r="S27" s="9"/>
      <c r="T27" s="9"/>
      <c r="U27" s="9"/>
      <c r="V27" s="9"/>
      <c r="W27" s="9"/>
      <c r="X27" s="9"/>
      <c r="Y27" s="9"/>
      <c r="Z27" s="9"/>
      <c r="AA27" s="9"/>
      <c r="AB27" s="9"/>
      <c r="AC27" s="9"/>
      <c r="AD27" s="1683"/>
      <c r="AE27" s="1682"/>
      <c r="AF27" s="289"/>
      <c r="AG27" s="77"/>
      <c r="AH27" s="293">
        <f t="shared" si="5"/>
        <v>0</v>
      </c>
      <c r="AI27" s="293">
        <f t="shared" si="5"/>
        <v>0</v>
      </c>
      <c r="AJ27" s="293">
        <f t="shared" si="5"/>
        <v>0</v>
      </c>
      <c r="AK27" s="293"/>
      <c r="AL27" s="293"/>
      <c r="AM27" s="293"/>
      <c r="AN27" s="293"/>
      <c r="AO27" s="94"/>
    </row>
    <row r="28" spans="1:41" ht="20.45" customHeight="1" x14ac:dyDescent="0.2">
      <c r="A28" s="1720"/>
      <c r="B28" s="1716"/>
      <c r="C28" s="43"/>
      <c r="D28" s="239">
        <f>'Team 1'!D28</f>
        <v>0</v>
      </c>
      <c r="E28" s="723"/>
      <c r="F28" s="723"/>
      <c r="G28" s="723"/>
      <c r="H28" s="839"/>
      <c r="I28" s="252" t="str">
        <f t="shared" si="2"/>
        <v xml:space="preserve"> </v>
      </c>
      <c r="J28" s="24" t="str">
        <f t="shared" si="3"/>
        <v>,</v>
      </c>
      <c r="K28" s="57">
        <f t="shared" si="0"/>
        <v>0</v>
      </c>
      <c r="L28" s="30" t="str">
        <f t="shared" si="4"/>
        <v>000100</v>
      </c>
      <c r="M28" s="50">
        <f t="shared" si="8"/>
        <v>0</v>
      </c>
      <c r="N28" s="21"/>
      <c r="O28" s="94"/>
      <c r="P28" s="94"/>
      <c r="Q28" s="9"/>
      <c r="R28" s="9"/>
      <c r="S28" s="9"/>
      <c r="T28" s="9"/>
      <c r="U28" s="9"/>
      <c r="V28" s="9"/>
      <c r="W28" s="9"/>
      <c r="X28" s="9"/>
      <c r="Y28" s="9"/>
      <c r="Z28" s="9"/>
      <c r="AA28" s="9"/>
      <c r="AB28" s="9"/>
      <c r="AC28" s="9"/>
      <c r="AD28" s="1683"/>
      <c r="AE28" s="1682"/>
      <c r="AF28" s="289"/>
      <c r="AG28" s="77"/>
      <c r="AH28" s="293">
        <f t="shared" si="5"/>
        <v>0</v>
      </c>
      <c r="AI28" s="293">
        <f t="shared" si="5"/>
        <v>0</v>
      </c>
      <c r="AJ28" s="293">
        <f t="shared" si="5"/>
        <v>0</v>
      </c>
      <c r="AK28" s="293"/>
      <c r="AL28" s="293"/>
      <c r="AM28" s="293"/>
      <c r="AN28" s="293"/>
      <c r="AO28" s="94"/>
    </row>
    <row r="29" spans="1:41" ht="20.45" customHeight="1" x14ac:dyDescent="0.2">
      <c r="A29" s="1721"/>
      <c r="B29" s="1716"/>
      <c r="C29" s="43"/>
      <c r="D29" s="239">
        <f>'Team 1'!D29</f>
        <v>0</v>
      </c>
      <c r="E29" s="724"/>
      <c r="F29" s="723"/>
      <c r="G29" s="723"/>
      <c r="H29" s="839"/>
      <c r="I29" s="252" t="str">
        <f t="shared" si="2"/>
        <v xml:space="preserve"> </v>
      </c>
      <c r="J29" s="24" t="str">
        <f t="shared" si="3"/>
        <v>,</v>
      </c>
      <c r="K29" s="57">
        <f t="shared" si="0"/>
        <v>0</v>
      </c>
      <c r="L29" s="30" t="str">
        <f t="shared" si="4"/>
        <v>000100</v>
      </c>
      <c r="M29" s="50">
        <f t="shared" si="8"/>
        <v>0</v>
      </c>
      <c r="N29" s="21"/>
      <c r="O29" s="94"/>
      <c r="P29" s="94"/>
      <c r="Q29" s="9"/>
      <c r="R29" s="9"/>
      <c r="S29" s="9"/>
      <c r="T29" s="9"/>
      <c r="U29" s="9"/>
      <c r="V29" s="9"/>
      <c r="W29" s="9"/>
      <c r="X29" s="9"/>
      <c r="Y29" s="9"/>
      <c r="Z29" s="9"/>
      <c r="AA29" s="9"/>
      <c r="AB29" s="9"/>
      <c r="AC29" s="9"/>
      <c r="AD29" s="1683"/>
      <c r="AE29" s="1682"/>
      <c r="AF29" s="289"/>
      <c r="AG29" s="77"/>
      <c r="AH29" s="293">
        <f t="shared" si="5"/>
        <v>0</v>
      </c>
      <c r="AI29" s="293">
        <f t="shared" si="5"/>
        <v>0</v>
      </c>
      <c r="AJ29" s="293">
        <f t="shared" si="5"/>
        <v>0</v>
      </c>
      <c r="AK29" s="293"/>
      <c r="AL29" s="293"/>
      <c r="AM29" s="293"/>
      <c r="AN29" s="293"/>
      <c r="AO29" s="94"/>
    </row>
    <row r="30" spans="1:41" ht="20.45" customHeight="1" x14ac:dyDescent="0.2">
      <c r="A30" s="1709">
        <v>9</v>
      </c>
      <c r="B30" s="1710" t="s">
        <v>72</v>
      </c>
      <c r="C30" s="47"/>
      <c r="D30" s="239">
        <f>'Team 1'!D30</f>
        <v>0</v>
      </c>
      <c r="E30" s="723"/>
      <c r="F30" s="723"/>
      <c r="G30" s="723"/>
      <c r="H30" s="839"/>
      <c r="I30" s="252" t="str">
        <f t="shared" si="2"/>
        <v xml:space="preserve"> </v>
      </c>
      <c r="J30" s="24" t="str">
        <f t="shared" si="3"/>
        <v>,</v>
      </c>
      <c r="K30" s="57">
        <f t="shared" si="0"/>
        <v>0</v>
      </c>
      <c r="L30" s="30" t="str">
        <f t="shared" si="4"/>
        <v>000100</v>
      </c>
      <c r="M30" s="31">
        <f t="shared" ref="M30:M37" si="9">IF(K30=0,0,IF(K30&lt;9,"TOO YOUNG",IF(K30&lt;60,"OK","BIT OLD MAYBE")))</f>
        <v>0</v>
      </c>
      <c r="N30" s="21"/>
      <c r="O30" s="94"/>
      <c r="P30" s="94"/>
      <c r="Q30" s="9"/>
      <c r="R30" s="9"/>
      <c r="S30" s="9"/>
      <c r="T30" s="9"/>
      <c r="U30" s="9"/>
      <c r="V30" s="9"/>
      <c r="W30" s="9"/>
      <c r="X30" s="9"/>
      <c r="Y30" s="9"/>
      <c r="Z30" s="9"/>
      <c r="AA30" s="9"/>
      <c r="AB30" s="9"/>
      <c r="AC30" s="9"/>
      <c r="AD30" s="1683">
        <v>9</v>
      </c>
      <c r="AE30" s="1681" t="s">
        <v>72</v>
      </c>
      <c r="AF30" s="288"/>
      <c r="AG30" s="76"/>
      <c r="AH30" s="293">
        <f t="shared" si="5"/>
        <v>0</v>
      </c>
      <c r="AI30" s="293">
        <f t="shared" si="5"/>
        <v>0</v>
      </c>
      <c r="AJ30" s="293">
        <f t="shared" si="5"/>
        <v>0</v>
      </c>
      <c r="AK30" s="293"/>
      <c r="AL30" s="293"/>
      <c r="AM30" s="293"/>
      <c r="AN30" s="293"/>
      <c r="AO30" s="94"/>
    </row>
    <row r="31" spans="1:41" ht="20.45" customHeight="1" x14ac:dyDescent="0.2">
      <c r="A31" s="1709"/>
      <c r="B31" s="1711"/>
      <c r="C31" s="48"/>
      <c r="D31" s="239">
        <f>'Team 1'!D31</f>
        <v>0</v>
      </c>
      <c r="E31" s="723"/>
      <c r="F31" s="723"/>
      <c r="G31" s="723"/>
      <c r="H31" s="839"/>
      <c r="I31" s="252" t="str">
        <f t="shared" si="2"/>
        <v xml:space="preserve"> </v>
      </c>
      <c r="J31" s="24" t="str">
        <f t="shared" si="3"/>
        <v>,</v>
      </c>
      <c r="K31" s="57">
        <f t="shared" si="0"/>
        <v>0</v>
      </c>
      <c r="L31" s="30" t="str">
        <f t="shared" si="4"/>
        <v>000100</v>
      </c>
      <c r="M31" s="31">
        <f t="shared" si="9"/>
        <v>0</v>
      </c>
      <c r="N31" s="21"/>
      <c r="O31" s="94"/>
      <c r="P31" s="94"/>
      <c r="Q31" s="9"/>
      <c r="R31" s="9"/>
      <c r="S31" s="9"/>
      <c r="T31" s="9"/>
      <c r="U31" s="9"/>
      <c r="V31" s="9"/>
      <c r="W31" s="9"/>
      <c r="X31" s="9"/>
      <c r="Y31" s="9"/>
      <c r="Z31" s="9"/>
      <c r="AA31" s="9"/>
      <c r="AB31" s="9"/>
      <c r="AC31" s="9"/>
      <c r="AD31" s="1683"/>
      <c r="AE31" s="1682"/>
      <c r="AF31" s="289"/>
      <c r="AG31" s="77"/>
      <c r="AH31" s="293">
        <f t="shared" si="5"/>
        <v>0</v>
      </c>
      <c r="AI31" s="293">
        <f t="shared" si="5"/>
        <v>0</v>
      </c>
      <c r="AJ31" s="293">
        <f t="shared" si="5"/>
        <v>0</v>
      </c>
      <c r="AK31" s="293"/>
      <c r="AL31" s="293"/>
      <c r="AM31" s="293"/>
      <c r="AN31" s="293"/>
      <c r="AO31" s="94"/>
    </row>
    <row r="32" spans="1:41" ht="20.45" customHeight="1" x14ac:dyDescent="0.2">
      <c r="A32" s="1709"/>
      <c r="B32" s="1711"/>
      <c r="C32" s="48"/>
      <c r="D32" s="239">
        <f>'Team 1'!D32</f>
        <v>0</v>
      </c>
      <c r="E32" s="723"/>
      <c r="F32" s="723"/>
      <c r="G32" s="723"/>
      <c r="H32" s="839"/>
      <c r="I32" s="252" t="str">
        <f t="shared" si="2"/>
        <v xml:space="preserve"> </v>
      </c>
      <c r="J32" s="24" t="str">
        <f t="shared" si="3"/>
        <v>,</v>
      </c>
      <c r="K32" s="57">
        <f t="shared" si="0"/>
        <v>0</v>
      </c>
      <c r="L32" s="30" t="str">
        <f t="shared" si="4"/>
        <v>000100</v>
      </c>
      <c r="M32" s="31">
        <f t="shared" si="9"/>
        <v>0</v>
      </c>
      <c r="N32" s="21"/>
      <c r="O32" s="94"/>
      <c r="P32" s="94"/>
      <c r="Q32" s="9"/>
      <c r="R32" s="9"/>
      <c r="S32" s="9"/>
      <c r="T32" s="9"/>
      <c r="U32" s="9"/>
      <c r="V32" s="9"/>
      <c r="W32" s="9"/>
      <c r="X32" s="9"/>
      <c r="Y32" s="9"/>
      <c r="Z32" s="9"/>
      <c r="AA32" s="9"/>
      <c r="AB32" s="9"/>
      <c r="AC32" s="9"/>
      <c r="AD32" s="1683"/>
      <c r="AE32" s="1682"/>
      <c r="AF32" s="289"/>
      <c r="AG32" s="77"/>
      <c r="AH32" s="293">
        <f t="shared" si="5"/>
        <v>0</v>
      </c>
      <c r="AI32" s="293">
        <f t="shared" si="5"/>
        <v>0</v>
      </c>
      <c r="AJ32" s="293">
        <f t="shared" si="5"/>
        <v>0</v>
      </c>
      <c r="AK32" s="293"/>
      <c r="AL32" s="293"/>
      <c r="AM32" s="293"/>
      <c r="AN32" s="293"/>
      <c r="AO32" s="94"/>
    </row>
    <row r="33" spans="1:41" ht="20.45" customHeight="1" x14ac:dyDescent="0.2">
      <c r="A33" s="1709"/>
      <c r="B33" s="1711"/>
      <c r="C33" s="48"/>
      <c r="D33" s="239">
        <f>'Team 1'!D33</f>
        <v>0</v>
      </c>
      <c r="E33" s="723"/>
      <c r="F33" s="723"/>
      <c r="G33" s="723"/>
      <c r="H33" s="839"/>
      <c r="I33" s="252" t="str">
        <f t="shared" si="2"/>
        <v xml:space="preserve"> </v>
      </c>
      <c r="J33" s="24" t="str">
        <f t="shared" si="3"/>
        <v>,</v>
      </c>
      <c r="K33" s="57">
        <f t="shared" si="0"/>
        <v>0</v>
      </c>
      <c r="L33" s="30" t="str">
        <f t="shared" si="4"/>
        <v>000100</v>
      </c>
      <c r="M33" s="31">
        <f t="shared" si="9"/>
        <v>0</v>
      </c>
      <c r="N33" s="21"/>
      <c r="O33" s="94"/>
      <c r="P33" s="94"/>
      <c r="Q33" s="9"/>
      <c r="R33" s="9"/>
      <c r="S33" s="9"/>
      <c r="T33" s="9"/>
      <c r="U33" s="9"/>
      <c r="V33" s="9"/>
      <c r="W33" s="9"/>
      <c r="X33" s="9"/>
      <c r="Y33" s="9"/>
      <c r="Z33" s="9"/>
      <c r="AA33" s="9"/>
      <c r="AB33" s="9"/>
      <c r="AC33" s="9"/>
      <c r="AD33" s="1683"/>
      <c r="AE33" s="1682"/>
      <c r="AF33" s="289"/>
      <c r="AG33" s="77"/>
      <c r="AH33" s="293">
        <f t="shared" si="5"/>
        <v>0</v>
      </c>
      <c r="AI33" s="293">
        <f t="shared" si="5"/>
        <v>0</v>
      </c>
      <c r="AJ33" s="293">
        <f t="shared" si="5"/>
        <v>0</v>
      </c>
      <c r="AK33" s="293"/>
      <c r="AL33" s="293"/>
      <c r="AM33" s="293"/>
      <c r="AN33" s="293"/>
      <c r="AO33" s="94"/>
    </row>
    <row r="34" spans="1:41" ht="20.45" customHeight="1" x14ac:dyDescent="0.2">
      <c r="A34" s="1709">
        <v>10</v>
      </c>
      <c r="B34" s="1710" t="s">
        <v>73</v>
      </c>
      <c r="C34" s="47"/>
      <c r="D34" s="239">
        <f>'Team 1'!D34</f>
        <v>0</v>
      </c>
      <c r="E34" s="723"/>
      <c r="F34" s="723"/>
      <c r="G34" s="723"/>
      <c r="H34" s="839"/>
      <c r="I34" s="252" t="str">
        <f t="shared" si="2"/>
        <v xml:space="preserve"> </v>
      </c>
      <c r="J34" s="24" t="str">
        <f t="shared" si="3"/>
        <v>,</v>
      </c>
      <c r="K34" s="57">
        <f t="shared" si="0"/>
        <v>0</v>
      </c>
      <c r="L34" s="30" t="str">
        <f t="shared" si="4"/>
        <v>000100</v>
      </c>
      <c r="M34" s="31">
        <f t="shared" si="9"/>
        <v>0</v>
      </c>
      <c r="N34" s="21"/>
      <c r="O34" s="94"/>
      <c r="P34" s="94"/>
      <c r="Q34" s="9"/>
      <c r="R34" s="9"/>
      <c r="S34" s="9"/>
      <c r="T34" s="9"/>
      <c r="U34" s="9"/>
      <c r="V34" s="9"/>
      <c r="W34" s="9"/>
      <c r="X34" s="9"/>
      <c r="Y34" s="9"/>
      <c r="Z34" s="9"/>
      <c r="AA34" s="9"/>
      <c r="AB34" s="9"/>
      <c r="AC34" s="9"/>
      <c r="AD34" s="1683">
        <v>10</v>
      </c>
      <c r="AE34" s="1681" t="s">
        <v>73</v>
      </c>
      <c r="AF34" s="288"/>
      <c r="AG34" s="76"/>
      <c r="AH34" s="293">
        <f t="shared" si="5"/>
        <v>0</v>
      </c>
      <c r="AI34" s="293">
        <f t="shared" si="5"/>
        <v>0</v>
      </c>
      <c r="AJ34" s="293">
        <f t="shared" si="5"/>
        <v>0</v>
      </c>
      <c r="AK34" s="293"/>
      <c r="AL34" s="293"/>
      <c r="AM34" s="293"/>
      <c r="AN34" s="293"/>
      <c r="AO34" s="94"/>
    </row>
    <row r="35" spans="1:41" ht="20.45" customHeight="1" x14ac:dyDescent="0.2">
      <c r="A35" s="1709"/>
      <c r="B35" s="1711"/>
      <c r="C35" s="48"/>
      <c r="D35" s="239">
        <f>'Team 1'!D35</f>
        <v>0</v>
      </c>
      <c r="E35" s="723"/>
      <c r="F35" s="723"/>
      <c r="G35" s="723"/>
      <c r="H35" s="839"/>
      <c r="I35" s="252" t="str">
        <f t="shared" si="2"/>
        <v xml:space="preserve"> </v>
      </c>
      <c r="J35" s="24" t="str">
        <f t="shared" si="3"/>
        <v>,</v>
      </c>
      <c r="K35" s="57">
        <f t="shared" si="0"/>
        <v>0</v>
      </c>
      <c r="L35" s="30" t="str">
        <f t="shared" si="4"/>
        <v>000100</v>
      </c>
      <c r="M35" s="31">
        <f t="shared" si="9"/>
        <v>0</v>
      </c>
      <c r="N35" s="9"/>
      <c r="O35" s="94"/>
      <c r="P35" s="94"/>
      <c r="Q35" s="9"/>
      <c r="R35" s="9"/>
      <c r="S35" s="9"/>
      <c r="T35" s="9"/>
      <c r="U35" s="9"/>
      <c r="V35" s="9"/>
      <c r="W35" s="9"/>
      <c r="X35" s="9"/>
      <c r="Y35" s="9"/>
      <c r="Z35" s="9"/>
      <c r="AA35" s="9"/>
      <c r="AB35" s="9"/>
      <c r="AC35" s="9"/>
      <c r="AD35" s="1683"/>
      <c r="AE35" s="1682"/>
      <c r="AF35" s="289"/>
      <c r="AG35" s="77"/>
      <c r="AH35" s="293">
        <f t="shared" si="5"/>
        <v>0</v>
      </c>
      <c r="AI35" s="293">
        <f t="shared" si="5"/>
        <v>0</v>
      </c>
      <c r="AJ35" s="293">
        <f t="shared" si="5"/>
        <v>0</v>
      </c>
      <c r="AK35" s="293"/>
      <c r="AL35" s="293"/>
      <c r="AM35" s="293"/>
      <c r="AN35" s="293"/>
      <c r="AO35" s="94"/>
    </row>
    <row r="36" spans="1:41" ht="20.45" customHeight="1" x14ac:dyDescent="0.2">
      <c r="A36" s="1709"/>
      <c r="B36" s="1711"/>
      <c r="C36" s="48"/>
      <c r="D36" s="239">
        <f>'Team 1'!D36</f>
        <v>0</v>
      </c>
      <c r="E36" s="723"/>
      <c r="F36" s="723"/>
      <c r="G36" s="723"/>
      <c r="H36" s="839"/>
      <c r="I36" s="252" t="str">
        <f t="shared" si="2"/>
        <v xml:space="preserve"> </v>
      </c>
      <c r="J36" s="24" t="str">
        <f t="shared" si="3"/>
        <v>,</v>
      </c>
      <c r="K36" s="57">
        <f t="shared" ref="K36:K67" si="10">IF(H36=0,0,IF(COUNTBLANK(H36)=1,"",ROUNDDOWN((K$2-H36)/365.25,0)))</f>
        <v>0</v>
      </c>
      <c r="L36" s="30" t="str">
        <f t="shared" si="4"/>
        <v>000100</v>
      </c>
      <c r="M36" s="31">
        <f t="shared" si="9"/>
        <v>0</v>
      </c>
      <c r="N36" s="9"/>
      <c r="O36" s="94"/>
      <c r="P36" s="94"/>
      <c r="Q36" s="9"/>
      <c r="R36" s="9"/>
      <c r="S36" s="9"/>
      <c r="T36" s="9"/>
      <c r="U36" s="9"/>
      <c r="V36" s="9"/>
      <c r="W36" s="9"/>
      <c r="X36" s="9"/>
      <c r="Y36" s="9"/>
      <c r="Z36" s="9"/>
      <c r="AA36" s="9"/>
      <c r="AB36" s="9"/>
      <c r="AC36" s="9"/>
      <c r="AD36" s="1683"/>
      <c r="AE36" s="1682"/>
      <c r="AF36" s="289"/>
      <c r="AG36" s="77"/>
      <c r="AH36" s="293">
        <f t="shared" si="5"/>
        <v>0</v>
      </c>
      <c r="AI36" s="293">
        <f t="shared" si="5"/>
        <v>0</v>
      </c>
      <c r="AJ36" s="293">
        <f t="shared" si="5"/>
        <v>0</v>
      </c>
      <c r="AK36" s="293"/>
      <c r="AL36" s="293"/>
      <c r="AM36" s="293"/>
      <c r="AN36" s="293"/>
      <c r="AO36" s="94"/>
    </row>
    <row r="37" spans="1:41" ht="20.45" customHeight="1" x14ac:dyDescent="0.2">
      <c r="A37" s="1709"/>
      <c r="B37" s="1711"/>
      <c r="C37" s="48"/>
      <c r="D37" s="239">
        <f>'Team 1'!D37</f>
        <v>0</v>
      </c>
      <c r="E37" s="723"/>
      <c r="F37" s="723"/>
      <c r="G37" s="723"/>
      <c r="H37" s="839"/>
      <c r="I37" s="252" t="str">
        <f t="shared" si="2"/>
        <v xml:space="preserve"> </v>
      </c>
      <c r="J37" s="24" t="str">
        <f t="shared" si="3"/>
        <v>,</v>
      </c>
      <c r="K37" s="57">
        <f t="shared" si="10"/>
        <v>0</v>
      </c>
      <c r="L37" s="30" t="str">
        <f t="shared" si="4"/>
        <v>000100</v>
      </c>
      <c r="M37" s="31">
        <f t="shared" si="9"/>
        <v>0</v>
      </c>
      <c r="N37" s="9"/>
      <c r="O37" s="94"/>
      <c r="P37" s="94"/>
      <c r="Q37" s="9"/>
      <c r="R37" s="9"/>
      <c r="S37" s="9"/>
      <c r="T37" s="9"/>
      <c r="U37" s="9"/>
      <c r="V37" s="9"/>
      <c r="W37" s="9"/>
      <c r="X37" s="9"/>
      <c r="Y37" s="9"/>
      <c r="Z37" s="9"/>
      <c r="AA37" s="9"/>
      <c r="AB37" s="9"/>
      <c r="AC37" s="9"/>
      <c r="AD37" s="1683"/>
      <c r="AE37" s="1682"/>
      <c r="AF37" s="289"/>
      <c r="AG37" s="77"/>
      <c r="AH37" s="293">
        <f t="shared" si="5"/>
        <v>0</v>
      </c>
      <c r="AI37" s="293">
        <f t="shared" si="5"/>
        <v>0</v>
      </c>
      <c r="AJ37" s="293">
        <f t="shared" si="5"/>
        <v>0</v>
      </c>
      <c r="AK37" s="293"/>
      <c r="AL37" s="293"/>
      <c r="AM37" s="293"/>
      <c r="AN37" s="293"/>
      <c r="AO37" s="94"/>
    </row>
    <row r="38" spans="1:41" ht="20.45" customHeight="1" x14ac:dyDescent="0.2">
      <c r="A38" s="33">
        <v>11</v>
      </c>
      <c r="B38" s="34" t="s">
        <v>36</v>
      </c>
      <c r="C38" s="34" t="s">
        <v>94</v>
      </c>
      <c r="D38" s="239">
        <f>'Team 1'!D38</f>
        <v>13</v>
      </c>
      <c r="E38" s="722"/>
      <c r="F38" s="722"/>
      <c r="G38" s="722"/>
      <c r="H38" s="842"/>
      <c r="I38" s="252" t="str">
        <f t="shared" si="2"/>
        <v xml:space="preserve"> </v>
      </c>
      <c r="J38" s="24" t="str">
        <f t="shared" si="3"/>
        <v>,</v>
      </c>
      <c r="K38" s="57">
        <f t="shared" si="10"/>
        <v>0</v>
      </c>
      <c r="L38" s="30" t="str">
        <f t="shared" si="4"/>
        <v>000100</v>
      </c>
      <c r="M38" s="50">
        <f>IF(K38=0,0,IF(K38&lt;10,"TOO YOUNG",IF(K38&lt;12,"OK","NOT ELIGIBLE")))</f>
        <v>0</v>
      </c>
      <c r="N38" s="9"/>
      <c r="O38" s="94"/>
      <c r="P38" s="94"/>
      <c r="Q38" s="9"/>
      <c r="R38" s="9"/>
      <c r="S38" s="9"/>
      <c r="T38" s="9"/>
      <c r="U38" s="9"/>
      <c r="V38" s="9"/>
      <c r="W38" s="9"/>
      <c r="X38" s="9"/>
      <c r="Y38" s="9"/>
      <c r="Z38" s="9"/>
      <c r="AA38" s="9"/>
      <c r="AB38" s="9"/>
      <c r="AC38" s="9"/>
      <c r="AD38" s="290">
        <v>11</v>
      </c>
      <c r="AE38" s="72" t="s">
        <v>36</v>
      </c>
      <c r="AF38" s="72" t="s">
        <v>94</v>
      </c>
      <c r="AG38" s="73">
        <v>13</v>
      </c>
      <c r="AH38" s="293">
        <f t="shared" si="5"/>
        <v>0</v>
      </c>
      <c r="AI38" s="293">
        <f t="shared" si="5"/>
        <v>0</v>
      </c>
      <c r="AJ38" s="293">
        <f t="shared" si="5"/>
        <v>0</v>
      </c>
      <c r="AK38" s="293"/>
      <c r="AL38" s="293"/>
      <c r="AM38" s="293"/>
      <c r="AN38" s="293"/>
      <c r="AO38" s="94"/>
    </row>
    <row r="39" spans="1:41" ht="20.45" customHeight="1" x14ac:dyDescent="0.2">
      <c r="A39" s="33">
        <v>12</v>
      </c>
      <c r="B39" s="34" t="s">
        <v>37</v>
      </c>
      <c r="C39" s="34" t="s">
        <v>95</v>
      </c>
      <c r="D39" s="239">
        <f>'Team 1'!D39</f>
        <v>13</v>
      </c>
      <c r="E39" s="722"/>
      <c r="F39" s="722"/>
      <c r="G39" s="722"/>
      <c r="H39" s="842"/>
      <c r="I39" s="252" t="str">
        <f t="shared" si="2"/>
        <v xml:space="preserve"> </v>
      </c>
      <c r="J39" s="24" t="str">
        <f t="shared" si="3"/>
        <v>,</v>
      </c>
      <c r="K39" s="57">
        <f t="shared" si="10"/>
        <v>0</v>
      </c>
      <c r="L39" s="30" t="str">
        <f t="shared" si="4"/>
        <v>000100</v>
      </c>
      <c r="M39" s="50">
        <f>IF(K39=0,0,IF(K39&lt;10,"TOO YOUNG",IF(K39&lt;12,"OK","NOT ELIGIBLE")))</f>
        <v>0</v>
      </c>
      <c r="N39" s="9"/>
      <c r="O39" s="94"/>
      <c r="P39" s="94"/>
      <c r="Q39" s="9"/>
      <c r="R39" s="9"/>
      <c r="S39" s="9"/>
      <c r="T39" s="9"/>
      <c r="U39" s="9"/>
      <c r="V39" s="9"/>
      <c r="W39" s="9"/>
      <c r="X39" s="9"/>
      <c r="Y39" s="9"/>
      <c r="Z39" s="9"/>
      <c r="AA39" s="9"/>
      <c r="AB39" s="9"/>
      <c r="AC39" s="9"/>
      <c r="AD39" s="290">
        <v>12</v>
      </c>
      <c r="AE39" s="72" t="s">
        <v>37</v>
      </c>
      <c r="AF39" s="72" t="s">
        <v>95</v>
      </c>
      <c r="AG39" s="73">
        <v>13</v>
      </c>
      <c r="AH39" s="293">
        <f t="shared" si="5"/>
        <v>0</v>
      </c>
      <c r="AI39" s="293">
        <f t="shared" si="5"/>
        <v>0</v>
      </c>
      <c r="AJ39" s="293">
        <f t="shared" si="5"/>
        <v>0</v>
      </c>
      <c r="AK39" s="293"/>
      <c r="AL39" s="293"/>
      <c r="AM39" s="293"/>
      <c r="AN39" s="293"/>
      <c r="AO39" s="94"/>
    </row>
    <row r="40" spans="1:41" ht="20.45" customHeight="1" x14ac:dyDescent="0.2">
      <c r="A40" s="35">
        <v>13</v>
      </c>
      <c r="B40" s="36" t="s">
        <v>48</v>
      </c>
      <c r="C40" s="36" t="s">
        <v>94</v>
      </c>
      <c r="D40" s="239">
        <f>'Team 1'!D40</f>
        <v>8</v>
      </c>
      <c r="E40" s="722"/>
      <c r="F40" s="722"/>
      <c r="G40" s="722"/>
      <c r="H40" s="842"/>
      <c r="I40" s="252" t="str">
        <f t="shared" si="2"/>
        <v xml:space="preserve"> </v>
      </c>
      <c r="J40" s="24" t="str">
        <f t="shared" si="3"/>
        <v>,</v>
      </c>
      <c r="K40" s="57">
        <f t="shared" si="10"/>
        <v>0</v>
      </c>
      <c r="L40" s="30" t="str">
        <f t="shared" si="4"/>
        <v>000100</v>
      </c>
      <c r="M40" s="50">
        <f>IF(K40=0,0,IF(K40&lt;9,"TOO YOUNG",IF(K40&lt;14,"OK","NOT ELIGIBLE")))</f>
        <v>0</v>
      </c>
      <c r="N40" s="9"/>
      <c r="O40" s="94"/>
      <c r="P40" s="94"/>
      <c r="Q40" s="9"/>
      <c r="R40" s="9"/>
      <c r="S40" s="9"/>
      <c r="T40" s="9"/>
      <c r="U40" s="9"/>
      <c r="V40" s="9"/>
      <c r="W40" s="9"/>
      <c r="X40" s="9"/>
      <c r="Y40" s="9"/>
      <c r="Z40" s="9"/>
      <c r="AA40" s="9"/>
      <c r="AB40" s="9"/>
      <c r="AC40" s="9"/>
      <c r="AD40" s="290">
        <v>13</v>
      </c>
      <c r="AE40" s="72" t="s">
        <v>48</v>
      </c>
      <c r="AF40" s="72" t="s">
        <v>94</v>
      </c>
      <c r="AG40" s="73">
        <v>8</v>
      </c>
      <c r="AH40" s="293">
        <f t="shared" si="5"/>
        <v>0</v>
      </c>
      <c r="AI40" s="293">
        <f t="shared" si="5"/>
        <v>0</v>
      </c>
      <c r="AJ40" s="293">
        <f t="shared" si="5"/>
        <v>0</v>
      </c>
      <c r="AK40" s="293"/>
      <c r="AL40" s="293"/>
      <c r="AM40" s="293"/>
      <c r="AN40" s="293"/>
      <c r="AO40" s="94"/>
    </row>
    <row r="41" spans="1:41" ht="20.45" customHeight="1" x14ac:dyDescent="0.2">
      <c r="A41" s="35">
        <v>14</v>
      </c>
      <c r="B41" s="36" t="s">
        <v>49</v>
      </c>
      <c r="C41" s="36" t="s">
        <v>95</v>
      </c>
      <c r="D41" s="239">
        <f>'Team 1'!D41</f>
        <v>8</v>
      </c>
      <c r="E41" s="722"/>
      <c r="F41" s="722"/>
      <c r="G41" s="722"/>
      <c r="H41" s="842"/>
      <c r="I41" s="252" t="str">
        <f t="shared" si="2"/>
        <v xml:space="preserve"> </v>
      </c>
      <c r="J41" s="24" t="str">
        <f t="shared" si="3"/>
        <v>,</v>
      </c>
      <c r="K41" s="57">
        <f t="shared" si="10"/>
        <v>0</v>
      </c>
      <c r="L41" s="30" t="str">
        <f t="shared" si="4"/>
        <v>000100</v>
      </c>
      <c r="M41" s="50">
        <f>IF(K41=0,0,IF(K41&lt;9,"TOO YOUNG",IF(K41&lt;14,"OK","NOT ELIGIBLE")))</f>
        <v>0</v>
      </c>
      <c r="N41" s="9"/>
      <c r="O41" s="94"/>
      <c r="P41" s="94"/>
      <c r="Q41" s="9"/>
      <c r="R41" s="9"/>
      <c r="S41" s="9"/>
      <c r="T41" s="9"/>
      <c r="U41" s="9"/>
      <c r="V41" s="9"/>
      <c r="W41" s="9"/>
      <c r="X41" s="9"/>
      <c r="Y41" s="9"/>
      <c r="Z41" s="9"/>
      <c r="AA41" s="9"/>
      <c r="AB41" s="9"/>
      <c r="AC41" s="9"/>
      <c r="AD41" s="290">
        <v>14</v>
      </c>
      <c r="AE41" s="72" t="s">
        <v>49</v>
      </c>
      <c r="AF41" s="72" t="s">
        <v>95</v>
      </c>
      <c r="AG41" s="73">
        <v>8</v>
      </c>
      <c r="AH41" s="293">
        <f t="shared" si="5"/>
        <v>0</v>
      </c>
      <c r="AI41" s="293">
        <f t="shared" si="5"/>
        <v>0</v>
      </c>
      <c r="AJ41" s="293">
        <f t="shared" si="5"/>
        <v>0</v>
      </c>
      <c r="AK41" s="293"/>
      <c r="AL41" s="293"/>
      <c r="AM41" s="293"/>
      <c r="AN41" s="293"/>
      <c r="AO41" s="94"/>
    </row>
    <row r="42" spans="1:41" ht="20.45" customHeight="1" x14ac:dyDescent="0.2">
      <c r="A42" s="37">
        <v>15</v>
      </c>
      <c r="B42" s="38" t="s">
        <v>60</v>
      </c>
      <c r="C42" s="38" t="s">
        <v>94</v>
      </c>
      <c r="D42" s="239">
        <f>'Team 1'!D42</f>
        <v>14</v>
      </c>
      <c r="E42" s="722"/>
      <c r="F42" s="722"/>
      <c r="G42" s="722"/>
      <c r="H42" s="842"/>
      <c r="I42" s="252" t="str">
        <f t="shared" si="2"/>
        <v xml:space="preserve"> </v>
      </c>
      <c r="J42" s="24" t="str">
        <f t="shared" si="3"/>
        <v>,</v>
      </c>
      <c r="K42" s="57">
        <f t="shared" si="10"/>
        <v>0</v>
      </c>
      <c r="L42" s="30" t="str">
        <f t="shared" si="4"/>
        <v>000100</v>
      </c>
      <c r="M42" s="50">
        <f>IF(K42=0,0,IF(K42&lt;9,"TOO YOUNG",IF(K42&lt;16,"OK","NOT ELIGIBLE")))</f>
        <v>0</v>
      </c>
      <c r="N42" s="9"/>
      <c r="O42" s="94"/>
      <c r="P42" s="94"/>
      <c r="Q42" s="9"/>
      <c r="R42" s="9"/>
      <c r="S42" s="9"/>
      <c r="T42" s="9"/>
      <c r="U42" s="9"/>
      <c r="V42" s="9"/>
      <c r="W42" s="9"/>
      <c r="X42" s="9"/>
      <c r="Y42" s="9"/>
      <c r="Z42" s="9"/>
      <c r="AA42" s="9"/>
      <c r="AB42" s="9"/>
      <c r="AC42" s="9"/>
      <c r="AD42" s="290">
        <v>15</v>
      </c>
      <c r="AE42" s="72" t="s">
        <v>60</v>
      </c>
      <c r="AF42" s="72" t="s">
        <v>94</v>
      </c>
      <c r="AG42" s="73">
        <v>14</v>
      </c>
      <c r="AH42" s="293">
        <f t="shared" si="5"/>
        <v>0</v>
      </c>
      <c r="AI42" s="293">
        <f t="shared" si="5"/>
        <v>0</v>
      </c>
      <c r="AJ42" s="293">
        <f t="shared" si="5"/>
        <v>0</v>
      </c>
      <c r="AK42" s="293"/>
      <c r="AL42" s="293"/>
      <c r="AM42" s="293"/>
      <c r="AN42" s="293"/>
      <c r="AO42" s="94"/>
    </row>
    <row r="43" spans="1:41" ht="20.45" customHeight="1" x14ac:dyDescent="0.2">
      <c r="A43" s="37">
        <v>16</v>
      </c>
      <c r="B43" s="38" t="s">
        <v>61</v>
      </c>
      <c r="C43" s="38" t="s">
        <v>95</v>
      </c>
      <c r="D43" s="239">
        <f>'Team 1'!D43</f>
        <v>14</v>
      </c>
      <c r="E43" s="722"/>
      <c r="F43" s="722"/>
      <c r="G43" s="722"/>
      <c r="H43" s="842"/>
      <c r="I43" s="252" t="str">
        <f t="shared" si="2"/>
        <v xml:space="preserve"> </v>
      </c>
      <c r="J43" s="24" t="str">
        <f t="shared" si="3"/>
        <v>,</v>
      </c>
      <c r="K43" s="57">
        <f t="shared" si="10"/>
        <v>0</v>
      </c>
      <c r="L43" s="30" t="str">
        <f t="shared" si="4"/>
        <v>000100</v>
      </c>
      <c r="M43" s="50">
        <f>IF(K43=0,0,IF(K43&lt;9,"TOO YOUNG",IF(K43&lt;16,"OK","NOT ELIGIBLE")))</f>
        <v>0</v>
      </c>
      <c r="N43" s="9"/>
      <c r="O43" s="94"/>
      <c r="P43" s="94"/>
      <c r="Q43" s="9"/>
      <c r="R43" s="9"/>
      <c r="S43" s="9"/>
      <c r="T43" s="9"/>
      <c r="U43" s="9"/>
      <c r="V43" s="9"/>
      <c r="W43" s="9"/>
      <c r="X43" s="9"/>
      <c r="Y43" s="9"/>
      <c r="Z43" s="9"/>
      <c r="AA43" s="9"/>
      <c r="AB43" s="9"/>
      <c r="AC43" s="9"/>
      <c r="AD43" s="290">
        <v>16</v>
      </c>
      <c r="AE43" s="72" t="s">
        <v>61</v>
      </c>
      <c r="AF43" s="72" t="s">
        <v>95</v>
      </c>
      <c r="AG43" s="73">
        <v>14</v>
      </c>
      <c r="AH43" s="293">
        <f t="shared" si="5"/>
        <v>0</v>
      </c>
      <c r="AI43" s="293">
        <f t="shared" si="5"/>
        <v>0</v>
      </c>
      <c r="AJ43" s="293">
        <f t="shared" si="5"/>
        <v>0</v>
      </c>
      <c r="AK43" s="293"/>
      <c r="AL43" s="293"/>
      <c r="AM43" s="293"/>
      <c r="AN43" s="293"/>
      <c r="AO43" s="94"/>
    </row>
    <row r="44" spans="1:41" ht="20.45" customHeight="1" x14ac:dyDescent="0.2">
      <c r="A44" s="28">
        <v>17</v>
      </c>
      <c r="B44" s="29" t="s">
        <v>74</v>
      </c>
      <c r="C44" s="29" t="s">
        <v>94</v>
      </c>
      <c r="D44" s="239">
        <f>'Team 1'!D44</f>
        <v>11</v>
      </c>
      <c r="E44" s="722"/>
      <c r="F44" s="722"/>
      <c r="G44" s="722"/>
      <c r="H44" s="842"/>
      <c r="I44" s="252" t="str">
        <f t="shared" si="2"/>
        <v xml:space="preserve"> </v>
      </c>
      <c r="J44" s="24" t="str">
        <f t="shared" si="3"/>
        <v>,</v>
      </c>
      <c r="K44" s="57">
        <f t="shared" si="10"/>
        <v>0</v>
      </c>
      <c r="L44" s="30" t="str">
        <f t="shared" si="4"/>
        <v>000100</v>
      </c>
      <c r="M44" s="53">
        <f>IF(K44=0,0,IF(K44&lt;9,"TOO YOUNG",IF(K44&lt;60,"OK","BIT OLD MAYBE")))</f>
        <v>0</v>
      </c>
      <c r="N44" s="9"/>
      <c r="O44" s="94"/>
      <c r="P44" s="94"/>
      <c r="Q44" s="9"/>
      <c r="R44" s="9"/>
      <c r="S44" s="9"/>
      <c r="T44" s="9"/>
      <c r="U44" s="9"/>
      <c r="V44" s="9"/>
      <c r="W44" s="9"/>
      <c r="X44" s="9"/>
      <c r="Y44" s="9"/>
      <c r="Z44" s="9"/>
      <c r="AA44" s="9"/>
      <c r="AB44" s="9"/>
      <c r="AC44" s="9"/>
      <c r="AD44" s="290">
        <v>17</v>
      </c>
      <c r="AE44" s="72" t="s">
        <v>74</v>
      </c>
      <c r="AF44" s="72" t="s">
        <v>94</v>
      </c>
      <c r="AG44" s="73">
        <v>11</v>
      </c>
      <c r="AH44" s="293">
        <f t="shared" si="5"/>
        <v>0</v>
      </c>
      <c r="AI44" s="293">
        <f t="shared" si="5"/>
        <v>0</v>
      </c>
      <c r="AJ44" s="293">
        <f t="shared" si="5"/>
        <v>0</v>
      </c>
      <c r="AK44" s="293"/>
      <c r="AL44" s="293"/>
      <c r="AM44" s="293"/>
      <c r="AN44" s="293"/>
      <c r="AO44" s="94"/>
    </row>
    <row r="45" spans="1:41" ht="20.45" customHeight="1" x14ac:dyDescent="0.2">
      <c r="A45" s="28">
        <v>18</v>
      </c>
      <c r="B45" s="29" t="s">
        <v>75</v>
      </c>
      <c r="C45" s="29" t="s">
        <v>95</v>
      </c>
      <c r="D45" s="239">
        <f>'Team 1'!D45</f>
        <v>11</v>
      </c>
      <c r="E45" s="722"/>
      <c r="F45" s="722"/>
      <c r="G45" s="722"/>
      <c r="H45" s="842"/>
      <c r="I45" s="252" t="str">
        <f t="shared" si="2"/>
        <v xml:space="preserve"> </v>
      </c>
      <c r="J45" s="24" t="str">
        <f t="shared" si="3"/>
        <v>,</v>
      </c>
      <c r="K45" s="57">
        <f t="shared" si="10"/>
        <v>0</v>
      </c>
      <c r="L45" s="30" t="str">
        <f t="shared" si="4"/>
        <v>000100</v>
      </c>
      <c r="M45" s="53">
        <f>IF(K45=0,0,IF(K45&lt;9,"TOO YOUNG",IF(K45&lt;60,"OK","BIT OLD MAYBE")))</f>
        <v>0</v>
      </c>
      <c r="N45" s="9"/>
      <c r="O45" s="94"/>
      <c r="P45" s="94"/>
      <c r="Q45" s="9"/>
      <c r="R45" s="9"/>
      <c r="S45" s="9"/>
      <c r="T45" s="9"/>
      <c r="U45" s="9"/>
      <c r="V45" s="9"/>
      <c r="W45" s="9"/>
      <c r="X45" s="9"/>
      <c r="Y45" s="9"/>
      <c r="Z45" s="9"/>
      <c r="AA45" s="9"/>
      <c r="AB45" s="9"/>
      <c r="AC45" s="9"/>
      <c r="AD45" s="290">
        <v>18</v>
      </c>
      <c r="AE45" s="72" t="s">
        <v>75</v>
      </c>
      <c r="AF45" s="72" t="s">
        <v>95</v>
      </c>
      <c r="AG45" s="73">
        <v>11</v>
      </c>
      <c r="AH45" s="293">
        <f t="shared" si="5"/>
        <v>0</v>
      </c>
      <c r="AI45" s="293">
        <f t="shared" si="5"/>
        <v>0</v>
      </c>
      <c r="AJ45" s="293">
        <f t="shared" si="5"/>
        <v>0</v>
      </c>
      <c r="AK45" s="293"/>
      <c r="AL45" s="293"/>
      <c r="AM45" s="293"/>
      <c r="AN45" s="293"/>
      <c r="AO45" s="94"/>
    </row>
    <row r="46" spans="1:41" ht="20.45" customHeight="1" x14ac:dyDescent="0.2">
      <c r="A46" s="33">
        <v>19</v>
      </c>
      <c r="B46" s="34" t="s">
        <v>38</v>
      </c>
      <c r="C46" s="34" t="s">
        <v>94</v>
      </c>
      <c r="D46" s="239">
        <f>'Team 1'!D46</f>
        <v>10</v>
      </c>
      <c r="E46" s="722"/>
      <c r="F46" s="722"/>
      <c r="G46" s="722"/>
      <c r="H46" s="842"/>
      <c r="I46" s="252" t="str">
        <f t="shared" si="2"/>
        <v xml:space="preserve"> </v>
      </c>
      <c r="J46" s="24" t="str">
        <f t="shared" si="3"/>
        <v>,</v>
      </c>
      <c r="K46" s="57">
        <f t="shared" si="10"/>
        <v>0</v>
      </c>
      <c r="L46" s="30" t="str">
        <f t="shared" si="4"/>
        <v>000100</v>
      </c>
      <c r="M46" s="50">
        <f>IF(K46=0,0,IF(K46&lt;10,"TOO YOUNG",IF(K46&lt;12,"OK","NOT ELIGIBLE")))</f>
        <v>0</v>
      </c>
      <c r="N46" s="9"/>
      <c r="O46" s="94"/>
      <c r="P46" s="94"/>
      <c r="Q46" s="9"/>
      <c r="R46" s="9"/>
      <c r="S46" s="9"/>
      <c r="T46" s="9"/>
      <c r="U46" s="9"/>
      <c r="V46" s="9"/>
      <c r="W46" s="9"/>
      <c r="X46" s="9"/>
      <c r="Y46" s="9"/>
      <c r="Z46" s="9"/>
      <c r="AA46" s="9"/>
      <c r="AB46" s="9"/>
      <c r="AC46" s="9"/>
      <c r="AD46" s="290">
        <v>19</v>
      </c>
      <c r="AE46" s="72" t="s">
        <v>38</v>
      </c>
      <c r="AF46" s="72" t="s">
        <v>94</v>
      </c>
      <c r="AG46" s="73">
        <v>10</v>
      </c>
      <c r="AH46" s="293">
        <f t="shared" si="5"/>
        <v>0</v>
      </c>
      <c r="AI46" s="293">
        <f t="shared" si="5"/>
        <v>0</v>
      </c>
      <c r="AJ46" s="293">
        <f t="shared" si="5"/>
        <v>0</v>
      </c>
      <c r="AK46" s="293"/>
      <c r="AL46" s="293"/>
      <c r="AM46" s="293"/>
      <c r="AN46" s="293"/>
      <c r="AO46" s="94"/>
    </row>
    <row r="47" spans="1:41" ht="20.45" customHeight="1" x14ac:dyDescent="0.2">
      <c r="A47" s="33">
        <v>20</v>
      </c>
      <c r="B47" s="34" t="s">
        <v>39</v>
      </c>
      <c r="C47" s="34" t="s">
        <v>95</v>
      </c>
      <c r="D47" s="239">
        <f>'Team 1'!D47</f>
        <v>10</v>
      </c>
      <c r="E47" s="722"/>
      <c r="F47" s="722"/>
      <c r="G47" s="722"/>
      <c r="H47" s="842"/>
      <c r="I47" s="252" t="str">
        <f t="shared" si="2"/>
        <v xml:space="preserve"> </v>
      </c>
      <c r="J47" s="24" t="str">
        <f t="shared" si="3"/>
        <v>,</v>
      </c>
      <c r="K47" s="57">
        <f t="shared" si="10"/>
        <v>0</v>
      </c>
      <c r="L47" s="30" t="str">
        <f t="shared" si="4"/>
        <v>000100</v>
      </c>
      <c r="M47" s="50">
        <f>IF(K47=0,0,IF(K47&lt;10,"TOO YOUNG",IF(K47&lt;12,"OK","NOT ELIGIBLE")))</f>
        <v>0</v>
      </c>
      <c r="N47" s="9"/>
      <c r="O47" s="94"/>
      <c r="P47" s="94"/>
      <c r="Q47" s="9"/>
      <c r="R47" s="9"/>
      <c r="S47" s="9"/>
      <c r="T47" s="9"/>
      <c r="U47" s="9"/>
      <c r="V47" s="9"/>
      <c r="W47" s="9"/>
      <c r="X47" s="9"/>
      <c r="Y47" s="9"/>
      <c r="Z47" s="9"/>
      <c r="AA47" s="9"/>
      <c r="AB47" s="9"/>
      <c r="AC47" s="9"/>
      <c r="AD47" s="290">
        <v>20</v>
      </c>
      <c r="AE47" s="72" t="s">
        <v>39</v>
      </c>
      <c r="AF47" s="72" t="s">
        <v>95</v>
      </c>
      <c r="AG47" s="73">
        <v>10</v>
      </c>
      <c r="AH47" s="293">
        <f t="shared" si="5"/>
        <v>0</v>
      </c>
      <c r="AI47" s="293">
        <f t="shared" si="5"/>
        <v>0</v>
      </c>
      <c r="AJ47" s="293">
        <f t="shared" si="5"/>
        <v>0</v>
      </c>
      <c r="AK47" s="293"/>
      <c r="AL47" s="293"/>
      <c r="AM47" s="293"/>
      <c r="AN47" s="293"/>
      <c r="AO47" s="94"/>
    </row>
    <row r="48" spans="1:41" ht="20.45" customHeight="1" x14ac:dyDescent="0.2">
      <c r="A48" s="35">
        <v>21</v>
      </c>
      <c r="B48" s="36" t="s">
        <v>50</v>
      </c>
      <c r="C48" s="36" t="s">
        <v>94</v>
      </c>
      <c r="D48" s="239">
        <f>'Team 1'!D48</f>
        <v>14</v>
      </c>
      <c r="E48" s="722"/>
      <c r="F48" s="722"/>
      <c r="G48" s="722"/>
      <c r="H48" s="842"/>
      <c r="I48" s="252" t="str">
        <f t="shared" si="2"/>
        <v xml:space="preserve"> </v>
      </c>
      <c r="J48" s="24" t="str">
        <f t="shared" si="3"/>
        <v>,</v>
      </c>
      <c r="K48" s="57">
        <f t="shared" si="10"/>
        <v>0</v>
      </c>
      <c r="L48" s="30" t="str">
        <f t="shared" si="4"/>
        <v>000100</v>
      </c>
      <c r="M48" s="50">
        <f>IF(K48=0,0,IF(K48&lt;9,"TOO YOUNG",IF(K48&lt;14,"OK","NOT ELIGIBLE")))</f>
        <v>0</v>
      </c>
      <c r="N48" s="9"/>
      <c r="O48" s="94"/>
      <c r="P48" s="94"/>
      <c r="Q48" s="9"/>
      <c r="R48" s="9"/>
      <c r="S48" s="9"/>
      <c r="T48" s="9"/>
      <c r="U48" s="9"/>
      <c r="V48" s="9"/>
      <c r="W48" s="9"/>
      <c r="X48" s="9"/>
      <c r="Y48" s="9"/>
      <c r="Z48" s="9"/>
      <c r="AA48" s="9"/>
      <c r="AB48" s="9"/>
      <c r="AC48" s="9"/>
      <c r="AD48" s="290">
        <v>21</v>
      </c>
      <c r="AE48" s="72" t="s">
        <v>50</v>
      </c>
      <c r="AF48" s="72" t="s">
        <v>94</v>
      </c>
      <c r="AG48" s="73">
        <v>14</v>
      </c>
      <c r="AH48" s="293">
        <f t="shared" si="5"/>
        <v>0</v>
      </c>
      <c r="AI48" s="293">
        <f t="shared" si="5"/>
        <v>0</v>
      </c>
      <c r="AJ48" s="293">
        <f t="shared" si="5"/>
        <v>0</v>
      </c>
      <c r="AK48" s="293"/>
      <c r="AL48" s="293"/>
      <c r="AM48" s="293"/>
      <c r="AN48" s="293"/>
      <c r="AO48" s="94"/>
    </row>
    <row r="49" spans="1:41" ht="20.45" customHeight="1" x14ac:dyDescent="0.2">
      <c r="A49" s="35">
        <v>22</v>
      </c>
      <c r="B49" s="36" t="s">
        <v>51</v>
      </c>
      <c r="C49" s="36" t="s">
        <v>95</v>
      </c>
      <c r="D49" s="239">
        <f>'Team 1'!D49</f>
        <v>14</v>
      </c>
      <c r="E49" s="722"/>
      <c r="F49" s="722"/>
      <c r="G49" s="722"/>
      <c r="H49" s="842"/>
      <c r="I49" s="252" t="str">
        <f t="shared" si="2"/>
        <v xml:space="preserve"> </v>
      </c>
      <c r="J49" s="24" t="str">
        <f t="shared" si="3"/>
        <v>,</v>
      </c>
      <c r="K49" s="57">
        <f t="shared" si="10"/>
        <v>0</v>
      </c>
      <c r="L49" s="30" t="str">
        <f t="shared" si="4"/>
        <v>000100</v>
      </c>
      <c r="M49" s="50">
        <f>IF(K49=0,0,IF(K49&lt;9,"TOO YOUNG",IF(K49&lt;14,"OK","NOT ELIGIBLE")))</f>
        <v>0</v>
      </c>
      <c r="N49" s="9"/>
      <c r="O49" s="94"/>
      <c r="P49" s="94"/>
      <c r="Q49" s="9"/>
      <c r="R49" s="9"/>
      <c r="S49" s="9"/>
      <c r="T49" s="9"/>
      <c r="U49" s="9"/>
      <c r="V49" s="9"/>
      <c r="W49" s="9"/>
      <c r="X49" s="9"/>
      <c r="Y49" s="9"/>
      <c r="Z49" s="9"/>
      <c r="AA49" s="9"/>
      <c r="AB49" s="9"/>
      <c r="AC49" s="9"/>
      <c r="AD49" s="290">
        <v>22</v>
      </c>
      <c r="AE49" s="72" t="s">
        <v>51</v>
      </c>
      <c r="AF49" s="72" t="s">
        <v>95</v>
      </c>
      <c r="AG49" s="73">
        <v>14</v>
      </c>
      <c r="AH49" s="293">
        <f t="shared" si="5"/>
        <v>0</v>
      </c>
      <c r="AI49" s="293">
        <f t="shared" si="5"/>
        <v>0</v>
      </c>
      <c r="AJ49" s="293">
        <f t="shared" si="5"/>
        <v>0</v>
      </c>
      <c r="AK49" s="293"/>
      <c r="AL49" s="293"/>
      <c r="AM49" s="293"/>
      <c r="AN49" s="293"/>
      <c r="AO49" s="94"/>
    </row>
    <row r="50" spans="1:41" ht="20.45" customHeight="1" x14ac:dyDescent="0.2">
      <c r="A50" s="37">
        <v>23</v>
      </c>
      <c r="B50" s="38" t="s">
        <v>62</v>
      </c>
      <c r="C50" s="38" t="s">
        <v>94</v>
      </c>
      <c r="D50" s="239">
        <f>'Team 1'!D50</f>
        <v>11</v>
      </c>
      <c r="E50" s="722"/>
      <c r="F50" s="722"/>
      <c r="G50" s="722"/>
      <c r="H50" s="842"/>
      <c r="I50" s="252" t="str">
        <f t="shared" si="2"/>
        <v xml:space="preserve"> </v>
      </c>
      <c r="J50" s="24" t="str">
        <f t="shared" si="3"/>
        <v>,</v>
      </c>
      <c r="K50" s="57">
        <f t="shared" si="10"/>
        <v>0</v>
      </c>
      <c r="L50" s="30" t="str">
        <f t="shared" si="4"/>
        <v>000100</v>
      </c>
      <c r="M50" s="50">
        <f>IF(K50=0,0,IF(K50&lt;9,"TOO YOUNG",IF(K50&lt;16,"OK","NOT ELIGIBLE")))</f>
        <v>0</v>
      </c>
      <c r="N50" s="9"/>
      <c r="O50" s="94"/>
      <c r="P50" s="94"/>
      <c r="Q50" s="9"/>
      <c r="R50" s="9"/>
      <c r="S50" s="9"/>
      <c r="T50" s="9"/>
      <c r="U50" s="9"/>
      <c r="V50" s="9"/>
      <c r="W50" s="9"/>
      <c r="X50" s="9"/>
      <c r="Y50" s="9"/>
      <c r="Z50" s="9"/>
      <c r="AA50" s="9"/>
      <c r="AB50" s="9"/>
      <c r="AC50" s="9"/>
      <c r="AD50" s="290">
        <v>23</v>
      </c>
      <c r="AE50" s="72" t="s">
        <v>62</v>
      </c>
      <c r="AF50" s="72" t="s">
        <v>94</v>
      </c>
      <c r="AG50" s="73">
        <v>11</v>
      </c>
      <c r="AH50" s="293">
        <f t="shared" si="5"/>
        <v>0</v>
      </c>
      <c r="AI50" s="293">
        <f t="shared" si="5"/>
        <v>0</v>
      </c>
      <c r="AJ50" s="293">
        <f t="shared" si="5"/>
        <v>0</v>
      </c>
      <c r="AK50" s="293"/>
      <c r="AL50" s="293"/>
      <c r="AM50" s="293"/>
      <c r="AN50" s="293"/>
      <c r="AO50" s="94"/>
    </row>
    <row r="51" spans="1:41" ht="20.45" customHeight="1" x14ac:dyDescent="0.2">
      <c r="A51" s="37">
        <v>24</v>
      </c>
      <c r="B51" s="38" t="s">
        <v>63</v>
      </c>
      <c r="C51" s="38" t="s">
        <v>95</v>
      </c>
      <c r="D51" s="239">
        <f>'Team 1'!D51</f>
        <v>11</v>
      </c>
      <c r="E51" s="722"/>
      <c r="F51" s="722"/>
      <c r="G51" s="722"/>
      <c r="H51" s="842"/>
      <c r="I51" s="252" t="str">
        <f t="shared" si="2"/>
        <v xml:space="preserve"> </v>
      </c>
      <c r="J51" s="24" t="str">
        <f t="shared" si="3"/>
        <v>,</v>
      </c>
      <c r="K51" s="57">
        <f t="shared" si="10"/>
        <v>0</v>
      </c>
      <c r="L51" s="30" t="str">
        <f t="shared" si="4"/>
        <v>000100</v>
      </c>
      <c r="M51" s="50">
        <f>IF(K51=0,0,IF(K51&lt;9,"TOO YOUNG",IF(K51&lt;16,"OK","NOT ELIGIBLE")))</f>
        <v>0</v>
      </c>
      <c r="N51" s="9"/>
      <c r="O51" s="94"/>
      <c r="P51" s="94"/>
      <c r="Q51" s="9"/>
      <c r="R51" s="9"/>
      <c r="S51" s="9"/>
      <c r="T51" s="9"/>
      <c r="U51" s="9"/>
      <c r="V51" s="9"/>
      <c r="W51" s="9"/>
      <c r="X51" s="9"/>
      <c r="Y51" s="9"/>
      <c r="Z51" s="9"/>
      <c r="AA51" s="9"/>
      <c r="AB51" s="9"/>
      <c r="AC51" s="9"/>
      <c r="AD51" s="290">
        <v>24</v>
      </c>
      <c r="AE51" s="72" t="s">
        <v>63</v>
      </c>
      <c r="AF51" s="72" t="s">
        <v>95</v>
      </c>
      <c r="AG51" s="73">
        <v>11</v>
      </c>
      <c r="AH51" s="293">
        <f t="shared" si="5"/>
        <v>0</v>
      </c>
      <c r="AI51" s="293">
        <f t="shared" si="5"/>
        <v>0</v>
      </c>
      <c r="AJ51" s="293">
        <f t="shared" si="5"/>
        <v>0</v>
      </c>
      <c r="AK51" s="293"/>
      <c r="AL51" s="293"/>
      <c r="AM51" s="293"/>
      <c r="AN51" s="293"/>
      <c r="AO51" s="94"/>
    </row>
    <row r="52" spans="1:41" ht="20.45" customHeight="1" x14ac:dyDescent="0.2">
      <c r="A52" s="28">
        <v>25</v>
      </c>
      <c r="B52" s="29" t="s">
        <v>76</v>
      </c>
      <c r="C52" s="29" t="s">
        <v>94</v>
      </c>
      <c r="D52" s="239">
        <f>'Team 1'!D52</f>
        <v>14</v>
      </c>
      <c r="E52" s="722"/>
      <c r="F52" s="722"/>
      <c r="G52" s="722"/>
      <c r="H52" s="842"/>
      <c r="I52" s="252" t="str">
        <f t="shared" si="2"/>
        <v xml:space="preserve"> </v>
      </c>
      <c r="J52" s="24" t="str">
        <f t="shared" si="3"/>
        <v>,</v>
      </c>
      <c r="K52" s="57">
        <f t="shared" si="10"/>
        <v>0</v>
      </c>
      <c r="L52" s="30" t="str">
        <f t="shared" si="4"/>
        <v>000100</v>
      </c>
      <c r="M52" s="31">
        <f>IF(K52=0,0,IF(K52&lt;9,"TOO YOUNG",IF(K52&lt;60,"OK","BIT OLD MAYBE")))</f>
        <v>0</v>
      </c>
      <c r="N52" s="9"/>
      <c r="O52" s="94"/>
      <c r="P52" s="94"/>
      <c r="Q52" s="9"/>
      <c r="R52" s="9"/>
      <c r="S52" s="9"/>
      <c r="T52" s="9"/>
      <c r="U52" s="9"/>
      <c r="V52" s="9"/>
      <c r="W52" s="9"/>
      <c r="X52" s="9"/>
      <c r="Y52" s="9"/>
      <c r="Z52" s="9"/>
      <c r="AA52" s="9"/>
      <c r="AB52" s="9"/>
      <c r="AC52" s="9"/>
      <c r="AD52" s="290">
        <v>25</v>
      </c>
      <c r="AE52" s="72" t="s">
        <v>76</v>
      </c>
      <c r="AF52" s="72" t="s">
        <v>94</v>
      </c>
      <c r="AG52" s="73">
        <v>14</v>
      </c>
      <c r="AH52" s="293">
        <f t="shared" si="5"/>
        <v>0</v>
      </c>
      <c r="AI52" s="293">
        <f t="shared" si="5"/>
        <v>0</v>
      </c>
      <c r="AJ52" s="293">
        <f t="shared" si="5"/>
        <v>0</v>
      </c>
      <c r="AK52" s="293"/>
      <c r="AL52" s="293"/>
      <c r="AM52" s="293"/>
      <c r="AN52" s="293"/>
      <c r="AO52" s="94"/>
    </row>
    <row r="53" spans="1:41" ht="20.45" customHeight="1" x14ac:dyDescent="0.2">
      <c r="A53" s="28">
        <v>26</v>
      </c>
      <c r="B53" s="29" t="s">
        <v>77</v>
      </c>
      <c r="C53" s="29" t="s">
        <v>95</v>
      </c>
      <c r="D53" s="239">
        <f>'Team 1'!D53</f>
        <v>14</v>
      </c>
      <c r="E53" s="722"/>
      <c r="F53" s="722"/>
      <c r="G53" s="722"/>
      <c r="H53" s="842"/>
      <c r="I53" s="252" t="str">
        <f t="shared" si="2"/>
        <v xml:space="preserve"> </v>
      </c>
      <c r="J53" s="24" t="str">
        <f t="shared" si="3"/>
        <v>,</v>
      </c>
      <c r="K53" s="57">
        <f t="shared" si="10"/>
        <v>0</v>
      </c>
      <c r="L53" s="30" t="str">
        <f t="shared" si="4"/>
        <v>000100</v>
      </c>
      <c r="M53" s="31">
        <f>IF(K53=0,0,IF(K53&lt;9,"TOO YOUNG",IF(K53&lt;60,"OK","BIT OLD MAYBE")))</f>
        <v>0</v>
      </c>
      <c r="N53" s="9"/>
      <c r="O53" s="94"/>
      <c r="P53" s="94"/>
      <c r="Q53" s="9"/>
      <c r="R53" s="9"/>
      <c r="S53" s="9"/>
      <c r="T53" s="9"/>
      <c r="U53" s="9"/>
      <c r="V53" s="9"/>
      <c r="W53" s="9"/>
      <c r="X53" s="9"/>
      <c r="Y53" s="9"/>
      <c r="Z53" s="9"/>
      <c r="AA53" s="9"/>
      <c r="AB53" s="9"/>
      <c r="AC53" s="9"/>
      <c r="AD53" s="290">
        <v>26</v>
      </c>
      <c r="AE53" s="72" t="s">
        <v>77</v>
      </c>
      <c r="AF53" s="72" t="s">
        <v>95</v>
      </c>
      <c r="AG53" s="73">
        <v>14</v>
      </c>
      <c r="AH53" s="293">
        <f t="shared" si="5"/>
        <v>0</v>
      </c>
      <c r="AI53" s="293">
        <f t="shared" si="5"/>
        <v>0</v>
      </c>
      <c r="AJ53" s="293">
        <f t="shared" si="5"/>
        <v>0</v>
      </c>
      <c r="AK53" s="293"/>
      <c r="AL53" s="293"/>
      <c r="AM53" s="293"/>
      <c r="AN53" s="293"/>
      <c r="AO53" s="94"/>
    </row>
    <row r="54" spans="1:41" ht="20.45" customHeight="1" x14ac:dyDescent="0.2">
      <c r="A54" s="33">
        <v>27</v>
      </c>
      <c r="B54" s="34" t="s">
        <v>40</v>
      </c>
      <c r="C54" s="34" t="s">
        <v>94</v>
      </c>
      <c r="D54" s="239">
        <f>'Team 1'!D54</f>
        <v>7</v>
      </c>
      <c r="E54" s="722"/>
      <c r="F54" s="722"/>
      <c r="G54" s="722"/>
      <c r="H54" s="842"/>
      <c r="I54" s="252" t="str">
        <f t="shared" si="2"/>
        <v xml:space="preserve"> </v>
      </c>
      <c r="J54" s="24" t="str">
        <f t="shared" si="3"/>
        <v>,</v>
      </c>
      <c r="K54" s="57">
        <f t="shared" si="10"/>
        <v>0</v>
      </c>
      <c r="L54" s="30" t="str">
        <f t="shared" si="4"/>
        <v>000100</v>
      </c>
      <c r="M54" s="50">
        <f>IF(K54=0,0,IF(K54&lt;10,"TOO YOUNG",IF(K54&lt;12,"OK","NOT ELIGIBLE")))</f>
        <v>0</v>
      </c>
      <c r="N54" s="9"/>
      <c r="O54" s="94"/>
      <c r="P54" s="94"/>
      <c r="Q54" s="9"/>
      <c r="R54" s="9"/>
      <c r="S54" s="9"/>
      <c r="T54" s="9"/>
      <c r="U54" s="9"/>
      <c r="V54" s="9"/>
      <c r="W54" s="9"/>
      <c r="X54" s="9"/>
      <c r="Y54" s="9"/>
      <c r="Z54" s="9"/>
      <c r="AA54" s="9"/>
      <c r="AB54" s="9"/>
      <c r="AC54" s="9"/>
      <c r="AD54" s="290">
        <v>27</v>
      </c>
      <c r="AE54" s="72" t="s">
        <v>40</v>
      </c>
      <c r="AF54" s="72" t="s">
        <v>94</v>
      </c>
      <c r="AG54" s="73">
        <v>7</v>
      </c>
      <c r="AH54" s="293">
        <f t="shared" si="5"/>
        <v>0</v>
      </c>
      <c r="AI54" s="293">
        <f t="shared" si="5"/>
        <v>0</v>
      </c>
      <c r="AJ54" s="293">
        <f t="shared" si="5"/>
        <v>0</v>
      </c>
      <c r="AK54" s="293"/>
      <c r="AL54" s="293"/>
      <c r="AM54" s="293"/>
      <c r="AN54" s="293"/>
      <c r="AO54" s="94"/>
    </row>
    <row r="55" spans="1:41" ht="20.45" customHeight="1" x14ac:dyDescent="0.2">
      <c r="A55" s="33">
        <v>28</v>
      </c>
      <c r="B55" s="34" t="s">
        <v>41</v>
      </c>
      <c r="C55" s="34" t="s">
        <v>95</v>
      </c>
      <c r="D55" s="239">
        <f>'Team 1'!D55</f>
        <v>7</v>
      </c>
      <c r="E55" s="722"/>
      <c r="F55" s="722"/>
      <c r="G55" s="722"/>
      <c r="H55" s="842"/>
      <c r="I55" s="252" t="str">
        <f t="shared" si="2"/>
        <v xml:space="preserve"> </v>
      </c>
      <c r="J55" s="24" t="str">
        <f t="shared" si="3"/>
        <v>,</v>
      </c>
      <c r="K55" s="57">
        <f t="shared" si="10"/>
        <v>0</v>
      </c>
      <c r="L55" s="30" t="str">
        <f t="shared" si="4"/>
        <v>000100</v>
      </c>
      <c r="M55" s="50">
        <f>IF(K55=0,0,IF(K55&lt;10,"TOO YOUNG",IF(K55&lt;12,"OK","NOT ELIGIBLE")))</f>
        <v>0</v>
      </c>
      <c r="N55" s="9"/>
      <c r="O55" s="94"/>
      <c r="P55" s="94"/>
      <c r="Q55" s="9"/>
      <c r="R55" s="9"/>
      <c r="S55" s="9"/>
      <c r="T55" s="9"/>
      <c r="U55" s="9"/>
      <c r="V55" s="9"/>
      <c r="W55" s="9"/>
      <c r="X55" s="9"/>
      <c r="Y55" s="9"/>
      <c r="Z55" s="9"/>
      <c r="AA55" s="9"/>
      <c r="AB55" s="9"/>
      <c r="AC55" s="9"/>
      <c r="AD55" s="290">
        <v>28</v>
      </c>
      <c r="AE55" s="72" t="s">
        <v>41</v>
      </c>
      <c r="AF55" s="72" t="s">
        <v>95</v>
      </c>
      <c r="AG55" s="73">
        <v>7</v>
      </c>
      <c r="AH55" s="293">
        <f t="shared" si="5"/>
        <v>0</v>
      </c>
      <c r="AI55" s="293">
        <f t="shared" si="5"/>
        <v>0</v>
      </c>
      <c r="AJ55" s="293">
        <f t="shared" si="5"/>
        <v>0</v>
      </c>
      <c r="AK55" s="293"/>
      <c r="AL55" s="293"/>
      <c r="AM55" s="293"/>
      <c r="AN55" s="293"/>
      <c r="AO55" s="94"/>
    </row>
    <row r="56" spans="1:41" ht="20.45" customHeight="1" x14ac:dyDescent="0.2">
      <c r="A56" s="35">
        <v>29</v>
      </c>
      <c r="B56" s="36" t="s">
        <v>52</v>
      </c>
      <c r="C56" s="36" t="s">
        <v>94</v>
      </c>
      <c r="D56" s="239">
        <f>'Team 1'!D56</f>
        <v>11</v>
      </c>
      <c r="E56" s="722"/>
      <c r="F56" s="722"/>
      <c r="G56" s="722"/>
      <c r="H56" s="842"/>
      <c r="I56" s="252" t="str">
        <f t="shared" si="2"/>
        <v xml:space="preserve"> </v>
      </c>
      <c r="J56" s="24" t="str">
        <f t="shared" si="3"/>
        <v>,</v>
      </c>
      <c r="K56" s="57">
        <f t="shared" si="10"/>
        <v>0</v>
      </c>
      <c r="L56" s="30" t="str">
        <f t="shared" si="4"/>
        <v>000100</v>
      </c>
      <c r="M56" s="50">
        <f>IF(K56=0,0,IF(K56&lt;9,"TOO YOUNG",IF(K56&lt;14,"OK","NOT ELIGIBLE")))</f>
        <v>0</v>
      </c>
      <c r="N56" s="9"/>
      <c r="O56" s="94"/>
      <c r="P56" s="94"/>
      <c r="Q56" s="9"/>
      <c r="R56" s="9"/>
      <c r="S56" s="9"/>
      <c r="T56" s="9"/>
      <c r="U56" s="9"/>
      <c r="V56" s="9"/>
      <c r="W56" s="9"/>
      <c r="X56" s="9"/>
      <c r="Y56" s="9"/>
      <c r="Z56" s="9"/>
      <c r="AA56" s="9"/>
      <c r="AB56" s="9"/>
      <c r="AC56" s="9"/>
      <c r="AD56" s="290">
        <v>29</v>
      </c>
      <c r="AE56" s="72" t="s">
        <v>52</v>
      </c>
      <c r="AF56" s="72" t="s">
        <v>94</v>
      </c>
      <c r="AG56" s="73">
        <v>11</v>
      </c>
      <c r="AH56" s="293">
        <f t="shared" si="5"/>
        <v>0</v>
      </c>
      <c r="AI56" s="293">
        <f t="shared" si="5"/>
        <v>0</v>
      </c>
      <c r="AJ56" s="293">
        <f t="shared" si="5"/>
        <v>0</v>
      </c>
      <c r="AK56" s="293"/>
      <c r="AL56" s="293"/>
      <c r="AM56" s="293"/>
      <c r="AN56" s="293"/>
      <c r="AO56" s="94"/>
    </row>
    <row r="57" spans="1:41" ht="20.45" customHeight="1" x14ac:dyDescent="0.2">
      <c r="A57" s="35">
        <v>30</v>
      </c>
      <c r="B57" s="36" t="s">
        <v>53</v>
      </c>
      <c r="C57" s="36" t="s">
        <v>95</v>
      </c>
      <c r="D57" s="239">
        <f>'Team 1'!D57</f>
        <v>11</v>
      </c>
      <c r="E57" s="722"/>
      <c r="F57" s="722"/>
      <c r="G57" s="722"/>
      <c r="H57" s="842"/>
      <c r="I57" s="252" t="str">
        <f t="shared" si="2"/>
        <v xml:space="preserve"> </v>
      </c>
      <c r="J57" s="24" t="str">
        <f t="shared" si="3"/>
        <v>,</v>
      </c>
      <c r="K57" s="57">
        <f t="shared" si="10"/>
        <v>0</v>
      </c>
      <c r="L57" s="30" t="str">
        <f t="shared" si="4"/>
        <v>000100</v>
      </c>
      <c r="M57" s="50">
        <f>IF(K57=0,0,IF(K57&lt;9,"TOO YOUNG",IF(K57&lt;14,"OK","NOT ELIGIBLE")))</f>
        <v>0</v>
      </c>
      <c r="N57" s="9"/>
      <c r="O57" s="94"/>
      <c r="P57" s="94"/>
      <c r="Q57" s="9"/>
      <c r="R57" s="9"/>
      <c r="S57" s="9"/>
      <c r="T57" s="9"/>
      <c r="U57" s="9"/>
      <c r="V57" s="9"/>
      <c r="W57" s="9"/>
      <c r="X57" s="9"/>
      <c r="Y57" s="9"/>
      <c r="Z57" s="9"/>
      <c r="AA57" s="9"/>
      <c r="AB57" s="9"/>
      <c r="AC57" s="9"/>
      <c r="AD57" s="290">
        <v>30</v>
      </c>
      <c r="AE57" s="72" t="s">
        <v>53</v>
      </c>
      <c r="AF57" s="72" t="s">
        <v>95</v>
      </c>
      <c r="AG57" s="73">
        <v>11</v>
      </c>
      <c r="AH57" s="293">
        <f t="shared" si="5"/>
        <v>0</v>
      </c>
      <c r="AI57" s="293">
        <f t="shared" si="5"/>
        <v>0</v>
      </c>
      <c r="AJ57" s="293">
        <f t="shared" si="5"/>
        <v>0</v>
      </c>
      <c r="AK57" s="293"/>
      <c r="AL57" s="293"/>
      <c r="AM57" s="293"/>
      <c r="AN57" s="293"/>
      <c r="AO57" s="94"/>
    </row>
    <row r="58" spans="1:41" ht="20.45" customHeight="1" x14ac:dyDescent="0.2">
      <c r="A58" s="37">
        <v>31</v>
      </c>
      <c r="B58" s="38" t="s">
        <v>64</v>
      </c>
      <c r="C58" s="38" t="s">
        <v>94</v>
      </c>
      <c r="D58" s="239">
        <f>'Team 1'!D58</f>
        <v>2</v>
      </c>
      <c r="E58" s="722"/>
      <c r="F58" s="722"/>
      <c r="G58" s="722"/>
      <c r="H58" s="842"/>
      <c r="I58" s="252" t="str">
        <f t="shared" si="2"/>
        <v xml:space="preserve"> </v>
      </c>
      <c r="J58" s="24" t="str">
        <f t="shared" si="3"/>
        <v>,</v>
      </c>
      <c r="K58" s="57">
        <f t="shared" si="10"/>
        <v>0</v>
      </c>
      <c r="L58" s="30" t="str">
        <f t="shared" si="4"/>
        <v>000100</v>
      </c>
      <c r="M58" s="50">
        <f>IF(K58=0,0,IF(K58&lt;9,"TOO YOUNG",IF(K58&lt;16,"OK","NOT ELIGIBLE")))</f>
        <v>0</v>
      </c>
      <c r="N58" s="9"/>
      <c r="O58" s="94"/>
      <c r="P58" s="94"/>
      <c r="Q58" s="9"/>
      <c r="R58" s="9"/>
      <c r="S58" s="9"/>
      <c r="T58" s="9"/>
      <c r="U58" s="9"/>
      <c r="V58" s="9"/>
      <c r="W58" s="9"/>
      <c r="X58" s="9"/>
      <c r="Y58" s="9"/>
      <c r="Z58" s="9"/>
      <c r="AA58" s="9"/>
      <c r="AB58" s="9"/>
      <c r="AC58" s="9"/>
      <c r="AD58" s="290">
        <v>31</v>
      </c>
      <c r="AE58" s="72" t="s">
        <v>64</v>
      </c>
      <c r="AF58" s="72" t="s">
        <v>94</v>
      </c>
      <c r="AG58" s="73">
        <v>2</v>
      </c>
      <c r="AH58" s="293">
        <f t="shared" si="5"/>
        <v>0</v>
      </c>
      <c r="AI58" s="293">
        <f t="shared" si="5"/>
        <v>0</v>
      </c>
      <c r="AJ58" s="293">
        <f t="shared" si="5"/>
        <v>0</v>
      </c>
      <c r="AK58" s="293"/>
      <c r="AL58" s="293"/>
      <c r="AM58" s="293"/>
      <c r="AN58" s="293"/>
      <c r="AO58" s="94"/>
    </row>
    <row r="59" spans="1:41" ht="20.45" customHeight="1" x14ac:dyDescent="0.2">
      <c r="A59" s="37">
        <v>32</v>
      </c>
      <c r="B59" s="38" t="s">
        <v>65</v>
      </c>
      <c r="C59" s="38" t="s">
        <v>95</v>
      </c>
      <c r="D59" s="239">
        <f>'Team 1'!D59</f>
        <v>2</v>
      </c>
      <c r="E59" s="722"/>
      <c r="F59" s="722"/>
      <c r="G59" s="722"/>
      <c r="H59" s="842"/>
      <c r="I59" s="252" t="str">
        <f t="shared" si="2"/>
        <v xml:space="preserve"> </v>
      </c>
      <c r="J59" s="24" t="str">
        <f t="shared" si="3"/>
        <v>,</v>
      </c>
      <c r="K59" s="57">
        <f t="shared" si="10"/>
        <v>0</v>
      </c>
      <c r="L59" s="30" t="str">
        <f t="shared" si="4"/>
        <v>000100</v>
      </c>
      <c r="M59" s="50">
        <f>IF(K59=0,0,IF(K59&lt;9,"TOO YOUNG",IF(K59&lt;16,"OK","NOT ELIGIBLE")))</f>
        <v>0</v>
      </c>
      <c r="N59" s="9"/>
      <c r="O59" s="94"/>
      <c r="P59" s="94"/>
      <c r="Q59" s="9"/>
      <c r="R59" s="9"/>
      <c r="S59" s="9"/>
      <c r="T59" s="9"/>
      <c r="U59" s="9"/>
      <c r="V59" s="9"/>
      <c r="W59" s="9"/>
      <c r="X59" s="9"/>
      <c r="Y59" s="9"/>
      <c r="Z59" s="9"/>
      <c r="AA59" s="9"/>
      <c r="AB59" s="9"/>
      <c r="AC59" s="9"/>
      <c r="AD59" s="290">
        <v>32</v>
      </c>
      <c r="AE59" s="72" t="s">
        <v>65</v>
      </c>
      <c r="AF59" s="72" t="s">
        <v>95</v>
      </c>
      <c r="AG59" s="73">
        <v>2</v>
      </c>
      <c r="AH59" s="293">
        <f t="shared" si="5"/>
        <v>0</v>
      </c>
      <c r="AI59" s="293">
        <f t="shared" si="5"/>
        <v>0</v>
      </c>
      <c r="AJ59" s="293">
        <f t="shared" si="5"/>
        <v>0</v>
      </c>
      <c r="AK59" s="293"/>
      <c r="AL59" s="293"/>
      <c r="AM59" s="293"/>
      <c r="AN59" s="293"/>
      <c r="AO59" s="94"/>
    </row>
    <row r="60" spans="1:41" ht="20.45" customHeight="1" x14ac:dyDescent="0.2">
      <c r="A60" s="28">
        <v>33</v>
      </c>
      <c r="B60" s="32" t="s">
        <v>78</v>
      </c>
      <c r="C60" s="32" t="s">
        <v>94</v>
      </c>
      <c r="D60" s="239">
        <f>'Team 1'!D60</f>
        <v>8</v>
      </c>
      <c r="E60" s="722"/>
      <c r="F60" s="722"/>
      <c r="G60" s="722"/>
      <c r="H60" s="842"/>
      <c r="I60" s="252" t="str">
        <f t="shared" si="2"/>
        <v xml:space="preserve"> </v>
      </c>
      <c r="J60" s="24" t="str">
        <f t="shared" si="3"/>
        <v>,</v>
      </c>
      <c r="K60" s="57">
        <f t="shared" si="10"/>
        <v>0</v>
      </c>
      <c r="L60" s="30" t="str">
        <f t="shared" si="4"/>
        <v>000100</v>
      </c>
      <c r="M60" s="31">
        <f>IF(K60=0,0,IF(K60&lt;9,"TOO YOUNG",IF(K60&lt;60,"OK","BIT OLD MAYBE")))</f>
        <v>0</v>
      </c>
      <c r="N60" s="9"/>
      <c r="O60" s="94"/>
      <c r="P60" s="94"/>
      <c r="Q60" s="9"/>
      <c r="R60" s="9"/>
      <c r="S60" s="9"/>
      <c r="T60" s="9"/>
      <c r="U60" s="9"/>
      <c r="V60" s="9"/>
      <c r="W60" s="9"/>
      <c r="X60" s="9"/>
      <c r="Y60" s="9"/>
      <c r="Z60" s="9"/>
      <c r="AA60" s="9"/>
      <c r="AB60" s="9"/>
      <c r="AC60" s="9"/>
      <c r="AD60" s="290">
        <v>33</v>
      </c>
      <c r="AE60" s="74" t="s">
        <v>78</v>
      </c>
      <c r="AF60" s="74" t="s">
        <v>94</v>
      </c>
      <c r="AG60" s="75">
        <v>9</v>
      </c>
      <c r="AH60" s="293">
        <f t="shared" si="5"/>
        <v>0</v>
      </c>
      <c r="AI60" s="293">
        <f t="shared" si="5"/>
        <v>0</v>
      </c>
      <c r="AJ60" s="293">
        <f t="shared" si="5"/>
        <v>0</v>
      </c>
      <c r="AK60" s="293"/>
      <c r="AL60" s="293"/>
      <c r="AM60" s="293"/>
      <c r="AN60" s="293"/>
      <c r="AO60" s="94"/>
    </row>
    <row r="61" spans="1:41" ht="20.45" customHeight="1" x14ac:dyDescent="0.2">
      <c r="A61" s="28">
        <v>34</v>
      </c>
      <c r="B61" s="32" t="s">
        <v>79</v>
      </c>
      <c r="C61" s="32" t="s">
        <v>95</v>
      </c>
      <c r="D61" s="239">
        <f>'Team 1'!D61</f>
        <v>8</v>
      </c>
      <c r="E61" s="722"/>
      <c r="F61" s="722"/>
      <c r="G61" s="722"/>
      <c r="H61" s="842"/>
      <c r="I61" s="252" t="str">
        <f t="shared" si="2"/>
        <v xml:space="preserve"> </v>
      </c>
      <c r="J61" s="24" t="str">
        <f t="shared" si="3"/>
        <v>,</v>
      </c>
      <c r="K61" s="57">
        <f t="shared" si="10"/>
        <v>0</v>
      </c>
      <c r="L61" s="30" t="str">
        <f t="shared" si="4"/>
        <v>000100</v>
      </c>
      <c r="M61" s="31">
        <f>IF(K61=0,0,IF(K61&lt;9,"TOO YOUNG",IF(K61&lt;60,"OK","BIT OLD MAYBE")))</f>
        <v>0</v>
      </c>
      <c r="N61" s="9"/>
      <c r="O61" s="94"/>
      <c r="P61" s="94"/>
      <c r="Q61" s="9"/>
      <c r="R61" s="9"/>
      <c r="S61" s="9"/>
      <c r="T61" s="9"/>
      <c r="U61" s="9"/>
      <c r="V61" s="9"/>
      <c r="W61" s="9"/>
      <c r="X61" s="9"/>
      <c r="Y61" s="9"/>
      <c r="Z61" s="9"/>
      <c r="AA61" s="9"/>
      <c r="AB61" s="9"/>
      <c r="AC61" s="9"/>
      <c r="AD61" s="290">
        <v>34</v>
      </c>
      <c r="AE61" s="74" t="s">
        <v>79</v>
      </c>
      <c r="AF61" s="74" t="s">
        <v>95</v>
      </c>
      <c r="AG61" s="75">
        <v>9</v>
      </c>
      <c r="AH61" s="293">
        <f t="shared" si="5"/>
        <v>0</v>
      </c>
      <c r="AI61" s="293">
        <f t="shared" si="5"/>
        <v>0</v>
      </c>
      <c r="AJ61" s="293">
        <f t="shared" si="5"/>
        <v>0</v>
      </c>
      <c r="AK61" s="293"/>
      <c r="AL61" s="293"/>
      <c r="AM61" s="293"/>
      <c r="AN61" s="293"/>
      <c r="AO61" s="94"/>
    </row>
    <row r="62" spans="1:41" ht="20.45" customHeight="1" x14ac:dyDescent="0.2">
      <c r="A62" s="33">
        <v>35</v>
      </c>
      <c r="B62" s="34" t="s">
        <v>42</v>
      </c>
      <c r="C62" s="34" t="s">
        <v>94</v>
      </c>
      <c r="D62" s="239">
        <f>'Team 1'!D62</f>
        <v>1</v>
      </c>
      <c r="E62" s="722"/>
      <c r="F62" s="722"/>
      <c r="G62" s="722"/>
      <c r="H62" s="842"/>
      <c r="I62" s="252" t="str">
        <f t="shared" si="2"/>
        <v xml:space="preserve"> </v>
      </c>
      <c r="J62" s="24" t="str">
        <f t="shared" si="3"/>
        <v>,</v>
      </c>
      <c r="K62" s="57">
        <f t="shared" si="10"/>
        <v>0</v>
      </c>
      <c r="L62" s="30" t="str">
        <f t="shared" si="4"/>
        <v>000100</v>
      </c>
      <c r="M62" s="50">
        <f>IF(K62=0,0,IF(K62&lt;10,"TOO YOUNG",IF(K62&lt;12,"OK","NOT ELIGIBLE")))</f>
        <v>0</v>
      </c>
      <c r="N62" s="9"/>
      <c r="O62" s="94"/>
      <c r="P62" s="94"/>
      <c r="Q62" s="9"/>
      <c r="R62" s="9"/>
      <c r="S62" s="9"/>
      <c r="T62" s="9"/>
      <c r="U62" s="9"/>
      <c r="V62" s="9"/>
      <c r="W62" s="9"/>
      <c r="X62" s="9"/>
      <c r="Y62" s="9"/>
      <c r="Z62" s="9"/>
      <c r="AA62" s="9"/>
      <c r="AB62" s="9"/>
      <c r="AC62" s="9"/>
      <c r="AD62" s="290">
        <v>35</v>
      </c>
      <c r="AE62" s="72" t="s">
        <v>42</v>
      </c>
      <c r="AF62" s="72" t="s">
        <v>94</v>
      </c>
      <c r="AG62" s="73">
        <v>1</v>
      </c>
      <c r="AH62" s="293">
        <f t="shared" si="5"/>
        <v>0</v>
      </c>
      <c r="AI62" s="293">
        <f t="shared" si="5"/>
        <v>0</v>
      </c>
      <c r="AJ62" s="293">
        <f t="shared" si="5"/>
        <v>0</v>
      </c>
      <c r="AK62" s="293"/>
      <c r="AL62" s="293"/>
      <c r="AM62" s="293"/>
      <c r="AN62" s="293"/>
      <c r="AO62" s="94"/>
    </row>
    <row r="63" spans="1:41" ht="20.45" customHeight="1" x14ac:dyDescent="0.2">
      <c r="A63" s="33">
        <v>36</v>
      </c>
      <c r="B63" s="34" t="s">
        <v>43</v>
      </c>
      <c r="C63" s="34" t="s">
        <v>95</v>
      </c>
      <c r="D63" s="239">
        <f>'Team 1'!D63</f>
        <v>1</v>
      </c>
      <c r="E63" s="722"/>
      <c r="F63" s="722"/>
      <c r="G63" s="722"/>
      <c r="H63" s="842"/>
      <c r="I63" s="252" t="str">
        <f t="shared" si="2"/>
        <v xml:space="preserve"> </v>
      </c>
      <c r="J63" s="24" t="str">
        <f t="shared" si="3"/>
        <v>,</v>
      </c>
      <c r="K63" s="57">
        <f t="shared" si="10"/>
        <v>0</v>
      </c>
      <c r="L63" s="30" t="str">
        <f t="shared" si="4"/>
        <v>000100</v>
      </c>
      <c r="M63" s="50">
        <f>IF(K63=0,0,IF(K63&lt;10,"TOO YOUNG",IF(K63&lt;12,"OK","NOT ELIGIBLE")))</f>
        <v>0</v>
      </c>
      <c r="N63" s="9"/>
      <c r="O63" s="94"/>
      <c r="P63" s="94"/>
      <c r="Q63" s="9"/>
      <c r="R63" s="9"/>
      <c r="S63" s="9"/>
      <c r="T63" s="9"/>
      <c r="U63" s="9"/>
      <c r="V63" s="9"/>
      <c r="W63" s="9"/>
      <c r="X63" s="9"/>
      <c r="Y63" s="9"/>
      <c r="Z63" s="9"/>
      <c r="AA63" s="9"/>
      <c r="AB63" s="9"/>
      <c r="AC63" s="9"/>
      <c r="AD63" s="290">
        <v>36</v>
      </c>
      <c r="AE63" s="72" t="s">
        <v>43</v>
      </c>
      <c r="AF63" s="72" t="s">
        <v>95</v>
      </c>
      <c r="AG63" s="73">
        <v>1</v>
      </c>
      <c r="AH63" s="293">
        <f t="shared" si="5"/>
        <v>0</v>
      </c>
      <c r="AI63" s="293">
        <f t="shared" si="5"/>
        <v>0</v>
      </c>
      <c r="AJ63" s="293">
        <f t="shared" si="5"/>
        <v>0</v>
      </c>
      <c r="AK63" s="293"/>
      <c r="AL63" s="293"/>
      <c r="AM63" s="293"/>
      <c r="AN63" s="293"/>
      <c r="AO63" s="94"/>
    </row>
    <row r="64" spans="1:41" ht="20.45" customHeight="1" x14ac:dyDescent="0.2">
      <c r="A64" s="35">
        <v>37</v>
      </c>
      <c r="B64" s="36" t="s">
        <v>54</v>
      </c>
      <c r="C64" s="36" t="s">
        <v>94</v>
      </c>
      <c r="D64" s="239">
        <f>'Team 1'!D64</f>
        <v>2</v>
      </c>
      <c r="E64" s="722"/>
      <c r="F64" s="722"/>
      <c r="G64" s="722"/>
      <c r="H64" s="842"/>
      <c r="I64" s="252" t="str">
        <f t="shared" si="2"/>
        <v xml:space="preserve"> </v>
      </c>
      <c r="J64" s="24" t="str">
        <f t="shared" si="3"/>
        <v>,</v>
      </c>
      <c r="K64" s="57">
        <f t="shared" si="10"/>
        <v>0</v>
      </c>
      <c r="L64" s="30" t="str">
        <f t="shared" si="4"/>
        <v>000100</v>
      </c>
      <c r="M64" s="50">
        <f>IF(K64=0,0,IF(K64&lt;9,"TOO YOUNG",IF(K64&lt;14,"OK","NOT ELIGIBLE")))</f>
        <v>0</v>
      </c>
      <c r="N64" s="9"/>
      <c r="O64" s="94"/>
      <c r="P64" s="94"/>
      <c r="Q64" s="9"/>
      <c r="R64" s="9"/>
      <c r="S64" s="9"/>
      <c r="T64" s="9"/>
      <c r="U64" s="9"/>
      <c r="V64" s="9"/>
      <c r="W64" s="9"/>
      <c r="X64" s="9"/>
      <c r="Y64" s="9"/>
      <c r="Z64" s="9"/>
      <c r="AA64" s="9"/>
      <c r="AB64" s="9"/>
      <c r="AC64" s="9"/>
      <c r="AD64" s="290">
        <v>37</v>
      </c>
      <c r="AE64" s="72" t="s">
        <v>54</v>
      </c>
      <c r="AF64" s="72" t="s">
        <v>94</v>
      </c>
      <c r="AG64" s="73">
        <v>2</v>
      </c>
      <c r="AH64" s="293">
        <f t="shared" si="5"/>
        <v>0</v>
      </c>
      <c r="AI64" s="293">
        <f t="shared" si="5"/>
        <v>0</v>
      </c>
      <c r="AJ64" s="293">
        <f t="shared" si="5"/>
        <v>0</v>
      </c>
      <c r="AK64" s="293"/>
      <c r="AL64" s="293"/>
      <c r="AM64" s="293"/>
      <c r="AN64" s="293"/>
      <c r="AO64" s="94"/>
    </row>
    <row r="65" spans="1:41" ht="20.45" customHeight="1" x14ac:dyDescent="0.2">
      <c r="A65" s="35">
        <v>38</v>
      </c>
      <c r="B65" s="36" t="s">
        <v>55</v>
      </c>
      <c r="C65" s="36" t="s">
        <v>95</v>
      </c>
      <c r="D65" s="239">
        <f>'Team 1'!D65</f>
        <v>2</v>
      </c>
      <c r="E65" s="722"/>
      <c r="F65" s="722"/>
      <c r="G65" s="722"/>
      <c r="H65" s="842"/>
      <c r="I65" s="252" t="str">
        <f t="shared" si="2"/>
        <v xml:space="preserve"> </v>
      </c>
      <c r="J65" s="24" t="str">
        <f t="shared" si="3"/>
        <v>,</v>
      </c>
      <c r="K65" s="57">
        <f t="shared" si="10"/>
        <v>0</v>
      </c>
      <c r="L65" s="30" t="str">
        <f t="shared" si="4"/>
        <v>000100</v>
      </c>
      <c r="M65" s="50">
        <f>IF(K65=0,0,IF(K65&lt;9,"TOO YOUNG",IF(K65&lt;14,"OK","NOT ELIGIBLE")))</f>
        <v>0</v>
      </c>
      <c r="N65" s="9"/>
      <c r="O65" s="94"/>
      <c r="P65" s="94"/>
      <c r="Q65" s="9"/>
      <c r="R65" s="9"/>
      <c r="S65" s="9"/>
      <c r="T65" s="9"/>
      <c r="U65" s="9"/>
      <c r="V65" s="9"/>
      <c r="W65" s="9"/>
      <c r="X65" s="9"/>
      <c r="Y65" s="9"/>
      <c r="Z65" s="9"/>
      <c r="AA65" s="9"/>
      <c r="AB65" s="9"/>
      <c r="AC65" s="9"/>
      <c r="AD65" s="290">
        <v>38</v>
      </c>
      <c r="AE65" s="72" t="s">
        <v>55</v>
      </c>
      <c r="AF65" s="72" t="s">
        <v>95</v>
      </c>
      <c r="AG65" s="73">
        <v>2</v>
      </c>
      <c r="AH65" s="293">
        <f t="shared" si="5"/>
        <v>0</v>
      </c>
      <c r="AI65" s="293">
        <f t="shared" si="5"/>
        <v>0</v>
      </c>
      <c r="AJ65" s="293">
        <f t="shared" si="5"/>
        <v>0</v>
      </c>
      <c r="AK65" s="293"/>
      <c r="AL65" s="293"/>
      <c r="AM65" s="293"/>
      <c r="AN65" s="293"/>
      <c r="AO65" s="94"/>
    </row>
    <row r="66" spans="1:41" ht="20.45" customHeight="1" x14ac:dyDescent="0.2">
      <c r="A66" s="37">
        <v>39</v>
      </c>
      <c r="B66" s="38" t="s">
        <v>66</v>
      </c>
      <c r="C66" s="38" t="s">
        <v>94</v>
      </c>
      <c r="D66" s="239">
        <f>'Team 1'!D66</f>
        <v>8</v>
      </c>
      <c r="E66" s="722"/>
      <c r="F66" s="722"/>
      <c r="G66" s="722"/>
      <c r="H66" s="842"/>
      <c r="I66" s="252" t="str">
        <f t="shared" si="2"/>
        <v xml:space="preserve"> </v>
      </c>
      <c r="J66" s="24" t="str">
        <f t="shared" si="3"/>
        <v>,</v>
      </c>
      <c r="K66" s="57">
        <f t="shared" si="10"/>
        <v>0</v>
      </c>
      <c r="L66" s="30" t="str">
        <f t="shared" si="4"/>
        <v>000100</v>
      </c>
      <c r="M66" s="50">
        <f>IF(K66=0,0,IF(K66&lt;9,"TOO YOUNG",IF(K66&lt;16,"OK","NOT ELIGIBLE")))</f>
        <v>0</v>
      </c>
      <c r="N66" s="9"/>
      <c r="O66" s="94"/>
      <c r="P66" s="94"/>
      <c r="Q66" s="9"/>
      <c r="R66" s="9"/>
      <c r="S66" s="9"/>
      <c r="T66" s="9"/>
      <c r="U66" s="9"/>
      <c r="V66" s="9"/>
      <c r="W66" s="9"/>
      <c r="X66" s="9"/>
      <c r="Y66" s="9"/>
      <c r="Z66" s="9"/>
      <c r="AA66" s="9"/>
      <c r="AB66" s="9"/>
      <c r="AC66" s="9"/>
      <c r="AD66" s="290">
        <v>39</v>
      </c>
      <c r="AE66" s="72" t="s">
        <v>66</v>
      </c>
      <c r="AF66" s="72" t="s">
        <v>94</v>
      </c>
      <c r="AG66" s="73">
        <v>9</v>
      </c>
      <c r="AH66" s="293">
        <f t="shared" si="5"/>
        <v>0</v>
      </c>
      <c r="AI66" s="293">
        <f t="shared" si="5"/>
        <v>0</v>
      </c>
      <c r="AJ66" s="293">
        <f t="shared" si="5"/>
        <v>0</v>
      </c>
      <c r="AK66" s="293"/>
      <c r="AL66" s="293"/>
      <c r="AM66" s="293"/>
      <c r="AN66" s="293"/>
      <c r="AO66" s="94"/>
    </row>
    <row r="67" spans="1:41" ht="20.45" customHeight="1" x14ac:dyDescent="0.2">
      <c r="A67" s="37">
        <v>40</v>
      </c>
      <c r="B67" s="38" t="s">
        <v>67</v>
      </c>
      <c r="C67" s="38" t="s">
        <v>95</v>
      </c>
      <c r="D67" s="239">
        <f>'Team 1'!D67</f>
        <v>8</v>
      </c>
      <c r="E67" s="722"/>
      <c r="F67" s="722"/>
      <c r="G67" s="722"/>
      <c r="H67" s="842"/>
      <c r="I67" s="252" t="str">
        <f t="shared" si="2"/>
        <v xml:space="preserve"> </v>
      </c>
      <c r="J67" s="24" t="str">
        <f t="shared" si="3"/>
        <v>,</v>
      </c>
      <c r="K67" s="57">
        <f t="shared" si="10"/>
        <v>0</v>
      </c>
      <c r="L67" s="30" t="str">
        <f t="shared" si="4"/>
        <v>000100</v>
      </c>
      <c r="M67" s="50">
        <f>IF(K67=0,0,IF(K67&lt;9,"TOO YOUNG",IF(K67&lt;16,"OK","NOT ELIGIBLE")))</f>
        <v>0</v>
      </c>
      <c r="N67" s="9"/>
      <c r="O67" s="94"/>
      <c r="P67" s="94"/>
      <c r="Q67" s="9"/>
      <c r="R67" s="9"/>
      <c r="S67" s="9"/>
      <c r="T67" s="9"/>
      <c r="U67" s="9"/>
      <c r="V67" s="9"/>
      <c r="W67" s="9"/>
      <c r="X67" s="9"/>
      <c r="Y67" s="9"/>
      <c r="Z67" s="9"/>
      <c r="AA67" s="9"/>
      <c r="AB67" s="9"/>
      <c r="AC67" s="9"/>
      <c r="AD67" s="290">
        <v>40</v>
      </c>
      <c r="AE67" s="72" t="s">
        <v>67</v>
      </c>
      <c r="AF67" s="72" t="s">
        <v>95</v>
      </c>
      <c r="AG67" s="73">
        <v>9</v>
      </c>
      <c r="AH67" s="293">
        <f t="shared" si="5"/>
        <v>0</v>
      </c>
      <c r="AI67" s="293">
        <f t="shared" si="5"/>
        <v>0</v>
      </c>
      <c r="AJ67" s="293">
        <f t="shared" si="5"/>
        <v>0</v>
      </c>
      <c r="AK67" s="293"/>
      <c r="AL67" s="293"/>
      <c r="AM67" s="293"/>
      <c r="AN67" s="293"/>
      <c r="AO67" s="94"/>
    </row>
    <row r="68" spans="1:41" ht="20.45" customHeight="1" x14ac:dyDescent="0.2">
      <c r="A68" s="28">
        <v>41</v>
      </c>
      <c r="B68" s="29" t="s">
        <v>80</v>
      </c>
      <c r="C68" s="29" t="s">
        <v>94</v>
      </c>
      <c r="D68" s="239">
        <f>'Team 1'!D68</f>
        <v>2</v>
      </c>
      <c r="E68" s="722"/>
      <c r="F68" s="722"/>
      <c r="G68" s="722"/>
      <c r="H68" s="842"/>
      <c r="I68" s="252" t="str">
        <f t="shared" si="2"/>
        <v xml:space="preserve"> </v>
      </c>
      <c r="J68" s="24" t="str">
        <f t="shared" si="3"/>
        <v>,</v>
      </c>
      <c r="K68" s="57">
        <f t="shared" ref="K68:K99" si="11">IF(H68=0,0,IF(COUNTBLANK(H68)=1,"",ROUNDDOWN((K$2-H68)/365.25,0)))</f>
        <v>0</v>
      </c>
      <c r="L68" s="30" t="str">
        <f t="shared" si="4"/>
        <v>000100</v>
      </c>
      <c r="M68" s="31">
        <f>IF(K68=0,0,IF(K68&lt;9,"TOO YOUNG",IF(K68&lt;60,"OK","BIT OLD MAYBE")))</f>
        <v>0</v>
      </c>
      <c r="N68" s="9"/>
      <c r="O68" s="94"/>
      <c r="P68" s="94"/>
      <c r="Q68" s="9"/>
      <c r="R68" s="9"/>
      <c r="S68" s="9"/>
      <c r="T68" s="9"/>
      <c r="U68" s="9"/>
      <c r="V68" s="9"/>
      <c r="W68" s="9"/>
      <c r="X68" s="9"/>
      <c r="Y68" s="9"/>
      <c r="Z68" s="9"/>
      <c r="AA68" s="9"/>
      <c r="AB68" s="9"/>
      <c r="AC68" s="9"/>
      <c r="AD68" s="290">
        <v>41</v>
      </c>
      <c r="AE68" s="72" t="s">
        <v>80</v>
      </c>
      <c r="AF68" s="72" t="s">
        <v>94</v>
      </c>
      <c r="AG68" s="73">
        <v>2</v>
      </c>
      <c r="AH68" s="293">
        <f t="shared" si="5"/>
        <v>0</v>
      </c>
      <c r="AI68" s="293">
        <f t="shared" si="5"/>
        <v>0</v>
      </c>
      <c r="AJ68" s="293">
        <f t="shared" si="5"/>
        <v>0</v>
      </c>
      <c r="AK68" s="293"/>
      <c r="AL68" s="293"/>
      <c r="AM68" s="293"/>
      <c r="AN68" s="293"/>
      <c r="AO68" s="94"/>
    </row>
    <row r="69" spans="1:41" ht="20.45" customHeight="1" x14ac:dyDescent="0.2">
      <c r="A69" s="28">
        <v>42</v>
      </c>
      <c r="B69" s="29" t="s">
        <v>81</v>
      </c>
      <c r="C69" s="29" t="s">
        <v>95</v>
      </c>
      <c r="D69" s="239">
        <f>'Team 1'!D69</f>
        <v>2</v>
      </c>
      <c r="E69" s="722"/>
      <c r="F69" s="722"/>
      <c r="G69" s="722"/>
      <c r="H69" s="842"/>
      <c r="I69" s="252" t="str">
        <f t="shared" ref="I69:I101" si="12">CONCATENATE(F69," ",G69)</f>
        <v xml:space="preserve"> </v>
      </c>
      <c r="J69" s="24" t="str">
        <f t="shared" ref="J69:J101" si="13">CONCATENATE(G69,",",F69)</f>
        <v>,</v>
      </c>
      <c r="K69" s="57">
        <f t="shared" si="11"/>
        <v>0</v>
      </c>
      <c r="L69" s="30" t="str">
        <f t="shared" ref="L69:L105" si="14">(TEXT(H69,"DDMMYY"))</f>
        <v>000100</v>
      </c>
      <c r="M69" s="31">
        <f>IF(K69=0,0,IF(K69&lt;9,"TOO YOUNG",IF(K69&lt;60,"OK","BIT OLD MAYBE")))</f>
        <v>0</v>
      </c>
      <c r="N69" s="9"/>
      <c r="O69" s="94"/>
      <c r="P69" s="94"/>
      <c r="Q69" s="9"/>
      <c r="R69" s="9"/>
      <c r="S69" s="9"/>
      <c r="T69" s="9"/>
      <c r="U69" s="9"/>
      <c r="V69" s="9"/>
      <c r="W69" s="9"/>
      <c r="X69" s="9"/>
      <c r="Y69" s="9"/>
      <c r="Z69" s="9"/>
      <c r="AA69" s="9"/>
      <c r="AB69" s="9"/>
      <c r="AC69" s="9"/>
      <c r="AD69" s="290">
        <v>42</v>
      </c>
      <c r="AE69" s="72" t="s">
        <v>81</v>
      </c>
      <c r="AF69" s="72" t="s">
        <v>95</v>
      </c>
      <c r="AG69" s="73">
        <v>2</v>
      </c>
      <c r="AH69" s="293">
        <f t="shared" ref="AH69:AJ105" si="15">E69</f>
        <v>0</v>
      </c>
      <c r="AI69" s="293">
        <f t="shared" si="15"/>
        <v>0</v>
      </c>
      <c r="AJ69" s="293">
        <f t="shared" si="15"/>
        <v>0</v>
      </c>
      <c r="AK69" s="293"/>
      <c r="AL69" s="293"/>
      <c r="AM69" s="293"/>
      <c r="AN69" s="293"/>
      <c r="AO69" s="94"/>
    </row>
    <row r="70" spans="1:41" ht="20.45" customHeight="1" x14ac:dyDescent="0.2">
      <c r="A70" s="1697">
        <v>43</v>
      </c>
      <c r="B70" s="1700" t="s">
        <v>44</v>
      </c>
      <c r="C70" s="41"/>
      <c r="D70" s="239">
        <f>'Team 1'!D70</f>
        <v>0</v>
      </c>
      <c r="E70" s="723"/>
      <c r="F70" s="723"/>
      <c r="G70" s="723"/>
      <c r="H70" s="839"/>
      <c r="I70" s="252" t="str">
        <f t="shared" si="12"/>
        <v xml:space="preserve"> </v>
      </c>
      <c r="J70" s="24" t="str">
        <f t="shared" si="13"/>
        <v>,</v>
      </c>
      <c r="K70" s="57">
        <f t="shared" si="11"/>
        <v>0</v>
      </c>
      <c r="L70" s="30" t="str">
        <f t="shared" si="14"/>
        <v>000100</v>
      </c>
      <c r="M70" s="50">
        <f t="shared" ref="M70:M77" si="16">IF(K70=0,0,IF(K70&lt;9,"TOO YOUNG",IF(K70&lt;12,"OK","NOT ELIGIBLE")))</f>
        <v>0</v>
      </c>
      <c r="N70" s="9"/>
      <c r="O70" s="94"/>
      <c r="P70" s="94"/>
      <c r="Q70" s="9"/>
      <c r="R70" s="9"/>
      <c r="S70" s="9"/>
      <c r="T70" s="9"/>
      <c r="U70" s="9"/>
      <c r="V70" s="9"/>
      <c r="W70" s="9"/>
      <c r="X70" s="9"/>
      <c r="Y70" s="9"/>
      <c r="Z70" s="9"/>
      <c r="AA70" s="9"/>
      <c r="AB70" s="9"/>
      <c r="AC70" s="9"/>
      <c r="AD70" s="1683">
        <v>43</v>
      </c>
      <c r="AE70" s="1681" t="s">
        <v>44</v>
      </c>
      <c r="AF70" s="288"/>
      <c r="AG70" s="76"/>
      <c r="AH70" s="293">
        <f t="shared" si="15"/>
        <v>0</v>
      </c>
      <c r="AI70" s="293">
        <f t="shared" si="15"/>
        <v>0</v>
      </c>
      <c r="AJ70" s="293">
        <f t="shared" si="15"/>
        <v>0</v>
      </c>
      <c r="AK70" s="293"/>
      <c r="AL70" s="293"/>
      <c r="AM70" s="293"/>
      <c r="AN70" s="293"/>
      <c r="AO70" s="94"/>
    </row>
    <row r="71" spans="1:41" ht="20.45" customHeight="1" x14ac:dyDescent="0.2">
      <c r="A71" s="1698"/>
      <c r="B71" s="1701"/>
      <c r="C71" s="42"/>
      <c r="D71" s="239">
        <f>'Team 1'!D71</f>
        <v>0</v>
      </c>
      <c r="E71" s="723"/>
      <c r="F71" s="723"/>
      <c r="G71" s="723"/>
      <c r="H71" s="839"/>
      <c r="I71" s="252" t="str">
        <f t="shared" si="12"/>
        <v xml:space="preserve"> </v>
      </c>
      <c r="J71" s="24" t="str">
        <f t="shared" si="13"/>
        <v>,</v>
      </c>
      <c r="K71" s="57">
        <f t="shared" si="11"/>
        <v>0</v>
      </c>
      <c r="L71" s="30" t="str">
        <f t="shared" si="14"/>
        <v>000100</v>
      </c>
      <c r="M71" s="50">
        <f t="shared" si="16"/>
        <v>0</v>
      </c>
      <c r="N71" s="9"/>
      <c r="O71" s="94"/>
      <c r="P71" s="94"/>
      <c r="Q71" s="9"/>
      <c r="R71" s="9"/>
      <c r="S71" s="9"/>
      <c r="T71" s="9"/>
      <c r="U71" s="9"/>
      <c r="V71" s="9"/>
      <c r="W71" s="9"/>
      <c r="X71" s="9"/>
      <c r="Y71" s="9"/>
      <c r="Z71" s="9"/>
      <c r="AA71" s="9"/>
      <c r="AB71" s="9"/>
      <c r="AC71" s="9"/>
      <c r="AD71" s="1683"/>
      <c r="AE71" s="1682"/>
      <c r="AF71" s="289"/>
      <c r="AG71" s="77"/>
      <c r="AH71" s="293">
        <f t="shared" si="15"/>
        <v>0</v>
      </c>
      <c r="AI71" s="293">
        <f t="shared" si="15"/>
        <v>0</v>
      </c>
      <c r="AJ71" s="293">
        <f t="shared" si="15"/>
        <v>0</v>
      </c>
      <c r="AK71" s="293"/>
      <c r="AL71" s="293"/>
      <c r="AM71" s="293"/>
      <c r="AN71" s="293"/>
      <c r="AO71" s="94"/>
    </row>
    <row r="72" spans="1:41" ht="20.45" customHeight="1" x14ac:dyDescent="0.2">
      <c r="A72" s="1698"/>
      <c r="B72" s="1701"/>
      <c r="C72" s="42"/>
      <c r="D72" s="239">
        <f>'Team 1'!D72</f>
        <v>0</v>
      </c>
      <c r="E72" s="723"/>
      <c r="F72" s="723"/>
      <c r="G72" s="723"/>
      <c r="H72" s="839"/>
      <c r="I72" s="252" t="str">
        <f t="shared" si="12"/>
        <v xml:space="preserve"> </v>
      </c>
      <c r="J72" s="24" t="str">
        <f t="shared" si="13"/>
        <v>,</v>
      </c>
      <c r="K72" s="57">
        <f t="shared" si="11"/>
        <v>0</v>
      </c>
      <c r="L72" s="30" t="str">
        <f t="shared" si="14"/>
        <v>000100</v>
      </c>
      <c r="M72" s="50">
        <f t="shared" si="16"/>
        <v>0</v>
      </c>
      <c r="N72" s="9"/>
      <c r="O72" s="94"/>
      <c r="P72" s="94"/>
      <c r="Q72" s="9"/>
      <c r="R72" s="9"/>
      <c r="S72" s="9"/>
      <c r="T72" s="9"/>
      <c r="U72" s="9"/>
      <c r="V72" s="9"/>
      <c r="W72" s="9"/>
      <c r="X72" s="9"/>
      <c r="Y72" s="9"/>
      <c r="Z72" s="9"/>
      <c r="AA72" s="9"/>
      <c r="AB72" s="9"/>
      <c r="AC72" s="9"/>
      <c r="AD72" s="1683"/>
      <c r="AE72" s="1682"/>
      <c r="AF72" s="289"/>
      <c r="AG72" s="77"/>
      <c r="AH72" s="293">
        <f t="shared" si="15"/>
        <v>0</v>
      </c>
      <c r="AI72" s="293">
        <f t="shared" si="15"/>
        <v>0</v>
      </c>
      <c r="AJ72" s="293">
        <f t="shared" si="15"/>
        <v>0</v>
      </c>
      <c r="AK72" s="293"/>
      <c r="AL72" s="293"/>
      <c r="AM72" s="293"/>
      <c r="AN72" s="293"/>
      <c r="AO72" s="94"/>
    </row>
    <row r="73" spans="1:41" ht="20.45" customHeight="1" x14ac:dyDescent="0.2">
      <c r="A73" s="1699"/>
      <c r="B73" s="1701"/>
      <c r="C73" s="42"/>
      <c r="D73" s="239">
        <f>'Team 1'!D73</f>
        <v>0</v>
      </c>
      <c r="E73" s="723"/>
      <c r="F73" s="723"/>
      <c r="G73" s="723"/>
      <c r="H73" s="839"/>
      <c r="I73" s="252" t="str">
        <f t="shared" si="12"/>
        <v xml:space="preserve"> </v>
      </c>
      <c r="J73" s="24" t="str">
        <f t="shared" si="13"/>
        <v>,</v>
      </c>
      <c r="K73" s="57">
        <f t="shared" si="11"/>
        <v>0</v>
      </c>
      <c r="L73" s="30" t="str">
        <f t="shared" si="14"/>
        <v>000100</v>
      </c>
      <c r="M73" s="50">
        <f t="shared" si="16"/>
        <v>0</v>
      </c>
      <c r="N73" s="9"/>
      <c r="O73" s="94"/>
      <c r="P73" s="94"/>
      <c r="Q73" s="9"/>
      <c r="R73" s="9"/>
      <c r="S73" s="9"/>
      <c r="T73" s="9"/>
      <c r="U73" s="9"/>
      <c r="V73" s="9"/>
      <c r="W73" s="9"/>
      <c r="X73" s="9"/>
      <c r="Y73" s="9"/>
      <c r="Z73" s="9"/>
      <c r="AA73" s="9"/>
      <c r="AB73" s="9"/>
      <c r="AC73" s="9"/>
      <c r="AD73" s="1683"/>
      <c r="AE73" s="1682"/>
      <c r="AF73" s="289"/>
      <c r="AG73" s="77"/>
      <c r="AH73" s="293">
        <f t="shared" si="15"/>
        <v>0</v>
      </c>
      <c r="AI73" s="293">
        <f t="shared" si="15"/>
        <v>0</v>
      </c>
      <c r="AJ73" s="293">
        <f t="shared" si="15"/>
        <v>0</v>
      </c>
      <c r="AK73" s="293"/>
      <c r="AL73" s="293"/>
      <c r="AM73" s="293"/>
      <c r="AN73" s="293"/>
      <c r="AO73" s="94"/>
    </row>
    <row r="74" spans="1:41" ht="20.45" customHeight="1" x14ac:dyDescent="0.2">
      <c r="A74" s="1697">
        <v>44</v>
      </c>
      <c r="B74" s="1700" t="s">
        <v>45</v>
      </c>
      <c r="C74" s="41"/>
      <c r="D74" s="239">
        <f>'Team 1'!D74</f>
        <v>0</v>
      </c>
      <c r="E74" s="723"/>
      <c r="F74" s="723"/>
      <c r="G74" s="723"/>
      <c r="H74" s="839"/>
      <c r="I74" s="252" t="str">
        <f t="shared" si="12"/>
        <v xml:space="preserve"> </v>
      </c>
      <c r="J74" s="24" t="str">
        <f t="shared" si="13"/>
        <v>,</v>
      </c>
      <c r="K74" s="57">
        <f t="shared" si="11"/>
        <v>0</v>
      </c>
      <c r="L74" s="30" t="str">
        <f t="shared" si="14"/>
        <v>000100</v>
      </c>
      <c r="M74" s="50">
        <f t="shared" si="16"/>
        <v>0</v>
      </c>
      <c r="N74" s="9"/>
      <c r="O74" s="94"/>
      <c r="P74" s="94"/>
      <c r="Q74" s="9"/>
      <c r="R74" s="9"/>
      <c r="S74" s="9"/>
      <c r="T74" s="9"/>
      <c r="U74" s="9"/>
      <c r="V74" s="9"/>
      <c r="W74" s="9"/>
      <c r="X74" s="9"/>
      <c r="Y74" s="9"/>
      <c r="Z74" s="9"/>
      <c r="AA74" s="9"/>
      <c r="AB74" s="9"/>
      <c r="AC74" s="9"/>
      <c r="AD74" s="1683">
        <v>44</v>
      </c>
      <c r="AE74" s="1681" t="s">
        <v>45</v>
      </c>
      <c r="AF74" s="288"/>
      <c r="AG74" s="76"/>
      <c r="AH74" s="293">
        <f t="shared" si="15"/>
        <v>0</v>
      </c>
      <c r="AI74" s="293">
        <f t="shared" si="15"/>
        <v>0</v>
      </c>
      <c r="AJ74" s="293">
        <f t="shared" si="15"/>
        <v>0</v>
      </c>
      <c r="AK74" s="293"/>
      <c r="AL74" s="293"/>
      <c r="AM74" s="293"/>
      <c r="AN74" s="293"/>
      <c r="AO74" s="94"/>
    </row>
    <row r="75" spans="1:41" ht="20.45" customHeight="1" x14ac:dyDescent="0.2">
      <c r="A75" s="1698"/>
      <c r="B75" s="1701"/>
      <c r="C75" s="42"/>
      <c r="D75" s="239">
        <f>'Team 1'!D75</f>
        <v>0</v>
      </c>
      <c r="E75" s="723"/>
      <c r="F75" s="723"/>
      <c r="G75" s="723"/>
      <c r="H75" s="839"/>
      <c r="I75" s="252" t="str">
        <f t="shared" si="12"/>
        <v xml:space="preserve"> </v>
      </c>
      <c r="J75" s="24" t="str">
        <f t="shared" si="13"/>
        <v>,</v>
      </c>
      <c r="K75" s="57">
        <f t="shared" si="11"/>
        <v>0</v>
      </c>
      <c r="L75" s="30" t="str">
        <f t="shared" si="14"/>
        <v>000100</v>
      </c>
      <c r="M75" s="50">
        <f t="shared" si="16"/>
        <v>0</v>
      </c>
      <c r="N75" s="9"/>
      <c r="O75" s="94"/>
      <c r="P75" s="94"/>
      <c r="Q75" s="9"/>
      <c r="R75" s="9"/>
      <c r="S75" s="9"/>
      <c r="T75" s="9"/>
      <c r="U75" s="9"/>
      <c r="V75" s="9"/>
      <c r="W75" s="9"/>
      <c r="X75" s="9"/>
      <c r="Y75" s="9"/>
      <c r="Z75" s="9"/>
      <c r="AA75" s="9"/>
      <c r="AB75" s="9"/>
      <c r="AC75" s="9"/>
      <c r="AD75" s="1683"/>
      <c r="AE75" s="1682"/>
      <c r="AF75" s="289"/>
      <c r="AG75" s="77"/>
      <c r="AH75" s="293">
        <f t="shared" si="15"/>
        <v>0</v>
      </c>
      <c r="AI75" s="293">
        <f t="shared" si="15"/>
        <v>0</v>
      </c>
      <c r="AJ75" s="293">
        <f t="shared" si="15"/>
        <v>0</v>
      </c>
      <c r="AK75" s="293"/>
      <c r="AL75" s="293"/>
      <c r="AM75" s="293"/>
      <c r="AN75" s="293"/>
      <c r="AO75" s="94"/>
    </row>
    <row r="76" spans="1:41" ht="20.45" customHeight="1" x14ac:dyDescent="0.2">
      <c r="A76" s="1698"/>
      <c r="B76" s="1701"/>
      <c r="C76" s="42"/>
      <c r="D76" s="239">
        <f>'Team 1'!D76</f>
        <v>0</v>
      </c>
      <c r="E76" s="723"/>
      <c r="F76" s="723"/>
      <c r="G76" s="723"/>
      <c r="H76" s="839"/>
      <c r="I76" s="252" t="str">
        <f t="shared" si="12"/>
        <v xml:space="preserve"> </v>
      </c>
      <c r="J76" s="24" t="str">
        <f t="shared" si="13"/>
        <v>,</v>
      </c>
      <c r="K76" s="57">
        <f t="shared" si="11"/>
        <v>0</v>
      </c>
      <c r="L76" s="30" t="str">
        <f t="shared" si="14"/>
        <v>000100</v>
      </c>
      <c r="M76" s="50">
        <f t="shared" si="16"/>
        <v>0</v>
      </c>
      <c r="N76" s="9"/>
      <c r="O76" s="94"/>
      <c r="P76" s="94"/>
      <c r="Q76" s="9"/>
      <c r="R76" s="9"/>
      <c r="S76" s="9"/>
      <c r="T76" s="9"/>
      <c r="U76" s="9"/>
      <c r="V76" s="9"/>
      <c r="W76" s="9"/>
      <c r="X76" s="9"/>
      <c r="Y76" s="9"/>
      <c r="Z76" s="9"/>
      <c r="AA76" s="9"/>
      <c r="AB76" s="9"/>
      <c r="AC76" s="9"/>
      <c r="AD76" s="1683"/>
      <c r="AE76" s="1682"/>
      <c r="AF76" s="289"/>
      <c r="AG76" s="77"/>
      <c r="AH76" s="293">
        <f t="shared" si="15"/>
        <v>0</v>
      </c>
      <c r="AI76" s="293">
        <f t="shared" si="15"/>
        <v>0</v>
      </c>
      <c r="AJ76" s="293">
        <f t="shared" si="15"/>
        <v>0</v>
      </c>
      <c r="AK76" s="293"/>
      <c r="AL76" s="293"/>
      <c r="AM76" s="293"/>
      <c r="AN76" s="293"/>
      <c r="AO76" s="94"/>
    </row>
    <row r="77" spans="1:41" ht="20.45" customHeight="1" x14ac:dyDescent="0.2">
      <c r="A77" s="1699"/>
      <c r="B77" s="1701"/>
      <c r="C77" s="42"/>
      <c r="D77" s="239">
        <f>'Team 1'!D77</f>
        <v>0</v>
      </c>
      <c r="E77" s="723"/>
      <c r="F77" s="723"/>
      <c r="G77" s="723"/>
      <c r="H77" s="839"/>
      <c r="I77" s="252" t="str">
        <f t="shared" si="12"/>
        <v xml:space="preserve"> </v>
      </c>
      <c r="J77" s="24" t="str">
        <f t="shared" si="13"/>
        <v>,</v>
      </c>
      <c r="K77" s="57">
        <f t="shared" si="11"/>
        <v>0</v>
      </c>
      <c r="L77" s="30" t="str">
        <f t="shared" si="14"/>
        <v>000100</v>
      </c>
      <c r="M77" s="50">
        <f t="shared" si="16"/>
        <v>0</v>
      </c>
      <c r="N77" s="9"/>
      <c r="O77" s="94"/>
      <c r="P77" s="94"/>
      <c r="Q77" s="9"/>
      <c r="R77" s="9"/>
      <c r="S77" s="9"/>
      <c r="T77" s="9"/>
      <c r="U77" s="9"/>
      <c r="V77" s="9"/>
      <c r="W77" s="9"/>
      <c r="X77" s="9"/>
      <c r="Y77" s="9"/>
      <c r="Z77" s="9"/>
      <c r="AA77" s="9"/>
      <c r="AB77" s="9"/>
      <c r="AC77" s="9"/>
      <c r="AD77" s="1683"/>
      <c r="AE77" s="1682"/>
      <c r="AF77" s="289"/>
      <c r="AG77" s="77"/>
      <c r="AH77" s="293">
        <f t="shared" si="15"/>
        <v>0</v>
      </c>
      <c r="AI77" s="293">
        <f t="shared" si="15"/>
        <v>0</v>
      </c>
      <c r="AJ77" s="293">
        <f t="shared" si="15"/>
        <v>0</v>
      </c>
      <c r="AK77" s="293"/>
      <c r="AL77" s="293"/>
      <c r="AM77" s="293"/>
      <c r="AN77" s="293"/>
      <c r="AO77" s="94"/>
    </row>
    <row r="78" spans="1:41" ht="20.45" customHeight="1" x14ac:dyDescent="0.2">
      <c r="A78" s="1706">
        <v>45</v>
      </c>
      <c r="B78" s="1717" t="s">
        <v>56</v>
      </c>
      <c r="C78" s="44"/>
      <c r="D78" s="239">
        <f>'Team 1'!D78</f>
        <v>0</v>
      </c>
      <c r="E78" s="723"/>
      <c r="F78" s="723"/>
      <c r="G78" s="723"/>
      <c r="H78" s="839"/>
      <c r="I78" s="252" t="str">
        <f t="shared" si="12"/>
        <v xml:space="preserve"> </v>
      </c>
      <c r="J78" s="24" t="str">
        <f t="shared" si="13"/>
        <v>,</v>
      </c>
      <c r="K78" s="57">
        <f t="shared" si="11"/>
        <v>0</v>
      </c>
      <c r="L78" s="30" t="str">
        <f t="shared" si="14"/>
        <v>000100</v>
      </c>
      <c r="M78" s="50">
        <f t="shared" ref="M78:M85" si="17">IF(K78=0,0,IF(K78&lt;9,"TOO YOUNG",IF(K78&lt;14,"OK","NOT ELIGIBLE")))</f>
        <v>0</v>
      </c>
      <c r="N78" s="9"/>
      <c r="O78" s="94"/>
      <c r="P78" s="94"/>
      <c r="Q78" s="9"/>
      <c r="R78" s="9"/>
      <c r="S78" s="9"/>
      <c r="T78" s="9"/>
      <c r="U78" s="9"/>
      <c r="V78" s="9"/>
      <c r="W78" s="9"/>
      <c r="X78" s="9"/>
      <c r="Y78" s="9"/>
      <c r="Z78" s="9"/>
      <c r="AA78" s="9"/>
      <c r="AB78" s="9"/>
      <c r="AC78" s="9"/>
      <c r="AD78" s="1683">
        <v>45</v>
      </c>
      <c r="AE78" s="1681" t="s">
        <v>56</v>
      </c>
      <c r="AF78" s="288"/>
      <c r="AG78" s="76"/>
      <c r="AH78" s="293">
        <f t="shared" si="15"/>
        <v>0</v>
      </c>
      <c r="AI78" s="293">
        <f t="shared" si="15"/>
        <v>0</v>
      </c>
      <c r="AJ78" s="293">
        <f t="shared" si="15"/>
        <v>0</v>
      </c>
      <c r="AK78" s="293"/>
      <c r="AL78" s="293"/>
      <c r="AM78" s="293"/>
      <c r="AN78" s="293"/>
      <c r="AO78" s="94"/>
    </row>
    <row r="79" spans="1:41" ht="20.45" customHeight="1" x14ac:dyDescent="0.2">
      <c r="A79" s="1707"/>
      <c r="B79" s="1718"/>
      <c r="C79" s="45"/>
      <c r="D79" s="239">
        <f>'Team 1'!D79</f>
        <v>0</v>
      </c>
      <c r="E79" s="723"/>
      <c r="F79" s="723"/>
      <c r="G79" s="723"/>
      <c r="H79" s="839"/>
      <c r="I79" s="252" t="str">
        <f t="shared" si="12"/>
        <v xml:space="preserve"> </v>
      </c>
      <c r="J79" s="24" t="str">
        <f t="shared" si="13"/>
        <v>,</v>
      </c>
      <c r="K79" s="57">
        <f t="shared" si="11"/>
        <v>0</v>
      </c>
      <c r="L79" s="30" t="str">
        <f t="shared" si="14"/>
        <v>000100</v>
      </c>
      <c r="M79" s="50">
        <f t="shared" si="17"/>
        <v>0</v>
      </c>
      <c r="N79" s="9"/>
      <c r="O79" s="94"/>
      <c r="P79" s="94"/>
      <c r="Q79" s="9"/>
      <c r="R79" s="9"/>
      <c r="S79" s="9"/>
      <c r="T79" s="9"/>
      <c r="U79" s="9"/>
      <c r="V79" s="9"/>
      <c r="W79" s="9"/>
      <c r="X79" s="9"/>
      <c r="Y79" s="9"/>
      <c r="Z79" s="9"/>
      <c r="AA79" s="9"/>
      <c r="AB79" s="9"/>
      <c r="AC79" s="9"/>
      <c r="AD79" s="1683"/>
      <c r="AE79" s="1682"/>
      <c r="AF79" s="289"/>
      <c r="AG79" s="77"/>
      <c r="AH79" s="293">
        <f t="shared" si="15"/>
        <v>0</v>
      </c>
      <c r="AI79" s="293">
        <f t="shared" si="15"/>
        <v>0</v>
      </c>
      <c r="AJ79" s="293">
        <f t="shared" si="15"/>
        <v>0</v>
      </c>
      <c r="AK79" s="293"/>
      <c r="AL79" s="293"/>
      <c r="AM79" s="293"/>
      <c r="AN79" s="293"/>
      <c r="AO79" s="94"/>
    </row>
    <row r="80" spans="1:41" ht="20.45" customHeight="1" x14ac:dyDescent="0.2">
      <c r="A80" s="1707"/>
      <c r="B80" s="1718"/>
      <c r="C80" s="45"/>
      <c r="D80" s="239">
        <f>'Team 1'!D80</f>
        <v>0</v>
      </c>
      <c r="E80" s="723"/>
      <c r="F80" s="723"/>
      <c r="G80" s="723"/>
      <c r="H80" s="839"/>
      <c r="I80" s="252" t="str">
        <f t="shared" si="12"/>
        <v xml:space="preserve"> </v>
      </c>
      <c r="J80" s="24" t="str">
        <f t="shared" si="13"/>
        <v>,</v>
      </c>
      <c r="K80" s="57">
        <f t="shared" si="11"/>
        <v>0</v>
      </c>
      <c r="L80" s="30" t="str">
        <f t="shared" si="14"/>
        <v>000100</v>
      </c>
      <c r="M80" s="50">
        <f t="shared" si="17"/>
        <v>0</v>
      </c>
      <c r="N80" s="9"/>
      <c r="O80" s="94"/>
      <c r="P80" s="94"/>
      <c r="Q80" s="9"/>
      <c r="R80" s="9"/>
      <c r="S80" s="9"/>
      <c r="T80" s="9"/>
      <c r="U80" s="9"/>
      <c r="V80" s="9"/>
      <c r="W80" s="9"/>
      <c r="X80" s="9"/>
      <c r="Y80" s="9"/>
      <c r="Z80" s="9"/>
      <c r="AA80" s="9"/>
      <c r="AB80" s="9"/>
      <c r="AC80" s="9"/>
      <c r="AD80" s="1683"/>
      <c r="AE80" s="1682"/>
      <c r="AF80" s="289"/>
      <c r="AG80" s="77"/>
      <c r="AH80" s="293">
        <f t="shared" si="15"/>
        <v>0</v>
      </c>
      <c r="AI80" s="293">
        <f t="shared" si="15"/>
        <v>0</v>
      </c>
      <c r="AJ80" s="293">
        <f t="shared" si="15"/>
        <v>0</v>
      </c>
      <c r="AK80" s="293"/>
      <c r="AL80" s="293"/>
      <c r="AM80" s="293"/>
      <c r="AN80" s="293"/>
      <c r="AO80" s="94"/>
    </row>
    <row r="81" spans="1:41" ht="20.45" customHeight="1" x14ac:dyDescent="0.2">
      <c r="A81" s="1708"/>
      <c r="B81" s="1718"/>
      <c r="C81" s="45"/>
      <c r="D81" s="239">
        <f>'Team 1'!D81</f>
        <v>0</v>
      </c>
      <c r="E81" s="723"/>
      <c r="F81" s="723"/>
      <c r="G81" s="723"/>
      <c r="H81" s="839"/>
      <c r="I81" s="252" t="str">
        <f t="shared" si="12"/>
        <v xml:space="preserve"> </v>
      </c>
      <c r="J81" s="24" t="str">
        <f t="shared" si="13"/>
        <v>,</v>
      </c>
      <c r="K81" s="57">
        <f t="shared" si="11"/>
        <v>0</v>
      </c>
      <c r="L81" s="30" t="str">
        <f t="shared" si="14"/>
        <v>000100</v>
      </c>
      <c r="M81" s="50">
        <f t="shared" si="17"/>
        <v>0</v>
      </c>
      <c r="N81" s="9"/>
      <c r="O81" s="94"/>
      <c r="P81" s="94"/>
      <c r="Q81" s="9"/>
      <c r="R81" s="9"/>
      <c r="S81" s="9"/>
      <c r="T81" s="9"/>
      <c r="U81" s="9"/>
      <c r="V81" s="9"/>
      <c r="W81" s="9"/>
      <c r="X81" s="9"/>
      <c r="Y81" s="9"/>
      <c r="Z81" s="9"/>
      <c r="AA81" s="9"/>
      <c r="AB81" s="9"/>
      <c r="AC81" s="9"/>
      <c r="AD81" s="1683"/>
      <c r="AE81" s="1682"/>
      <c r="AF81" s="289"/>
      <c r="AG81" s="77"/>
      <c r="AH81" s="293">
        <f t="shared" si="15"/>
        <v>0</v>
      </c>
      <c r="AI81" s="293">
        <f t="shared" si="15"/>
        <v>0</v>
      </c>
      <c r="AJ81" s="293">
        <f t="shared" si="15"/>
        <v>0</v>
      </c>
      <c r="AK81" s="293"/>
      <c r="AL81" s="293"/>
      <c r="AM81" s="293"/>
      <c r="AN81" s="293"/>
      <c r="AO81" s="94"/>
    </row>
    <row r="82" spans="1:41" ht="20.45" customHeight="1" x14ac:dyDescent="0.2">
      <c r="A82" s="1706">
        <v>46</v>
      </c>
      <c r="B82" s="1717" t="s">
        <v>57</v>
      </c>
      <c r="C82" s="44"/>
      <c r="D82" s="239">
        <f>'Team 1'!D82</f>
        <v>0</v>
      </c>
      <c r="E82" s="723"/>
      <c r="F82" s="723"/>
      <c r="G82" s="723"/>
      <c r="H82" s="839"/>
      <c r="I82" s="252" t="str">
        <f t="shared" si="12"/>
        <v xml:space="preserve"> </v>
      </c>
      <c r="J82" s="24" t="str">
        <f t="shared" si="13"/>
        <v>,</v>
      </c>
      <c r="K82" s="57">
        <f t="shared" si="11"/>
        <v>0</v>
      </c>
      <c r="L82" s="30" t="str">
        <f t="shared" si="14"/>
        <v>000100</v>
      </c>
      <c r="M82" s="50">
        <f t="shared" si="17"/>
        <v>0</v>
      </c>
      <c r="N82" s="9"/>
      <c r="O82" s="94"/>
      <c r="P82" s="94"/>
      <c r="Q82" s="9"/>
      <c r="R82" s="9"/>
      <c r="S82" s="9"/>
      <c r="T82" s="9"/>
      <c r="U82" s="9"/>
      <c r="V82" s="9"/>
      <c r="W82" s="9"/>
      <c r="X82" s="9"/>
      <c r="Y82" s="9"/>
      <c r="Z82" s="9"/>
      <c r="AA82" s="9"/>
      <c r="AB82" s="9"/>
      <c r="AC82" s="9"/>
      <c r="AD82" s="1683">
        <v>46</v>
      </c>
      <c r="AE82" s="1681" t="s">
        <v>57</v>
      </c>
      <c r="AF82" s="288"/>
      <c r="AG82" s="76"/>
      <c r="AH82" s="293">
        <f t="shared" si="15"/>
        <v>0</v>
      </c>
      <c r="AI82" s="293">
        <f t="shared" si="15"/>
        <v>0</v>
      </c>
      <c r="AJ82" s="293">
        <f t="shared" si="15"/>
        <v>0</v>
      </c>
      <c r="AK82" s="293"/>
      <c r="AL82" s="293"/>
      <c r="AM82" s="293"/>
      <c r="AN82" s="293"/>
      <c r="AO82" s="94"/>
    </row>
    <row r="83" spans="1:41" ht="20.45" customHeight="1" x14ac:dyDescent="0.2">
      <c r="A83" s="1707"/>
      <c r="B83" s="1718"/>
      <c r="C83" s="45"/>
      <c r="D83" s="239">
        <f>'Team 1'!D83</f>
        <v>0</v>
      </c>
      <c r="E83" s="723"/>
      <c r="F83" s="723"/>
      <c r="G83" s="723"/>
      <c r="H83" s="839"/>
      <c r="I83" s="252" t="str">
        <f t="shared" si="12"/>
        <v xml:space="preserve"> </v>
      </c>
      <c r="J83" s="24" t="str">
        <f t="shared" si="13"/>
        <v>,</v>
      </c>
      <c r="K83" s="57">
        <f t="shared" si="11"/>
        <v>0</v>
      </c>
      <c r="L83" s="30" t="str">
        <f t="shared" si="14"/>
        <v>000100</v>
      </c>
      <c r="M83" s="50">
        <f t="shared" si="17"/>
        <v>0</v>
      </c>
      <c r="N83" s="9"/>
      <c r="O83" s="94"/>
      <c r="P83" s="94"/>
      <c r="Q83" s="9"/>
      <c r="R83" s="9"/>
      <c r="S83" s="9"/>
      <c r="T83" s="9"/>
      <c r="U83" s="9"/>
      <c r="V83" s="9"/>
      <c r="W83" s="9"/>
      <c r="X83" s="9"/>
      <c r="Y83" s="9"/>
      <c r="Z83" s="9"/>
      <c r="AA83" s="9"/>
      <c r="AB83" s="9"/>
      <c r="AC83" s="9"/>
      <c r="AD83" s="1683"/>
      <c r="AE83" s="1682"/>
      <c r="AF83" s="289"/>
      <c r="AG83" s="77"/>
      <c r="AH83" s="293">
        <f t="shared" si="15"/>
        <v>0</v>
      </c>
      <c r="AI83" s="293">
        <f t="shared" si="15"/>
        <v>0</v>
      </c>
      <c r="AJ83" s="293">
        <f t="shared" si="15"/>
        <v>0</v>
      </c>
      <c r="AK83" s="293"/>
      <c r="AL83" s="293"/>
      <c r="AM83" s="293"/>
      <c r="AN83" s="293"/>
      <c r="AO83" s="94"/>
    </row>
    <row r="84" spans="1:41" ht="20.45" customHeight="1" x14ac:dyDescent="0.2">
      <c r="A84" s="1707"/>
      <c r="B84" s="1718"/>
      <c r="C84" s="45"/>
      <c r="D84" s="239">
        <f>'Team 1'!D84</f>
        <v>0</v>
      </c>
      <c r="E84" s="723"/>
      <c r="F84" s="723"/>
      <c r="G84" s="723"/>
      <c r="H84" s="839"/>
      <c r="I84" s="252" t="str">
        <f t="shared" si="12"/>
        <v xml:space="preserve"> </v>
      </c>
      <c r="J84" s="24" t="str">
        <f t="shared" si="13"/>
        <v>,</v>
      </c>
      <c r="K84" s="57">
        <f t="shared" si="11"/>
        <v>0</v>
      </c>
      <c r="L84" s="30" t="str">
        <f t="shared" si="14"/>
        <v>000100</v>
      </c>
      <c r="M84" s="50">
        <f t="shared" si="17"/>
        <v>0</v>
      </c>
      <c r="N84" s="9"/>
      <c r="O84" s="94"/>
      <c r="P84" s="94"/>
      <c r="Q84" s="9"/>
      <c r="R84" s="9"/>
      <c r="S84" s="9"/>
      <c r="T84" s="9"/>
      <c r="U84" s="9"/>
      <c r="V84" s="9"/>
      <c r="W84" s="9"/>
      <c r="X84" s="9"/>
      <c r="Y84" s="9"/>
      <c r="Z84" s="9"/>
      <c r="AA84" s="9"/>
      <c r="AB84" s="9"/>
      <c r="AC84" s="9"/>
      <c r="AD84" s="1683"/>
      <c r="AE84" s="1682"/>
      <c r="AF84" s="289"/>
      <c r="AG84" s="77"/>
      <c r="AH84" s="293">
        <f t="shared" si="15"/>
        <v>0</v>
      </c>
      <c r="AI84" s="293">
        <f t="shared" si="15"/>
        <v>0</v>
      </c>
      <c r="AJ84" s="293">
        <f t="shared" si="15"/>
        <v>0</v>
      </c>
      <c r="AK84" s="293"/>
      <c r="AL84" s="293"/>
      <c r="AM84" s="293"/>
      <c r="AN84" s="293"/>
      <c r="AO84" s="94"/>
    </row>
    <row r="85" spans="1:41" ht="20.45" customHeight="1" x14ac:dyDescent="0.2">
      <c r="A85" s="1708"/>
      <c r="B85" s="1718"/>
      <c r="C85" s="45"/>
      <c r="D85" s="239">
        <f>'Team 1'!D85</f>
        <v>0</v>
      </c>
      <c r="E85" s="723"/>
      <c r="F85" s="723"/>
      <c r="G85" s="723"/>
      <c r="H85" s="839"/>
      <c r="I85" s="252" t="str">
        <f t="shared" si="12"/>
        <v xml:space="preserve"> </v>
      </c>
      <c r="J85" s="24" t="str">
        <f t="shared" si="13"/>
        <v>,</v>
      </c>
      <c r="K85" s="57">
        <f t="shared" si="11"/>
        <v>0</v>
      </c>
      <c r="L85" s="30" t="str">
        <f t="shared" si="14"/>
        <v>000100</v>
      </c>
      <c r="M85" s="50">
        <f t="shared" si="17"/>
        <v>0</v>
      </c>
      <c r="N85" s="9"/>
      <c r="O85" s="94"/>
      <c r="P85" s="94"/>
      <c r="Q85" s="9"/>
      <c r="R85" s="9"/>
      <c r="S85" s="9"/>
      <c r="T85" s="9"/>
      <c r="U85" s="9"/>
      <c r="V85" s="9"/>
      <c r="W85" s="9"/>
      <c r="X85" s="9"/>
      <c r="Y85" s="9"/>
      <c r="Z85" s="9"/>
      <c r="AA85" s="9"/>
      <c r="AB85" s="9"/>
      <c r="AC85" s="9"/>
      <c r="AD85" s="1683"/>
      <c r="AE85" s="1682"/>
      <c r="AF85" s="289"/>
      <c r="AG85" s="77"/>
      <c r="AH85" s="293">
        <f t="shared" si="15"/>
        <v>0</v>
      </c>
      <c r="AI85" s="293">
        <f t="shared" si="15"/>
        <v>0</v>
      </c>
      <c r="AJ85" s="293">
        <f t="shared" si="15"/>
        <v>0</v>
      </c>
      <c r="AK85" s="293"/>
      <c r="AL85" s="293"/>
      <c r="AM85" s="293"/>
      <c r="AN85" s="293"/>
      <c r="AO85" s="94"/>
    </row>
    <row r="86" spans="1:41" ht="20.45" customHeight="1" x14ac:dyDescent="0.2">
      <c r="A86" s="1712">
        <v>47</v>
      </c>
      <c r="B86" s="1715" t="s">
        <v>68</v>
      </c>
      <c r="C86" s="46"/>
      <c r="D86" s="239">
        <f>'Team 1'!D86</f>
        <v>0</v>
      </c>
      <c r="E86" s="723"/>
      <c r="F86" s="723"/>
      <c r="G86" s="723"/>
      <c r="H86" s="839"/>
      <c r="I86" s="252" t="str">
        <f t="shared" si="12"/>
        <v xml:space="preserve"> </v>
      </c>
      <c r="J86" s="24" t="str">
        <f t="shared" si="13"/>
        <v>,</v>
      </c>
      <c r="K86" s="57">
        <f t="shared" si="11"/>
        <v>0</v>
      </c>
      <c r="L86" s="30" t="str">
        <f t="shared" si="14"/>
        <v>000100</v>
      </c>
      <c r="M86" s="50">
        <f t="shared" ref="M86:M93" si="18">IF(K86=0,0,IF(K86&lt;9,"TOO YOUNG",IF(K86&lt;16,"OK","NOT ELIGIBLE")))</f>
        <v>0</v>
      </c>
      <c r="N86" s="9"/>
      <c r="O86" s="94"/>
      <c r="P86" s="94"/>
      <c r="Q86" s="9"/>
      <c r="R86" s="9"/>
      <c r="S86" s="9"/>
      <c r="T86" s="9"/>
      <c r="U86" s="9"/>
      <c r="V86" s="9"/>
      <c r="W86" s="9"/>
      <c r="X86" s="9"/>
      <c r="Y86" s="9"/>
      <c r="Z86" s="9"/>
      <c r="AA86" s="9"/>
      <c r="AB86" s="9"/>
      <c r="AC86" s="9"/>
      <c r="AD86" s="1683">
        <v>47</v>
      </c>
      <c r="AE86" s="1681" t="s">
        <v>68</v>
      </c>
      <c r="AF86" s="288"/>
      <c r="AG86" s="76"/>
      <c r="AH86" s="293">
        <f t="shared" si="15"/>
        <v>0</v>
      </c>
      <c r="AI86" s="293">
        <f t="shared" si="15"/>
        <v>0</v>
      </c>
      <c r="AJ86" s="293">
        <f t="shared" si="15"/>
        <v>0</v>
      </c>
      <c r="AK86" s="293"/>
      <c r="AL86" s="293"/>
      <c r="AM86" s="293"/>
      <c r="AN86" s="293"/>
      <c r="AO86" s="94"/>
    </row>
    <row r="87" spans="1:41" ht="20.45" customHeight="1" x14ac:dyDescent="0.2">
      <c r="A87" s="1713"/>
      <c r="B87" s="1716"/>
      <c r="C87" s="43"/>
      <c r="D87" s="239">
        <f>'Team 1'!D87</f>
        <v>0</v>
      </c>
      <c r="E87" s="723"/>
      <c r="F87" s="723"/>
      <c r="G87" s="723"/>
      <c r="H87" s="839"/>
      <c r="I87" s="252" t="str">
        <f t="shared" si="12"/>
        <v xml:space="preserve"> </v>
      </c>
      <c r="J87" s="24" t="str">
        <f t="shared" si="13"/>
        <v>,</v>
      </c>
      <c r="K87" s="57">
        <f t="shared" si="11"/>
        <v>0</v>
      </c>
      <c r="L87" s="30" t="str">
        <f t="shared" si="14"/>
        <v>000100</v>
      </c>
      <c r="M87" s="50">
        <f t="shared" si="18"/>
        <v>0</v>
      </c>
      <c r="N87" s="9"/>
      <c r="O87" s="94"/>
      <c r="P87" s="94"/>
      <c r="Q87" s="9"/>
      <c r="R87" s="9"/>
      <c r="S87" s="9"/>
      <c r="T87" s="9"/>
      <c r="U87" s="9"/>
      <c r="V87" s="9"/>
      <c r="W87" s="9"/>
      <c r="X87" s="9"/>
      <c r="Y87" s="9"/>
      <c r="Z87" s="9"/>
      <c r="AA87" s="9"/>
      <c r="AB87" s="9"/>
      <c r="AC87" s="9"/>
      <c r="AD87" s="1683"/>
      <c r="AE87" s="1682"/>
      <c r="AF87" s="289"/>
      <c r="AG87" s="77"/>
      <c r="AH87" s="293">
        <f t="shared" si="15"/>
        <v>0</v>
      </c>
      <c r="AI87" s="293">
        <f t="shared" si="15"/>
        <v>0</v>
      </c>
      <c r="AJ87" s="293">
        <f t="shared" si="15"/>
        <v>0</v>
      </c>
      <c r="AK87" s="293"/>
      <c r="AL87" s="293"/>
      <c r="AM87" s="293"/>
      <c r="AN87" s="293"/>
      <c r="AO87" s="94"/>
    </row>
    <row r="88" spans="1:41" ht="20.45" customHeight="1" x14ac:dyDescent="0.2">
      <c r="A88" s="1713"/>
      <c r="B88" s="1716"/>
      <c r="C88" s="43"/>
      <c r="D88" s="239">
        <f>'Team 1'!D88</f>
        <v>0</v>
      </c>
      <c r="E88" s="723"/>
      <c r="F88" s="723"/>
      <c r="G88" s="723"/>
      <c r="H88" s="839"/>
      <c r="I88" s="252" t="str">
        <f t="shared" si="12"/>
        <v xml:space="preserve"> </v>
      </c>
      <c r="J88" s="24" t="str">
        <f t="shared" si="13"/>
        <v>,</v>
      </c>
      <c r="K88" s="57">
        <f t="shared" si="11"/>
        <v>0</v>
      </c>
      <c r="L88" s="30" t="str">
        <f t="shared" si="14"/>
        <v>000100</v>
      </c>
      <c r="M88" s="50">
        <f t="shared" si="18"/>
        <v>0</v>
      </c>
      <c r="N88" s="9"/>
      <c r="O88" s="94"/>
      <c r="P88" s="94"/>
      <c r="Q88" s="9"/>
      <c r="R88" s="9"/>
      <c r="S88" s="9"/>
      <c r="T88" s="9"/>
      <c r="U88" s="9"/>
      <c r="V88" s="9"/>
      <c r="W88" s="9"/>
      <c r="X88" s="9"/>
      <c r="Y88" s="9"/>
      <c r="Z88" s="9"/>
      <c r="AA88" s="9"/>
      <c r="AB88" s="9"/>
      <c r="AC88" s="9"/>
      <c r="AD88" s="1683"/>
      <c r="AE88" s="1682"/>
      <c r="AF88" s="289"/>
      <c r="AG88" s="77"/>
      <c r="AH88" s="293">
        <f t="shared" si="15"/>
        <v>0</v>
      </c>
      <c r="AI88" s="293">
        <f t="shared" si="15"/>
        <v>0</v>
      </c>
      <c r="AJ88" s="293">
        <f t="shared" si="15"/>
        <v>0</v>
      </c>
      <c r="AK88" s="293"/>
      <c r="AL88" s="293"/>
      <c r="AM88" s="293"/>
      <c r="AN88" s="293"/>
      <c r="AO88" s="94"/>
    </row>
    <row r="89" spans="1:41" ht="20.45" customHeight="1" x14ac:dyDescent="0.2">
      <c r="A89" s="1714"/>
      <c r="B89" s="1716"/>
      <c r="C89" s="43"/>
      <c r="D89" s="239">
        <f>'Team 1'!D89</f>
        <v>0</v>
      </c>
      <c r="E89" s="723"/>
      <c r="F89" s="723"/>
      <c r="G89" s="723"/>
      <c r="H89" s="839"/>
      <c r="I89" s="252" t="str">
        <f t="shared" si="12"/>
        <v xml:space="preserve"> </v>
      </c>
      <c r="J89" s="24" t="str">
        <f t="shared" si="13"/>
        <v>,</v>
      </c>
      <c r="K89" s="57">
        <f t="shared" si="11"/>
        <v>0</v>
      </c>
      <c r="L89" s="30" t="str">
        <f t="shared" si="14"/>
        <v>000100</v>
      </c>
      <c r="M89" s="50">
        <f t="shared" si="18"/>
        <v>0</v>
      </c>
      <c r="N89" s="9"/>
      <c r="O89" s="94"/>
      <c r="P89" s="94"/>
      <c r="Q89" s="9"/>
      <c r="R89" s="9"/>
      <c r="S89" s="9"/>
      <c r="T89" s="9"/>
      <c r="U89" s="9"/>
      <c r="V89" s="9"/>
      <c r="W89" s="9"/>
      <c r="X89" s="9"/>
      <c r="Y89" s="9"/>
      <c r="Z89" s="9"/>
      <c r="AA89" s="9"/>
      <c r="AB89" s="9"/>
      <c r="AC89" s="9"/>
      <c r="AD89" s="1683"/>
      <c r="AE89" s="1682"/>
      <c r="AF89" s="289"/>
      <c r="AG89" s="77"/>
      <c r="AH89" s="293">
        <f t="shared" si="15"/>
        <v>0</v>
      </c>
      <c r="AI89" s="293">
        <f t="shared" si="15"/>
        <v>0</v>
      </c>
      <c r="AJ89" s="293">
        <f t="shared" si="15"/>
        <v>0</v>
      </c>
      <c r="AK89" s="293"/>
      <c r="AL89" s="293"/>
      <c r="AM89" s="293"/>
      <c r="AN89" s="293"/>
      <c r="AO89" s="94"/>
    </row>
    <row r="90" spans="1:41" ht="20.45" customHeight="1" x14ac:dyDescent="0.2">
      <c r="A90" s="1712">
        <v>48</v>
      </c>
      <c r="B90" s="1715" t="s">
        <v>69</v>
      </c>
      <c r="C90" s="46"/>
      <c r="D90" s="239">
        <f>'Team 1'!D90</f>
        <v>0</v>
      </c>
      <c r="E90" s="723"/>
      <c r="F90" s="723"/>
      <c r="G90" s="723"/>
      <c r="H90" s="839"/>
      <c r="I90" s="252" t="str">
        <f t="shared" si="12"/>
        <v xml:space="preserve"> </v>
      </c>
      <c r="J90" s="24" t="str">
        <f t="shared" si="13"/>
        <v>,</v>
      </c>
      <c r="K90" s="57">
        <f t="shared" si="11"/>
        <v>0</v>
      </c>
      <c r="L90" s="30" t="str">
        <f t="shared" si="14"/>
        <v>000100</v>
      </c>
      <c r="M90" s="50">
        <f t="shared" si="18"/>
        <v>0</v>
      </c>
      <c r="N90" s="9"/>
      <c r="O90" s="94"/>
      <c r="P90" s="94"/>
      <c r="Q90" s="9"/>
      <c r="R90" s="9"/>
      <c r="S90" s="9"/>
      <c r="T90" s="9"/>
      <c r="U90" s="9"/>
      <c r="V90" s="9"/>
      <c r="W90" s="9"/>
      <c r="X90" s="9"/>
      <c r="Y90" s="9"/>
      <c r="Z90" s="9"/>
      <c r="AA90" s="9"/>
      <c r="AB90" s="9"/>
      <c r="AC90" s="9"/>
      <c r="AD90" s="1683">
        <v>48</v>
      </c>
      <c r="AE90" s="1681" t="s">
        <v>69</v>
      </c>
      <c r="AF90" s="288"/>
      <c r="AG90" s="76"/>
      <c r="AH90" s="293">
        <f t="shared" si="15"/>
        <v>0</v>
      </c>
      <c r="AI90" s="293">
        <f t="shared" si="15"/>
        <v>0</v>
      </c>
      <c r="AJ90" s="293">
        <f t="shared" si="15"/>
        <v>0</v>
      </c>
      <c r="AK90" s="293"/>
      <c r="AL90" s="293"/>
      <c r="AM90" s="293"/>
      <c r="AN90" s="293"/>
      <c r="AO90" s="94"/>
    </row>
    <row r="91" spans="1:41" ht="20.45" customHeight="1" x14ac:dyDescent="0.2">
      <c r="A91" s="1713"/>
      <c r="B91" s="1716"/>
      <c r="C91" s="43"/>
      <c r="D91" s="239">
        <f>'Team 1'!D91</f>
        <v>0</v>
      </c>
      <c r="E91" s="723"/>
      <c r="F91" s="723"/>
      <c r="G91" s="723"/>
      <c r="H91" s="839"/>
      <c r="I91" s="252" t="str">
        <f t="shared" si="12"/>
        <v xml:space="preserve"> </v>
      </c>
      <c r="J91" s="24" t="str">
        <f t="shared" si="13"/>
        <v>,</v>
      </c>
      <c r="K91" s="57">
        <f t="shared" si="11"/>
        <v>0</v>
      </c>
      <c r="L91" s="30" t="str">
        <f t="shared" si="14"/>
        <v>000100</v>
      </c>
      <c r="M91" s="50">
        <f t="shared" si="18"/>
        <v>0</v>
      </c>
      <c r="N91" s="9"/>
      <c r="O91" s="94"/>
      <c r="P91" s="94"/>
      <c r="Q91" s="9"/>
      <c r="R91" s="9"/>
      <c r="S91" s="9"/>
      <c r="T91" s="9"/>
      <c r="U91" s="9"/>
      <c r="V91" s="9"/>
      <c r="W91" s="9"/>
      <c r="X91" s="9"/>
      <c r="Y91" s="9"/>
      <c r="Z91" s="9"/>
      <c r="AA91" s="9"/>
      <c r="AB91" s="9"/>
      <c r="AC91" s="9"/>
      <c r="AD91" s="1683"/>
      <c r="AE91" s="1682"/>
      <c r="AF91" s="289"/>
      <c r="AG91" s="77"/>
      <c r="AH91" s="293">
        <f t="shared" si="15"/>
        <v>0</v>
      </c>
      <c r="AI91" s="293">
        <f t="shared" si="15"/>
        <v>0</v>
      </c>
      <c r="AJ91" s="293">
        <f t="shared" si="15"/>
        <v>0</v>
      </c>
      <c r="AK91" s="293"/>
      <c r="AL91" s="293"/>
      <c r="AM91" s="293"/>
      <c r="AN91" s="293"/>
      <c r="AO91" s="94"/>
    </row>
    <row r="92" spans="1:41" ht="20.45" customHeight="1" x14ac:dyDescent="0.2">
      <c r="A92" s="1713"/>
      <c r="B92" s="1716"/>
      <c r="C92" s="43"/>
      <c r="D92" s="239">
        <f>'Team 1'!D92</f>
        <v>0</v>
      </c>
      <c r="E92" s="723"/>
      <c r="F92" s="723"/>
      <c r="G92" s="723"/>
      <c r="H92" s="839"/>
      <c r="I92" s="252" t="str">
        <f t="shared" si="12"/>
        <v xml:space="preserve"> </v>
      </c>
      <c r="J92" s="24" t="str">
        <f t="shared" si="13"/>
        <v>,</v>
      </c>
      <c r="K92" s="57">
        <f t="shared" si="11"/>
        <v>0</v>
      </c>
      <c r="L92" s="30" t="str">
        <f t="shared" si="14"/>
        <v>000100</v>
      </c>
      <c r="M92" s="50">
        <f t="shared" si="18"/>
        <v>0</v>
      </c>
      <c r="N92" s="9"/>
      <c r="O92" s="94"/>
      <c r="P92" s="94"/>
      <c r="Q92" s="9"/>
      <c r="R92" s="9"/>
      <c r="S92" s="9"/>
      <c r="T92" s="9"/>
      <c r="U92" s="9"/>
      <c r="V92" s="9"/>
      <c r="W92" s="9"/>
      <c r="X92" s="9"/>
      <c r="Y92" s="9"/>
      <c r="Z92" s="9"/>
      <c r="AA92" s="9"/>
      <c r="AB92" s="9"/>
      <c r="AC92" s="9"/>
      <c r="AD92" s="1683"/>
      <c r="AE92" s="1682"/>
      <c r="AF92" s="289"/>
      <c r="AG92" s="77"/>
      <c r="AH92" s="293">
        <f t="shared" si="15"/>
        <v>0</v>
      </c>
      <c r="AI92" s="293">
        <f t="shared" si="15"/>
        <v>0</v>
      </c>
      <c r="AJ92" s="293">
        <f t="shared" si="15"/>
        <v>0</v>
      </c>
      <c r="AK92" s="293"/>
      <c r="AL92" s="293"/>
      <c r="AM92" s="293"/>
      <c r="AN92" s="293"/>
      <c r="AO92" s="94"/>
    </row>
    <row r="93" spans="1:41" ht="20.45" customHeight="1" x14ac:dyDescent="0.2">
      <c r="A93" s="1714"/>
      <c r="B93" s="1716"/>
      <c r="C93" s="43"/>
      <c r="D93" s="239">
        <f>'Team 1'!D93</f>
        <v>0</v>
      </c>
      <c r="E93" s="723"/>
      <c r="F93" s="723"/>
      <c r="G93" s="723"/>
      <c r="H93" s="839"/>
      <c r="I93" s="252" t="str">
        <f t="shared" si="12"/>
        <v xml:space="preserve"> </v>
      </c>
      <c r="J93" s="24" t="str">
        <f t="shared" si="13"/>
        <v>,</v>
      </c>
      <c r="K93" s="57">
        <f t="shared" si="11"/>
        <v>0</v>
      </c>
      <c r="L93" s="30" t="str">
        <f t="shared" si="14"/>
        <v>000100</v>
      </c>
      <c r="M93" s="50">
        <f t="shared" si="18"/>
        <v>0</v>
      </c>
      <c r="N93" s="9"/>
      <c r="O93" s="94"/>
      <c r="P93" s="94"/>
      <c r="Q93" s="9"/>
      <c r="R93" s="9"/>
      <c r="S93" s="9"/>
      <c r="T93" s="9"/>
      <c r="U93" s="9"/>
      <c r="V93" s="9"/>
      <c r="W93" s="9"/>
      <c r="X93" s="9"/>
      <c r="Y93" s="9"/>
      <c r="Z93" s="9"/>
      <c r="AA93" s="9"/>
      <c r="AB93" s="9"/>
      <c r="AC93" s="9"/>
      <c r="AD93" s="1683"/>
      <c r="AE93" s="1682"/>
      <c r="AF93" s="289"/>
      <c r="AG93" s="77"/>
      <c r="AH93" s="293">
        <f t="shared" si="15"/>
        <v>0</v>
      </c>
      <c r="AI93" s="293">
        <f t="shared" si="15"/>
        <v>0</v>
      </c>
      <c r="AJ93" s="293">
        <f t="shared" si="15"/>
        <v>0</v>
      </c>
      <c r="AK93" s="293"/>
      <c r="AL93" s="293"/>
      <c r="AM93" s="293"/>
      <c r="AN93" s="293"/>
      <c r="AO93" s="94"/>
    </row>
    <row r="94" spans="1:41" ht="20.45" customHeight="1" x14ac:dyDescent="0.2">
      <c r="A94" s="1709">
        <v>49</v>
      </c>
      <c r="B94" s="1710" t="s">
        <v>82</v>
      </c>
      <c r="C94" s="47"/>
      <c r="D94" s="239">
        <f>'Team 1'!D94</f>
        <v>0</v>
      </c>
      <c r="E94" s="723"/>
      <c r="F94" s="723"/>
      <c r="G94" s="723"/>
      <c r="H94" s="839"/>
      <c r="I94" s="252" t="str">
        <f t="shared" si="12"/>
        <v xml:space="preserve"> </v>
      </c>
      <c r="J94" s="24" t="str">
        <f t="shared" si="13"/>
        <v>,</v>
      </c>
      <c r="K94" s="57">
        <f t="shared" si="11"/>
        <v>0</v>
      </c>
      <c r="L94" s="30" t="str">
        <f t="shared" si="14"/>
        <v>000100</v>
      </c>
      <c r="M94" s="31">
        <f t="shared" ref="M94:M105" si="19">IF(K94=0,0,IF(K94&lt;9,"TOO YOUNG",IF(K94&lt;60,"OK","BIT OLD MAYBE")))</f>
        <v>0</v>
      </c>
      <c r="N94" s="9"/>
      <c r="O94" s="94"/>
      <c r="P94" s="94"/>
      <c r="Q94" s="20"/>
      <c r="R94" s="20"/>
      <c r="S94" s="20"/>
      <c r="T94" s="20"/>
      <c r="U94" s="20"/>
      <c r="V94" s="20"/>
      <c r="W94" s="20"/>
      <c r="X94" s="20"/>
      <c r="Y94" s="20"/>
      <c r="Z94" s="20"/>
      <c r="AA94" s="20"/>
      <c r="AB94" s="20"/>
      <c r="AC94" s="20"/>
      <c r="AD94" s="1683">
        <v>49</v>
      </c>
      <c r="AE94" s="1681" t="s">
        <v>82</v>
      </c>
      <c r="AF94" s="288"/>
      <c r="AG94" s="76"/>
      <c r="AH94" s="293">
        <f t="shared" si="15"/>
        <v>0</v>
      </c>
      <c r="AI94" s="293">
        <f t="shared" si="15"/>
        <v>0</v>
      </c>
      <c r="AJ94" s="293">
        <f t="shared" si="15"/>
        <v>0</v>
      </c>
      <c r="AK94" s="293"/>
      <c r="AL94" s="293"/>
      <c r="AM94" s="293"/>
      <c r="AN94" s="293"/>
      <c r="AO94" s="94"/>
    </row>
    <row r="95" spans="1:41" ht="20.45" customHeight="1" x14ac:dyDescent="0.2">
      <c r="A95" s="1709"/>
      <c r="B95" s="1711"/>
      <c r="C95" s="48"/>
      <c r="D95" s="239">
        <f>'Team 1'!D95</f>
        <v>0</v>
      </c>
      <c r="E95" s="723"/>
      <c r="F95" s="723"/>
      <c r="G95" s="723"/>
      <c r="H95" s="839"/>
      <c r="I95" s="252" t="str">
        <f t="shared" si="12"/>
        <v xml:space="preserve"> </v>
      </c>
      <c r="J95" s="24" t="str">
        <f t="shared" si="13"/>
        <v>,</v>
      </c>
      <c r="K95" s="57">
        <f t="shared" si="11"/>
        <v>0</v>
      </c>
      <c r="L95" s="30" t="str">
        <f t="shared" si="14"/>
        <v>000100</v>
      </c>
      <c r="M95" s="31">
        <f t="shared" si="19"/>
        <v>0</v>
      </c>
      <c r="N95" s="9"/>
      <c r="O95" s="94"/>
      <c r="P95" s="94"/>
      <c r="Q95" s="20"/>
      <c r="R95" s="20"/>
      <c r="S95" s="20"/>
      <c r="T95" s="20"/>
      <c r="U95" s="20"/>
      <c r="V95" s="20"/>
      <c r="W95" s="20"/>
      <c r="X95" s="20"/>
      <c r="Y95" s="20"/>
      <c r="Z95" s="20"/>
      <c r="AA95" s="20"/>
      <c r="AB95" s="20"/>
      <c r="AC95" s="20"/>
      <c r="AD95" s="1683"/>
      <c r="AE95" s="1682"/>
      <c r="AF95" s="289"/>
      <c r="AG95" s="77"/>
      <c r="AH95" s="293">
        <f t="shared" si="15"/>
        <v>0</v>
      </c>
      <c r="AI95" s="293">
        <f t="shared" si="15"/>
        <v>0</v>
      </c>
      <c r="AJ95" s="293">
        <f t="shared" si="15"/>
        <v>0</v>
      </c>
      <c r="AK95" s="293"/>
      <c r="AL95" s="293"/>
      <c r="AM95" s="293"/>
      <c r="AN95" s="293"/>
      <c r="AO95" s="94"/>
    </row>
    <row r="96" spans="1:41" ht="20.45" customHeight="1" x14ac:dyDescent="0.2">
      <c r="A96" s="1709"/>
      <c r="B96" s="1711"/>
      <c r="C96" s="48"/>
      <c r="D96" s="239">
        <f>'Team 1'!D96</f>
        <v>0</v>
      </c>
      <c r="E96" s="723"/>
      <c r="F96" s="723"/>
      <c r="G96" s="723"/>
      <c r="H96" s="839"/>
      <c r="I96" s="252" t="str">
        <f t="shared" si="12"/>
        <v xml:space="preserve"> </v>
      </c>
      <c r="J96" s="24" t="str">
        <f t="shared" si="13"/>
        <v>,</v>
      </c>
      <c r="K96" s="57">
        <f t="shared" si="11"/>
        <v>0</v>
      </c>
      <c r="L96" s="30" t="str">
        <f t="shared" si="14"/>
        <v>000100</v>
      </c>
      <c r="M96" s="31">
        <f t="shared" si="19"/>
        <v>0</v>
      </c>
      <c r="N96" s="9"/>
      <c r="O96" s="94"/>
      <c r="P96" s="94"/>
      <c r="Q96" s="20"/>
      <c r="R96" s="20"/>
      <c r="S96" s="20"/>
      <c r="T96" s="20"/>
      <c r="U96" s="20"/>
      <c r="V96" s="20"/>
      <c r="W96" s="20"/>
      <c r="X96" s="20"/>
      <c r="Y96" s="20"/>
      <c r="Z96" s="20"/>
      <c r="AA96" s="20"/>
      <c r="AB96" s="20"/>
      <c r="AC96" s="20"/>
      <c r="AD96" s="1683"/>
      <c r="AE96" s="1682"/>
      <c r="AF96" s="289"/>
      <c r="AG96" s="77"/>
      <c r="AH96" s="293">
        <f t="shared" si="15"/>
        <v>0</v>
      </c>
      <c r="AI96" s="293">
        <f t="shared" si="15"/>
        <v>0</v>
      </c>
      <c r="AJ96" s="293">
        <f t="shared" si="15"/>
        <v>0</v>
      </c>
      <c r="AK96" s="293"/>
      <c r="AL96" s="293"/>
      <c r="AM96" s="293"/>
      <c r="AN96" s="293"/>
      <c r="AO96" s="94"/>
    </row>
    <row r="97" spans="1:41" ht="20.45" customHeight="1" x14ac:dyDescent="0.2">
      <c r="A97" s="1709"/>
      <c r="B97" s="1711"/>
      <c r="C97" s="48"/>
      <c r="D97" s="239">
        <f>'Team 1'!D97</f>
        <v>0</v>
      </c>
      <c r="E97" s="723"/>
      <c r="F97" s="723"/>
      <c r="G97" s="723"/>
      <c r="H97" s="839"/>
      <c r="I97" s="252" t="str">
        <f t="shared" si="12"/>
        <v xml:space="preserve"> </v>
      </c>
      <c r="J97" s="24" t="str">
        <f t="shared" si="13"/>
        <v>,</v>
      </c>
      <c r="K97" s="57">
        <f t="shared" si="11"/>
        <v>0</v>
      </c>
      <c r="L97" s="30" t="str">
        <f t="shared" si="14"/>
        <v>000100</v>
      </c>
      <c r="M97" s="31">
        <f t="shared" si="19"/>
        <v>0</v>
      </c>
      <c r="N97" s="9"/>
      <c r="O97" s="94"/>
      <c r="P97" s="94"/>
      <c r="Q97" s="20"/>
      <c r="R97" s="20"/>
      <c r="S97" s="20"/>
      <c r="T97" s="20"/>
      <c r="U97" s="20"/>
      <c r="V97" s="20"/>
      <c r="W97" s="20"/>
      <c r="X97" s="20"/>
      <c r="Y97" s="20"/>
      <c r="Z97" s="20"/>
      <c r="AA97" s="20"/>
      <c r="AB97" s="20"/>
      <c r="AC97" s="20"/>
      <c r="AD97" s="1683"/>
      <c r="AE97" s="1682"/>
      <c r="AF97" s="289"/>
      <c r="AG97" s="77"/>
      <c r="AH97" s="293">
        <f t="shared" si="15"/>
        <v>0</v>
      </c>
      <c r="AI97" s="293">
        <f t="shared" si="15"/>
        <v>0</v>
      </c>
      <c r="AJ97" s="293">
        <f t="shared" si="15"/>
        <v>0</v>
      </c>
      <c r="AK97" s="293"/>
      <c r="AL97" s="293"/>
      <c r="AM97" s="293"/>
      <c r="AN97" s="293"/>
      <c r="AO97" s="94"/>
    </row>
    <row r="98" spans="1:41" ht="20.45" customHeight="1" x14ac:dyDescent="0.2">
      <c r="A98" s="1709"/>
      <c r="B98" s="1711"/>
      <c r="C98" s="47"/>
      <c r="D98" s="239">
        <f>'Team 1'!D98</f>
        <v>0</v>
      </c>
      <c r="E98" s="723"/>
      <c r="F98" s="723"/>
      <c r="G98" s="723"/>
      <c r="H98" s="839"/>
      <c r="I98" s="252" t="str">
        <f t="shared" si="12"/>
        <v xml:space="preserve"> </v>
      </c>
      <c r="J98" s="24" t="str">
        <f t="shared" si="13"/>
        <v>,</v>
      </c>
      <c r="K98" s="57">
        <f t="shared" si="11"/>
        <v>0</v>
      </c>
      <c r="L98" s="30" t="str">
        <f t="shared" si="14"/>
        <v>000100</v>
      </c>
      <c r="M98" s="31">
        <f t="shared" si="19"/>
        <v>0</v>
      </c>
      <c r="N98" s="9"/>
      <c r="O98" s="94"/>
      <c r="P98" s="94"/>
      <c r="Q98" s="20"/>
      <c r="R98" s="20"/>
      <c r="S98" s="20"/>
      <c r="T98" s="20"/>
      <c r="U98" s="20"/>
      <c r="V98" s="20"/>
      <c r="W98" s="20"/>
      <c r="X98" s="20"/>
      <c r="Y98" s="20"/>
      <c r="Z98" s="20"/>
      <c r="AA98" s="20"/>
      <c r="AB98" s="20"/>
      <c r="AC98" s="20"/>
      <c r="AD98" s="1683"/>
      <c r="AE98" s="1682"/>
      <c r="AF98" s="288"/>
      <c r="AG98" s="76"/>
      <c r="AH98" s="293">
        <f t="shared" si="15"/>
        <v>0</v>
      </c>
      <c r="AI98" s="293">
        <f t="shared" si="15"/>
        <v>0</v>
      </c>
      <c r="AJ98" s="293">
        <f t="shared" si="15"/>
        <v>0</v>
      </c>
      <c r="AK98" s="293"/>
      <c r="AL98" s="293"/>
      <c r="AM98" s="293"/>
      <c r="AN98" s="293"/>
      <c r="AO98" s="94"/>
    </row>
    <row r="99" spans="1:41" ht="20.45" customHeight="1" x14ac:dyDescent="0.2">
      <c r="A99" s="1709"/>
      <c r="B99" s="1711"/>
      <c r="C99" s="48"/>
      <c r="D99" s="239">
        <f>'Team 1'!D99</f>
        <v>0</v>
      </c>
      <c r="E99" s="723"/>
      <c r="F99" s="723"/>
      <c r="G99" s="723"/>
      <c r="H99" s="839"/>
      <c r="I99" s="252" t="str">
        <f t="shared" si="12"/>
        <v xml:space="preserve"> </v>
      </c>
      <c r="J99" s="24" t="str">
        <f t="shared" si="13"/>
        <v>,</v>
      </c>
      <c r="K99" s="57">
        <f t="shared" si="11"/>
        <v>0</v>
      </c>
      <c r="L99" s="30" t="str">
        <f t="shared" si="14"/>
        <v>000100</v>
      </c>
      <c r="M99" s="31">
        <f t="shared" si="19"/>
        <v>0</v>
      </c>
      <c r="N99" s="9"/>
      <c r="O99" s="94"/>
      <c r="P99" s="94"/>
      <c r="Q99" s="20"/>
      <c r="R99" s="20"/>
      <c r="S99" s="20"/>
      <c r="T99" s="20"/>
      <c r="U99" s="20"/>
      <c r="V99" s="20"/>
      <c r="W99" s="20"/>
      <c r="X99" s="20"/>
      <c r="Y99" s="20"/>
      <c r="Z99" s="20"/>
      <c r="AA99" s="20"/>
      <c r="AB99" s="20"/>
      <c r="AC99" s="20"/>
      <c r="AD99" s="1683"/>
      <c r="AE99" s="1682"/>
      <c r="AF99" s="289"/>
      <c r="AG99" s="77"/>
      <c r="AH99" s="293">
        <f t="shared" si="15"/>
        <v>0</v>
      </c>
      <c r="AI99" s="293">
        <f t="shared" si="15"/>
        <v>0</v>
      </c>
      <c r="AJ99" s="293">
        <f t="shared" si="15"/>
        <v>0</v>
      </c>
      <c r="AK99" s="293"/>
      <c r="AL99" s="293"/>
      <c r="AM99" s="293"/>
      <c r="AN99" s="293"/>
      <c r="AO99" s="94"/>
    </row>
    <row r="100" spans="1:41" ht="20.45" customHeight="1" x14ac:dyDescent="0.2">
      <c r="A100" s="1722">
        <v>50</v>
      </c>
      <c r="B100" s="1725" t="s">
        <v>83</v>
      </c>
      <c r="C100" s="48"/>
      <c r="D100" s="239">
        <f>'Team 1'!D100</f>
        <v>0</v>
      </c>
      <c r="E100" s="723"/>
      <c r="F100" s="723"/>
      <c r="G100" s="723"/>
      <c r="H100" s="839"/>
      <c r="I100" s="252" t="str">
        <f t="shared" si="12"/>
        <v xml:space="preserve"> </v>
      </c>
      <c r="J100" s="24" t="str">
        <f t="shared" si="13"/>
        <v>,</v>
      </c>
      <c r="K100" s="57">
        <f t="shared" ref="K100:K105" si="20">IF(H100=0,0,IF(COUNTBLANK(H100)=1,"",ROUNDDOWN((K$2-H100)/365.25,0)))</f>
        <v>0</v>
      </c>
      <c r="L100" s="30" t="str">
        <f t="shared" si="14"/>
        <v>000100</v>
      </c>
      <c r="M100" s="31">
        <f t="shared" si="19"/>
        <v>0</v>
      </c>
      <c r="N100" s="9"/>
      <c r="O100" s="94"/>
      <c r="P100" s="94"/>
      <c r="Q100" s="20"/>
      <c r="R100" s="20"/>
      <c r="S100" s="20"/>
      <c r="T100" s="20"/>
      <c r="U100" s="20"/>
      <c r="V100" s="20"/>
      <c r="W100" s="20"/>
      <c r="X100" s="20"/>
      <c r="Y100" s="20"/>
      <c r="Z100" s="20"/>
      <c r="AA100" s="20"/>
      <c r="AB100" s="20"/>
      <c r="AC100" s="20"/>
      <c r="AD100" s="1683">
        <v>50</v>
      </c>
      <c r="AE100" s="1681" t="s">
        <v>83</v>
      </c>
      <c r="AF100" s="289"/>
      <c r="AG100" s="77"/>
      <c r="AH100" s="293">
        <f t="shared" si="15"/>
        <v>0</v>
      </c>
      <c r="AI100" s="293">
        <f t="shared" si="15"/>
        <v>0</v>
      </c>
      <c r="AJ100" s="293">
        <f t="shared" si="15"/>
        <v>0</v>
      </c>
      <c r="AK100" s="293"/>
      <c r="AL100" s="293"/>
      <c r="AM100" s="293"/>
      <c r="AN100" s="293"/>
      <c r="AO100" s="94"/>
    </row>
    <row r="101" spans="1:41" ht="20.45" customHeight="1" x14ac:dyDescent="0.2">
      <c r="A101" s="1723"/>
      <c r="B101" s="1726"/>
      <c r="C101" s="48"/>
      <c r="D101" s="239">
        <f>'Team 1'!D101</f>
        <v>0</v>
      </c>
      <c r="E101" s="723"/>
      <c r="F101" s="723"/>
      <c r="G101" s="723"/>
      <c r="H101" s="839"/>
      <c r="I101" s="252" t="str">
        <f t="shared" si="12"/>
        <v xml:space="preserve"> </v>
      </c>
      <c r="J101" s="24" t="str">
        <f t="shared" si="13"/>
        <v>,</v>
      </c>
      <c r="K101" s="57">
        <f t="shared" si="20"/>
        <v>0</v>
      </c>
      <c r="L101" s="30" t="str">
        <f t="shared" si="14"/>
        <v>000100</v>
      </c>
      <c r="M101" s="31">
        <f t="shared" si="19"/>
        <v>0</v>
      </c>
      <c r="N101" s="9"/>
      <c r="O101" s="94"/>
      <c r="P101" s="94"/>
      <c r="Q101" s="20"/>
      <c r="R101" s="20"/>
      <c r="S101" s="20"/>
      <c r="T101" s="20"/>
      <c r="U101" s="20"/>
      <c r="V101" s="20"/>
      <c r="W101" s="20"/>
      <c r="X101" s="20"/>
      <c r="Y101" s="20"/>
      <c r="Z101" s="20"/>
      <c r="AA101" s="20"/>
      <c r="AB101" s="20"/>
      <c r="AC101" s="20"/>
      <c r="AD101" s="1683"/>
      <c r="AE101" s="1681"/>
      <c r="AF101" s="289"/>
      <c r="AG101" s="77"/>
      <c r="AH101" s="293">
        <f t="shared" si="15"/>
        <v>0</v>
      </c>
      <c r="AI101" s="293">
        <f t="shared" si="15"/>
        <v>0</v>
      </c>
      <c r="AJ101" s="293">
        <f t="shared" si="15"/>
        <v>0</v>
      </c>
      <c r="AK101" s="293"/>
      <c r="AL101" s="293"/>
      <c r="AM101" s="293"/>
      <c r="AN101" s="293"/>
      <c r="AO101" s="94"/>
    </row>
    <row r="102" spans="1:41" ht="20.45" customHeight="1" x14ac:dyDescent="0.2">
      <c r="A102" s="1723"/>
      <c r="B102" s="1726"/>
      <c r="C102" s="39"/>
      <c r="D102" s="239">
        <f>'Team 1'!D102</f>
        <v>0</v>
      </c>
      <c r="E102" s="723"/>
      <c r="F102" s="723"/>
      <c r="G102" s="723"/>
      <c r="H102" s="839"/>
      <c r="I102" s="56"/>
      <c r="J102" s="56"/>
      <c r="K102" s="57">
        <f t="shared" si="20"/>
        <v>0</v>
      </c>
      <c r="L102" s="30" t="str">
        <f t="shared" si="14"/>
        <v>000100</v>
      </c>
      <c r="M102" s="31">
        <f t="shared" si="19"/>
        <v>0</v>
      </c>
      <c r="N102" s="9"/>
      <c r="O102" s="94"/>
      <c r="P102" s="94"/>
      <c r="Q102" s="20"/>
      <c r="R102" s="20"/>
      <c r="S102" s="20"/>
      <c r="T102" s="20"/>
      <c r="U102" s="20"/>
      <c r="V102" s="20"/>
      <c r="W102" s="20"/>
      <c r="X102" s="20"/>
      <c r="Y102" s="20"/>
      <c r="Z102" s="20"/>
      <c r="AA102" s="20"/>
      <c r="AB102" s="20"/>
      <c r="AC102" s="20"/>
      <c r="AD102" s="1683"/>
      <c r="AE102" s="1681"/>
      <c r="AF102" s="301"/>
      <c r="AG102" s="302"/>
      <c r="AH102" s="293">
        <f t="shared" si="15"/>
        <v>0</v>
      </c>
      <c r="AI102" s="293">
        <f t="shared" si="15"/>
        <v>0</v>
      </c>
      <c r="AJ102" s="293">
        <f t="shared" si="15"/>
        <v>0</v>
      </c>
      <c r="AK102" s="293"/>
      <c r="AL102" s="293"/>
      <c r="AM102" s="293"/>
      <c r="AN102" s="293"/>
      <c r="AO102" s="94"/>
    </row>
    <row r="103" spans="1:41" ht="20.45" customHeight="1" x14ac:dyDescent="0.2">
      <c r="A103" s="1723"/>
      <c r="B103" s="1726"/>
      <c r="C103" s="39"/>
      <c r="D103" s="239">
        <f>'Team 1'!D103</f>
        <v>0</v>
      </c>
      <c r="E103" s="723"/>
      <c r="F103" s="723"/>
      <c r="G103" s="723"/>
      <c r="H103" s="839"/>
      <c r="I103" s="56"/>
      <c r="J103" s="56"/>
      <c r="K103" s="57">
        <f t="shared" si="20"/>
        <v>0</v>
      </c>
      <c r="L103" s="30" t="str">
        <f t="shared" si="14"/>
        <v>000100</v>
      </c>
      <c r="M103" s="31">
        <f t="shared" si="19"/>
        <v>0</v>
      </c>
      <c r="N103" s="9"/>
      <c r="O103" s="94"/>
      <c r="P103" s="94"/>
      <c r="Q103" s="20"/>
      <c r="R103" s="20"/>
      <c r="S103" s="20"/>
      <c r="T103" s="20"/>
      <c r="U103" s="20"/>
      <c r="V103" s="20"/>
      <c r="W103" s="20"/>
      <c r="X103" s="20"/>
      <c r="Y103" s="20"/>
      <c r="Z103" s="20"/>
      <c r="AA103" s="20"/>
      <c r="AB103" s="20"/>
      <c r="AC103" s="20"/>
      <c r="AD103" s="1683"/>
      <c r="AE103" s="1681"/>
      <c r="AF103" s="301"/>
      <c r="AG103" s="302"/>
      <c r="AH103" s="293">
        <f t="shared" si="15"/>
        <v>0</v>
      </c>
      <c r="AI103" s="293">
        <f t="shared" si="15"/>
        <v>0</v>
      </c>
      <c r="AJ103" s="293">
        <f t="shared" si="15"/>
        <v>0</v>
      </c>
      <c r="AK103" s="293"/>
      <c r="AL103" s="293"/>
      <c r="AM103" s="293"/>
      <c r="AN103" s="293"/>
      <c r="AO103" s="94"/>
    </row>
    <row r="104" spans="1:41" ht="20.45" customHeight="1" x14ac:dyDescent="0.2">
      <c r="A104" s="1723"/>
      <c r="B104" s="1726"/>
      <c r="C104" s="39"/>
      <c r="D104" s="239">
        <f>'Team 1'!D104</f>
        <v>0</v>
      </c>
      <c r="E104" s="723"/>
      <c r="F104" s="723"/>
      <c r="G104" s="723"/>
      <c r="H104" s="839"/>
      <c r="I104" s="56"/>
      <c r="J104" s="56"/>
      <c r="K104" s="57">
        <f t="shared" si="20"/>
        <v>0</v>
      </c>
      <c r="L104" s="30" t="str">
        <f t="shared" si="14"/>
        <v>000100</v>
      </c>
      <c r="M104" s="31">
        <f t="shared" si="19"/>
        <v>0</v>
      </c>
      <c r="N104" s="9"/>
      <c r="O104" s="94"/>
      <c r="P104" s="94"/>
      <c r="Q104" s="20"/>
      <c r="R104" s="20"/>
      <c r="S104" s="20"/>
      <c r="T104" s="20"/>
      <c r="U104" s="20"/>
      <c r="V104" s="20"/>
      <c r="W104" s="20"/>
      <c r="X104" s="20"/>
      <c r="Y104" s="20"/>
      <c r="Z104" s="20"/>
      <c r="AA104" s="20"/>
      <c r="AB104" s="20"/>
      <c r="AC104" s="20"/>
      <c r="AD104" s="1683"/>
      <c r="AE104" s="1681"/>
      <c r="AF104" s="301"/>
      <c r="AG104" s="302"/>
      <c r="AH104" s="293">
        <f t="shared" si="15"/>
        <v>0</v>
      </c>
      <c r="AI104" s="293">
        <f t="shared" si="15"/>
        <v>0</v>
      </c>
      <c r="AJ104" s="293">
        <f t="shared" si="15"/>
        <v>0</v>
      </c>
      <c r="AK104" s="293"/>
      <c r="AL104" s="293"/>
      <c r="AM104" s="293"/>
      <c r="AN104" s="293"/>
      <c r="AO104" s="94"/>
    </row>
    <row r="105" spans="1:41" ht="20.45" customHeight="1" x14ac:dyDescent="0.2">
      <c r="A105" s="1724"/>
      <c r="B105" s="1727"/>
      <c r="C105" s="39"/>
      <c r="D105" s="239">
        <f>'Team 1'!D105</f>
        <v>0</v>
      </c>
      <c r="E105" s="723"/>
      <c r="F105" s="723"/>
      <c r="G105" s="723"/>
      <c r="H105" s="839"/>
      <c r="I105" s="56"/>
      <c r="J105" s="56"/>
      <c r="K105" s="57">
        <f t="shared" si="20"/>
        <v>0</v>
      </c>
      <c r="L105" s="30" t="str">
        <f t="shared" si="14"/>
        <v>000100</v>
      </c>
      <c r="M105" s="31">
        <f t="shared" si="19"/>
        <v>0</v>
      </c>
      <c r="N105" s="9"/>
      <c r="O105" s="94"/>
      <c r="P105" s="94"/>
      <c r="Q105" s="20"/>
      <c r="R105" s="20"/>
      <c r="S105" s="20"/>
      <c r="T105" s="20"/>
      <c r="U105" s="20"/>
      <c r="V105" s="20"/>
      <c r="W105" s="20"/>
      <c r="X105" s="20"/>
      <c r="Y105" s="20"/>
      <c r="Z105" s="20"/>
      <c r="AA105" s="20"/>
      <c r="AB105" s="20"/>
      <c r="AC105" s="20"/>
      <c r="AD105" s="1683"/>
      <c r="AE105" s="1681"/>
      <c r="AF105" s="301"/>
      <c r="AG105" s="302"/>
      <c r="AH105" s="293">
        <f t="shared" si="15"/>
        <v>0</v>
      </c>
      <c r="AI105" s="293">
        <f t="shared" si="15"/>
        <v>0</v>
      </c>
      <c r="AJ105" s="293">
        <f t="shared" si="15"/>
        <v>0</v>
      </c>
      <c r="AK105" s="293"/>
      <c r="AL105" s="293"/>
      <c r="AM105" s="293"/>
      <c r="AN105" s="293"/>
      <c r="AO105" s="94"/>
    </row>
    <row r="106" spans="1:41" ht="343.9" customHeight="1" x14ac:dyDescent="0.2">
      <c r="A106" s="94"/>
      <c r="B106" s="94"/>
      <c r="C106" s="94"/>
      <c r="D106" s="94"/>
      <c r="E106" s="496"/>
      <c r="F106" s="497"/>
      <c r="G106" s="497"/>
      <c r="H106" s="840"/>
      <c r="I106" s="94"/>
      <c r="J106" s="94"/>
      <c r="K106" s="94"/>
      <c r="L106" s="94"/>
      <c r="M106" s="94"/>
      <c r="Q106" s="94"/>
      <c r="R106" s="94"/>
      <c r="S106" s="94"/>
      <c r="T106" s="94"/>
      <c r="U106" s="94"/>
      <c r="V106" s="94"/>
      <c r="W106" s="94"/>
      <c r="X106" s="94"/>
      <c r="Y106" s="94"/>
      <c r="Z106" s="94"/>
      <c r="AA106" s="94"/>
      <c r="AB106" s="94"/>
      <c r="AC106" s="94"/>
      <c r="AD106" s="94"/>
      <c r="AE106" s="94"/>
      <c r="AF106" s="94"/>
      <c r="AG106" s="94"/>
      <c r="AH106" s="94"/>
      <c r="AI106" s="94"/>
      <c r="AJ106" s="94"/>
      <c r="AK106" s="94"/>
      <c r="AL106" s="94"/>
      <c r="AM106" s="94"/>
      <c r="AN106" s="94"/>
      <c r="AO106" s="94"/>
    </row>
    <row r="107" spans="1:41" x14ac:dyDescent="0.2">
      <c r="E107" s="496"/>
      <c r="F107" s="497"/>
      <c r="G107" s="497"/>
      <c r="H107" s="840"/>
    </row>
    <row r="108" spans="1:41" x14ac:dyDescent="0.2">
      <c r="E108" s="496"/>
      <c r="F108" s="497"/>
      <c r="G108" s="497"/>
      <c r="H108" s="840"/>
    </row>
    <row r="109" spans="1:41" x14ac:dyDescent="0.2">
      <c r="E109" s="496"/>
      <c r="F109" s="497"/>
      <c r="G109" s="497"/>
      <c r="H109" s="840"/>
    </row>
    <row r="110" spans="1:41" x14ac:dyDescent="0.2">
      <c r="E110" s="496"/>
      <c r="F110" s="497"/>
      <c r="G110" s="497"/>
      <c r="H110" s="840"/>
    </row>
    <row r="111" spans="1:41" x14ac:dyDescent="0.2">
      <c r="E111" s="496"/>
      <c r="F111" s="497"/>
      <c r="G111" s="497"/>
      <c r="H111" s="840"/>
    </row>
    <row r="112" spans="1:41" x14ac:dyDescent="0.2">
      <c r="E112" s="496"/>
      <c r="F112" s="497"/>
      <c r="G112" s="497"/>
      <c r="H112" s="840"/>
    </row>
    <row r="113" spans="5:8" x14ac:dyDescent="0.2">
      <c r="E113" s="496"/>
      <c r="F113" s="497"/>
      <c r="G113" s="497"/>
      <c r="H113" s="840"/>
    </row>
    <row r="114" spans="5:8" x14ac:dyDescent="0.2">
      <c r="E114" s="496"/>
      <c r="F114" s="497"/>
      <c r="G114" s="497"/>
      <c r="H114" s="840"/>
    </row>
    <row r="115" spans="5:8" x14ac:dyDescent="0.2">
      <c r="E115" s="496"/>
      <c r="F115" s="497"/>
      <c r="G115" s="497"/>
      <c r="H115" s="840"/>
    </row>
    <row r="116" spans="5:8" x14ac:dyDescent="0.2">
      <c r="E116" s="496"/>
      <c r="F116" s="497"/>
      <c r="G116" s="497"/>
      <c r="H116" s="840"/>
    </row>
    <row r="117" spans="5:8" x14ac:dyDescent="0.2">
      <c r="E117" s="496"/>
      <c r="F117" s="497"/>
      <c r="G117" s="497"/>
      <c r="H117" s="840"/>
    </row>
    <row r="118" spans="5:8" x14ac:dyDescent="0.2">
      <c r="E118" s="496"/>
      <c r="F118" s="497"/>
      <c r="G118" s="497"/>
      <c r="H118" s="840"/>
    </row>
    <row r="119" spans="5:8" x14ac:dyDescent="0.2">
      <c r="E119" s="496"/>
      <c r="F119" s="497"/>
      <c r="G119" s="497"/>
      <c r="H119" s="840"/>
    </row>
    <row r="120" spans="5:8" x14ac:dyDescent="0.2">
      <c r="E120" s="496"/>
      <c r="F120" s="497"/>
      <c r="G120" s="497"/>
      <c r="H120" s="840"/>
    </row>
    <row r="121" spans="5:8" x14ac:dyDescent="0.2">
      <c r="E121" s="496"/>
      <c r="F121" s="497"/>
      <c r="G121" s="497"/>
      <c r="H121" s="840"/>
    </row>
    <row r="122" spans="5:8" x14ac:dyDescent="0.2">
      <c r="E122" s="496"/>
      <c r="F122" s="497"/>
      <c r="G122" s="497"/>
      <c r="H122" s="840"/>
    </row>
    <row r="123" spans="5:8" x14ac:dyDescent="0.2">
      <c r="E123" s="496"/>
      <c r="F123" s="497"/>
      <c r="G123" s="497"/>
      <c r="H123" s="840"/>
    </row>
    <row r="124" spans="5:8" x14ac:dyDescent="0.2">
      <c r="E124" s="496"/>
      <c r="F124" s="497"/>
      <c r="G124" s="497"/>
      <c r="H124" s="840"/>
    </row>
    <row r="125" spans="5:8" x14ac:dyDescent="0.2">
      <c r="E125" s="496"/>
      <c r="F125" s="497"/>
      <c r="G125" s="497"/>
      <c r="H125" s="840"/>
    </row>
    <row r="126" spans="5:8" x14ac:dyDescent="0.2">
      <c r="E126" s="496"/>
      <c r="F126" s="497"/>
      <c r="G126" s="497"/>
      <c r="H126" s="840"/>
    </row>
    <row r="127" spans="5:8" x14ac:dyDescent="0.2">
      <c r="E127" s="496"/>
      <c r="F127" s="497"/>
      <c r="G127" s="497"/>
      <c r="H127" s="840"/>
    </row>
    <row r="128" spans="5:8" x14ac:dyDescent="0.2">
      <c r="E128" s="496"/>
      <c r="F128" s="497"/>
      <c r="G128" s="497"/>
      <c r="H128" s="840"/>
    </row>
    <row r="129" spans="5:8" x14ac:dyDescent="0.2">
      <c r="E129" s="496"/>
      <c r="F129" s="497"/>
      <c r="G129" s="497"/>
      <c r="H129" s="840"/>
    </row>
    <row r="130" spans="5:8" x14ac:dyDescent="0.2">
      <c r="E130" s="496"/>
      <c r="F130" s="497"/>
      <c r="G130" s="497"/>
      <c r="H130" s="840"/>
    </row>
    <row r="131" spans="5:8" x14ac:dyDescent="0.2">
      <c r="E131" s="496"/>
      <c r="F131" s="497"/>
      <c r="G131" s="497"/>
      <c r="H131" s="840"/>
    </row>
    <row r="132" spans="5:8" x14ac:dyDescent="0.2">
      <c r="E132" s="496"/>
      <c r="F132" s="497"/>
      <c r="G132" s="497"/>
      <c r="H132" s="840"/>
    </row>
    <row r="133" spans="5:8" x14ac:dyDescent="0.2">
      <c r="E133" s="496"/>
      <c r="F133" s="497"/>
      <c r="G133" s="497"/>
      <c r="H133" s="840"/>
    </row>
    <row r="134" spans="5:8" x14ac:dyDescent="0.2">
      <c r="E134" s="496"/>
      <c r="F134" s="497"/>
      <c r="G134" s="497"/>
      <c r="H134" s="840"/>
    </row>
    <row r="135" spans="5:8" x14ac:dyDescent="0.2">
      <c r="E135" s="496"/>
      <c r="F135" s="497"/>
      <c r="G135" s="497"/>
      <c r="H135" s="840"/>
    </row>
    <row r="136" spans="5:8" x14ac:dyDescent="0.2">
      <c r="E136" s="496"/>
      <c r="F136" s="497"/>
      <c r="G136" s="497"/>
      <c r="H136" s="840"/>
    </row>
    <row r="137" spans="5:8" x14ac:dyDescent="0.2">
      <c r="E137" s="496"/>
      <c r="F137" s="497"/>
      <c r="G137" s="497"/>
      <c r="H137" s="840"/>
    </row>
    <row r="138" spans="5:8" x14ac:dyDescent="0.2">
      <c r="E138" s="496"/>
      <c r="F138" s="497"/>
      <c r="G138" s="497"/>
      <c r="H138" s="840"/>
    </row>
    <row r="139" spans="5:8" x14ac:dyDescent="0.2">
      <c r="E139" s="496"/>
      <c r="F139" s="497"/>
      <c r="G139" s="497"/>
      <c r="H139" s="840"/>
    </row>
    <row r="140" spans="5:8" x14ac:dyDescent="0.2">
      <c r="E140" s="496"/>
      <c r="F140" s="497"/>
      <c r="G140" s="497"/>
      <c r="H140" s="840"/>
    </row>
    <row r="141" spans="5:8" x14ac:dyDescent="0.2">
      <c r="E141" s="497"/>
      <c r="F141" s="497"/>
      <c r="G141" s="497"/>
      <c r="H141" s="840"/>
    </row>
    <row r="142" spans="5:8" x14ac:dyDescent="0.2">
      <c r="E142" s="497"/>
      <c r="F142" s="497"/>
      <c r="G142" s="497"/>
      <c r="H142" s="840"/>
    </row>
    <row r="143" spans="5:8" x14ac:dyDescent="0.2">
      <c r="E143" s="497"/>
      <c r="F143" s="497"/>
      <c r="G143" s="497"/>
      <c r="H143" s="840"/>
    </row>
    <row r="144" spans="5:8" x14ac:dyDescent="0.2">
      <c r="E144" s="497"/>
      <c r="F144" s="497"/>
      <c r="G144" s="497"/>
      <c r="H144" s="840"/>
    </row>
    <row r="145" spans="5:8" x14ac:dyDescent="0.2">
      <c r="E145" s="497"/>
      <c r="F145" s="497"/>
      <c r="G145" s="497"/>
      <c r="H145" s="840"/>
    </row>
    <row r="146" spans="5:8" x14ac:dyDescent="0.2">
      <c r="E146" s="497"/>
      <c r="F146" s="497"/>
      <c r="G146" s="497"/>
      <c r="H146" s="840"/>
    </row>
    <row r="147" spans="5:8" x14ac:dyDescent="0.2">
      <c r="E147" s="497"/>
      <c r="F147" s="497"/>
      <c r="G147" s="497"/>
      <c r="H147" s="840"/>
    </row>
    <row r="148" spans="5:8" x14ac:dyDescent="0.2">
      <c r="E148" s="497"/>
      <c r="F148" s="497"/>
      <c r="G148" s="497"/>
      <c r="H148" s="840"/>
    </row>
    <row r="149" spans="5:8" x14ac:dyDescent="0.2">
      <c r="E149" s="497"/>
      <c r="F149" s="497"/>
      <c r="G149" s="497"/>
      <c r="H149" s="840"/>
    </row>
    <row r="150" spans="5:8" x14ac:dyDescent="0.2">
      <c r="E150" s="497"/>
      <c r="F150" s="497"/>
      <c r="G150" s="497"/>
      <c r="H150" s="840"/>
    </row>
    <row r="151" spans="5:8" x14ac:dyDescent="0.2">
      <c r="E151" s="497"/>
      <c r="F151" s="497"/>
      <c r="G151" s="497"/>
      <c r="H151" s="840"/>
    </row>
    <row r="152" spans="5:8" x14ac:dyDescent="0.2">
      <c r="E152" s="497"/>
      <c r="F152" s="497"/>
      <c r="G152" s="497"/>
      <c r="H152" s="840"/>
    </row>
    <row r="153" spans="5:8" x14ac:dyDescent="0.2">
      <c r="E153" s="497"/>
      <c r="F153" s="497"/>
      <c r="G153" s="497"/>
      <c r="H153" s="840"/>
    </row>
    <row r="154" spans="5:8" x14ac:dyDescent="0.2">
      <c r="E154" s="497"/>
      <c r="F154" s="497"/>
      <c r="G154" s="497"/>
      <c r="H154" s="840"/>
    </row>
    <row r="155" spans="5:8" x14ac:dyDescent="0.2">
      <c r="E155" s="497"/>
      <c r="F155" s="497"/>
      <c r="G155" s="497"/>
      <c r="H155" s="840"/>
    </row>
    <row r="156" spans="5:8" x14ac:dyDescent="0.2">
      <c r="E156" s="497"/>
      <c r="F156" s="497"/>
      <c r="G156" s="497"/>
      <c r="H156" s="840"/>
    </row>
    <row r="157" spans="5:8" x14ac:dyDescent="0.2">
      <c r="E157" s="497"/>
      <c r="F157" s="497"/>
      <c r="G157" s="497"/>
      <c r="H157" s="840"/>
    </row>
    <row r="158" spans="5:8" x14ac:dyDescent="0.2">
      <c r="E158" s="497"/>
      <c r="F158" s="497"/>
      <c r="G158" s="497"/>
      <c r="H158" s="840"/>
    </row>
    <row r="159" spans="5:8" x14ac:dyDescent="0.2">
      <c r="E159" s="497"/>
      <c r="F159" s="497"/>
      <c r="G159" s="497"/>
      <c r="H159" s="840"/>
    </row>
    <row r="160" spans="5:8" x14ac:dyDescent="0.2">
      <c r="E160" s="497"/>
      <c r="F160" s="497"/>
      <c r="G160" s="497"/>
      <c r="H160" s="840"/>
    </row>
    <row r="161" spans="5:8" x14ac:dyDescent="0.2">
      <c r="E161" s="497"/>
      <c r="F161" s="497"/>
      <c r="G161" s="497"/>
      <c r="H161" s="840"/>
    </row>
    <row r="162" spans="5:8" x14ac:dyDescent="0.2">
      <c r="E162" s="497"/>
      <c r="F162" s="497"/>
      <c r="G162" s="497"/>
      <c r="H162" s="840"/>
    </row>
    <row r="163" spans="5:8" x14ac:dyDescent="0.2">
      <c r="E163" s="497"/>
      <c r="F163" s="497"/>
      <c r="G163" s="497"/>
      <c r="H163" s="840"/>
    </row>
    <row r="164" spans="5:8" x14ac:dyDescent="0.2">
      <c r="E164" s="497"/>
      <c r="F164" s="497"/>
      <c r="G164" s="497"/>
      <c r="H164" s="840"/>
    </row>
    <row r="165" spans="5:8" x14ac:dyDescent="0.2">
      <c r="E165" s="497"/>
      <c r="F165" s="497"/>
      <c r="G165" s="497"/>
      <c r="H165" s="840"/>
    </row>
    <row r="166" spans="5:8" x14ac:dyDescent="0.2">
      <c r="E166" s="497"/>
      <c r="F166" s="497"/>
      <c r="G166" s="497"/>
      <c r="H166" s="840"/>
    </row>
    <row r="167" spans="5:8" x14ac:dyDescent="0.2">
      <c r="E167" s="497"/>
      <c r="F167" s="497"/>
      <c r="G167" s="497"/>
      <c r="H167" s="840"/>
    </row>
    <row r="168" spans="5:8" x14ac:dyDescent="0.2">
      <c r="E168" s="497"/>
      <c r="F168" s="497"/>
      <c r="G168" s="497"/>
      <c r="H168" s="840"/>
    </row>
    <row r="169" spans="5:8" x14ac:dyDescent="0.2">
      <c r="E169" s="497"/>
      <c r="F169" s="497"/>
      <c r="G169" s="497"/>
      <c r="H169" s="840"/>
    </row>
    <row r="170" spans="5:8" x14ac:dyDescent="0.2">
      <c r="E170" s="497"/>
      <c r="F170" s="497"/>
      <c r="G170" s="497"/>
      <c r="H170" s="840"/>
    </row>
    <row r="171" spans="5:8" x14ac:dyDescent="0.2">
      <c r="E171" s="497"/>
      <c r="F171" s="497"/>
      <c r="G171" s="497"/>
      <c r="H171" s="840"/>
    </row>
    <row r="172" spans="5:8" x14ac:dyDescent="0.2">
      <c r="E172" s="497"/>
      <c r="F172" s="497"/>
      <c r="G172" s="497"/>
      <c r="H172" s="840"/>
    </row>
    <row r="173" spans="5:8" x14ac:dyDescent="0.2">
      <c r="E173" s="497"/>
      <c r="F173" s="497"/>
      <c r="G173" s="497"/>
      <c r="H173" s="840"/>
    </row>
    <row r="174" spans="5:8" x14ac:dyDescent="0.2">
      <c r="E174" s="497"/>
      <c r="F174" s="497"/>
      <c r="G174" s="497"/>
      <c r="H174" s="840"/>
    </row>
    <row r="175" spans="5:8" x14ac:dyDescent="0.2">
      <c r="E175" s="497"/>
      <c r="F175" s="497"/>
      <c r="G175" s="497"/>
      <c r="H175" s="840"/>
    </row>
    <row r="176" spans="5:8" x14ac:dyDescent="0.2">
      <c r="E176" s="497"/>
      <c r="F176" s="497"/>
      <c r="G176" s="497"/>
      <c r="H176" s="840"/>
    </row>
    <row r="177" spans="5:8" x14ac:dyDescent="0.2">
      <c r="E177" s="497"/>
      <c r="F177" s="497"/>
      <c r="G177" s="497"/>
      <c r="H177" s="840"/>
    </row>
    <row r="178" spans="5:8" x14ac:dyDescent="0.2">
      <c r="E178" s="497"/>
      <c r="F178" s="497"/>
      <c r="G178" s="497"/>
      <c r="H178" s="840"/>
    </row>
    <row r="179" spans="5:8" x14ac:dyDescent="0.2">
      <c r="E179" s="497"/>
      <c r="F179" s="497"/>
      <c r="G179" s="497"/>
      <c r="H179" s="840"/>
    </row>
    <row r="180" spans="5:8" x14ac:dyDescent="0.2">
      <c r="E180" s="497"/>
      <c r="F180" s="497"/>
      <c r="G180" s="497"/>
      <c r="H180" s="840"/>
    </row>
    <row r="181" spans="5:8" x14ac:dyDescent="0.2">
      <c r="E181" s="497"/>
      <c r="F181" s="497"/>
      <c r="G181" s="497"/>
      <c r="H181" s="840"/>
    </row>
    <row r="182" spans="5:8" x14ac:dyDescent="0.2">
      <c r="E182" s="497"/>
      <c r="F182" s="497"/>
      <c r="G182" s="497"/>
      <c r="H182" s="840"/>
    </row>
    <row r="183" spans="5:8" x14ac:dyDescent="0.2">
      <c r="E183" s="497"/>
      <c r="F183" s="497"/>
      <c r="G183" s="497"/>
      <c r="H183" s="840"/>
    </row>
    <row r="184" spans="5:8" x14ac:dyDescent="0.2">
      <c r="E184" s="497"/>
      <c r="F184" s="497"/>
      <c r="G184" s="497"/>
      <c r="H184" s="840"/>
    </row>
    <row r="185" spans="5:8" x14ac:dyDescent="0.2">
      <c r="E185" s="497"/>
      <c r="F185" s="497"/>
      <c r="G185" s="497"/>
      <c r="H185" s="840"/>
    </row>
    <row r="186" spans="5:8" x14ac:dyDescent="0.2">
      <c r="E186" s="497"/>
      <c r="F186" s="497"/>
      <c r="G186" s="497"/>
      <c r="H186" s="840"/>
    </row>
    <row r="187" spans="5:8" x14ac:dyDescent="0.2">
      <c r="E187" s="497"/>
      <c r="F187" s="497"/>
      <c r="G187" s="497"/>
      <c r="H187" s="840"/>
    </row>
    <row r="188" spans="5:8" x14ac:dyDescent="0.2">
      <c r="E188" s="497"/>
      <c r="F188" s="497"/>
      <c r="G188" s="497"/>
      <c r="H188" s="840"/>
    </row>
    <row r="189" spans="5:8" x14ac:dyDescent="0.2">
      <c r="E189" s="497"/>
      <c r="F189" s="497"/>
      <c r="G189" s="497"/>
      <c r="H189" s="840"/>
    </row>
    <row r="190" spans="5:8" x14ac:dyDescent="0.2">
      <c r="E190" s="497"/>
      <c r="F190" s="497"/>
      <c r="G190" s="497"/>
      <c r="H190" s="840"/>
    </row>
    <row r="191" spans="5:8" x14ac:dyDescent="0.2">
      <c r="E191" s="497"/>
      <c r="F191" s="497"/>
      <c r="G191" s="497"/>
      <c r="H191" s="840"/>
    </row>
    <row r="192" spans="5:8" x14ac:dyDescent="0.2">
      <c r="E192" s="497"/>
      <c r="F192" s="497"/>
      <c r="G192" s="497"/>
      <c r="H192" s="840"/>
    </row>
    <row r="193" spans="5:8" x14ac:dyDescent="0.2">
      <c r="E193" s="497"/>
      <c r="F193" s="497"/>
      <c r="G193" s="497"/>
      <c r="H193" s="840"/>
    </row>
    <row r="194" spans="5:8" x14ac:dyDescent="0.2">
      <c r="E194" s="497"/>
      <c r="F194" s="497"/>
      <c r="G194" s="497"/>
      <c r="H194" s="840"/>
    </row>
    <row r="195" spans="5:8" x14ac:dyDescent="0.2">
      <c r="E195" s="497"/>
      <c r="F195" s="497"/>
      <c r="G195" s="497"/>
      <c r="H195" s="840"/>
    </row>
    <row r="196" spans="5:8" x14ac:dyDescent="0.2">
      <c r="E196" s="497"/>
      <c r="F196" s="497"/>
      <c r="G196" s="497"/>
      <c r="H196" s="840"/>
    </row>
    <row r="197" spans="5:8" x14ac:dyDescent="0.2">
      <c r="E197" s="497"/>
      <c r="F197" s="497"/>
      <c r="G197" s="497"/>
      <c r="H197" s="840"/>
    </row>
    <row r="198" spans="5:8" x14ac:dyDescent="0.2">
      <c r="E198" s="497"/>
      <c r="F198" s="497"/>
      <c r="G198" s="497"/>
      <c r="H198" s="840"/>
    </row>
    <row r="199" spans="5:8" x14ac:dyDescent="0.2">
      <c r="E199" s="497"/>
      <c r="F199" s="497"/>
      <c r="G199" s="497"/>
      <c r="H199" s="840"/>
    </row>
    <row r="200" spans="5:8" x14ac:dyDescent="0.2">
      <c r="E200" s="497"/>
      <c r="F200" s="497"/>
      <c r="G200" s="497"/>
      <c r="H200" s="840"/>
    </row>
    <row r="201" spans="5:8" x14ac:dyDescent="0.2">
      <c r="E201" s="497"/>
      <c r="F201" s="497"/>
      <c r="G201" s="497"/>
      <c r="H201" s="840"/>
    </row>
    <row r="202" spans="5:8" x14ac:dyDescent="0.2">
      <c r="E202" s="497"/>
      <c r="F202" s="497"/>
      <c r="G202" s="497"/>
      <c r="H202" s="840"/>
    </row>
    <row r="203" spans="5:8" x14ac:dyDescent="0.2">
      <c r="E203" s="497"/>
      <c r="F203" s="497"/>
      <c r="G203" s="497"/>
      <c r="H203" s="840"/>
    </row>
    <row r="204" spans="5:8" x14ac:dyDescent="0.2">
      <c r="E204" s="497"/>
      <c r="F204" s="497"/>
      <c r="G204" s="497"/>
      <c r="H204" s="840"/>
    </row>
    <row r="205" spans="5:8" x14ac:dyDescent="0.2">
      <c r="E205" s="497"/>
      <c r="F205" s="497"/>
      <c r="G205" s="497"/>
      <c r="H205" s="840"/>
    </row>
    <row r="206" spans="5:8" x14ac:dyDescent="0.2">
      <c r="E206" s="497"/>
      <c r="F206" s="497"/>
      <c r="G206" s="497"/>
      <c r="H206" s="840"/>
    </row>
    <row r="207" spans="5:8" x14ac:dyDescent="0.2">
      <c r="E207" s="497"/>
      <c r="F207" s="497"/>
      <c r="G207" s="497"/>
      <c r="H207" s="840"/>
    </row>
    <row r="208" spans="5:8" x14ac:dyDescent="0.2">
      <c r="E208" s="497"/>
      <c r="F208" s="497"/>
      <c r="G208" s="497"/>
      <c r="H208" s="840"/>
    </row>
    <row r="209" spans="5:8" x14ac:dyDescent="0.2">
      <c r="E209" s="497"/>
      <c r="F209" s="497"/>
      <c r="G209" s="497"/>
      <c r="H209" s="840"/>
    </row>
    <row r="210" spans="5:8" x14ac:dyDescent="0.2">
      <c r="E210" s="497"/>
      <c r="F210" s="497"/>
      <c r="G210" s="497"/>
      <c r="H210" s="840"/>
    </row>
    <row r="211" spans="5:8" x14ac:dyDescent="0.2">
      <c r="E211" s="497"/>
      <c r="F211" s="497"/>
      <c r="G211" s="497"/>
      <c r="H211" s="840"/>
    </row>
    <row r="212" spans="5:8" x14ac:dyDescent="0.2">
      <c r="E212" s="497"/>
      <c r="F212" s="497"/>
      <c r="G212" s="497"/>
      <c r="H212" s="840"/>
    </row>
    <row r="213" spans="5:8" x14ac:dyDescent="0.2">
      <c r="E213" s="497"/>
      <c r="F213" s="497"/>
      <c r="G213" s="497"/>
      <c r="H213" s="840"/>
    </row>
    <row r="214" spans="5:8" x14ac:dyDescent="0.2">
      <c r="E214" s="497"/>
      <c r="F214" s="497"/>
      <c r="G214" s="497"/>
      <c r="H214" s="840"/>
    </row>
    <row r="215" spans="5:8" x14ac:dyDescent="0.2">
      <c r="E215" s="497"/>
      <c r="F215" s="497"/>
      <c r="G215" s="497"/>
      <c r="H215" s="840"/>
    </row>
    <row r="216" spans="5:8" x14ac:dyDescent="0.2">
      <c r="E216" s="497"/>
      <c r="F216" s="497"/>
      <c r="G216" s="497"/>
      <c r="H216" s="840"/>
    </row>
    <row r="217" spans="5:8" x14ac:dyDescent="0.2">
      <c r="E217" s="497"/>
      <c r="F217" s="497"/>
      <c r="G217" s="497"/>
      <c r="H217" s="840"/>
    </row>
    <row r="218" spans="5:8" x14ac:dyDescent="0.2">
      <c r="E218" s="497"/>
      <c r="F218" s="497"/>
      <c r="G218" s="497"/>
      <c r="H218" s="840"/>
    </row>
    <row r="219" spans="5:8" x14ac:dyDescent="0.2">
      <c r="E219" s="497"/>
      <c r="F219" s="497"/>
      <c r="G219" s="497"/>
      <c r="H219" s="840"/>
    </row>
    <row r="220" spans="5:8" x14ac:dyDescent="0.2">
      <c r="E220" s="497"/>
      <c r="F220" s="497"/>
      <c r="G220" s="497"/>
      <c r="H220" s="840"/>
    </row>
    <row r="221" spans="5:8" x14ac:dyDescent="0.2">
      <c r="E221" s="497"/>
      <c r="F221" s="497"/>
      <c r="G221" s="497"/>
      <c r="H221" s="840"/>
    </row>
    <row r="222" spans="5:8" x14ac:dyDescent="0.2">
      <c r="E222" s="497"/>
      <c r="F222" s="497"/>
      <c r="G222" s="497"/>
      <c r="H222" s="840"/>
    </row>
    <row r="223" spans="5:8" x14ac:dyDescent="0.2">
      <c r="E223" s="497"/>
      <c r="F223" s="497"/>
      <c r="G223" s="497"/>
      <c r="H223" s="840"/>
    </row>
    <row r="224" spans="5:8" x14ac:dyDescent="0.2">
      <c r="E224" s="497"/>
      <c r="F224" s="497"/>
      <c r="G224" s="497"/>
      <c r="H224" s="840"/>
    </row>
    <row r="225" spans="5:8" x14ac:dyDescent="0.2">
      <c r="E225" s="497"/>
      <c r="F225" s="497"/>
      <c r="G225" s="497"/>
      <c r="H225" s="840"/>
    </row>
    <row r="226" spans="5:8" x14ac:dyDescent="0.2">
      <c r="E226" s="497"/>
      <c r="F226" s="497"/>
      <c r="G226" s="497"/>
      <c r="H226" s="840"/>
    </row>
    <row r="227" spans="5:8" x14ac:dyDescent="0.2">
      <c r="E227" s="497"/>
      <c r="F227" s="497"/>
      <c r="G227" s="497"/>
      <c r="H227" s="840"/>
    </row>
    <row r="228" spans="5:8" x14ac:dyDescent="0.2">
      <c r="E228" s="497"/>
      <c r="F228" s="497"/>
      <c r="G228" s="497"/>
      <c r="H228" s="840"/>
    </row>
    <row r="229" spans="5:8" x14ac:dyDescent="0.2">
      <c r="E229" s="497"/>
      <c r="F229" s="497"/>
      <c r="G229" s="497"/>
      <c r="H229" s="840"/>
    </row>
    <row r="230" spans="5:8" x14ac:dyDescent="0.2">
      <c r="E230" s="497"/>
      <c r="F230" s="497"/>
      <c r="G230" s="497"/>
      <c r="H230" s="840"/>
    </row>
    <row r="231" spans="5:8" x14ac:dyDescent="0.2">
      <c r="E231" s="497"/>
      <c r="F231" s="497"/>
      <c r="G231" s="497"/>
      <c r="H231" s="840"/>
    </row>
    <row r="232" spans="5:8" x14ac:dyDescent="0.2">
      <c r="E232" s="497"/>
      <c r="F232" s="497"/>
      <c r="G232" s="497"/>
      <c r="H232" s="840"/>
    </row>
    <row r="233" spans="5:8" x14ac:dyDescent="0.2">
      <c r="E233" s="497"/>
      <c r="F233" s="497"/>
      <c r="G233" s="497"/>
      <c r="H233" s="840"/>
    </row>
    <row r="234" spans="5:8" x14ac:dyDescent="0.2">
      <c r="E234" s="497"/>
      <c r="F234" s="497"/>
      <c r="G234" s="497"/>
      <c r="H234" s="840"/>
    </row>
    <row r="235" spans="5:8" x14ac:dyDescent="0.2">
      <c r="E235" s="497"/>
      <c r="F235" s="497"/>
      <c r="G235" s="497"/>
      <c r="H235" s="840"/>
    </row>
    <row r="236" spans="5:8" x14ac:dyDescent="0.2">
      <c r="E236" s="497"/>
      <c r="F236" s="497"/>
      <c r="G236" s="497"/>
      <c r="H236" s="840"/>
    </row>
    <row r="237" spans="5:8" x14ac:dyDescent="0.2">
      <c r="E237" s="497"/>
      <c r="F237" s="497"/>
      <c r="G237" s="497"/>
      <c r="H237" s="840"/>
    </row>
    <row r="238" spans="5:8" x14ac:dyDescent="0.2">
      <c r="E238" s="497"/>
      <c r="F238" s="497"/>
      <c r="G238" s="497"/>
      <c r="H238" s="840"/>
    </row>
    <row r="239" spans="5:8" x14ac:dyDescent="0.2">
      <c r="E239" s="497"/>
      <c r="F239" s="497"/>
      <c r="G239" s="497"/>
      <c r="H239" s="840"/>
    </row>
    <row r="240" spans="5:8" x14ac:dyDescent="0.2">
      <c r="E240" s="497"/>
      <c r="F240" s="497"/>
      <c r="G240" s="497"/>
      <c r="H240" s="840"/>
    </row>
    <row r="241" spans="5:8" x14ac:dyDescent="0.2">
      <c r="E241" s="497"/>
      <c r="F241" s="497"/>
      <c r="G241" s="497"/>
      <c r="H241" s="840"/>
    </row>
    <row r="242" spans="5:8" x14ac:dyDescent="0.2">
      <c r="E242" s="497"/>
      <c r="F242" s="497"/>
      <c r="G242" s="497"/>
      <c r="H242" s="840"/>
    </row>
    <row r="243" spans="5:8" x14ac:dyDescent="0.2">
      <c r="E243" s="497"/>
      <c r="F243" s="497"/>
      <c r="G243" s="497"/>
      <c r="H243" s="840"/>
    </row>
    <row r="244" spans="5:8" x14ac:dyDescent="0.2">
      <c r="E244" s="497"/>
      <c r="F244" s="497"/>
      <c r="G244" s="497"/>
      <c r="H244" s="840"/>
    </row>
    <row r="245" spans="5:8" x14ac:dyDescent="0.2">
      <c r="E245" s="497"/>
      <c r="F245" s="497"/>
      <c r="G245" s="497"/>
      <c r="H245" s="840"/>
    </row>
    <row r="246" spans="5:8" x14ac:dyDescent="0.2">
      <c r="E246" s="497"/>
      <c r="F246" s="497"/>
      <c r="G246" s="497"/>
      <c r="H246" s="840"/>
    </row>
    <row r="247" spans="5:8" x14ac:dyDescent="0.2">
      <c r="E247" s="497"/>
      <c r="F247" s="497"/>
      <c r="G247" s="497"/>
      <c r="H247" s="840"/>
    </row>
    <row r="248" spans="5:8" x14ac:dyDescent="0.2">
      <c r="E248" s="497"/>
      <c r="F248" s="497"/>
      <c r="G248" s="497"/>
      <c r="H248" s="840"/>
    </row>
    <row r="249" spans="5:8" x14ac:dyDescent="0.2">
      <c r="E249" s="497"/>
      <c r="F249" s="497"/>
      <c r="G249" s="497"/>
      <c r="H249" s="840"/>
    </row>
    <row r="250" spans="5:8" x14ac:dyDescent="0.2">
      <c r="E250" s="497"/>
      <c r="F250" s="497"/>
      <c r="G250" s="497"/>
      <c r="H250" s="840"/>
    </row>
    <row r="251" spans="5:8" x14ac:dyDescent="0.2">
      <c r="E251" s="497"/>
      <c r="F251" s="497"/>
      <c r="G251" s="497"/>
      <c r="H251" s="840"/>
    </row>
    <row r="252" spans="5:8" x14ac:dyDescent="0.2">
      <c r="E252" s="497"/>
      <c r="F252" s="497"/>
      <c r="G252" s="497"/>
      <c r="H252" s="840"/>
    </row>
    <row r="253" spans="5:8" x14ac:dyDescent="0.2">
      <c r="E253" s="497"/>
      <c r="F253" s="497"/>
      <c r="G253" s="497"/>
      <c r="H253" s="840"/>
    </row>
    <row r="254" spans="5:8" x14ac:dyDescent="0.2">
      <c r="E254" s="497"/>
      <c r="F254" s="497"/>
      <c r="G254" s="497"/>
      <c r="H254" s="840"/>
    </row>
    <row r="255" spans="5:8" x14ac:dyDescent="0.2">
      <c r="E255" s="497"/>
      <c r="F255" s="497"/>
      <c r="G255" s="497"/>
      <c r="H255" s="840"/>
    </row>
    <row r="256" spans="5:8" x14ac:dyDescent="0.2">
      <c r="E256" s="497"/>
      <c r="F256" s="497"/>
      <c r="G256" s="497"/>
      <c r="H256" s="840"/>
    </row>
    <row r="257" spans="5:8" x14ac:dyDescent="0.2">
      <c r="E257" s="497"/>
      <c r="F257" s="497"/>
      <c r="G257" s="497"/>
      <c r="H257" s="840"/>
    </row>
    <row r="258" spans="5:8" x14ac:dyDescent="0.2">
      <c r="E258" s="497"/>
      <c r="F258" s="497"/>
      <c r="G258" s="497"/>
      <c r="H258" s="840"/>
    </row>
    <row r="259" spans="5:8" x14ac:dyDescent="0.2">
      <c r="E259" s="497"/>
      <c r="F259" s="497"/>
      <c r="G259" s="497"/>
      <c r="H259" s="840"/>
    </row>
    <row r="260" spans="5:8" x14ac:dyDescent="0.2">
      <c r="E260" s="497"/>
      <c r="F260" s="497"/>
      <c r="G260" s="497"/>
      <c r="H260" s="840"/>
    </row>
    <row r="261" spans="5:8" x14ac:dyDescent="0.2">
      <c r="E261" s="497"/>
      <c r="F261" s="497"/>
      <c r="G261" s="497"/>
      <c r="H261" s="840"/>
    </row>
    <row r="262" spans="5:8" x14ac:dyDescent="0.2">
      <c r="E262" s="497"/>
      <c r="F262" s="497"/>
      <c r="G262" s="497"/>
      <c r="H262" s="840"/>
    </row>
    <row r="263" spans="5:8" x14ac:dyDescent="0.2">
      <c r="E263" s="497"/>
      <c r="F263" s="497"/>
      <c r="G263" s="497"/>
      <c r="H263" s="840"/>
    </row>
    <row r="264" spans="5:8" x14ac:dyDescent="0.2">
      <c r="E264" s="497"/>
      <c r="F264" s="497"/>
      <c r="G264" s="497"/>
      <c r="H264" s="840"/>
    </row>
    <row r="265" spans="5:8" x14ac:dyDescent="0.2">
      <c r="E265" s="497"/>
      <c r="F265" s="497"/>
      <c r="G265" s="497"/>
      <c r="H265" s="840"/>
    </row>
    <row r="266" spans="5:8" x14ac:dyDescent="0.2">
      <c r="E266" s="497"/>
      <c r="F266" s="497"/>
      <c r="G266" s="497"/>
      <c r="H266" s="840"/>
    </row>
    <row r="267" spans="5:8" x14ac:dyDescent="0.2">
      <c r="E267" s="497"/>
      <c r="F267" s="497"/>
      <c r="G267" s="497"/>
      <c r="H267" s="840"/>
    </row>
    <row r="268" spans="5:8" x14ac:dyDescent="0.2">
      <c r="E268" s="497"/>
      <c r="F268" s="497"/>
      <c r="G268" s="497"/>
      <c r="H268" s="840"/>
    </row>
    <row r="269" spans="5:8" x14ac:dyDescent="0.2">
      <c r="E269" s="497"/>
      <c r="F269" s="497"/>
      <c r="G269" s="497"/>
      <c r="H269" s="840"/>
    </row>
    <row r="270" spans="5:8" x14ac:dyDescent="0.2">
      <c r="E270" s="497"/>
      <c r="F270" s="497"/>
      <c r="G270" s="497"/>
      <c r="H270" s="840"/>
    </row>
    <row r="271" spans="5:8" x14ac:dyDescent="0.2">
      <c r="E271" s="497"/>
      <c r="F271" s="497"/>
      <c r="G271" s="497"/>
      <c r="H271" s="840"/>
    </row>
    <row r="272" spans="5:8" x14ac:dyDescent="0.2">
      <c r="E272" s="497"/>
      <c r="F272" s="497"/>
      <c r="G272" s="497"/>
      <c r="H272" s="840"/>
    </row>
    <row r="273" spans="5:8" x14ac:dyDescent="0.2">
      <c r="E273" s="497"/>
      <c r="F273" s="497"/>
      <c r="G273" s="497"/>
      <c r="H273" s="840"/>
    </row>
    <row r="274" spans="5:8" x14ac:dyDescent="0.2">
      <c r="E274" s="497"/>
      <c r="F274" s="497"/>
      <c r="G274" s="497"/>
      <c r="H274" s="840"/>
    </row>
    <row r="275" spans="5:8" x14ac:dyDescent="0.2">
      <c r="E275" s="497"/>
      <c r="F275" s="497"/>
      <c r="G275" s="497"/>
      <c r="H275" s="840"/>
    </row>
    <row r="276" spans="5:8" x14ac:dyDescent="0.2">
      <c r="E276" s="497"/>
      <c r="F276" s="497"/>
      <c r="G276" s="497"/>
      <c r="H276" s="840"/>
    </row>
    <row r="277" spans="5:8" x14ac:dyDescent="0.2">
      <c r="E277" s="497"/>
      <c r="F277" s="497"/>
      <c r="G277" s="497"/>
      <c r="H277" s="840"/>
    </row>
    <row r="278" spans="5:8" x14ac:dyDescent="0.2">
      <c r="E278" s="497"/>
      <c r="F278" s="497"/>
      <c r="G278" s="497"/>
      <c r="H278" s="840"/>
    </row>
    <row r="279" spans="5:8" x14ac:dyDescent="0.2">
      <c r="E279" s="497"/>
      <c r="F279" s="497"/>
      <c r="G279" s="497"/>
      <c r="H279" s="840"/>
    </row>
    <row r="280" spans="5:8" x14ac:dyDescent="0.2">
      <c r="E280" s="497"/>
      <c r="F280" s="497"/>
      <c r="G280" s="497"/>
      <c r="H280" s="840"/>
    </row>
    <row r="281" spans="5:8" x14ac:dyDescent="0.2">
      <c r="E281" s="497"/>
      <c r="F281" s="497"/>
      <c r="G281" s="497"/>
      <c r="H281" s="840"/>
    </row>
    <row r="282" spans="5:8" x14ac:dyDescent="0.2">
      <c r="E282" s="497"/>
      <c r="F282" s="497"/>
      <c r="G282" s="497"/>
      <c r="H282" s="840"/>
    </row>
    <row r="283" spans="5:8" x14ac:dyDescent="0.2">
      <c r="E283" s="497"/>
      <c r="F283" s="497"/>
      <c r="G283" s="497"/>
      <c r="H283" s="840"/>
    </row>
    <row r="284" spans="5:8" x14ac:dyDescent="0.2">
      <c r="E284" s="497"/>
      <c r="F284" s="497"/>
      <c r="G284" s="497"/>
      <c r="H284" s="840"/>
    </row>
    <row r="285" spans="5:8" x14ac:dyDescent="0.2">
      <c r="E285" s="497"/>
      <c r="F285" s="497"/>
      <c r="G285" s="497"/>
      <c r="H285" s="840"/>
    </row>
    <row r="286" spans="5:8" x14ac:dyDescent="0.2">
      <c r="E286" s="497"/>
      <c r="F286" s="497"/>
      <c r="G286" s="497"/>
      <c r="H286" s="840"/>
    </row>
    <row r="287" spans="5:8" x14ac:dyDescent="0.2">
      <c r="E287" s="497"/>
      <c r="F287" s="497"/>
      <c r="G287" s="497"/>
      <c r="H287" s="840"/>
    </row>
    <row r="288" spans="5:8" x14ac:dyDescent="0.2">
      <c r="E288" s="497"/>
      <c r="F288" s="497"/>
      <c r="G288" s="497"/>
      <c r="H288" s="840"/>
    </row>
    <row r="289" spans="5:8" x14ac:dyDescent="0.2">
      <c r="E289" s="497"/>
      <c r="F289" s="497"/>
      <c r="G289" s="497"/>
      <c r="H289" s="840"/>
    </row>
    <row r="290" spans="5:8" x14ac:dyDescent="0.2">
      <c r="E290" s="497"/>
      <c r="F290" s="497"/>
      <c r="G290" s="497"/>
      <c r="H290" s="840"/>
    </row>
    <row r="291" spans="5:8" x14ac:dyDescent="0.2">
      <c r="E291" s="497"/>
      <c r="F291" s="497"/>
      <c r="G291" s="497"/>
      <c r="H291" s="840"/>
    </row>
    <row r="292" spans="5:8" x14ac:dyDescent="0.2">
      <c r="E292" s="497"/>
      <c r="F292" s="497"/>
      <c r="G292" s="497"/>
      <c r="H292" s="840"/>
    </row>
    <row r="293" spans="5:8" x14ac:dyDescent="0.2">
      <c r="E293" s="497"/>
      <c r="F293" s="497"/>
      <c r="G293" s="497"/>
      <c r="H293" s="840"/>
    </row>
    <row r="294" spans="5:8" x14ac:dyDescent="0.2">
      <c r="E294" s="497"/>
      <c r="F294" s="497"/>
      <c r="G294" s="497"/>
      <c r="H294" s="840"/>
    </row>
    <row r="295" spans="5:8" x14ac:dyDescent="0.2">
      <c r="E295" s="497"/>
      <c r="F295" s="497"/>
      <c r="G295" s="497"/>
      <c r="H295" s="840"/>
    </row>
    <row r="296" spans="5:8" x14ac:dyDescent="0.2">
      <c r="E296" s="497"/>
      <c r="F296" s="497"/>
      <c r="G296" s="497"/>
      <c r="H296" s="840"/>
    </row>
    <row r="297" spans="5:8" x14ac:dyDescent="0.2">
      <c r="E297" s="497"/>
      <c r="F297" s="497"/>
      <c r="G297" s="497"/>
      <c r="H297" s="840"/>
    </row>
    <row r="298" spans="5:8" x14ac:dyDescent="0.2">
      <c r="E298" s="497"/>
      <c r="F298" s="497"/>
      <c r="G298" s="497"/>
      <c r="H298" s="840"/>
    </row>
    <row r="299" spans="5:8" x14ac:dyDescent="0.2">
      <c r="E299" s="497"/>
      <c r="F299" s="497"/>
      <c r="G299" s="497"/>
      <c r="H299" s="840"/>
    </row>
    <row r="300" spans="5:8" x14ac:dyDescent="0.2">
      <c r="E300" s="497"/>
      <c r="F300" s="497"/>
      <c r="G300" s="497"/>
      <c r="H300" s="840"/>
    </row>
    <row r="301" spans="5:8" x14ac:dyDescent="0.2">
      <c r="E301" s="497"/>
      <c r="F301" s="497"/>
      <c r="G301" s="497"/>
      <c r="H301" s="840"/>
    </row>
    <row r="302" spans="5:8" x14ac:dyDescent="0.2">
      <c r="E302" s="497"/>
      <c r="F302" s="497"/>
      <c r="G302" s="497"/>
      <c r="H302" s="840"/>
    </row>
    <row r="303" spans="5:8" x14ac:dyDescent="0.2">
      <c r="E303" s="497"/>
      <c r="F303" s="497"/>
      <c r="G303" s="497"/>
      <c r="H303" s="840"/>
    </row>
    <row r="304" spans="5:8" x14ac:dyDescent="0.2">
      <c r="E304" s="497"/>
      <c r="F304" s="497"/>
      <c r="G304" s="497"/>
      <c r="H304" s="840"/>
    </row>
    <row r="305" spans="5:8" x14ac:dyDescent="0.2">
      <c r="E305" s="497"/>
      <c r="F305" s="497"/>
      <c r="G305" s="497"/>
      <c r="H305" s="840"/>
    </row>
    <row r="306" spans="5:8" x14ac:dyDescent="0.2">
      <c r="E306" s="497"/>
      <c r="F306" s="497"/>
      <c r="G306" s="497"/>
      <c r="H306" s="840"/>
    </row>
    <row r="307" spans="5:8" x14ac:dyDescent="0.2">
      <c r="E307" s="497"/>
      <c r="F307" s="497"/>
      <c r="G307" s="497"/>
      <c r="H307" s="840"/>
    </row>
    <row r="308" spans="5:8" x14ac:dyDescent="0.2">
      <c r="E308" s="497"/>
      <c r="F308" s="497"/>
      <c r="G308" s="497"/>
      <c r="H308" s="840"/>
    </row>
    <row r="309" spans="5:8" x14ac:dyDescent="0.2">
      <c r="E309" s="497"/>
      <c r="F309" s="497"/>
      <c r="G309" s="497"/>
      <c r="H309" s="840"/>
    </row>
    <row r="310" spans="5:8" x14ac:dyDescent="0.2">
      <c r="E310" s="497"/>
      <c r="F310" s="497"/>
      <c r="G310" s="497"/>
      <c r="H310" s="840"/>
    </row>
    <row r="311" spans="5:8" x14ac:dyDescent="0.2">
      <c r="E311" s="497"/>
      <c r="F311" s="497"/>
      <c r="G311" s="497"/>
      <c r="H311" s="840"/>
    </row>
    <row r="312" spans="5:8" x14ac:dyDescent="0.2">
      <c r="E312" s="497"/>
      <c r="F312" s="497"/>
      <c r="G312" s="497"/>
      <c r="H312" s="840"/>
    </row>
    <row r="313" spans="5:8" x14ac:dyDescent="0.2">
      <c r="E313" s="497"/>
      <c r="F313" s="497"/>
      <c r="G313" s="497"/>
      <c r="H313" s="840"/>
    </row>
    <row r="314" spans="5:8" x14ac:dyDescent="0.2">
      <c r="E314" s="497"/>
      <c r="F314" s="497"/>
      <c r="G314" s="497"/>
      <c r="H314" s="840"/>
    </row>
    <row r="315" spans="5:8" x14ac:dyDescent="0.2">
      <c r="E315" s="497"/>
      <c r="F315" s="497"/>
      <c r="G315" s="497"/>
      <c r="H315" s="840"/>
    </row>
    <row r="316" spans="5:8" x14ac:dyDescent="0.2">
      <c r="E316" s="497"/>
      <c r="F316" s="497"/>
      <c r="G316" s="497"/>
      <c r="H316" s="840"/>
    </row>
    <row r="317" spans="5:8" x14ac:dyDescent="0.2">
      <c r="E317" s="497"/>
      <c r="F317" s="497"/>
      <c r="G317" s="497"/>
      <c r="H317" s="840"/>
    </row>
    <row r="318" spans="5:8" x14ac:dyDescent="0.2">
      <c r="E318" s="497"/>
      <c r="F318" s="497"/>
      <c r="G318" s="497"/>
      <c r="H318" s="840"/>
    </row>
    <row r="319" spans="5:8" x14ac:dyDescent="0.2">
      <c r="E319" s="497"/>
      <c r="F319" s="497"/>
      <c r="G319" s="497"/>
      <c r="H319" s="840"/>
    </row>
    <row r="320" spans="5:8" x14ac:dyDescent="0.2">
      <c r="E320" s="497"/>
      <c r="F320" s="497"/>
      <c r="G320" s="497"/>
      <c r="H320" s="840"/>
    </row>
    <row r="321" spans="5:8" x14ac:dyDescent="0.2">
      <c r="E321" s="497"/>
      <c r="F321" s="497"/>
      <c r="G321" s="497"/>
      <c r="H321" s="840"/>
    </row>
    <row r="322" spans="5:8" x14ac:dyDescent="0.2">
      <c r="E322" s="497"/>
      <c r="F322" s="497"/>
      <c r="G322" s="497"/>
      <c r="H322" s="840"/>
    </row>
    <row r="323" spans="5:8" x14ac:dyDescent="0.2">
      <c r="E323" s="497"/>
      <c r="F323" s="497"/>
      <c r="G323" s="497"/>
      <c r="H323" s="840"/>
    </row>
    <row r="324" spans="5:8" x14ac:dyDescent="0.2">
      <c r="E324" s="497"/>
      <c r="F324" s="497"/>
      <c r="G324" s="497"/>
      <c r="H324" s="840"/>
    </row>
    <row r="325" spans="5:8" x14ac:dyDescent="0.2">
      <c r="E325" s="497"/>
      <c r="F325" s="497"/>
      <c r="G325" s="497"/>
      <c r="H325" s="840"/>
    </row>
    <row r="326" spans="5:8" x14ac:dyDescent="0.2">
      <c r="E326" s="497"/>
      <c r="F326" s="497"/>
      <c r="G326" s="497"/>
      <c r="H326" s="840"/>
    </row>
    <row r="327" spans="5:8" x14ac:dyDescent="0.2">
      <c r="E327" s="497"/>
      <c r="F327" s="497"/>
      <c r="G327" s="497"/>
      <c r="H327" s="840"/>
    </row>
    <row r="328" spans="5:8" x14ac:dyDescent="0.2">
      <c r="E328" s="497"/>
      <c r="F328" s="497"/>
      <c r="G328" s="497"/>
      <c r="H328" s="840"/>
    </row>
    <row r="329" spans="5:8" x14ac:dyDescent="0.2">
      <c r="E329" s="497"/>
      <c r="F329" s="497"/>
      <c r="G329" s="497"/>
      <c r="H329" s="840"/>
    </row>
    <row r="330" spans="5:8" x14ac:dyDescent="0.2">
      <c r="E330" s="497"/>
      <c r="F330" s="497"/>
      <c r="G330" s="497"/>
      <c r="H330" s="840"/>
    </row>
    <row r="331" spans="5:8" x14ac:dyDescent="0.2">
      <c r="E331" s="497"/>
      <c r="F331" s="497"/>
      <c r="G331" s="497"/>
      <c r="H331" s="840"/>
    </row>
    <row r="332" spans="5:8" x14ac:dyDescent="0.2">
      <c r="E332" s="497"/>
      <c r="F332" s="497"/>
      <c r="G332" s="497"/>
      <c r="H332" s="840"/>
    </row>
    <row r="333" spans="5:8" x14ac:dyDescent="0.2">
      <c r="E333" s="497"/>
      <c r="F333" s="497"/>
      <c r="G333" s="497"/>
      <c r="H333" s="840"/>
    </row>
    <row r="334" spans="5:8" x14ac:dyDescent="0.2">
      <c r="E334" s="497"/>
      <c r="F334" s="497"/>
      <c r="G334" s="497"/>
      <c r="H334" s="840"/>
    </row>
    <row r="335" spans="5:8" x14ac:dyDescent="0.2">
      <c r="E335" s="497"/>
      <c r="F335" s="497"/>
      <c r="G335" s="497"/>
      <c r="H335" s="840"/>
    </row>
    <row r="336" spans="5:8" x14ac:dyDescent="0.2">
      <c r="E336" s="497"/>
      <c r="F336" s="497"/>
      <c r="G336" s="497"/>
      <c r="H336" s="840"/>
    </row>
    <row r="337" spans="5:8" x14ac:dyDescent="0.2">
      <c r="E337" s="497"/>
      <c r="F337" s="497"/>
      <c r="G337" s="497"/>
      <c r="H337" s="840"/>
    </row>
    <row r="338" spans="5:8" x14ac:dyDescent="0.2">
      <c r="E338" s="497"/>
      <c r="F338" s="497"/>
      <c r="G338" s="497"/>
      <c r="H338" s="840"/>
    </row>
    <row r="339" spans="5:8" x14ac:dyDescent="0.2">
      <c r="E339" s="497"/>
      <c r="F339" s="497"/>
      <c r="G339" s="497"/>
      <c r="H339" s="840"/>
    </row>
    <row r="340" spans="5:8" x14ac:dyDescent="0.2">
      <c r="E340" s="497"/>
      <c r="F340" s="497"/>
      <c r="G340" s="497"/>
      <c r="H340" s="840"/>
    </row>
    <row r="341" spans="5:8" x14ac:dyDescent="0.2">
      <c r="E341" s="497"/>
      <c r="F341" s="497"/>
      <c r="G341" s="497"/>
      <c r="H341" s="840"/>
    </row>
    <row r="342" spans="5:8" x14ac:dyDescent="0.2">
      <c r="E342" s="497"/>
      <c r="F342" s="497"/>
      <c r="G342" s="497"/>
      <c r="H342" s="840"/>
    </row>
    <row r="343" spans="5:8" x14ac:dyDescent="0.2">
      <c r="E343" s="497"/>
      <c r="F343" s="497"/>
      <c r="G343" s="497"/>
      <c r="H343" s="840"/>
    </row>
    <row r="344" spans="5:8" x14ac:dyDescent="0.2">
      <c r="E344" s="497"/>
      <c r="F344" s="497"/>
      <c r="G344" s="497"/>
      <c r="H344" s="840"/>
    </row>
    <row r="345" spans="5:8" x14ac:dyDescent="0.2">
      <c r="E345" s="497"/>
      <c r="F345" s="497"/>
      <c r="G345" s="497"/>
      <c r="H345" s="840"/>
    </row>
    <row r="346" spans="5:8" x14ac:dyDescent="0.2">
      <c r="E346" s="497"/>
      <c r="F346" s="497"/>
      <c r="G346" s="497"/>
      <c r="H346" s="840"/>
    </row>
    <row r="347" spans="5:8" x14ac:dyDescent="0.2">
      <c r="E347" s="497"/>
      <c r="F347" s="497"/>
      <c r="G347" s="497"/>
      <c r="H347" s="840"/>
    </row>
    <row r="348" spans="5:8" x14ac:dyDescent="0.2">
      <c r="E348" s="497"/>
      <c r="F348" s="497"/>
      <c r="G348" s="497"/>
      <c r="H348" s="840"/>
    </row>
    <row r="349" spans="5:8" x14ac:dyDescent="0.2">
      <c r="E349" s="497"/>
      <c r="F349" s="497"/>
      <c r="G349" s="497"/>
      <c r="H349" s="840"/>
    </row>
    <row r="350" spans="5:8" x14ac:dyDescent="0.2">
      <c r="E350" s="497"/>
      <c r="F350" s="497"/>
      <c r="G350" s="497"/>
      <c r="H350" s="840"/>
    </row>
    <row r="351" spans="5:8" x14ac:dyDescent="0.2">
      <c r="E351" s="497"/>
      <c r="F351" s="497"/>
      <c r="G351" s="497"/>
      <c r="H351" s="840"/>
    </row>
    <row r="352" spans="5:8" x14ac:dyDescent="0.2">
      <c r="E352" s="497"/>
      <c r="F352" s="497"/>
      <c r="G352" s="497"/>
      <c r="H352" s="840"/>
    </row>
    <row r="353" spans="5:8" x14ac:dyDescent="0.2">
      <c r="E353" s="497"/>
      <c r="F353" s="497"/>
      <c r="G353" s="497"/>
      <c r="H353" s="840"/>
    </row>
    <row r="354" spans="5:8" x14ac:dyDescent="0.2">
      <c r="E354" s="497"/>
      <c r="F354" s="497"/>
      <c r="G354" s="497"/>
      <c r="H354" s="840"/>
    </row>
    <row r="355" spans="5:8" x14ac:dyDescent="0.2">
      <c r="E355" s="497"/>
      <c r="F355" s="497"/>
      <c r="G355" s="497"/>
      <c r="H355" s="840"/>
    </row>
    <row r="356" spans="5:8" x14ac:dyDescent="0.2">
      <c r="E356" s="497"/>
      <c r="F356" s="497"/>
      <c r="G356" s="497"/>
      <c r="H356" s="840"/>
    </row>
    <row r="357" spans="5:8" x14ac:dyDescent="0.2">
      <c r="E357" s="497"/>
      <c r="F357" s="497"/>
      <c r="G357" s="497"/>
      <c r="H357" s="840"/>
    </row>
    <row r="358" spans="5:8" x14ac:dyDescent="0.2">
      <c r="E358" s="497"/>
      <c r="F358" s="497"/>
      <c r="G358" s="497"/>
      <c r="H358" s="840"/>
    </row>
    <row r="359" spans="5:8" x14ac:dyDescent="0.2">
      <c r="E359" s="497"/>
      <c r="F359" s="497"/>
      <c r="G359" s="497"/>
      <c r="H359" s="840"/>
    </row>
    <row r="360" spans="5:8" x14ac:dyDescent="0.2">
      <c r="E360" s="497"/>
      <c r="F360" s="497"/>
      <c r="G360" s="497"/>
      <c r="H360" s="840"/>
    </row>
    <row r="361" spans="5:8" x14ac:dyDescent="0.2">
      <c r="E361" s="497"/>
      <c r="F361" s="497"/>
      <c r="G361" s="497"/>
      <c r="H361" s="840"/>
    </row>
    <row r="362" spans="5:8" x14ac:dyDescent="0.2">
      <c r="E362" s="497"/>
      <c r="F362" s="497"/>
      <c r="G362" s="497"/>
      <c r="H362" s="840"/>
    </row>
    <row r="363" spans="5:8" x14ac:dyDescent="0.2">
      <c r="E363" s="497"/>
      <c r="F363" s="497"/>
      <c r="G363" s="497"/>
      <c r="H363" s="840"/>
    </row>
    <row r="364" spans="5:8" x14ac:dyDescent="0.2">
      <c r="E364" s="497"/>
      <c r="F364" s="497"/>
      <c r="G364" s="497"/>
      <c r="H364" s="840"/>
    </row>
    <row r="365" spans="5:8" x14ac:dyDescent="0.2">
      <c r="E365" s="497"/>
      <c r="F365" s="497"/>
      <c r="G365" s="497"/>
      <c r="H365" s="840"/>
    </row>
    <row r="366" spans="5:8" x14ac:dyDescent="0.2">
      <c r="E366" s="497"/>
      <c r="F366" s="497"/>
      <c r="G366" s="497"/>
      <c r="H366" s="840"/>
    </row>
    <row r="367" spans="5:8" x14ac:dyDescent="0.2">
      <c r="E367" s="497"/>
      <c r="F367" s="497"/>
      <c r="G367" s="497"/>
      <c r="H367" s="840"/>
    </row>
    <row r="368" spans="5:8" x14ac:dyDescent="0.2">
      <c r="E368" s="497"/>
      <c r="F368" s="497"/>
      <c r="G368" s="497"/>
      <c r="H368" s="840"/>
    </row>
    <row r="369" spans="5:8" x14ac:dyDescent="0.2">
      <c r="E369" s="497"/>
      <c r="F369" s="497"/>
      <c r="G369" s="497"/>
      <c r="H369" s="840"/>
    </row>
    <row r="370" spans="5:8" x14ac:dyDescent="0.2">
      <c r="E370" s="497"/>
      <c r="F370" s="497"/>
      <c r="G370" s="497"/>
      <c r="H370" s="840"/>
    </row>
    <row r="371" spans="5:8" x14ac:dyDescent="0.2">
      <c r="E371" s="497"/>
      <c r="F371" s="497"/>
      <c r="G371" s="497"/>
      <c r="H371" s="840"/>
    </row>
    <row r="372" spans="5:8" x14ac:dyDescent="0.2">
      <c r="E372" s="497"/>
      <c r="F372" s="497"/>
      <c r="G372" s="497"/>
      <c r="H372" s="840"/>
    </row>
    <row r="373" spans="5:8" x14ac:dyDescent="0.2">
      <c r="E373" s="497"/>
      <c r="F373" s="497"/>
      <c r="G373" s="497"/>
      <c r="H373" s="840"/>
    </row>
    <row r="374" spans="5:8" x14ac:dyDescent="0.2">
      <c r="E374" s="497"/>
      <c r="F374" s="497"/>
      <c r="G374" s="497"/>
      <c r="H374" s="840"/>
    </row>
    <row r="375" spans="5:8" x14ac:dyDescent="0.2">
      <c r="E375" s="497"/>
      <c r="F375" s="497"/>
      <c r="G375" s="497"/>
      <c r="H375" s="840"/>
    </row>
    <row r="376" spans="5:8" x14ac:dyDescent="0.2">
      <c r="E376" s="497"/>
      <c r="F376" s="497"/>
      <c r="G376" s="497"/>
      <c r="H376" s="840"/>
    </row>
    <row r="377" spans="5:8" x14ac:dyDescent="0.2">
      <c r="E377" s="497"/>
      <c r="F377" s="497"/>
      <c r="G377" s="497"/>
      <c r="H377" s="840"/>
    </row>
    <row r="378" spans="5:8" x14ac:dyDescent="0.2">
      <c r="E378" s="497"/>
      <c r="F378" s="497"/>
      <c r="G378" s="497"/>
      <c r="H378" s="840"/>
    </row>
    <row r="379" spans="5:8" x14ac:dyDescent="0.2">
      <c r="E379" s="497"/>
      <c r="F379" s="497"/>
      <c r="G379" s="497"/>
      <c r="H379" s="840"/>
    </row>
    <row r="380" spans="5:8" x14ac:dyDescent="0.2">
      <c r="E380" s="497"/>
      <c r="F380" s="497"/>
      <c r="G380" s="497"/>
      <c r="H380" s="840"/>
    </row>
    <row r="381" spans="5:8" x14ac:dyDescent="0.2">
      <c r="E381" s="497"/>
      <c r="F381" s="497"/>
      <c r="G381" s="497"/>
      <c r="H381" s="840"/>
    </row>
    <row r="382" spans="5:8" x14ac:dyDescent="0.2">
      <c r="E382" s="497"/>
      <c r="F382" s="497"/>
      <c r="G382" s="497"/>
      <c r="H382" s="840"/>
    </row>
    <row r="383" spans="5:8" x14ac:dyDescent="0.2">
      <c r="E383" s="497"/>
      <c r="F383" s="497"/>
      <c r="G383" s="497"/>
      <c r="H383" s="840"/>
    </row>
    <row r="384" spans="5:8" x14ac:dyDescent="0.2">
      <c r="E384" s="497"/>
      <c r="F384" s="497"/>
      <c r="G384" s="497"/>
      <c r="H384" s="840"/>
    </row>
    <row r="385" spans="5:8" x14ac:dyDescent="0.2">
      <c r="E385" s="497"/>
      <c r="F385" s="497"/>
      <c r="G385" s="497"/>
      <c r="H385" s="840"/>
    </row>
    <row r="386" spans="5:8" x14ac:dyDescent="0.2">
      <c r="E386" s="497"/>
      <c r="F386" s="497"/>
      <c r="G386" s="497"/>
      <c r="H386" s="840"/>
    </row>
    <row r="387" spans="5:8" x14ac:dyDescent="0.2">
      <c r="E387" s="497"/>
      <c r="F387" s="497"/>
      <c r="G387" s="497"/>
      <c r="H387" s="840"/>
    </row>
    <row r="388" spans="5:8" x14ac:dyDescent="0.2">
      <c r="E388" s="497"/>
      <c r="F388" s="497"/>
      <c r="G388" s="497"/>
      <c r="H388" s="840"/>
    </row>
    <row r="389" spans="5:8" x14ac:dyDescent="0.2">
      <c r="E389" s="497"/>
      <c r="F389" s="497"/>
      <c r="G389" s="497"/>
      <c r="H389" s="840"/>
    </row>
    <row r="390" spans="5:8" x14ac:dyDescent="0.2">
      <c r="E390" s="497"/>
      <c r="F390" s="497"/>
      <c r="G390" s="497"/>
      <c r="H390" s="840"/>
    </row>
    <row r="391" spans="5:8" x14ac:dyDescent="0.2">
      <c r="E391" s="497"/>
      <c r="F391" s="497"/>
      <c r="G391" s="497"/>
      <c r="H391" s="840"/>
    </row>
    <row r="392" spans="5:8" x14ac:dyDescent="0.2">
      <c r="E392" s="497"/>
      <c r="F392" s="497"/>
      <c r="G392" s="497"/>
      <c r="H392" s="840"/>
    </row>
    <row r="393" spans="5:8" x14ac:dyDescent="0.2">
      <c r="E393" s="497"/>
      <c r="F393" s="497"/>
      <c r="G393" s="497"/>
      <c r="H393" s="840"/>
    </row>
    <row r="394" spans="5:8" x14ac:dyDescent="0.2">
      <c r="E394" s="497"/>
      <c r="F394" s="497"/>
      <c r="G394" s="497"/>
      <c r="H394" s="840"/>
    </row>
    <row r="395" spans="5:8" x14ac:dyDescent="0.2">
      <c r="E395" s="497"/>
      <c r="F395" s="497"/>
      <c r="G395" s="497"/>
      <c r="H395" s="840"/>
    </row>
    <row r="396" spans="5:8" x14ac:dyDescent="0.2">
      <c r="E396" s="497"/>
      <c r="F396" s="497"/>
      <c r="G396" s="497"/>
      <c r="H396" s="840"/>
    </row>
    <row r="397" spans="5:8" x14ac:dyDescent="0.2">
      <c r="E397" s="497"/>
      <c r="F397" s="497"/>
      <c r="G397" s="497"/>
      <c r="H397" s="840"/>
    </row>
    <row r="398" spans="5:8" x14ac:dyDescent="0.2">
      <c r="E398" s="497"/>
      <c r="F398" s="497"/>
      <c r="G398" s="497"/>
      <c r="H398" s="840"/>
    </row>
    <row r="399" spans="5:8" x14ac:dyDescent="0.2">
      <c r="E399" s="497"/>
      <c r="F399" s="497"/>
      <c r="G399" s="497"/>
      <c r="H399" s="840"/>
    </row>
    <row r="400" spans="5:8" x14ac:dyDescent="0.2">
      <c r="E400" s="497"/>
      <c r="F400" s="497"/>
      <c r="G400" s="497"/>
      <c r="H400" s="840"/>
    </row>
    <row r="401" spans="5:8" x14ac:dyDescent="0.2">
      <c r="E401" s="497"/>
      <c r="F401" s="497"/>
      <c r="G401" s="497"/>
      <c r="H401" s="840"/>
    </row>
    <row r="402" spans="5:8" x14ac:dyDescent="0.2">
      <c r="E402" s="497"/>
      <c r="F402" s="497"/>
      <c r="G402" s="497"/>
      <c r="H402" s="840"/>
    </row>
    <row r="403" spans="5:8" x14ac:dyDescent="0.2">
      <c r="E403" s="497"/>
      <c r="F403" s="497"/>
      <c r="G403" s="497"/>
      <c r="H403" s="840"/>
    </row>
    <row r="404" spans="5:8" x14ac:dyDescent="0.2">
      <c r="E404" s="497"/>
      <c r="F404" s="497"/>
      <c r="G404" s="497"/>
      <c r="H404" s="840"/>
    </row>
    <row r="405" spans="5:8" x14ac:dyDescent="0.2">
      <c r="E405" s="497"/>
      <c r="F405" s="497"/>
      <c r="G405" s="497"/>
      <c r="H405" s="840"/>
    </row>
    <row r="406" spans="5:8" x14ac:dyDescent="0.2">
      <c r="E406" s="497"/>
      <c r="F406" s="497"/>
      <c r="G406" s="497"/>
      <c r="H406" s="840"/>
    </row>
    <row r="407" spans="5:8" x14ac:dyDescent="0.2">
      <c r="E407" s="497"/>
      <c r="F407" s="497"/>
      <c r="G407" s="497"/>
      <c r="H407" s="840"/>
    </row>
    <row r="408" spans="5:8" x14ac:dyDescent="0.2">
      <c r="E408" s="497"/>
      <c r="F408" s="497"/>
      <c r="G408" s="497"/>
      <c r="H408" s="840"/>
    </row>
    <row r="409" spans="5:8" x14ac:dyDescent="0.2">
      <c r="E409" s="497"/>
      <c r="F409" s="497"/>
      <c r="G409" s="497"/>
      <c r="H409" s="840"/>
    </row>
    <row r="410" spans="5:8" x14ac:dyDescent="0.2">
      <c r="E410" s="497"/>
      <c r="F410" s="497"/>
      <c r="G410" s="497"/>
      <c r="H410" s="840"/>
    </row>
    <row r="411" spans="5:8" x14ac:dyDescent="0.2">
      <c r="E411" s="497"/>
      <c r="F411" s="497"/>
      <c r="G411" s="497"/>
      <c r="H411" s="840"/>
    </row>
    <row r="412" spans="5:8" x14ac:dyDescent="0.2">
      <c r="E412" s="497"/>
      <c r="F412" s="497"/>
      <c r="G412" s="497"/>
      <c r="H412" s="840"/>
    </row>
    <row r="413" spans="5:8" x14ac:dyDescent="0.2">
      <c r="E413" s="497"/>
      <c r="F413" s="497"/>
      <c r="G413" s="497"/>
      <c r="H413" s="840"/>
    </row>
    <row r="414" spans="5:8" x14ac:dyDescent="0.2">
      <c r="E414" s="497"/>
      <c r="F414" s="497"/>
      <c r="G414" s="497"/>
      <c r="H414" s="840"/>
    </row>
    <row r="415" spans="5:8" x14ac:dyDescent="0.2">
      <c r="E415" s="497"/>
      <c r="F415" s="497"/>
      <c r="G415" s="497"/>
      <c r="H415" s="840"/>
    </row>
    <row r="416" spans="5:8" x14ac:dyDescent="0.2">
      <c r="E416" s="497"/>
      <c r="F416" s="497"/>
      <c r="G416" s="497"/>
      <c r="H416" s="840"/>
    </row>
    <row r="417" spans="5:8" x14ac:dyDescent="0.2">
      <c r="E417" s="497"/>
      <c r="F417" s="497"/>
      <c r="G417" s="497"/>
      <c r="H417" s="840"/>
    </row>
    <row r="418" spans="5:8" x14ac:dyDescent="0.2">
      <c r="E418" s="497"/>
      <c r="F418" s="497"/>
      <c r="G418" s="497"/>
      <c r="H418" s="840"/>
    </row>
    <row r="419" spans="5:8" x14ac:dyDescent="0.2">
      <c r="E419" s="497"/>
      <c r="F419" s="497"/>
      <c r="G419" s="497"/>
      <c r="H419" s="840"/>
    </row>
    <row r="420" spans="5:8" x14ac:dyDescent="0.2">
      <c r="E420" s="497"/>
      <c r="F420" s="497"/>
      <c r="G420" s="497"/>
      <c r="H420" s="840"/>
    </row>
    <row r="421" spans="5:8" x14ac:dyDescent="0.2">
      <c r="E421" s="497"/>
      <c r="F421" s="497"/>
      <c r="G421" s="497"/>
      <c r="H421" s="840"/>
    </row>
    <row r="422" spans="5:8" x14ac:dyDescent="0.2">
      <c r="E422" s="497"/>
      <c r="F422" s="497"/>
      <c r="G422" s="497"/>
      <c r="H422" s="840"/>
    </row>
    <row r="423" spans="5:8" x14ac:dyDescent="0.2">
      <c r="E423" s="497"/>
      <c r="F423" s="497"/>
      <c r="G423" s="497"/>
      <c r="H423" s="840"/>
    </row>
    <row r="424" spans="5:8" x14ac:dyDescent="0.2">
      <c r="E424" s="497"/>
      <c r="F424" s="497"/>
      <c r="G424" s="497"/>
      <c r="H424" s="840"/>
    </row>
    <row r="425" spans="5:8" x14ac:dyDescent="0.2">
      <c r="E425" s="497"/>
      <c r="F425" s="497"/>
      <c r="G425" s="497"/>
      <c r="H425" s="840"/>
    </row>
    <row r="426" spans="5:8" x14ac:dyDescent="0.2">
      <c r="E426" s="497"/>
      <c r="F426" s="497"/>
      <c r="G426" s="497"/>
      <c r="H426" s="840"/>
    </row>
    <row r="427" spans="5:8" x14ac:dyDescent="0.2">
      <c r="E427" s="497"/>
      <c r="F427" s="497"/>
      <c r="G427" s="497"/>
      <c r="H427" s="840"/>
    </row>
    <row r="428" spans="5:8" x14ac:dyDescent="0.2">
      <c r="E428" s="497"/>
      <c r="F428" s="497"/>
      <c r="G428" s="497"/>
      <c r="H428" s="840"/>
    </row>
    <row r="429" spans="5:8" x14ac:dyDescent="0.2">
      <c r="E429" s="497"/>
      <c r="F429" s="497"/>
      <c r="G429" s="497"/>
      <c r="H429" s="840"/>
    </row>
    <row r="430" spans="5:8" x14ac:dyDescent="0.2">
      <c r="E430" s="497"/>
      <c r="F430" s="497"/>
      <c r="G430" s="497"/>
      <c r="H430" s="840"/>
    </row>
    <row r="431" spans="5:8" x14ac:dyDescent="0.2">
      <c r="E431" s="497"/>
      <c r="F431" s="497"/>
      <c r="G431" s="497"/>
      <c r="H431" s="840"/>
    </row>
    <row r="432" spans="5:8" x14ac:dyDescent="0.2">
      <c r="E432" s="497"/>
      <c r="F432" s="497"/>
      <c r="G432" s="497"/>
      <c r="H432" s="840"/>
    </row>
    <row r="433" spans="5:8" x14ac:dyDescent="0.2">
      <c r="E433" s="497"/>
      <c r="F433" s="497"/>
      <c r="G433" s="497"/>
      <c r="H433" s="840"/>
    </row>
    <row r="434" spans="5:8" x14ac:dyDescent="0.2">
      <c r="E434" s="497"/>
      <c r="F434" s="497"/>
      <c r="G434" s="497"/>
      <c r="H434" s="840"/>
    </row>
    <row r="435" spans="5:8" x14ac:dyDescent="0.2">
      <c r="E435" s="497"/>
      <c r="F435" s="497"/>
      <c r="G435" s="497"/>
      <c r="H435" s="840"/>
    </row>
    <row r="436" spans="5:8" x14ac:dyDescent="0.2">
      <c r="E436" s="497"/>
      <c r="F436" s="497"/>
      <c r="G436" s="497"/>
      <c r="H436" s="840"/>
    </row>
    <row r="437" spans="5:8" x14ac:dyDescent="0.2">
      <c r="E437" s="497"/>
      <c r="F437" s="497"/>
      <c r="G437" s="497"/>
      <c r="H437" s="840"/>
    </row>
    <row r="438" spans="5:8" x14ac:dyDescent="0.2">
      <c r="E438" s="497"/>
      <c r="F438" s="497"/>
      <c r="G438" s="497"/>
      <c r="H438" s="840"/>
    </row>
    <row r="439" spans="5:8" x14ac:dyDescent="0.2">
      <c r="E439" s="497"/>
      <c r="F439" s="497"/>
      <c r="G439" s="497"/>
      <c r="H439" s="840"/>
    </row>
    <row r="440" spans="5:8" x14ac:dyDescent="0.2">
      <c r="E440" s="497"/>
      <c r="F440" s="497"/>
      <c r="G440" s="497"/>
      <c r="H440" s="840"/>
    </row>
    <row r="441" spans="5:8" x14ac:dyDescent="0.2">
      <c r="E441" s="497"/>
      <c r="F441" s="497"/>
      <c r="G441" s="497"/>
      <c r="H441" s="840"/>
    </row>
    <row r="442" spans="5:8" x14ac:dyDescent="0.2">
      <c r="E442" s="497"/>
      <c r="F442" s="497"/>
      <c r="G442" s="497"/>
      <c r="H442" s="840"/>
    </row>
    <row r="443" spans="5:8" x14ac:dyDescent="0.2">
      <c r="E443" s="497"/>
      <c r="F443" s="497"/>
      <c r="G443" s="497"/>
      <c r="H443" s="840"/>
    </row>
    <row r="444" spans="5:8" x14ac:dyDescent="0.2">
      <c r="E444" s="497"/>
      <c r="F444" s="497"/>
      <c r="G444" s="497"/>
      <c r="H444" s="840"/>
    </row>
    <row r="445" spans="5:8" x14ac:dyDescent="0.2">
      <c r="E445" s="497"/>
      <c r="F445" s="497"/>
      <c r="G445" s="497"/>
      <c r="H445" s="840"/>
    </row>
    <row r="446" spans="5:8" x14ac:dyDescent="0.2">
      <c r="E446" s="497"/>
      <c r="F446" s="497"/>
      <c r="G446" s="497"/>
      <c r="H446" s="840"/>
    </row>
    <row r="447" spans="5:8" x14ac:dyDescent="0.2">
      <c r="E447" s="497"/>
      <c r="F447" s="497"/>
      <c r="G447" s="497"/>
      <c r="H447" s="840"/>
    </row>
    <row r="448" spans="5:8" x14ac:dyDescent="0.2">
      <c r="E448" s="497"/>
      <c r="F448" s="497"/>
      <c r="G448" s="497"/>
      <c r="H448" s="840"/>
    </row>
    <row r="449" spans="5:8" x14ac:dyDescent="0.2">
      <c r="E449" s="497"/>
      <c r="F449" s="497"/>
      <c r="G449" s="497"/>
      <c r="H449" s="840"/>
    </row>
    <row r="450" spans="5:8" x14ac:dyDescent="0.2">
      <c r="E450" s="497"/>
      <c r="F450" s="497"/>
      <c r="G450" s="497"/>
      <c r="H450" s="840"/>
    </row>
    <row r="451" spans="5:8" x14ac:dyDescent="0.2">
      <c r="E451" s="497"/>
      <c r="F451" s="497"/>
      <c r="G451" s="497"/>
      <c r="H451" s="840"/>
    </row>
    <row r="452" spans="5:8" x14ac:dyDescent="0.2">
      <c r="E452" s="497"/>
      <c r="F452" s="497"/>
      <c r="G452" s="497"/>
      <c r="H452" s="840"/>
    </row>
    <row r="453" spans="5:8" x14ac:dyDescent="0.2">
      <c r="E453" s="497"/>
      <c r="F453" s="497"/>
      <c r="G453" s="497"/>
      <c r="H453" s="840"/>
    </row>
    <row r="454" spans="5:8" x14ac:dyDescent="0.2">
      <c r="E454" s="497"/>
      <c r="F454" s="497"/>
      <c r="G454" s="497"/>
      <c r="H454" s="840"/>
    </row>
    <row r="455" spans="5:8" x14ac:dyDescent="0.2">
      <c r="E455" s="497"/>
      <c r="F455" s="497"/>
      <c r="G455" s="497"/>
      <c r="H455" s="840"/>
    </row>
    <row r="456" spans="5:8" x14ac:dyDescent="0.2">
      <c r="E456" s="497"/>
      <c r="F456" s="497"/>
      <c r="G456" s="497"/>
      <c r="H456" s="840"/>
    </row>
    <row r="457" spans="5:8" x14ac:dyDescent="0.2">
      <c r="E457" s="497"/>
      <c r="F457" s="497"/>
      <c r="G457" s="497"/>
      <c r="H457" s="840"/>
    </row>
    <row r="458" spans="5:8" x14ac:dyDescent="0.2">
      <c r="E458" s="497"/>
      <c r="F458" s="497"/>
      <c r="G458" s="497"/>
      <c r="H458" s="840"/>
    </row>
    <row r="459" spans="5:8" x14ac:dyDescent="0.2">
      <c r="E459" s="497"/>
      <c r="F459" s="497"/>
      <c r="G459" s="497"/>
      <c r="H459" s="840"/>
    </row>
    <row r="460" spans="5:8" x14ac:dyDescent="0.2">
      <c r="E460" s="497"/>
      <c r="F460" s="497"/>
      <c r="G460" s="497"/>
      <c r="H460" s="840"/>
    </row>
    <row r="461" spans="5:8" x14ac:dyDescent="0.2">
      <c r="E461" s="497"/>
      <c r="F461" s="497"/>
      <c r="G461" s="497"/>
      <c r="H461" s="840"/>
    </row>
    <row r="462" spans="5:8" x14ac:dyDescent="0.2">
      <c r="E462" s="497"/>
      <c r="F462" s="497"/>
      <c r="G462" s="497"/>
      <c r="H462" s="840"/>
    </row>
    <row r="463" spans="5:8" x14ac:dyDescent="0.2">
      <c r="E463" s="497"/>
      <c r="F463" s="497"/>
      <c r="G463" s="497"/>
      <c r="H463" s="840"/>
    </row>
    <row r="464" spans="5:8" x14ac:dyDescent="0.2">
      <c r="E464" s="497"/>
      <c r="F464" s="497"/>
      <c r="G464" s="497"/>
      <c r="H464" s="840"/>
    </row>
    <row r="465" spans="5:8" x14ac:dyDescent="0.2">
      <c r="E465" s="497"/>
      <c r="F465" s="497"/>
      <c r="G465" s="497"/>
      <c r="H465" s="840"/>
    </row>
    <row r="466" spans="5:8" x14ac:dyDescent="0.2">
      <c r="E466" s="497"/>
      <c r="F466" s="497"/>
      <c r="G466" s="497"/>
      <c r="H466" s="840"/>
    </row>
    <row r="467" spans="5:8" x14ac:dyDescent="0.2">
      <c r="E467" s="497"/>
      <c r="F467" s="497"/>
      <c r="G467" s="497"/>
      <c r="H467" s="840"/>
    </row>
    <row r="468" spans="5:8" x14ac:dyDescent="0.2">
      <c r="E468" s="497"/>
      <c r="F468" s="497"/>
      <c r="G468" s="497"/>
      <c r="H468" s="840"/>
    </row>
    <row r="469" spans="5:8" x14ac:dyDescent="0.2">
      <c r="E469" s="497"/>
      <c r="F469" s="497"/>
      <c r="G469" s="497"/>
      <c r="H469" s="840"/>
    </row>
    <row r="470" spans="5:8" x14ac:dyDescent="0.2">
      <c r="E470" s="497"/>
      <c r="F470" s="497"/>
      <c r="G470" s="497"/>
      <c r="H470" s="840"/>
    </row>
    <row r="471" spans="5:8" x14ac:dyDescent="0.2">
      <c r="E471" s="497"/>
      <c r="F471" s="497"/>
      <c r="G471" s="497"/>
      <c r="H471" s="840"/>
    </row>
    <row r="472" spans="5:8" x14ac:dyDescent="0.2">
      <c r="E472" s="497"/>
      <c r="F472" s="497"/>
      <c r="G472" s="497"/>
      <c r="H472" s="840"/>
    </row>
    <row r="473" spans="5:8" x14ac:dyDescent="0.2">
      <c r="E473" s="497"/>
      <c r="F473" s="497"/>
      <c r="G473" s="497"/>
      <c r="H473" s="840"/>
    </row>
    <row r="474" spans="5:8" x14ac:dyDescent="0.2">
      <c r="E474" s="497"/>
      <c r="F474" s="497"/>
      <c r="G474" s="497"/>
      <c r="H474" s="840"/>
    </row>
    <row r="475" spans="5:8" x14ac:dyDescent="0.2">
      <c r="E475" s="497"/>
      <c r="F475" s="497"/>
      <c r="G475" s="497"/>
      <c r="H475" s="840"/>
    </row>
    <row r="476" spans="5:8" x14ac:dyDescent="0.2">
      <c r="E476" s="497"/>
      <c r="F476" s="497"/>
      <c r="G476" s="497"/>
      <c r="H476" s="840"/>
    </row>
    <row r="477" spans="5:8" x14ac:dyDescent="0.2">
      <c r="E477" s="497"/>
      <c r="F477" s="497"/>
      <c r="G477" s="497"/>
      <c r="H477" s="840"/>
    </row>
    <row r="478" spans="5:8" x14ac:dyDescent="0.2">
      <c r="E478" s="497"/>
      <c r="F478" s="497"/>
      <c r="G478" s="497"/>
      <c r="H478" s="840"/>
    </row>
    <row r="479" spans="5:8" x14ac:dyDescent="0.2">
      <c r="E479" s="497"/>
      <c r="F479" s="497"/>
      <c r="G479" s="497"/>
      <c r="H479" s="840"/>
    </row>
    <row r="480" spans="5:8" x14ac:dyDescent="0.2">
      <c r="E480" s="497"/>
      <c r="F480" s="497"/>
      <c r="G480" s="497"/>
      <c r="H480" s="840"/>
    </row>
    <row r="481" spans="5:8" x14ac:dyDescent="0.2">
      <c r="E481" s="497"/>
      <c r="F481" s="497"/>
      <c r="G481" s="497"/>
      <c r="H481" s="840"/>
    </row>
    <row r="482" spans="5:8" x14ac:dyDescent="0.2">
      <c r="E482" s="497"/>
      <c r="F482" s="497"/>
      <c r="G482" s="497"/>
      <c r="H482" s="840"/>
    </row>
    <row r="483" spans="5:8" x14ac:dyDescent="0.2">
      <c r="E483" s="497"/>
      <c r="F483" s="497"/>
      <c r="G483" s="497"/>
      <c r="H483" s="840"/>
    </row>
    <row r="484" spans="5:8" x14ac:dyDescent="0.2">
      <c r="E484" s="497"/>
      <c r="F484" s="497"/>
      <c r="G484" s="497"/>
      <c r="H484" s="840"/>
    </row>
    <row r="485" spans="5:8" x14ac:dyDescent="0.2">
      <c r="E485" s="497"/>
      <c r="F485" s="497"/>
      <c r="G485" s="497"/>
      <c r="H485" s="840"/>
    </row>
    <row r="486" spans="5:8" x14ac:dyDescent="0.2">
      <c r="E486" s="497"/>
      <c r="F486" s="497"/>
      <c r="G486" s="497"/>
      <c r="H486" s="840"/>
    </row>
    <row r="487" spans="5:8" x14ac:dyDescent="0.2">
      <c r="E487" s="497"/>
      <c r="F487" s="497"/>
      <c r="G487" s="497"/>
      <c r="H487" s="840"/>
    </row>
    <row r="488" spans="5:8" x14ac:dyDescent="0.2">
      <c r="E488" s="497"/>
      <c r="F488" s="497"/>
      <c r="G488" s="497"/>
      <c r="H488" s="840"/>
    </row>
    <row r="489" spans="5:8" x14ac:dyDescent="0.2">
      <c r="E489" s="497"/>
      <c r="F489" s="497"/>
      <c r="G489" s="497"/>
      <c r="H489" s="840"/>
    </row>
    <row r="490" spans="5:8" x14ac:dyDescent="0.2">
      <c r="E490" s="497"/>
      <c r="F490" s="497"/>
      <c r="G490" s="497"/>
      <c r="H490" s="840"/>
    </row>
    <row r="491" spans="5:8" x14ac:dyDescent="0.2">
      <c r="E491" s="497"/>
      <c r="F491" s="497"/>
      <c r="G491" s="497"/>
      <c r="H491" s="840"/>
    </row>
    <row r="492" spans="5:8" x14ac:dyDescent="0.2">
      <c r="E492" s="497"/>
      <c r="F492" s="497"/>
      <c r="G492" s="497"/>
      <c r="H492" s="840"/>
    </row>
    <row r="493" spans="5:8" x14ac:dyDescent="0.2">
      <c r="E493" s="497"/>
      <c r="F493" s="497"/>
      <c r="G493" s="497"/>
      <c r="H493" s="840"/>
    </row>
    <row r="494" spans="5:8" x14ac:dyDescent="0.2">
      <c r="E494" s="497"/>
      <c r="F494" s="497"/>
      <c r="G494" s="497"/>
      <c r="H494" s="840"/>
    </row>
    <row r="495" spans="5:8" x14ac:dyDescent="0.2">
      <c r="E495" s="497"/>
      <c r="F495" s="497"/>
      <c r="G495" s="497"/>
      <c r="H495" s="840"/>
    </row>
    <row r="496" spans="5:8" x14ac:dyDescent="0.2">
      <c r="E496" s="497"/>
      <c r="F496" s="497"/>
      <c r="G496" s="497"/>
      <c r="H496" s="840"/>
    </row>
    <row r="497" spans="5:8" x14ac:dyDescent="0.2">
      <c r="E497" s="497"/>
      <c r="F497" s="497"/>
      <c r="G497" s="497"/>
      <c r="H497" s="840"/>
    </row>
    <row r="498" spans="5:8" x14ac:dyDescent="0.2">
      <c r="E498" s="497"/>
      <c r="F498" s="497"/>
      <c r="G498" s="497"/>
      <c r="H498" s="840"/>
    </row>
    <row r="499" spans="5:8" x14ac:dyDescent="0.2">
      <c r="E499" s="497"/>
      <c r="F499" s="497"/>
      <c r="G499" s="497"/>
      <c r="H499" s="840"/>
    </row>
    <row r="500" spans="5:8" x14ac:dyDescent="0.2">
      <c r="E500" s="497"/>
      <c r="F500" s="497"/>
      <c r="G500" s="497"/>
      <c r="H500" s="840"/>
    </row>
    <row r="501" spans="5:8" x14ac:dyDescent="0.2">
      <c r="E501" s="497"/>
      <c r="F501" s="497"/>
      <c r="G501" s="497"/>
      <c r="H501" s="840"/>
    </row>
    <row r="502" spans="5:8" x14ac:dyDescent="0.2">
      <c r="E502" s="497"/>
      <c r="F502" s="497"/>
      <c r="G502" s="497"/>
      <c r="H502" s="840"/>
    </row>
    <row r="503" spans="5:8" x14ac:dyDescent="0.2">
      <c r="E503" s="497"/>
      <c r="F503" s="497"/>
      <c r="G503" s="497"/>
      <c r="H503" s="840"/>
    </row>
    <row r="504" spans="5:8" x14ac:dyDescent="0.2">
      <c r="E504" s="497"/>
      <c r="F504" s="497"/>
      <c r="G504" s="497"/>
      <c r="H504" s="840"/>
    </row>
    <row r="505" spans="5:8" x14ac:dyDescent="0.2">
      <c r="E505" s="497"/>
      <c r="F505" s="497"/>
      <c r="G505" s="497"/>
      <c r="H505" s="840"/>
    </row>
    <row r="506" spans="5:8" x14ac:dyDescent="0.2">
      <c r="E506" s="497"/>
      <c r="F506" s="497"/>
      <c r="G506" s="497"/>
      <c r="H506" s="840"/>
    </row>
    <row r="507" spans="5:8" x14ac:dyDescent="0.2">
      <c r="E507" s="497"/>
      <c r="F507" s="497"/>
      <c r="G507" s="497"/>
      <c r="H507" s="840"/>
    </row>
    <row r="508" spans="5:8" x14ac:dyDescent="0.2">
      <c r="E508" s="497"/>
      <c r="F508" s="497"/>
      <c r="G508" s="497"/>
      <c r="H508" s="840"/>
    </row>
    <row r="509" spans="5:8" x14ac:dyDescent="0.2">
      <c r="E509" s="497"/>
      <c r="F509" s="497"/>
      <c r="G509" s="497"/>
      <c r="H509" s="840"/>
    </row>
    <row r="510" spans="5:8" x14ac:dyDescent="0.2">
      <c r="E510" s="497"/>
      <c r="F510" s="497"/>
      <c r="G510" s="497"/>
      <c r="H510" s="840"/>
    </row>
    <row r="511" spans="5:8" x14ac:dyDescent="0.2">
      <c r="E511" s="497"/>
      <c r="F511" s="497"/>
      <c r="G511" s="497"/>
      <c r="H511" s="840"/>
    </row>
    <row r="512" spans="5:8" x14ac:dyDescent="0.2">
      <c r="E512" s="497"/>
      <c r="F512" s="497"/>
      <c r="G512" s="497"/>
      <c r="H512" s="840"/>
    </row>
    <row r="513" spans="5:8" x14ac:dyDescent="0.2">
      <c r="E513" s="497"/>
      <c r="F513" s="497"/>
      <c r="G513" s="497"/>
      <c r="H513" s="840"/>
    </row>
    <row r="514" spans="5:8" x14ac:dyDescent="0.2">
      <c r="E514" s="497"/>
      <c r="F514" s="497"/>
      <c r="G514" s="497"/>
      <c r="H514" s="840"/>
    </row>
    <row r="515" spans="5:8" x14ac:dyDescent="0.2">
      <c r="E515" s="497"/>
      <c r="F515" s="497"/>
      <c r="G515" s="497"/>
      <c r="H515" s="840"/>
    </row>
    <row r="516" spans="5:8" x14ac:dyDescent="0.2">
      <c r="E516" s="497"/>
      <c r="F516" s="497"/>
      <c r="G516" s="497"/>
      <c r="H516" s="840"/>
    </row>
    <row r="517" spans="5:8" x14ac:dyDescent="0.2">
      <c r="E517" s="497"/>
      <c r="F517" s="497"/>
      <c r="G517" s="497"/>
      <c r="H517" s="840"/>
    </row>
    <row r="518" spans="5:8" x14ac:dyDescent="0.2">
      <c r="E518" s="497"/>
      <c r="F518" s="497"/>
      <c r="G518" s="497"/>
      <c r="H518" s="840"/>
    </row>
    <row r="519" spans="5:8" x14ac:dyDescent="0.2">
      <c r="E519" s="497"/>
      <c r="F519" s="497"/>
      <c r="G519" s="497"/>
      <c r="H519" s="840"/>
    </row>
    <row r="520" spans="5:8" x14ac:dyDescent="0.2">
      <c r="E520" s="497"/>
      <c r="F520" s="497"/>
      <c r="G520" s="497"/>
      <c r="H520" s="840"/>
    </row>
    <row r="521" spans="5:8" x14ac:dyDescent="0.2">
      <c r="E521" s="497"/>
      <c r="F521" s="497"/>
      <c r="G521" s="497"/>
      <c r="H521" s="840"/>
    </row>
    <row r="522" spans="5:8" x14ac:dyDescent="0.2">
      <c r="E522" s="497"/>
      <c r="F522" s="497"/>
      <c r="G522" s="497"/>
      <c r="H522" s="840"/>
    </row>
    <row r="523" spans="5:8" x14ac:dyDescent="0.2">
      <c r="E523" s="497"/>
      <c r="F523" s="497"/>
      <c r="G523" s="497"/>
      <c r="H523" s="840"/>
    </row>
    <row r="524" spans="5:8" x14ac:dyDescent="0.2">
      <c r="E524" s="497"/>
      <c r="F524" s="497"/>
      <c r="G524" s="497"/>
      <c r="H524" s="840"/>
    </row>
    <row r="525" spans="5:8" x14ac:dyDescent="0.2">
      <c r="E525" s="497"/>
      <c r="F525" s="497"/>
      <c r="G525" s="497"/>
      <c r="H525" s="840"/>
    </row>
    <row r="526" spans="5:8" x14ac:dyDescent="0.2">
      <c r="E526" s="497"/>
      <c r="F526" s="497"/>
      <c r="G526" s="497"/>
      <c r="H526" s="840"/>
    </row>
    <row r="527" spans="5:8" x14ac:dyDescent="0.2">
      <c r="E527" s="497"/>
      <c r="F527" s="497"/>
      <c r="G527" s="497"/>
      <c r="H527" s="840"/>
    </row>
    <row r="528" spans="5:8" x14ac:dyDescent="0.2">
      <c r="E528" s="497"/>
      <c r="F528" s="497"/>
      <c r="G528" s="497"/>
      <c r="H528" s="840"/>
    </row>
    <row r="529" spans="5:8" x14ac:dyDescent="0.2">
      <c r="E529" s="497"/>
      <c r="F529" s="497"/>
      <c r="G529" s="497"/>
      <c r="H529" s="840"/>
    </row>
    <row r="530" spans="5:8" x14ac:dyDescent="0.2">
      <c r="E530" s="497"/>
      <c r="F530" s="497"/>
      <c r="G530" s="497"/>
      <c r="H530" s="840"/>
    </row>
    <row r="531" spans="5:8" x14ac:dyDescent="0.2">
      <c r="E531" s="497"/>
      <c r="F531" s="497"/>
      <c r="G531" s="497"/>
      <c r="H531" s="840"/>
    </row>
    <row r="532" spans="5:8" x14ac:dyDescent="0.2">
      <c r="E532" s="497"/>
      <c r="F532" s="497"/>
      <c r="G532" s="497"/>
      <c r="H532" s="840"/>
    </row>
    <row r="533" spans="5:8" x14ac:dyDescent="0.2">
      <c r="E533" s="497"/>
      <c r="F533" s="497"/>
      <c r="G533" s="497"/>
      <c r="H533" s="840"/>
    </row>
    <row r="534" spans="5:8" x14ac:dyDescent="0.2">
      <c r="E534" s="497"/>
      <c r="F534" s="497"/>
      <c r="G534" s="497"/>
      <c r="H534" s="840"/>
    </row>
    <row r="535" spans="5:8" x14ac:dyDescent="0.2">
      <c r="E535" s="497"/>
      <c r="F535" s="497"/>
      <c r="G535" s="497"/>
      <c r="H535" s="840"/>
    </row>
    <row r="536" spans="5:8" x14ac:dyDescent="0.2">
      <c r="E536" s="497"/>
      <c r="F536" s="497"/>
      <c r="G536" s="497"/>
      <c r="H536" s="840"/>
    </row>
    <row r="537" spans="5:8" x14ac:dyDescent="0.2">
      <c r="E537" s="497"/>
      <c r="F537" s="497"/>
      <c r="G537" s="497"/>
      <c r="H537" s="840"/>
    </row>
    <row r="538" spans="5:8" x14ac:dyDescent="0.2">
      <c r="E538" s="497"/>
      <c r="F538" s="497"/>
      <c r="G538" s="497"/>
      <c r="H538" s="840"/>
    </row>
    <row r="539" spans="5:8" x14ac:dyDescent="0.2">
      <c r="E539" s="497"/>
      <c r="F539" s="497"/>
      <c r="G539" s="497"/>
      <c r="H539" s="840"/>
    </row>
    <row r="540" spans="5:8" x14ac:dyDescent="0.2">
      <c r="E540" s="497"/>
      <c r="F540" s="497"/>
      <c r="G540" s="497"/>
      <c r="H540" s="840"/>
    </row>
    <row r="541" spans="5:8" x14ac:dyDescent="0.2">
      <c r="E541" s="497"/>
      <c r="F541" s="497"/>
      <c r="G541" s="497"/>
      <c r="H541" s="840"/>
    </row>
    <row r="542" spans="5:8" x14ac:dyDescent="0.2">
      <c r="E542" s="497"/>
      <c r="F542" s="497"/>
      <c r="G542" s="497"/>
      <c r="H542" s="840"/>
    </row>
    <row r="543" spans="5:8" x14ac:dyDescent="0.2">
      <c r="E543" s="497"/>
      <c r="F543" s="497"/>
      <c r="G543" s="497"/>
      <c r="H543" s="840"/>
    </row>
    <row r="544" spans="5:8" x14ac:dyDescent="0.2">
      <c r="E544" s="497"/>
      <c r="F544" s="497"/>
      <c r="G544" s="497"/>
      <c r="H544" s="840"/>
    </row>
    <row r="545" spans="5:8" x14ac:dyDescent="0.2">
      <c r="E545" s="497"/>
      <c r="F545" s="497"/>
      <c r="G545" s="497"/>
      <c r="H545" s="840"/>
    </row>
    <row r="546" spans="5:8" x14ac:dyDescent="0.2">
      <c r="E546" s="497"/>
      <c r="F546" s="497"/>
      <c r="G546" s="497"/>
      <c r="H546" s="840"/>
    </row>
    <row r="547" spans="5:8" x14ac:dyDescent="0.2">
      <c r="E547" s="497"/>
      <c r="F547" s="497"/>
      <c r="G547" s="497"/>
      <c r="H547" s="840"/>
    </row>
    <row r="548" spans="5:8" x14ac:dyDescent="0.2">
      <c r="E548" s="497"/>
      <c r="F548" s="497"/>
      <c r="G548" s="497"/>
      <c r="H548" s="840"/>
    </row>
    <row r="549" spans="5:8" x14ac:dyDescent="0.2">
      <c r="E549" s="497"/>
      <c r="F549" s="497"/>
      <c r="G549" s="497"/>
      <c r="H549" s="840"/>
    </row>
    <row r="550" spans="5:8" x14ac:dyDescent="0.2">
      <c r="E550" s="497"/>
      <c r="F550" s="497"/>
      <c r="G550" s="497"/>
      <c r="H550" s="840"/>
    </row>
    <row r="551" spans="5:8" x14ac:dyDescent="0.2">
      <c r="E551" s="497"/>
      <c r="F551" s="497"/>
      <c r="G551" s="497"/>
      <c r="H551" s="840"/>
    </row>
    <row r="552" spans="5:8" x14ac:dyDescent="0.2">
      <c r="E552" s="497"/>
      <c r="F552" s="497"/>
      <c r="G552" s="497"/>
      <c r="H552" s="840"/>
    </row>
    <row r="553" spans="5:8" x14ac:dyDescent="0.2">
      <c r="E553" s="497"/>
      <c r="F553" s="497"/>
      <c r="G553" s="497"/>
      <c r="H553" s="840"/>
    </row>
    <row r="554" spans="5:8" x14ac:dyDescent="0.2">
      <c r="E554" s="497"/>
      <c r="F554" s="497"/>
      <c r="G554" s="497"/>
      <c r="H554" s="840"/>
    </row>
    <row r="555" spans="5:8" x14ac:dyDescent="0.2">
      <c r="E555" s="497"/>
      <c r="F555" s="497"/>
      <c r="G555" s="497"/>
      <c r="H555" s="840"/>
    </row>
    <row r="556" spans="5:8" x14ac:dyDescent="0.2">
      <c r="E556" s="497"/>
      <c r="F556" s="497"/>
      <c r="G556" s="497"/>
      <c r="H556" s="840"/>
    </row>
    <row r="557" spans="5:8" x14ac:dyDescent="0.2">
      <c r="E557" s="497"/>
      <c r="F557" s="497"/>
      <c r="G557" s="497"/>
      <c r="H557" s="840"/>
    </row>
    <row r="558" spans="5:8" x14ac:dyDescent="0.2">
      <c r="E558" s="497"/>
      <c r="F558" s="497"/>
      <c r="G558" s="497"/>
      <c r="H558" s="840"/>
    </row>
    <row r="559" spans="5:8" x14ac:dyDescent="0.2">
      <c r="E559" s="497"/>
      <c r="F559" s="497"/>
      <c r="G559" s="497"/>
      <c r="H559" s="840"/>
    </row>
    <row r="560" spans="5:8" x14ac:dyDescent="0.2">
      <c r="E560" s="497"/>
      <c r="F560" s="497"/>
      <c r="G560" s="497"/>
      <c r="H560" s="840"/>
    </row>
    <row r="561" spans="5:8" x14ac:dyDescent="0.2">
      <c r="E561" s="497"/>
      <c r="F561" s="497"/>
      <c r="G561" s="497"/>
      <c r="H561" s="840"/>
    </row>
    <row r="562" spans="5:8" x14ac:dyDescent="0.2">
      <c r="E562" s="497"/>
      <c r="F562" s="497"/>
      <c r="G562" s="497"/>
      <c r="H562" s="840"/>
    </row>
    <row r="563" spans="5:8" x14ac:dyDescent="0.2">
      <c r="E563" s="497"/>
      <c r="F563" s="497"/>
      <c r="G563" s="497"/>
      <c r="H563" s="840"/>
    </row>
    <row r="564" spans="5:8" x14ac:dyDescent="0.2">
      <c r="E564" s="497"/>
      <c r="F564" s="497"/>
      <c r="G564" s="497"/>
      <c r="H564" s="840"/>
    </row>
    <row r="565" spans="5:8" x14ac:dyDescent="0.2">
      <c r="E565" s="497"/>
      <c r="F565" s="497"/>
      <c r="G565" s="497"/>
      <c r="H565" s="840"/>
    </row>
    <row r="566" spans="5:8" x14ac:dyDescent="0.2">
      <c r="E566" s="497"/>
      <c r="F566" s="497"/>
      <c r="G566" s="497"/>
      <c r="H566" s="840"/>
    </row>
    <row r="567" spans="5:8" x14ac:dyDescent="0.2">
      <c r="E567" s="497"/>
      <c r="F567" s="497"/>
      <c r="G567" s="497"/>
      <c r="H567" s="840"/>
    </row>
    <row r="568" spans="5:8" x14ac:dyDescent="0.2">
      <c r="E568" s="497"/>
      <c r="F568" s="497"/>
      <c r="G568" s="497"/>
      <c r="H568" s="840"/>
    </row>
    <row r="569" spans="5:8" x14ac:dyDescent="0.2">
      <c r="E569" s="497"/>
      <c r="F569" s="497"/>
      <c r="G569" s="497"/>
      <c r="H569" s="840"/>
    </row>
    <row r="570" spans="5:8" x14ac:dyDescent="0.2">
      <c r="E570" s="497"/>
      <c r="F570" s="497"/>
      <c r="G570" s="497"/>
      <c r="H570" s="840"/>
    </row>
    <row r="571" spans="5:8" x14ac:dyDescent="0.2">
      <c r="E571" s="497"/>
      <c r="F571" s="497"/>
      <c r="G571" s="497"/>
      <c r="H571" s="840"/>
    </row>
    <row r="572" spans="5:8" x14ac:dyDescent="0.2">
      <c r="E572" s="497"/>
      <c r="F572" s="497"/>
      <c r="G572" s="497"/>
      <c r="H572" s="840"/>
    </row>
    <row r="573" spans="5:8" x14ac:dyDescent="0.2">
      <c r="E573" s="497"/>
      <c r="F573" s="497"/>
      <c r="G573" s="497"/>
      <c r="H573" s="840"/>
    </row>
    <row r="574" spans="5:8" x14ac:dyDescent="0.2">
      <c r="E574" s="497"/>
      <c r="F574" s="497"/>
      <c r="G574" s="497"/>
      <c r="H574" s="840"/>
    </row>
    <row r="575" spans="5:8" x14ac:dyDescent="0.2">
      <c r="E575" s="497"/>
      <c r="F575" s="497"/>
      <c r="G575" s="497"/>
      <c r="H575" s="840"/>
    </row>
    <row r="576" spans="5:8" x14ac:dyDescent="0.2">
      <c r="E576" s="497"/>
      <c r="F576" s="497"/>
      <c r="G576" s="497"/>
      <c r="H576" s="840"/>
    </row>
    <row r="577" spans="5:8" x14ac:dyDescent="0.2">
      <c r="E577" s="497"/>
      <c r="F577" s="497"/>
      <c r="G577" s="497"/>
      <c r="H577" s="840"/>
    </row>
    <row r="578" spans="5:8" x14ac:dyDescent="0.2">
      <c r="E578" s="497"/>
      <c r="F578" s="497"/>
      <c r="G578" s="497"/>
      <c r="H578" s="840"/>
    </row>
    <row r="579" spans="5:8" x14ac:dyDescent="0.2">
      <c r="E579" s="497"/>
      <c r="F579" s="497"/>
      <c r="G579" s="497"/>
      <c r="H579" s="840"/>
    </row>
    <row r="580" spans="5:8" x14ac:dyDescent="0.2">
      <c r="E580" s="497"/>
      <c r="F580" s="497"/>
      <c r="G580" s="497"/>
      <c r="H580" s="840"/>
    </row>
    <row r="581" spans="5:8" x14ac:dyDescent="0.2">
      <c r="E581" s="497"/>
      <c r="F581" s="497"/>
      <c r="G581" s="497"/>
      <c r="H581" s="840"/>
    </row>
    <row r="582" spans="5:8" x14ac:dyDescent="0.2">
      <c r="E582" s="497"/>
      <c r="F582" s="497"/>
      <c r="G582" s="497"/>
      <c r="H582" s="840"/>
    </row>
    <row r="583" spans="5:8" x14ac:dyDescent="0.2">
      <c r="E583" s="497"/>
      <c r="F583" s="497"/>
      <c r="G583" s="497"/>
      <c r="H583" s="840"/>
    </row>
    <row r="584" spans="5:8" x14ac:dyDescent="0.2">
      <c r="E584" s="497"/>
      <c r="F584" s="497"/>
      <c r="G584" s="497"/>
      <c r="H584" s="840"/>
    </row>
    <row r="585" spans="5:8" x14ac:dyDescent="0.2">
      <c r="E585" s="497"/>
      <c r="F585" s="497"/>
      <c r="G585" s="497"/>
      <c r="H585" s="840"/>
    </row>
    <row r="586" spans="5:8" x14ac:dyDescent="0.2">
      <c r="E586" s="497"/>
      <c r="F586" s="497"/>
      <c r="G586" s="497"/>
      <c r="H586" s="840"/>
    </row>
    <row r="587" spans="5:8" x14ac:dyDescent="0.2">
      <c r="E587" s="497"/>
      <c r="F587" s="497"/>
      <c r="G587" s="497"/>
      <c r="H587" s="840"/>
    </row>
    <row r="588" spans="5:8" x14ac:dyDescent="0.2">
      <c r="E588" s="497"/>
      <c r="F588" s="497"/>
      <c r="G588" s="497"/>
      <c r="H588" s="840"/>
    </row>
    <row r="589" spans="5:8" x14ac:dyDescent="0.2">
      <c r="E589" s="497"/>
      <c r="F589" s="497"/>
      <c r="G589" s="497"/>
      <c r="H589" s="840"/>
    </row>
    <row r="590" spans="5:8" x14ac:dyDescent="0.2">
      <c r="E590" s="497"/>
      <c r="F590" s="497"/>
      <c r="G590" s="497"/>
      <c r="H590" s="840"/>
    </row>
    <row r="591" spans="5:8" x14ac:dyDescent="0.2">
      <c r="E591" s="497"/>
      <c r="F591" s="497"/>
      <c r="G591" s="497"/>
      <c r="H591" s="840"/>
    </row>
    <row r="592" spans="5:8" x14ac:dyDescent="0.2">
      <c r="E592" s="497"/>
      <c r="F592" s="497"/>
      <c r="G592" s="497"/>
      <c r="H592" s="840"/>
    </row>
    <row r="593" spans="5:8" x14ac:dyDescent="0.2">
      <c r="E593" s="497"/>
      <c r="F593" s="497"/>
      <c r="G593" s="497"/>
      <c r="H593" s="840"/>
    </row>
    <row r="594" spans="5:8" x14ac:dyDescent="0.2">
      <c r="E594" s="497"/>
      <c r="F594" s="497"/>
      <c r="G594" s="497"/>
      <c r="H594" s="840"/>
    </row>
    <row r="595" spans="5:8" x14ac:dyDescent="0.2">
      <c r="E595" s="497"/>
      <c r="F595" s="497"/>
      <c r="G595" s="497"/>
      <c r="H595" s="840"/>
    </row>
    <row r="596" spans="5:8" x14ac:dyDescent="0.2">
      <c r="E596" s="497"/>
      <c r="F596" s="497"/>
      <c r="G596" s="497"/>
      <c r="H596" s="840"/>
    </row>
    <row r="597" spans="5:8" x14ac:dyDescent="0.2">
      <c r="E597" s="497"/>
      <c r="F597" s="497"/>
      <c r="G597" s="497"/>
      <c r="H597" s="840"/>
    </row>
    <row r="598" spans="5:8" x14ac:dyDescent="0.2">
      <c r="E598" s="497"/>
      <c r="F598" s="497"/>
      <c r="G598" s="497"/>
      <c r="H598" s="840"/>
    </row>
    <row r="599" spans="5:8" x14ac:dyDescent="0.2">
      <c r="E599" s="497"/>
      <c r="F599" s="497"/>
      <c r="G599" s="497"/>
      <c r="H599" s="840"/>
    </row>
    <row r="600" spans="5:8" x14ac:dyDescent="0.2">
      <c r="E600" s="497"/>
      <c r="F600" s="497"/>
      <c r="G600" s="497"/>
      <c r="H600" s="840"/>
    </row>
    <row r="601" spans="5:8" x14ac:dyDescent="0.2">
      <c r="E601" s="497"/>
      <c r="F601" s="497"/>
      <c r="G601" s="497"/>
      <c r="H601" s="840"/>
    </row>
    <row r="602" spans="5:8" x14ac:dyDescent="0.2">
      <c r="E602" s="497"/>
      <c r="F602" s="497"/>
      <c r="G602" s="497"/>
      <c r="H602" s="840"/>
    </row>
    <row r="603" spans="5:8" x14ac:dyDescent="0.2">
      <c r="E603" s="497"/>
      <c r="F603" s="497"/>
      <c r="G603" s="497"/>
      <c r="H603" s="840"/>
    </row>
    <row r="604" spans="5:8" x14ac:dyDescent="0.2">
      <c r="E604" s="497"/>
      <c r="F604" s="497"/>
      <c r="G604" s="497"/>
      <c r="H604" s="840"/>
    </row>
    <row r="605" spans="5:8" x14ac:dyDescent="0.2">
      <c r="E605" s="497"/>
      <c r="F605" s="497"/>
      <c r="G605" s="497"/>
      <c r="H605" s="840"/>
    </row>
    <row r="606" spans="5:8" x14ac:dyDescent="0.2">
      <c r="E606" s="497"/>
      <c r="F606" s="497"/>
      <c r="G606" s="497"/>
      <c r="H606" s="840"/>
    </row>
    <row r="607" spans="5:8" x14ac:dyDescent="0.2">
      <c r="E607" s="497"/>
      <c r="F607" s="497"/>
      <c r="G607" s="497"/>
      <c r="H607" s="840"/>
    </row>
    <row r="608" spans="5:8" x14ac:dyDescent="0.2">
      <c r="E608" s="497"/>
      <c r="F608" s="497"/>
      <c r="G608" s="497"/>
      <c r="H608" s="840"/>
    </row>
    <row r="609" spans="5:8" x14ac:dyDescent="0.2">
      <c r="E609" s="497"/>
      <c r="F609" s="497"/>
      <c r="G609" s="497"/>
      <c r="H609" s="840"/>
    </row>
    <row r="610" spans="5:8" x14ac:dyDescent="0.2">
      <c r="E610" s="497"/>
      <c r="F610" s="497"/>
      <c r="G610" s="497"/>
      <c r="H610" s="840"/>
    </row>
    <row r="611" spans="5:8" x14ac:dyDescent="0.2">
      <c r="E611" s="497"/>
      <c r="F611" s="497"/>
      <c r="G611" s="497"/>
      <c r="H611" s="840"/>
    </row>
    <row r="612" spans="5:8" x14ac:dyDescent="0.2">
      <c r="E612" s="497"/>
      <c r="F612" s="497"/>
      <c r="G612" s="497"/>
      <c r="H612" s="840"/>
    </row>
    <row r="613" spans="5:8" x14ac:dyDescent="0.2">
      <c r="E613" s="497"/>
      <c r="F613" s="497"/>
      <c r="G613" s="497"/>
      <c r="H613" s="840"/>
    </row>
    <row r="614" spans="5:8" x14ac:dyDescent="0.2">
      <c r="E614" s="497"/>
      <c r="F614" s="497"/>
      <c r="G614" s="497"/>
      <c r="H614" s="840"/>
    </row>
    <row r="615" spans="5:8" x14ac:dyDescent="0.2">
      <c r="E615" s="497"/>
      <c r="F615" s="497"/>
      <c r="G615" s="497"/>
      <c r="H615" s="840"/>
    </row>
    <row r="616" spans="5:8" x14ac:dyDescent="0.2">
      <c r="E616" s="497"/>
      <c r="F616" s="497"/>
      <c r="G616" s="497"/>
      <c r="H616" s="840"/>
    </row>
    <row r="617" spans="5:8" x14ac:dyDescent="0.2">
      <c r="E617" s="497"/>
      <c r="F617" s="497"/>
      <c r="G617" s="497"/>
      <c r="H617" s="840"/>
    </row>
    <row r="618" spans="5:8" x14ac:dyDescent="0.2">
      <c r="E618" s="497"/>
      <c r="F618" s="497"/>
      <c r="G618" s="497"/>
      <c r="H618" s="840"/>
    </row>
    <row r="619" spans="5:8" x14ac:dyDescent="0.2">
      <c r="E619" s="497"/>
      <c r="F619" s="497"/>
      <c r="G619" s="497"/>
      <c r="H619" s="840"/>
    </row>
    <row r="620" spans="5:8" x14ac:dyDescent="0.2">
      <c r="E620" s="497"/>
      <c r="F620" s="497"/>
      <c r="G620" s="497"/>
      <c r="H620" s="840"/>
    </row>
    <row r="621" spans="5:8" x14ac:dyDescent="0.2">
      <c r="E621" s="497"/>
      <c r="F621" s="497"/>
      <c r="G621" s="497"/>
      <c r="H621" s="840"/>
    </row>
    <row r="622" spans="5:8" x14ac:dyDescent="0.2">
      <c r="E622" s="497"/>
      <c r="F622" s="497"/>
      <c r="G622" s="497"/>
      <c r="H622" s="840"/>
    </row>
    <row r="623" spans="5:8" x14ac:dyDescent="0.2">
      <c r="E623" s="497"/>
      <c r="F623" s="497"/>
      <c r="G623" s="497"/>
      <c r="H623" s="840"/>
    </row>
    <row r="624" spans="5:8" x14ac:dyDescent="0.2">
      <c r="E624" s="497"/>
      <c r="F624" s="497"/>
      <c r="G624" s="497"/>
      <c r="H624" s="840"/>
    </row>
    <row r="625" spans="5:8" x14ac:dyDescent="0.2">
      <c r="E625" s="497"/>
      <c r="F625" s="497"/>
      <c r="G625" s="497"/>
      <c r="H625" s="840"/>
    </row>
    <row r="626" spans="5:8" x14ac:dyDescent="0.2">
      <c r="E626" s="497"/>
      <c r="F626" s="497"/>
      <c r="G626" s="497"/>
      <c r="H626" s="840"/>
    </row>
    <row r="627" spans="5:8" x14ac:dyDescent="0.2">
      <c r="E627" s="497"/>
      <c r="F627" s="497"/>
      <c r="G627" s="497"/>
      <c r="H627" s="840"/>
    </row>
    <row r="628" spans="5:8" x14ac:dyDescent="0.2">
      <c r="E628" s="497"/>
      <c r="F628" s="497"/>
      <c r="G628" s="497"/>
      <c r="H628" s="840"/>
    </row>
    <row r="629" spans="5:8" x14ac:dyDescent="0.2">
      <c r="E629" s="497"/>
      <c r="F629" s="497"/>
      <c r="G629" s="497"/>
      <c r="H629" s="840"/>
    </row>
    <row r="630" spans="5:8" x14ac:dyDescent="0.2">
      <c r="E630" s="497"/>
      <c r="F630" s="497"/>
      <c r="G630" s="497"/>
      <c r="H630" s="840"/>
    </row>
    <row r="631" spans="5:8" x14ac:dyDescent="0.2">
      <c r="E631" s="497"/>
      <c r="F631" s="497"/>
      <c r="G631" s="497"/>
      <c r="H631" s="840"/>
    </row>
    <row r="632" spans="5:8" x14ac:dyDescent="0.2">
      <c r="E632" s="497"/>
      <c r="F632" s="497"/>
      <c r="G632" s="497"/>
      <c r="H632" s="840"/>
    </row>
    <row r="633" spans="5:8" x14ac:dyDescent="0.2">
      <c r="E633" s="497"/>
      <c r="F633" s="497"/>
      <c r="G633" s="497"/>
      <c r="H633" s="840"/>
    </row>
    <row r="634" spans="5:8" x14ac:dyDescent="0.2">
      <c r="E634" s="497"/>
      <c r="F634" s="497"/>
      <c r="G634" s="497"/>
      <c r="H634" s="840"/>
    </row>
  </sheetData>
  <sheetProtection algorithmName="SHA-512" hashValue="G125JX0lSIoLSLtdarsfvBd507/t5/dv9qb0WzLckdsIQnIltLK283bybrPjP5U1j+LzpOdc1unNQ/a2tJYu0A==" saltValue="/kTJlDZMzb6ykfCfcbYtYA==" spinCount="100000" sheet="1" autoFilter="0"/>
  <autoFilter ref="E3:H3" xr:uid="{00000000-0009-0000-0000-00000E000000}"/>
  <mergeCells count="81">
    <mergeCell ref="N1:P1"/>
    <mergeCell ref="N2:O17"/>
    <mergeCell ref="P2:P17"/>
    <mergeCell ref="P18:P21"/>
    <mergeCell ref="AE14:AE17"/>
    <mergeCell ref="AD18:AD21"/>
    <mergeCell ref="AE18:AE21"/>
    <mergeCell ref="N18:N21"/>
    <mergeCell ref="O18:O21"/>
    <mergeCell ref="AD14:AD17"/>
    <mergeCell ref="AD30:AD33"/>
    <mergeCell ref="AE30:AE33"/>
    <mergeCell ref="AD22:AD25"/>
    <mergeCell ref="AE22:AE25"/>
    <mergeCell ref="AD78:AD81"/>
    <mergeCell ref="AE78:AE81"/>
    <mergeCell ref="AE74:AE77"/>
    <mergeCell ref="AE34:AE37"/>
    <mergeCell ref="AD70:AD73"/>
    <mergeCell ref="AE70:AE73"/>
    <mergeCell ref="AD74:AD77"/>
    <mergeCell ref="AD34:AD37"/>
    <mergeCell ref="AD26:AD29"/>
    <mergeCell ref="AE26:AE29"/>
    <mergeCell ref="AD100:AD105"/>
    <mergeCell ref="AE100:AE105"/>
    <mergeCell ref="AD82:AD85"/>
    <mergeCell ref="AE82:AE85"/>
    <mergeCell ref="AD86:AD89"/>
    <mergeCell ref="AE86:AE89"/>
    <mergeCell ref="AD90:AD93"/>
    <mergeCell ref="AE90:AE93"/>
    <mergeCell ref="AD94:AD99"/>
    <mergeCell ref="AE94:AE99"/>
    <mergeCell ref="B26:B29"/>
    <mergeCell ref="A6:A9"/>
    <mergeCell ref="B6:B9"/>
    <mergeCell ref="A14:A17"/>
    <mergeCell ref="A18:A21"/>
    <mergeCell ref="B18:B21"/>
    <mergeCell ref="A10:A13"/>
    <mergeCell ref="AK1:AN3"/>
    <mergeCell ref="AD3:AE3"/>
    <mergeCell ref="AD6:AD9"/>
    <mergeCell ref="AE6:AE9"/>
    <mergeCell ref="AD10:AD13"/>
    <mergeCell ref="AE10:AE13"/>
    <mergeCell ref="AD1:AE2"/>
    <mergeCell ref="AH1:AJ2"/>
    <mergeCell ref="A74:A77"/>
    <mergeCell ref="A1:B2"/>
    <mergeCell ref="K3:M3"/>
    <mergeCell ref="A3:B3"/>
    <mergeCell ref="E1:H2"/>
    <mergeCell ref="K1:M1"/>
    <mergeCell ref="K2:M2"/>
    <mergeCell ref="A34:A37"/>
    <mergeCell ref="B34:B37"/>
    <mergeCell ref="B10:B13"/>
    <mergeCell ref="B22:B25"/>
    <mergeCell ref="A30:A33"/>
    <mergeCell ref="B30:B33"/>
    <mergeCell ref="A22:A25"/>
    <mergeCell ref="B14:B17"/>
    <mergeCell ref="A26:A29"/>
    <mergeCell ref="N22:P23"/>
    <mergeCell ref="A82:A85"/>
    <mergeCell ref="B82:B85"/>
    <mergeCell ref="A100:A105"/>
    <mergeCell ref="B100:B105"/>
    <mergeCell ref="A86:A89"/>
    <mergeCell ref="B86:B89"/>
    <mergeCell ref="A90:A93"/>
    <mergeCell ref="B90:B93"/>
    <mergeCell ref="A94:A99"/>
    <mergeCell ref="B94:B99"/>
    <mergeCell ref="A78:A81"/>
    <mergeCell ref="B78:B81"/>
    <mergeCell ref="B74:B77"/>
    <mergeCell ref="B70:B73"/>
    <mergeCell ref="A70:A73"/>
  </mergeCells>
  <phoneticPr fontId="40" type="noConversion"/>
  <conditionalFormatting sqref="M4:M5 M30:M37 M44:M45 M52:M53 M60:M61 M68:M69">
    <cfRule type="cellIs" dxfId="459" priority="105" stopIfTrue="1" operator="equal">
      <formula>"OK"</formula>
    </cfRule>
    <cfRule type="cellIs" dxfId="458" priority="106" stopIfTrue="1" operator="equal">
      <formula>"BIT OLD MAYBE"</formula>
    </cfRule>
    <cfRule type="cellIs" dxfId="457" priority="107" stopIfTrue="1" operator="equal">
      <formula>"TOO YOUNG"</formula>
    </cfRule>
  </conditionalFormatting>
  <conditionalFormatting sqref="K4:K105">
    <cfRule type="cellIs" dxfId="456" priority="108" stopIfTrue="1" operator="between">
      <formula>8</formula>
      <formula>1</formula>
    </cfRule>
  </conditionalFormatting>
  <conditionalFormatting sqref="M6:M29 M38:M43 M46:M51 M54:M59 M62:M67 M70:M93">
    <cfRule type="cellIs" dxfId="455" priority="109" stopIfTrue="1" operator="equal">
      <formula>"OK"</formula>
    </cfRule>
    <cfRule type="cellIs" dxfId="454" priority="110" stopIfTrue="1" operator="equal">
      <formula>"NOT ELIGIBLE"</formula>
    </cfRule>
    <cfRule type="cellIs" dxfId="453" priority="111" stopIfTrue="1" operator="equal">
      <formula>"TOO YOUNG"</formula>
    </cfRule>
  </conditionalFormatting>
  <conditionalFormatting sqref="M94:M105">
    <cfRule type="cellIs" dxfId="452" priority="101" stopIfTrue="1" operator="equal">
      <formula>"OK"</formula>
    </cfRule>
    <cfRule type="cellIs" dxfId="451" priority="102" stopIfTrue="1" operator="equal">
      <formula>"BIT OLD MAYBE"</formula>
    </cfRule>
    <cfRule type="cellIs" dxfId="450" priority="103" stopIfTrue="1" operator="equal">
      <formula>"TOO YOUNG"</formula>
    </cfRule>
  </conditionalFormatting>
  <conditionalFormatting sqref="AH1:AJ1 AH3:AJ3 AH4:AN105">
    <cfRule type="cellIs" dxfId="449" priority="30" stopIfTrue="1" operator="equal">
      <formula>0</formula>
    </cfRule>
  </conditionalFormatting>
  <conditionalFormatting sqref="E106:G65536">
    <cfRule type="cellIs" dxfId="448" priority="7" stopIfTrue="1" operator="equal">
      <formula>0</formula>
    </cfRule>
  </conditionalFormatting>
  <conditionalFormatting sqref="P2">
    <cfRule type="cellIs" dxfId="447" priority="11" operator="greaterThan">
      <formula>0</formula>
    </cfRule>
  </conditionalFormatting>
  <conditionalFormatting sqref="N18:O21">
    <cfRule type="cellIs" dxfId="446" priority="10" operator="greaterThan">
      <formula>0</formula>
    </cfRule>
  </conditionalFormatting>
  <conditionalFormatting sqref="P18">
    <cfRule type="cellIs" dxfId="445" priority="9" operator="greaterThan">
      <formula>0</formula>
    </cfRule>
  </conditionalFormatting>
  <conditionalFormatting sqref="P2">
    <cfRule type="cellIs" dxfId="444" priority="8" operator="greaterThan">
      <formula>"A"</formula>
    </cfRule>
  </conditionalFormatting>
  <conditionalFormatting sqref="F4:G18 F20:G105">
    <cfRule type="cellIs" dxfId="443" priority="6" stopIfTrue="1" operator="equal">
      <formula>0</formula>
    </cfRule>
  </conditionalFormatting>
  <conditionalFormatting sqref="F19:G19">
    <cfRule type="cellIs" dxfId="442" priority="5" stopIfTrue="1" operator="equal">
      <formula>0</formula>
    </cfRule>
  </conditionalFormatting>
  <conditionalFormatting sqref="E4:E18 E20:E105">
    <cfRule type="cellIs" dxfId="441" priority="4" stopIfTrue="1" operator="equal">
      <formula>0</formula>
    </cfRule>
  </conditionalFormatting>
  <conditionalFormatting sqref="E19">
    <cfRule type="cellIs" dxfId="440" priority="3" stopIfTrue="1" operator="equal">
      <formula>0</formula>
    </cfRule>
  </conditionalFormatting>
  <conditionalFormatting sqref="N2">
    <cfRule type="cellIs" dxfId="439" priority="2" operator="greaterThan">
      <formula>0</formula>
    </cfRule>
  </conditionalFormatting>
  <conditionalFormatting sqref="E3:G3">
    <cfRule type="cellIs" dxfId="438" priority="1" stopIfTrue="1" operator="equal">
      <formula>0</formula>
    </cfRule>
  </conditionalFormatting>
  <dataValidations count="5">
    <dataValidation allowBlank="1" showInputMessage="1" showErrorMessage="1" promptTitle="DRAG &amp; DROP IS NOT PERMITTED" sqref="J3:J101" xr:uid="{00000000-0002-0000-0E00-000000000000}"/>
    <dataValidation allowBlank="1" showInputMessage="1" showErrorMessage="1" promptTitle="IF EMPTY" prompt="Please add the row title D.O.B. in this box (See Left)" sqref="H3" xr:uid="{00000000-0002-0000-0E00-000001000000}"/>
    <dataValidation allowBlank="1" showInputMessage="1" showErrorMessage="1" promptTitle="IF EMPTY" prompt="Please add the row title ASA NO in this box (See Left)" sqref="E3" xr:uid="{00000000-0002-0000-0E00-000002000000}"/>
    <dataValidation allowBlank="1" showInputMessage="1" showErrorMessage="1" promptTitle="IF EMPTY" prompt="Please add the row title FAMILY NAME in this box (See Left)" sqref="G3" xr:uid="{00000000-0002-0000-0E00-000003000000}"/>
    <dataValidation allowBlank="1" showInputMessage="1" showErrorMessage="1" promptTitle="IF EMPTY" prompt="Please add the row title GIVEN NAME in this box (See Left)" sqref="F3" xr:uid="{00000000-0002-0000-0E00-000004000000}"/>
  </dataValidations>
  <hyperlinks>
    <hyperlink ref="N18" location="'Gala Setup'!G2" tooltip="Go to Gala Set-up Sheet" display="'Gala Setup'!G2" xr:uid="{00000000-0004-0000-0E00-000000000000}"/>
    <hyperlink ref="O18" location="Recording!C26" tooltip="Gala Recording Sheet" display="RETURN TO RECORDING SHEET" xr:uid="{00000000-0004-0000-0E00-000001000000}"/>
    <hyperlink ref="P18:P21" location="'Lane Timer sheets'!D1" tooltip="Go to lane timer sheets" display="Lane Timer Sheets" xr:uid="{00000000-0004-0000-0E00-000002000000}"/>
  </hyperlinks>
  <pageMargins left="0.75" right="0.75" top="1" bottom="1" header="0.5" footer="0.5"/>
  <pageSetup paperSize="9" scale="64" orientation="portrait" horizontalDpi="4294967294"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5">
    <tabColor rgb="FFFFC000"/>
  </sheetPr>
  <dimension ref="A1:AO634"/>
  <sheetViews>
    <sheetView zoomScale="80" zoomScaleNormal="80" workbookViewId="0">
      <selection activeCell="D1" sqref="D1:D1048576"/>
    </sheetView>
  </sheetViews>
  <sheetFormatPr defaultRowHeight="12.75" x14ac:dyDescent="0.2"/>
  <cols>
    <col min="1" max="1" width="4.5703125" customWidth="1"/>
    <col min="2" max="2" width="26" customWidth="1"/>
    <col min="3" max="3" width="2.28515625" hidden="1" customWidth="1"/>
    <col min="4" max="4" width="9.42578125" hidden="1" customWidth="1"/>
    <col min="5" max="5" width="9.85546875" style="434" customWidth="1"/>
    <col min="6" max="6" width="23.7109375" style="434" customWidth="1"/>
    <col min="7" max="7" width="33.85546875" style="434" customWidth="1"/>
    <col min="8" max="8" width="12.140625" style="841" customWidth="1"/>
    <col min="9" max="9" width="0.140625" hidden="1" customWidth="1"/>
    <col min="10" max="10" width="12.140625" hidden="1" customWidth="1"/>
    <col min="11" max="11" width="10.7109375" customWidth="1"/>
    <col min="12" max="12" width="11.85546875" hidden="1" customWidth="1"/>
    <col min="13" max="13" width="17.7109375" customWidth="1"/>
    <col min="14" max="15" width="14.7109375" customWidth="1"/>
    <col min="16" max="16" width="29.7109375" customWidth="1"/>
    <col min="17" max="29" width="8.85546875" customWidth="1"/>
    <col min="30" max="30" width="4.5703125" customWidth="1"/>
    <col min="31" max="31" width="26" customWidth="1"/>
    <col min="32" max="32" width="2.28515625" hidden="1" customWidth="1"/>
    <col min="33" max="33" width="3.7109375" hidden="1" customWidth="1"/>
    <col min="34" max="34" width="9.85546875" customWidth="1"/>
    <col min="35" max="35" width="23.7109375" customWidth="1"/>
    <col min="36" max="36" width="34.28515625" customWidth="1"/>
    <col min="37" max="40" width="8.7109375" customWidth="1"/>
    <col min="41" max="41" width="133.85546875" customWidth="1"/>
    <col min="42" max="42" width="17.7109375" customWidth="1"/>
    <col min="43" max="43" width="8.85546875" customWidth="1"/>
  </cols>
  <sheetData>
    <row r="1" spans="1:41" ht="43.15" customHeight="1" thickBot="1" x14ac:dyDescent="0.25">
      <c r="A1" s="1685" t="s">
        <v>3053</v>
      </c>
      <c r="B1" s="1686"/>
      <c r="C1" s="265"/>
      <c r="D1" s="266"/>
      <c r="E1" s="1737"/>
      <c r="F1" s="1738"/>
      <c r="G1" s="1738"/>
      <c r="H1" s="1739"/>
      <c r="I1" s="267"/>
      <c r="J1" s="268"/>
      <c r="K1" s="1672" t="s">
        <v>33</v>
      </c>
      <c r="L1" s="1672"/>
      <c r="M1" s="1672"/>
      <c r="N1" s="1691" t="s">
        <v>3051</v>
      </c>
      <c r="O1" s="1691"/>
      <c r="P1" s="1691"/>
      <c r="Q1" s="9"/>
      <c r="R1" s="9"/>
      <c r="S1" s="9"/>
      <c r="T1" s="9"/>
      <c r="U1" s="9"/>
      <c r="V1" s="9"/>
      <c r="W1" s="9"/>
      <c r="X1" s="9"/>
      <c r="Y1" s="9"/>
      <c r="Z1" s="9"/>
      <c r="AA1" s="9"/>
      <c r="AB1" s="9"/>
      <c r="AC1" s="9"/>
      <c r="AD1" s="1689" t="s">
        <v>2711</v>
      </c>
      <c r="AE1" s="1689"/>
      <c r="AF1" s="294"/>
      <c r="AG1" s="295"/>
      <c r="AH1" s="1690">
        <f>E1</f>
        <v>0</v>
      </c>
      <c r="AI1" s="1690"/>
      <c r="AJ1" s="1690"/>
      <c r="AK1" s="1674"/>
      <c r="AL1" s="1674"/>
      <c r="AM1" s="1674"/>
      <c r="AN1" s="1674"/>
      <c r="AO1" s="94"/>
    </row>
    <row r="2" spans="1:41" ht="43.15" customHeight="1" thickBot="1" x14ac:dyDescent="0.25">
      <c r="A2" s="1687"/>
      <c r="B2" s="1688"/>
      <c r="C2" s="269"/>
      <c r="D2" s="270"/>
      <c r="E2" s="1669"/>
      <c r="F2" s="1670"/>
      <c r="G2" s="1670"/>
      <c r="H2" s="1671"/>
      <c r="I2" s="271"/>
      <c r="J2" s="272"/>
      <c r="K2" s="1733">
        <f ca="1">'Team 1'!K2</f>
        <v>43465</v>
      </c>
      <c r="L2" s="1733"/>
      <c r="M2" s="1733"/>
      <c r="N2" s="1692" t="s">
        <v>3065</v>
      </c>
      <c r="O2" s="1692"/>
      <c r="P2" s="1694" t="s">
        <v>3052</v>
      </c>
      <c r="Q2" s="9"/>
      <c r="R2" s="9"/>
      <c r="S2" s="9"/>
      <c r="T2" s="9"/>
      <c r="U2" s="9"/>
      <c r="V2" s="9"/>
      <c r="W2" s="9"/>
      <c r="X2" s="9"/>
      <c r="Y2" s="9"/>
      <c r="Z2" s="9"/>
      <c r="AA2" s="9"/>
      <c r="AB2" s="9"/>
      <c r="AC2" s="9"/>
      <c r="AD2" s="1689"/>
      <c r="AE2" s="1689"/>
      <c r="AF2" s="296"/>
      <c r="AG2" s="297"/>
      <c r="AH2" s="1690"/>
      <c r="AI2" s="1690"/>
      <c r="AJ2" s="1690"/>
      <c r="AK2" s="1674"/>
      <c r="AL2" s="1674"/>
      <c r="AM2" s="1674"/>
      <c r="AN2" s="1674"/>
      <c r="AO2" s="94"/>
    </row>
    <row r="3" spans="1:41" ht="43.15" customHeight="1" thickBot="1" x14ac:dyDescent="0.25">
      <c r="A3" s="1772" t="s">
        <v>2723</v>
      </c>
      <c r="B3" s="1773"/>
      <c r="C3" s="273"/>
      <c r="D3" s="274"/>
      <c r="E3" s="1175" t="s">
        <v>3242</v>
      </c>
      <c r="F3" s="1173" t="s">
        <v>3243</v>
      </c>
      <c r="G3" s="1173" t="s">
        <v>3244</v>
      </c>
      <c r="H3" s="1174" t="s">
        <v>3245</v>
      </c>
      <c r="I3" s="275"/>
      <c r="J3" s="276"/>
      <c r="K3" s="1774" t="s">
        <v>93</v>
      </c>
      <c r="L3" s="1770"/>
      <c r="M3" s="1771"/>
      <c r="N3" s="1692"/>
      <c r="O3" s="1692"/>
      <c r="P3" s="1694"/>
      <c r="Q3" s="9"/>
      <c r="R3" s="9"/>
      <c r="S3" s="9"/>
      <c r="T3" s="9"/>
      <c r="U3" s="9"/>
      <c r="V3" s="9"/>
      <c r="W3" s="9"/>
      <c r="X3" s="9"/>
      <c r="Y3" s="9"/>
      <c r="Z3" s="9"/>
      <c r="AA3" s="9"/>
      <c r="AB3" s="9"/>
      <c r="AC3" s="9"/>
      <c r="AD3" s="1702" t="s">
        <v>110</v>
      </c>
      <c r="AE3" s="1703"/>
      <c r="AF3" s="298"/>
      <c r="AG3" s="299"/>
      <c r="AH3" s="300" t="s">
        <v>32</v>
      </c>
      <c r="AI3" s="292" t="s">
        <v>91</v>
      </c>
      <c r="AJ3" s="292" t="s">
        <v>92</v>
      </c>
      <c r="AK3" s="1674"/>
      <c r="AL3" s="1674"/>
      <c r="AM3" s="1674"/>
      <c r="AN3" s="1674"/>
      <c r="AO3" s="94"/>
    </row>
    <row r="4" spans="1:41" ht="20.45" customHeight="1" x14ac:dyDescent="0.2">
      <c r="A4" s="28">
        <v>1</v>
      </c>
      <c r="B4" s="29" t="s">
        <v>70</v>
      </c>
      <c r="C4" s="29" t="s">
        <v>94</v>
      </c>
      <c r="D4" s="239">
        <f>'Team 1'!D4</f>
        <v>16</v>
      </c>
      <c r="E4" s="722"/>
      <c r="F4" s="722"/>
      <c r="G4" s="722"/>
      <c r="H4" s="842"/>
      <c r="I4" s="253" t="str">
        <f>CONCATENATE(F4," ",G4)</f>
        <v xml:space="preserve"> </v>
      </c>
      <c r="J4" s="60" t="str">
        <f>CONCATENATE(G4,",",F4)</f>
        <v>,</v>
      </c>
      <c r="K4" s="66">
        <f t="shared" ref="K4:K35" si="0">IF(H4=0,0,IF(COUNTBLANK(H4)=1,"",ROUNDDOWN((K$2-H4)/365.25,0)))</f>
        <v>0</v>
      </c>
      <c r="L4" s="30" t="str">
        <f>(TEXT(H4,"DDMMYY"))</f>
        <v>000100</v>
      </c>
      <c r="M4" s="58">
        <f>IF(K4=0,0,IF(K4&lt;9,"TOO YOUNG",IF(K4&lt;60,"OK","BIT OLD MAYBE")))</f>
        <v>0</v>
      </c>
      <c r="N4" s="1692"/>
      <c r="O4" s="1692"/>
      <c r="P4" s="1694"/>
      <c r="Q4" s="9"/>
      <c r="R4" s="9"/>
      <c r="S4" s="9"/>
      <c r="T4" s="9"/>
      <c r="U4" s="9"/>
      <c r="V4" s="9"/>
      <c r="W4" s="9"/>
      <c r="X4" s="9"/>
      <c r="Y4" s="9"/>
      <c r="Z4" s="9"/>
      <c r="AA4" s="9"/>
      <c r="AB4" s="9"/>
      <c r="AC4" s="9"/>
      <c r="AD4" s="290">
        <v>1</v>
      </c>
      <c r="AE4" s="72" t="s">
        <v>70</v>
      </c>
      <c r="AF4" s="72" t="s">
        <v>94</v>
      </c>
      <c r="AG4" s="73">
        <v>16</v>
      </c>
      <c r="AH4" s="293">
        <f>E4</f>
        <v>0</v>
      </c>
      <c r="AI4" s="293">
        <f t="shared" ref="AI4:AJ19" si="1">F4</f>
        <v>0</v>
      </c>
      <c r="AJ4" s="293">
        <f t="shared" si="1"/>
        <v>0</v>
      </c>
      <c r="AK4" s="293"/>
      <c r="AL4" s="293"/>
      <c r="AM4" s="293"/>
      <c r="AN4" s="293"/>
      <c r="AO4" s="94"/>
    </row>
    <row r="5" spans="1:41" ht="20.45" customHeight="1" x14ac:dyDescent="0.2">
      <c r="A5" s="28">
        <v>2</v>
      </c>
      <c r="B5" s="32" t="s">
        <v>71</v>
      </c>
      <c r="C5" s="32" t="s">
        <v>95</v>
      </c>
      <c r="D5" s="239">
        <f>'Team 1'!D5</f>
        <v>16</v>
      </c>
      <c r="E5" s="722"/>
      <c r="F5" s="722"/>
      <c r="G5" s="722"/>
      <c r="H5" s="842"/>
      <c r="I5" s="252" t="str">
        <f t="shared" ref="I5:I68" si="2">CONCATENATE(F5," ",G5)</f>
        <v xml:space="preserve"> </v>
      </c>
      <c r="J5" s="24" t="str">
        <f t="shared" ref="J5:J68" si="3">CONCATENATE(G5,",",F5)</f>
        <v>,</v>
      </c>
      <c r="K5" s="66">
        <f t="shared" si="0"/>
        <v>0</v>
      </c>
      <c r="L5" s="30" t="str">
        <f t="shared" ref="L5:L68" si="4">(TEXT(H5,"DDMMYY"))</f>
        <v>000100</v>
      </c>
      <c r="M5" s="59">
        <f>IF(K5=0,0,IF(K5&lt;9,"TOO YOUNG",IF(K5&lt;60,"OK","BIT OLD MAYBE")))</f>
        <v>0</v>
      </c>
      <c r="N5" s="1692"/>
      <c r="O5" s="1692"/>
      <c r="P5" s="1694"/>
      <c r="Q5" s="9"/>
      <c r="R5" s="9"/>
      <c r="S5" s="9"/>
      <c r="T5" s="9"/>
      <c r="U5" s="9"/>
      <c r="V5" s="9"/>
      <c r="W5" s="9"/>
      <c r="X5" s="9"/>
      <c r="Y5" s="9"/>
      <c r="Z5" s="9"/>
      <c r="AA5" s="9"/>
      <c r="AB5" s="9"/>
      <c r="AC5" s="9"/>
      <c r="AD5" s="290">
        <v>2</v>
      </c>
      <c r="AE5" s="74" t="s">
        <v>71</v>
      </c>
      <c r="AF5" s="74" t="s">
        <v>95</v>
      </c>
      <c r="AG5" s="75">
        <v>16</v>
      </c>
      <c r="AH5" s="293">
        <f t="shared" ref="AH5:AJ68" si="5">E5</f>
        <v>0</v>
      </c>
      <c r="AI5" s="293">
        <f t="shared" si="1"/>
        <v>0</v>
      </c>
      <c r="AJ5" s="293">
        <f t="shared" si="1"/>
        <v>0</v>
      </c>
      <c r="AK5" s="293"/>
      <c r="AL5" s="293"/>
      <c r="AM5" s="293"/>
      <c r="AN5" s="293"/>
      <c r="AO5" s="94"/>
    </row>
    <row r="6" spans="1:41" ht="20.45" customHeight="1" x14ac:dyDescent="0.2">
      <c r="A6" s="1697">
        <v>3</v>
      </c>
      <c r="B6" s="1700" t="s">
        <v>34</v>
      </c>
      <c r="C6" s="41"/>
      <c r="D6" s="239">
        <f>'Team 1'!D6</f>
        <v>0</v>
      </c>
      <c r="E6" s="723"/>
      <c r="F6" s="723"/>
      <c r="G6" s="723"/>
      <c r="H6" s="839"/>
      <c r="I6" s="252" t="str">
        <f t="shared" si="2"/>
        <v xml:space="preserve"> </v>
      </c>
      <c r="J6" s="24" t="str">
        <f t="shared" si="3"/>
        <v>,</v>
      </c>
      <c r="K6" s="66">
        <f t="shared" si="0"/>
        <v>0</v>
      </c>
      <c r="L6" s="30" t="str">
        <f t="shared" si="4"/>
        <v>000100</v>
      </c>
      <c r="M6" s="51">
        <f t="shared" ref="M6:M13" si="6">IF(K6=0,0,IF(K6&lt;9,"TOO YOUNG",IF(K6&lt;12,"OK","NOT ELIGIBLE")))</f>
        <v>0</v>
      </c>
      <c r="N6" s="1692"/>
      <c r="O6" s="1692"/>
      <c r="P6" s="1694"/>
      <c r="Q6" s="9"/>
      <c r="R6" s="9"/>
      <c r="S6" s="9"/>
      <c r="T6" s="9"/>
      <c r="U6" s="9"/>
      <c r="V6" s="9"/>
      <c r="W6" s="9"/>
      <c r="X6" s="9"/>
      <c r="Y6" s="9"/>
      <c r="Z6" s="9"/>
      <c r="AA6" s="9"/>
      <c r="AB6" s="9"/>
      <c r="AC6" s="9"/>
      <c r="AD6" s="1683">
        <v>3</v>
      </c>
      <c r="AE6" s="1681" t="s">
        <v>34</v>
      </c>
      <c r="AF6" s="288"/>
      <c r="AG6" s="76"/>
      <c r="AH6" s="293">
        <f t="shared" si="5"/>
        <v>0</v>
      </c>
      <c r="AI6" s="293">
        <f t="shared" si="1"/>
        <v>0</v>
      </c>
      <c r="AJ6" s="293">
        <f t="shared" si="1"/>
        <v>0</v>
      </c>
      <c r="AK6" s="293"/>
      <c r="AL6" s="293"/>
      <c r="AM6" s="293"/>
      <c r="AN6" s="293"/>
      <c r="AO6" s="94"/>
    </row>
    <row r="7" spans="1:41" ht="20.45" customHeight="1" x14ac:dyDescent="0.2">
      <c r="A7" s="1698"/>
      <c r="B7" s="1701"/>
      <c r="C7" s="42"/>
      <c r="D7" s="239">
        <f>'Team 1'!D7</f>
        <v>0</v>
      </c>
      <c r="E7" s="723"/>
      <c r="F7" s="723"/>
      <c r="G7" s="723"/>
      <c r="H7" s="839"/>
      <c r="I7" s="252" t="str">
        <f t="shared" si="2"/>
        <v xml:space="preserve"> </v>
      </c>
      <c r="J7" s="24" t="str">
        <f t="shared" si="3"/>
        <v>,</v>
      </c>
      <c r="K7" s="66">
        <f t="shared" si="0"/>
        <v>0</v>
      </c>
      <c r="L7" s="30" t="str">
        <f t="shared" si="4"/>
        <v>000100</v>
      </c>
      <c r="M7" s="51">
        <f t="shared" si="6"/>
        <v>0</v>
      </c>
      <c r="N7" s="1692"/>
      <c r="O7" s="1692"/>
      <c r="P7" s="1694"/>
      <c r="Q7" s="9"/>
      <c r="R7" s="9"/>
      <c r="S7" s="9"/>
      <c r="T7" s="9"/>
      <c r="U7" s="9"/>
      <c r="V7" s="9"/>
      <c r="W7" s="9"/>
      <c r="X7" s="9"/>
      <c r="Y7" s="9"/>
      <c r="Z7" s="9"/>
      <c r="AA7" s="9"/>
      <c r="AB7" s="9"/>
      <c r="AC7" s="9"/>
      <c r="AD7" s="1683"/>
      <c r="AE7" s="1682"/>
      <c r="AF7" s="289"/>
      <c r="AG7" s="77"/>
      <c r="AH7" s="293">
        <f t="shared" si="5"/>
        <v>0</v>
      </c>
      <c r="AI7" s="293">
        <f t="shared" si="1"/>
        <v>0</v>
      </c>
      <c r="AJ7" s="293">
        <f t="shared" si="1"/>
        <v>0</v>
      </c>
      <c r="AK7" s="293"/>
      <c r="AL7" s="293"/>
      <c r="AM7" s="293"/>
      <c r="AN7" s="293"/>
      <c r="AO7" s="94"/>
    </row>
    <row r="8" spans="1:41" ht="20.45" customHeight="1" x14ac:dyDescent="0.2">
      <c r="A8" s="1698"/>
      <c r="B8" s="1701"/>
      <c r="C8" s="42"/>
      <c r="D8" s="239">
        <f>'Team 1'!D8</f>
        <v>0</v>
      </c>
      <c r="E8" s="723"/>
      <c r="F8" s="723"/>
      <c r="G8" s="723"/>
      <c r="H8" s="839"/>
      <c r="I8" s="252" t="str">
        <f t="shared" si="2"/>
        <v xml:space="preserve"> </v>
      </c>
      <c r="J8" s="24" t="str">
        <f t="shared" si="3"/>
        <v>,</v>
      </c>
      <c r="K8" s="66">
        <f t="shared" si="0"/>
        <v>0</v>
      </c>
      <c r="L8" s="30" t="str">
        <f t="shared" si="4"/>
        <v>000100</v>
      </c>
      <c r="M8" s="51">
        <f t="shared" si="6"/>
        <v>0</v>
      </c>
      <c r="N8" s="1692"/>
      <c r="O8" s="1692"/>
      <c r="P8" s="1694"/>
      <c r="Q8" s="9"/>
      <c r="R8" s="9"/>
      <c r="S8" s="9"/>
      <c r="T8" s="9"/>
      <c r="U8" s="9"/>
      <c r="V8" s="9"/>
      <c r="W8" s="9"/>
      <c r="X8" s="9"/>
      <c r="Y8" s="9"/>
      <c r="Z8" s="9"/>
      <c r="AA8" s="9"/>
      <c r="AB8" s="9"/>
      <c r="AC8" s="9"/>
      <c r="AD8" s="1683"/>
      <c r="AE8" s="1682"/>
      <c r="AF8" s="289"/>
      <c r="AG8" s="77"/>
      <c r="AH8" s="293">
        <f t="shared" si="5"/>
        <v>0</v>
      </c>
      <c r="AI8" s="293">
        <f t="shared" si="1"/>
        <v>0</v>
      </c>
      <c r="AJ8" s="293">
        <f t="shared" si="1"/>
        <v>0</v>
      </c>
      <c r="AK8" s="293"/>
      <c r="AL8" s="293"/>
      <c r="AM8" s="293"/>
      <c r="AN8" s="293"/>
      <c r="AO8" s="94"/>
    </row>
    <row r="9" spans="1:41" ht="20.45" customHeight="1" x14ac:dyDescent="0.2">
      <c r="A9" s="1699"/>
      <c r="B9" s="1701"/>
      <c r="C9" s="42"/>
      <c r="D9" s="239">
        <f>'Team 1'!D9</f>
        <v>0</v>
      </c>
      <c r="E9" s="723"/>
      <c r="F9" s="723"/>
      <c r="G9" s="723"/>
      <c r="H9" s="839"/>
      <c r="I9" s="252" t="str">
        <f t="shared" si="2"/>
        <v xml:space="preserve"> </v>
      </c>
      <c r="J9" s="24" t="str">
        <f t="shared" si="3"/>
        <v>,</v>
      </c>
      <c r="K9" s="66">
        <f t="shared" si="0"/>
        <v>0</v>
      </c>
      <c r="L9" s="30" t="str">
        <f t="shared" si="4"/>
        <v>000100</v>
      </c>
      <c r="M9" s="51">
        <f t="shared" si="6"/>
        <v>0</v>
      </c>
      <c r="N9" s="1692"/>
      <c r="O9" s="1692"/>
      <c r="P9" s="1694"/>
      <c r="Q9" s="9"/>
      <c r="R9" s="9"/>
      <c r="S9" s="9"/>
      <c r="T9" s="9"/>
      <c r="U9" s="9"/>
      <c r="V9" s="9"/>
      <c r="W9" s="9"/>
      <c r="X9" s="9"/>
      <c r="Y9" s="9"/>
      <c r="Z9" s="9"/>
      <c r="AA9" s="9"/>
      <c r="AB9" s="9"/>
      <c r="AC9" s="9"/>
      <c r="AD9" s="1683"/>
      <c r="AE9" s="1682"/>
      <c r="AF9" s="289"/>
      <c r="AG9" s="77"/>
      <c r="AH9" s="293">
        <f t="shared" si="5"/>
        <v>0</v>
      </c>
      <c r="AI9" s="293">
        <f t="shared" si="1"/>
        <v>0</v>
      </c>
      <c r="AJ9" s="293">
        <f t="shared" si="1"/>
        <v>0</v>
      </c>
      <c r="AK9" s="293"/>
      <c r="AL9" s="293"/>
      <c r="AM9" s="293"/>
      <c r="AN9" s="293"/>
      <c r="AO9" s="94"/>
    </row>
    <row r="10" spans="1:41" ht="20.45" customHeight="1" x14ac:dyDescent="0.2">
      <c r="A10" s="1697">
        <v>4</v>
      </c>
      <c r="B10" s="1700" t="s">
        <v>35</v>
      </c>
      <c r="C10" s="41"/>
      <c r="D10" s="239">
        <f>'Team 1'!D10</f>
        <v>0</v>
      </c>
      <c r="E10" s="723"/>
      <c r="F10" s="723"/>
      <c r="G10" s="723"/>
      <c r="H10" s="839"/>
      <c r="I10" s="252" t="str">
        <f t="shared" si="2"/>
        <v xml:space="preserve"> </v>
      </c>
      <c r="J10" s="24" t="str">
        <f t="shared" si="3"/>
        <v>,</v>
      </c>
      <c r="K10" s="66">
        <f t="shared" si="0"/>
        <v>0</v>
      </c>
      <c r="L10" s="30" t="str">
        <f t="shared" si="4"/>
        <v>000100</v>
      </c>
      <c r="M10" s="51">
        <f t="shared" si="6"/>
        <v>0</v>
      </c>
      <c r="N10" s="1692"/>
      <c r="O10" s="1692"/>
      <c r="P10" s="1694"/>
      <c r="Q10" s="9"/>
      <c r="R10" s="9"/>
      <c r="S10" s="9"/>
      <c r="T10" s="9"/>
      <c r="U10" s="9"/>
      <c r="V10" s="9"/>
      <c r="W10" s="9"/>
      <c r="X10" s="9"/>
      <c r="Y10" s="9"/>
      <c r="Z10" s="9"/>
      <c r="AA10" s="9"/>
      <c r="AB10" s="9"/>
      <c r="AC10" s="9"/>
      <c r="AD10" s="1683">
        <v>4</v>
      </c>
      <c r="AE10" s="1681" t="s">
        <v>35</v>
      </c>
      <c r="AF10" s="288"/>
      <c r="AG10" s="76"/>
      <c r="AH10" s="293">
        <f t="shared" si="5"/>
        <v>0</v>
      </c>
      <c r="AI10" s="293">
        <f t="shared" si="1"/>
        <v>0</v>
      </c>
      <c r="AJ10" s="293">
        <f t="shared" si="1"/>
        <v>0</v>
      </c>
      <c r="AK10" s="293"/>
      <c r="AL10" s="293"/>
      <c r="AM10" s="293"/>
      <c r="AN10" s="293"/>
      <c r="AO10" s="94"/>
    </row>
    <row r="11" spans="1:41" ht="20.45" customHeight="1" x14ac:dyDescent="0.2">
      <c r="A11" s="1698"/>
      <c r="B11" s="1701"/>
      <c r="C11" s="42"/>
      <c r="D11" s="239">
        <f>'Team 1'!D11</f>
        <v>0</v>
      </c>
      <c r="E11" s="723"/>
      <c r="F11" s="723"/>
      <c r="G11" s="723"/>
      <c r="H11" s="839"/>
      <c r="I11" s="252" t="str">
        <f t="shared" si="2"/>
        <v xml:space="preserve"> </v>
      </c>
      <c r="J11" s="24" t="str">
        <f t="shared" si="3"/>
        <v>,</v>
      </c>
      <c r="K11" s="66">
        <f t="shared" si="0"/>
        <v>0</v>
      </c>
      <c r="L11" s="30" t="str">
        <f t="shared" si="4"/>
        <v>000100</v>
      </c>
      <c r="M11" s="51">
        <f t="shared" si="6"/>
        <v>0</v>
      </c>
      <c r="N11" s="1692"/>
      <c r="O11" s="1692"/>
      <c r="P11" s="1694"/>
      <c r="Q11" s="9"/>
      <c r="R11" s="9"/>
      <c r="S11" s="9"/>
      <c r="T11" s="9"/>
      <c r="U11" s="9"/>
      <c r="V11" s="9"/>
      <c r="W11" s="9"/>
      <c r="X11" s="9"/>
      <c r="Y11" s="9"/>
      <c r="Z11" s="9"/>
      <c r="AA11" s="9"/>
      <c r="AB11" s="9"/>
      <c r="AC11" s="9"/>
      <c r="AD11" s="1683"/>
      <c r="AE11" s="1682"/>
      <c r="AF11" s="289"/>
      <c r="AG11" s="77"/>
      <c r="AH11" s="293">
        <f t="shared" si="5"/>
        <v>0</v>
      </c>
      <c r="AI11" s="293">
        <f t="shared" si="1"/>
        <v>0</v>
      </c>
      <c r="AJ11" s="293">
        <f t="shared" si="1"/>
        <v>0</v>
      </c>
      <c r="AK11" s="293"/>
      <c r="AL11" s="293"/>
      <c r="AM11" s="293"/>
      <c r="AN11" s="293"/>
      <c r="AO11" s="94"/>
    </row>
    <row r="12" spans="1:41" ht="20.45" customHeight="1" x14ac:dyDescent="0.2">
      <c r="A12" s="1698"/>
      <c r="B12" s="1701"/>
      <c r="C12" s="42"/>
      <c r="D12" s="239">
        <f>'Team 1'!D12</f>
        <v>0</v>
      </c>
      <c r="E12" s="723"/>
      <c r="F12" s="723"/>
      <c r="G12" s="723"/>
      <c r="H12" s="839"/>
      <c r="I12" s="252" t="str">
        <f t="shared" si="2"/>
        <v xml:space="preserve"> </v>
      </c>
      <c r="J12" s="24" t="str">
        <f t="shared" si="3"/>
        <v>,</v>
      </c>
      <c r="K12" s="66">
        <f t="shared" si="0"/>
        <v>0</v>
      </c>
      <c r="L12" s="30" t="str">
        <f t="shared" si="4"/>
        <v>000100</v>
      </c>
      <c r="M12" s="51">
        <f t="shared" si="6"/>
        <v>0</v>
      </c>
      <c r="N12" s="1692"/>
      <c r="O12" s="1692"/>
      <c r="P12" s="1694"/>
      <c r="Q12" s="9"/>
      <c r="R12" s="9"/>
      <c r="S12" s="9"/>
      <c r="T12" s="9"/>
      <c r="U12" s="9"/>
      <c r="V12" s="9"/>
      <c r="W12" s="9"/>
      <c r="X12" s="9"/>
      <c r="Y12" s="9"/>
      <c r="Z12" s="9"/>
      <c r="AA12" s="9"/>
      <c r="AB12" s="9"/>
      <c r="AC12" s="9"/>
      <c r="AD12" s="1683"/>
      <c r="AE12" s="1682"/>
      <c r="AF12" s="289"/>
      <c r="AG12" s="77"/>
      <c r="AH12" s="293">
        <f t="shared" si="5"/>
        <v>0</v>
      </c>
      <c r="AI12" s="293">
        <f t="shared" si="1"/>
        <v>0</v>
      </c>
      <c r="AJ12" s="293">
        <f t="shared" si="1"/>
        <v>0</v>
      </c>
      <c r="AK12" s="293"/>
      <c r="AL12" s="293"/>
      <c r="AM12" s="293"/>
      <c r="AN12" s="293"/>
      <c r="AO12" s="94"/>
    </row>
    <row r="13" spans="1:41" ht="20.45" customHeight="1" x14ac:dyDescent="0.2">
      <c r="A13" s="1699"/>
      <c r="B13" s="1701"/>
      <c r="C13" s="42"/>
      <c r="D13" s="239">
        <f>'Team 1'!D13</f>
        <v>0</v>
      </c>
      <c r="E13" s="723"/>
      <c r="F13" s="723"/>
      <c r="G13" s="723"/>
      <c r="H13" s="839"/>
      <c r="I13" s="252" t="str">
        <f t="shared" si="2"/>
        <v xml:space="preserve"> </v>
      </c>
      <c r="J13" s="24" t="str">
        <f t="shared" si="3"/>
        <v>,</v>
      </c>
      <c r="K13" s="66">
        <f t="shared" si="0"/>
        <v>0</v>
      </c>
      <c r="L13" s="30" t="str">
        <f t="shared" si="4"/>
        <v>000100</v>
      </c>
      <c r="M13" s="51">
        <f t="shared" si="6"/>
        <v>0</v>
      </c>
      <c r="N13" s="1692"/>
      <c r="O13" s="1692"/>
      <c r="P13" s="1694"/>
      <c r="Q13" s="9"/>
      <c r="R13" s="9"/>
      <c r="S13" s="9"/>
      <c r="T13" s="9"/>
      <c r="U13" s="9"/>
      <c r="V13" s="9"/>
      <c r="W13" s="9"/>
      <c r="X13" s="9"/>
      <c r="Y13" s="9"/>
      <c r="Z13" s="9"/>
      <c r="AA13" s="9"/>
      <c r="AB13" s="9"/>
      <c r="AC13" s="9"/>
      <c r="AD13" s="1683"/>
      <c r="AE13" s="1682"/>
      <c r="AF13" s="289"/>
      <c r="AG13" s="77"/>
      <c r="AH13" s="293">
        <f t="shared" si="5"/>
        <v>0</v>
      </c>
      <c r="AI13" s="293">
        <f t="shared" si="1"/>
        <v>0</v>
      </c>
      <c r="AJ13" s="293">
        <f t="shared" si="1"/>
        <v>0</v>
      </c>
      <c r="AK13" s="293"/>
      <c r="AL13" s="293"/>
      <c r="AM13" s="293"/>
      <c r="AN13" s="293"/>
      <c r="AO13" s="94"/>
    </row>
    <row r="14" spans="1:41" ht="20.45" customHeight="1" x14ac:dyDescent="0.2">
      <c r="A14" s="1706">
        <v>5</v>
      </c>
      <c r="B14" s="1717" t="s">
        <v>46</v>
      </c>
      <c r="C14" s="44"/>
      <c r="D14" s="239">
        <f>'Team 1'!D14</f>
        <v>0</v>
      </c>
      <c r="E14" s="723"/>
      <c r="F14" s="723"/>
      <c r="G14" s="723"/>
      <c r="H14" s="839"/>
      <c r="I14" s="252" t="str">
        <f t="shared" si="2"/>
        <v xml:space="preserve"> </v>
      </c>
      <c r="J14" s="24" t="str">
        <f t="shared" si="3"/>
        <v>,</v>
      </c>
      <c r="K14" s="66">
        <f t="shared" si="0"/>
        <v>0</v>
      </c>
      <c r="L14" s="30" t="str">
        <f t="shared" si="4"/>
        <v>000100</v>
      </c>
      <c r="M14" s="51">
        <f t="shared" ref="M14:M21" si="7">IF(K14=0,0,IF(K14&lt;9,"TOO YOUNG",IF(K14&lt;14,"OK","NOT ELIGIBLE")))</f>
        <v>0</v>
      </c>
      <c r="N14" s="1692"/>
      <c r="O14" s="1692"/>
      <c r="P14" s="1694"/>
      <c r="Q14" s="9"/>
      <c r="R14" s="9"/>
      <c r="S14" s="9"/>
      <c r="T14" s="9"/>
      <c r="U14" s="9"/>
      <c r="V14" s="9"/>
      <c r="W14" s="9"/>
      <c r="X14" s="9"/>
      <c r="Y14" s="9"/>
      <c r="Z14" s="9"/>
      <c r="AA14" s="9"/>
      <c r="AB14" s="9"/>
      <c r="AC14" s="9"/>
      <c r="AD14" s="1683">
        <v>5</v>
      </c>
      <c r="AE14" s="1681" t="s">
        <v>46</v>
      </c>
      <c r="AF14" s="288"/>
      <c r="AG14" s="76"/>
      <c r="AH14" s="293">
        <f t="shared" si="5"/>
        <v>0</v>
      </c>
      <c r="AI14" s="293">
        <f t="shared" si="1"/>
        <v>0</v>
      </c>
      <c r="AJ14" s="293">
        <f t="shared" si="1"/>
        <v>0</v>
      </c>
      <c r="AK14" s="293"/>
      <c r="AL14" s="293"/>
      <c r="AM14" s="293"/>
      <c r="AN14" s="293"/>
      <c r="AO14" s="94"/>
    </row>
    <row r="15" spans="1:41" ht="20.45" customHeight="1" x14ac:dyDescent="0.2">
      <c r="A15" s="1707"/>
      <c r="B15" s="1718"/>
      <c r="C15" s="45"/>
      <c r="D15" s="239">
        <f>'Team 1'!D15</f>
        <v>0</v>
      </c>
      <c r="E15" s="723"/>
      <c r="F15" s="723"/>
      <c r="G15" s="723"/>
      <c r="H15" s="839"/>
      <c r="I15" s="252" t="str">
        <f t="shared" si="2"/>
        <v xml:space="preserve"> </v>
      </c>
      <c r="J15" s="24" t="str">
        <f t="shared" si="3"/>
        <v>,</v>
      </c>
      <c r="K15" s="66">
        <f t="shared" si="0"/>
        <v>0</v>
      </c>
      <c r="L15" s="30" t="str">
        <f t="shared" si="4"/>
        <v>000100</v>
      </c>
      <c r="M15" s="51">
        <f t="shared" si="7"/>
        <v>0</v>
      </c>
      <c r="N15" s="1692"/>
      <c r="O15" s="1692"/>
      <c r="P15" s="1694"/>
      <c r="Q15" s="9"/>
      <c r="R15" s="9"/>
      <c r="S15" s="9"/>
      <c r="T15" s="9"/>
      <c r="U15" s="9"/>
      <c r="V15" s="9"/>
      <c r="W15" s="9"/>
      <c r="X15" s="9"/>
      <c r="Y15" s="9"/>
      <c r="Z15" s="9"/>
      <c r="AA15" s="9"/>
      <c r="AB15" s="9"/>
      <c r="AC15" s="9"/>
      <c r="AD15" s="1683"/>
      <c r="AE15" s="1682"/>
      <c r="AF15" s="289"/>
      <c r="AG15" s="77"/>
      <c r="AH15" s="293">
        <f t="shared" si="5"/>
        <v>0</v>
      </c>
      <c r="AI15" s="293">
        <f t="shared" si="1"/>
        <v>0</v>
      </c>
      <c r="AJ15" s="293">
        <f t="shared" si="1"/>
        <v>0</v>
      </c>
      <c r="AK15" s="293"/>
      <c r="AL15" s="293"/>
      <c r="AM15" s="293"/>
      <c r="AN15" s="293"/>
      <c r="AO15" s="94"/>
    </row>
    <row r="16" spans="1:41" ht="20.45" customHeight="1" x14ac:dyDescent="0.2">
      <c r="A16" s="1707"/>
      <c r="B16" s="1718"/>
      <c r="C16" s="45"/>
      <c r="D16" s="239">
        <f>'Team 1'!D16</f>
        <v>0</v>
      </c>
      <c r="E16" s="723"/>
      <c r="F16" s="723"/>
      <c r="G16" s="723"/>
      <c r="H16" s="839"/>
      <c r="I16" s="252" t="str">
        <f t="shared" si="2"/>
        <v xml:space="preserve"> </v>
      </c>
      <c r="J16" s="24" t="str">
        <f t="shared" si="3"/>
        <v>,</v>
      </c>
      <c r="K16" s="66">
        <f t="shared" si="0"/>
        <v>0</v>
      </c>
      <c r="L16" s="30" t="str">
        <f t="shared" si="4"/>
        <v>000100</v>
      </c>
      <c r="M16" s="51">
        <f t="shared" si="7"/>
        <v>0</v>
      </c>
      <c r="N16" s="1692"/>
      <c r="O16" s="1692"/>
      <c r="P16" s="1694"/>
      <c r="Q16" s="9"/>
      <c r="R16" s="9"/>
      <c r="S16" s="9"/>
      <c r="T16" s="9"/>
      <c r="U16" s="9"/>
      <c r="V16" s="9"/>
      <c r="W16" s="9"/>
      <c r="X16" s="9"/>
      <c r="Y16" s="9"/>
      <c r="Z16" s="9"/>
      <c r="AA16" s="9"/>
      <c r="AB16" s="9"/>
      <c r="AC16" s="9"/>
      <c r="AD16" s="1683"/>
      <c r="AE16" s="1682"/>
      <c r="AF16" s="289"/>
      <c r="AG16" s="77"/>
      <c r="AH16" s="293">
        <f t="shared" si="5"/>
        <v>0</v>
      </c>
      <c r="AI16" s="293">
        <f t="shared" si="1"/>
        <v>0</v>
      </c>
      <c r="AJ16" s="293">
        <f t="shared" si="1"/>
        <v>0</v>
      </c>
      <c r="AK16" s="293"/>
      <c r="AL16" s="293"/>
      <c r="AM16" s="293"/>
      <c r="AN16" s="293"/>
      <c r="AO16" s="94"/>
    </row>
    <row r="17" spans="1:41" ht="20.45" customHeight="1" thickBot="1" x14ac:dyDescent="0.25">
      <c r="A17" s="1708"/>
      <c r="B17" s="1718"/>
      <c r="C17" s="45"/>
      <c r="D17" s="239">
        <f>'Team 1'!D17</f>
        <v>0</v>
      </c>
      <c r="E17" s="723"/>
      <c r="F17" s="723"/>
      <c r="G17" s="723"/>
      <c r="H17" s="839"/>
      <c r="I17" s="252" t="str">
        <f t="shared" si="2"/>
        <v xml:space="preserve"> </v>
      </c>
      <c r="J17" s="24" t="str">
        <f t="shared" si="3"/>
        <v>,</v>
      </c>
      <c r="K17" s="66">
        <f t="shared" si="0"/>
        <v>0</v>
      </c>
      <c r="L17" s="30" t="str">
        <f t="shared" si="4"/>
        <v>000100</v>
      </c>
      <c r="M17" s="51">
        <f t="shared" si="7"/>
        <v>0</v>
      </c>
      <c r="N17" s="1693"/>
      <c r="O17" s="1693"/>
      <c r="P17" s="1694"/>
      <c r="Q17" s="9"/>
      <c r="R17" s="9"/>
      <c r="S17" s="9"/>
      <c r="T17" s="9"/>
      <c r="U17" s="9"/>
      <c r="V17" s="9"/>
      <c r="W17" s="9"/>
      <c r="X17" s="9"/>
      <c r="Y17" s="9"/>
      <c r="Z17" s="9"/>
      <c r="AA17" s="9"/>
      <c r="AB17" s="9"/>
      <c r="AC17" s="9"/>
      <c r="AD17" s="1683"/>
      <c r="AE17" s="1682"/>
      <c r="AF17" s="289"/>
      <c r="AG17" s="77"/>
      <c r="AH17" s="293">
        <f t="shared" si="5"/>
        <v>0</v>
      </c>
      <c r="AI17" s="293">
        <f t="shared" si="1"/>
        <v>0</v>
      </c>
      <c r="AJ17" s="293">
        <f t="shared" si="1"/>
        <v>0</v>
      </c>
      <c r="AK17" s="293"/>
      <c r="AL17" s="293"/>
      <c r="AM17" s="293"/>
      <c r="AN17" s="293"/>
      <c r="AO17" s="94"/>
    </row>
    <row r="18" spans="1:41" ht="20.45" customHeight="1" thickTop="1" x14ac:dyDescent="0.2">
      <c r="A18" s="1706">
        <v>6</v>
      </c>
      <c r="B18" s="1717" t="s">
        <v>47</v>
      </c>
      <c r="C18" s="44"/>
      <c r="D18" s="239">
        <f>'Team 1'!D18</f>
        <v>0</v>
      </c>
      <c r="E18" s="723"/>
      <c r="F18" s="723"/>
      <c r="G18" s="723"/>
      <c r="H18" s="839"/>
      <c r="I18" s="252" t="str">
        <f t="shared" si="2"/>
        <v xml:space="preserve"> </v>
      </c>
      <c r="J18" s="24" t="str">
        <f t="shared" si="3"/>
        <v>,</v>
      </c>
      <c r="K18" s="66">
        <f t="shared" si="0"/>
        <v>0</v>
      </c>
      <c r="L18" s="30" t="str">
        <f t="shared" si="4"/>
        <v>000100</v>
      </c>
      <c r="M18" s="51">
        <f t="shared" si="7"/>
        <v>0</v>
      </c>
      <c r="N18" s="1675" t="s">
        <v>2753</v>
      </c>
      <c r="O18" s="1678" t="s">
        <v>2754</v>
      </c>
      <c r="P18" s="1684" t="s">
        <v>2834</v>
      </c>
      <c r="Q18" s="9"/>
      <c r="R18" s="9"/>
      <c r="S18" s="9"/>
      <c r="T18" s="9"/>
      <c r="U18" s="9"/>
      <c r="V18" s="9"/>
      <c r="W18" s="9"/>
      <c r="X18" s="9"/>
      <c r="Y18" s="9"/>
      <c r="Z18" s="9"/>
      <c r="AA18" s="9"/>
      <c r="AB18" s="9"/>
      <c r="AC18" s="9"/>
      <c r="AD18" s="1683">
        <v>6</v>
      </c>
      <c r="AE18" s="1681" t="s">
        <v>47</v>
      </c>
      <c r="AF18" s="288"/>
      <c r="AG18" s="76"/>
      <c r="AH18" s="293">
        <f t="shared" si="5"/>
        <v>0</v>
      </c>
      <c r="AI18" s="293">
        <f t="shared" si="1"/>
        <v>0</v>
      </c>
      <c r="AJ18" s="293">
        <f t="shared" si="1"/>
        <v>0</v>
      </c>
      <c r="AK18" s="293"/>
      <c r="AL18" s="293"/>
      <c r="AM18" s="293"/>
      <c r="AN18" s="293"/>
      <c r="AO18" s="94"/>
    </row>
    <row r="19" spans="1:41" ht="20.45" customHeight="1" x14ac:dyDescent="0.2">
      <c r="A19" s="1707"/>
      <c r="B19" s="1718"/>
      <c r="C19" s="45"/>
      <c r="D19" s="239">
        <f>'Team 1'!D19</f>
        <v>0</v>
      </c>
      <c r="E19" s="723"/>
      <c r="F19" s="723"/>
      <c r="G19" s="723"/>
      <c r="H19" s="839"/>
      <c r="I19" s="252" t="str">
        <f t="shared" si="2"/>
        <v xml:space="preserve"> </v>
      </c>
      <c r="J19" s="24" t="str">
        <f t="shared" si="3"/>
        <v>,</v>
      </c>
      <c r="K19" s="66">
        <f t="shared" si="0"/>
        <v>0</v>
      </c>
      <c r="L19" s="30" t="str">
        <f t="shared" si="4"/>
        <v>000100</v>
      </c>
      <c r="M19" s="51">
        <f t="shared" si="7"/>
        <v>0</v>
      </c>
      <c r="N19" s="1676"/>
      <c r="O19" s="1679"/>
      <c r="P19" s="1684"/>
      <c r="Q19" s="9"/>
      <c r="R19" s="9"/>
      <c r="S19" s="9"/>
      <c r="T19" s="9"/>
      <c r="U19" s="9"/>
      <c r="V19" s="9"/>
      <c r="W19" s="9"/>
      <c r="X19" s="9"/>
      <c r="Y19" s="9"/>
      <c r="Z19" s="9"/>
      <c r="AA19" s="9"/>
      <c r="AB19" s="9"/>
      <c r="AC19" s="9"/>
      <c r="AD19" s="1683"/>
      <c r="AE19" s="1682"/>
      <c r="AF19" s="289"/>
      <c r="AG19" s="77"/>
      <c r="AH19" s="293">
        <f t="shared" si="5"/>
        <v>0</v>
      </c>
      <c r="AI19" s="293">
        <f t="shared" si="1"/>
        <v>0</v>
      </c>
      <c r="AJ19" s="293">
        <f t="shared" si="1"/>
        <v>0</v>
      </c>
      <c r="AK19" s="293"/>
      <c r="AL19" s="293"/>
      <c r="AM19" s="293"/>
      <c r="AN19" s="293"/>
      <c r="AO19" s="94"/>
    </row>
    <row r="20" spans="1:41" ht="20.45" customHeight="1" x14ac:dyDescent="0.2">
      <c r="A20" s="1707"/>
      <c r="B20" s="1718"/>
      <c r="C20" s="45"/>
      <c r="D20" s="239">
        <f>'Team 1'!D20</f>
        <v>0</v>
      </c>
      <c r="E20" s="723"/>
      <c r="F20" s="723"/>
      <c r="G20" s="723"/>
      <c r="H20" s="839"/>
      <c r="I20" s="252" t="str">
        <f t="shared" si="2"/>
        <v xml:space="preserve"> </v>
      </c>
      <c r="J20" s="24" t="str">
        <f t="shared" si="3"/>
        <v>,</v>
      </c>
      <c r="K20" s="66">
        <f t="shared" si="0"/>
        <v>0</v>
      </c>
      <c r="L20" s="30" t="str">
        <f t="shared" si="4"/>
        <v>000100</v>
      </c>
      <c r="M20" s="51">
        <f t="shared" si="7"/>
        <v>0</v>
      </c>
      <c r="N20" s="1676"/>
      <c r="O20" s="1679"/>
      <c r="P20" s="1684"/>
      <c r="Q20" s="9"/>
      <c r="R20" s="9"/>
      <c r="S20" s="9"/>
      <c r="T20" s="9"/>
      <c r="U20" s="9"/>
      <c r="V20" s="9"/>
      <c r="W20" s="9"/>
      <c r="X20" s="9"/>
      <c r="Y20" s="9"/>
      <c r="Z20" s="9"/>
      <c r="AA20" s="9"/>
      <c r="AB20" s="9"/>
      <c r="AC20" s="9"/>
      <c r="AD20" s="1683"/>
      <c r="AE20" s="1682"/>
      <c r="AF20" s="289"/>
      <c r="AG20" s="77"/>
      <c r="AH20" s="293">
        <f t="shared" si="5"/>
        <v>0</v>
      </c>
      <c r="AI20" s="293">
        <f t="shared" si="5"/>
        <v>0</v>
      </c>
      <c r="AJ20" s="293">
        <f t="shared" si="5"/>
        <v>0</v>
      </c>
      <c r="AK20" s="293"/>
      <c r="AL20" s="293"/>
      <c r="AM20" s="293"/>
      <c r="AN20" s="293"/>
      <c r="AO20" s="94"/>
    </row>
    <row r="21" spans="1:41" ht="20.45" customHeight="1" thickBot="1" x14ac:dyDescent="0.25">
      <c r="A21" s="1708"/>
      <c r="B21" s="1718"/>
      <c r="C21" s="45"/>
      <c r="D21" s="239">
        <f>'Team 1'!D21</f>
        <v>0</v>
      </c>
      <c r="E21" s="723"/>
      <c r="F21" s="723"/>
      <c r="G21" s="723"/>
      <c r="H21" s="839"/>
      <c r="I21" s="252" t="str">
        <f t="shared" si="2"/>
        <v xml:space="preserve"> </v>
      </c>
      <c r="J21" s="24" t="str">
        <f t="shared" si="3"/>
        <v>,</v>
      </c>
      <c r="K21" s="66">
        <f t="shared" si="0"/>
        <v>0</v>
      </c>
      <c r="L21" s="30" t="str">
        <f t="shared" si="4"/>
        <v>000100</v>
      </c>
      <c r="M21" s="51">
        <f t="shared" si="7"/>
        <v>0</v>
      </c>
      <c r="N21" s="1677"/>
      <c r="O21" s="1680"/>
      <c r="P21" s="1684"/>
      <c r="Q21" s="9"/>
      <c r="R21" s="9"/>
      <c r="S21" s="9"/>
      <c r="T21" s="9"/>
      <c r="U21" s="9"/>
      <c r="V21" s="9"/>
      <c r="W21" s="9"/>
      <c r="X21" s="9"/>
      <c r="Y21" s="9"/>
      <c r="Z21" s="9"/>
      <c r="AA21" s="9"/>
      <c r="AB21" s="9"/>
      <c r="AC21" s="9"/>
      <c r="AD21" s="1683"/>
      <c r="AE21" s="1682"/>
      <c r="AF21" s="289"/>
      <c r="AG21" s="77"/>
      <c r="AH21" s="293">
        <f t="shared" si="5"/>
        <v>0</v>
      </c>
      <c r="AI21" s="293">
        <f t="shared" si="5"/>
        <v>0</v>
      </c>
      <c r="AJ21" s="293">
        <f t="shared" si="5"/>
        <v>0</v>
      </c>
      <c r="AK21" s="293"/>
      <c r="AL21" s="293"/>
      <c r="AM21" s="293"/>
      <c r="AN21" s="293"/>
      <c r="AO21" s="94"/>
    </row>
    <row r="22" spans="1:41" ht="20.45" customHeight="1" thickTop="1" x14ac:dyDescent="0.2">
      <c r="A22" s="1719">
        <v>7</v>
      </c>
      <c r="B22" s="1715" t="s">
        <v>58</v>
      </c>
      <c r="C22" s="46"/>
      <c r="D22" s="239">
        <f>'Team 1'!D22</f>
        <v>0</v>
      </c>
      <c r="E22" s="723"/>
      <c r="F22" s="723"/>
      <c r="G22" s="723"/>
      <c r="H22" s="839"/>
      <c r="I22" s="252" t="str">
        <f t="shared" si="2"/>
        <v xml:space="preserve"> </v>
      </c>
      <c r="J22" s="24" t="str">
        <f t="shared" si="3"/>
        <v>,</v>
      </c>
      <c r="K22" s="66">
        <f t="shared" si="0"/>
        <v>0</v>
      </c>
      <c r="L22" s="30" t="str">
        <f t="shared" si="4"/>
        <v>000100</v>
      </c>
      <c r="M22" s="51">
        <f t="shared" ref="M22:M29" si="8">IF(K22=0,0,IF(K22&lt;9,"TOO YOUNG",IF(K22&lt;16,"OK","NOT ELIGIBLE")))</f>
        <v>0</v>
      </c>
      <c r="N22" s="1728" t="str">
        <f>'Gala Setup'!S4</f>
        <v>NASL.2018</v>
      </c>
      <c r="O22" s="1728"/>
      <c r="P22" s="1728"/>
      <c r="Q22" s="9"/>
      <c r="R22" s="9"/>
      <c r="S22" s="9"/>
      <c r="T22" s="9"/>
      <c r="U22" s="9"/>
      <c r="V22" s="9"/>
      <c r="W22" s="9"/>
      <c r="X22" s="9"/>
      <c r="Y22" s="9"/>
      <c r="Z22" s="9"/>
      <c r="AA22" s="9"/>
      <c r="AB22" s="9"/>
      <c r="AC22" s="9"/>
      <c r="AD22" s="1683">
        <v>7</v>
      </c>
      <c r="AE22" s="1681" t="s">
        <v>58</v>
      </c>
      <c r="AF22" s="288"/>
      <c r="AG22" s="76"/>
      <c r="AH22" s="293">
        <f t="shared" si="5"/>
        <v>0</v>
      </c>
      <c r="AI22" s="293">
        <f t="shared" si="5"/>
        <v>0</v>
      </c>
      <c r="AJ22" s="293">
        <f t="shared" si="5"/>
        <v>0</v>
      </c>
      <c r="AK22" s="293"/>
      <c r="AL22" s="293"/>
      <c r="AM22" s="293"/>
      <c r="AN22" s="293"/>
      <c r="AO22" s="94"/>
    </row>
    <row r="23" spans="1:41" ht="20.45" customHeight="1" x14ac:dyDescent="0.2">
      <c r="A23" s="1720"/>
      <c r="B23" s="1716"/>
      <c r="C23" s="43"/>
      <c r="D23" s="239">
        <f>'Team 1'!D23</f>
        <v>0</v>
      </c>
      <c r="E23" s="723"/>
      <c r="F23" s="723"/>
      <c r="G23" s="723"/>
      <c r="H23" s="839"/>
      <c r="I23" s="252" t="str">
        <f t="shared" si="2"/>
        <v xml:space="preserve"> </v>
      </c>
      <c r="J23" s="24" t="str">
        <f t="shared" si="3"/>
        <v>,</v>
      </c>
      <c r="K23" s="66">
        <f t="shared" si="0"/>
        <v>0</v>
      </c>
      <c r="L23" s="30" t="str">
        <f t="shared" si="4"/>
        <v>000100</v>
      </c>
      <c r="M23" s="51">
        <f t="shared" si="8"/>
        <v>0</v>
      </c>
      <c r="N23" s="1728"/>
      <c r="O23" s="1728"/>
      <c r="P23" s="1728"/>
      <c r="Q23" s="9"/>
      <c r="R23" s="9"/>
      <c r="S23" s="9"/>
      <c r="T23" s="9"/>
      <c r="U23" s="9"/>
      <c r="V23" s="9"/>
      <c r="W23" s="9"/>
      <c r="X23" s="9"/>
      <c r="Y23" s="9"/>
      <c r="Z23" s="9"/>
      <c r="AA23" s="9"/>
      <c r="AB23" s="9"/>
      <c r="AC23" s="9"/>
      <c r="AD23" s="1683"/>
      <c r="AE23" s="1682"/>
      <c r="AF23" s="289"/>
      <c r="AG23" s="77"/>
      <c r="AH23" s="293">
        <f t="shared" si="5"/>
        <v>0</v>
      </c>
      <c r="AI23" s="293">
        <f t="shared" si="5"/>
        <v>0</v>
      </c>
      <c r="AJ23" s="293">
        <f t="shared" si="5"/>
        <v>0</v>
      </c>
      <c r="AK23" s="293"/>
      <c r="AL23" s="293"/>
      <c r="AM23" s="293"/>
      <c r="AN23" s="293"/>
      <c r="AO23" s="94"/>
    </row>
    <row r="24" spans="1:41" ht="20.45" customHeight="1" x14ac:dyDescent="0.2">
      <c r="A24" s="1720"/>
      <c r="B24" s="1716"/>
      <c r="C24" s="43"/>
      <c r="D24" s="239">
        <f>'Team 1'!D24</f>
        <v>0</v>
      </c>
      <c r="E24" s="723"/>
      <c r="F24" s="723"/>
      <c r="G24" s="723"/>
      <c r="H24" s="839"/>
      <c r="I24" s="252" t="str">
        <f t="shared" si="2"/>
        <v xml:space="preserve"> </v>
      </c>
      <c r="J24" s="24" t="str">
        <f t="shared" si="3"/>
        <v>,</v>
      </c>
      <c r="K24" s="66">
        <f t="shared" si="0"/>
        <v>0</v>
      </c>
      <c r="L24" s="30" t="str">
        <f t="shared" si="4"/>
        <v>000100</v>
      </c>
      <c r="M24" s="51">
        <f t="shared" si="8"/>
        <v>0</v>
      </c>
      <c r="N24" s="384"/>
      <c r="O24" s="94"/>
      <c r="P24" s="94"/>
      <c r="Q24" s="9"/>
      <c r="R24" s="9"/>
      <c r="S24" s="9"/>
      <c r="T24" s="9"/>
      <c r="U24" s="9"/>
      <c r="V24" s="9"/>
      <c r="W24" s="9"/>
      <c r="X24" s="9"/>
      <c r="Y24" s="9"/>
      <c r="Z24" s="9"/>
      <c r="AA24" s="9"/>
      <c r="AB24" s="9"/>
      <c r="AC24" s="9"/>
      <c r="AD24" s="1683"/>
      <c r="AE24" s="1682"/>
      <c r="AF24" s="289"/>
      <c r="AG24" s="77"/>
      <c r="AH24" s="293">
        <f t="shared" si="5"/>
        <v>0</v>
      </c>
      <c r="AI24" s="293">
        <f t="shared" si="5"/>
        <v>0</v>
      </c>
      <c r="AJ24" s="293">
        <f t="shared" si="5"/>
        <v>0</v>
      </c>
      <c r="AK24" s="293"/>
      <c r="AL24" s="293"/>
      <c r="AM24" s="293"/>
      <c r="AN24" s="293"/>
      <c r="AO24" s="94"/>
    </row>
    <row r="25" spans="1:41" ht="20.45" customHeight="1" x14ac:dyDescent="0.2">
      <c r="A25" s="1721"/>
      <c r="B25" s="1716"/>
      <c r="C25" s="43"/>
      <c r="D25" s="239">
        <f>'Team 1'!D25</f>
        <v>0</v>
      </c>
      <c r="E25" s="723"/>
      <c r="F25" s="723"/>
      <c r="G25" s="723"/>
      <c r="H25" s="839"/>
      <c r="I25" s="252" t="str">
        <f t="shared" si="2"/>
        <v xml:space="preserve"> </v>
      </c>
      <c r="J25" s="24" t="str">
        <f t="shared" si="3"/>
        <v>,</v>
      </c>
      <c r="K25" s="66">
        <f t="shared" si="0"/>
        <v>0</v>
      </c>
      <c r="L25" s="30" t="str">
        <f t="shared" si="4"/>
        <v>000100</v>
      </c>
      <c r="M25" s="51">
        <f t="shared" si="8"/>
        <v>0</v>
      </c>
      <c r="N25" s="384"/>
      <c r="O25" s="94"/>
      <c r="P25" s="94"/>
      <c r="Q25" s="9"/>
      <c r="R25" s="9"/>
      <c r="S25" s="9"/>
      <c r="T25" s="9"/>
      <c r="U25" s="9"/>
      <c r="V25" s="9"/>
      <c r="W25" s="9"/>
      <c r="X25" s="9"/>
      <c r="Y25" s="9"/>
      <c r="Z25" s="9"/>
      <c r="AA25" s="9"/>
      <c r="AB25" s="9"/>
      <c r="AC25" s="9"/>
      <c r="AD25" s="1683"/>
      <c r="AE25" s="1682"/>
      <c r="AF25" s="289"/>
      <c r="AG25" s="77"/>
      <c r="AH25" s="293">
        <f t="shared" si="5"/>
        <v>0</v>
      </c>
      <c r="AI25" s="293">
        <f t="shared" si="5"/>
        <v>0</v>
      </c>
      <c r="AJ25" s="293">
        <f t="shared" si="5"/>
        <v>0</v>
      </c>
      <c r="AK25" s="293"/>
      <c r="AL25" s="293"/>
      <c r="AM25" s="293"/>
      <c r="AN25" s="293"/>
      <c r="AO25" s="94"/>
    </row>
    <row r="26" spans="1:41" ht="20.45" customHeight="1" x14ac:dyDescent="0.2">
      <c r="A26" s="1719">
        <v>8</v>
      </c>
      <c r="B26" s="1715" t="s">
        <v>59</v>
      </c>
      <c r="C26" s="46"/>
      <c r="D26" s="239">
        <f>'Team 1'!D26</f>
        <v>0</v>
      </c>
      <c r="E26" s="723"/>
      <c r="F26" s="723"/>
      <c r="G26" s="723"/>
      <c r="H26" s="839"/>
      <c r="I26" s="252" t="str">
        <f t="shared" si="2"/>
        <v xml:space="preserve"> </v>
      </c>
      <c r="J26" s="24" t="str">
        <f t="shared" si="3"/>
        <v>,</v>
      </c>
      <c r="K26" s="66">
        <f t="shared" si="0"/>
        <v>0</v>
      </c>
      <c r="L26" s="30" t="str">
        <f t="shared" si="4"/>
        <v>000100</v>
      </c>
      <c r="M26" s="50">
        <f t="shared" si="8"/>
        <v>0</v>
      </c>
      <c r="N26" s="21"/>
      <c r="O26" s="94"/>
      <c r="P26" s="94"/>
      <c r="Q26" s="9"/>
      <c r="R26" s="9"/>
      <c r="S26" s="9"/>
      <c r="T26" s="9"/>
      <c r="U26" s="9"/>
      <c r="V26" s="9"/>
      <c r="W26" s="9"/>
      <c r="X26" s="9"/>
      <c r="Y26" s="9"/>
      <c r="Z26" s="9"/>
      <c r="AA26" s="9"/>
      <c r="AB26" s="9"/>
      <c r="AC26" s="9"/>
      <c r="AD26" s="1683">
        <v>8</v>
      </c>
      <c r="AE26" s="1681" t="s">
        <v>59</v>
      </c>
      <c r="AF26" s="288"/>
      <c r="AG26" s="76"/>
      <c r="AH26" s="293">
        <f t="shared" si="5"/>
        <v>0</v>
      </c>
      <c r="AI26" s="293">
        <f t="shared" si="5"/>
        <v>0</v>
      </c>
      <c r="AJ26" s="293">
        <f t="shared" si="5"/>
        <v>0</v>
      </c>
      <c r="AK26" s="293"/>
      <c r="AL26" s="293"/>
      <c r="AM26" s="293"/>
      <c r="AN26" s="293"/>
      <c r="AO26" s="94"/>
    </row>
    <row r="27" spans="1:41" ht="20.45" customHeight="1" x14ac:dyDescent="0.2">
      <c r="A27" s="1720"/>
      <c r="B27" s="1716"/>
      <c r="C27" s="43"/>
      <c r="D27" s="239">
        <f>'Team 1'!D27</f>
        <v>0</v>
      </c>
      <c r="E27" s="723"/>
      <c r="F27" s="723"/>
      <c r="G27" s="723"/>
      <c r="H27" s="839"/>
      <c r="I27" s="252" t="str">
        <f t="shared" si="2"/>
        <v xml:space="preserve"> </v>
      </c>
      <c r="J27" s="24" t="str">
        <f t="shared" si="3"/>
        <v>,</v>
      </c>
      <c r="K27" s="66">
        <f t="shared" si="0"/>
        <v>0</v>
      </c>
      <c r="L27" s="30" t="str">
        <f t="shared" si="4"/>
        <v>000100</v>
      </c>
      <c r="M27" s="50">
        <f t="shared" si="8"/>
        <v>0</v>
      </c>
      <c r="N27" s="21"/>
      <c r="O27" s="94"/>
      <c r="P27" s="94"/>
      <c r="Q27" s="9"/>
      <c r="R27" s="9"/>
      <c r="S27" s="9"/>
      <c r="T27" s="9"/>
      <c r="U27" s="9"/>
      <c r="V27" s="9"/>
      <c r="W27" s="9"/>
      <c r="X27" s="9"/>
      <c r="Y27" s="9"/>
      <c r="Z27" s="9"/>
      <c r="AA27" s="9"/>
      <c r="AB27" s="9"/>
      <c r="AC27" s="9"/>
      <c r="AD27" s="1683"/>
      <c r="AE27" s="1682"/>
      <c r="AF27" s="289"/>
      <c r="AG27" s="77"/>
      <c r="AH27" s="293">
        <f t="shared" si="5"/>
        <v>0</v>
      </c>
      <c r="AI27" s="293">
        <f t="shared" si="5"/>
        <v>0</v>
      </c>
      <c r="AJ27" s="293">
        <f t="shared" si="5"/>
        <v>0</v>
      </c>
      <c r="AK27" s="293"/>
      <c r="AL27" s="293"/>
      <c r="AM27" s="293"/>
      <c r="AN27" s="293"/>
      <c r="AO27" s="94"/>
    </row>
    <row r="28" spans="1:41" ht="20.45" customHeight="1" x14ac:dyDescent="0.2">
      <c r="A28" s="1720"/>
      <c r="B28" s="1716"/>
      <c r="C28" s="43"/>
      <c r="D28" s="239">
        <f>'Team 1'!D28</f>
        <v>0</v>
      </c>
      <c r="E28" s="723"/>
      <c r="F28" s="723"/>
      <c r="G28" s="723"/>
      <c r="H28" s="839"/>
      <c r="I28" s="252" t="str">
        <f t="shared" si="2"/>
        <v xml:space="preserve"> </v>
      </c>
      <c r="J28" s="24" t="str">
        <f t="shared" si="3"/>
        <v>,</v>
      </c>
      <c r="K28" s="66">
        <f t="shared" si="0"/>
        <v>0</v>
      </c>
      <c r="L28" s="30" t="str">
        <f t="shared" si="4"/>
        <v>000100</v>
      </c>
      <c r="M28" s="50">
        <f t="shared" si="8"/>
        <v>0</v>
      </c>
      <c r="N28" s="21"/>
      <c r="O28" s="94"/>
      <c r="P28" s="94"/>
      <c r="Q28" s="9"/>
      <c r="R28" s="9"/>
      <c r="S28" s="9"/>
      <c r="T28" s="9"/>
      <c r="U28" s="9"/>
      <c r="V28" s="9"/>
      <c r="W28" s="9"/>
      <c r="X28" s="9"/>
      <c r="Y28" s="9"/>
      <c r="Z28" s="9"/>
      <c r="AA28" s="9"/>
      <c r="AB28" s="9"/>
      <c r="AC28" s="9"/>
      <c r="AD28" s="1683"/>
      <c r="AE28" s="1682"/>
      <c r="AF28" s="289"/>
      <c r="AG28" s="77"/>
      <c r="AH28" s="293">
        <f t="shared" si="5"/>
        <v>0</v>
      </c>
      <c r="AI28" s="293">
        <f t="shared" si="5"/>
        <v>0</v>
      </c>
      <c r="AJ28" s="293">
        <f t="shared" si="5"/>
        <v>0</v>
      </c>
      <c r="AK28" s="293"/>
      <c r="AL28" s="293"/>
      <c r="AM28" s="293"/>
      <c r="AN28" s="293"/>
      <c r="AO28" s="94"/>
    </row>
    <row r="29" spans="1:41" ht="20.45" customHeight="1" x14ac:dyDescent="0.2">
      <c r="A29" s="1721"/>
      <c r="B29" s="1716"/>
      <c r="C29" s="43"/>
      <c r="D29" s="239">
        <f>'Team 1'!D29</f>
        <v>0</v>
      </c>
      <c r="E29" s="724"/>
      <c r="F29" s="723"/>
      <c r="G29" s="723"/>
      <c r="H29" s="839"/>
      <c r="I29" s="252" t="str">
        <f t="shared" si="2"/>
        <v xml:space="preserve"> </v>
      </c>
      <c r="J29" s="24" t="str">
        <f t="shared" si="3"/>
        <v>,</v>
      </c>
      <c r="K29" s="66">
        <f t="shared" si="0"/>
        <v>0</v>
      </c>
      <c r="L29" s="30" t="str">
        <f t="shared" si="4"/>
        <v>000100</v>
      </c>
      <c r="M29" s="50">
        <f t="shared" si="8"/>
        <v>0</v>
      </c>
      <c r="N29" s="21"/>
      <c r="O29" s="94"/>
      <c r="P29" s="94"/>
      <c r="Q29" s="9"/>
      <c r="R29" s="9"/>
      <c r="S29" s="9"/>
      <c r="T29" s="9"/>
      <c r="U29" s="9"/>
      <c r="V29" s="9"/>
      <c r="W29" s="9"/>
      <c r="X29" s="9"/>
      <c r="Y29" s="9"/>
      <c r="Z29" s="9"/>
      <c r="AA29" s="9"/>
      <c r="AB29" s="9"/>
      <c r="AC29" s="9"/>
      <c r="AD29" s="1683"/>
      <c r="AE29" s="1682"/>
      <c r="AF29" s="289"/>
      <c r="AG29" s="77"/>
      <c r="AH29" s="293">
        <f t="shared" si="5"/>
        <v>0</v>
      </c>
      <c r="AI29" s="293">
        <f t="shared" si="5"/>
        <v>0</v>
      </c>
      <c r="AJ29" s="293">
        <f t="shared" si="5"/>
        <v>0</v>
      </c>
      <c r="AK29" s="293"/>
      <c r="AL29" s="293"/>
      <c r="AM29" s="293"/>
      <c r="AN29" s="293"/>
      <c r="AO29" s="94"/>
    </row>
    <row r="30" spans="1:41" ht="20.45" customHeight="1" x14ac:dyDescent="0.2">
      <c r="A30" s="1709">
        <v>9</v>
      </c>
      <c r="B30" s="1710" t="s">
        <v>72</v>
      </c>
      <c r="C30" s="47"/>
      <c r="D30" s="239">
        <f>'Team 1'!D30</f>
        <v>0</v>
      </c>
      <c r="E30" s="723"/>
      <c r="F30" s="723"/>
      <c r="G30" s="723"/>
      <c r="H30" s="839"/>
      <c r="I30" s="252" t="str">
        <f t="shared" si="2"/>
        <v xml:space="preserve"> </v>
      </c>
      <c r="J30" s="24" t="str">
        <f t="shared" si="3"/>
        <v>,</v>
      </c>
      <c r="K30" s="66">
        <f t="shared" si="0"/>
        <v>0</v>
      </c>
      <c r="L30" s="30" t="str">
        <f t="shared" si="4"/>
        <v>000100</v>
      </c>
      <c r="M30" s="31">
        <f t="shared" ref="M30:M37" si="9">IF(K30=0,0,IF(K30&lt;9,"TOO YOUNG",IF(K30&lt;60,"OK","BIT OLD MAYBE")))</f>
        <v>0</v>
      </c>
      <c r="N30" s="21"/>
      <c r="O30" s="94"/>
      <c r="P30" s="94"/>
      <c r="Q30" s="9"/>
      <c r="R30" s="9"/>
      <c r="S30" s="9"/>
      <c r="T30" s="9"/>
      <c r="U30" s="9"/>
      <c r="V30" s="9"/>
      <c r="W30" s="9"/>
      <c r="X30" s="9"/>
      <c r="Y30" s="9"/>
      <c r="Z30" s="9"/>
      <c r="AA30" s="9"/>
      <c r="AB30" s="9"/>
      <c r="AC30" s="9"/>
      <c r="AD30" s="1683">
        <v>9</v>
      </c>
      <c r="AE30" s="1681" t="s">
        <v>72</v>
      </c>
      <c r="AF30" s="288"/>
      <c r="AG30" s="76"/>
      <c r="AH30" s="293">
        <f t="shared" si="5"/>
        <v>0</v>
      </c>
      <c r="AI30" s="293">
        <f t="shared" si="5"/>
        <v>0</v>
      </c>
      <c r="AJ30" s="293">
        <f t="shared" si="5"/>
        <v>0</v>
      </c>
      <c r="AK30" s="293"/>
      <c r="AL30" s="293"/>
      <c r="AM30" s="293"/>
      <c r="AN30" s="293"/>
      <c r="AO30" s="94"/>
    </row>
    <row r="31" spans="1:41" ht="20.45" customHeight="1" x14ac:dyDescent="0.2">
      <c r="A31" s="1709"/>
      <c r="B31" s="1711"/>
      <c r="C31" s="48"/>
      <c r="D31" s="239">
        <f>'Team 1'!D31</f>
        <v>0</v>
      </c>
      <c r="E31" s="723"/>
      <c r="F31" s="723"/>
      <c r="G31" s="723"/>
      <c r="H31" s="839"/>
      <c r="I31" s="252" t="str">
        <f t="shared" si="2"/>
        <v xml:space="preserve"> </v>
      </c>
      <c r="J31" s="24" t="str">
        <f t="shared" si="3"/>
        <v>,</v>
      </c>
      <c r="K31" s="66">
        <f t="shared" si="0"/>
        <v>0</v>
      </c>
      <c r="L31" s="30" t="str">
        <f t="shared" si="4"/>
        <v>000100</v>
      </c>
      <c r="M31" s="31">
        <f t="shared" si="9"/>
        <v>0</v>
      </c>
      <c r="N31" s="21"/>
      <c r="O31" s="94"/>
      <c r="P31" s="94"/>
      <c r="Q31" s="9"/>
      <c r="R31" s="9"/>
      <c r="S31" s="9"/>
      <c r="T31" s="9"/>
      <c r="U31" s="9"/>
      <c r="V31" s="9"/>
      <c r="W31" s="9"/>
      <c r="X31" s="9"/>
      <c r="Y31" s="9"/>
      <c r="Z31" s="9"/>
      <c r="AA31" s="9"/>
      <c r="AB31" s="9"/>
      <c r="AC31" s="9"/>
      <c r="AD31" s="1683"/>
      <c r="AE31" s="1682"/>
      <c r="AF31" s="289"/>
      <c r="AG31" s="77"/>
      <c r="AH31" s="293">
        <f t="shared" si="5"/>
        <v>0</v>
      </c>
      <c r="AI31" s="293">
        <f t="shared" si="5"/>
        <v>0</v>
      </c>
      <c r="AJ31" s="293">
        <f t="shared" si="5"/>
        <v>0</v>
      </c>
      <c r="AK31" s="293"/>
      <c r="AL31" s="293"/>
      <c r="AM31" s="293"/>
      <c r="AN31" s="293"/>
      <c r="AO31" s="94"/>
    </row>
    <row r="32" spans="1:41" ht="20.45" customHeight="1" x14ac:dyDescent="0.2">
      <c r="A32" s="1709"/>
      <c r="B32" s="1711"/>
      <c r="C32" s="48"/>
      <c r="D32" s="239">
        <f>'Team 1'!D32</f>
        <v>0</v>
      </c>
      <c r="E32" s="723"/>
      <c r="F32" s="723"/>
      <c r="G32" s="723"/>
      <c r="H32" s="839"/>
      <c r="I32" s="252" t="str">
        <f t="shared" si="2"/>
        <v xml:space="preserve"> </v>
      </c>
      <c r="J32" s="24" t="str">
        <f t="shared" si="3"/>
        <v>,</v>
      </c>
      <c r="K32" s="66">
        <f t="shared" si="0"/>
        <v>0</v>
      </c>
      <c r="L32" s="30" t="str">
        <f t="shared" si="4"/>
        <v>000100</v>
      </c>
      <c r="M32" s="31">
        <f t="shared" si="9"/>
        <v>0</v>
      </c>
      <c r="N32" s="21"/>
      <c r="O32" s="94"/>
      <c r="P32" s="94"/>
      <c r="Q32" s="9"/>
      <c r="R32" s="9"/>
      <c r="S32" s="9"/>
      <c r="T32" s="9"/>
      <c r="U32" s="9"/>
      <c r="V32" s="9"/>
      <c r="W32" s="9"/>
      <c r="X32" s="9"/>
      <c r="Y32" s="9"/>
      <c r="Z32" s="9"/>
      <c r="AA32" s="9"/>
      <c r="AB32" s="9"/>
      <c r="AC32" s="9"/>
      <c r="AD32" s="1683"/>
      <c r="AE32" s="1682"/>
      <c r="AF32" s="289"/>
      <c r="AG32" s="77"/>
      <c r="AH32" s="293">
        <f t="shared" si="5"/>
        <v>0</v>
      </c>
      <c r="AI32" s="293">
        <f t="shared" si="5"/>
        <v>0</v>
      </c>
      <c r="AJ32" s="293">
        <f t="shared" si="5"/>
        <v>0</v>
      </c>
      <c r="AK32" s="293"/>
      <c r="AL32" s="293"/>
      <c r="AM32" s="293"/>
      <c r="AN32" s="293"/>
      <c r="AO32" s="94"/>
    </row>
    <row r="33" spans="1:41" ht="20.45" customHeight="1" x14ac:dyDescent="0.2">
      <c r="A33" s="1709"/>
      <c r="B33" s="1711"/>
      <c r="C33" s="48"/>
      <c r="D33" s="239">
        <f>'Team 1'!D33</f>
        <v>0</v>
      </c>
      <c r="E33" s="723"/>
      <c r="F33" s="723"/>
      <c r="G33" s="723"/>
      <c r="H33" s="839"/>
      <c r="I33" s="252" t="str">
        <f t="shared" si="2"/>
        <v xml:space="preserve"> </v>
      </c>
      <c r="J33" s="24" t="str">
        <f t="shared" si="3"/>
        <v>,</v>
      </c>
      <c r="K33" s="66">
        <f t="shared" si="0"/>
        <v>0</v>
      </c>
      <c r="L33" s="30" t="str">
        <f t="shared" si="4"/>
        <v>000100</v>
      </c>
      <c r="M33" s="31">
        <f t="shared" si="9"/>
        <v>0</v>
      </c>
      <c r="N33" s="21"/>
      <c r="O33" s="94"/>
      <c r="P33" s="94"/>
      <c r="Q33" s="9"/>
      <c r="R33" s="9"/>
      <c r="S33" s="9"/>
      <c r="T33" s="9"/>
      <c r="U33" s="9"/>
      <c r="V33" s="9"/>
      <c r="W33" s="9"/>
      <c r="X33" s="9"/>
      <c r="Y33" s="9"/>
      <c r="Z33" s="9"/>
      <c r="AA33" s="9"/>
      <c r="AB33" s="9"/>
      <c r="AC33" s="9"/>
      <c r="AD33" s="1683"/>
      <c r="AE33" s="1682"/>
      <c r="AF33" s="289"/>
      <c r="AG33" s="77"/>
      <c r="AH33" s="293">
        <f t="shared" si="5"/>
        <v>0</v>
      </c>
      <c r="AI33" s="293">
        <f t="shared" si="5"/>
        <v>0</v>
      </c>
      <c r="AJ33" s="293">
        <f t="shared" si="5"/>
        <v>0</v>
      </c>
      <c r="AK33" s="293"/>
      <c r="AL33" s="293"/>
      <c r="AM33" s="293"/>
      <c r="AN33" s="293"/>
      <c r="AO33" s="94"/>
    </row>
    <row r="34" spans="1:41" ht="20.45" customHeight="1" x14ac:dyDescent="0.2">
      <c r="A34" s="1709">
        <v>10</v>
      </c>
      <c r="B34" s="1710" t="s">
        <v>73</v>
      </c>
      <c r="C34" s="47"/>
      <c r="D34" s="239">
        <f>'Team 1'!D34</f>
        <v>0</v>
      </c>
      <c r="E34" s="723"/>
      <c r="F34" s="723"/>
      <c r="G34" s="723"/>
      <c r="H34" s="839"/>
      <c r="I34" s="252" t="str">
        <f t="shared" si="2"/>
        <v xml:space="preserve"> </v>
      </c>
      <c r="J34" s="24" t="str">
        <f t="shared" si="3"/>
        <v>,</v>
      </c>
      <c r="K34" s="66">
        <f t="shared" si="0"/>
        <v>0</v>
      </c>
      <c r="L34" s="30" t="str">
        <f t="shared" si="4"/>
        <v>000100</v>
      </c>
      <c r="M34" s="31">
        <f t="shared" si="9"/>
        <v>0</v>
      </c>
      <c r="N34" s="21"/>
      <c r="O34" s="94"/>
      <c r="P34" s="94"/>
      <c r="Q34" s="9"/>
      <c r="R34" s="9"/>
      <c r="S34" s="9"/>
      <c r="T34" s="9"/>
      <c r="U34" s="9"/>
      <c r="V34" s="9"/>
      <c r="W34" s="9"/>
      <c r="X34" s="9"/>
      <c r="Y34" s="9"/>
      <c r="Z34" s="9"/>
      <c r="AA34" s="9"/>
      <c r="AB34" s="9"/>
      <c r="AC34" s="9"/>
      <c r="AD34" s="1683">
        <v>10</v>
      </c>
      <c r="AE34" s="1681" t="s">
        <v>73</v>
      </c>
      <c r="AF34" s="288"/>
      <c r="AG34" s="76"/>
      <c r="AH34" s="293">
        <f t="shared" si="5"/>
        <v>0</v>
      </c>
      <c r="AI34" s="293">
        <f t="shared" si="5"/>
        <v>0</v>
      </c>
      <c r="AJ34" s="293">
        <f t="shared" si="5"/>
        <v>0</v>
      </c>
      <c r="AK34" s="293"/>
      <c r="AL34" s="293"/>
      <c r="AM34" s="293"/>
      <c r="AN34" s="293"/>
      <c r="AO34" s="94"/>
    </row>
    <row r="35" spans="1:41" ht="20.45" customHeight="1" x14ac:dyDescent="0.2">
      <c r="A35" s="1709"/>
      <c r="B35" s="1711"/>
      <c r="C35" s="48"/>
      <c r="D35" s="239">
        <f>'Team 1'!D35</f>
        <v>0</v>
      </c>
      <c r="E35" s="723"/>
      <c r="F35" s="723"/>
      <c r="G35" s="723"/>
      <c r="H35" s="839"/>
      <c r="I35" s="252" t="str">
        <f t="shared" si="2"/>
        <v xml:space="preserve"> </v>
      </c>
      <c r="J35" s="24" t="str">
        <f t="shared" si="3"/>
        <v>,</v>
      </c>
      <c r="K35" s="66">
        <f t="shared" si="0"/>
        <v>0</v>
      </c>
      <c r="L35" s="30" t="str">
        <f t="shared" si="4"/>
        <v>000100</v>
      </c>
      <c r="M35" s="31">
        <f t="shared" si="9"/>
        <v>0</v>
      </c>
      <c r="N35" s="9"/>
      <c r="O35" s="94"/>
      <c r="P35" s="94"/>
      <c r="Q35" s="9"/>
      <c r="R35" s="9"/>
      <c r="S35" s="9"/>
      <c r="T35" s="9"/>
      <c r="U35" s="9"/>
      <c r="V35" s="9"/>
      <c r="W35" s="9"/>
      <c r="X35" s="9"/>
      <c r="Y35" s="9"/>
      <c r="Z35" s="9"/>
      <c r="AA35" s="9"/>
      <c r="AB35" s="9"/>
      <c r="AC35" s="9"/>
      <c r="AD35" s="1683"/>
      <c r="AE35" s="1682"/>
      <c r="AF35" s="289"/>
      <c r="AG35" s="77"/>
      <c r="AH35" s="293">
        <f t="shared" si="5"/>
        <v>0</v>
      </c>
      <c r="AI35" s="293">
        <f t="shared" si="5"/>
        <v>0</v>
      </c>
      <c r="AJ35" s="293">
        <f t="shared" si="5"/>
        <v>0</v>
      </c>
      <c r="AK35" s="293"/>
      <c r="AL35" s="293"/>
      <c r="AM35" s="293"/>
      <c r="AN35" s="293"/>
      <c r="AO35" s="94"/>
    </row>
    <row r="36" spans="1:41" ht="20.45" customHeight="1" x14ac:dyDescent="0.2">
      <c r="A36" s="1709"/>
      <c r="B36" s="1711"/>
      <c r="C36" s="48"/>
      <c r="D36" s="239">
        <f>'Team 1'!D36</f>
        <v>0</v>
      </c>
      <c r="E36" s="723"/>
      <c r="F36" s="723"/>
      <c r="G36" s="723"/>
      <c r="H36" s="839"/>
      <c r="I36" s="252" t="str">
        <f t="shared" si="2"/>
        <v xml:space="preserve"> </v>
      </c>
      <c r="J36" s="24" t="str">
        <f t="shared" si="3"/>
        <v>,</v>
      </c>
      <c r="K36" s="66">
        <f t="shared" ref="K36:K67" si="10">IF(H36=0,0,IF(COUNTBLANK(H36)=1,"",ROUNDDOWN((K$2-H36)/365.25,0)))</f>
        <v>0</v>
      </c>
      <c r="L36" s="30" t="str">
        <f t="shared" si="4"/>
        <v>000100</v>
      </c>
      <c r="M36" s="31">
        <f t="shared" si="9"/>
        <v>0</v>
      </c>
      <c r="N36" s="9"/>
      <c r="O36" s="94"/>
      <c r="P36" s="94"/>
      <c r="Q36" s="9"/>
      <c r="R36" s="9"/>
      <c r="S36" s="9"/>
      <c r="T36" s="9"/>
      <c r="U36" s="9"/>
      <c r="V36" s="9"/>
      <c r="W36" s="9"/>
      <c r="X36" s="9"/>
      <c r="Y36" s="9"/>
      <c r="Z36" s="9"/>
      <c r="AA36" s="9"/>
      <c r="AB36" s="9"/>
      <c r="AC36" s="9"/>
      <c r="AD36" s="1683"/>
      <c r="AE36" s="1682"/>
      <c r="AF36" s="289"/>
      <c r="AG36" s="77"/>
      <c r="AH36" s="293">
        <f t="shared" si="5"/>
        <v>0</v>
      </c>
      <c r="AI36" s="293">
        <f t="shared" si="5"/>
        <v>0</v>
      </c>
      <c r="AJ36" s="293">
        <f t="shared" si="5"/>
        <v>0</v>
      </c>
      <c r="AK36" s="293"/>
      <c r="AL36" s="293"/>
      <c r="AM36" s="293"/>
      <c r="AN36" s="293"/>
      <c r="AO36" s="94"/>
    </row>
    <row r="37" spans="1:41" ht="20.45" customHeight="1" x14ac:dyDescent="0.2">
      <c r="A37" s="1709"/>
      <c r="B37" s="1711"/>
      <c r="C37" s="48"/>
      <c r="D37" s="239">
        <f>'Team 1'!D37</f>
        <v>0</v>
      </c>
      <c r="E37" s="723"/>
      <c r="F37" s="723"/>
      <c r="G37" s="723"/>
      <c r="H37" s="839"/>
      <c r="I37" s="252" t="str">
        <f t="shared" si="2"/>
        <v xml:space="preserve"> </v>
      </c>
      <c r="J37" s="24" t="str">
        <f t="shared" si="3"/>
        <v>,</v>
      </c>
      <c r="K37" s="66">
        <f t="shared" si="10"/>
        <v>0</v>
      </c>
      <c r="L37" s="30" t="str">
        <f t="shared" si="4"/>
        <v>000100</v>
      </c>
      <c r="M37" s="31">
        <f t="shared" si="9"/>
        <v>0</v>
      </c>
      <c r="N37" s="9"/>
      <c r="O37" s="94"/>
      <c r="P37" s="94"/>
      <c r="Q37" s="9"/>
      <c r="R37" s="9"/>
      <c r="S37" s="9"/>
      <c r="T37" s="9"/>
      <c r="U37" s="9"/>
      <c r="V37" s="9"/>
      <c r="W37" s="9"/>
      <c r="X37" s="9"/>
      <c r="Y37" s="9"/>
      <c r="Z37" s="9"/>
      <c r="AA37" s="9"/>
      <c r="AB37" s="9"/>
      <c r="AC37" s="9"/>
      <c r="AD37" s="1683"/>
      <c r="AE37" s="1682"/>
      <c r="AF37" s="289"/>
      <c r="AG37" s="77"/>
      <c r="AH37" s="293">
        <f t="shared" si="5"/>
        <v>0</v>
      </c>
      <c r="AI37" s="293">
        <f t="shared" si="5"/>
        <v>0</v>
      </c>
      <c r="AJ37" s="293">
        <f t="shared" si="5"/>
        <v>0</v>
      </c>
      <c r="AK37" s="293"/>
      <c r="AL37" s="293"/>
      <c r="AM37" s="293"/>
      <c r="AN37" s="293"/>
      <c r="AO37" s="94"/>
    </row>
    <row r="38" spans="1:41" ht="20.45" customHeight="1" x14ac:dyDescent="0.2">
      <c r="A38" s="33">
        <v>11</v>
      </c>
      <c r="B38" s="34" t="s">
        <v>36</v>
      </c>
      <c r="C38" s="34" t="s">
        <v>94</v>
      </c>
      <c r="D38" s="239">
        <f>'Team 1'!D38</f>
        <v>13</v>
      </c>
      <c r="E38" s="722"/>
      <c r="F38" s="722"/>
      <c r="G38" s="722"/>
      <c r="H38" s="842"/>
      <c r="I38" s="252" t="str">
        <f t="shared" si="2"/>
        <v xml:space="preserve"> </v>
      </c>
      <c r="J38" s="24" t="str">
        <f t="shared" si="3"/>
        <v>,</v>
      </c>
      <c r="K38" s="66">
        <f t="shared" si="10"/>
        <v>0</v>
      </c>
      <c r="L38" s="30" t="str">
        <f t="shared" si="4"/>
        <v>000100</v>
      </c>
      <c r="M38" s="50">
        <f>IF(K38=0,0,IF(K38&lt;10,"TOO YOUNG",IF(K38&lt;12,"OK","NOT ELIGIBLE")))</f>
        <v>0</v>
      </c>
      <c r="N38" s="9"/>
      <c r="O38" s="94"/>
      <c r="P38" s="94"/>
      <c r="Q38" s="9"/>
      <c r="R38" s="9"/>
      <c r="S38" s="9"/>
      <c r="T38" s="9"/>
      <c r="U38" s="9"/>
      <c r="V38" s="9"/>
      <c r="W38" s="9"/>
      <c r="X38" s="9"/>
      <c r="Y38" s="9"/>
      <c r="Z38" s="9"/>
      <c r="AA38" s="9"/>
      <c r="AB38" s="9"/>
      <c r="AC38" s="9"/>
      <c r="AD38" s="290">
        <v>11</v>
      </c>
      <c r="AE38" s="72" t="s">
        <v>36</v>
      </c>
      <c r="AF38" s="72" t="s">
        <v>94</v>
      </c>
      <c r="AG38" s="73">
        <v>13</v>
      </c>
      <c r="AH38" s="293">
        <f t="shared" si="5"/>
        <v>0</v>
      </c>
      <c r="AI38" s="293">
        <f t="shared" si="5"/>
        <v>0</v>
      </c>
      <c r="AJ38" s="293">
        <f t="shared" si="5"/>
        <v>0</v>
      </c>
      <c r="AK38" s="293"/>
      <c r="AL38" s="293"/>
      <c r="AM38" s="293"/>
      <c r="AN38" s="293"/>
      <c r="AO38" s="94"/>
    </row>
    <row r="39" spans="1:41" ht="20.45" customHeight="1" x14ac:dyDescent="0.2">
      <c r="A39" s="33">
        <v>12</v>
      </c>
      <c r="B39" s="34" t="s">
        <v>37</v>
      </c>
      <c r="C39" s="34" t="s">
        <v>95</v>
      </c>
      <c r="D39" s="239">
        <f>'Team 1'!D39</f>
        <v>13</v>
      </c>
      <c r="E39" s="722"/>
      <c r="F39" s="722"/>
      <c r="G39" s="722"/>
      <c r="H39" s="842"/>
      <c r="I39" s="252" t="str">
        <f t="shared" si="2"/>
        <v xml:space="preserve"> </v>
      </c>
      <c r="J39" s="24" t="str">
        <f t="shared" si="3"/>
        <v>,</v>
      </c>
      <c r="K39" s="66">
        <f t="shared" si="10"/>
        <v>0</v>
      </c>
      <c r="L39" s="30" t="str">
        <f t="shared" si="4"/>
        <v>000100</v>
      </c>
      <c r="M39" s="50">
        <f>IF(K39=0,0,IF(K39&lt;10,"TOO YOUNG",IF(K39&lt;12,"OK","NOT ELIGIBLE")))</f>
        <v>0</v>
      </c>
      <c r="N39" s="9"/>
      <c r="O39" s="94"/>
      <c r="P39" s="94"/>
      <c r="Q39" s="9"/>
      <c r="R39" s="9"/>
      <c r="S39" s="9"/>
      <c r="T39" s="9"/>
      <c r="U39" s="9"/>
      <c r="V39" s="9"/>
      <c r="W39" s="9"/>
      <c r="X39" s="9"/>
      <c r="Y39" s="9"/>
      <c r="Z39" s="9"/>
      <c r="AA39" s="9"/>
      <c r="AB39" s="9"/>
      <c r="AC39" s="9"/>
      <c r="AD39" s="290">
        <v>12</v>
      </c>
      <c r="AE39" s="72" t="s">
        <v>37</v>
      </c>
      <c r="AF39" s="72" t="s">
        <v>95</v>
      </c>
      <c r="AG39" s="73">
        <v>13</v>
      </c>
      <c r="AH39" s="293">
        <f t="shared" si="5"/>
        <v>0</v>
      </c>
      <c r="AI39" s="293">
        <f t="shared" si="5"/>
        <v>0</v>
      </c>
      <c r="AJ39" s="293">
        <f t="shared" si="5"/>
        <v>0</v>
      </c>
      <c r="AK39" s="293"/>
      <c r="AL39" s="293"/>
      <c r="AM39" s="293"/>
      <c r="AN39" s="293"/>
      <c r="AO39" s="94"/>
    </row>
    <row r="40" spans="1:41" ht="20.45" customHeight="1" x14ac:dyDescent="0.2">
      <c r="A40" s="35">
        <v>13</v>
      </c>
      <c r="B40" s="36" t="s">
        <v>48</v>
      </c>
      <c r="C40" s="36" t="s">
        <v>94</v>
      </c>
      <c r="D40" s="239">
        <f>'Team 1'!D40</f>
        <v>8</v>
      </c>
      <c r="E40" s="722"/>
      <c r="F40" s="722"/>
      <c r="G40" s="722"/>
      <c r="H40" s="842"/>
      <c r="I40" s="252" t="str">
        <f t="shared" si="2"/>
        <v xml:space="preserve"> </v>
      </c>
      <c r="J40" s="24" t="str">
        <f t="shared" si="3"/>
        <v>,</v>
      </c>
      <c r="K40" s="66">
        <f t="shared" si="10"/>
        <v>0</v>
      </c>
      <c r="L40" s="30" t="str">
        <f t="shared" si="4"/>
        <v>000100</v>
      </c>
      <c r="M40" s="50">
        <f>IF(K40=0,0,IF(K40&lt;9,"TOO YOUNG",IF(K40&lt;14,"OK","NOT ELIGIBLE")))</f>
        <v>0</v>
      </c>
      <c r="N40" s="9"/>
      <c r="O40" s="94"/>
      <c r="P40" s="94"/>
      <c r="Q40" s="9"/>
      <c r="R40" s="9"/>
      <c r="S40" s="9"/>
      <c r="T40" s="9"/>
      <c r="U40" s="9"/>
      <c r="V40" s="9"/>
      <c r="W40" s="9"/>
      <c r="X40" s="9"/>
      <c r="Y40" s="9"/>
      <c r="Z40" s="9"/>
      <c r="AA40" s="9"/>
      <c r="AB40" s="9"/>
      <c r="AC40" s="9"/>
      <c r="AD40" s="290">
        <v>13</v>
      </c>
      <c r="AE40" s="72" t="s">
        <v>48</v>
      </c>
      <c r="AF40" s="72" t="s">
        <v>94</v>
      </c>
      <c r="AG40" s="73">
        <v>8</v>
      </c>
      <c r="AH40" s="293">
        <f t="shared" si="5"/>
        <v>0</v>
      </c>
      <c r="AI40" s="293">
        <f t="shared" si="5"/>
        <v>0</v>
      </c>
      <c r="AJ40" s="293">
        <f t="shared" si="5"/>
        <v>0</v>
      </c>
      <c r="AK40" s="293"/>
      <c r="AL40" s="293"/>
      <c r="AM40" s="293"/>
      <c r="AN40" s="293"/>
      <c r="AO40" s="94"/>
    </row>
    <row r="41" spans="1:41" ht="20.45" customHeight="1" x14ac:dyDescent="0.2">
      <c r="A41" s="35">
        <v>14</v>
      </c>
      <c r="B41" s="36" t="s">
        <v>49</v>
      </c>
      <c r="C41" s="36" t="s">
        <v>95</v>
      </c>
      <c r="D41" s="239">
        <f>'Team 1'!D41</f>
        <v>8</v>
      </c>
      <c r="E41" s="722"/>
      <c r="F41" s="722"/>
      <c r="G41" s="722"/>
      <c r="H41" s="842"/>
      <c r="I41" s="252" t="str">
        <f t="shared" si="2"/>
        <v xml:space="preserve"> </v>
      </c>
      <c r="J41" s="24" t="str">
        <f t="shared" si="3"/>
        <v>,</v>
      </c>
      <c r="K41" s="66">
        <f t="shared" si="10"/>
        <v>0</v>
      </c>
      <c r="L41" s="30" t="str">
        <f t="shared" si="4"/>
        <v>000100</v>
      </c>
      <c r="M41" s="50">
        <f>IF(K41=0,0,IF(K41&lt;9,"TOO YOUNG",IF(K41&lt;14,"OK","NOT ELIGIBLE")))</f>
        <v>0</v>
      </c>
      <c r="N41" s="9"/>
      <c r="O41" s="94"/>
      <c r="P41" s="94"/>
      <c r="Q41" s="9"/>
      <c r="R41" s="9"/>
      <c r="S41" s="9"/>
      <c r="T41" s="9"/>
      <c r="U41" s="9"/>
      <c r="V41" s="9"/>
      <c r="W41" s="9"/>
      <c r="X41" s="9"/>
      <c r="Y41" s="9"/>
      <c r="Z41" s="9"/>
      <c r="AA41" s="9"/>
      <c r="AB41" s="9"/>
      <c r="AC41" s="9"/>
      <c r="AD41" s="290">
        <v>14</v>
      </c>
      <c r="AE41" s="72" t="s">
        <v>49</v>
      </c>
      <c r="AF41" s="72" t="s">
        <v>95</v>
      </c>
      <c r="AG41" s="73">
        <v>8</v>
      </c>
      <c r="AH41" s="293">
        <f t="shared" si="5"/>
        <v>0</v>
      </c>
      <c r="AI41" s="293">
        <f t="shared" si="5"/>
        <v>0</v>
      </c>
      <c r="AJ41" s="293">
        <f t="shared" si="5"/>
        <v>0</v>
      </c>
      <c r="AK41" s="293"/>
      <c r="AL41" s="293"/>
      <c r="AM41" s="293"/>
      <c r="AN41" s="293"/>
      <c r="AO41" s="94"/>
    </row>
    <row r="42" spans="1:41" ht="20.45" customHeight="1" x14ac:dyDescent="0.2">
      <c r="A42" s="37">
        <v>15</v>
      </c>
      <c r="B42" s="38" t="s">
        <v>60</v>
      </c>
      <c r="C42" s="38" t="s">
        <v>94</v>
      </c>
      <c r="D42" s="239">
        <f>'Team 1'!D42</f>
        <v>14</v>
      </c>
      <c r="E42" s="722"/>
      <c r="F42" s="722"/>
      <c r="G42" s="722"/>
      <c r="H42" s="842"/>
      <c r="I42" s="252" t="str">
        <f t="shared" si="2"/>
        <v xml:space="preserve"> </v>
      </c>
      <c r="J42" s="24" t="str">
        <f t="shared" si="3"/>
        <v>,</v>
      </c>
      <c r="K42" s="66">
        <f t="shared" si="10"/>
        <v>0</v>
      </c>
      <c r="L42" s="30" t="str">
        <f t="shared" si="4"/>
        <v>000100</v>
      </c>
      <c r="M42" s="50">
        <f>IF(K42=0,0,IF(K42&lt;9,"TOO YOUNG",IF(K42&lt;16,"OK","NOT ELIGIBLE")))</f>
        <v>0</v>
      </c>
      <c r="N42" s="9"/>
      <c r="O42" s="94"/>
      <c r="P42" s="94"/>
      <c r="Q42" s="9"/>
      <c r="R42" s="9"/>
      <c r="S42" s="9"/>
      <c r="T42" s="9"/>
      <c r="U42" s="9"/>
      <c r="V42" s="9"/>
      <c r="W42" s="9"/>
      <c r="X42" s="9"/>
      <c r="Y42" s="9"/>
      <c r="Z42" s="9"/>
      <c r="AA42" s="9"/>
      <c r="AB42" s="9"/>
      <c r="AC42" s="9"/>
      <c r="AD42" s="290">
        <v>15</v>
      </c>
      <c r="AE42" s="72" t="s">
        <v>60</v>
      </c>
      <c r="AF42" s="72" t="s">
        <v>94</v>
      </c>
      <c r="AG42" s="73">
        <v>14</v>
      </c>
      <c r="AH42" s="293">
        <f t="shared" si="5"/>
        <v>0</v>
      </c>
      <c r="AI42" s="293">
        <f t="shared" si="5"/>
        <v>0</v>
      </c>
      <c r="AJ42" s="293">
        <f t="shared" si="5"/>
        <v>0</v>
      </c>
      <c r="AK42" s="293"/>
      <c r="AL42" s="293"/>
      <c r="AM42" s="293"/>
      <c r="AN42" s="293"/>
      <c r="AO42" s="94"/>
    </row>
    <row r="43" spans="1:41" ht="20.45" customHeight="1" x14ac:dyDescent="0.2">
      <c r="A43" s="37">
        <v>16</v>
      </c>
      <c r="B43" s="38" t="s">
        <v>61</v>
      </c>
      <c r="C43" s="38" t="s">
        <v>95</v>
      </c>
      <c r="D43" s="239">
        <f>'Team 1'!D43</f>
        <v>14</v>
      </c>
      <c r="E43" s="722"/>
      <c r="F43" s="722"/>
      <c r="G43" s="722"/>
      <c r="H43" s="842"/>
      <c r="I43" s="252" t="str">
        <f t="shared" si="2"/>
        <v xml:space="preserve"> </v>
      </c>
      <c r="J43" s="24" t="str">
        <f t="shared" si="3"/>
        <v>,</v>
      </c>
      <c r="K43" s="66">
        <f t="shared" si="10"/>
        <v>0</v>
      </c>
      <c r="L43" s="30" t="str">
        <f t="shared" si="4"/>
        <v>000100</v>
      </c>
      <c r="M43" s="50">
        <f>IF(K43=0,0,IF(K43&lt;9,"TOO YOUNG",IF(K43&lt;16,"OK","NOT ELIGIBLE")))</f>
        <v>0</v>
      </c>
      <c r="N43" s="9"/>
      <c r="O43" s="94"/>
      <c r="P43" s="94"/>
      <c r="Q43" s="9"/>
      <c r="R43" s="9"/>
      <c r="S43" s="9"/>
      <c r="T43" s="9"/>
      <c r="U43" s="9"/>
      <c r="V43" s="9"/>
      <c r="W43" s="9"/>
      <c r="X43" s="9"/>
      <c r="Y43" s="9"/>
      <c r="Z43" s="9"/>
      <c r="AA43" s="9"/>
      <c r="AB43" s="9"/>
      <c r="AC43" s="9"/>
      <c r="AD43" s="290">
        <v>16</v>
      </c>
      <c r="AE43" s="72" t="s">
        <v>61</v>
      </c>
      <c r="AF43" s="72" t="s">
        <v>95</v>
      </c>
      <c r="AG43" s="73">
        <v>14</v>
      </c>
      <c r="AH43" s="293">
        <f t="shared" si="5"/>
        <v>0</v>
      </c>
      <c r="AI43" s="293">
        <f t="shared" si="5"/>
        <v>0</v>
      </c>
      <c r="AJ43" s="293">
        <f t="shared" si="5"/>
        <v>0</v>
      </c>
      <c r="AK43" s="293"/>
      <c r="AL43" s="293"/>
      <c r="AM43" s="293"/>
      <c r="AN43" s="293"/>
      <c r="AO43" s="94"/>
    </row>
    <row r="44" spans="1:41" ht="20.45" customHeight="1" x14ac:dyDescent="0.2">
      <c r="A44" s="28">
        <v>17</v>
      </c>
      <c r="B44" s="29" t="s">
        <v>74</v>
      </c>
      <c r="C44" s="29" t="s">
        <v>94</v>
      </c>
      <c r="D44" s="239">
        <f>'Team 1'!D44</f>
        <v>11</v>
      </c>
      <c r="E44" s="722"/>
      <c r="F44" s="722"/>
      <c r="G44" s="722"/>
      <c r="H44" s="842"/>
      <c r="I44" s="252" t="str">
        <f t="shared" si="2"/>
        <v xml:space="preserve"> </v>
      </c>
      <c r="J44" s="24" t="str">
        <f t="shared" si="3"/>
        <v>,</v>
      </c>
      <c r="K44" s="66">
        <f t="shared" si="10"/>
        <v>0</v>
      </c>
      <c r="L44" s="30" t="str">
        <f t="shared" si="4"/>
        <v>000100</v>
      </c>
      <c r="M44" s="65">
        <f>IF(K44=0,0,IF(K44&lt;9,"TOO YOUNG",IF(K44&lt;60,"OK","BIT OLD MAYBE")))</f>
        <v>0</v>
      </c>
      <c r="N44" s="9"/>
      <c r="O44" s="94"/>
      <c r="P44" s="94"/>
      <c r="Q44" s="9"/>
      <c r="R44" s="9"/>
      <c r="S44" s="9"/>
      <c r="T44" s="9"/>
      <c r="U44" s="9"/>
      <c r="V44" s="9"/>
      <c r="W44" s="9"/>
      <c r="X44" s="9"/>
      <c r="Y44" s="9"/>
      <c r="Z44" s="9"/>
      <c r="AA44" s="9"/>
      <c r="AB44" s="9"/>
      <c r="AC44" s="9"/>
      <c r="AD44" s="290">
        <v>17</v>
      </c>
      <c r="AE44" s="72" t="s">
        <v>74</v>
      </c>
      <c r="AF44" s="72" t="s">
        <v>94</v>
      </c>
      <c r="AG44" s="73">
        <v>11</v>
      </c>
      <c r="AH44" s="293">
        <f t="shared" si="5"/>
        <v>0</v>
      </c>
      <c r="AI44" s="293">
        <f t="shared" si="5"/>
        <v>0</v>
      </c>
      <c r="AJ44" s="293">
        <f t="shared" si="5"/>
        <v>0</v>
      </c>
      <c r="AK44" s="293"/>
      <c r="AL44" s="293"/>
      <c r="AM44" s="293"/>
      <c r="AN44" s="293"/>
      <c r="AO44" s="94"/>
    </row>
    <row r="45" spans="1:41" ht="20.45" customHeight="1" x14ac:dyDescent="0.2">
      <c r="A45" s="28">
        <v>18</v>
      </c>
      <c r="B45" s="29" t="s">
        <v>75</v>
      </c>
      <c r="C45" s="29" t="s">
        <v>95</v>
      </c>
      <c r="D45" s="239">
        <f>'Team 1'!D45</f>
        <v>11</v>
      </c>
      <c r="E45" s="722"/>
      <c r="F45" s="722"/>
      <c r="G45" s="722"/>
      <c r="H45" s="842"/>
      <c r="I45" s="252" t="str">
        <f t="shared" si="2"/>
        <v xml:space="preserve"> </v>
      </c>
      <c r="J45" s="24" t="str">
        <f t="shared" si="3"/>
        <v>,</v>
      </c>
      <c r="K45" s="66">
        <f t="shared" si="10"/>
        <v>0</v>
      </c>
      <c r="L45" s="30" t="str">
        <f t="shared" si="4"/>
        <v>000100</v>
      </c>
      <c r="M45" s="65">
        <f>IF(K45=0,0,IF(K45&lt;9,"TOO YOUNG",IF(K45&lt;60,"OK","BIT OLD MAYBE")))</f>
        <v>0</v>
      </c>
      <c r="N45" s="9"/>
      <c r="O45" s="94"/>
      <c r="P45" s="94"/>
      <c r="Q45" s="9"/>
      <c r="R45" s="9"/>
      <c r="S45" s="9"/>
      <c r="T45" s="9"/>
      <c r="U45" s="9"/>
      <c r="V45" s="9"/>
      <c r="W45" s="9"/>
      <c r="X45" s="9"/>
      <c r="Y45" s="9"/>
      <c r="Z45" s="9"/>
      <c r="AA45" s="9"/>
      <c r="AB45" s="9"/>
      <c r="AC45" s="9"/>
      <c r="AD45" s="290">
        <v>18</v>
      </c>
      <c r="AE45" s="72" t="s">
        <v>75</v>
      </c>
      <c r="AF45" s="72" t="s">
        <v>95</v>
      </c>
      <c r="AG45" s="73">
        <v>11</v>
      </c>
      <c r="AH45" s="293">
        <f t="shared" si="5"/>
        <v>0</v>
      </c>
      <c r="AI45" s="293">
        <f t="shared" si="5"/>
        <v>0</v>
      </c>
      <c r="AJ45" s="293">
        <f t="shared" si="5"/>
        <v>0</v>
      </c>
      <c r="AK45" s="293"/>
      <c r="AL45" s="293"/>
      <c r="AM45" s="293"/>
      <c r="AN45" s="293"/>
      <c r="AO45" s="94"/>
    </row>
    <row r="46" spans="1:41" ht="20.45" customHeight="1" x14ac:dyDescent="0.2">
      <c r="A46" s="33">
        <v>19</v>
      </c>
      <c r="B46" s="34" t="s">
        <v>38</v>
      </c>
      <c r="C46" s="34" t="s">
        <v>94</v>
      </c>
      <c r="D46" s="239">
        <f>'Team 1'!D46</f>
        <v>10</v>
      </c>
      <c r="E46" s="722"/>
      <c r="F46" s="722"/>
      <c r="G46" s="722"/>
      <c r="H46" s="842"/>
      <c r="I46" s="252" t="str">
        <f t="shared" si="2"/>
        <v xml:space="preserve"> </v>
      </c>
      <c r="J46" s="24" t="str">
        <f t="shared" si="3"/>
        <v>,</v>
      </c>
      <c r="K46" s="66">
        <f t="shared" si="10"/>
        <v>0</v>
      </c>
      <c r="L46" s="30" t="str">
        <f t="shared" si="4"/>
        <v>000100</v>
      </c>
      <c r="M46" s="50">
        <f>IF(K46=0,0,IF(K46&lt;10,"TOO YOUNG",IF(K46&lt;12,"OK","NOT ELIGIBLE")))</f>
        <v>0</v>
      </c>
      <c r="N46" s="9"/>
      <c r="O46" s="94"/>
      <c r="P46" s="94"/>
      <c r="Q46" s="9"/>
      <c r="R46" s="9"/>
      <c r="S46" s="9"/>
      <c r="T46" s="9"/>
      <c r="U46" s="9"/>
      <c r="V46" s="9"/>
      <c r="W46" s="9"/>
      <c r="X46" s="9"/>
      <c r="Y46" s="9"/>
      <c r="Z46" s="9"/>
      <c r="AA46" s="9"/>
      <c r="AB46" s="9"/>
      <c r="AC46" s="9"/>
      <c r="AD46" s="290">
        <v>19</v>
      </c>
      <c r="AE46" s="72" t="s">
        <v>38</v>
      </c>
      <c r="AF46" s="72" t="s">
        <v>94</v>
      </c>
      <c r="AG46" s="73">
        <v>10</v>
      </c>
      <c r="AH46" s="293">
        <f t="shared" si="5"/>
        <v>0</v>
      </c>
      <c r="AI46" s="293">
        <f t="shared" si="5"/>
        <v>0</v>
      </c>
      <c r="AJ46" s="293">
        <f t="shared" si="5"/>
        <v>0</v>
      </c>
      <c r="AK46" s="293"/>
      <c r="AL46" s="293"/>
      <c r="AM46" s="293"/>
      <c r="AN46" s="293"/>
      <c r="AO46" s="94"/>
    </row>
    <row r="47" spans="1:41" ht="20.45" customHeight="1" x14ac:dyDescent="0.2">
      <c r="A47" s="33">
        <v>20</v>
      </c>
      <c r="B47" s="34" t="s">
        <v>39</v>
      </c>
      <c r="C47" s="34" t="s">
        <v>95</v>
      </c>
      <c r="D47" s="239">
        <f>'Team 1'!D47</f>
        <v>10</v>
      </c>
      <c r="E47" s="722"/>
      <c r="F47" s="722"/>
      <c r="G47" s="722"/>
      <c r="H47" s="842"/>
      <c r="I47" s="252" t="str">
        <f t="shared" si="2"/>
        <v xml:space="preserve"> </v>
      </c>
      <c r="J47" s="24" t="str">
        <f t="shared" si="3"/>
        <v>,</v>
      </c>
      <c r="K47" s="66">
        <f t="shared" si="10"/>
        <v>0</v>
      </c>
      <c r="L47" s="30" t="str">
        <f t="shared" si="4"/>
        <v>000100</v>
      </c>
      <c r="M47" s="50">
        <f>IF(K47=0,0,IF(K47&lt;10,"TOO YOUNG",IF(K47&lt;12,"OK","NOT ELIGIBLE")))</f>
        <v>0</v>
      </c>
      <c r="N47" s="9"/>
      <c r="O47" s="94"/>
      <c r="P47" s="94"/>
      <c r="Q47" s="9"/>
      <c r="R47" s="9"/>
      <c r="S47" s="9"/>
      <c r="T47" s="9"/>
      <c r="U47" s="9"/>
      <c r="V47" s="9"/>
      <c r="W47" s="9"/>
      <c r="X47" s="9"/>
      <c r="Y47" s="9"/>
      <c r="Z47" s="9"/>
      <c r="AA47" s="9"/>
      <c r="AB47" s="9"/>
      <c r="AC47" s="9"/>
      <c r="AD47" s="290">
        <v>20</v>
      </c>
      <c r="AE47" s="72" t="s">
        <v>39</v>
      </c>
      <c r="AF47" s="72" t="s">
        <v>95</v>
      </c>
      <c r="AG47" s="73">
        <v>10</v>
      </c>
      <c r="AH47" s="293">
        <f t="shared" si="5"/>
        <v>0</v>
      </c>
      <c r="AI47" s="293">
        <f t="shared" si="5"/>
        <v>0</v>
      </c>
      <c r="AJ47" s="293">
        <f t="shared" si="5"/>
        <v>0</v>
      </c>
      <c r="AK47" s="293"/>
      <c r="AL47" s="293"/>
      <c r="AM47" s="293"/>
      <c r="AN47" s="293"/>
      <c r="AO47" s="94"/>
    </row>
    <row r="48" spans="1:41" ht="20.45" customHeight="1" x14ac:dyDescent="0.2">
      <c r="A48" s="35">
        <v>21</v>
      </c>
      <c r="B48" s="36" t="s">
        <v>50</v>
      </c>
      <c r="C48" s="36" t="s">
        <v>94</v>
      </c>
      <c r="D48" s="239">
        <f>'Team 1'!D48</f>
        <v>14</v>
      </c>
      <c r="E48" s="722"/>
      <c r="F48" s="722"/>
      <c r="G48" s="722"/>
      <c r="H48" s="842"/>
      <c r="I48" s="252" t="str">
        <f t="shared" si="2"/>
        <v xml:space="preserve"> </v>
      </c>
      <c r="J48" s="24" t="str">
        <f t="shared" si="3"/>
        <v>,</v>
      </c>
      <c r="K48" s="66">
        <f t="shared" si="10"/>
        <v>0</v>
      </c>
      <c r="L48" s="30" t="str">
        <f t="shared" si="4"/>
        <v>000100</v>
      </c>
      <c r="M48" s="50">
        <f>IF(K48=0,0,IF(K48&lt;9,"TOO YOUNG",IF(K48&lt;14,"OK","NOT ELIGIBLE")))</f>
        <v>0</v>
      </c>
      <c r="N48" s="9"/>
      <c r="O48" s="94"/>
      <c r="P48" s="94"/>
      <c r="Q48" s="9"/>
      <c r="R48" s="9"/>
      <c r="S48" s="9"/>
      <c r="T48" s="9"/>
      <c r="U48" s="9"/>
      <c r="V48" s="9"/>
      <c r="W48" s="9"/>
      <c r="X48" s="9"/>
      <c r="Y48" s="9"/>
      <c r="Z48" s="9"/>
      <c r="AA48" s="9"/>
      <c r="AB48" s="9"/>
      <c r="AC48" s="9"/>
      <c r="AD48" s="290">
        <v>21</v>
      </c>
      <c r="AE48" s="72" t="s">
        <v>50</v>
      </c>
      <c r="AF48" s="72" t="s">
        <v>94</v>
      </c>
      <c r="AG48" s="73">
        <v>14</v>
      </c>
      <c r="AH48" s="293">
        <f t="shared" si="5"/>
        <v>0</v>
      </c>
      <c r="AI48" s="293">
        <f t="shared" si="5"/>
        <v>0</v>
      </c>
      <c r="AJ48" s="293">
        <f t="shared" si="5"/>
        <v>0</v>
      </c>
      <c r="AK48" s="293"/>
      <c r="AL48" s="293"/>
      <c r="AM48" s="293"/>
      <c r="AN48" s="293"/>
      <c r="AO48" s="94"/>
    </row>
    <row r="49" spans="1:41" ht="20.45" customHeight="1" x14ac:dyDescent="0.2">
      <c r="A49" s="35">
        <v>22</v>
      </c>
      <c r="B49" s="36" t="s">
        <v>51</v>
      </c>
      <c r="C49" s="36" t="s">
        <v>95</v>
      </c>
      <c r="D49" s="239">
        <f>'Team 1'!D49</f>
        <v>14</v>
      </c>
      <c r="E49" s="722"/>
      <c r="F49" s="722"/>
      <c r="G49" s="722"/>
      <c r="H49" s="842"/>
      <c r="I49" s="252" t="str">
        <f t="shared" si="2"/>
        <v xml:space="preserve"> </v>
      </c>
      <c r="J49" s="24" t="str">
        <f t="shared" si="3"/>
        <v>,</v>
      </c>
      <c r="K49" s="66">
        <f t="shared" si="10"/>
        <v>0</v>
      </c>
      <c r="L49" s="30" t="str">
        <f t="shared" si="4"/>
        <v>000100</v>
      </c>
      <c r="M49" s="50">
        <f>IF(K49=0,0,IF(K49&lt;9,"TOO YOUNG",IF(K49&lt;14,"OK","NOT ELIGIBLE")))</f>
        <v>0</v>
      </c>
      <c r="N49" s="9"/>
      <c r="O49" s="94"/>
      <c r="P49" s="94"/>
      <c r="Q49" s="9"/>
      <c r="R49" s="9"/>
      <c r="S49" s="9"/>
      <c r="T49" s="9"/>
      <c r="U49" s="9"/>
      <c r="V49" s="9"/>
      <c r="W49" s="9"/>
      <c r="X49" s="9"/>
      <c r="Y49" s="9"/>
      <c r="Z49" s="9"/>
      <c r="AA49" s="9"/>
      <c r="AB49" s="9"/>
      <c r="AC49" s="9"/>
      <c r="AD49" s="290">
        <v>22</v>
      </c>
      <c r="AE49" s="72" t="s">
        <v>51</v>
      </c>
      <c r="AF49" s="72" t="s">
        <v>95</v>
      </c>
      <c r="AG49" s="73">
        <v>14</v>
      </c>
      <c r="AH49" s="293">
        <f t="shared" si="5"/>
        <v>0</v>
      </c>
      <c r="AI49" s="293">
        <f t="shared" si="5"/>
        <v>0</v>
      </c>
      <c r="AJ49" s="293">
        <f t="shared" si="5"/>
        <v>0</v>
      </c>
      <c r="AK49" s="293"/>
      <c r="AL49" s="293"/>
      <c r="AM49" s="293"/>
      <c r="AN49" s="293"/>
      <c r="AO49" s="94"/>
    </row>
    <row r="50" spans="1:41" ht="20.45" customHeight="1" x14ac:dyDescent="0.2">
      <c r="A50" s="37">
        <v>23</v>
      </c>
      <c r="B50" s="38" t="s">
        <v>62</v>
      </c>
      <c r="C50" s="38" t="s">
        <v>94</v>
      </c>
      <c r="D50" s="239">
        <f>'Team 1'!D50</f>
        <v>11</v>
      </c>
      <c r="E50" s="722"/>
      <c r="F50" s="722"/>
      <c r="G50" s="722"/>
      <c r="H50" s="842"/>
      <c r="I50" s="252" t="str">
        <f t="shared" si="2"/>
        <v xml:space="preserve"> </v>
      </c>
      <c r="J50" s="24" t="str">
        <f t="shared" si="3"/>
        <v>,</v>
      </c>
      <c r="K50" s="66">
        <f t="shared" si="10"/>
        <v>0</v>
      </c>
      <c r="L50" s="30" t="str">
        <f t="shared" si="4"/>
        <v>000100</v>
      </c>
      <c r="M50" s="50">
        <f>IF(K50=0,0,IF(K50&lt;9,"TOO YOUNG",IF(K50&lt;16,"OK","NOT ELIGIBLE")))</f>
        <v>0</v>
      </c>
      <c r="N50" s="9"/>
      <c r="O50" s="94"/>
      <c r="P50" s="94"/>
      <c r="Q50" s="9"/>
      <c r="R50" s="9"/>
      <c r="S50" s="9"/>
      <c r="T50" s="9"/>
      <c r="U50" s="9"/>
      <c r="V50" s="9"/>
      <c r="W50" s="9"/>
      <c r="X50" s="9"/>
      <c r="Y50" s="9"/>
      <c r="Z50" s="9"/>
      <c r="AA50" s="9"/>
      <c r="AB50" s="9"/>
      <c r="AC50" s="9"/>
      <c r="AD50" s="290">
        <v>23</v>
      </c>
      <c r="AE50" s="72" t="s">
        <v>62</v>
      </c>
      <c r="AF50" s="72" t="s">
        <v>94</v>
      </c>
      <c r="AG50" s="73">
        <v>11</v>
      </c>
      <c r="AH50" s="293">
        <f t="shared" si="5"/>
        <v>0</v>
      </c>
      <c r="AI50" s="293">
        <f t="shared" si="5"/>
        <v>0</v>
      </c>
      <c r="AJ50" s="293">
        <f t="shared" si="5"/>
        <v>0</v>
      </c>
      <c r="AK50" s="293"/>
      <c r="AL50" s="293"/>
      <c r="AM50" s="293"/>
      <c r="AN50" s="293"/>
      <c r="AO50" s="94"/>
    </row>
    <row r="51" spans="1:41" ht="20.45" customHeight="1" x14ac:dyDescent="0.2">
      <c r="A51" s="37">
        <v>24</v>
      </c>
      <c r="B51" s="38" t="s">
        <v>63</v>
      </c>
      <c r="C51" s="38" t="s">
        <v>95</v>
      </c>
      <c r="D51" s="239">
        <f>'Team 1'!D51</f>
        <v>11</v>
      </c>
      <c r="E51" s="722"/>
      <c r="F51" s="722"/>
      <c r="G51" s="722"/>
      <c r="H51" s="842"/>
      <c r="I51" s="252" t="str">
        <f t="shared" si="2"/>
        <v xml:space="preserve"> </v>
      </c>
      <c r="J51" s="24" t="str">
        <f t="shared" si="3"/>
        <v>,</v>
      </c>
      <c r="K51" s="66">
        <f t="shared" si="10"/>
        <v>0</v>
      </c>
      <c r="L51" s="30" t="str">
        <f t="shared" si="4"/>
        <v>000100</v>
      </c>
      <c r="M51" s="50">
        <f>IF(K51=0,0,IF(K51&lt;9,"TOO YOUNG",IF(K51&lt;16,"OK","NOT ELIGIBLE")))</f>
        <v>0</v>
      </c>
      <c r="N51" s="9"/>
      <c r="O51" s="94"/>
      <c r="P51" s="94"/>
      <c r="Q51" s="9"/>
      <c r="R51" s="9"/>
      <c r="S51" s="9"/>
      <c r="T51" s="9"/>
      <c r="U51" s="9"/>
      <c r="V51" s="9"/>
      <c r="W51" s="9"/>
      <c r="X51" s="9"/>
      <c r="Y51" s="9"/>
      <c r="Z51" s="9"/>
      <c r="AA51" s="9"/>
      <c r="AB51" s="9"/>
      <c r="AC51" s="9"/>
      <c r="AD51" s="290">
        <v>24</v>
      </c>
      <c r="AE51" s="72" t="s">
        <v>63</v>
      </c>
      <c r="AF51" s="72" t="s">
        <v>95</v>
      </c>
      <c r="AG51" s="73">
        <v>11</v>
      </c>
      <c r="AH51" s="293">
        <f t="shared" si="5"/>
        <v>0</v>
      </c>
      <c r="AI51" s="293">
        <f t="shared" si="5"/>
        <v>0</v>
      </c>
      <c r="AJ51" s="293">
        <f t="shared" si="5"/>
        <v>0</v>
      </c>
      <c r="AK51" s="293"/>
      <c r="AL51" s="293"/>
      <c r="AM51" s="293"/>
      <c r="AN51" s="293"/>
      <c r="AO51" s="94"/>
    </row>
    <row r="52" spans="1:41" ht="20.45" customHeight="1" x14ac:dyDescent="0.2">
      <c r="A52" s="28">
        <v>25</v>
      </c>
      <c r="B52" s="29" t="s">
        <v>76</v>
      </c>
      <c r="C52" s="29" t="s">
        <v>94</v>
      </c>
      <c r="D52" s="239">
        <f>'Team 1'!D52</f>
        <v>14</v>
      </c>
      <c r="E52" s="722"/>
      <c r="F52" s="722"/>
      <c r="G52" s="722"/>
      <c r="H52" s="842"/>
      <c r="I52" s="252" t="str">
        <f t="shared" si="2"/>
        <v xml:space="preserve"> </v>
      </c>
      <c r="J52" s="24" t="str">
        <f t="shared" si="3"/>
        <v>,</v>
      </c>
      <c r="K52" s="66">
        <f t="shared" si="10"/>
        <v>0</v>
      </c>
      <c r="L52" s="30" t="str">
        <f t="shared" si="4"/>
        <v>000100</v>
      </c>
      <c r="M52" s="31">
        <f>IF(K52=0,0,IF(K52&lt;9,"TOO YOUNG",IF(K52&lt;60,"OK","BIT OLD MAYBE")))</f>
        <v>0</v>
      </c>
      <c r="N52" s="9"/>
      <c r="O52" s="94"/>
      <c r="P52" s="94"/>
      <c r="Q52" s="9"/>
      <c r="R52" s="9"/>
      <c r="S52" s="9"/>
      <c r="T52" s="9"/>
      <c r="U52" s="9"/>
      <c r="V52" s="9"/>
      <c r="W52" s="9"/>
      <c r="X52" s="9"/>
      <c r="Y52" s="9"/>
      <c r="Z52" s="9"/>
      <c r="AA52" s="9"/>
      <c r="AB52" s="9"/>
      <c r="AC52" s="9"/>
      <c r="AD52" s="290">
        <v>25</v>
      </c>
      <c r="AE52" s="72" t="s">
        <v>76</v>
      </c>
      <c r="AF52" s="72" t="s">
        <v>94</v>
      </c>
      <c r="AG52" s="73">
        <v>14</v>
      </c>
      <c r="AH52" s="293">
        <f t="shared" si="5"/>
        <v>0</v>
      </c>
      <c r="AI52" s="293">
        <f t="shared" si="5"/>
        <v>0</v>
      </c>
      <c r="AJ52" s="293">
        <f t="shared" si="5"/>
        <v>0</v>
      </c>
      <c r="AK52" s="293"/>
      <c r="AL52" s="293"/>
      <c r="AM52" s="293"/>
      <c r="AN52" s="293"/>
      <c r="AO52" s="94"/>
    </row>
    <row r="53" spans="1:41" ht="20.45" customHeight="1" x14ac:dyDescent="0.2">
      <c r="A53" s="28">
        <v>26</v>
      </c>
      <c r="B53" s="29" t="s">
        <v>77</v>
      </c>
      <c r="C53" s="29" t="s">
        <v>95</v>
      </c>
      <c r="D53" s="239">
        <f>'Team 1'!D53</f>
        <v>14</v>
      </c>
      <c r="E53" s="722"/>
      <c r="F53" s="722"/>
      <c r="G53" s="722"/>
      <c r="H53" s="842"/>
      <c r="I53" s="252" t="str">
        <f t="shared" si="2"/>
        <v xml:space="preserve"> </v>
      </c>
      <c r="J53" s="24" t="str">
        <f t="shared" si="3"/>
        <v>,</v>
      </c>
      <c r="K53" s="66">
        <f t="shared" si="10"/>
        <v>0</v>
      </c>
      <c r="L53" s="30" t="str">
        <f t="shared" si="4"/>
        <v>000100</v>
      </c>
      <c r="M53" s="31">
        <f>IF(K53=0,0,IF(K53&lt;9,"TOO YOUNG",IF(K53&lt;60,"OK","BIT OLD MAYBE")))</f>
        <v>0</v>
      </c>
      <c r="N53" s="9"/>
      <c r="O53" s="94"/>
      <c r="P53" s="94"/>
      <c r="Q53" s="9"/>
      <c r="R53" s="9"/>
      <c r="S53" s="9"/>
      <c r="T53" s="9"/>
      <c r="U53" s="9"/>
      <c r="V53" s="9"/>
      <c r="W53" s="9"/>
      <c r="X53" s="9"/>
      <c r="Y53" s="9"/>
      <c r="Z53" s="9"/>
      <c r="AA53" s="9"/>
      <c r="AB53" s="9"/>
      <c r="AC53" s="9"/>
      <c r="AD53" s="290">
        <v>26</v>
      </c>
      <c r="AE53" s="72" t="s">
        <v>77</v>
      </c>
      <c r="AF53" s="72" t="s">
        <v>95</v>
      </c>
      <c r="AG53" s="73">
        <v>14</v>
      </c>
      <c r="AH53" s="293">
        <f t="shared" si="5"/>
        <v>0</v>
      </c>
      <c r="AI53" s="293">
        <f t="shared" si="5"/>
        <v>0</v>
      </c>
      <c r="AJ53" s="293">
        <f t="shared" si="5"/>
        <v>0</v>
      </c>
      <c r="AK53" s="293"/>
      <c r="AL53" s="293"/>
      <c r="AM53" s="293"/>
      <c r="AN53" s="293"/>
      <c r="AO53" s="94"/>
    </row>
    <row r="54" spans="1:41" ht="20.45" customHeight="1" x14ac:dyDescent="0.2">
      <c r="A54" s="33">
        <v>27</v>
      </c>
      <c r="B54" s="34" t="s">
        <v>40</v>
      </c>
      <c r="C54" s="34" t="s">
        <v>94</v>
      </c>
      <c r="D54" s="239">
        <f>'Team 1'!D54</f>
        <v>7</v>
      </c>
      <c r="E54" s="722"/>
      <c r="F54" s="722"/>
      <c r="G54" s="722"/>
      <c r="H54" s="842"/>
      <c r="I54" s="252" t="str">
        <f t="shared" si="2"/>
        <v xml:space="preserve"> </v>
      </c>
      <c r="J54" s="24" t="str">
        <f t="shared" si="3"/>
        <v>,</v>
      </c>
      <c r="K54" s="66">
        <f t="shared" si="10"/>
        <v>0</v>
      </c>
      <c r="L54" s="30" t="str">
        <f t="shared" si="4"/>
        <v>000100</v>
      </c>
      <c r="M54" s="50">
        <f>IF(K54=0,0,IF(K54&lt;10,"TOO YOUNG",IF(K54&lt;12,"OK","NOT ELIGIBLE")))</f>
        <v>0</v>
      </c>
      <c r="N54" s="9"/>
      <c r="O54" s="94"/>
      <c r="P54" s="94"/>
      <c r="Q54" s="9"/>
      <c r="R54" s="9"/>
      <c r="S54" s="9"/>
      <c r="T54" s="9"/>
      <c r="U54" s="9"/>
      <c r="V54" s="9"/>
      <c r="W54" s="9"/>
      <c r="X54" s="9"/>
      <c r="Y54" s="9"/>
      <c r="Z54" s="9"/>
      <c r="AA54" s="9"/>
      <c r="AB54" s="9"/>
      <c r="AC54" s="9"/>
      <c r="AD54" s="290">
        <v>27</v>
      </c>
      <c r="AE54" s="72" t="s">
        <v>40</v>
      </c>
      <c r="AF54" s="72" t="s">
        <v>94</v>
      </c>
      <c r="AG54" s="73">
        <v>7</v>
      </c>
      <c r="AH54" s="293">
        <f t="shared" si="5"/>
        <v>0</v>
      </c>
      <c r="AI54" s="293">
        <f t="shared" si="5"/>
        <v>0</v>
      </c>
      <c r="AJ54" s="293">
        <f t="shared" si="5"/>
        <v>0</v>
      </c>
      <c r="AK54" s="293"/>
      <c r="AL54" s="293"/>
      <c r="AM54" s="293"/>
      <c r="AN54" s="293"/>
      <c r="AO54" s="94"/>
    </row>
    <row r="55" spans="1:41" ht="20.45" customHeight="1" x14ac:dyDescent="0.2">
      <c r="A55" s="33">
        <v>28</v>
      </c>
      <c r="B55" s="34" t="s">
        <v>41</v>
      </c>
      <c r="C55" s="34" t="s">
        <v>95</v>
      </c>
      <c r="D55" s="239">
        <f>'Team 1'!D55</f>
        <v>7</v>
      </c>
      <c r="E55" s="722"/>
      <c r="F55" s="722"/>
      <c r="G55" s="722"/>
      <c r="H55" s="842"/>
      <c r="I55" s="252" t="str">
        <f t="shared" si="2"/>
        <v xml:space="preserve"> </v>
      </c>
      <c r="J55" s="24" t="str">
        <f t="shared" si="3"/>
        <v>,</v>
      </c>
      <c r="K55" s="66">
        <f t="shared" si="10"/>
        <v>0</v>
      </c>
      <c r="L55" s="30" t="str">
        <f t="shared" si="4"/>
        <v>000100</v>
      </c>
      <c r="M55" s="50">
        <f>IF(K55=0,0,IF(K55&lt;10,"TOO YOUNG",IF(K55&lt;12,"OK","NOT ELIGIBLE")))</f>
        <v>0</v>
      </c>
      <c r="N55" s="9"/>
      <c r="O55" s="94"/>
      <c r="P55" s="94"/>
      <c r="Q55" s="9"/>
      <c r="R55" s="9"/>
      <c r="S55" s="9"/>
      <c r="T55" s="9"/>
      <c r="U55" s="9"/>
      <c r="V55" s="9"/>
      <c r="W55" s="9"/>
      <c r="X55" s="9"/>
      <c r="Y55" s="9"/>
      <c r="Z55" s="9"/>
      <c r="AA55" s="9"/>
      <c r="AB55" s="9"/>
      <c r="AC55" s="9"/>
      <c r="AD55" s="290">
        <v>28</v>
      </c>
      <c r="AE55" s="72" t="s">
        <v>41</v>
      </c>
      <c r="AF55" s="72" t="s">
        <v>95</v>
      </c>
      <c r="AG55" s="73">
        <v>7</v>
      </c>
      <c r="AH55" s="293">
        <f t="shared" si="5"/>
        <v>0</v>
      </c>
      <c r="AI55" s="293">
        <f t="shared" si="5"/>
        <v>0</v>
      </c>
      <c r="AJ55" s="293">
        <f t="shared" si="5"/>
        <v>0</v>
      </c>
      <c r="AK55" s="293"/>
      <c r="AL55" s="293"/>
      <c r="AM55" s="293"/>
      <c r="AN55" s="293"/>
      <c r="AO55" s="94"/>
    </row>
    <row r="56" spans="1:41" ht="20.45" customHeight="1" x14ac:dyDescent="0.2">
      <c r="A56" s="35">
        <v>29</v>
      </c>
      <c r="B56" s="36" t="s">
        <v>52</v>
      </c>
      <c r="C56" s="36" t="s">
        <v>94</v>
      </c>
      <c r="D56" s="239">
        <f>'Team 1'!D56</f>
        <v>11</v>
      </c>
      <c r="E56" s="722"/>
      <c r="F56" s="722"/>
      <c r="G56" s="722"/>
      <c r="H56" s="842"/>
      <c r="I56" s="252" t="str">
        <f t="shared" si="2"/>
        <v xml:space="preserve"> </v>
      </c>
      <c r="J56" s="24" t="str">
        <f t="shared" si="3"/>
        <v>,</v>
      </c>
      <c r="K56" s="66">
        <f t="shared" si="10"/>
        <v>0</v>
      </c>
      <c r="L56" s="30" t="str">
        <f t="shared" si="4"/>
        <v>000100</v>
      </c>
      <c r="M56" s="50">
        <f>IF(K56=0,0,IF(K56&lt;9,"TOO YOUNG",IF(K56&lt;14,"OK","NOT ELIGIBLE")))</f>
        <v>0</v>
      </c>
      <c r="N56" s="9"/>
      <c r="O56" s="94"/>
      <c r="P56" s="94"/>
      <c r="Q56" s="9"/>
      <c r="R56" s="9"/>
      <c r="S56" s="9"/>
      <c r="T56" s="9"/>
      <c r="U56" s="9"/>
      <c r="V56" s="9"/>
      <c r="W56" s="9"/>
      <c r="X56" s="9"/>
      <c r="Y56" s="9"/>
      <c r="Z56" s="9"/>
      <c r="AA56" s="9"/>
      <c r="AB56" s="9"/>
      <c r="AC56" s="9"/>
      <c r="AD56" s="290">
        <v>29</v>
      </c>
      <c r="AE56" s="72" t="s">
        <v>52</v>
      </c>
      <c r="AF56" s="72" t="s">
        <v>94</v>
      </c>
      <c r="AG56" s="73">
        <v>11</v>
      </c>
      <c r="AH56" s="293">
        <f t="shared" si="5"/>
        <v>0</v>
      </c>
      <c r="AI56" s="293">
        <f t="shared" si="5"/>
        <v>0</v>
      </c>
      <c r="AJ56" s="293">
        <f t="shared" si="5"/>
        <v>0</v>
      </c>
      <c r="AK56" s="293"/>
      <c r="AL56" s="293"/>
      <c r="AM56" s="293"/>
      <c r="AN56" s="293"/>
      <c r="AO56" s="94"/>
    </row>
    <row r="57" spans="1:41" ht="20.45" customHeight="1" x14ac:dyDescent="0.2">
      <c r="A57" s="35">
        <v>30</v>
      </c>
      <c r="B57" s="36" t="s">
        <v>53</v>
      </c>
      <c r="C57" s="36" t="s">
        <v>95</v>
      </c>
      <c r="D57" s="239">
        <f>'Team 1'!D57</f>
        <v>11</v>
      </c>
      <c r="E57" s="722"/>
      <c r="F57" s="722"/>
      <c r="G57" s="722"/>
      <c r="H57" s="842"/>
      <c r="I57" s="252" t="str">
        <f t="shared" si="2"/>
        <v xml:space="preserve"> </v>
      </c>
      <c r="J57" s="24" t="str">
        <f t="shared" si="3"/>
        <v>,</v>
      </c>
      <c r="K57" s="66">
        <f t="shared" si="10"/>
        <v>0</v>
      </c>
      <c r="L57" s="30" t="str">
        <f t="shared" si="4"/>
        <v>000100</v>
      </c>
      <c r="M57" s="50">
        <f>IF(K57=0,0,IF(K57&lt;9,"TOO YOUNG",IF(K57&lt;14,"OK","NOT ELIGIBLE")))</f>
        <v>0</v>
      </c>
      <c r="N57" s="9"/>
      <c r="O57" s="94"/>
      <c r="P57" s="94"/>
      <c r="Q57" s="9"/>
      <c r="R57" s="9"/>
      <c r="S57" s="9"/>
      <c r="T57" s="9"/>
      <c r="U57" s="9"/>
      <c r="V57" s="9"/>
      <c r="W57" s="9"/>
      <c r="X57" s="9"/>
      <c r="Y57" s="9"/>
      <c r="Z57" s="9"/>
      <c r="AA57" s="9"/>
      <c r="AB57" s="9"/>
      <c r="AC57" s="9"/>
      <c r="AD57" s="290">
        <v>30</v>
      </c>
      <c r="AE57" s="72" t="s">
        <v>53</v>
      </c>
      <c r="AF57" s="72" t="s">
        <v>95</v>
      </c>
      <c r="AG57" s="73">
        <v>11</v>
      </c>
      <c r="AH57" s="293">
        <f t="shared" si="5"/>
        <v>0</v>
      </c>
      <c r="AI57" s="293">
        <f t="shared" si="5"/>
        <v>0</v>
      </c>
      <c r="AJ57" s="293">
        <f t="shared" si="5"/>
        <v>0</v>
      </c>
      <c r="AK57" s="293"/>
      <c r="AL57" s="293"/>
      <c r="AM57" s="293"/>
      <c r="AN57" s="293"/>
      <c r="AO57" s="94"/>
    </row>
    <row r="58" spans="1:41" ht="20.45" customHeight="1" x14ac:dyDescent="0.2">
      <c r="A58" s="37">
        <v>31</v>
      </c>
      <c r="B58" s="38" t="s">
        <v>64</v>
      </c>
      <c r="C58" s="38" t="s">
        <v>94</v>
      </c>
      <c r="D58" s="239">
        <f>'Team 1'!D58</f>
        <v>2</v>
      </c>
      <c r="E58" s="722"/>
      <c r="F58" s="722"/>
      <c r="G58" s="722"/>
      <c r="H58" s="842"/>
      <c r="I58" s="252" t="str">
        <f t="shared" si="2"/>
        <v xml:space="preserve"> </v>
      </c>
      <c r="J58" s="24" t="str">
        <f t="shared" si="3"/>
        <v>,</v>
      </c>
      <c r="K58" s="66">
        <f t="shared" si="10"/>
        <v>0</v>
      </c>
      <c r="L58" s="30" t="str">
        <f t="shared" si="4"/>
        <v>000100</v>
      </c>
      <c r="M58" s="50">
        <f>IF(K58=0,0,IF(K58&lt;9,"TOO YOUNG",IF(K58&lt;16,"OK","NOT ELIGIBLE")))</f>
        <v>0</v>
      </c>
      <c r="N58" s="9"/>
      <c r="O58" s="94"/>
      <c r="P58" s="94"/>
      <c r="Q58" s="9"/>
      <c r="R58" s="9"/>
      <c r="S58" s="9"/>
      <c r="T58" s="9"/>
      <c r="U58" s="9"/>
      <c r="V58" s="9"/>
      <c r="W58" s="9"/>
      <c r="X58" s="9"/>
      <c r="Y58" s="9"/>
      <c r="Z58" s="9"/>
      <c r="AA58" s="9"/>
      <c r="AB58" s="9"/>
      <c r="AC58" s="9"/>
      <c r="AD58" s="290">
        <v>31</v>
      </c>
      <c r="AE58" s="72" t="s">
        <v>64</v>
      </c>
      <c r="AF58" s="72" t="s">
        <v>94</v>
      </c>
      <c r="AG58" s="73">
        <v>2</v>
      </c>
      <c r="AH58" s="293">
        <f t="shared" si="5"/>
        <v>0</v>
      </c>
      <c r="AI58" s="293">
        <f t="shared" si="5"/>
        <v>0</v>
      </c>
      <c r="AJ58" s="293">
        <f t="shared" si="5"/>
        <v>0</v>
      </c>
      <c r="AK58" s="293"/>
      <c r="AL58" s="293"/>
      <c r="AM58" s="293"/>
      <c r="AN58" s="293"/>
      <c r="AO58" s="94"/>
    </row>
    <row r="59" spans="1:41" ht="20.45" customHeight="1" x14ac:dyDescent="0.2">
      <c r="A59" s="37">
        <v>32</v>
      </c>
      <c r="B59" s="38" t="s">
        <v>65</v>
      </c>
      <c r="C59" s="38" t="s">
        <v>95</v>
      </c>
      <c r="D59" s="239">
        <f>'Team 1'!D59</f>
        <v>2</v>
      </c>
      <c r="E59" s="722"/>
      <c r="F59" s="722"/>
      <c r="G59" s="722"/>
      <c r="H59" s="842"/>
      <c r="I59" s="252" t="str">
        <f t="shared" si="2"/>
        <v xml:space="preserve"> </v>
      </c>
      <c r="J59" s="24" t="str">
        <f t="shared" si="3"/>
        <v>,</v>
      </c>
      <c r="K59" s="66">
        <f t="shared" si="10"/>
        <v>0</v>
      </c>
      <c r="L59" s="30" t="str">
        <f t="shared" si="4"/>
        <v>000100</v>
      </c>
      <c r="M59" s="50">
        <f>IF(K59=0,0,IF(K59&lt;9,"TOO YOUNG",IF(K59&lt;16,"OK","NOT ELIGIBLE")))</f>
        <v>0</v>
      </c>
      <c r="N59" s="9"/>
      <c r="O59" s="94"/>
      <c r="P59" s="94"/>
      <c r="Q59" s="9"/>
      <c r="R59" s="9"/>
      <c r="S59" s="9"/>
      <c r="T59" s="9"/>
      <c r="U59" s="9"/>
      <c r="V59" s="9"/>
      <c r="W59" s="9"/>
      <c r="X59" s="9"/>
      <c r="Y59" s="9"/>
      <c r="Z59" s="9"/>
      <c r="AA59" s="9"/>
      <c r="AB59" s="9"/>
      <c r="AC59" s="9"/>
      <c r="AD59" s="290">
        <v>32</v>
      </c>
      <c r="AE59" s="72" t="s">
        <v>65</v>
      </c>
      <c r="AF59" s="72" t="s">
        <v>95</v>
      </c>
      <c r="AG59" s="73">
        <v>2</v>
      </c>
      <c r="AH59" s="293">
        <f t="shared" si="5"/>
        <v>0</v>
      </c>
      <c r="AI59" s="293">
        <f t="shared" si="5"/>
        <v>0</v>
      </c>
      <c r="AJ59" s="293">
        <f t="shared" si="5"/>
        <v>0</v>
      </c>
      <c r="AK59" s="293"/>
      <c r="AL59" s="293"/>
      <c r="AM59" s="293"/>
      <c r="AN59" s="293"/>
      <c r="AO59" s="94"/>
    </row>
    <row r="60" spans="1:41" ht="20.45" customHeight="1" x14ac:dyDescent="0.2">
      <c r="A60" s="28">
        <v>33</v>
      </c>
      <c r="B60" s="32" t="s">
        <v>78</v>
      </c>
      <c r="C60" s="32" t="s">
        <v>94</v>
      </c>
      <c r="D60" s="239">
        <f>'Team 1'!D60</f>
        <v>8</v>
      </c>
      <c r="E60" s="722"/>
      <c r="F60" s="722"/>
      <c r="G60" s="722"/>
      <c r="H60" s="842"/>
      <c r="I60" s="252" t="str">
        <f t="shared" si="2"/>
        <v xml:space="preserve"> </v>
      </c>
      <c r="J60" s="24" t="str">
        <f t="shared" si="3"/>
        <v>,</v>
      </c>
      <c r="K60" s="66">
        <f t="shared" si="10"/>
        <v>0</v>
      </c>
      <c r="L60" s="30" t="str">
        <f t="shared" si="4"/>
        <v>000100</v>
      </c>
      <c r="M60" s="31">
        <f>IF(K60=0,0,IF(K60&lt;9,"TOO YOUNG",IF(K60&lt;60,"OK","BIT OLD MAYBE")))</f>
        <v>0</v>
      </c>
      <c r="N60" s="9"/>
      <c r="O60" s="94"/>
      <c r="P60" s="94"/>
      <c r="Q60" s="9"/>
      <c r="R60" s="9"/>
      <c r="S60" s="9"/>
      <c r="T60" s="9"/>
      <c r="U60" s="9"/>
      <c r="V60" s="9"/>
      <c r="W60" s="9"/>
      <c r="X60" s="9"/>
      <c r="Y60" s="9"/>
      <c r="Z60" s="9"/>
      <c r="AA60" s="9"/>
      <c r="AB60" s="9"/>
      <c r="AC60" s="9"/>
      <c r="AD60" s="290">
        <v>33</v>
      </c>
      <c r="AE60" s="74" t="s">
        <v>78</v>
      </c>
      <c r="AF60" s="74" t="s">
        <v>94</v>
      </c>
      <c r="AG60" s="75">
        <v>9</v>
      </c>
      <c r="AH60" s="293">
        <f t="shared" si="5"/>
        <v>0</v>
      </c>
      <c r="AI60" s="293">
        <f t="shared" si="5"/>
        <v>0</v>
      </c>
      <c r="AJ60" s="293">
        <f t="shared" si="5"/>
        <v>0</v>
      </c>
      <c r="AK60" s="293"/>
      <c r="AL60" s="293"/>
      <c r="AM60" s="293"/>
      <c r="AN60" s="293"/>
      <c r="AO60" s="94"/>
    </row>
    <row r="61" spans="1:41" ht="20.45" customHeight="1" x14ac:dyDescent="0.2">
      <c r="A61" s="28">
        <v>34</v>
      </c>
      <c r="B61" s="32" t="s">
        <v>79</v>
      </c>
      <c r="C61" s="32" t="s">
        <v>95</v>
      </c>
      <c r="D61" s="239">
        <f>'Team 1'!D61</f>
        <v>8</v>
      </c>
      <c r="E61" s="722"/>
      <c r="F61" s="722"/>
      <c r="G61" s="722"/>
      <c r="H61" s="842"/>
      <c r="I61" s="252" t="str">
        <f t="shared" si="2"/>
        <v xml:space="preserve"> </v>
      </c>
      <c r="J61" s="24" t="str">
        <f t="shared" si="3"/>
        <v>,</v>
      </c>
      <c r="K61" s="66">
        <f t="shared" si="10"/>
        <v>0</v>
      </c>
      <c r="L61" s="30" t="str">
        <f t="shared" si="4"/>
        <v>000100</v>
      </c>
      <c r="M61" s="31">
        <f>IF(K61=0,0,IF(K61&lt;9,"TOO YOUNG",IF(K61&lt;60,"OK","BIT OLD MAYBE")))</f>
        <v>0</v>
      </c>
      <c r="N61" s="9"/>
      <c r="O61" s="94"/>
      <c r="P61" s="94"/>
      <c r="Q61" s="9"/>
      <c r="R61" s="9"/>
      <c r="S61" s="9"/>
      <c r="T61" s="9"/>
      <c r="U61" s="9"/>
      <c r="V61" s="9"/>
      <c r="W61" s="9"/>
      <c r="X61" s="9"/>
      <c r="Y61" s="9"/>
      <c r="Z61" s="9"/>
      <c r="AA61" s="9"/>
      <c r="AB61" s="9"/>
      <c r="AC61" s="9"/>
      <c r="AD61" s="290">
        <v>34</v>
      </c>
      <c r="AE61" s="74" t="s">
        <v>79</v>
      </c>
      <c r="AF61" s="74" t="s">
        <v>95</v>
      </c>
      <c r="AG61" s="75">
        <v>9</v>
      </c>
      <c r="AH61" s="293">
        <f t="shared" si="5"/>
        <v>0</v>
      </c>
      <c r="AI61" s="293">
        <f t="shared" si="5"/>
        <v>0</v>
      </c>
      <c r="AJ61" s="293">
        <f t="shared" si="5"/>
        <v>0</v>
      </c>
      <c r="AK61" s="293"/>
      <c r="AL61" s="293"/>
      <c r="AM61" s="293"/>
      <c r="AN61" s="293"/>
      <c r="AO61" s="94"/>
    </row>
    <row r="62" spans="1:41" ht="20.45" customHeight="1" x14ac:dyDescent="0.2">
      <c r="A62" s="33">
        <v>35</v>
      </c>
      <c r="B62" s="34" t="s">
        <v>42</v>
      </c>
      <c r="C62" s="34" t="s">
        <v>94</v>
      </c>
      <c r="D62" s="239">
        <f>'Team 1'!D62</f>
        <v>1</v>
      </c>
      <c r="E62" s="722"/>
      <c r="F62" s="722"/>
      <c r="G62" s="722"/>
      <c r="H62" s="842"/>
      <c r="I62" s="252" t="str">
        <f t="shared" si="2"/>
        <v xml:space="preserve"> </v>
      </c>
      <c r="J62" s="24" t="str">
        <f t="shared" si="3"/>
        <v>,</v>
      </c>
      <c r="K62" s="66">
        <f t="shared" si="10"/>
        <v>0</v>
      </c>
      <c r="L62" s="30" t="str">
        <f t="shared" si="4"/>
        <v>000100</v>
      </c>
      <c r="M62" s="50">
        <f>IF(K62=0,0,IF(K62&lt;10,"TOO YOUNG",IF(K62&lt;12,"OK","NOT ELIGIBLE")))</f>
        <v>0</v>
      </c>
      <c r="N62" s="9"/>
      <c r="O62" s="94"/>
      <c r="P62" s="94"/>
      <c r="Q62" s="9"/>
      <c r="R62" s="9"/>
      <c r="S62" s="9"/>
      <c r="T62" s="9"/>
      <c r="U62" s="9"/>
      <c r="V62" s="9"/>
      <c r="W62" s="9"/>
      <c r="X62" s="9"/>
      <c r="Y62" s="9"/>
      <c r="Z62" s="9"/>
      <c r="AA62" s="9"/>
      <c r="AB62" s="9"/>
      <c r="AC62" s="9"/>
      <c r="AD62" s="290">
        <v>35</v>
      </c>
      <c r="AE62" s="72" t="s">
        <v>42</v>
      </c>
      <c r="AF62" s="72" t="s">
        <v>94</v>
      </c>
      <c r="AG62" s="73">
        <v>1</v>
      </c>
      <c r="AH62" s="293">
        <f t="shared" si="5"/>
        <v>0</v>
      </c>
      <c r="AI62" s="293">
        <f t="shared" si="5"/>
        <v>0</v>
      </c>
      <c r="AJ62" s="293">
        <f t="shared" si="5"/>
        <v>0</v>
      </c>
      <c r="AK62" s="293"/>
      <c r="AL62" s="293"/>
      <c r="AM62" s="293"/>
      <c r="AN62" s="293"/>
      <c r="AO62" s="94"/>
    </row>
    <row r="63" spans="1:41" ht="20.45" customHeight="1" x14ac:dyDescent="0.2">
      <c r="A63" s="33">
        <v>36</v>
      </c>
      <c r="B63" s="34" t="s">
        <v>43</v>
      </c>
      <c r="C63" s="34" t="s">
        <v>95</v>
      </c>
      <c r="D63" s="239">
        <f>'Team 1'!D63</f>
        <v>1</v>
      </c>
      <c r="E63" s="722"/>
      <c r="F63" s="722"/>
      <c r="G63" s="722"/>
      <c r="H63" s="842"/>
      <c r="I63" s="252" t="str">
        <f t="shared" si="2"/>
        <v xml:space="preserve"> </v>
      </c>
      <c r="J63" s="24" t="str">
        <f t="shared" si="3"/>
        <v>,</v>
      </c>
      <c r="K63" s="66">
        <f t="shared" si="10"/>
        <v>0</v>
      </c>
      <c r="L63" s="30" t="str">
        <f t="shared" si="4"/>
        <v>000100</v>
      </c>
      <c r="M63" s="50">
        <f>IF(K63=0,0,IF(K63&lt;10,"TOO YOUNG",IF(K63&lt;12,"OK","NOT ELIGIBLE")))</f>
        <v>0</v>
      </c>
      <c r="N63" s="9"/>
      <c r="O63" s="94"/>
      <c r="P63" s="94"/>
      <c r="Q63" s="9"/>
      <c r="R63" s="9"/>
      <c r="S63" s="9"/>
      <c r="T63" s="9"/>
      <c r="U63" s="9"/>
      <c r="V63" s="9"/>
      <c r="W63" s="9"/>
      <c r="X63" s="9"/>
      <c r="Y63" s="9"/>
      <c r="Z63" s="9"/>
      <c r="AA63" s="9"/>
      <c r="AB63" s="9"/>
      <c r="AC63" s="9"/>
      <c r="AD63" s="290">
        <v>36</v>
      </c>
      <c r="AE63" s="72" t="s">
        <v>43</v>
      </c>
      <c r="AF63" s="72" t="s">
        <v>95</v>
      </c>
      <c r="AG63" s="73">
        <v>1</v>
      </c>
      <c r="AH63" s="293">
        <f t="shared" si="5"/>
        <v>0</v>
      </c>
      <c r="AI63" s="293">
        <f t="shared" si="5"/>
        <v>0</v>
      </c>
      <c r="AJ63" s="293">
        <f t="shared" si="5"/>
        <v>0</v>
      </c>
      <c r="AK63" s="293"/>
      <c r="AL63" s="293"/>
      <c r="AM63" s="293"/>
      <c r="AN63" s="293"/>
      <c r="AO63" s="94"/>
    </row>
    <row r="64" spans="1:41" ht="20.45" customHeight="1" x14ac:dyDescent="0.2">
      <c r="A64" s="35">
        <v>37</v>
      </c>
      <c r="B64" s="36" t="s">
        <v>54</v>
      </c>
      <c r="C64" s="36" t="s">
        <v>94</v>
      </c>
      <c r="D64" s="239">
        <f>'Team 1'!D64</f>
        <v>2</v>
      </c>
      <c r="E64" s="722"/>
      <c r="F64" s="722"/>
      <c r="G64" s="722"/>
      <c r="H64" s="842"/>
      <c r="I64" s="252" t="str">
        <f t="shared" si="2"/>
        <v xml:space="preserve"> </v>
      </c>
      <c r="J64" s="24" t="str">
        <f t="shared" si="3"/>
        <v>,</v>
      </c>
      <c r="K64" s="66">
        <f t="shared" si="10"/>
        <v>0</v>
      </c>
      <c r="L64" s="30" t="str">
        <f t="shared" si="4"/>
        <v>000100</v>
      </c>
      <c r="M64" s="50">
        <f>IF(K64=0,0,IF(K64&lt;9,"TOO YOUNG",IF(K64&lt;14,"OK","NOT ELIGIBLE")))</f>
        <v>0</v>
      </c>
      <c r="N64" s="9"/>
      <c r="O64" s="94"/>
      <c r="P64" s="94"/>
      <c r="Q64" s="9"/>
      <c r="R64" s="9"/>
      <c r="S64" s="9"/>
      <c r="T64" s="9"/>
      <c r="U64" s="9"/>
      <c r="V64" s="9"/>
      <c r="W64" s="9"/>
      <c r="X64" s="9"/>
      <c r="Y64" s="9"/>
      <c r="Z64" s="9"/>
      <c r="AA64" s="9"/>
      <c r="AB64" s="9"/>
      <c r="AC64" s="9"/>
      <c r="AD64" s="290">
        <v>37</v>
      </c>
      <c r="AE64" s="72" t="s">
        <v>54</v>
      </c>
      <c r="AF64" s="72" t="s">
        <v>94</v>
      </c>
      <c r="AG64" s="73">
        <v>2</v>
      </c>
      <c r="AH64" s="293">
        <f t="shared" si="5"/>
        <v>0</v>
      </c>
      <c r="AI64" s="293">
        <f t="shared" si="5"/>
        <v>0</v>
      </c>
      <c r="AJ64" s="293">
        <f t="shared" si="5"/>
        <v>0</v>
      </c>
      <c r="AK64" s="293"/>
      <c r="AL64" s="293"/>
      <c r="AM64" s="293"/>
      <c r="AN64" s="293"/>
      <c r="AO64" s="94"/>
    </row>
    <row r="65" spans="1:41" ht="20.45" customHeight="1" x14ac:dyDescent="0.2">
      <c r="A65" s="35">
        <v>38</v>
      </c>
      <c r="B65" s="36" t="s">
        <v>55</v>
      </c>
      <c r="C65" s="36" t="s">
        <v>95</v>
      </c>
      <c r="D65" s="239">
        <f>'Team 1'!D65</f>
        <v>2</v>
      </c>
      <c r="E65" s="722"/>
      <c r="F65" s="722"/>
      <c r="G65" s="722"/>
      <c r="H65" s="842"/>
      <c r="I65" s="252" t="str">
        <f t="shared" si="2"/>
        <v xml:space="preserve"> </v>
      </c>
      <c r="J65" s="24" t="str">
        <f t="shared" si="3"/>
        <v>,</v>
      </c>
      <c r="K65" s="66">
        <f t="shared" si="10"/>
        <v>0</v>
      </c>
      <c r="L65" s="30" t="str">
        <f t="shared" si="4"/>
        <v>000100</v>
      </c>
      <c r="M65" s="50">
        <f>IF(K65=0,0,IF(K65&lt;9,"TOO YOUNG",IF(K65&lt;14,"OK","NOT ELIGIBLE")))</f>
        <v>0</v>
      </c>
      <c r="N65" s="9"/>
      <c r="O65" s="94"/>
      <c r="P65" s="94"/>
      <c r="Q65" s="9"/>
      <c r="R65" s="9"/>
      <c r="S65" s="9"/>
      <c r="T65" s="9"/>
      <c r="U65" s="9"/>
      <c r="V65" s="9"/>
      <c r="W65" s="9"/>
      <c r="X65" s="9"/>
      <c r="Y65" s="9"/>
      <c r="Z65" s="9"/>
      <c r="AA65" s="9"/>
      <c r="AB65" s="9"/>
      <c r="AC65" s="9"/>
      <c r="AD65" s="290">
        <v>38</v>
      </c>
      <c r="AE65" s="72" t="s">
        <v>55</v>
      </c>
      <c r="AF65" s="72" t="s">
        <v>95</v>
      </c>
      <c r="AG65" s="73">
        <v>2</v>
      </c>
      <c r="AH65" s="293">
        <f t="shared" si="5"/>
        <v>0</v>
      </c>
      <c r="AI65" s="293">
        <f t="shared" si="5"/>
        <v>0</v>
      </c>
      <c r="AJ65" s="293">
        <f t="shared" si="5"/>
        <v>0</v>
      </c>
      <c r="AK65" s="293"/>
      <c r="AL65" s="293"/>
      <c r="AM65" s="293"/>
      <c r="AN65" s="293"/>
      <c r="AO65" s="94"/>
    </row>
    <row r="66" spans="1:41" ht="20.45" customHeight="1" x14ac:dyDescent="0.2">
      <c r="A66" s="37">
        <v>39</v>
      </c>
      <c r="B66" s="38" t="s">
        <v>66</v>
      </c>
      <c r="C66" s="38" t="s">
        <v>94</v>
      </c>
      <c r="D66" s="239">
        <f>'Team 1'!D66</f>
        <v>8</v>
      </c>
      <c r="E66" s="722"/>
      <c r="F66" s="722"/>
      <c r="G66" s="722"/>
      <c r="H66" s="842"/>
      <c r="I66" s="252" t="str">
        <f t="shared" si="2"/>
        <v xml:space="preserve"> </v>
      </c>
      <c r="J66" s="24" t="str">
        <f t="shared" si="3"/>
        <v>,</v>
      </c>
      <c r="K66" s="66">
        <f t="shared" si="10"/>
        <v>0</v>
      </c>
      <c r="L66" s="30" t="str">
        <f t="shared" si="4"/>
        <v>000100</v>
      </c>
      <c r="M66" s="50">
        <f>IF(K66=0,0,IF(K66&lt;9,"TOO YOUNG",IF(K66&lt;16,"OK","NOT ELIGIBLE")))</f>
        <v>0</v>
      </c>
      <c r="N66" s="9"/>
      <c r="O66" s="94"/>
      <c r="P66" s="94"/>
      <c r="Q66" s="9"/>
      <c r="R66" s="9"/>
      <c r="S66" s="9"/>
      <c r="T66" s="9"/>
      <c r="U66" s="9"/>
      <c r="V66" s="9"/>
      <c r="W66" s="9"/>
      <c r="X66" s="9"/>
      <c r="Y66" s="9"/>
      <c r="Z66" s="9"/>
      <c r="AA66" s="9"/>
      <c r="AB66" s="9"/>
      <c r="AC66" s="9"/>
      <c r="AD66" s="290">
        <v>39</v>
      </c>
      <c r="AE66" s="72" t="s">
        <v>66</v>
      </c>
      <c r="AF66" s="72" t="s">
        <v>94</v>
      </c>
      <c r="AG66" s="73">
        <v>9</v>
      </c>
      <c r="AH66" s="293">
        <f t="shared" si="5"/>
        <v>0</v>
      </c>
      <c r="AI66" s="293">
        <f t="shared" si="5"/>
        <v>0</v>
      </c>
      <c r="AJ66" s="293">
        <f t="shared" si="5"/>
        <v>0</v>
      </c>
      <c r="AK66" s="293"/>
      <c r="AL66" s="293"/>
      <c r="AM66" s="293"/>
      <c r="AN66" s="293"/>
      <c r="AO66" s="94"/>
    </row>
    <row r="67" spans="1:41" ht="20.45" customHeight="1" x14ac:dyDescent="0.2">
      <c r="A67" s="37">
        <v>40</v>
      </c>
      <c r="B67" s="38" t="s">
        <v>67</v>
      </c>
      <c r="C67" s="38" t="s">
        <v>95</v>
      </c>
      <c r="D67" s="239">
        <f>'Team 1'!D67</f>
        <v>8</v>
      </c>
      <c r="E67" s="722"/>
      <c r="F67" s="722"/>
      <c r="G67" s="722"/>
      <c r="H67" s="842"/>
      <c r="I67" s="252" t="str">
        <f t="shared" si="2"/>
        <v xml:space="preserve"> </v>
      </c>
      <c r="J67" s="24" t="str">
        <f t="shared" si="3"/>
        <v>,</v>
      </c>
      <c r="K67" s="66">
        <f t="shared" si="10"/>
        <v>0</v>
      </c>
      <c r="L67" s="30" t="str">
        <f t="shared" si="4"/>
        <v>000100</v>
      </c>
      <c r="M67" s="50">
        <f>IF(K67=0,0,IF(K67&lt;9,"TOO YOUNG",IF(K67&lt;16,"OK","NOT ELIGIBLE")))</f>
        <v>0</v>
      </c>
      <c r="N67" s="9"/>
      <c r="O67" s="94"/>
      <c r="P67" s="94"/>
      <c r="Q67" s="9"/>
      <c r="R67" s="9"/>
      <c r="S67" s="9"/>
      <c r="T67" s="9"/>
      <c r="U67" s="9"/>
      <c r="V67" s="9"/>
      <c r="W67" s="9"/>
      <c r="X67" s="9"/>
      <c r="Y67" s="9"/>
      <c r="Z67" s="9"/>
      <c r="AA67" s="9"/>
      <c r="AB67" s="9"/>
      <c r="AC67" s="9"/>
      <c r="AD67" s="290">
        <v>40</v>
      </c>
      <c r="AE67" s="72" t="s">
        <v>67</v>
      </c>
      <c r="AF67" s="72" t="s">
        <v>95</v>
      </c>
      <c r="AG67" s="73">
        <v>9</v>
      </c>
      <c r="AH67" s="293">
        <f t="shared" si="5"/>
        <v>0</v>
      </c>
      <c r="AI67" s="293">
        <f t="shared" si="5"/>
        <v>0</v>
      </c>
      <c r="AJ67" s="293">
        <f t="shared" si="5"/>
        <v>0</v>
      </c>
      <c r="AK67" s="293"/>
      <c r="AL67" s="293"/>
      <c r="AM67" s="293"/>
      <c r="AN67" s="293"/>
      <c r="AO67" s="94"/>
    </row>
    <row r="68" spans="1:41" ht="20.45" customHeight="1" x14ac:dyDescent="0.2">
      <c r="A68" s="28">
        <v>41</v>
      </c>
      <c r="B68" s="29" t="s">
        <v>80</v>
      </c>
      <c r="C68" s="29" t="s">
        <v>94</v>
      </c>
      <c r="D68" s="239">
        <f>'Team 1'!D68</f>
        <v>2</v>
      </c>
      <c r="E68" s="722"/>
      <c r="F68" s="722"/>
      <c r="G68" s="722"/>
      <c r="H68" s="842"/>
      <c r="I68" s="252" t="str">
        <f t="shared" si="2"/>
        <v xml:space="preserve"> </v>
      </c>
      <c r="J68" s="24" t="str">
        <f t="shared" si="3"/>
        <v>,</v>
      </c>
      <c r="K68" s="66">
        <f t="shared" ref="K68:K99" si="11">IF(H68=0,0,IF(COUNTBLANK(H68)=1,"",ROUNDDOWN((K$2-H68)/365.25,0)))</f>
        <v>0</v>
      </c>
      <c r="L68" s="30" t="str">
        <f t="shared" si="4"/>
        <v>000100</v>
      </c>
      <c r="M68" s="31">
        <f>IF(K68=0,0,IF(K68&lt;9,"TOO YOUNG",IF(K68&lt;60,"OK","BIT OLD MAYBE")))</f>
        <v>0</v>
      </c>
      <c r="N68" s="9"/>
      <c r="O68" s="94"/>
      <c r="P68" s="94"/>
      <c r="Q68" s="9"/>
      <c r="R68" s="9"/>
      <c r="S68" s="9"/>
      <c r="T68" s="9"/>
      <c r="U68" s="9"/>
      <c r="V68" s="9"/>
      <c r="W68" s="9"/>
      <c r="X68" s="9"/>
      <c r="Y68" s="9"/>
      <c r="Z68" s="9"/>
      <c r="AA68" s="9"/>
      <c r="AB68" s="9"/>
      <c r="AC68" s="9"/>
      <c r="AD68" s="290">
        <v>41</v>
      </c>
      <c r="AE68" s="72" t="s">
        <v>80</v>
      </c>
      <c r="AF68" s="72" t="s">
        <v>94</v>
      </c>
      <c r="AG68" s="73">
        <v>2</v>
      </c>
      <c r="AH68" s="293">
        <f t="shared" si="5"/>
        <v>0</v>
      </c>
      <c r="AI68" s="293">
        <f t="shared" si="5"/>
        <v>0</v>
      </c>
      <c r="AJ68" s="293">
        <f t="shared" si="5"/>
        <v>0</v>
      </c>
      <c r="AK68" s="293"/>
      <c r="AL68" s="293"/>
      <c r="AM68" s="293"/>
      <c r="AN68" s="293"/>
      <c r="AO68" s="94"/>
    </row>
    <row r="69" spans="1:41" ht="20.45" customHeight="1" x14ac:dyDescent="0.2">
      <c r="A69" s="28">
        <v>42</v>
      </c>
      <c r="B69" s="29" t="s">
        <v>81</v>
      </c>
      <c r="C69" s="29" t="s">
        <v>95</v>
      </c>
      <c r="D69" s="239">
        <f>'Team 1'!D69</f>
        <v>2</v>
      </c>
      <c r="E69" s="722"/>
      <c r="F69" s="722"/>
      <c r="G69" s="722"/>
      <c r="H69" s="842"/>
      <c r="I69" s="252" t="str">
        <f t="shared" ref="I69:I101" si="12">CONCATENATE(F69," ",G69)</f>
        <v xml:space="preserve"> </v>
      </c>
      <c r="J69" s="24" t="str">
        <f t="shared" ref="J69:J101" si="13">CONCATENATE(G69,",",F69)</f>
        <v>,</v>
      </c>
      <c r="K69" s="66">
        <f t="shared" si="11"/>
        <v>0</v>
      </c>
      <c r="L69" s="30" t="str">
        <f t="shared" ref="L69:L105" si="14">(TEXT(H69,"DDMMYY"))</f>
        <v>000100</v>
      </c>
      <c r="M69" s="31">
        <f>IF(K69=0,0,IF(K69&lt;9,"TOO YOUNG",IF(K69&lt;60,"OK","BIT OLD MAYBE")))</f>
        <v>0</v>
      </c>
      <c r="N69" s="9"/>
      <c r="O69" s="94"/>
      <c r="P69" s="94"/>
      <c r="Q69" s="9"/>
      <c r="R69" s="9"/>
      <c r="S69" s="9"/>
      <c r="T69" s="9"/>
      <c r="U69" s="9"/>
      <c r="V69" s="9"/>
      <c r="W69" s="9"/>
      <c r="X69" s="9"/>
      <c r="Y69" s="9"/>
      <c r="Z69" s="9"/>
      <c r="AA69" s="9"/>
      <c r="AB69" s="9"/>
      <c r="AC69" s="9"/>
      <c r="AD69" s="290">
        <v>42</v>
      </c>
      <c r="AE69" s="72" t="s">
        <v>81</v>
      </c>
      <c r="AF69" s="72" t="s">
        <v>95</v>
      </c>
      <c r="AG69" s="73">
        <v>2</v>
      </c>
      <c r="AH69" s="293">
        <f t="shared" ref="AH69:AJ105" si="15">E69</f>
        <v>0</v>
      </c>
      <c r="AI69" s="293">
        <f t="shared" si="15"/>
        <v>0</v>
      </c>
      <c r="AJ69" s="293">
        <f t="shared" si="15"/>
        <v>0</v>
      </c>
      <c r="AK69" s="293"/>
      <c r="AL69" s="293"/>
      <c r="AM69" s="293"/>
      <c r="AN69" s="293"/>
      <c r="AO69" s="94"/>
    </row>
    <row r="70" spans="1:41" ht="20.45" customHeight="1" x14ac:dyDescent="0.2">
      <c r="A70" s="1697">
        <v>43</v>
      </c>
      <c r="B70" s="1700" t="s">
        <v>44</v>
      </c>
      <c r="C70" s="41"/>
      <c r="D70" s="239">
        <f>'Team 1'!D70</f>
        <v>0</v>
      </c>
      <c r="E70" s="723"/>
      <c r="F70" s="723"/>
      <c r="G70" s="723"/>
      <c r="H70" s="839"/>
      <c r="I70" s="252" t="str">
        <f t="shared" si="12"/>
        <v xml:space="preserve"> </v>
      </c>
      <c r="J70" s="24" t="str">
        <f t="shared" si="13"/>
        <v>,</v>
      </c>
      <c r="K70" s="66">
        <f t="shared" si="11"/>
        <v>0</v>
      </c>
      <c r="L70" s="30" t="str">
        <f t="shared" si="14"/>
        <v>000100</v>
      </c>
      <c r="M70" s="50">
        <f t="shared" ref="M70:M77" si="16">IF(K70=0,0,IF(K70&lt;9,"TOO YOUNG",IF(K70&lt;12,"OK","NOT ELIGIBLE")))</f>
        <v>0</v>
      </c>
      <c r="N70" s="9"/>
      <c r="O70" s="94"/>
      <c r="P70" s="94"/>
      <c r="Q70" s="9"/>
      <c r="R70" s="9"/>
      <c r="S70" s="9"/>
      <c r="T70" s="9"/>
      <c r="U70" s="9"/>
      <c r="V70" s="9"/>
      <c r="W70" s="9"/>
      <c r="X70" s="9"/>
      <c r="Y70" s="9"/>
      <c r="Z70" s="9"/>
      <c r="AA70" s="9"/>
      <c r="AB70" s="9"/>
      <c r="AC70" s="9"/>
      <c r="AD70" s="1683">
        <v>43</v>
      </c>
      <c r="AE70" s="1681" t="s">
        <v>44</v>
      </c>
      <c r="AF70" s="288"/>
      <c r="AG70" s="76"/>
      <c r="AH70" s="293">
        <f t="shared" si="15"/>
        <v>0</v>
      </c>
      <c r="AI70" s="293">
        <f t="shared" si="15"/>
        <v>0</v>
      </c>
      <c r="AJ70" s="293">
        <f t="shared" si="15"/>
        <v>0</v>
      </c>
      <c r="AK70" s="293"/>
      <c r="AL70" s="293"/>
      <c r="AM70" s="293"/>
      <c r="AN70" s="293"/>
      <c r="AO70" s="94"/>
    </row>
    <row r="71" spans="1:41" ht="20.45" customHeight="1" x14ac:dyDescent="0.2">
      <c r="A71" s="1698"/>
      <c r="B71" s="1701"/>
      <c r="C71" s="42"/>
      <c r="D71" s="239">
        <f>'Team 1'!D71</f>
        <v>0</v>
      </c>
      <c r="E71" s="723"/>
      <c r="F71" s="723"/>
      <c r="G71" s="723"/>
      <c r="H71" s="839"/>
      <c r="I71" s="252" t="str">
        <f t="shared" si="12"/>
        <v xml:space="preserve"> </v>
      </c>
      <c r="J71" s="24" t="str">
        <f t="shared" si="13"/>
        <v>,</v>
      </c>
      <c r="K71" s="66">
        <f t="shared" si="11"/>
        <v>0</v>
      </c>
      <c r="L71" s="30" t="str">
        <f t="shared" si="14"/>
        <v>000100</v>
      </c>
      <c r="M71" s="50">
        <f t="shared" si="16"/>
        <v>0</v>
      </c>
      <c r="N71" s="9"/>
      <c r="O71" s="94"/>
      <c r="P71" s="94"/>
      <c r="Q71" s="9"/>
      <c r="R71" s="9"/>
      <c r="S71" s="9"/>
      <c r="T71" s="9"/>
      <c r="U71" s="9"/>
      <c r="V71" s="9"/>
      <c r="W71" s="9"/>
      <c r="X71" s="9"/>
      <c r="Y71" s="9"/>
      <c r="Z71" s="9"/>
      <c r="AA71" s="9"/>
      <c r="AB71" s="9"/>
      <c r="AC71" s="9"/>
      <c r="AD71" s="1683"/>
      <c r="AE71" s="1682"/>
      <c r="AF71" s="289"/>
      <c r="AG71" s="77"/>
      <c r="AH71" s="293">
        <f t="shared" si="15"/>
        <v>0</v>
      </c>
      <c r="AI71" s="293">
        <f t="shared" si="15"/>
        <v>0</v>
      </c>
      <c r="AJ71" s="293">
        <f t="shared" si="15"/>
        <v>0</v>
      </c>
      <c r="AK71" s="293"/>
      <c r="AL71" s="293"/>
      <c r="AM71" s="293"/>
      <c r="AN71" s="293"/>
      <c r="AO71" s="94"/>
    </row>
    <row r="72" spans="1:41" ht="20.45" customHeight="1" x14ac:dyDescent="0.2">
      <c r="A72" s="1698"/>
      <c r="B72" s="1701"/>
      <c r="C72" s="42"/>
      <c r="D72" s="239">
        <f>'Team 1'!D72</f>
        <v>0</v>
      </c>
      <c r="E72" s="723"/>
      <c r="F72" s="723"/>
      <c r="G72" s="723"/>
      <c r="H72" s="839"/>
      <c r="I72" s="252" t="str">
        <f t="shared" si="12"/>
        <v xml:space="preserve"> </v>
      </c>
      <c r="J72" s="24" t="str">
        <f t="shared" si="13"/>
        <v>,</v>
      </c>
      <c r="K72" s="66">
        <f t="shared" si="11"/>
        <v>0</v>
      </c>
      <c r="L72" s="30" t="str">
        <f t="shared" si="14"/>
        <v>000100</v>
      </c>
      <c r="M72" s="50">
        <f t="shared" si="16"/>
        <v>0</v>
      </c>
      <c r="N72" s="9"/>
      <c r="O72" s="94"/>
      <c r="P72" s="94"/>
      <c r="Q72" s="9"/>
      <c r="R72" s="9"/>
      <c r="S72" s="9"/>
      <c r="T72" s="9"/>
      <c r="U72" s="9"/>
      <c r="V72" s="9"/>
      <c r="W72" s="9"/>
      <c r="X72" s="9"/>
      <c r="Y72" s="9"/>
      <c r="Z72" s="9"/>
      <c r="AA72" s="9"/>
      <c r="AB72" s="9"/>
      <c r="AC72" s="9"/>
      <c r="AD72" s="1683"/>
      <c r="AE72" s="1682"/>
      <c r="AF72" s="289"/>
      <c r="AG72" s="77"/>
      <c r="AH72" s="293">
        <f t="shared" si="15"/>
        <v>0</v>
      </c>
      <c r="AI72" s="293">
        <f t="shared" si="15"/>
        <v>0</v>
      </c>
      <c r="AJ72" s="293">
        <f t="shared" si="15"/>
        <v>0</v>
      </c>
      <c r="AK72" s="293"/>
      <c r="AL72" s="293"/>
      <c r="AM72" s="293"/>
      <c r="AN72" s="293"/>
      <c r="AO72" s="94"/>
    </row>
    <row r="73" spans="1:41" ht="20.45" customHeight="1" x14ac:dyDescent="0.2">
      <c r="A73" s="1699"/>
      <c r="B73" s="1701"/>
      <c r="C73" s="42"/>
      <c r="D73" s="239">
        <f>'Team 1'!D73</f>
        <v>0</v>
      </c>
      <c r="E73" s="723"/>
      <c r="F73" s="723"/>
      <c r="G73" s="723"/>
      <c r="H73" s="839"/>
      <c r="I73" s="252" t="str">
        <f t="shared" si="12"/>
        <v xml:space="preserve"> </v>
      </c>
      <c r="J73" s="24" t="str">
        <f t="shared" si="13"/>
        <v>,</v>
      </c>
      <c r="K73" s="66">
        <f t="shared" si="11"/>
        <v>0</v>
      </c>
      <c r="L73" s="30" t="str">
        <f t="shared" si="14"/>
        <v>000100</v>
      </c>
      <c r="M73" s="50">
        <f t="shared" si="16"/>
        <v>0</v>
      </c>
      <c r="N73" s="9"/>
      <c r="O73" s="94"/>
      <c r="P73" s="94"/>
      <c r="Q73" s="9"/>
      <c r="R73" s="9"/>
      <c r="S73" s="9"/>
      <c r="T73" s="9"/>
      <c r="U73" s="9"/>
      <c r="V73" s="9"/>
      <c r="W73" s="9"/>
      <c r="X73" s="9"/>
      <c r="Y73" s="9"/>
      <c r="Z73" s="9"/>
      <c r="AA73" s="9"/>
      <c r="AB73" s="9"/>
      <c r="AC73" s="9"/>
      <c r="AD73" s="1683"/>
      <c r="AE73" s="1682"/>
      <c r="AF73" s="289"/>
      <c r="AG73" s="77"/>
      <c r="AH73" s="293">
        <f t="shared" si="15"/>
        <v>0</v>
      </c>
      <c r="AI73" s="293">
        <f t="shared" si="15"/>
        <v>0</v>
      </c>
      <c r="AJ73" s="293">
        <f t="shared" si="15"/>
        <v>0</v>
      </c>
      <c r="AK73" s="293"/>
      <c r="AL73" s="293"/>
      <c r="AM73" s="293"/>
      <c r="AN73" s="293"/>
      <c r="AO73" s="94"/>
    </row>
    <row r="74" spans="1:41" ht="20.45" customHeight="1" x14ac:dyDescent="0.2">
      <c r="A74" s="1697">
        <v>44</v>
      </c>
      <c r="B74" s="1700" t="s">
        <v>45</v>
      </c>
      <c r="C74" s="41"/>
      <c r="D74" s="239">
        <f>'Team 1'!D74</f>
        <v>0</v>
      </c>
      <c r="E74" s="723"/>
      <c r="F74" s="723"/>
      <c r="G74" s="723"/>
      <c r="H74" s="839"/>
      <c r="I74" s="252" t="str">
        <f t="shared" si="12"/>
        <v xml:space="preserve"> </v>
      </c>
      <c r="J74" s="24" t="str">
        <f t="shared" si="13"/>
        <v>,</v>
      </c>
      <c r="K74" s="66">
        <f t="shared" si="11"/>
        <v>0</v>
      </c>
      <c r="L74" s="30" t="str">
        <f t="shared" si="14"/>
        <v>000100</v>
      </c>
      <c r="M74" s="50">
        <f t="shared" si="16"/>
        <v>0</v>
      </c>
      <c r="N74" s="9"/>
      <c r="O74" s="94"/>
      <c r="P74" s="94"/>
      <c r="Q74" s="9"/>
      <c r="R74" s="9"/>
      <c r="S74" s="9"/>
      <c r="T74" s="9"/>
      <c r="U74" s="9"/>
      <c r="V74" s="9"/>
      <c r="W74" s="9"/>
      <c r="X74" s="9"/>
      <c r="Y74" s="9"/>
      <c r="Z74" s="9"/>
      <c r="AA74" s="9"/>
      <c r="AB74" s="9"/>
      <c r="AC74" s="9"/>
      <c r="AD74" s="1683">
        <v>44</v>
      </c>
      <c r="AE74" s="1681" t="s">
        <v>45</v>
      </c>
      <c r="AF74" s="288"/>
      <c r="AG74" s="76"/>
      <c r="AH74" s="293">
        <f t="shared" si="15"/>
        <v>0</v>
      </c>
      <c r="AI74" s="293">
        <f t="shared" si="15"/>
        <v>0</v>
      </c>
      <c r="AJ74" s="293">
        <f t="shared" si="15"/>
        <v>0</v>
      </c>
      <c r="AK74" s="293"/>
      <c r="AL74" s="293"/>
      <c r="AM74" s="293"/>
      <c r="AN74" s="293"/>
      <c r="AO74" s="94"/>
    </row>
    <row r="75" spans="1:41" ht="20.45" customHeight="1" x14ac:dyDescent="0.2">
      <c r="A75" s="1698"/>
      <c r="B75" s="1701"/>
      <c r="C75" s="42"/>
      <c r="D75" s="239">
        <f>'Team 1'!D75</f>
        <v>0</v>
      </c>
      <c r="E75" s="723"/>
      <c r="F75" s="723"/>
      <c r="G75" s="723"/>
      <c r="H75" s="839"/>
      <c r="I75" s="252" t="str">
        <f t="shared" si="12"/>
        <v xml:space="preserve"> </v>
      </c>
      <c r="J75" s="24" t="str">
        <f t="shared" si="13"/>
        <v>,</v>
      </c>
      <c r="K75" s="66">
        <f t="shared" si="11"/>
        <v>0</v>
      </c>
      <c r="L75" s="30" t="str">
        <f t="shared" si="14"/>
        <v>000100</v>
      </c>
      <c r="M75" s="50">
        <f t="shared" si="16"/>
        <v>0</v>
      </c>
      <c r="N75" s="9"/>
      <c r="O75" s="94"/>
      <c r="P75" s="94"/>
      <c r="Q75" s="9"/>
      <c r="R75" s="9"/>
      <c r="S75" s="9"/>
      <c r="T75" s="9"/>
      <c r="U75" s="9"/>
      <c r="V75" s="9"/>
      <c r="W75" s="9"/>
      <c r="X75" s="9"/>
      <c r="Y75" s="9"/>
      <c r="Z75" s="9"/>
      <c r="AA75" s="9"/>
      <c r="AB75" s="9"/>
      <c r="AC75" s="9"/>
      <c r="AD75" s="1683"/>
      <c r="AE75" s="1682"/>
      <c r="AF75" s="289"/>
      <c r="AG75" s="77"/>
      <c r="AH75" s="293">
        <f t="shared" si="15"/>
        <v>0</v>
      </c>
      <c r="AI75" s="293">
        <f t="shared" si="15"/>
        <v>0</v>
      </c>
      <c r="AJ75" s="293">
        <f t="shared" si="15"/>
        <v>0</v>
      </c>
      <c r="AK75" s="293"/>
      <c r="AL75" s="293"/>
      <c r="AM75" s="293"/>
      <c r="AN75" s="293"/>
      <c r="AO75" s="94"/>
    </row>
    <row r="76" spans="1:41" ht="20.45" customHeight="1" x14ac:dyDescent="0.2">
      <c r="A76" s="1698"/>
      <c r="B76" s="1701"/>
      <c r="C76" s="42"/>
      <c r="D76" s="239">
        <f>'Team 1'!D76</f>
        <v>0</v>
      </c>
      <c r="E76" s="723"/>
      <c r="F76" s="723"/>
      <c r="G76" s="723"/>
      <c r="H76" s="839"/>
      <c r="I76" s="252" t="str">
        <f t="shared" si="12"/>
        <v xml:space="preserve"> </v>
      </c>
      <c r="J76" s="24" t="str">
        <f t="shared" si="13"/>
        <v>,</v>
      </c>
      <c r="K76" s="66">
        <f t="shared" si="11"/>
        <v>0</v>
      </c>
      <c r="L76" s="30" t="str">
        <f t="shared" si="14"/>
        <v>000100</v>
      </c>
      <c r="M76" s="50">
        <f t="shared" si="16"/>
        <v>0</v>
      </c>
      <c r="N76" s="9"/>
      <c r="O76" s="94"/>
      <c r="P76" s="94"/>
      <c r="Q76" s="9"/>
      <c r="R76" s="9"/>
      <c r="S76" s="9"/>
      <c r="T76" s="9"/>
      <c r="U76" s="9"/>
      <c r="V76" s="9"/>
      <c r="W76" s="9"/>
      <c r="X76" s="9"/>
      <c r="Y76" s="9"/>
      <c r="Z76" s="9"/>
      <c r="AA76" s="9"/>
      <c r="AB76" s="9"/>
      <c r="AC76" s="9"/>
      <c r="AD76" s="1683"/>
      <c r="AE76" s="1682"/>
      <c r="AF76" s="289"/>
      <c r="AG76" s="77"/>
      <c r="AH76" s="293">
        <f t="shared" si="15"/>
        <v>0</v>
      </c>
      <c r="AI76" s="293">
        <f t="shared" si="15"/>
        <v>0</v>
      </c>
      <c r="AJ76" s="293">
        <f t="shared" si="15"/>
        <v>0</v>
      </c>
      <c r="AK76" s="293"/>
      <c r="AL76" s="293"/>
      <c r="AM76" s="293"/>
      <c r="AN76" s="293"/>
      <c r="AO76" s="94"/>
    </row>
    <row r="77" spans="1:41" ht="20.45" customHeight="1" x14ac:dyDescent="0.2">
      <c r="A77" s="1699"/>
      <c r="B77" s="1701"/>
      <c r="C77" s="42"/>
      <c r="D77" s="239">
        <f>'Team 1'!D77</f>
        <v>0</v>
      </c>
      <c r="E77" s="723"/>
      <c r="F77" s="723"/>
      <c r="G77" s="723"/>
      <c r="H77" s="839"/>
      <c r="I77" s="252" t="str">
        <f t="shared" si="12"/>
        <v xml:space="preserve"> </v>
      </c>
      <c r="J77" s="24" t="str">
        <f t="shared" si="13"/>
        <v>,</v>
      </c>
      <c r="K77" s="66">
        <f t="shared" si="11"/>
        <v>0</v>
      </c>
      <c r="L77" s="30" t="str">
        <f t="shared" si="14"/>
        <v>000100</v>
      </c>
      <c r="M77" s="50">
        <f t="shared" si="16"/>
        <v>0</v>
      </c>
      <c r="N77" s="9"/>
      <c r="O77" s="94"/>
      <c r="P77" s="94"/>
      <c r="Q77" s="9"/>
      <c r="R77" s="9"/>
      <c r="S77" s="9"/>
      <c r="T77" s="9"/>
      <c r="U77" s="9"/>
      <c r="V77" s="9"/>
      <c r="W77" s="9"/>
      <c r="X77" s="9"/>
      <c r="Y77" s="9"/>
      <c r="Z77" s="9"/>
      <c r="AA77" s="9"/>
      <c r="AB77" s="9"/>
      <c r="AC77" s="9"/>
      <c r="AD77" s="1683"/>
      <c r="AE77" s="1682"/>
      <c r="AF77" s="289"/>
      <c r="AG77" s="77"/>
      <c r="AH77" s="293">
        <f t="shared" si="15"/>
        <v>0</v>
      </c>
      <c r="AI77" s="293">
        <f t="shared" si="15"/>
        <v>0</v>
      </c>
      <c r="AJ77" s="293">
        <f t="shared" si="15"/>
        <v>0</v>
      </c>
      <c r="AK77" s="293"/>
      <c r="AL77" s="293"/>
      <c r="AM77" s="293"/>
      <c r="AN77" s="293"/>
      <c r="AO77" s="94"/>
    </row>
    <row r="78" spans="1:41" ht="20.45" customHeight="1" x14ac:dyDescent="0.2">
      <c r="A78" s="1706">
        <v>45</v>
      </c>
      <c r="B78" s="1717" t="s">
        <v>56</v>
      </c>
      <c r="C78" s="44"/>
      <c r="D78" s="239">
        <f>'Team 1'!D78</f>
        <v>0</v>
      </c>
      <c r="E78" s="723"/>
      <c r="F78" s="723"/>
      <c r="G78" s="723"/>
      <c r="H78" s="839"/>
      <c r="I78" s="252" t="str">
        <f t="shared" si="12"/>
        <v xml:space="preserve"> </v>
      </c>
      <c r="J78" s="24" t="str">
        <f t="shared" si="13"/>
        <v>,</v>
      </c>
      <c r="K78" s="66">
        <f t="shared" si="11"/>
        <v>0</v>
      </c>
      <c r="L78" s="30" t="str">
        <f t="shared" si="14"/>
        <v>000100</v>
      </c>
      <c r="M78" s="50">
        <f t="shared" ref="M78:M85" si="17">IF(K78=0,0,IF(K78&lt;9,"TOO YOUNG",IF(K78&lt;14,"OK","NOT ELIGIBLE")))</f>
        <v>0</v>
      </c>
      <c r="N78" s="9"/>
      <c r="O78" s="94"/>
      <c r="P78" s="94"/>
      <c r="Q78" s="9"/>
      <c r="R78" s="9"/>
      <c r="S78" s="9"/>
      <c r="T78" s="9"/>
      <c r="U78" s="9"/>
      <c r="V78" s="9"/>
      <c r="W78" s="9"/>
      <c r="X78" s="9"/>
      <c r="Y78" s="9"/>
      <c r="Z78" s="9"/>
      <c r="AA78" s="9"/>
      <c r="AB78" s="9"/>
      <c r="AC78" s="9"/>
      <c r="AD78" s="1683">
        <v>45</v>
      </c>
      <c r="AE78" s="1681" t="s">
        <v>56</v>
      </c>
      <c r="AF78" s="288"/>
      <c r="AG78" s="76"/>
      <c r="AH78" s="293">
        <f t="shared" si="15"/>
        <v>0</v>
      </c>
      <c r="AI78" s="293">
        <f t="shared" si="15"/>
        <v>0</v>
      </c>
      <c r="AJ78" s="293">
        <f t="shared" si="15"/>
        <v>0</v>
      </c>
      <c r="AK78" s="293"/>
      <c r="AL78" s="293"/>
      <c r="AM78" s="293"/>
      <c r="AN78" s="293"/>
      <c r="AO78" s="94"/>
    </row>
    <row r="79" spans="1:41" ht="20.45" customHeight="1" x14ac:dyDescent="0.2">
      <c r="A79" s="1707"/>
      <c r="B79" s="1718"/>
      <c r="C79" s="45"/>
      <c r="D79" s="239">
        <f>'Team 1'!D79</f>
        <v>0</v>
      </c>
      <c r="E79" s="723"/>
      <c r="F79" s="723"/>
      <c r="G79" s="723"/>
      <c r="H79" s="839"/>
      <c r="I79" s="252" t="str">
        <f t="shared" si="12"/>
        <v xml:space="preserve"> </v>
      </c>
      <c r="J79" s="24" t="str">
        <f t="shared" si="13"/>
        <v>,</v>
      </c>
      <c r="K79" s="66">
        <f t="shared" si="11"/>
        <v>0</v>
      </c>
      <c r="L79" s="30" t="str">
        <f t="shared" si="14"/>
        <v>000100</v>
      </c>
      <c r="M79" s="50">
        <f t="shared" si="17"/>
        <v>0</v>
      </c>
      <c r="N79" s="9"/>
      <c r="O79" s="94"/>
      <c r="P79" s="94"/>
      <c r="Q79" s="9"/>
      <c r="R79" s="9"/>
      <c r="S79" s="9"/>
      <c r="T79" s="9"/>
      <c r="U79" s="9"/>
      <c r="V79" s="9"/>
      <c r="W79" s="9"/>
      <c r="X79" s="9"/>
      <c r="Y79" s="9"/>
      <c r="Z79" s="9"/>
      <c r="AA79" s="9"/>
      <c r="AB79" s="9"/>
      <c r="AC79" s="9"/>
      <c r="AD79" s="1683"/>
      <c r="AE79" s="1682"/>
      <c r="AF79" s="289"/>
      <c r="AG79" s="77"/>
      <c r="AH79" s="293">
        <f t="shared" si="15"/>
        <v>0</v>
      </c>
      <c r="AI79" s="293">
        <f t="shared" si="15"/>
        <v>0</v>
      </c>
      <c r="AJ79" s="293">
        <f t="shared" si="15"/>
        <v>0</v>
      </c>
      <c r="AK79" s="293"/>
      <c r="AL79" s="293"/>
      <c r="AM79" s="293"/>
      <c r="AN79" s="293"/>
      <c r="AO79" s="94"/>
    </row>
    <row r="80" spans="1:41" ht="20.45" customHeight="1" x14ac:dyDescent="0.2">
      <c r="A80" s="1707"/>
      <c r="B80" s="1718"/>
      <c r="C80" s="45"/>
      <c r="D80" s="239">
        <f>'Team 1'!D80</f>
        <v>0</v>
      </c>
      <c r="E80" s="723"/>
      <c r="F80" s="723"/>
      <c r="G80" s="723"/>
      <c r="H80" s="839"/>
      <c r="I80" s="252" t="str">
        <f t="shared" si="12"/>
        <v xml:space="preserve"> </v>
      </c>
      <c r="J80" s="24" t="str">
        <f t="shared" si="13"/>
        <v>,</v>
      </c>
      <c r="K80" s="66">
        <f t="shared" si="11"/>
        <v>0</v>
      </c>
      <c r="L80" s="30" t="str">
        <f t="shared" si="14"/>
        <v>000100</v>
      </c>
      <c r="M80" s="50">
        <f t="shared" si="17"/>
        <v>0</v>
      </c>
      <c r="N80" s="9"/>
      <c r="O80" s="94"/>
      <c r="P80" s="94"/>
      <c r="Q80" s="9"/>
      <c r="R80" s="9"/>
      <c r="S80" s="9"/>
      <c r="T80" s="9"/>
      <c r="U80" s="9"/>
      <c r="V80" s="9"/>
      <c r="W80" s="9"/>
      <c r="X80" s="9"/>
      <c r="Y80" s="9"/>
      <c r="Z80" s="9"/>
      <c r="AA80" s="9"/>
      <c r="AB80" s="9"/>
      <c r="AC80" s="9"/>
      <c r="AD80" s="1683"/>
      <c r="AE80" s="1682"/>
      <c r="AF80" s="289"/>
      <c r="AG80" s="77"/>
      <c r="AH80" s="293">
        <f t="shared" si="15"/>
        <v>0</v>
      </c>
      <c r="AI80" s="293">
        <f t="shared" si="15"/>
        <v>0</v>
      </c>
      <c r="AJ80" s="293">
        <f t="shared" si="15"/>
        <v>0</v>
      </c>
      <c r="AK80" s="293"/>
      <c r="AL80" s="293"/>
      <c r="AM80" s="293"/>
      <c r="AN80" s="293"/>
      <c r="AO80" s="94"/>
    </row>
    <row r="81" spans="1:41" ht="20.45" customHeight="1" x14ac:dyDescent="0.2">
      <c r="A81" s="1708"/>
      <c r="B81" s="1718"/>
      <c r="C81" s="45"/>
      <c r="D81" s="239">
        <f>'Team 1'!D81</f>
        <v>0</v>
      </c>
      <c r="E81" s="723"/>
      <c r="F81" s="723"/>
      <c r="G81" s="723"/>
      <c r="H81" s="839"/>
      <c r="I81" s="252" t="str">
        <f t="shared" si="12"/>
        <v xml:space="preserve"> </v>
      </c>
      <c r="J81" s="24" t="str">
        <f t="shared" si="13"/>
        <v>,</v>
      </c>
      <c r="K81" s="66">
        <f t="shared" si="11"/>
        <v>0</v>
      </c>
      <c r="L81" s="30" t="str">
        <f t="shared" si="14"/>
        <v>000100</v>
      </c>
      <c r="M81" s="50">
        <f t="shared" si="17"/>
        <v>0</v>
      </c>
      <c r="N81" s="9"/>
      <c r="O81" s="94"/>
      <c r="P81" s="94"/>
      <c r="Q81" s="9"/>
      <c r="R81" s="9"/>
      <c r="S81" s="9"/>
      <c r="T81" s="9"/>
      <c r="U81" s="9"/>
      <c r="V81" s="9"/>
      <c r="W81" s="9"/>
      <c r="X81" s="9"/>
      <c r="Y81" s="9"/>
      <c r="Z81" s="9"/>
      <c r="AA81" s="9"/>
      <c r="AB81" s="9"/>
      <c r="AC81" s="9"/>
      <c r="AD81" s="1683"/>
      <c r="AE81" s="1682"/>
      <c r="AF81" s="289"/>
      <c r="AG81" s="77"/>
      <c r="AH81" s="293">
        <f t="shared" si="15"/>
        <v>0</v>
      </c>
      <c r="AI81" s="293">
        <f t="shared" si="15"/>
        <v>0</v>
      </c>
      <c r="AJ81" s="293">
        <f t="shared" si="15"/>
        <v>0</v>
      </c>
      <c r="AK81" s="293"/>
      <c r="AL81" s="293"/>
      <c r="AM81" s="293"/>
      <c r="AN81" s="293"/>
      <c r="AO81" s="94"/>
    </row>
    <row r="82" spans="1:41" ht="20.45" customHeight="1" x14ac:dyDescent="0.2">
      <c r="A82" s="1706">
        <v>46</v>
      </c>
      <c r="B82" s="1717" t="s">
        <v>57</v>
      </c>
      <c r="C82" s="44"/>
      <c r="D82" s="239">
        <f>'Team 1'!D82</f>
        <v>0</v>
      </c>
      <c r="E82" s="723"/>
      <c r="F82" s="723"/>
      <c r="G82" s="723"/>
      <c r="H82" s="839"/>
      <c r="I82" s="252" t="str">
        <f t="shared" si="12"/>
        <v xml:space="preserve"> </v>
      </c>
      <c r="J82" s="24" t="str">
        <f t="shared" si="13"/>
        <v>,</v>
      </c>
      <c r="K82" s="66">
        <f t="shared" si="11"/>
        <v>0</v>
      </c>
      <c r="L82" s="30" t="str">
        <f t="shared" si="14"/>
        <v>000100</v>
      </c>
      <c r="M82" s="50">
        <f t="shared" si="17"/>
        <v>0</v>
      </c>
      <c r="N82" s="9"/>
      <c r="O82" s="94"/>
      <c r="P82" s="94"/>
      <c r="Q82" s="9"/>
      <c r="R82" s="9"/>
      <c r="S82" s="9"/>
      <c r="T82" s="9"/>
      <c r="U82" s="9"/>
      <c r="V82" s="9"/>
      <c r="W82" s="9"/>
      <c r="X82" s="9"/>
      <c r="Y82" s="9"/>
      <c r="Z82" s="9"/>
      <c r="AA82" s="9"/>
      <c r="AB82" s="9"/>
      <c r="AC82" s="9"/>
      <c r="AD82" s="1683">
        <v>46</v>
      </c>
      <c r="AE82" s="1681" t="s">
        <v>57</v>
      </c>
      <c r="AF82" s="288"/>
      <c r="AG82" s="76"/>
      <c r="AH82" s="293">
        <f t="shared" si="15"/>
        <v>0</v>
      </c>
      <c r="AI82" s="293">
        <f t="shared" si="15"/>
        <v>0</v>
      </c>
      <c r="AJ82" s="293">
        <f t="shared" si="15"/>
        <v>0</v>
      </c>
      <c r="AK82" s="293"/>
      <c r="AL82" s="293"/>
      <c r="AM82" s="293"/>
      <c r="AN82" s="293"/>
      <c r="AO82" s="94"/>
    </row>
    <row r="83" spans="1:41" ht="20.45" customHeight="1" x14ac:dyDescent="0.2">
      <c r="A83" s="1707"/>
      <c r="B83" s="1718"/>
      <c r="C83" s="45"/>
      <c r="D83" s="239">
        <f>'Team 1'!D83</f>
        <v>0</v>
      </c>
      <c r="E83" s="723"/>
      <c r="F83" s="723"/>
      <c r="G83" s="723"/>
      <c r="H83" s="839"/>
      <c r="I83" s="252" t="str">
        <f t="shared" si="12"/>
        <v xml:space="preserve"> </v>
      </c>
      <c r="J83" s="24" t="str">
        <f t="shared" si="13"/>
        <v>,</v>
      </c>
      <c r="K83" s="66">
        <f t="shared" si="11"/>
        <v>0</v>
      </c>
      <c r="L83" s="30" t="str">
        <f t="shared" si="14"/>
        <v>000100</v>
      </c>
      <c r="M83" s="50">
        <f t="shared" si="17"/>
        <v>0</v>
      </c>
      <c r="N83" s="9"/>
      <c r="O83" s="94"/>
      <c r="P83" s="94"/>
      <c r="Q83" s="9"/>
      <c r="R83" s="9"/>
      <c r="S83" s="9"/>
      <c r="T83" s="9"/>
      <c r="U83" s="9"/>
      <c r="V83" s="9"/>
      <c r="W83" s="9"/>
      <c r="X83" s="9"/>
      <c r="Y83" s="9"/>
      <c r="Z83" s="9"/>
      <c r="AA83" s="9"/>
      <c r="AB83" s="9"/>
      <c r="AC83" s="9"/>
      <c r="AD83" s="1683"/>
      <c r="AE83" s="1682"/>
      <c r="AF83" s="289"/>
      <c r="AG83" s="77"/>
      <c r="AH83" s="293">
        <f t="shared" si="15"/>
        <v>0</v>
      </c>
      <c r="AI83" s="293">
        <f t="shared" si="15"/>
        <v>0</v>
      </c>
      <c r="AJ83" s="293">
        <f t="shared" si="15"/>
        <v>0</v>
      </c>
      <c r="AK83" s="293"/>
      <c r="AL83" s="293"/>
      <c r="AM83" s="293"/>
      <c r="AN83" s="293"/>
      <c r="AO83" s="94"/>
    </row>
    <row r="84" spans="1:41" ht="20.45" customHeight="1" x14ac:dyDescent="0.2">
      <c r="A84" s="1707"/>
      <c r="B84" s="1718"/>
      <c r="C84" s="45"/>
      <c r="D84" s="239">
        <f>'Team 1'!D84</f>
        <v>0</v>
      </c>
      <c r="E84" s="723"/>
      <c r="F84" s="723"/>
      <c r="G84" s="723"/>
      <c r="H84" s="839"/>
      <c r="I84" s="252" t="str">
        <f t="shared" si="12"/>
        <v xml:space="preserve"> </v>
      </c>
      <c r="J84" s="24" t="str">
        <f t="shared" si="13"/>
        <v>,</v>
      </c>
      <c r="K84" s="66">
        <f t="shared" si="11"/>
        <v>0</v>
      </c>
      <c r="L84" s="30" t="str">
        <f t="shared" si="14"/>
        <v>000100</v>
      </c>
      <c r="M84" s="50">
        <f t="shared" si="17"/>
        <v>0</v>
      </c>
      <c r="N84" s="9"/>
      <c r="O84" s="94"/>
      <c r="P84" s="94"/>
      <c r="Q84" s="9"/>
      <c r="R84" s="9"/>
      <c r="S84" s="9"/>
      <c r="T84" s="9"/>
      <c r="U84" s="9"/>
      <c r="V84" s="9"/>
      <c r="W84" s="9"/>
      <c r="X84" s="9"/>
      <c r="Y84" s="9"/>
      <c r="Z84" s="9"/>
      <c r="AA84" s="9"/>
      <c r="AB84" s="9"/>
      <c r="AC84" s="9"/>
      <c r="AD84" s="1683"/>
      <c r="AE84" s="1682"/>
      <c r="AF84" s="289"/>
      <c r="AG84" s="77"/>
      <c r="AH84" s="293">
        <f t="shared" si="15"/>
        <v>0</v>
      </c>
      <c r="AI84" s="293">
        <f t="shared" si="15"/>
        <v>0</v>
      </c>
      <c r="AJ84" s="293">
        <f t="shared" si="15"/>
        <v>0</v>
      </c>
      <c r="AK84" s="293"/>
      <c r="AL84" s="293"/>
      <c r="AM84" s="293"/>
      <c r="AN84" s="293"/>
      <c r="AO84" s="94"/>
    </row>
    <row r="85" spans="1:41" ht="20.45" customHeight="1" x14ac:dyDescent="0.2">
      <c r="A85" s="1708"/>
      <c r="B85" s="1718"/>
      <c r="C85" s="45"/>
      <c r="D85" s="239">
        <f>'Team 1'!D85</f>
        <v>0</v>
      </c>
      <c r="E85" s="723"/>
      <c r="F85" s="723"/>
      <c r="G85" s="723"/>
      <c r="H85" s="839"/>
      <c r="I85" s="252" t="str">
        <f t="shared" si="12"/>
        <v xml:space="preserve"> </v>
      </c>
      <c r="J85" s="24" t="str">
        <f t="shared" si="13"/>
        <v>,</v>
      </c>
      <c r="K85" s="66">
        <f t="shared" si="11"/>
        <v>0</v>
      </c>
      <c r="L85" s="30" t="str">
        <f t="shared" si="14"/>
        <v>000100</v>
      </c>
      <c r="M85" s="50">
        <f t="shared" si="17"/>
        <v>0</v>
      </c>
      <c r="N85" s="9"/>
      <c r="O85" s="94"/>
      <c r="P85" s="94"/>
      <c r="Q85" s="9"/>
      <c r="R85" s="9"/>
      <c r="S85" s="9"/>
      <c r="T85" s="9"/>
      <c r="U85" s="9"/>
      <c r="V85" s="9"/>
      <c r="W85" s="9"/>
      <c r="X85" s="9"/>
      <c r="Y85" s="9"/>
      <c r="Z85" s="9"/>
      <c r="AA85" s="9"/>
      <c r="AB85" s="9"/>
      <c r="AC85" s="9"/>
      <c r="AD85" s="1683"/>
      <c r="AE85" s="1682"/>
      <c r="AF85" s="289"/>
      <c r="AG85" s="77"/>
      <c r="AH85" s="293">
        <f t="shared" si="15"/>
        <v>0</v>
      </c>
      <c r="AI85" s="293">
        <f t="shared" si="15"/>
        <v>0</v>
      </c>
      <c r="AJ85" s="293">
        <f t="shared" si="15"/>
        <v>0</v>
      </c>
      <c r="AK85" s="293"/>
      <c r="AL85" s="293"/>
      <c r="AM85" s="293"/>
      <c r="AN85" s="293"/>
      <c r="AO85" s="94"/>
    </row>
    <row r="86" spans="1:41" ht="20.45" customHeight="1" x14ac:dyDescent="0.2">
      <c r="A86" s="1712">
        <v>47</v>
      </c>
      <c r="B86" s="1715" t="s">
        <v>68</v>
      </c>
      <c r="C86" s="46"/>
      <c r="D86" s="239">
        <f>'Team 1'!D86</f>
        <v>0</v>
      </c>
      <c r="E86" s="723"/>
      <c r="F86" s="723"/>
      <c r="G86" s="723"/>
      <c r="H86" s="839"/>
      <c r="I86" s="252" t="str">
        <f t="shared" si="12"/>
        <v xml:space="preserve"> </v>
      </c>
      <c r="J86" s="24" t="str">
        <f t="shared" si="13"/>
        <v>,</v>
      </c>
      <c r="K86" s="66">
        <f t="shared" si="11"/>
        <v>0</v>
      </c>
      <c r="L86" s="30" t="str">
        <f t="shared" si="14"/>
        <v>000100</v>
      </c>
      <c r="M86" s="50">
        <f t="shared" ref="M86:M93" si="18">IF(K86=0,0,IF(K86&lt;9,"TOO YOUNG",IF(K86&lt;16,"OK","NOT ELIGIBLE")))</f>
        <v>0</v>
      </c>
      <c r="N86" s="9"/>
      <c r="O86" s="94"/>
      <c r="P86" s="94"/>
      <c r="Q86" s="9"/>
      <c r="R86" s="9"/>
      <c r="S86" s="9"/>
      <c r="T86" s="9"/>
      <c r="U86" s="9"/>
      <c r="V86" s="9"/>
      <c r="W86" s="9"/>
      <c r="X86" s="9"/>
      <c r="Y86" s="9"/>
      <c r="Z86" s="9"/>
      <c r="AA86" s="9"/>
      <c r="AB86" s="9"/>
      <c r="AC86" s="9"/>
      <c r="AD86" s="1683">
        <v>47</v>
      </c>
      <c r="AE86" s="1681" t="s">
        <v>68</v>
      </c>
      <c r="AF86" s="288"/>
      <c r="AG86" s="76"/>
      <c r="AH86" s="293">
        <f t="shared" si="15"/>
        <v>0</v>
      </c>
      <c r="AI86" s="293">
        <f t="shared" si="15"/>
        <v>0</v>
      </c>
      <c r="AJ86" s="293">
        <f t="shared" si="15"/>
        <v>0</v>
      </c>
      <c r="AK86" s="293"/>
      <c r="AL86" s="293"/>
      <c r="AM86" s="293"/>
      <c r="AN86" s="293"/>
      <c r="AO86" s="94"/>
    </row>
    <row r="87" spans="1:41" ht="20.45" customHeight="1" x14ac:dyDescent="0.2">
      <c r="A87" s="1713"/>
      <c r="B87" s="1716"/>
      <c r="C87" s="43"/>
      <c r="D87" s="239">
        <f>'Team 1'!D87</f>
        <v>0</v>
      </c>
      <c r="E87" s="723"/>
      <c r="F87" s="723"/>
      <c r="G87" s="723"/>
      <c r="H87" s="839"/>
      <c r="I87" s="252" t="str">
        <f t="shared" si="12"/>
        <v xml:space="preserve"> </v>
      </c>
      <c r="J87" s="24" t="str">
        <f t="shared" si="13"/>
        <v>,</v>
      </c>
      <c r="K87" s="66">
        <f t="shared" si="11"/>
        <v>0</v>
      </c>
      <c r="L87" s="30" t="str">
        <f t="shared" si="14"/>
        <v>000100</v>
      </c>
      <c r="M87" s="50">
        <f t="shared" si="18"/>
        <v>0</v>
      </c>
      <c r="N87" s="9"/>
      <c r="O87" s="94"/>
      <c r="P87" s="94"/>
      <c r="Q87" s="9"/>
      <c r="R87" s="9"/>
      <c r="S87" s="9"/>
      <c r="T87" s="9"/>
      <c r="U87" s="9"/>
      <c r="V87" s="9"/>
      <c r="W87" s="9"/>
      <c r="X87" s="9"/>
      <c r="Y87" s="9"/>
      <c r="Z87" s="9"/>
      <c r="AA87" s="9"/>
      <c r="AB87" s="9"/>
      <c r="AC87" s="9"/>
      <c r="AD87" s="1683"/>
      <c r="AE87" s="1682"/>
      <c r="AF87" s="289"/>
      <c r="AG87" s="77"/>
      <c r="AH87" s="293">
        <f t="shared" si="15"/>
        <v>0</v>
      </c>
      <c r="AI87" s="293">
        <f t="shared" si="15"/>
        <v>0</v>
      </c>
      <c r="AJ87" s="293">
        <f t="shared" si="15"/>
        <v>0</v>
      </c>
      <c r="AK87" s="293"/>
      <c r="AL87" s="293"/>
      <c r="AM87" s="293"/>
      <c r="AN87" s="293"/>
      <c r="AO87" s="94"/>
    </row>
    <row r="88" spans="1:41" ht="20.45" customHeight="1" x14ac:dyDescent="0.2">
      <c r="A88" s="1713"/>
      <c r="B88" s="1716"/>
      <c r="C88" s="43"/>
      <c r="D88" s="239">
        <f>'Team 1'!D88</f>
        <v>0</v>
      </c>
      <c r="E88" s="723"/>
      <c r="F88" s="723"/>
      <c r="G88" s="723"/>
      <c r="H88" s="839"/>
      <c r="I88" s="252" t="str">
        <f t="shared" si="12"/>
        <v xml:space="preserve"> </v>
      </c>
      <c r="J88" s="24" t="str">
        <f t="shared" si="13"/>
        <v>,</v>
      </c>
      <c r="K88" s="66">
        <f t="shared" si="11"/>
        <v>0</v>
      </c>
      <c r="L88" s="30" t="str">
        <f t="shared" si="14"/>
        <v>000100</v>
      </c>
      <c r="M88" s="50">
        <f t="shared" si="18"/>
        <v>0</v>
      </c>
      <c r="N88" s="9"/>
      <c r="O88" s="94"/>
      <c r="P88" s="94"/>
      <c r="Q88" s="9"/>
      <c r="R88" s="9"/>
      <c r="S88" s="9"/>
      <c r="T88" s="9"/>
      <c r="U88" s="9"/>
      <c r="V88" s="9"/>
      <c r="W88" s="9"/>
      <c r="X88" s="9"/>
      <c r="Y88" s="9"/>
      <c r="Z88" s="9"/>
      <c r="AA88" s="9"/>
      <c r="AB88" s="9"/>
      <c r="AC88" s="9"/>
      <c r="AD88" s="1683"/>
      <c r="AE88" s="1682"/>
      <c r="AF88" s="289"/>
      <c r="AG88" s="77"/>
      <c r="AH88" s="293">
        <f t="shared" si="15"/>
        <v>0</v>
      </c>
      <c r="AI88" s="293">
        <f t="shared" si="15"/>
        <v>0</v>
      </c>
      <c r="AJ88" s="293">
        <f t="shared" si="15"/>
        <v>0</v>
      </c>
      <c r="AK88" s="293"/>
      <c r="AL88" s="293"/>
      <c r="AM88" s="293"/>
      <c r="AN88" s="293"/>
      <c r="AO88" s="94"/>
    </row>
    <row r="89" spans="1:41" ht="20.45" customHeight="1" x14ac:dyDescent="0.2">
      <c r="A89" s="1714"/>
      <c r="B89" s="1716"/>
      <c r="C89" s="43"/>
      <c r="D89" s="239">
        <f>'Team 1'!D89</f>
        <v>0</v>
      </c>
      <c r="E89" s="723"/>
      <c r="F89" s="723"/>
      <c r="G89" s="723"/>
      <c r="H89" s="839"/>
      <c r="I89" s="252" t="str">
        <f t="shared" si="12"/>
        <v xml:space="preserve"> </v>
      </c>
      <c r="J89" s="24" t="str">
        <f t="shared" si="13"/>
        <v>,</v>
      </c>
      <c r="K89" s="66">
        <f t="shared" si="11"/>
        <v>0</v>
      </c>
      <c r="L89" s="30" t="str">
        <f t="shared" si="14"/>
        <v>000100</v>
      </c>
      <c r="M89" s="50">
        <f t="shared" si="18"/>
        <v>0</v>
      </c>
      <c r="N89" s="9"/>
      <c r="O89" s="94"/>
      <c r="P89" s="94"/>
      <c r="Q89" s="9"/>
      <c r="R89" s="9"/>
      <c r="S89" s="9"/>
      <c r="T89" s="9"/>
      <c r="U89" s="9"/>
      <c r="V89" s="9"/>
      <c r="W89" s="9"/>
      <c r="X89" s="9"/>
      <c r="Y89" s="9"/>
      <c r="Z89" s="9"/>
      <c r="AA89" s="9"/>
      <c r="AB89" s="9"/>
      <c r="AC89" s="9"/>
      <c r="AD89" s="1683"/>
      <c r="AE89" s="1682"/>
      <c r="AF89" s="289"/>
      <c r="AG89" s="77"/>
      <c r="AH89" s="293">
        <f t="shared" si="15"/>
        <v>0</v>
      </c>
      <c r="AI89" s="293">
        <f t="shared" si="15"/>
        <v>0</v>
      </c>
      <c r="AJ89" s="293">
        <f t="shared" si="15"/>
        <v>0</v>
      </c>
      <c r="AK89" s="293"/>
      <c r="AL89" s="293"/>
      <c r="AM89" s="293"/>
      <c r="AN89" s="293"/>
      <c r="AO89" s="94"/>
    </row>
    <row r="90" spans="1:41" ht="20.45" customHeight="1" x14ac:dyDescent="0.2">
      <c r="A90" s="1712">
        <v>48</v>
      </c>
      <c r="B90" s="1715" t="s">
        <v>69</v>
      </c>
      <c r="C90" s="46"/>
      <c r="D90" s="239">
        <f>'Team 1'!D90</f>
        <v>0</v>
      </c>
      <c r="E90" s="723"/>
      <c r="F90" s="723"/>
      <c r="G90" s="723"/>
      <c r="H90" s="839"/>
      <c r="I90" s="252" t="str">
        <f t="shared" si="12"/>
        <v xml:space="preserve"> </v>
      </c>
      <c r="J90" s="24" t="str">
        <f t="shared" si="13"/>
        <v>,</v>
      </c>
      <c r="K90" s="66">
        <f t="shared" si="11"/>
        <v>0</v>
      </c>
      <c r="L90" s="30" t="str">
        <f t="shared" si="14"/>
        <v>000100</v>
      </c>
      <c r="M90" s="50">
        <f t="shared" si="18"/>
        <v>0</v>
      </c>
      <c r="N90" s="9"/>
      <c r="O90" s="94"/>
      <c r="P90" s="94"/>
      <c r="Q90" s="9"/>
      <c r="R90" s="9"/>
      <c r="S90" s="9"/>
      <c r="T90" s="9"/>
      <c r="U90" s="9"/>
      <c r="V90" s="9"/>
      <c r="W90" s="9"/>
      <c r="X90" s="9"/>
      <c r="Y90" s="9"/>
      <c r="Z90" s="9"/>
      <c r="AA90" s="9"/>
      <c r="AB90" s="9"/>
      <c r="AC90" s="9"/>
      <c r="AD90" s="1683">
        <v>48</v>
      </c>
      <c r="AE90" s="1681" t="s">
        <v>69</v>
      </c>
      <c r="AF90" s="288"/>
      <c r="AG90" s="76"/>
      <c r="AH90" s="293">
        <f t="shared" si="15"/>
        <v>0</v>
      </c>
      <c r="AI90" s="293">
        <f t="shared" si="15"/>
        <v>0</v>
      </c>
      <c r="AJ90" s="293">
        <f t="shared" si="15"/>
        <v>0</v>
      </c>
      <c r="AK90" s="293"/>
      <c r="AL90" s="293"/>
      <c r="AM90" s="293"/>
      <c r="AN90" s="293"/>
      <c r="AO90" s="94"/>
    </row>
    <row r="91" spans="1:41" ht="20.45" customHeight="1" x14ac:dyDescent="0.2">
      <c r="A91" s="1713"/>
      <c r="B91" s="1716"/>
      <c r="C91" s="43"/>
      <c r="D91" s="239">
        <f>'Team 1'!D91</f>
        <v>0</v>
      </c>
      <c r="E91" s="723"/>
      <c r="F91" s="723"/>
      <c r="G91" s="723"/>
      <c r="H91" s="839"/>
      <c r="I91" s="252" t="str">
        <f t="shared" si="12"/>
        <v xml:space="preserve"> </v>
      </c>
      <c r="J91" s="24" t="str">
        <f t="shared" si="13"/>
        <v>,</v>
      </c>
      <c r="K91" s="66">
        <f t="shared" si="11"/>
        <v>0</v>
      </c>
      <c r="L91" s="30" t="str">
        <f t="shared" si="14"/>
        <v>000100</v>
      </c>
      <c r="M91" s="50">
        <f t="shared" si="18"/>
        <v>0</v>
      </c>
      <c r="N91" s="9"/>
      <c r="O91" s="94"/>
      <c r="P91" s="94"/>
      <c r="Q91" s="9"/>
      <c r="R91" s="9"/>
      <c r="S91" s="9"/>
      <c r="T91" s="9"/>
      <c r="U91" s="9"/>
      <c r="V91" s="9"/>
      <c r="W91" s="9"/>
      <c r="X91" s="9"/>
      <c r="Y91" s="9"/>
      <c r="Z91" s="9"/>
      <c r="AA91" s="9"/>
      <c r="AB91" s="9"/>
      <c r="AC91" s="9"/>
      <c r="AD91" s="1683"/>
      <c r="AE91" s="1682"/>
      <c r="AF91" s="289"/>
      <c r="AG91" s="77"/>
      <c r="AH91" s="293">
        <f t="shared" si="15"/>
        <v>0</v>
      </c>
      <c r="AI91" s="293">
        <f t="shared" si="15"/>
        <v>0</v>
      </c>
      <c r="AJ91" s="293">
        <f t="shared" si="15"/>
        <v>0</v>
      </c>
      <c r="AK91" s="293"/>
      <c r="AL91" s="293"/>
      <c r="AM91" s="293"/>
      <c r="AN91" s="293"/>
      <c r="AO91" s="94"/>
    </row>
    <row r="92" spans="1:41" ht="20.45" customHeight="1" x14ac:dyDescent="0.2">
      <c r="A92" s="1713"/>
      <c r="B92" s="1716"/>
      <c r="C92" s="43"/>
      <c r="D92" s="239">
        <f>'Team 1'!D92</f>
        <v>0</v>
      </c>
      <c r="E92" s="723"/>
      <c r="F92" s="723"/>
      <c r="G92" s="723"/>
      <c r="H92" s="839"/>
      <c r="I92" s="252" t="str">
        <f t="shared" si="12"/>
        <v xml:space="preserve"> </v>
      </c>
      <c r="J92" s="24" t="str">
        <f t="shared" si="13"/>
        <v>,</v>
      </c>
      <c r="K92" s="66">
        <f t="shared" si="11"/>
        <v>0</v>
      </c>
      <c r="L92" s="30" t="str">
        <f t="shared" si="14"/>
        <v>000100</v>
      </c>
      <c r="M92" s="50">
        <f t="shared" si="18"/>
        <v>0</v>
      </c>
      <c r="N92" s="9"/>
      <c r="O92" s="94"/>
      <c r="P92" s="94"/>
      <c r="Q92" s="9"/>
      <c r="R92" s="9"/>
      <c r="S92" s="9"/>
      <c r="T92" s="9"/>
      <c r="U92" s="9"/>
      <c r="V92" s="9"/>
      <c r="W92" s="9"/>
      <c r="X92" s="9"/>
      <c r="Y92" s="9"/>
      <c r="Z92" s="9"/>
      <c r="AA92" s="9"/>
      <c r="AB92" s="9"/>
      <c r="AC92" s="9"/>
      <c r="AD92" s="1683"/>
      <c r="AE92" s="1682"/>
      <c r="AF92" s="289"/>
      <c r="AG92" s="77"/>
      <c r="AH92" s="293">
        <f t="shared" si="15"/>
        <v>0</v>
      </c>
      <c r="AI92" s="293">
        <f t="shared" si="15"/>
        <v>0</v>
      </c>
      <c r="AJ92" s="293">
        <f t="shared" si="15"/>
        <v>0</v>
      </c>
      <c r="AK92" s="293"/>
      <c r="AL92" s="293"/>
      <c r="AM92" s="293"/>
      <c r="AN92" s="293"/>
      <c r="AO92" s="94"/>
    </row>
    <row r="93" spans="1:41" ht="20.45" customHeight="1" x14ac:dyDescent="0.2">
      <c r="A93" s="1714"/>
      <c r="B93" s="1716"/>
      <c r="C93" s="43"/>
      <c r="D93" s="239">
        <f>'Team 1'!D93</f>
        <v>0</v>
      </c>
      <c r="E93" s="723"/>
      <c r="F93" s="723"/>
      <c r="G93" s="723"/>
      <c r="H93" s="839"/>
      <c r="I93" s="252" t="str">
        <f t="shared" si="12"/>
        <v xml:space="preserve"> </v>
      </c>
      <c r="J93" s="24" t="str">
        <f t="shared" si="13"/>
        <v>,</v>
      </c>
      <c r="K93" s="66">
        <f t="shared" si="11"/>
        <v>0</v>
      </c>
      <c r="L93" s="30" t="str">
        <f t="shared" si="14"/>
        <v>000100</v>
      </c>
      <c r="M93" s="50">
        <f t="shared" si="18"/>
        <v>0</v>
      </c>
      <c r="N93" s="9"/>
      <c r="O93" s="94"/>
      <c r="P93" s="94"/>
      <c r="Q93" s="9"/>
      <c r="R93" s="9"/>
      <c r="S93" s="9"/>
      <c r="T93" s="9"/>
      <c r="U93" s="9"/>
      <c r="V93" s="9"/>
      <c r="W93" s="9"/>
      <c r="X93" s="9"/>
      <c r="Y93" s="9"/>
      <c r="Z93" s="9"/>
      <c r="AA93" s="9"/>
      <c r="AB93" s="9"/>
      <c r="AC93" s="9"/>
      <c r="AD93" s="1683"/>
      <c r="AE93" s="1682"/>
      <c r="AF93" s="289"/>
      <c r="AG93" s="77"/>
      <c r="AH93" s="293">
        <f t="shared" si="15"/>
        <v>0</v>
      </c>
      <c r="AI93" s="293">
        <f t="shared" si="15"/>
        <v>0</v>
      </c>
      <c r="AJ93" s="293">
        <f t="shared" si="15"/>
        <v>0</v>
      </c>
      <c r="AK93" s="293"/>
      <c r="AL93" s="293"/>
      <c r="AM93" s="293"/>
      <c r="AN93" s="293"/>
      <c r="AO93" s="94"/>
    </row>
    <row r="94" spans="1:41" ht="20.45" customHeight="1" x14ac:dyDescent="0.2">
      <c r="A94" s="1709">
        <v>49</v>
      </c>
      <c r="B94" s="1710" t="s">
        <v>82</v>
      </c>
      <c r="C94" s="47"/>
      <c r="D94" s="239">
        <f>'Team 1'!D94</f>
        <v>0</v>
      </c>
      <c r="E94" s="723"/>
      <c r="F94" s="723"/>
      <c r="G94" s="723"/>
      <c r="H94" s="839"/>
      <c r="I94" s="252" t="str">
        <f t="shared" si="12"/>
        <v xml:space="preserve"> </v>
      </c>
      <c r="J94" s="24" t="str">
        <f t="shared" si="13"/>
        <v>,</v>
      </c>
      <c r="K94" s="66">
        <f t="shared" si="11"/>
        <v>0</v>
      </c>
      <c r="L94" s="30" t="str">
        <f t="shared" si="14"/>
        <v>000100</v>
      </c>
      <c r="M94" s="31">
        <f t="shared" ref="M94:M105" si="19">IF(K94=0,0,IF(K94&lt;9,"TOO YOUNG",IF(K94&lt;60,"OK","BIT OLD MAYBE")))</f>
        <v>0</v>
      </c>
      <c r="N94" s="9"/>
      <c r="O94" s="94"/>
      <c r="P94" s="94"/>
      <c r="Q94" s="20"/>
      <c r="R94" s="20"/>
      <c r="S94" s="20"/>
      <c r="T94" s="20"/>
      <c r="U94" s="20"/>
      <c r="V94" s="20"/>
      <c r="W94" s="20"/>
      <c r="X94" s="20"/>
      <c r="Y94" s="20"/>
      <c r="Z94" s="20"/>
      <c r="AA94" s="20"/>
      <c r="AB94" s="20"/>
      <c r="AC94" s="20"/>
      <c r="AD94" s="1683">
        <v>49</v>
      </c>
      <c r="AE94" s="1681" t="s">
        <v>82</v>
      </c>
      <c r="AF94" s="288"/>
      <c r="AG94" s="76"/>
      <c r="AH94" s="293">
        <f t="shared" si="15"/>
        <v>0</v>
      </c>
      <c r="AI94" s="293">
        <f t="shared" si="15"/>
        <v>0</v>
      </c>
      <c r="AJ94" s="293">
        <f t="shared" si="15"/>
        <v>0</v>
      </c>
      <c r="AK94" s="293"/>
      <c r="AL94" s="293"/>
      <c r="AM94" s="293"/>
      <c r="AN94" s="293"/>
      <c r="AO94" s="94"/>
    </row>
    <row r="95" spans="1:41" ht="20.45" customHeight="1" x14ac:dyDescent="0.2">
      <c r="A95" s="1709"/>
      <c r="B95" s="1711"/>
      <c r="C95" s="48"/>
      <c r="D95" s="239">
        <f>'Team 1'!D95</f>
        <v>0</v>
      </c>
      <c r="E95" s="723"/>
      <c r="F95" s="723"/>
      <c r="G95" s="723"/>
      <c r="H95" s="839"/>
      <c r="I95" s="252" t="str">
        <f t="shared" si="12"/>
        <v xml:space="preserve"> </v>
      </c>
      <c r="J95" s="24" t="str">
        <f t="shared" si="13"/>
        <v>,</v>
      </c>
      <c r="K95" s="66">
        <f t="shared" si="11"/>
        <v>0</v>
      </c>
      <c r="L95" s="30" t="str">
        <f t="shared" si="14"/>
        <v>000100</v>
      </c>
      <c r="M95" s="31">
        <f t="shared" si="19"/>
        <v>0</v>
      </c>
      <c r="N95" s="9"/>
      <c r="O95" s="94"/>
      <c r="P95" s="94"/>
      <c r="Q95" s="20"/>
      <c r="R95" s="20"/>
      <c r="S95" s="20"/>
      <c r="T95" s="20"/>
      <c r="U95" s="20"/>
      <c r="V95" s="20"/>
      <c r="W95" s="20"/>
      <c r="X95" s="20"/>
      <c r="Y95" s="20"/>
      <c r="Z95" s="20"/>
      <c r="AA95" s="20"/>
      <c r="AB95" s="20"/>
      <c r="AC95" s="20"/>
      <c r="AD95" s="1683"/>
      <c r="AE95" s="1682"/>
      <c r="AF95" s="289"/>
      <c r="AG95" s="77"/>
      <c r="AH95" s="293">
        <f t="shared" si="15"/>
        <v>0</v>
      </c>
      <c r="AI95" s="293">
        <f t="shared" si="15"/>
        <v>0</v>
      </c>
      <c r="AJ95" s="293">
        <f t="shared" si="15"/>
        <v>0</v>
      </c>
      <c r="AK95" s="293"/>
      <c r="AL95" s="293"/>
      <c r="AM95" s="293"/>
      <c r="AN95" s="293"/>
      <c r="AO95" s="94"/>
    </row>
    <row r="96" spans="1:41" ht="20.45" customHeight="1" x14ac:dyDescent="0.2">
      <c r="A96" s="1709"/>
      <c r="B96" s="1711"/>
      <c r="C96" s="48"/>
      <c r="D96" s="239">
        <f>'Team 1'!D96</f>
        <v>0</v>
      </c>
      <c r="E96" s="723"/>
      <c r="F96" s="723"/>
      <c r="G96" s="723"/>
      <c r="H96" s="839"/>
      <c r="I96" s="252" t="str">
        <f t="shared" si="12"/>
        <v xml:space="preserve"> </v>
      </c>
      <c r="J96" s="24" t="str">
        <f t="shared" si="13"/>
        <v>,</v>
      </c>
      <c r="K96" s="66">
        <f t="shared" si="11"/>
        <v>0</v>
      </c>
      <c r="L96" s="30" t="str">
        <f t="shared" si="14"/>
        <v>000100</v>
      </c>
      <c r="M96" s="31">
        <f t="shared" si="19"/>
        <v>0</v>
      </c>
      <c r="N96" s="9"/>
      <c r="O96" s="94"/>
      <c r="P96" s="94"/>
      <c r="Q96" s="20"/>
      <c r="R96" s="20"/>
      <c r="S96" s="20"/>
      <c r="T96" s="20"/>
      <c r="U96" s="20"/>
      <c r="V96" s="20"/>
      <c r="W96" s="20"/>
      <c r="X96" s="20"/>
      <c r="Y96" s="20"/>
      <c r="Z96" s="20"/>
      <c r="AA96" s="20"/>
      <c r="AB96" s="20"/>
      <c r="AC96" s="20"/>
      <c r="AD96" s="1683"/>
      <c r="AE96" s="1682"/>
      <c r="AF96" s="289"/>
      <c r="AG96" s="77"/>
      <c r="AH96" s="293">
        <f t="shared" si="15"/>
        <v>0</v>
      </c>
      <c r="AI96" s="293">
        <f t="shared" si="15"/>
        <v>0</v>
      </c>
      <c r="AJ96" s="293">
        <f t="shared" si="15"/>
        <v>0</v>
      </c>
      <c r="AK96" s="293"/>
      <c r="AL96" s="293"/>
      <c r="AM96" s="293"/>
      <c r="AN96" s="293"/>
      <c r="AO96" s="94"/>
    </row>
    <row r="97" spans="1:41" ht="20.45" customHeight="1" x14ac:dyDescent="0.2">
      <c r="A97" s="1709"/>
      <c r="B97" s="1711"/>
      <c r="C97" s="48"/>
      <c r="D97" s="239">
        <f>'Team 1'!D97</f>
        <v>0</v>
      </c>
      <c r="E97" s="723"/>
      <c r="F97" s="723"/>
      <c r="G97" s="723"/>
      <c r="H97" s="839"/>
      <c r="I97" s="252" t="str">
        <f t="shared" si="12"/>
        <v xml:space="preserve"> </v>
      </c>
      <c r="J97" s="24" t="str">
        <f t="shared" si="13"/>
        <v>,</v>
      </c>
      <c r="K97" s="66">
        <f t="shared" si="11"/>
        <v>0</v>
      </c>
      <c r="L97" s="30" t="str">
        <f t="shared" si="14"/>
        <v>000100</v>
      </c>
      <c r="M97" s="31">
        <f t="shared" si="19"/>
        <v>0</v>
      </c>
      <c r="N97" s="9"/>
      <c r="O97" s="94"/>
      <c r="P97" s="94"/>
      <c r="Q97" s="20"/>
      <c r="R97" s="20"/>
      <c r="S97" s="20"/>
      <c r="T97" s="20"/>
      <c r="U97" s="20"/>
      <c r="V97" s="20"/>
      <c r="W97" s="20"/>
      <c r="X97" s="20"/>
      <c r="Y97" s="20"/>
      <c r="Z97" s="20"/>
      <c r="AA97" s="20"/>
      <c r="AB97" s="20"/>
      <c r="AC97" s="20"/>
      <c r="AD97" s="1683"/>
      <c r="AE97" s="1682"/>
      <c r="AF97" s="289"/>
      <c r="AG97" s="77"/>
      <c r="AH97" s="293">
        <f t="shared" si="15"/>
        <v>0</v>
      </c>
      <c r="AI97" s="293">
        <f t="shared" si="15"/>
        <v>0</v>
      </c>
      <c r="AJ97" s="293">
        <f t="shared" si="15"/>
        <v>0</v>
      </c>
      <c r="AK97" s="293"/>
      <c r="AL97" s="293"/>
      <c r="AM97" s="293"/>
      <c r="AN97" s="293"/>
      <c r="AO97" s="94"/>
    </row>
    <row r="98" spans="1:41" ht="20.45" customHeight="1" x14ac:dyDescent="0.2">
      <c r="A98" s="1709"/>
      <c r="B98" s="1711"/>
      <c r="C98" s="47"/>
      <c r="D98" s="239">
        <f>'Team 1'!D98</f>
        <v>0</v>
      </c>
      <c r="E98" s="723"/>
      <c r="F98" s="723"/>
      <c r="G98" s="723"/>
      <c r="H98" s="839"/>
      <c r="I98" s="252" t="str">
        <f t="shared" si="12"/>
        <v xml:space="preserve"> </v>
      </c>
      <c r="J98" s="24" t="str">
        <f t="shared" si="13"/>
        <v>,</v>
      </c>
      <c r="K98" s="66">
        <f t="shared" si="11"/>
        <v>0</v>
      </c>
      <c r="L98" s="30" t="str">
        <f t="shared" si="14"/>
        <v>000100</v>
      </c>
      <c r="M98" s="31">
        <f t="shared" si="19"/>
        <v>0</v>
      </c>
      <c r="N98" s="9"/>
      <c r="O98" s="94"/>
      <c r="P98" s="94"/>
      <c r="Q98" s="20"/>
      <c r="R98" s="20"/>
      <c r="S98" s="20"/>
      <c r="T98" s="20"/>
      <c r="U98" s="20"/>
      <c r="V98" s="20"/>
      <c r="W98" s="20"/>
      <c r="X98" s="20"/>
      <c r="Y98" s="20"/>
      <c r="Z98" s="20"/>
      <c r="AA98" s="20"/>
      <c r="AB98" s="20"/>
      <c r="AC98" s="20"/>
      <c r="AD98" s="1683"/>
      <c r="AE98" s="1682"/>
      <c r="AF98" s="288"/>
      <c r="AG98" s="76"/>
      <c r="AH98" s="293">
        <f t="shared" si="15"/>
        <v>0</v>
      </c>
      <c r="AI98" s="293">
        <f t="shared" si="15"/>
        <v>0</v>
      </c>
      <c r="AJ98" s="293">
        <f t="shared" si="15"/>
        <v>0</v>
      </c>
      <c r="AK98" s="293"/>
      <c r="AL98" s="293"/>
      <c r="AM98" s="293"/>
      <c r="AN98" s="293"/>
      <c r="AO98" s="94"/>
    </row>
    <row r="99" spans="1:41" ht="20.45" customHeight="1" x14ac:dyDescent="0.2">
      <c r="A99" s="1709"/>
      <c r="B99" s="1711"/>
      <c r="C99" s="48"/>
      <c r="D99" s="239">
        <f>'Team 1'!D99</f>
        <v>0</v>
      </c>
      <c r="E99" s="723"/>
      <c r="F99" s="723"/>
      <c r="G99" s="723"/>
      <c r="H99" s="839"/>
      <c r="I99" s="252" t="str">
        <f t="shared" si="12"/>
        <v xml:space="preserve"> </v>
      </c>
      <c r="J99" s="24" t="str">
        <f t="shared" si="13"/>
        <v>,</v>
      </c>
      <c r="K99" s="66">
        <f t="shared" si="11"/>
        <v>0</v>
      </c>
      <c r="L99" s="30" t="str">
        <f t="shared" si="14"/>
        <v>000100</v>
      </c>
      <c r="M99" s="31">
        <f t="shared" si="19"/>
        <v>0</v>
      </c>
      <c r="N99" s="9"/>
      <c r="O99" s="94"/>
      <c r="P99" s="94"/>
      <c r="Q99" s="20"/>
      <c r="R99" s="20"/>
      <c r="S99" s="20"/>
      <c r="T99" s="20"/>
      <c r="U99" s="20"/>
      <c r="V99" s="20"/>
      <c r="W99" s="20"/>
      <c r="X99" s="20"/>
      <c r="Y99" s="20"/>
      <c r="Z99" s="20"/>
      <c r="AA99" s="20"/>
      <c r="AB99" s="20"/>
      <c r="AC99" s="20"/>
      <c r="AD99" s="1683"/>
      <c r="AE99" s="1682"/>
      <c r="AF99" s="289"/>
      <c r="AG99" s="77"/>
      <c r="AH99" s="293">
        <f t="shared" si="15"/>
        <v>0</v>
      </c>
      <c r="AI99" s="293">
        <f t="shared" si="15"/>
        <v>0</v>
      </c>
      <c r="AJ99" s="293">
        <f t="shared" si="15"/>
        <v>0</v>
      </c>
      <c r="AK99" s="293"/>
      <c r="AL99" s="293"/>
      <c r="AM99" s="293"/>
      <c r="AN99" s="293"/>
      <c r="AO99" s="94"/>
    </row>
    <row r="100" spans="1:41" ht="20.45" customHeight="1" x14ac:dyDescent="0.2">
      <c r="A100" s="1722">
        <v>50</v>
      </c>
      <c r="B100" s="1725" t="s">
        <v>83</v>
      </c>
      <c r="C100" s="48"/>
      <c r="D100" s="239">
        <f>'Team 1'!D100</f>
        <v>0</v>
      </c>
      <c r="E100" s="723"/>
      <c r="F100" s="723"/>
      <c r="G100" s="723"/>
      <c r="H100" s="839"/>
      <c r="I100" s="252" t="str">
        <f t="shared" si="12"/>
        <v xml:space="preserve"> </v>
      </c>
      <c r="J100" s="24" t="str">
        <f t="shared" si="13"/>
        <v>,</v>
      </c>
      <c r="K100" s="66">
        <f t="shared" ref="K100:K105" si="20">IF(H100=0,0,IF(COUNTBLANK(H100)=1,"",ROUNDDOWN((K$2-H100)/365.25,0)))</f>
        <v>0</v>
      </c>
      <c r="L100" s="30" t="str">
        <f t="shared" si="14"/>
        <v>000100</v>
      </c>
      <c r="M100" s="31">
        <f t="shared" si="19"/>
        <v>0</v>
      </c>
      <c r="N100" s="9"/>
      <c r="O100" s="94"/>
      <c r="P100" s="94"/>
      <c r="Q100" s="20"/>
      <c r="R100" s="20"/>
      <c r="S100" s="20"/>
      <c r="T100" s="20"/>
      <c r="U100" s="20"/>
      <c r="V100" s="20"/>
      <c r="W100" s="20"/>
      <c r="X100" s="20"/>
      <c r="Y100" s="20"/>
      <c r="Z100" s="20"/>
      <c r="AA100" s="20"/>
      <c r="AB100" s="20"/>
      <c r="AC100" s="20"/>
      <c r="AD100" s="1683">
        <v>50</v>
      </c>
      <c r="AE100" s="1681" t="s">
        <v>83</v>
      </c>
      <c r="AF100" s="289"/>
      <c r="AG100" s="77"/>
      <c r="AH100" s="293">
        <f t="shared" si="15"/>
        <v>0</v>
      </c>
      <c r="AI100" s="293">
        <f t="shared" si="15"/>
        <v>0</v>
      </c>
      <c r="AJ100" s="293">
        <f t="shared" si="15"/>
        <v>0</v>
      </c>
      <c r="AK100" s="293"/>
      <c r="AL100" s="293"/>
      <c r="AM100" s="293"/>
      <c r="AN100" s="293"/>
      <c r="AO100" s="94"/>
    </row>
    <row r="101" spans="1:41" ht="20.45" customHeight="1" x14ac:dyDescent="0.2">
      <c r="A101" s="1723"/>
      <c r="B101" s="1726"/>
      <c r="C101" s="48"/>
      <c r="D101" s="239">
        <f>'Team 1'!D101</f>
        <v>0</v>
      </c>
      <c r="E101" s="723"/>
      <c r="F101" s="723"/>
      <c r="G101" s="723"/>
      <c r="H101" s="839"/>
      <c r="I101" s="252" t="str">
        <f t="shared" si="12"/>
        <v xml:space="preserve"> </v>
      </c>
      <c r="J101" s="24" t="str">
        <f t="shared" si="13"/>
        <v>,</v>
      </c>
      <c r="K101" s="66">
        <f t="shared" si="20"/>
        <v>0</v>
      </c>
      <c r="L101" s="30" t="str">
        <f t="shared" si="14"/>
        <v>000100</v>
      </c>
      <c r="M101" s="31">
        <f t="shared" si="19"/>
        <v>0</v>
      </c>
      <c r="N101" s="9"/>
      <c r="O101" s="94"/>
      <c r="P101" s="94"/>
      <c r="Q101" s="20"/>
      <c r="R101" s="20"/>
      <c r="S101" s="20"/>
      <c r="T101" s="20"/>
      <c r="U101" s="20"/>
      <c r="V101" s="20"/>
      <c r="W101" s="20"/>
      <c r="X101" s="20"/>
      <c r="Y101" s="20"/>
      <c r="Z101" s="20"/>
      <c r="AA101" s="20"/>
      <c r="AB101" s="20"/>
      <c r="AC101" s="20"/>
      <c r="AD101" s="1683"/>
      <c r="AE101" s="1681"/>
      <c r="AF101" s="289"/>
      <c r="AG101" s="77"/>
      <c r="AH101" s="293">
        <f t="shared" si="15"/>
        <v>0</v>
      </c>
      <c r="AI101" s="293">
        <f t="shared" si="15"/>
        <v>0</v>
      </c>
      <c r="AJ101" s="293">
        <f t="shared" si="15"/>
        <v>0</v>
      </c>
      <c r="AK101" s="293"/>
      <c r="AL101" s="293"/>
      <c r="AM101" s="293"/>
      <c r="AN101" s="293"/>
      <c r="AO101" s="94"/>
    </row>
    <row r="102" spans="1:41" ht="20.45" customHeight="1" x14ac:dyDescent="0.2">
      <c r="A102" s="1723"/>
      <c r="B102" s="1726"/>
      <c r="C102" s="39"/>
      <c r="D102" s="239">
        <f>'Team 1'!D102</f>
        <v>0</v>
      </c>
      <c r="E102" s="723"/>
      <c r="F102" s="723"/>
      <c r="G102" s="723"/>
      <c r="H102" s="839"/>
      <c r="I102" s="56"/>
      <c r="J102" s="56"/>
      <c r="K102" s="66">
        <f t="shared" si="20"/>
        <v>0</v>
      </c>
      <c r="L102" s="30" t="str">
        <f t="shared" si="14"/>
        <v>000100</v>
      </c>
      <c r="M102" s="31">
        <f t="shared" si="19"/>
        <v>0</v>
      </c>
      <c r="N102" s="9"/>
      <c r="O102" s="94"/>
      <c r="P102" s="94"/>
      <c r="Q102" s="20"/>
      <c r="R102" s="20"/>
      <c r="S102" s="20"/>
      <c r="T102" s="20"/>
      <c r="U102" s="20"/>
      <c r="V102" s="20"/>
      <c r="W102" s="20"/>
      <c r="X102" s="20"/>
      <c r="Y102" s="20"/>
      <c r="Z102" s="20"/>
      <c r="AA102" s="20"/>
      <c r="AB102" s="20"/>
      <c r="AC102" s="20"/>
      <c r="AD102" s="1683"/>
      <c r="AE102" s="1681"/>
      <c r="AF102" s="301"/>
      <c r="AG102" s="302"/>
      <c r="AH102" s="293">
        <f t="shared" si="15"/>
        <v>0</v>
      </c>
      <c r="AI102" s="293">
        <f t="shared" si="15"/>
        <v>0</v>
      </c>
      <c r="AJ102" s="293">
        <f t="shared" si="15"/>
        <v>0</v>
      </c>
      <c r="AK102" s="293"/>
      <c r="AL102" s="293"/>
      <c r="AM102" s="293"/>
      <c r="AN102" s="293"/>
      <c r="AO102" s="94"/>
    </row>
    <row r="103" spans="1:41" ht="20.45" customHeight="1" x14ac:dyDescent="0.2">
      <c r="A103" s="1723"/>
      <c r="B103" s="1726"/>
      <c r="C103" s="39"/>
      <c r="D103" s="239">
        <f>'Team 1'!D103</f>
        <v>0</v>
      </c>
      <c r="E103" s="723"/>
      <c r="F103" s="723"/>
      <c r="G103" s="723"/>
      <c r="H103" s="839"/>
      <c r="I103" s="56"/>
      <c r="J103" s="56"/>
      <c r="K103" s="66">
        <f t="shared" si="20"/>
        <v>0</v>
      </c>
      <c r="L103" s="30" t="str">
        <f t="shared" si="14"/>
        <v>000100</v>
      </c>
      <c r="M103" s="31">
        <f t="shared" si="19"/>
        <v>0</v>
      </c>
      <c r="N103" s="9"/>
      <c r="O103" s="94"/>
      <c r="P103" s="94"/>
      <c r="Q103" s="20"/>
      <c r="R103" s="20"/>
      <c r="S103" s="20"/>
      <c r="T103" s="20"/>
      <c r="U103" s="20"/>
      <c r="V103" s="20"/>
      <c r="W103" s="20"/>
      <c r="X103" s="20"/>
      <c r="Y103" s="20"/>
      <c r="Z103" s="20"/>
      <c r="AA103" s="20"/>
      <c r="AB103" s="20"/>
      <c r="AC103" s="20"/>
      <c r="AD103" s="1683"/>
      <c r="AE103" s="1681"/>
      <c r="AF103" s="301"/>
      <c r="AG103" s="302"/>
      <c r="AH103" s="293">
        <f t="shared" si="15"/>
        <v>0</v>
      </c>
      <c r="AI103" s="293">
        <f t="shared" si="15"/>
        <v>0</v>
      </c>
      <c r="AJ103" s="293">
        <f t="shared" si="15"/>
        <v>0</v>
      </c>
      <c r="AK103" s="293"/>
      <c r="AL103" s="293"/>
      <c r="AM103" s="293"/>
      <c r="AN103" s="293"/>
      <c r="AO103" s="94"/>
    </row>
    <row r="104" spans="1:41" ht="20.45" customHeight="1" x14ac:dyDescent="0.2">
      <c r="A104" s="1723"/>
      <c r="B104" s="1726"/>
      <c r="C104" s="39"/>
      <c r="D104" s="239">
        <f>'Team 1'!D104</f>
        <v>0</v>
      </c>
      <c r="E104" s="723"/>
      <c r="F104" s="723"/>
      <c r="G104" s="723"/>
      <c r="H104" s="839"/>
      <c r="I104" s="56"/>
      <c r="J104" s="56"/>
      <c r="K104" s="66">
        <f t="shared" si="20"/>
        <v>0</v>
      </c>
      <c r="L104" s="30" t="str">
        <f t="shared" si="14"/>
        <v>000100</v>
      </c>
      <c r="M104" s="31">
        <f t="shared" si="19"/>
        <v>0</v>
      </c>
      <c r="N104" s="9"/>
      <c r="O104" s="94"/>
      <c r="P104" s="94"/>
      <c r="Q104" s="20"/>
      <c r="R104" s="20"/>
      <c r="S104" s="20"/>
      <c r="T104" s="20"/>
      <c r="U104" s="20"/>
      <c r="V104" s="20"/>
      <c r="W104" s="20"/>
      <c r="X104" s="20"/>
      <c r="Y104" s="20"/>
      <c r="Z104" s="20"/>
      <c r="AA104" s="20"/>
      <c r="AB104" s="20"/>
      <c r="AC104" s="20"/>
      <c r="AD104" s="1683"/>
      <c r="AE104" s="1681"/>
      <c r="AF104" s="301"/>
      <c r="AG104" s="302"/>
      <c r="AH104" s="293">
        <f t="shared" si="15"/>
        <v>0</v>
      </c>
      <c r="AI104" s="293">
        <f t="shared" si="15"/>
        <v>0</v>
      </c>
      <c r="AJ104" s="293">
        <f t="shared" si="15"/>
        <v>0</v>
      </c>
      <c r="AK104" s="293"/>
      <c r="AL104" s="293"/>
      <c r="AM104" s="293"/>
      <c r="AN104" s="293"/>
      <c r="AO104" s="94"/>
    </row>
    <row r="105" spans="1:41" ht="20.45" customHeight="1" x14ac:dyDescent="0.2">
      <c r="A105" s="1724"/>
      <c r="B105" s="1727"/>
      <c r="C105" s="39"/>
      <c r="D105" s="239">
        <f>'Team 1'!D105</f>
        <v>0</v>
      </c>
      <c r="E105" s="723"/>
      <c r="F105" s="723"/>
      <c r="G105" s="723"/>
      <c r="H105" s="839"/>
      <c r="I105" s="56"/>
      <c r="J105" s="56"/>
      <c r="K105" s="66">
        <f t="shared" si="20"/>
        <v>0</v>
      </c>
      <c r="L105" s="30" t="str">
        <f t="shared" si="14"/>
        <v>000100</v>
      </c>
      <c r="M105" s="31">
        <f t="shared" si="19"/>
        <v>0</v>
      </c>
      <c r="N105" s="9"/>
      <c r="O105" s="94"/>
      <c r="P105" s="94"/>
      <c r="Q105" s="20"/>
      <c r="R105" s="20"/>
      <c r="S105" s="20"/>
      <c r="T105" s="20"/>
      <c r="U105" s="20"/>
      <c r="V105" s="20"/>
      <c r="W105" s="20"/>
      <c r="X105" s="20"/>
      <c r="Y105" s="20"/>
      <c r="Z105" s="20"/>
      <c r="AA105" s="20"/>
      <c r="AB105" s="20"/>
      <c r="AC105" s="20"/>
      <c r="AD105" s="1683"/>
      <c r="AE105" s="1681"/>
      <c r="AF105" s="301"/>
      <c r="AG105" s="302"/>
      <c r="AH105" s="293">
        <f t="shared" si="15"/>
        <v>0</v>
      </c>
      <c r="AI105" s="293">
        <f t="shared" si="15"/>
        <v>0</v>
      </c>
      <c r="AJ105" s="293">
        <f t="shared" si="15"/>
        <v>0</v>
      </c>
      <c r="AK105" s="293"/>
      <c r="AL105" s="293"/>
      <c r="AM105" s="293"/>
      <c r="AN105" s="293"/>
      <c r="AO105" s="94"/>
    </row>
    <row r="106" spans="1:41" ht="306.60000000000002" customHeight="1" x14ac:dyDescent="0.2">
      <c r="A106" s="94"/>
      <c r="B106" s="94"/>
      <c r="C106" s="94"/>
      <c r="D106" s="94"/>
      <c r="E106" s="496"/>
      <c r="F106" s="497"/>
      <c r="G106" s="497"/>
      <c r="H106" s="840"/>
      <c r="I106" s="94"/>
      <c r="J106" s="94"/>
      <c r="K106" s="94"/>
      <c r="L106" s="94"/>
      <c r="M106" s="94"/>
      <c r="Q106" s="94"/>
      <c r="R106" s="94"/>
      <c r="S106" s="94"/>
      <c r="T106" s="94"/>
      <c r="U106" s="94"/>
      <c r="V106" s="94"/>
      <c r="W106" s="94"/>
      <c r="X106" s="94"/>
      <c r="Y106" s="94"/>
      <c r="Z106" s="94"/>
      <c r="AA106" s="94"/>
      <c r="AB106" s="94"/>
      <c r="AC106" s="94"/>
      <c r="AD106" s="94"/>
      <c r="AE106" s="94"/>
      <c r="AF106" s="94"/>
      <c r="AG106" s="94"/>
      <c r="AH106" s="94"/>
      <c r="AI106" s="94"/>
      <c r="AJ106" s="94"/>
      <c r="AK106" s="94"/>
      <c r="AL106" s="94"/>
      <c r="AM106" s="94"/>
      <c r="AN106" s="94"/>
      <c r="AO106" s="94"/>
    </row>
    <row r="107" spans="1:41" x14ac:dyDescent="0.2">
      <c r="E107" s="496"/>
      <c r="F107" s="497"/>
      <c r="G107" s="497"/>
      <c r="H107" s="840"/>
    </row>
    <row r="108" spans="1:41" x14ac:dyDescent="0.2">
      <c r="E108" s="496"/>
      <c r="F108" s="497"/>
      <c r="G108" s="497"/>
      <c r="H108" s="840"/>
    </row>
    <row r="109" spans="1:41" x14ac:dyDescent="0.2">
      <c r="E109" s="496"/>
      <c r="F109" s="497"/>
      <c r="G109" s="497"/>
      <c r="H109" s="840"/>
    </row>
    <row r="110" spans="1:41" x14ac:dyDescent="0.2">
      <c r="E110" s="496"/>
      <c r="F110" s="497"/>
      <c r="G110" s="497"/>
      <c r="H110" s="840"/>
    </row>
    <row r="111" spans="1:41" x14ac:dyDescent="0.2">
      <c r="E111" s="496"/>
      <c r="F111" s="497"/>
      <c r="G111" s="497"/>
      <c r="H111" s="840"/>
    </row>
    <row r="112" spans="1:41" x14ac:dyDescent="0.2">
      <c r="E112" s="496"/>
      <c r="F112" s="497"/>
      <c r="G112" s="497"/>
      <c r="H112" s="840"/>
    </row>
    <row r="113" spans="5:8" x14ac:dyDescent="0.2">
      <c r="E113" s="496"/>
      <c r="F113" s="497"/>
      <c r="G113" s="497"/>
      <c r="H113" s="840"/>
    </row>
    <row r="114" spans="5:8" x14ac:dyDescent="0.2">
      <c r="E114" s="496"/>
      <c r="F114" s="497"/>
      <c r="G114" s="497"/>
      <c r="H114" s="840"/>
    </row>
    <row r="115" spans="5:8" x14ac:dyDescent="0.2">
      <c r="E115" s="496"/>
      <c r="F115" s="497"/>
      <c r="G115" s="497"/>
      <c r="H115" s="840"/>
    </row>
    <row r="116" spans="5:8" x14ac:dyDescent="0.2">
      <c r="E116" s="496"/>
      <c r="F116" s="497"/>
      <c r="G116" s="497"/>
      <c r="H116" s="840"/>
    </row>
    <row r="117" spans="5:8" x14ac:dyDescent="0.2">
      <c r="E117" s="496"/>
      <c r="F117" s="497"/>
      <c r="G117" s="497"/>
      <c r="H117" s="840"/>
    </row>
    <row r="118" spans="5:8" x14ac:dyDescent="0.2">
      <c r="E118" s="496"/>
      <c r="F118" s="497"/>
      <c r="G118" s="497"/>
      <c r="H118" s="840"/>
    </row>
    <row r="119" spans="5:8" x14ac:dyDescent="0.2">
      <c r="E119" s="496"/>
      <c r="F119" s="497"/>
      <c r="G119" s="497"/>
      <c r="H119" s="840"/>
    </row>
    <row r="120" spans="5:8" x14ac:dyDescent="0.2">
      <c r="E120" s="496"/>
      <c r="F120" s="497"/>
      <c r="G120" s="497"/>
      <c r="H120" s="840"/>
    </row>
    <row r="121" spans="5:8" x14ac:dyDescent="0.2">
      <c r="E121" s="496"/>
      <c r="F121" s="497"/>
      <c r="G121" s="497"/>
      <c r="H121" s="840"/>
    </row>
    <row r="122" spans="5:8" x14ac:dyDescent="0.2">
      <c r="E122" s="496"/>
      <c r="F122" s="497"/>
      <c r="G122" s="497"/>
      <c r="H122" s="840"/>
    </row>
    <row r="123" spans="5:8" x14ac:dyDescent="0.2">
      <c r="E123" s="496"/>
      <c r="F123" s="497"/>
      <c r="G123" s="497"/>
      <c r="H123" s="840"/>
    </row>
    <row r="124" spans="5:8" x14ac:dyDescent="0.2">
      <c r="E124" s="496"/>
      <c r="F124" s="497"/>
      <c r="G124" s="497"/>
      <c r="H124" s="840"/>
    </row>
    <row r="125" spans="5:8" x14ac:dyDescent="0.2">
      <c r="E125" s="496"/>
      <c r="F125" s="497"/>
      <c r="G125" s="497"/>
      <c r="H125" s="840"/>
    </row>
    <row r="126" spans="5:8" x14ac:dyDescent="0.2">
      <c r="E126" s="496"/>
      <c r="F126" s="497"/>
      <c r="G126" s="497"/>
      <c r="H126" s="840"/>
    </row>
    <row r="127" spans="5:8" x14ac:dyDescent="0.2">
      <c r="E127" s="496"/>
      <c r="F127" s="497"/>
      <c r="G127" s="497"/>
      <c r="H127" s="840"/>
    </row>
    <row r="128" spans="5:8" x14ac:dyDescent="0.2">
      <c r="E128" s="496"/>
      <c r="F128" s="497"/>
      <c r="G128" s="497"/>
      <c r="H128" s="840"/>
    </row>
    <row r="129" spans="5:8" x14ac:dyDescent="0.2">
      <c r="E129" s="496"/>
      <c r="F129" s="497"/>
      <c r="G129" s="497"/>
      <c r="H129" s="840"/>
    </row>
    <row r="130" spans="5:8" x14ac:dyDescent="0.2">
      <c r="E130" s="496"/>
      <c r="F130" s="497"/>
      <c r="G130" s="497"/>
      <c r="H130" s="840"/>
    </row>
    <row r="131" spans="5:8" x14ac:dyDescent="0.2">
      <c r="E131" s="496"/>
      <c r="F131" s="497"/>
      <c r="G131" s="497"/>
      <c r="H131" s="840"/>
    </row>
    <row r="132" spans="5:8" x14ac:dyDescent="0.2">
      <c r="E132" s="496"/>
      <c r="F132" s="497"/>
      <c r="G132" s="497"/>
      <c r="H132" s="840"/>
    </row>
    <row r="133" spans="5:8" x14ac:dyDescent="0.2">
      <c r="E133" s="496"/>
      <c r="F133" s="497"/>
      <c r="G133" s="497"/>
      <c r="H133" s="840"/>
    </row>
    <row r="134" spans="5:8" x14ac:dyDescent="0.2">
      <c r="E134" s="496"/>
      <c r="F134" s="497"/>
      <c r="G134" s="497"/>
      <c r="H134" s="840"/>
    </row>
    <row r="135" spans="5:8" x14ac:dyDescent="0.2">
      <c r="E135" s="496"/>
      <c r="F135" s="497"/>
      <c r="G135" s="497"/>
      <c r="H135" s="840"/>
    </row>
    <row r="136" spans="5:8" x14ac:dyDescent="0.2">
      <c r="E136" s="496"/>
      <c r="F136" s="497"/>
      <c r="G136" s="497"/>
      <c r="H136" s="840"/>
    </row>
    <row r="137" spans="5:8" x14ac:dyDescent="0.2">
      <c r="E137" s="496"/>
      <c r="F137" s="497"/>
      <c r="G137" s="497"/>
      <c r="H137" s="840"/>
    </row>
    <row r="138" spans="5:8" x14ac:dyDescent="0.2">
      <c r="E138" s="496"/>
      <c r="F138" s="497"/>
      <c r="G138" s="497"/>
      <c r="H138" s="840"/>
    </row>
    <row r="139" spans="5:8" x14ac:dyDescent="0.2">
      <c r="E139" s="496"/>
      <c r="F139" s="497"/>
      <c r="G139" s="497"/>
      <c r="H139" s="840"/>
    </row>
    <row r="140" spans="5:8" x14ac:dyDescent="0.2">
      <c r="E140" s="496"/>
      <c r="F140" s="497"/>
      <c r="G140" s="497"/>
      <c r="H140" s="840"/>
    </row>
    <row r="141" spans="5:8" x14ac:dyDescent="0.2">
      <c r="E141" s="497"/>
      <c r="F141" s="497"/>
      <c r="G141" s="497"/>
      <c r="H141" s="840"/>
    </row>
    <row r="142" spans="5:8" x14ac:dyDescent="0.2">
      <c r="E142" s="497"/>
      <c r="F142" s="497"/>
      <c r="G142" s="497"/>
      <c r="H142" s="840"/>
    </row>
    <row r="143" spans="5:8" x14ac:dyDescent="0.2">
      <c r="E143" s="497"/>
      <c r="F143" s="497"/>
      <c r="G143" s="497"/>
      <c r="H143" s="840"/>
    </row>
    <row r="144" spans="5:8" x14ac:dyDescent="0.2">
      <c r="E144" s="497"/>
      <c r="F144" s="497"/>
      <c r="G144" s="497"/>
      <c r="H144" s="840"/>
    </row>
    <row r="145" spans="5:8" x14ac:dyDescent="0.2">
      <c r="E145" s="497"/>
      <c r="F145" s="497"/>
      <c r="G145" s="497"/>
      <c r="H145" s="840"/>
    </row>
    <row r="146" spans="5:8" x14ac:dyDescent="0.2">
      <c r="E146" s="497"/>
      <c r="F146" s="497"/>
      <c r="G146" s="497"/>
      <c r="H146" s="840"/>
    </row>
    <row r="147" spans="5:8" x14ac:dyDescent="0.2">
      <c r="E147" s="497"/>
      <c r="F147" s="497"/>
      <c r="G147" s="497"/>
      <c r="H147" s="840"/>
    </row>
    <row r="148" spans="5:8" x14ac:dyDescent="0.2">
      <c r="E148" s="497"/>
      <c r="F148" s="497"/>
      <c r="G148" s="497"/>
      <c r="H148" s="840"/>
    </row>
    <row r="149" spans="5:8" x14ac:dyDescent="0.2">
      <c r="E149" s="497"/>
      <c r="F149" s="497"/>
      <c r="G149" s="497"/>
      <c r="H149" s="840"/>
    </row>
    <row r="150" spans="5:8" x14ac:dyDescent="0.2">
      <c r="E150" s="497"/>
      <c r="F150" s="497"/>
      <c r="G150" s="497"/>
      <c r="H150" s="840"/>
    </row>
    <row r="151" spans="5:8" x14ac:dyDescent="0.2">
      <c r="E151" s="497"/>
      <c r="F151" s="497"/>
      <c r="G151" s="497"/>
      <c r="H151" s="840"/>
    </row>
    <row r="152" spans="5:8" x14ac:dyDescent="0.2">
      <c r="E152" s="497"/>
      <c r="F152" s="497"/>
      <c r="G152" s="497"/>
      <c r="H152" s="840"/>
    </row>
    <row r="153" spans="5:8" x14ac:dyDescent="0.2">
      <c r="E153" s="497"/>
      <c r="F153" s="497"/>
      <c r="G153" s="497"/>
      <c r="H153" s="840"/>
    </row>
    <row r="154" spans="5:8" x14ac:dyDescent="0.2">
      <c r="E154" s="497"/>
      <c r="F154" s="497"/>
      <c r="G154" s="497"/>
      <c r="H154" s="840"/>
    </row>
    <row r="155" spans="5:8" x14ac:dyDescent="0.2">
      <c r="E155" s="497"/>
      <c r="F155" s="497"/>
      <c r="G155" s="497"/>
      <c r="H155" s="840"/>
    </row>
    <row r="156" spans="5:8" x14ac:dyDescent="0.2">
      <c r="E156" s="497"/>
      <c r="F156" s="497"/>
      <c r="G156" s="497"/>
      <c r="H156" s="840"/>
    </row>
    <row r="157" spans="5:8" x14ac:dyDescent="0.2">
      <c r="E157" s="497"/>
      <c r="F157" s="497"/>
      <c r="G157" s="497"/>
      <c r="H157" s="840"/>
    </row>
    <row r="158" spans="5:8" x14ac:dyDescent="0.2">
      <c r="E158" s="497"/>
      <c r="F158" s="497"/>
      <c r="G158" s="497"/>
      <c r="H158" s="840"/>
    </row>
    <row r="159" spans="5:8" x14ac:dyDescent="0.2">
      <c r="E159" s="497"/>
      <c r="F159" s="497"/>
      <c r="G159" s="497"/>
      <c r="H159" s="840"/>
    </row>
    <row r="160" spans="5:8" x14ac:dyDescent="0.2">
      <c r="E160" s="497"/>
      <c r="F160" s="497"/>
      <c r="G160" s="497"/>
      <c r="H160" s="840"/>
    </row>
    <row r="161" spans="5:8" x14ac:dyDescent="0.2">
      <c r="E161" s="497"/>
      <c r="F161" s="497"/>
      <c r="G161" s="497"/>
      <c r="H161" s="840"/>
    </row>
    <row r="162" spans="5:8" x14ac:dyDescent="0.2">
      <c r="E162" s="497"/>
      <c r="F162" s="497"/>
      <c r="G162" s="497"/>
      <c r="H162" s="840"/>
    </row>
    <row r="163" spans="5:8" x14ac:dyDescent="0.2">
      <c r="E163" s="497"/>
      <c r="F163" s="497"/>
      <c r="G163" s="497"/>
      <c r="H163" s="840"/>
    </row>
    <row r="164" spans="5:8" x14ac:dyDescent="0.2">
      <c r="E164" s="497"/>
      <c r="F164" s="497"/>
      <c r="G164" s="497"/>
      <c r="H164" s="840"/>
    </row>
    <row r="165" spans="5:8" x14ac:dyDescent="0.2">
      <c r="E165" s="497"/>
      <c r="F165" s="497"/>
      <c r="G165" s="497"/>
      <c r="H165" s="840"/>
    </row>
    <row r="166" spans="5:8" x14ac:dyDescent="0.2">
      <c r="E166" s="497"/>
      <c r="F166" s="497"/>
      <c r="G166" s="497"/>
      <c r="H166" s="840"/>
    </row>
    <row r="167" spans="5:8" x14ac:dyDescent="0.2">
      <c r="E167" s="497"/>
      <c r="F167" s="497"/>
      <c r="G167" s="497"/>
      <c r="H167" s="840"/>
    </row>
    <row r="168" spans="5:8" x14ac:dyDescent="0.2">
      <c r="E168" s="497"/>
      <c r="F168" s="497"/>
      <c r="G168" s="497"/>
      <c r="H168" s="840"/>
    </row>
    <row r="169" spans="5:8" x14ac:dyDescent="0.2">
      <c r="E169" s="497"/>
      <c r="F169" s="497"/>
      <c r="G169" s="497"/>
      <c r="H169" s="840"/>
    </row>
    <row r="170" spans="5:8" x14ac:dyDescent="0.2">
      <c r="E170" s="497"/>
      <c r="F170" s="497"/>
      <c r="G170" s="497"/>
      <c r="H170" s="840"/>
    </row>
    <row r="171" spans="5:8" x14ac:dyDescent="0.2">
      <c r="E171" s="497"/>
      <c r="F171" s="497"/>
      <c r="G171" s="497"/>
      <c r="H171" s="840"/>
    </row>
    <row r="172" spans="5:8" x14ac:dyDescent="0.2">
      <c r="E172" s="497"/>
      <c r="F172" s="497"/>
      <c r="G172" s="497"/>
      <c r="H172" s="840"/>
    </row>
    <row r="173" spans="5:8" x14ac:dyDescent="0.2">
      <c r="E173" s="497"/>
      <c r="F173" s="497"/>
      <c r="G173" s="497"/>
      <c r="H173" s="840"/>
    </row>
    <row r="174" spans="5:8" x14ac:dyDescent="0.2">
      <c r="E174" s="497"/>
      <c r="F174" s="497"/>
      <c r="G174" s="497"/>
      <c r="H174" s="840"/>
    </row>
    <row r="175" spans="5:8" x14ac:dyDescent="0.2">
      <c r="E175" s="497"/>
      <c r="F175" s="497"/>
      <c r="G175" s="497"/>
      <c r="H175" s="840"/>
    </row>
    <row r="176" spans="5:8" x14ac:dyDescent="0.2">
      <c r="E176" s="497"/>
      <c r="F176" s="497"/>
      <c r="G176" s="497"/>
      <c r="H176" s="840"/>
    </row>
    <row r="177" spans="5:8" x14ac:dyDescent="0.2">
      <c r="E177" s="497"/>
      <c r="F177" s="497"/>
      <c r="G177" s="497"/>
      <c r="H177" s="840"/>
    </row>
    <row r="178" spans="5:8" x14ac:dyDescent="0.2">
      <c r="E178" s="497"/>
      <c r="F178" s="497"/>
      <c r="G178" s="497"/>
      <c r="H178" s="840"/>
    </row>
    <row r="179" spans="5:8" x14ac:dyDescent="0.2">
      <c r="E179" s="497"/>
      <c r="F179" s="497"/>
      <c r="G179" s="497"/>
      <c r="H179" s="840"/>
    </row>
    <row r="180" spans="5:8" x14ac:dyDescent="0.2">
      <c r="E180" s="497"/>
      <c r="F180" s="497"/>
      <c r="G180" s="497"/>
      <c r="H180" s="840"/>
    </row>
    <row r="181" spans="5:8" x14ac:dyDescent="0.2">
      <c r="E181" s="497"/>
      <c r="F181" s="497"/>
      <c r="G181" s="497"/>
      <c r="H181" s="840"/>
    </row>
    <row r="182" spans="5:8" x14ac:dyDescent="0.2">
      <c r="E182" s="497"/>
      <c r="F182" s="497"/>
      <c r="G182" s="497"/>
      <c r="H182" s="840"/>
    </row>
    <row r="183" spans="5:8" x14ac:dyDescent="0.2">
      <c r="E183" s="497"/>
      <c r="F183" s="497"/>
      <c r="G183" s="497"/>
      <c r="H183" s="840"/>
    </row>
    <row r="184" spans="5:8" x14ac:dyDescent="0.2">
      <c r="E184" s="497"/>
      <c r="F184" s="497"/>
      <c r="G184" s="497"/>
      <c r="H184" s="840"/>
    </row>
    <row r="185" spans="5:8" x14ac:dyDescent="0.2">
      <c r="E185" s="497"/>
      <c r="F185" s="497"/>
      <c r="G185" s="497"/>
      <c r="H185" s="840"/>
    </row>
    <row r="186" spans="5:8" x14ac:dyDescent="0.2">
      <c r="E186" s="497"/>
      <c r="F186" s="497"/>
      <c r="G186" s="497"/>
      <c r="H186" s="840"/>
    </row>
    <row r="187" spans="5:8" x14ac:dyDescent="0.2">
      <c r="E187" s="497"/>
      <c r="F187" s="497"/>
      <c r="G187" s="497"/>
      <c r="H187" s="840"/>
    </row>
    <row r="188" spans="5:8" x14ac:dyDescent="0.2">
      <c r="E188" s="497"/>
      <c r="F188" s="497"/>
      <c r="G188" s="497"/>
      <c r="H188" s="840"/>
    </row>
    <row r="189" spans="5:8" x14ac:dyDescent="0.2">
      <c r="E189" s="497"/>
      <c r="F189" s="497"/>
      <c r="G189" s="497"/>
      <c r="H189" s="840"/>
    </row>
    <row r="190" spans="5:8" x14ac:dyDescent="0.2">
      <c r="E190" s="497"/>
      <c r="F190" s="497"/>
      <c r="G190" s="497"/>
      <c r="H190" s="840"/>
    </row>
    <row r="191" spans="5:8" x14ac:dyDescent="0.2">
      <c r="E191" s="497"/>
      <c r="F191" s="497"/>
      <c r="G191" s="497"/>
      <c r="H191" s="840"/>
    </row>
    <row r="192" spans="5:8" x14ac:dyDescent="0.2">
      <c r="E192" s="497"/>
      <c r="F192" s="497"/>
      <c r="G192" s="497"/>
      <c r="H192" s="840"/>
    </row>
    <row r="193" spans="5:8" x14ac:dyDescent="0.2">
      <c r="E193" s="497"/>
      <c r="F193" s="497"/>
      <c r="G193" s="497"/>
      <c r="H193" s="840"/>
    </row>
    <row r="194" spans="5:8" x14ac:dyDescent="0.2">
      <c r="E194" s="497"/>
      <c r="F194" s="497"/>
      <c r="G194" s="497"/>
      <c r="H194" s="840"/>
    </row>
    <row r="195" spans="5:8" x14ac:dyDescent="0.2">
      <c r="E195" s="497"/>
      <c r="F195" s="497"/>
      <c r="G195" s="497"/>
      <c r="H195" s="840"/>
    </row>
    <row r="196" spans="5:8" x14ac:dyDescent="0.2">
      <c r="E196" s="497"/>
      <c r="F196" s="497"/>
      <c r="G196" s="497"/>
      <c r="H196" s="840"/>
    </row>
    <row r="197" spans="5:8" x14ac:dyDescent="0.2">
      <c r="E197" s="497"/>
      <c r="F197" s="497"/>
      <c r="G197" s="497"/>
      <c r="H197" s="840"/>
    </row>
    <row r="198" spans="5:8" x14ac:dyDescent="0.2">
      <c r="E198" s="497"/>
      <c r="F198" s="497"/>
      <c r="G198" s="497"/>
      <c r="H198" s="840"/>
    </row>
    <row r="199" spans="5:8" x14ac:dyDescent="0.2">
      <c r="E199" s="497"/>
      <c r="F199" s="497"/>
      <c r="G199" s="497"/>
      <c r="H199" s="840"/>
    </row>
    <row r="200" spans="5:8" x14ac:dyDescent="0.2">
      <c r="E200" s="497"/>
      <c r="F200" s="497"/>
      <c r="G200" s="497"/>
      <c r="H200" s="840"/>
    </row>
    <row r="201" spans="5:8" x14ac:dyDescent="0.2">
      <c r="E201" s="497"/>
      <c r="F201" s="497"/>
      <c r="G201" s="497"/>
      <c r="H201" s="840"/>
    </row>
    <row r="202" spans="5:8" x14ac:dyDescent="0.2">
      <c r="E202" s="497"/>
      <c r="F202" s="497"/>
      <c r="G202" s="497"/>
      <c r="H202" s="840"/>
    </row>
    <row r="203" spans="5:8" x14ac:dyDescent="0.2">
      <c r="E203" s="497"/>
      <c r="F203" s="497"/>
      <c r="G203" s="497"/>
      <c r="H203" s="840"/>
    </row>
    <row r="204" spans="5:8" x14ac:dyDescent="0.2">
      <c r="E204" s="497"/>
      <c r="F204" s="497"/>
      <c r="G204" s="497"/>
      <c r="H204" s="840"/>
    </row>
    <row r="205" spans="5:8" x14ac:dyDescent="0.2">
      <c r="E205" s="497"/>
      <c r="F205" s="497"/>
      <c r="G205" s="497"/>
      <c r="H205" s="840"/>
    </row>
    <row r="206" spans="5:8" x14ac:dyDescent="0.2">
      <c r="E206" s="497"/>
      <c r="F206" s="497"/>
      <c r="G206" s="497"/>
      <c r="H206" s="840"/>
    </row>
    <row r="207" spans="5:8" x14ac:dyDescent="0.2">
      <c r="E207" s="497"/>
      <c r="F207" s="497"/>
      <c r="G207" s="497"/>
      <c r="H207" s="840"/>
    </row>
    <row r="208" spans="5:8" x14ac:dyDescent="0.2">
      <c r="E208" s="497"/>
      <c r="F208" s="497"/>
      <c r="G208" s="497"/>
      <c r="H208" s="840"/>
    </row>
    <row r="209" spans="5:8" x14ac:dyDescent="0.2">
      <c r="E209" s="497"/>
      <c r="F209" s="497"/>
      <c r="G209" s="497"/>
      <c r="H209" s="840"/>
    </row>
    <row r="210" spans="5:8" x14ac:dyDescent="0.2">
      <c r="E210" s="497"/>
      <c r="F210" s="497"/>
      <c r="G210" s="497"/>
      <c r="H210" s="840"/>
    </row>
    <row r="211" spans="5:8" x14ac:dyDescent="0.2">
      <c r="E211" s="497"/>
      <c r="F211" s="497"/>
      <c r="G211" s="497"/>
      <c r="H211" s="840"/>
    </row>
    <row r="212" spans="5:8" x14ac:dyDescent="0.2">
      <c r="E212" s="497"/>
      <c r="F212" s="497"/>
      <c r="G212" s="497"/>
      <c r="H212" s="840"/>
    </row>
    <row r="213" spans="5:8" x14ac:dyDescent="0.2">
      <c r="E213" s="497"/>
      <c r="F213" s="497"/>
      <c r="G213" s="497"/>
      <c r="H213" s="840"/>
    </row>
    <row r="214" spans="5:8" x14ac:dyDescent="0.2">
      <c r="E214" s="497"/>
      <c r="F214" s="497"/>
      <c r="G214" s="497"/>
      <c r="H214" s="840"/>
    </row>
    <row r="215" spans="5:8" x14ac:dyDescent="0.2">
      <c r="E215" s="497"/>
      <c r="F215" s="497"/>
      <c r="G215" s="497"/>
      <c r="H215" s="840"/>
    </row>
    <row r="216" spans="5:8" x14ac:dyDescent="0.2">
      <c r="E216" s="497"/>
      <c r="F216" s="497"/>
      <c r="G216" s="497"/>
      <c r="H216" s="840"/>
    </row>
    <row r="217" spans="5:8" x14ac:dyDescent="0.2">
      <c r="E217" s="497"/>
      <c r="F217" s="497"/>
      <c r="G217" s="497"/>
      <c r="H217" s="840"/>
    </row>
    <row r="218" spans="5:8" x14ac:dyDescent="0.2">
      <c r="E218" s="497"/>
      <c r="F218" s="497"/>
      <c r="G218" s="497"/>
      <c r="H218" s="840"/>
    </row>
    <row r="219" spans="5:8" x14ac:dyDescent="0.2">
      <c r="E219" s="497"/>
      <c r="F219" s="497"/>
      <c r="G219" s="497"/>
      <c r="H219" s="840"/>
    </row>
    <row r="220" spans="5:8" x14ac:dyDescent="0.2">
      <c r="E220" s="497"/>
      <c r="F220" s="497"/>
      <c r="G220" s="497"/>
      <c r="H220" s="840"/>
    </row>
    <row r="221" spans="5:8" x14ac:dyDescent="0.2">
      <c r="E221" s="497"/>
      <c r="F221" s="497"/>
      <c r="G221" s="497"/>
      <c r="H221" s="840"/>
    </row>
    <row r="222" spans="5:8" x14ac:dyDescent="0.2">
      <c r="E222" s="497"/>
      <c r="F222" s="497"/>
      <c r="G222" s="497"/>
      <c r="H222" s="840"/>
    </row>
    <row r="223" spans="5:8" x14ac:dyDescent="0.2">
      <c r="E223" s="497"/>
      <c r="F223" s="497"/>
      <c r="G223" s="497"/>
      <c r="H223" s="840"/>
    </row>
    <row r="224" spans="5:8" x14ac:dyDescent="0.2">
      <c r="E224" s="497"/>
      <c r="F224" s="497"/>
      <c r="G224" s="497"/>
      <c r="H224" s="840"/>
    </row>
    <row r="225" spans="5:8" x14ac:dyDescent="0.2">
      <c r="E225" s="497"/>
      <c r="F225" s="497"/>
      <c r="G225" s="497"/>
      <c r="H225" s="840"/>
    </row>
    <row r="226" spans="5:8" x14ac:dyDescent="0.2">
      <c r="E226" s="497"/>
      <c r="F226" s="497"/>
      <c r="G226" s="497"/>
      <c r="H226" s="840"/>
    </row>
    <row r="227" spans="5:8" x14ac:dyDescent="0.2">
      <c r="E227" s="497"/>
      <c r="F227" s="497"/>
      <c r="G227" s="497"/>
      <c r="H227" s="840"/>
    </row>
    <row r="228" spans="5:8" x14ac:dyDescent="0.2">
      <c r="E228" s="497"/>
      <c r="F228" s="497"/>
      <c r="G228" s="497"/>
      <c r="H228" s="840"/>
    </row>
    <row r="229" spans="5:8" x14ac:dyDescent="0.2">
      <c r="E229" s="497"/>
      <c r="F229" s="497"/>
      <c r="G229" s="497"/>
      <c r="H229" s="840"/>
    </row>
    <row r="230" spans="5:8" x14ac:dyDescent="0.2">
      <c r="E230" s="497"/>
      <c r="F230" s="497"/>
      <c r="G230" s="497"/>
      <c r="H230" s="840"/>
    </row>
    <row r="231" spans="5:8" x14ac:dyDescent="0.2">
      <c r="E231" s="497"/>
      <c r="F231" s="497"/>
      <c r="G231" s="497"/>
      <c r="H231" s="840"/>
    </row>
    <row r="232" spans="5:8" x14ac:dyDescent="0.2">
      <c r="E232" s="497"/>
      <c r="F232" s="497"/>
      <c r="G232" s="497"/>
      <c r="H232" s="840"/>
    </row>
    <row r="233" spans="5:8" x14ac:dyDescent="0.2">
      <c r="E233" s="497"/>
      <c r="F233" s="497"/>
      <c r="G233" s="497"/>
      <c r="H233" s="840"/>
    </row>
    <row r="234" spans="5:8" x14ac:dyDescent="0.2">
      <c r="E234" s="497"/>
      <c r="F234" s="497"/>
      <c r="G234" s="497"/>
      <c r="H234" s="840"/>
    </row>
    <row r="235" spans="5:8" x14ac:dyDescent="0.2">
      <c r="E235" s="497"/>
      <c r="F235" s="497"/>
      <c r="G235" s="497"/>
      <c r="H235" s="840"/>
    </row>
    <row r="236" spans="5:8" x14ac:dyDescent="0.2">
      <c r="E236" s="497"/>
      <c r="F236" s="497"/>
      <c r="G236" s="497"/>
      <c r="H236" s="840"/>
    </row>
    <row r="237" spans="5:8" x14ac:dyDescent="0.2">
      <c r="E237" s="497"/>
      <c r="F237" s="497"/>
      <c r="G237" s="497"/>
      <c r="H237" s="840"/>
    </row>
    <row r="238" spans="5:8" x14ac:dyDescent="0.2">
      <c r="E238" s="497"/>
      <c r="F238" s="497"/>
      <c r="G238" s="497"/>
      <c r="H238" s="840"/>
    </row>
    <row r="239" spans="5:8" x14ac:dyDescent="0.2">
      <c r="E239" s="497"/>
      <c r="F239" s="497"/>
      <c r="G239" s="497"/>
      <c r="H239" s="840"/>
    </row>
    <row r="240" spans="5:8" x14ac:dyDescent="0.2">
      <c r="E240" s="497"/>
      <c r="F240" s="497"/>
      <c r="G240" s="497"/>
      <c r="H240" s="840"/>
    </row>
    <row r="241" spans="5:8" x14ac:dyDescent="0.2">
      <c r="E241" s="497"/>
      <c r="F241" s="497"/>
      <c r="G241" s="497"/>
      <c r="H241" s="840"/>
    </row>
    <row r="242" spans="5:8" x14ac:dyDescent="0.2">
      <c r="E242" s="497"/>
      <c r="F242" s="497"/>
      <c r="G242" s="497"/>
      <c r="H242" s="840"/>
    </row>
    <row r="243" spans="5:8" x14ac:dyDescent="0.2">
      <c r="E243" s="497"/>
      <c r="F243" s="497"/>
      <c r="G243" s="497"/>
      <c r="H243" s="840"/>
    </row>
    <row r="244" spans="5:8" x14ac:dyDescent="0.2">
      <c r="E244" s="497"/>
      <c r="F244" s="497"/>
      <c r="G244" s="497"/>
      <c r="H244" s="840"/>
    </row>
    <row r="245" spans="5:8" x14ac:dyDescent="0.2">
      <c r="E245" s="497"/>
      <c r="F245" s="497"/>
      <c r="G245" s="497"/>
      <c r="H245" s="840"/>
    </row>
    <row r="246" spans="5:8" x14ac:dyDescent="0.2">
      <c r="E246" s="497"/>
      <c r="F246" s="497"/>
      <c r="G246" s="497"/>
      <c r="H246" s="840"/>
    </row>
    <row r="247" spans="5:8" x14ac:dyDescent="0.2">
      <c r="E247" s="497"/>
      <c r="F247" s="497"/>
      <c r="G247" s="497"/>
      <c r="H247" s="840"/>
    </row>
    <row r="248" spans="5:8" x14ac:dyDescent="0.2">
      <c r="E248" s="497"/>
      <c r="F248" s="497"/>
      <c r="G248" s="497"/>
      <c r="H248" s="840"/>
    </row>
    <row r="249" spans="5:8" x14ac:dyDescent="0.2">
      <c r="E249" s="497"/>
      <c r="F249" s="497"/>
      <c r="G249" s="497"/>
      <c r="H249" s="840"/>
    </row>
    <row r="250" spans="5:8" x14ac:dyDescent="0.2">
      <c r="E250" s="497"/>
      <c r="F250" s="497"/>
      <c r="G250" s="497"/>
      <c r="H250" s="840"/>
    </row>
    <row r="251" spans="5:8" x14ac:dyDescent="0.2">
      <c r="E251" s="497"/>
      <c r="F251" s="497"/>
      <c r="G251" s="497"/>
      <c r="H251" s="840"/>
    </row>
    <row r="252" spans="5:8" x14ac:dyDescent="0.2">
      <c r="E252" s="497"/>
      <c r="F252" s="497"/>
      <c r="G252" s="497"/>
      <c r="H252" s="840"/>
    </row>
    <row r="253" spans="5:8" x14ac:dyDescent="0.2">
      <c r="E253" s="497"/>
      <c r="F253" s="497"/>
      <c r="G253" s="497"/>
      <c r="H253" s="840"/>
    </row>
    <row r="254" spans="5:8" x14ac:dyDescent="0.2">
      <c r="E254" s="497"/>
      <c r="F254" s="497"/>
      <c r="G254" s="497"/>
      <c r="H254" s="840"/>
    </row>
    <row r="255" spans="5:8" x14ac:dyDescent="0.2">
      <c r="E255" s="497"/>
      <c r="F255" s="497"/>
      <c r="G255" s="497"/>
      <c r="H255" s="840"/>
    </row>
    <row r="256" spans="5:8" x14ac:dyDescent="0.2">
      <c r="E256" s="497"/>
      <c r="F256" s="497"/>
      <c r="G256" s="497"/>
      <c r="H256" s="840"/>
    </row>
    <row r="257" spans="5:8" x14ac:dyDescent="0.2">
      <c r="E257" s="497"/>
      <c r="F257" s="497"/>
      <c r="G257" s="497"/>
      <c r="H257" s="840"/>
    </row>
    <row r="258" spans="5:8" x14ac:dyDescent="0.2">
      <c r="E258" s="497"/>
      <c r="F258" s="497"/>
      <c r="G258" s="497"/>
      <c r="H258" s="840"/>
    </row>
    <row r="259" spans="5:8" x14ac:dyDescent="0.2">
      <c r="E259" s="497"/>
      <c r="F259" s="497"/>
      <c r="G259" s="497"/>
      <c r="H259" s="840"/>
    </row>
    <row r="260" spans="5:8" x14ac:dyDescent="0.2">
      <c r="E260" s="497"/>
      <c r="F260" s="497"/>
      <c r="G260" s="497"/>
      <c r="H260" s="840"/>
    </row>
    <row r="261" spans="5:8" x14ac:dyDescent="0.2">
      <c r="E261" s="497"/>
      <c r="F261" s="497"/>
      <c r="G261" s="497"/>
      <c r="H261" s="840"/>
    </row>
    <row r="262" spans="5:8" x14ac:dyDescent="0.2">
      <c r="E262" s="497"/>
      <c r="F262" s="497"/>
      <c r="G262" s="497"/>
      <c r="H262" s="840"/>
    </row>
    <row r="263" spans="5:8" x14ac:dyDescent="0.2">
      <c r="E263" s="497"/>
      <c r="F263" s="497"/>
      <c r="G263" s="497"/>
      <c r="H263" s="840"/>
    </row>
    <row r="264" spans="5:8" x14ac:dyDescent="0.2">
      <c r="E264" s="497"/>
      <c r="F264" s="497"/>
      <c r="G264" s="497"/>
      <c r="H264" s="840"/>
    </row>
    <row r="265" spans="5:8" x14ac:dyDescent="0.2">
      <c r="E265" s="497"/>
      <c r="F265" s="497"/>
      <c r="G265" s="497"/>
      <c r="H265" s="840"/>
    </row>
    <row r="266" spans="5:8" x14ac:dyDescent="0.2">
      <c r="E266" s="497"/>
      <c r="F266" s="497"/>
      <c r="G266" s="497"/>
      <c r="H266" s="840"/>
    </row>
    <row r="267" spans="5:8" x14ac:dyDescent="0.2">
      <c r="E267" s="497"/>
      <c r="F267" s="497"/>
      <c r="G267" s="497"/>
      <c r="H267" s="840"/>
    </row>
    <row r="268" spans="5:8" x14ac:dyDescent="0.2">
      <c r="E268" s="497"/>
      <c r="F268" s="497"/>
      <c r="G268" s="497"/>
      <c r="H268" s="840"/>
    </row>
    <row r="269" spans="5:8" x14ac:dyDescent="0.2">
      <c r="E269" s="497"/>
      <c r="F269" s="497"/>
      <c r="G269" s="497"/>
      <c r="H269" s="840"/>
    </row>
    <row r="270" spans="5:8" x14ac:dyDescent="0.2">
      <c r="E270" s="497"/>
      <c r="F270" s="497"/>
      <c r="G270" s="497"/>
      <c r="H270" s="840"/>
    </row>
    <row r="271" spans="5:8" x14ac:dyDescent="0.2">
      <c r="E271" s="497"/>
      <c r="F271" s="497"/>
      <c r="G271" s="497"/>
      <c r="H271" s="840"/>
    </row>
    <row r="272" spans="5:8" x14ac:dyDescent="0.2">
      <c r="E272" s="497"/>
      <c r="F272" s="497"/>
      <c r="G272" s="497"/>
      <c r="H272" s="840"/>
    </row>
    <row r="273" spans="5:8" x14ac:dyDescent="0.2">
      <c r="E273" s="497"/>
      <c r="F273" s="497"/>
      <c r="G273" s="497"/>
      <c r="H273" s="840"/>
    </row>
    <row r="274" spans="5:8" x14ac:dyDescent="0.2">
      <c r="E274" s="497"/>
      <c r="F274" s="497"/>
      <c r="G274" s="497"/>
      <c r="H274" s="840"/>
    </row>
    <row r="275" spans="5:8" x14ac:dyDescent="0.2">
      <c r="E275" s="497"/>
      <c r="F275" s="497"/>
      <c r="G275" s="497"/>
      <c r="H275" s="840"/>
    </row>
    <row r="276" spans="5:8" x14ac:dyDescent="0.2">
      <c r="E276" s="497"/>
      <c r="F276" s="497"/>
      <c r="G276" s="497"/>
      <c r="H276" s="840"/>
    </row>
    <row r="277" spans="5:8" x14ac:dyDescent="0.2">
      <c r="E277" s="497"/>
      <c r="F277" s="497"/>
      <c r="G277" s="497"/>
      <c r="H277" s="840"/>
    </row>
    <row r="278" spans="5:8" x14ac:dyDescent="0.2">
      <c r="E278" s="497"/>
      <c r="F278" s="497"/>
      <c r="G278" s="497"/>
      <c r="H278" s="840"/>
    </row>
    <row r="279" spans="5:8" x14ac:dyDescent="0.2">
      <c r="E279" s="497"/>
      <c r="F279" s="497"/>
      <c r="G279" s="497"/>
      <c r="H279" s="840"/>
    </row>
    <row r="280" spans="5:8" x14ac:dyDescent="0.2">
      <c r="E280" s="497"/>
      <c r="F280" s="497"/>
      <c r="G280" s="497"/>
      <c r="H280" s="840"/>
    </row>
    <row r="281" spans="5:8" x14ac:dyDescent="0.2">
      <c r="E281" s="497"/>
      <c r="F281" s="497"/>
      <c r="G281" s="497"/>
      <c r="H281" s="840"/>
    </row>
    <row r="282" spans="5:8" x14ac:dyDescent="0.2">
      <c r="E282" s="497"/>
      <c r="F282" s="497"/>
      <c r="G282" s="497"/>
      <c r="H282" s="840"/>
    </row>
    <row r="283" spans="5:8" x14ac:dyDescent="0.2">
      <c r="E283" s="497"/>
      <c r="F283" s="497"/>
      <c r="G283" s="497"/>
      <c r="H283" s="840"/>
    </row>
    <row r="284" spans="5:8" x14ac:dyDescent="0.2">
      <c r="E284" s="497"/>
      <c r="F284" s="497"/>
      <c r="G284" s="497"/>
      <c r="H284" s="840"/>
    </row>
    <row r="285" spans="5:8" x14ac:dyDescent="0.2">
      <c r="E285" s="497"/>
      <c r="F285" s="497"/>
      <c r="G285" s="497"/>
      <c r="H285" s="840"/>
    </row>
    <row r="286" spans="5:8" x14ac:dyDescent="0.2">
      <c r="E286" s="497"/>
      <c r="F286" s="497"/>
      <c r="G286" s="497"/>
      <c r="H286" s="840"/>
    </row>
    <row r="287" spans="5:8" x14ac:dyDescent="0.2">
      <c r="E287" s="497"/>
      <c r="F287" s="497"/>
      <c r="G287" s="497"/>
      <c r="H287" s="840"/>
    </row>
    <row r="288" spans="5:8" x14ac:dyDescent="0.2">
      <c r="E288" s="497"/>
      <c r="F288" s="497"/>
      <c r="G288" s="497"/>
      <c r="H288" s="840"/>
    </row>
    <row r="289" spans="5:8" x14ac:dyDescent="0.2">
      <c r="E289" s="497"/>
      <c r="F289" s="497"/>
      <c r="G289" s="497"/>
      <c r="H289" s="840"/>
    </row>
    <row r="290" spans="5:8" x14ac:dyDescent="0.2">
      <c r="E290" s="497"/>
      <c r="F290" s="497"/>
      <c r="G290" s="497"/>
      <c r="H290" s="840"/>
    </row>
    <row r="291" spans="5:8" x14ac:dyDescent="0.2">
      <c r="E291" s="497"/>
      <c r="F291" s="497"/>
      <c r="G291" s="497"/>
      <c r="H291" s="840"/>
    </row>
    <row r="292" spans="5:8" x14ac:dyDescent="0.2">
      <c r="E292" s="497"/>
      <c r="F292" s="497"/>
      <c r="G292" s="497"/>
      <c r="H292" s="840"/>
    </row>
    <row r="293" spans="5:8" x14ac:dyDescent="0.2">
      <c r="E293" s="497"/>
      <c r="F293" s="497"/>
      <c r="G293" s="497"/>
      <c r="H293" s="840"/>
    </row>
    <row r="294" spans="5:8" x14ac:dyDescent="0.2">
      <c r="E294" s="497"/>
      <c r="F294" s="497"/>
      <c r="G294" s="497"/>
      <c r="H294" s="840"/>
    </row>
    <row r="295" spans="5:8" x14ac:dyDescent="0.2">
      <c r="E295" s="497"/>
      <c r="F295" s="497"/>
      <c r="G295" s="497"/>
      <c r="H295" s="840"/>
    </row>
    <row r="296" spans="5:8" x14ac:dyDescent="0.2">
      <c r="E296" s="497"/>
      <c r="F296" s="497"/>
      <c r="G296" s="497"/>
      <c r="H296" s="840"/>
    </row>
    <row r="297" spans="5:8" x14ac:dyDescent="0.2">
      <c r="E297" s="497"/>
      <c r="F297" s="497"/>
      <c r="G297" s="497"/>
      <c r="H297" s="840"/>
    </row>
    <row r="298" spans="5:8" x14ac:dyDescent="0.2">
      <c r="E298" s="497"/>
      <c r="F298" s="497"/>
      <c r="G298" s="497"/>
      <c r="H298" s="840"/>
    </row>
    <row r="299" spans="5:8" x14ac:dyDescent="0.2">
      <c r="E299" s="497"/>
      <c r="F299" s="497"/>
      <c r="G299" s="497"/>
      <c r="H299" s="840"/>
    </row>
    <row r="300" spans="5:8" x14ac:dyDescent="0.2">
      <c r="E300" s="497"/>
      <c r="F300" s="497"/>
      <c r="G300" s="497"/>
      <c r="H300" s="840"/>
    </row>
    <row r="301" spans="5:8" x14ac:dyDescent="0.2">
      <c r="E301" s="497"/>
      <c r="F301" s="497"/>
      <c r="G301" s="497"/>
      <c r="H301" s="840"/>
    </row>
    <row r="302" spans="5:8" x14ac:dyDescent="0.2">
      <c r="E302" s="497"/>
      <c r="F302" s="497"/>
      <c r="G302" s="497"/>
      <c r="H302" s="840"/>
    </row>
    <row r="303" spans="5:8" x14ac:dyDescent="0.2">
      <c r="E303" s="497"/>
      <c r="F303" s="497"/>
      <c r="G303" s="497"/>
      <c r="H303" s="840"/>
    </row>
    <row r="304" spans="5:8" x14ac:dyDescent="0.2">
      <c r="E304" s="497"/>
      <c r="F304" s="497"/>
      <c r="G304" s="497"/>
      <c r="H304" s="840"/>
    </row>
    <row r="305" spans="5:8" x14ac:dyDescent="0.2">
      <c r="E305" s="497"/>
      <c r="F305" s="497"/>
      <c r="G305" s="497"/>
      <c r="H305" s="840"/>
    </row>
    <row r="306" spans="5:8" x14ac:dyDescent="0.2">
      <c r="E306" s="497"/>
      <c r="F306" s="497"/>
      <c r="G306" s="497"/>
      <c r="H306" s="840"/>
    </row>
    <row r="307" spans="5:8" x14ac:dyDescent="0.2">
      <c r="E307" s="497"/>
      <c r="F307" s="497"/>
      <c r="G307" s="497"/>
      <c r="H307" s="840"/>
    </row>
    <row r="308" spans="5:8" x14ac:dyDescent="0.2">
      <c r="E308" s="497"/>
      <c r="F308" s="497"/>
      <c r="G308" s="497"/>
      <c r="H308" s="840"/>
    </row>
    <row r="309" spans="5:8" x14ac:dyDescent="0.2">
      <c r="E309" s="497"/>
      <c r="F309" s="497"/>
      <c r="G309" s="497"/>
      <c r="H309" s="840"/>
    </row>
    <row r="310" spans="5:8" x14ac:dyDescent="0.2">
      <c r="E310" s="497"/>
      <c r="F310" s="497"/>
      <c r="G310" s="497"/>
      <c r="H310" s="840"/>
    </row>
    <row r="311" spans="5:8" x14ac:dyDescent="0.2">
      <c r="E311" s="497"/>
      <c r="F311" s="497"/>
      <c r="G311" s="497"/>
      <c r="H311" s="840"/>
    </row>
    <row r="312" spans="5:8" x14ac:dyDescent="0.2">
      <c r="E312" s="497"/>
      <c r="F312" s="497"/>
      <c r="G312" s="497"/>
      <c r="H312" s="840"/>
    </row>
    <row r="313" spans="5:8" x14ac:dyDescent="0.2">
      <c r="E313" s="497"/>
      <c r="F313" s="497"/>
      <c r="G313" s="497"/>
      <c r="H313" s="840"/>
    </row>
    <row r="314" spans="5:8" x14ac:dyDescent="0.2">
      <c r="E314" s="497"/>
      <c r="F314" s="497"/>
      <c r="G314" s="497"/>
      <c r="H314" s="840"/>
    </row>
    <row r="315" spans="5:8" x14ac:dyDescent="0.2">
      <c r="E315" s="497"/>
      <c r="F315" s="497"/>
      <c r="G315" s="497"/>
      <c r="H315" s="840"/>
    </row>
    <row r="316" spans="5:8" x14ac:dyDescent="0.2">
      <c r="E316" s="497"/>
      <c r="F316" s="497"/>
      <c r="G316" s="497"/>
      <c r="H316" s="840"/>
    </row>
    <row r="317" spans="5:8" x14ac:dyDescent="0.2">
      <c r="E317" s="497"/>
      <c r="F317" s="497"/>
      <c r="G317" s="497"/>
      <c r="H317" s="840"/>
    </row>
    <row r="318" spans="5:8" x14ac:dyDescent="0.2">
      <c r="E318" s="497"/>
      <c r="F318" s="497"/>
      <c r="G318" s="497"/>
      <c r="H318" s="840"/>
    </row>
    <row r="319" spans="5:8" x14ac:dyDescent="0.2">
      <c r="E319" s="497"/>
      <c r="F319" s="497"/>
      <c r="G319" s="497"/>
      <c r="H319" s="840"/>
    </row>
    <row r="320" spans="5:8" x14ac:dyDescent="0.2">
      <c r="E320" s="497"/>
      <c r="F320" s="497"/>
      <c r="G320" s="497"/>
      <c r="H320" s="840"/>
    </row>
    <row r="321" spans="5:8" x14ac:dyDescent="0.2">
      <c r="E321" s="497"/>
      <c r="F321" s="497"/>
      <c r="G321" s="497"/>
      <c r="H321" s="840"/>
    </row>
    <row r="322" spans="5:8" x14ac:dyDescent="0.2">
      <c r="E322" s="497"/>
      <c r="F322" s="497"/>
      <c r="G322" s="497"/>
      <c r="H322" s="840"/>
    </row>
    <row r="323" spans="5:8" x14ac:dyDescent="0.2">
      <c r="E323" s="497"/>
      <c r="F323" s="497"/>
      <c r="G323" s="497"/>
      <c r="H323" s="840"/>
    </row>
    <row r="324" spans="5:8" x14ac:dyDescent="0.2">
      <c r="E324" s="497"/>
      <c r="F324" s="497"/>
      <c r="G324" s="497"/>
      <c r="H324" s="840"/>
    </row>
    <row r="325" spans="5:8" x14ac:dyDescent="0.2">
      <c r="E325" s="497"/>
      <c r="F325" s="497"/>
      <c r="G325" s="497"/>
      <c r="H325" s="840"/>
    </row>
    <row r="326" spans="5:8" x14ac:dyDescent="0.2">
      <c r="E326" s="497"/>
      <c r="F326" s="497"/>
      <c r="G326" s="497"/>
      <c r="H326" s="840"/>
    </row>
    <row r="327" spans="5:8" x14ac:dyDescent="0.2">
      <c r="E327" s="497"/>
      <c r="F327" s="497"/>
      <c r="G327" s="497"/>
      <c r="H327" s="840"/>
    </row>
    <row r="328" spans="5:8" x14ac:dyDescent="0.2">
      <c r="E328" s="497"/>
      <c r="F328" s="497"/>
      <c r="G328" s="497"/>
      <c r="H328" s="840"/>
    </row>
    <row r="329" spans="5:8" x14ac:dyDescent="0.2">
      <c r="E329" s="497"/>
      <c r="F329" s="497"/>
      <c r="G329" s="497"/>
      <c r="H329" s="840"/>
    </row>
    <row r="330" spans="5:8" x14ac:dyDescent="0.2">
      <c r="E330" s="497"/>
      <c r="F330" s="497"/>
      <c r="G330" s="497"/>
      <c r="H330" s="840"/>
    </row>
    <row r="331" spans="5:8" x14ac:dyDescent="0.2">
      <c r="E331" s="497"/>
      <c r="F331" s="497"/>
      <c r="G331" s="497"/>
      <c r="H331" s="840"/>
    </row>
    <row r="332" spans="5:8" x14ac:dyDescent="0.2">
      <c r="E332" s="497"/>
      <c r="F332" s="497"/>
      <c r="G332" s="497"/>
      <c r="H332" s="840"/>
    </row>
    <row r="333" spans="5:8" x14ac:dyDescent="0.2">
      <c r="E333" s="497"/>
      <c r="F333" s="497"/>
      <c r="G333" s="497"/>
      <c r="H333" s="840"/>
    </row>
    <row r="334" spans="5:8" x14ac:dyDescent="0.2">
      <c r="E334" s="497"/>
      <c r="F334" s="497"/>
      <c r="G334" s="497"/>
      <c r="H334" s="840"/>
    </row>
    <row r="335" spans="5:8" x14ac:dyDescent="0.2">
      <c r="E335" s="497"/>
      <c r="F335" s="497"/>
      <c r="G335" s="497"/>
      <c r="H335" s="840"/>
    </row>
    <row r="336" spans="5:8" x14ac:dyDescent="0.2">
      <c r="E336" s="497"/>
      <c r="F336" s="497"/>
      <c r="G336" s="497"/>
      <c r="H336" s="840"/>
    </row>
    <row r="337" spans="5:8" x14ac:dyDescent="0.2">
      <c r="E337" s="497"/>
      <c r="F337" s="497"/>
      <c r="G337" s="497"/>
      <c r="H337" s="840"/>
    </row>
    <row r="338" spans="5:8" x14ac:dyDescent="0.2">
      <c r="E338" s="497"/>
      <c r="F338" s="497"/>
      <c r="G338" s="497"/>
      <c r="H338" s="840"/>
    </row>
    <row r="339" spans="5:8" x14ac:dyDescent="0.2">
      <c r="E339" s="497"/>
      <c r="F339" s="497"/>
      <c r="G339" s="497"/>
      <c r="H339" s="840"/>
    </row>
    <row r="340" spans="5:8" x14ac:dyDescent="0.2">
      <c r="E340" s="497"/>
      <c r="F340" s="497"/>
      <c r="G340" s="497"/>
      <c r="H340" s="840"/>
    </row>
    <row r="341" spans="5:8" x14ac:dyDescent="0.2">
      <c r="E341" s="497"/>
      <c r="F341" s="497"/>
      <c r="G341" s="497"/>
      <c r="H341" s="840"/>
    </row>
    <row r="342" spans="5:8" x14ac:dyDescent="0.2">
      <c r="E342" s="497"/>
      <c r="F342" s="497"/>
      <c r="G342" s="497"/>
      <c r="H342" s="840"/>
    </row>
    <row r="343" spans="5:8" x14ac:dyDescent="0.2">
      <c r="E343" s="497"/>
      <c r="F343" s="497"/>
      <c r="G343" s="497"/>
      <c r="H343" s="840"/>
    </row>
    <row r="344" spans="5:8" x14ac:dyDescent="0.2">
      <c r="E344" s="497"/>
      <c r="F344" s="497"/>
      <c r="G344" s="497"/>
      <c r="H344" s="840"/>
    </row>
    <row r="345" spans="5:8" x14ac:dyDescent="0.2">
      <c r="E345" s="497"/>
      <c r="F345" s="497"/>
      <c r="G345" s="497"/>
      <c r="H345" s="840"/>
    </row>
    <row r="346" spans="5:8" x14ac:dyDescent="0.2">
      <c r="E346" s="497"/>
      <c r="F346" s="497"/>
      <c r="G346" s="497"/>
      <c r="H346" s="840"/>
    </row>
    <row r="347" spans="5:8" x14ac:dyDescent="0.2">
      <c r="E347" s="497"/>
      <c r="F347" s="497"/>
      <c r="G347" s="497"/>
      <c r="H347" s="840"/>
    </row>
    <row r="348" spans="5:8" x14ac:dyDescent="0.2">
      <c r="E348" s="497"/>
      <c r="F348" s="497"/>
      <c r="G348" s="497"/>
      <c r="H348" s="840"/>
    </row>
    <row r="349" spans="5:8" x14ac:dyDescent="0.2">
      <c r="E349" s="497"/>
      <c r="F349" s="497"/>
      <c r="G349" s="497"/>
      <c r="H349" s="840"/>
    </row>
    <row r="350" spans="5:8" x14ac:dyDescent="0.2">
      <c r="E350" s="497"/>
      <c r="F350" s="497"/>
      <c r="G350" s="497"/>
      <c r="H350" s="840"/>
    </row>
    <row r="351" spans="5:8" x14ac:dyDescent="0.2">
      <c r="E351" s="497"/>
      <c r="F351" s="497"/>
      <c r="G351" s="497"/>
      <c r="H351" s="840"/>
    </row>
    <row r="352" spans="5:8" x14ac:dyDescent="0.2">
      <c r="E352" s="497"/>
      <c r="F352" s="497"/>
      <c r="G352" s="497"/>
      <c r="H352" s="840"/>
    </row>
    <row r="353" spans="5:8" x14ac:dyDescent="0.2">
      <c r="E353" s="497"/>
      <c r="F353" s="497"/>
      <c r="G353" s="497"/>
      <c r="H353" s="840"/>
    </row>
    <row r="354" spans="5:8" x14ac:dyDescent="0.2">
      <c r="E354" s="497"/>
      <c r="F354" s="497"/>
      <c r="G354" s="497"/>
      <c r="H354" s="840"/>
    </row>
    <row r="355" spans="5:8" x14ac:dyDescent="0.2">
      <c r="E355" s="497"/>
      <c r="F355" s="497"/>
      <c r="G355" s="497"/>
      <c r="H355" s="840"/>
    </row>
    <row r="356" spans="5:8" x14ac:dyDescent="0.2">
      <c r="E356" s="497"/>
      <c r="F356" s="497"/>
      <c r="G356" s="497"/>
      <c r="H356" s="840"/>
    </row>
    <row r="357" spans="5:8" x14ac:dyDescent="0.2">
      <c r="E357" s="497"/>
      <c r="F357" s="497"/>
      <c r="G357" s="497"/>
      <c r="H357" s="840"/>
    </row>
    <row r="358" spans="5:8" x14ac:dyDescent="0.2">
      <c r="E358" s="497"/>
      <c r="F358" s="497"/>
      <c r="G358" s="497"/>
      <c r="H358" s="840"/>
    </row>
    <row r="359" spans="5:8" x14ac:dyDescent="0.2">
      <c r="E359" s="497"/>
      <c r="F359" s="497"/>
      <c r="G359" s="497"/>
      <c r="H359" s="840"/>
    </row>
    <row r="360" spans="5:8" x14ac:dyDescent="0.2">
      <c r="E360" s="497"/>
      <c r="F360" s="497"/>
      <c r="G360" s="497"/>
      <c r="H360" s="840"/>
    </row>
    <row r="361" spans="5:8" x14ac:dyDescent="0.2">
      <c r="E361" s="497"/>
      <c r="F361" s="497"/>
      <c r="G361" s="497"/>
      <c r="H361" s="840"/>
    </row>
    <row r="362" spans="5:8" x14ac:dyDescent="0.2">
      <c r="E362" s="497"/>
      <c r="F362" s="497"/>
      <c r="G362" s="497"/>
      <c r="H362" s="840"/>
    </row>
    <row r="363" spans="5:8" x14ac:dyDescent="0.2">
      <c r="E363" s="497"/>
      <c r="F363" s="497"/>
      <c r="G363" s="497"/>
      <c r="H363" s="840"/>
    </row>
    <row r="364" spans="5:8" x14ac:dyDescent="0.2">
      <c r="E364" s="497"/>
      <c r="F364" s="497"/>
      <c r="G364" s="497"/>
      <c r="H364" s="840"/>
    </row>
    <row r="365" spans="5:8" x14ac:dyDescent="0.2">
      <c r="E365" s="497"/>
      <c r="F365" s="497"/>
      <c r="G365" s="497"/>
      <c r="H365" s="840"/>
    </row>
    <row r="366" spans="5:8" x14ac:dyDescent="0.2">
      <c r="E366" s="497"/>
      <c r="F366" s="497"/>
      <c r="G366" s="497"/>
      <c r="H366" s="840"/>
    </row>
    <row r="367" spans="5:8" x14ac:dyDescent="0.2">
      <c r="E367" s="497"/>
      <c r="F367" s="497"/>
      <c r="G367" s="497"/>
      <c r="H367" s="840"/>
    </row>
    <row r="368" spans="5:8" x14ac:dyDescent="0.2">
      <c r="E368" s="497"/>
      <c r="F368" s="497"/>
      <c r="G368" s="497"/>
      <c r="H368" s="840"/>
    </row>
    <row r="369" spans="5:8" x14ac:dyDescent="0.2">
      <c r="E369" s="497"/>
      <c r="F369" s="497"/>
      <c r="G369" s="497"/>
      <c r="H369" s="840"/>
    </row>
    <row r="370" spans="5:8" x14ac:dyDescent="0.2">
      <c r="E370" s="497"/>
      <c r="F370" s="497"/>
      <c r="G370" s="497"/>
      <c r="H370" s="840"/>
    </row>
    <row r="371" spans="5:8" x14ac:dyDescent="0.2">
      <c r="E371" s="497"/>
      <c r="F371" s="497"/>
      <c r="G371" s="497"/>
      <c r="H371" s="840"/>
    </row>
    <row r="372" spans="5:8" x14ac:dyDescent="0.2">
      <c r="E372" s="497"/>
      <c r="F372" s="497"/>
      <c r="G372" s="497"/>
      <c r="H372" s="840"/>
    </row>
    <row r="373" spans="5:8" x14ac:dyDescent="0.2">
      <c r="E373" s="497"/>
      <c r="F373" s="497"/>
      <c r="G373" s="497"/>
      <c r="H373" s="840"/>
    </row>
    <row r="374" spans="5:8" x14ac:dyDescent="0.2">
      <c r="E374" s="497"/>
      <c r="F374" s="497"/>
      <c r="G374" s="497"/>
      <c r="H374" s="840"/>
    </row>
    <row r="375" spans="5:8" x14ac:dyDescent="0.2">
      <c r="E375" s="497"/>
      <c r="F375" s="497"/>
      <c r="G375" s="497"/>
      <c r="H375" s="840"/>
    </row>
    <row r="376" spans="5:8" x14ac:dyDescent="0.2">
      <c r="E376" s="497"/>
      <c r="F376" s="497"/>
      <c r="G376" s="497"/>
      <c r="H376" s="840"/>
    </row>
    <row r="377" spans="5:8" x14ac:dyDescent="0.2">
      <c r="E377" s="497"/>
      <c r="F377" s="497"/>
      <c r="G377" s="497"/>
      <c r="H377" s="840"/>
    </row>
    <row r="378" spans="5:8" x14ac:dyDescent="0.2">
      <c r="E378" s="497"/>
      <c r="F378" s="497"/>
      <c r="G378" s="497"/>
      <c r="H378" s="840"/>
    </row>
    <row r="379" spans="5:8" x14ac:dyDescent="0.2">
      <c r="E379" s="497"/>
      <c r="F379" s="497"/>
      <c r="G379" s="497"/>
      <c r="H379" s="840"/>
    </row>
    <row r="380" spans="5:8" x14ac:dyDescent="0.2">
      <c r="E380" s="497"/>
      <c r="F380" s="497"/>
      <c r="G380" s="497"/>
      <c r="H380" s="840"/>
    </row>
    <row r="381" spans="5:8" x14ac:dyDescent="0.2">
      <c r="E381" s="497"/>
      <c r="F381" s="497"/>
      <c r="G381" s="497"/>
      <c r="H381" s="840"/>
    </row>
    <row r="382" spans="5:8" x14ac:dyDescent="0.2">
      <c r="E382" s="497"/>
      <c r="F382" s="497"/>
      <c r="G382" s="497"/>
      <c r="H382" s="840"/>
    </row>
    <row r="383" spans="5:8" x14ac:dyDescent="0.2">
      <c r="E383" s="497"/>
      <c r="F383" s="497"/>
      <c r="G383" s="497"/>
      <c r="H383" s="840"/>
    </row>
    <row r="384" spans="5:8" x14ac:dyDescent="0.2">
      <c r="E384" s="497"/>
      <c r="F384" s="497"/>
      <c r="G384" s="497"/>
      <c r="H384" s="840"/>
    </row>
    <row r="385" spans="5:8" x14ac:dyDescent="0.2">
      <c r="E385" s="497"/>
      <c r="F385" s="497"/>
      <c r="G385" s="497"/>
      <c r="H385" s="840"/>
    </row>
    <row r="386" spans="5:8" x14ac:dyDescent="0.2">
      <c r="E386" s="497"/>
      <c r="F386" s="497"/>
      <c r="G386" s="497"/>
      <c r="H386" s="840"/>
    </row>
    <row r="387" spans="5:8" x14ac:dyDescent="0.2">
      <c r="E387" s="497"/>
      <c r="F387" s="497"/>
      <c r="G387" s="497"/>
      <c r="H387" s="840"/>
    </row>
    <row r="388" spans="5:8" x14ac:dyDescent="0.2">
      <c r="E388" s="497"/>
      <c r="F388" s="497"/>
      <c r="G388" s="497"/>
      <c r="H388" s="840"/>
    </row>
    <row r="389" spans="5:8" x14ac:dyDescent="0.2">
      <c r="E389" s="497"/>
      <c r="F389" s="497"/>
      <c r="G389" s="497"/>
      <c r="H389" s="840"/>
    </row>
    <row r="390" spans="5:8" x14ac:dyDescent="0.2">
      <c r="E390" s="497"/>
      <c r="F390" s="497"/>
      <c r="G390" s="497"/>
      <c r="H390" s="840"/>
    </row>
    <row r="391" spans="5:8" x14ac:dyDescent="0.2">
      <c r="E391" s="497"/>
      <c r="F391" s="497"/>
      <c r="G391" s="497"/>
      <c r="H391" s="840"/>
    </row>
    <row r="392" spans="5:8" x14ac:dyDescent="0.2">
      <c r="E392" s="497"/>
      <c r="F392" s="497"/>
      <c r="G392" s="497"/>
      <c r="H392" s="840"/>
    </row>
    <row r="393" spans="5:8" x14ac:dyDescent="0.2">
      <c r="E393" s="497"/>
      <c r="F393" s="497"/>
      <c r="G393" s="497"/>
      <c r="H393" s="840"/>
    </row>
    <row r="394" spans="5:8" x14ac:dyDescent="0.2">
      <c r="E394" s="497"/>
      <c r="F394" s="497"/>
      <c r="G394" s="497"/>
      <c r="H394" s="840"/>
    </row>
    <row r="395" spans="5:8" x14ac:dyDescent="0.2">
      <c r="E395" s="497"/>
      <c r="F395" s="497"/>
      <c r="G395" s="497"/>
      <c r="H395" s="840"/>
    </row>
    <row r="396" spans="5:8" x14ac:dyDescent="0.2">
      <c r="E396" s="497"/>
      <c r="F396" s="497"/>
      <c r="G396" s="497"/>
      <c r="H396" s="840"/>
    </row>
    <row r="397" spans="5:8" x14ac:dyDescent="0.2">
      <c r="E397" s="497"/>
      <c r="F397" s="497"/>
      <c r="G397" s="497"/>
      <c r="H397" s="840"/>
    </row>
    <row r="398" spans="5:8" x14ac:dyDescent="0.2">
      <c r="E398" s="497"/>
      <c r="F398" s="497"/>
      <c r="G398" s="497"/>
      <c r="H398" s="840"/>
    </row>
    <row r="399" spans="5:8" x14ac:dyDescent="0.2">
      <c r="E399" s="497"/>
      <c r="F399" s="497"/>
      <c r="G399" s="497"/>
      <c r="H399" s="840"/>
    </row>
    <row r="400" spans="5:8" x14ac:dyDescent="0.2">
      <c r="E400" s="497"/>
      <c r="F400" s="497"/>
      <c r="G400" s="497"/>
      <c r="H400" s="840"/>
    </row>
    <row r="401" spans="5:8" x14ac:dyDescent="0.2">
      <c r="E401" s="497"/>
      <c r="F401" s="497"/>
      <c r="G401" s="497"/>
      <c r="H401" s="840"/>
    </row>
    <row r="402" spans="5:8" x14ac:dyDescent="0.2">
      <c r="E402" s="497"/>
      <c r="F402" s="497"/>
      <c r="G402" s="497"/>
      <c r="H402" s="840"/>
    </row>
    <row r="403" spans="5:8" x14ac:dyDescent="0.2">
      <c r="E403" s="497"/>
      <c r="F403" s="497"/>
      <c r="G403" s="497"/>
      <c r="H403" s="840"/>
    </row>
    <row r="404" spans="5:8" x14ac:dyDescent="0.2">
      <c r="E404" s="497"/>
      <c r="F404" s="497"/>
      <c r="G404" s="497"/>
      <c r="H404" s="840"/>
    </row>
    <row r="405" spans="5:8" x14ac:dyDescent="0.2">
      <c r="E405" s="497"/>
      <c r="F405" s="497"/>
      <c r="G405" s="497"/>
      <c r="H405" s="840"/>
    </row>
    <row r="406" spans="5:8" x14ac:dyDescent="0.2">
      <c r="E406" s="497"/>
      <c r="F406" s="497"/>
      <c r="G406" s="497"/>
      <c r="H406" s="840"/>
    </row>
    <row r="407" spans="5:8" x14ac:dyDescent="0.2">
      <c r="E407" s="497"/>
      <c r="F407" s="497"/>
      <c r="G407" s="497"/>
      <c r="H407" s="840"/>
    </row>
    <row r="408" spans="5:8" x14ac:dyDescent="0.2">
      <c r="E408" s="497"/>
      <c r="F408" s="497"/>
      <c r="G408" s="497"/>
      <c r="H408" s="840"/>
    </row>
    <row r="409" spans="5:8" x14ac:dyDescent="0.2">
      <c r="E409" s="497"/>
      <c r="F409" s="497"/>
      <c r="G409" s="497"/>
      <c r="H409" s="840"/>
    </row>
    <row r="410" spans="5:8" x14ac:dyDescent="0.2">
      <c r="E410" s="497"/>
      <c r="F410" s="497"/>
      <c r="G410" s="497"/>
      <c r="H410" s="840"/>
    </row>
    <row r="411" spans="5:8" x14ac:dyDescent="0.2">
      <c r="E411" s="497"/>
      <c r="F411" s="497"/>
      <c r="G411" s="497"/>
      <c r="H411" s="840"/>
    </row>
    <row r="412" spans="5:8" x14ac:dyDescent="0.2">
      <c r="E412" s="497"/>
      <c r="F412" s="497"/>
      <c r="G412" s="497"/>
      <c r="H412" s="840"/>
    </row>
    <row r="413" spans="5:8" x14ac:dyDescent="0.2">
      <c r="E413" s="497"/>
      <c r="F413" s="497"/>
      <c r="G413" s="497"/>
      <c r="H413" s="840"/>
    </row>
    <row r="414" spans="5:8" x14ac:dyDescent="0.2">
      <c r="E414" s="497"/>
      <c r="F414" s="497"/>
      <c r="G414" s="497"/>
      <c r="H414" s="840"/>
    </row>
    <row r="415" spans="5:8" x14ac:dyDescent="0.2">
      <c r="E415" s="497"/>
      <c r="F415" s="497"/>
      <c r="G415" s="497"/>
      <c r="H415" s="840"/>
    </row>
    <row r="416" spans="5:8" x14ac:dyDescent="0.2">
      <c r="E416" s="497"/>
      <c r="F416" s="497"/>
      <c r="G416" s="497"/>
      <c r="H416" s="840"/>
    </row>
    <row r="417" spans="5:8" x14ac:dyDescent="0.2">
      <c r="E417" s="497"/>
      <c r="F417" s="497"/>
      <c r="G417" s="497"/>
      <c r="H417" s="840"/>
    </row>
    <row r="418" spans="5:8" x14ac:dyDescent="0.2">
      <c r="E418" s="497"/>
      <c r="F418" s="497"/>
      <c r="G418" s="497"/>
      <c r="H418" s="840"/>
    </row>
    <row r="419" spans="5:8" x14ac:dyDescent="0.2">
      <c r="E419" s="497"/>
      <c r="F419" s="497"/>
      <c r="G419" s="497"/>
      <c r="H419" s="840"/>
    </row>
    <row r="420" spans="5:8" x14ac:dyDescent="0.2">
      <c r="E420" s="497"/>
      <c r="F420" s="497"/>
      <c r="G420" s="497"/>
      <c r="H420" s="840"/>
    </row>
    <row r="421" spans="5:8" x14ac:dyDescent="0.2">
      <c r="E421" s="497"/>
      <c r="F421" s="497"/>
      <c r="G421" s="497"/>
      <c r="H421" s="840"/>
    </row>
    <row r="422" spans="5:8" x14ac:dyDescent="0.2">
      <c r="E422" s="497"/>
      <c r="F422" s="497"/>
      <c r="G422" s="497"/>
      <c r="H422" s="840"/>
    </row>
    <row r="423" spans="5:8" x14ac:dyDescent="0.2">
      <c r="E423" s="497"/>
      <c r="F423" s="497"/>
      <c r="G423" s="497"/>
      <c r="H423" s="840"/>
    </row>
    <row r="424" spans="5:8" x14ac:dyDescent="0.2">
      <c r="E424" s="497"/>
      <c r="F424" s="497"/>
      <c r="G424" s="497"/>
      <c r="H424" s="840"/>
    </row>
    <row r="425" spans="5:8" x14ac:dyDescent="0.2">
      <c r="E425" s="497"/>
      <c r="F425" s="497"/>
      <c r="G425" s="497"/>
      <c r="H425" s="840"/>
    </row>
    <row r="426" spans="5:8" x14ac:dyDescent="0.2">
      <c r="E426" s="497"/>
      <c r="F426" s="497"/>
      <c r="G426" s="497"/>
      <c r="H426" s="840"/>
    </row>
    <row r="427" spans="5:8" x14ac:dyDescent="0.2">
      <c r="E427" s="497"/>
      <c r="F427" s="497"/>
      <c r="G427" s="497"/>
      <c r="H427" s="840"/>
    </row>
    <row r="428" spans="5:8" x14ac:dyDescent="0.2">
      <c r="E428" s="497"/>
      <c r="F428" s="497"/>
      <c r="G428" s="497"/>
      <c r="H428" s="840"/>
    </row>
    <row r="429" spans="5:8" x14ac:dyDescent="0.2">
      <c r="E429" s="497"/>
      <c r="F429" s="497"/>
      <c r="G429" s="497"/>
      <c r="H429" s="840"/>
    </row>
    <row r="430" spans="5:8" x14ac:dyDescent="0.2">
      <c r="E430" s="497"/>
      <c r="F430" s="497"/>
      <c r="G430" s="497"/>
      <c r="H430" s="840"/>
    </row>
    <row r="431" spans="5:8" x14ac:dyDescent="0.2">
      <c r="E431" s="497"/>
      <c r="F431" s="497"/>
      <c r="G431" s="497"/>
      <c r="H431" s="840"/>
    </row>
    <row r="432" spans="5:8" x14ac:dyDescent="0.2">
      <c r="E432" s="497"/>
      <c r="F432" s="497"/>
      <c r="G432" s="497"/>
      <c r="H432" s="840"/>
    </row>
    <row r="433" spans="5:8" x14ac:dyDescent="0.2">
      <c r="E433" s="497"/>
      <c r="F433" s="497"/>
      <c r="G433" s="497"/>
      <c r="H433" s="840"/>
    </row>
    <row r="434" spans="5:8" x14ac:dyDescent="0.2">
      <c r="E434" s="497"/>
      <c r="F434" s="497"/>
      <c r="G434" s="497"/>
      <c r="H434" s="840"/>
    </row>
    <row r="435" spans="5:8" x14ac:dyDescent="0.2">
      <c r="E435" s="497"/>
      <c r="F435" s="497"/>
      <c r="G435" s="497"/>
      <c r="H435" s="840"/>
    </row>
    <row r="436" spans="5:8" x14ac:dyDescent="0.2">
      <c r="E436" s="497"/>
      <c r="F436" s="497"/>
      <c r="G436" s="497"/>
      <c r="H436" s="840"/>
    </row>
    <row r="437" spans="5:8" x14ac:dyDescent="0.2">
      <c r="E437" s="497"/>
      <c r="F437" s="497"/>
      <c r="G437" s="497"/>
      <c r="H437" s="840"/>
    </row>
    <row r="438" spans="5:8" x14ac:dyDescent="0.2">
      <c r="E438" s="497"/>
      <c r="F438" s="497"/>
      <c r="G438" s="497"/>
      <c r="H438" s="840"/>
    </row>
    <row r="439" spans="5:8" x14ac:dyDescent="0.2">
      <c r="E439" s="497"/>
      <c r="F439" s="497"/>
      <c r="G439" s="497"/>
      <c r="H439" s="840"/>
    </row>
    <row r="440" spans="5:8" x14ac:dyDescent="0.2">
      <c r="E440" s="497"/>
      <c r="F440" s="497"/>
      <c r="G440" s="497"/>
      <c r="H440" s="840"/>
    </row>
    <row r="441" spans="5:8" x14ac:dyDescent="0.2">
      <c r="E441" s="497"/>
      <c r="F441" s="497"/>
      <c r="G441" s="497"/>
      <c r="H441" s="840"/>
    </row>
    <row r="442" spans="5:8" x14ac:dyDescent="0.2">
      <c r="E442" s="497"/>
      <c r="F442" s="497"/>
      <c r="G442" s="497"/>
      <c r="H442" s="840"/>
    </row>
    <row r="443" spans="5:8" x14ac:dyDescent="0.2">
      <c r="E443" s="497"/>
      <c r="F443" s="497"/>
      <c r="G443" s="497"/>
      <c r="H443" s="840"/>
    </row>
    <row r="444" spans="5:8" x14ac:dyDescent="0.2">
      <c r="E444" s="497"/>
      <c r="F444" s="497"/>
      <c r="G444" s="497"/>
      <c r="H444" s="840"/>
    </row>
    <row r="445" spans="5:8" x14ac:dyDescent="0.2">
      <c r="E445" s="497"/>
      <c r="F445" s="497"/>
      <c r="G445" s="497"/>
      <c r="H445" s="840"/>
    </row>
    <row r="446" spans="5:8" x14ac:dyDescent="0.2">
      <c r="E446" s="497"/>
      <c r="F446" s="497"/>
      <c r="G446" s="497"/>
      <c r="H446" s="840"/>
    </row>
    <row r="447" spans="5:8" x14ac:dyDescent="0.2">
      <c r="E447" s="497"/>
      <c r="F447" s="497"/>
      <c r="G447" s="497"/>
      <c r="H447" s="840"/>
    </row>
    <row r="448" spans="5:8" x14ac:dyDescent="0.2">
      <c r="E448" s="497"/>
      <c r="F448" s="497"/>
      <c r="G448" s="497"/>
      <c r="H448" s="840"/>
    </row>
    <row r="449" spans="5:8" x14ac:dyDescent="0.2">
      <c r="E449" s="497"/>
      <c r="F449" s="497"/>
      <c r="G449" s="497"/>
      <c r="H449" s="840"/>
    </row>
    <row r="450" spans="5:8" x14ac:dyDescent="0.2">
      <c r="E450" s="497"/>
      <c r="F450" s="497"/>
      <c r="G450" s="497"/>
      <c r="H450" s="840"/>
    </row>
    <row r="451" spans="5:8" x14ac:dyDescent="0.2">
      <c r="E451" s="497"/>
      <c r="F451" s="497"/>
      <c r="G451" s="497"/>
      <c r="H451" s="840"/>
    </row>
    <row r="452" spans="5:8" x14ac:dyDescent="0.2">
      <c r="E452" s="497"/>
      <c r="F452" s="497"/>
      <c r="G452" s="497"/>
      <c r="H452" s="840"/>
    </row>
    <row r="453" spans="5:8" x14ac:dyDescent="0.2">
      <c r="E453" s="497"/>
      <c r="F453" s="497"/>
      <c r="G453" s="497"/>
      <c r="H453" s="840"/>
    </row>
    <row r="454" spans="5:8" x14ac:dyDescent="0.2">
      <c r="E454" s="497"/>
      <c r="F454" s="497"/>
      <c r="G454" s="497"/>
      <c r="H454" s="840"/>
    </row>
    <row r="455" spans="5:8" x14ac:dyDescent="0.2">
      <c r="E455" s="497"/>
      <c r="F455" s="497"/>
      <c r="G455" s="497"/>
      <c r="H455" s="840"/>
    </row>
    <row r="456" spans="5:8" x14ac:dyDescent="0.2">
      <c r="E456" s="497"/>
      <c r="F456" s="497"/>
      <c r="G456" s="497"/>
      <c r="H456" s="840"/>
    </row>
    <row r="457" spans="5:8" x14ac:dyDescent="0.2">
      <c r="E457" s="497"/>
      <c r="F457" s="497"/>
      <c r="G457" s="497"/>
      <c r="H457" s="840"/>
    </row>
    <row r="458" spans="5:8" x14ac:dyDescent="0.2">
      <c r="E458" s="497"/>
      <c r="F458" s="497"/>
      <c r="G458" s="497"/>
      <c r="H458" s="840"/>
    </row>
    <row r="459" spans="5:8" x14ac:dyDescent="0.2">
      <c r="E459" s="497"/>
      <c r="F459" s="497"/>
      <c r="G459" s="497"/>
      <c r="H459" s="840"/>
    </row>
    <row r="460" spans="5:8" x14ac:dyDescent="0.2">
      <c r="E460" s="497"/>
      <c r="F460" s="497"/>
      <c r="G460" s="497"/>
      <c r="H460" s="840"/>
    </row>
    <row r="461" spans="5:8" x14ac:dyDescent="0.2">
      <c r="E461" s="497"/>
      <c r="F461" s="497"/>
      <c r="G461" s="497"/>
      <c r="H461" s="840"/>
    </row>
    <row r="462" spans="5:8" x14ac:dyDescent="0.2">
      <c r="E462" s="497"/>
      <c r="F462" s="497"/>
      <c r="G462" s="497"/>
      <c r="H462" s="840"/>
    </row>
    <row r="463" spans="5:8" x14ac:dyDescent="0.2">
      <c r="E463" s="497"/>
      <c r="F463" s="497"/>
      <c r="G463" s="497"/>
      <c r="H463" s="840"/>
    </row>
    <row r="464" spans="5:8" x14ac:dyDescent="0.2">
      <c r="E464" s="497"/>
      <c r="F464" s="497"/>
      <c r="G464" s="497"/>
      <c r="H464" s="840"/>
    </row>
    <row r="465" spans="5:8" x14ac:dyDescent="0.2">
      <c r="E465" s="497"/>
      <c r="F465" s="497"/>
      <c r="G465" s="497"/>
      <c r="H465" s="840"/>
    </row>
    <row r="466" spans="5:8" x14ac:dyDescent="0.2">
      <c r="E466" s="497"/>
      <c r="F466" s="497"/>
      <c r="G466" s="497"/>
      <c r="H466" s="840"/>
    </row>
    <row r="467" spans="5:8" x14ac:dyDescent="0.2">
      <c r="E467" s="497"/>
      <c r="F467" s="497"/>
      <c r="G467" s="497"/>
      <c r="H467" s="840"/>
    </row>
    <row r="468" spans="5:8" x14ac:dyDescent="0.2">
      <c r="E468" s="497"/>
      <c r="F468" s="497"/>
      <c r="G468" s="497"/>
      <c r="H468" s="840"/>
    </row>
    <row r="469" spans="5:8" x14ac:dyDescent="0.2">
      <c r="E469" s="497"/>
      <c r="F469" s="497"/>
      <c r="G469" s="497"/>
      <c r="H469" s="840"/>
    </row>
    <row r="470" spans="5:8" x14ac:dyDescent="0.2">
      <c r="E470" s="497"/>
      <c r="F470" s="497"/>
      <c r="G470" s="497"/>
      <c r="H470" s="840"/>
    </row>
    <row r="471" spans="5:8" x14ac:dyDescent="0.2">
      <c r="E471" s="497"/>
      <c r="F471" s="497"/>
      <c r="G471" s="497"/>
      <c r="H471" s="840"/>
    </row>
    <row r="472" spans="5:8" x14ac:dyDescent="0.2">
      <c r="E472" s="497"/>
      <c r="F472" s="497"/>
      <c r="G472" s="497"/>
      <c r="H472" s="840"/>
    </row>
    <row r="473" spans="5:8" x14ac:dyDescent="0.2">
      <c r="E473" s="497"/>
      <c r="F473" s="497"/>
      <c r="G473" s="497"/>
      <c r="H473" s="840"/>
    </row>
    <row r="474" spans="5:8" x14ac:dyDescent="0.2">
      <c r="E474" s="497"/>
      <c r="F474" s="497"/>
      <c r="G474" s="497"/>
      <c r="H474" s="840"/>
    </row>
    <row r="475" spans="5:8" x14ac:dyDescent="0.2">
      <c r="E475" s="497"/>
      <c r="F475" s="497"/>
      <c r="G475" s="497"/>
      <c r="H475" s="840"/>
    </row>
    <row r="476" spans="5:8" x14ac:dyDescent="0.2">
      <c r="E476" s="497"/>
      <c r="F476" s="497"/>
      <c r="G476" s="497"/>
      <c r="H476" s="840"/>
    </row>
    <row r="477" spans="5:8" x14ac:dyDescent="0.2">
      <c r="E477" s="497"/>
      <c r="F477" s="497"/>
      <c r="G477" s="497"/>
      <c r="H477" s="840"/>
    </row>
    <row r="478" spans="5:8" x14ac:dyDescent="0.2">
      <c r="E478" s="497"/>
      <c r="F478" s="497"/>
      <c r="G478" s="497"/>
      <c r="H478" s="840"/>
    </row>
    <row r="479" spans="5:8" x14ac:dyDescent="0.2">
      <c r="E479" s="497"/>
      <c r="F479" s="497"/>
      <c r="G479" s="497"/>
      <c r="H479" s="840"/>
    </row>
    <row r="480" spans="5:8" x14ac:dyDescent="0.2">
      <c r="E480" s="497"/>
      <c r="F480" s="497"/>
      <c r="G480" s="497"/>
      <c r="H480" s="840"/>
    </row>
    <row r="481" spans="5:8" x14ac:dyDescent="0.2">
      <c r="E481" s="497"/>
      <c r="F481" s="497"/>
      <c r="G481" s="497"/>
      <c r="H481" s="840"/>
    </row>
    <row r="482" spans="5:8" x14ac:dyDescent="0.2">
      <c r="E482" s="497"/>
      <c r="F482" s="497"/>
      <c r="G482" s="497"/>
      <c r="H482" s="840"/>
    </row>
    <row r="483" spans="5:8" x14ac:dyDescent="0.2">
      <c r="E483" s="497"/>
      <c r="F483" s="497"/>
      <c r="G483" s="497"/>
      <c r="H483" s="840"/>
    </row>
    <row r="484" spans="5:8" x14ac:dyDescent="0.2">
      <c r="E484" s="497"/>
      <c r="F484" s="497"/>
      <c r="G484" s="497"/>
      <c r="H484" s="840"/>
    </row>
    <row r="485" spans="5:8" x14ac:dyDescent="0.2">
      <c r="E485" s="497"/>
      <c r="F485" s="497"/>
      <c r="G485" s="497"/>
      <c r="H485" s="840"/>
    </row>
    <row r="486" spans="5:8" x14ac:dyDescent="0.2">
      <c r="E486" s="497"/>
      <c r="F486" s="497"/>
      <c r="G486" s="497"/>
      <c r="H486" s="840"/>
    </row>
    <row r="487" spans="5:8" x14ac:dyDescent="0.2">
      <c r="E487" s="497"/>
      <c r="F487" s="497"/>
      <c r="G487" s="497"/>
      <c r="H487" s="840"/>
    </row>
    <row r="488" spans="5:8" x14ac:dyDescent="0.2">
      <c r="E488" s="497"/>
      <c r="F488" s="497"/>
      <c r="G488" s="497"/>
      <c r="H488" s="840"/>
    </row>
    <row r="489" spans="5:8" x14ac:dyDescent="0.2">
      <c r="E489" s="497"/>
      <c r="F489" s="497"/>
      <c r="G489" s="497"/>
      <c r="H489" s="840"/>
    </row>
    <row r="490" spans="5:8" x14ac:dyDescent="0.2">
      <c r="E490" s="497"/>
      <c r="F490" s="497"/>
      <c r="G490" s="497"/>
      <c r="H490" s="840"/>
    </row>
    <row r="491" spans="5:8" x14ac:dyDescent="0.2">
      <c r="E491" s="497"/>
      <c r="F491" s="497"/>
      <c r="G491" s="497"/>
      <c r="H491" s="840"/>
    </row>
    <row r="492" spans="5:8" x14ac:dyDescent="0.2">
      <c r="E492" s="497"/>
      <c r="F492" s="497"/>
      <c r="G492" s="497"/>
      <c r="H492" s="840"/>
    </row>
    <row r="493" spans="5:8" x14ac:dyDescent="0.2">
      <c r="E493" s="497"/>
      <c r="F493" s="497"/>
      <c r="G493" s="497"/>
      <c r="H493" s="840"/>
    </row>
    <row r="494" spans="5:8" x14ac:dyDescent="0.2">
      <c r="E494" s="497"/>
      <c r="F494" s="497"/>
      <c r="G494" s="497"/>
      <c r="H494" s="840"/>
    </row>
    <row r="495" spans="5:8" x14ac:dyDescent="0.2">
      <c r="E495" s="497"/>
      <c r="F495" s="497"/>
      <c r="G495" s="497"/>
      <c r="H495" s="840"/>
    </row>
    <row r="496" spans="5:8" x14ac:dyDescent="0.2">
      <c r="E496" s="497"/>
      <c r="F496" s="497"/>
      <c r="G496" s="497"/>
      <c r="H496" s="840"/>
    </row>
    <row r="497" spans="5:8" x14ac:dyDescent="0.2">
      <c r="E497" s="497"/>
      <c r="F497" s="497"/>
      <c r="G497" s="497"/>
      <c r="H497" s="840"/>
    </row>
    <row r="498" spans="5:8" x14ac:dyDescent="0.2">
      <c r="E498" s="497"/>
      <c r="F498" s="497"/>
      <c r="G498" s="497"/>
      <c r="H498" s="840"/>
    </row>
    <row r="499" spans="5:8" x14ac:dyDescent="0.2">
      <c r="E499" s="497"/>
      <c r="F499" s="497"/>
      <c r="G499" s="497"/>
      <c r="H499" s="840"/>
    </row>
    <row r="500" spans="5:8" x14ac:dyDescent="0.2">
      <c r="E500" s="497"/>
      <c r="F500" s="497"/>
      <c r="G500" s="497"/>
      <c r="H500" s="840"/>
    </row>
    <row r="501" spans="5:8" x14ac:dyDescent="0.2">
      <c r="E501" s="497"/>
      <c r="F501" s="497"/>
      <c r="G501" s="497"/>
      <c r="H501" s="840"/>
    </row>
    <row r="502" spans="5:8" x14ac:dyDescent="0.2">
      <c r="E502" s="497"/>
      <c r="F502" s="497"/>
      <c r="G502" s="497"/>
      <c r="H502" s="840"/>
    </row>
    <row r="503" spans="5:8" x14ac:dyDescent="0.2">
      <c r="E503" s="497"/>
      <c r="F503" s="497"/>
      <c r="G503" s="497"/>
      <c r="H503" s="840"/>
    </row>
    <row r="504" spans="5:8" x14ac:dyDescent="0.2">
      <c r="E504" s="497"/>
      <c r="F504" s="497"/>
      <c r="G504" s="497"/>
      <c r="H504" s="840"/>
    </row>
    <row r="505" spans="5:8" x14ac:dyDescent="0.2">
      <c r="E505" s="497"/>
      <c r="F505" s="497"/>
      <c r="G505" s="497"/>
      <c r="H505" s="840"/>
    </row>
    <row r="506" spans="5:8" x14ac:dyDescent="0.2">
      <c r="E506" s="497"/>
      <c r="F506" s="497"/>
      <c r="G506" s="497"/>
      <c r="H506" s="840"/>
    </row>
    <row r="507" spans="5:8" x14ac:dyDescent="0.2">
      <c r="E507" s="497"/>
      <c r="F507" s="497"/>
      <c r="G507" s="497"/>
      <c r="H507" s="840"/>
    </row>
    <row r="508" spans="5:8" x14ac:dyDescent="0.2">
      <c r="E508" s="497"/>
      <c r="F508" s="497"/>
      <c r="G508" s="497"/>
      <c r="H508" s="840"/>
    </row>
    <row r="509" spans="5:8" x14ac:dyDescent="0.2">
      <c r="E509" s="497"/>
      <c r="F509" s="497"/>
      <c r="G509" s="497"/>
      <c r="H509" s="840"/>
    </row>
    <row r="510" spans="5:8" x14ac:dyDescent="0.2">
      <c r="E510" s="497"/>
      <c r="F510" s="497"/>
      <c r="G510" s="497"/>
      <c r="H510" s="840"/>
    </row>
    <row r="511" spans="5:8" x14ac:dyDescent="0.2">
      <c r="E511" s="497"/>
      <c r="F511" s="497"/>
      <c r="G511" s="497"/>
      <c r="H511" s="840"/>
    </row>
    <row r="512" spans="5:8" x14ac:dyDescent="0.2">
      <c r="E512" s="497"/>
      <c r="F512" s="497"/>
      <c r="G512" s="497"/>
      <c r="H512" s="840"/>
    </row>
    <row r="513" spans="5:8" x14ac:dyDescent="0.2">
      <c r="E513" s="497"/>
      <c r="F513" s="497"/>
      <c r="G513" s="497"/>
      <c r="H513" s="840"/>
    </row>
    <row r="514" spans="5:8" x14ac:dyDescent="0.2">
      <c r="E514" s="497"/>
      <c r="F514" s="497"/>
      <c r="G514" s="497"/>
      <c r="H514" s="840"/>
    </row>
    <row r="515" spans="5:8" x14ac:dyDescent="0.2">
      <c r="E515" s="497"/>
      <c r="F515" s="497"/>
      <c r="G515" s="497"/>
      <c r="H515" s="840"/>
    </row>
    <row r="516" spans="5:8" x14ac:dyDescent="0.2">
      <c r="E516" s="497"/>
      <c r="F516" s="497"/>
      <c r="G516" s="497"/>
      <c r="H516" s="840"/>
    </row>
    <row r="517" spans="5:8" x14ac:dyDescent="0.2">
      <c r="E517" s="497"/>
      <c r="F517" s="497"/>
      <c r="G517" s="497"/>
      <c r="H517" s="840"/>
    </row>
    <row r="518" spans="5:8" x14ac:dyDescent="0.2">
      <c r="E518" s="497"/>
      <c r="F518" s="497"/>
      <c r="G518" s="497"/>
      <c r="H518" s="840"/>
    </row>
    <row r="519" spans="5:8" x14ac:dyDescent="0.2">
      <c r="E519" s="497"/>
      <c r="F519" s="497"/>
      <c r="G519" s="497"/>
      <c r="H519" s="840"/>
    </row>
    <row r="520" spans="5:8" x14ac:dyDescent="0.2">
      <c r="E520" s="497"/>
      <c r="F520" s="497"/>
      <c r="G520" s="497"/>
      <c r="H520" s="840"/>
    </row>
    <row r="521" spans="5:8" x14ac:dyDescent="0.2">
      <c r="E521" s="497"/>
      <c r="F521" s="497"/>
      <c r="G521" s="497"/>
      <c r="H521" s="840"/>
    </row>
    <row r="522" spans="5:8" x14ac:dyDescent="0.2">
      <c r="E522" s="497"/>
      <c r="F522" s="497"/>
      <c r="G522" s="497"/>
      <c r="H522" s="840"/>
    </row>
    <row r="523" spans="5:8" x14ac:dyDescent="0.2">
      <c r="E523" s="497"/>
      <c r="F523" s="497"/>
      <c r="G523" s="497"/>
      <c r="H523" s="840"/>
    </row>
    <row r="524" spans="5:8" x14ac:dyDescent="0.2">
      <c r="E524" s="497"/>
      <c r="F524" s="497"/>
      <c r="G524" s="497"/>
      <c r="H524" s="840"/>
    </row>
    <row r="525" spans="5:8" x14ac:dyDescent="0.2">
      <c r="E525" s="497"/>
      <c r="F525" s="497"/>
      <c r="G525" s="497"/>
      <c r="H525" s="840"/>
    </row>
    <row r="526" spans="5:8" x14ac:dyDescent="0.2">
      <c r="E526" s="497"/>
      <c r="F526" s="497"/>
      <c r="G526" s="497"/>
      <c r="H526" s="840"/>
    </row>
    <row r="527" spans="5:8" x14ac:dyDescent="0.2">
      <c r="E527" s="497"/>
      <c r="F527" s="497"/>
      <c r="G527" s="497"/>
      <c r="H527" s="840"/>
    </row>
    <row r="528" spans="5:8" x14ac:dyDescent="0.2">
      <c r="E528" s="497"/>
      <c r="F528" s="497"/>
      <c r="G528" s="497"/>
      <c r="H528" s="840"/>
    </row>
    <row r="529" spans="5:8" x14ac:dyDescent="0.2">
      <c r="E529" s="497"/>
      <c r="F529" s="497"/>
      <c r="G529" s="497"/>
      <c r="H529" s="840"/>
    </row>
    <row r="530" spans="5:8" x14ac:dyDescent="0.2">
      <c r="E530" s="497"/>
      <c r="F530" s="497"/>
      <c r="G530" s="497"/>
      <c r="H530" s="840"/>
    </row>
    <row r="531" spans="5:8" x14ac:dyDescent="0.2">
      <c r="E531" s="497"/>
      <c r="F531" s="497"/>
      <c r="G531" s="497"/>
      <c r="H531" s="840"/>
    </row>
    <row r="532" spans="5:8" x14ac:dyDescent="0.2">
      <c r="E532" s="497"/>
      <c r="F532" s="497"/>
      <c r="G532" s="497"/>
      <c r="H532" s="840"/>
    </row>
    <row r="533" spans="5:8" x14ac:dyDescent="0.2">
      <c r="E533" s="497"/>
      <c r="F533" s="497"/>
      <c r="G533" s="497"/>
      <c r="H533" s="840"/>
    </row>
    <row r="534" spans="5:8" x14ac:dyDescent="0.2">
      <c r="E534" s="497"/>
      <c r="F534" s="497"/>
      <c r="G534" s="497"/>
      <c r="H534" s="840"/>
    </row>
    <row r="535" spans="5:8" x14ac:dyDescent="0.2">
      <c r="E535" s="497"/>
      <c r="F535" s="497"/>
      <c r="G535" s="497"/>
      <c r="H535" s="840"/>
    </row>
    <row r="536" spans="5:8" x14ac:dyDescent="0.2">
      <c r="E536" s="497"/>
      <c r="F536" s="497"/>
      <c r="G536" s="497"/>
      <c r="H536" s="840"/>
    </row>
    <row r="537" spans="5:8" x14ac:dyDescent="0.2">
      <c r="E537" s="497"/>
      <c r="F537" s="497"/>
      <c r="G537" s="497"/>
      <c r="H537" s="840"/>
    </row>
    <row r="538" spans="5:8" x14ac:dyDescent="0.2">
      <c r="E538" s="497"/>
      <c r="F538" s="497"/>
      <c r="G538" s="497"/>
      <c r="H538" s="840"/>
    </row>
    <row r="539" spans="5:8" x14ac:dyDescent="0.2">
      <c r="E539" s="497"/>
      <c r="F539" s="497"/>
      <c r="G539" s="497"/>
      <c r="H539" s="840"/>
    </row>
    <row r="540" spans="5:8" x14ac:dyDescent="0.2">
      <c r="E540" s="497"/>
      <c r="F540" s="497"/>
      <c r="G540" s="497"/>
      <c r="H540" s="840"/>
    </row>
    <row r="541" spans="5:8" x14ac:dyDescent="0.2">
      <c r="E541" s="497"/>
      <c r="F541" s="497"/>
      <c r="G541" s="497"/>
      <c r="H541" s="840"/>
    </row>
    <row r="542" spans="5:8" x14ac:dyDescent="0.2">
      <c r="E542" s="497"/>
      <c r="F542" s="497"/>
      <c r="G542" s="497"/>
      <c r="H542" s="840"/>
    </row>
    <row r="543" spans="5:8" x14ac:dyDescent="0.2">
      <c r="E543" s="497"/>
      <c r="F543" s="497"/>
      <c r="G543" s="497"/>
      <c r="H543" s="840"/>
    </row>
    <row r="544" spans="5:8" x14ac:dyDescent="0.2">
      <c r="E544" s="497"/>
      <c r="F544" s="497"/>
      <c r="G544" s="497"/>
      <c r="H544" s="840"/>
    </row>
    <row r="545" spans="5:8" x14ac:dyDescent="0.2">
      <c r="E545" s="497"/>
      <c r="F545" s="497"/>
      <c r="G545" s="497"/>
      <c r="H545" s="840"/>
    </row>
    <row r="546" spans="5:8" x14ac:dyDescent="0.2">
      <c r="E546" s="497"/>
      <c r="F546" s="497"/>
      <c r="G546" s="497"/>
      <c r="H546" s="840"/>
    </row>
    <row r="547" spans="5:8" x14ac:dyDescent="0.2">
      <c r="E547" s="497"/>
      <c r="F547" s="497"/>
      <c r="G547" s="497"/>
      <c r="H547" s="840"/>
    </row>
    <row r="548" spans="5:8" x14ac:dyDescent="0.2">
      <c r="E548" s="497"/>
      <c r="F548" s="497"/>
      <c r="G548" s="497"/>
      <c r="H548" s="840"/>
    </row>
    <row r="549" spans="5:8" x14ac:dyDescent="0.2">
      <c r="E549" s="497"/>
      <c r="F549" s="497"/>
      <c r="G549" s="497"/>
      <c r="H549" s="840"/>
    </row>
    <row r="550" spans="5:8" x14ac:dyDescent="0.2">
      <c r="E550" s="497"/>
      <c r="F550" s="497"/>
      <c r="G550" s="497"/>
      <c r="H550" s="840"/>
    </row>
    <row r="551" spans="5:8" x14ac:dyDescent="0.2">
      <c r="E551" s="497"/>
      <c r="F551" s="497"/>
      <c r="G551" s="497"/>
      <c r="H551" s="840"/>
    </row>
    <row r="552" spans="5:8" x14ac:dyDescent="0.2">
      <c r="E552" s="497"/>
      <c r="F552" s="497"/>
      <c r="G552" s="497"/>
      <c r="H552" s="840"/>
    </row>
    <row r="553" spans="5:8" x14ac:dyDescent="0.2">
      <c r="E553" s="497"/>
      <c r="F553" s="497"/>
      <c r="G553" s="497"/>
      <c r="H553" s="840"/>
    </row>
    <row r="554" spans="5:8" x14ac:dyDescent="0.2">
      <c r="E554" s="497"/>
      <c r="F554" s="497"/>
      <c r="G554" s="497"/>
      <c r="H554" s="840"/>
    </row>
    <row r="555" spans="5:8" x14ac:dyDescent="0.2">
      <c r="E555" s="497"/>
      <c r="F555" s="497"/>
      <c r="G555" s="497"/>
      <c r="H555" s="840"/>
    </row>
    <row r="556" spans="5:8" x14ac:dyDescent="0.2">
      <c r="E556" s="497"/>
      <c r="F556" s="497"/>
      <c r="G556" s="497"/>
      <c r="H556" s="840"/>
    </row>
    <row r="557" spans="5:8" x14ac:dyDescent="0.2">
      <c r="E557" s="497"/>
      <c r="F557" s="497"/>
      <c r="G557" s="497"/>
      <c r="H557" s="840"/>
    </row>
    <row r="558" spans="5:8" x14ac:dyDescent="0.2">
      <c r="E558" s="497"/>
      <c r="F558" s="497"/>
      <c r="G558" s="497"/>
      <c r="H558" s="840"/>
    </row>
    <row r="559" spans="5:8" x14ac:dyDescent="0.2">
      <c r="E559" s="497"/>
      <c r="F559" s="497"/>
      <c r="G559" s="497"/>
      <c r="H559" s="840"/>
    </row>
    <row r="560" spans="5:8" x14ac:dyDescent="0.2">
      <c r="E560" s="497"/>
      <c r="F560" s="497"/>
      <c r="G560" s="497"/>
      <c r="H560" s="840"/>
    </row>
    <row r="561" spans="5:8" x14ac:dyDescent="0.2">
      <c r="E561" s="497"/>
      <c r="F561" s="497"/>
      <c r="G561" s="497"/>
      <c r="H561" s="840"/>
    </row>
    <row r="562" spans="5:8" x14ac:dyDescent="0.2">
      <c r="E562" s="497"/>
      <c r="F562" s="497"/>
      <c r="G562" s="497"/>
      <c r="H562" s="840"/>
    </row>
    <row r="563" spans="5:8" x14ac:dyDescent="0.2">
      <c r="E563" s="497"/>
      <c r="F563" s="497"/>
      <c r="G563" s="497"/>
      <c r="H563" s="840"/>
    </row>
    <row r="564" spans="5:8" x14ac:dyDescent="0.2">
      <c r="E564" s="497"/>
      <c r="F564" s="497"/>
      <c r="G564" s="497"/>
      <c r="H564" s="840"/>
    </row>
    <row r="565" spans="5:8" x14ac:dyDescent="0.2">
      <c r="E565" s="497"/>
      <c r="F565" s="497"/>
      <c r="G565" s="497"/>
      <c r="H565" s="840"/>
    </row>
    <row r="566" spans="5:8" x14ac:dyDescent="0.2">
      <c r="E566" s="497"/>
      <c r="F566" s="497"/>
      <c r="G566" s="497"/>
      <c r="H566" s="840"/>
    </row>
    <row r="567" spans="5:8" x14ac:dyDescent="0.2">
      <c r="E567" s="497"/>
      <c r="F567" s="497"/>
      <c r="G567" s="497"/>
      <c r="H567" s="840"/>
    </row>
    <row r="568" spans="5:8" x14ac:dyDescent="0.2">
      <c r="E568" s="497"/>
      <c r="F568" s="497"/>
      <c r="G568" s="497"/>
      <c r="H568" s="840"/>
    </row>
    <row r="569" spans="5:8" x14ac:dyDescent="0.2">
      <c r="E569" s="497"/>
      <c r="F569" s="497"/>
      <c r="G569" s="497"/>
      <c r="H569" s="840"/>
    </row>
    <row r="570" spans="5:8" x14ac:dyDescent="0.2">
      <c r="E570" s="497"/>
      <c r="F570" s="497"/>
      <c r="G570" s="497"/>
      <c r="H570" s="840"/>
    </row>
    <row r="571" spans="5:8" x14ac:dyDescent="0.2">
      <c r="E571" s="497"/>
      <c r="F571" s="497"/>
      <c r="G571" s="497"/>
      <c r="H571" s="840"/>
    </row>
    <row r="572" spans="5:8" x14ac:dyDescent="0.2">
      <c r="E572" s="497"/>
      <c r="F572" s="497"/>
      <c r="G572" s="497"/>
      <c r="H572" s="840"/>
    </row>
    <row r="573" spans="5:8" x14ac:dyDescent="0.2">
      <c r="E573" s="497"/>
      <c r="F573" s="497"/>
      <c r="G573" s="497"/>
      <c r="H573" s="840"/>
    </row>
    <row r="574" spans="5:8" x14ac:dyDescent="0.2">
      <c r="E574" s="497"/>
      <c r="F574" s="497"/>
      <c r="G574" s="497"/>
      <c r="H574" s="840"/>
    </row>
    <row r="575" spans="5:8" x14ac:dyDescent="0.2">
      <c r="E575" s="497"/>
      <c r="F575" s="497"/>
      <c r="G575" s="497"/>
      <c r="H575" s="840"/>
    </row>
    <row r="576" spans="5:8" x14ac:dyDescent="0.2">
      <c r="E576" s="497"/>
      <c r="F576" s="497"/>
      <c r="G576" s="497"/>
      <c r="H576" s="840"/>
    </row>
    <row r="577" spans="5:8" x14ac:dyDescent="0.2">
      <c r="E577" s="497"/>
      <c r="F577" s="497"/>
      <c r="G577" s="497"/>
      <c r="H577" s="840"/>
    </row>
    <row r="578" spans="5:8" x14ac:dyDescent="0.2">
      <c r="E578" s="497"/>
      <c r="F578" s="497"/>
      <c r="G578" s="497"/>
      <c r="H578" s="840"/>
    </row>
    <row r="579" spans="5:8" x14ac:dyDescent="0.2">
      <c r="E579" s="497"/>
      <c r="F579" s="497"/>
      <c r="G579" s="497"/>
      <c r="H579" s="840"/>
    </row>
    <row r="580" spans="5:8" x14ac:dyDescent="0.2">
      <c r="E580" s="497"/>
      <c r="F580" s="497"/>
      <c r="G580" s="497"/>
      <c r="H580" s="840"/>
    </row>
    <row r="581" spans="5:8" x14ac:dyDescent="0.2">
      <c r="E581" s="497"/>
      <c r="F581" s="497"/>
      <c r="G581" s="497"/>
      <c r="H581" s="840"/>
    </row>
    <row r="582" spans="5:8" x14ac:dyDescent="0.2">
      <c r="E582" s="497"/>
      <c r="F582" s="497"/>
      <c r="G582" s="497"/>
      <c r="H582" s="840"/>
    </row>
    <row r="583" spans="5:8" x14ac:dyDescent="0.2">
      <c r="E583" s="497"/>
      <c r="F583" s="497"/>
      <c r="G583" s="497"/>
      <c r="H583" s="840"/>
    </row>
    <row r="584" spans="5:8" x14ac:dyDescent="0.2">
      <c r="E584" s="497"/>
      <c r="F584" s="497"/>
      <c r="G584" s="497"/>
      <c r="H584" s="840"/>
    </row>
    <row r="585" spans="5:8" x14ac:dyDescent="0.2">
      <c r="E585" s="497"/>
      <c r="F585" s="497"/>
      <c r="G585" s="497"/>
      <c r="H585" s="840"/>
    </row>
    <row r="586" spans="5:8" x14ac:dyDescent="0.2">
      <c r="E586" s="497"/>
      <c r="F586" s="497"/>
      <c r="G586" s="497"/>
      <c r="H586" s="840"/>
    </row>
    <row r="587" spans="5:8" x14ac:dyDescent="0.2">
      <c r="E587" s="497"/>
      <c r="F587" s="497"/>
      <c r="G587" s="497"/>
      <c r="H587" s="840"/>
    </row>
    <row r="588" spans="5:8" x14ac:dyDescent="0.2">
      <c r="E588" s="497"/>
      <c r="F588" s="497"/>
      <c r="G588" s="497"/>
      <c r="H588" s="840"/>
    </row>
    <row r="589" spans="5:8" x14ac:dyDescent="0.2">
      <c r="E589" s="497"/>
      <c r="F589" s="497"/>
      <c r="G589" s="497"/>
      <c r="H589" s="840"/>
    </row>
    <row r="590" spans="5:8" x14ac:dyDescent="0.2">
      <c r="E590" s="497"/>
      <c r="F590" s="497"/>
      <c r="G590" s="497"/>
      <c r="H590" s="840"/>
    </row>
    <row r="591" spans="5:8" x14ac:dyDescent="0.2">
      <c r="E591" s="497"/>
      <c r="F591" s="497"/>
      <c r="G591" s="497"/>
      <c r="H591" s="840"/>
    </row>
    <row r="592" spans="5:8" x14ac:dyDescent="0.2">
      <c r="E592" s="497"/>
      <c r="F592" s="497"/>
      <c r="G592" s="497"/>
      <c r="H592" s="840"/>
    </row>
    <row r="593" spans="5:8" x14ac:dyDescent="0.2">
      <c r="E593" s="497"/>
      <c r="F593" s="497"/>
      <c r="G593" s="497"/>
      <c r="H593" s="840"/>
    </row>
    <row r="594" spans="5:8" x14ac:dyDescent="0.2">
      <c r="E594" s="497"/>
      <c r="F594" s="497"/>
      <c r="G594" s="497"/>
      <c r="H594" s="840"/>
    </row>
    <row r="595" spans="5:8" x14ac:dyDescent="0.2">
      <c r="E595" s="497"/>
      <c r="F595" s="497"/>
      <c r="G595" s="497"/>
      <c r="H595" s="840"/>
    </row>
    <row r="596" spans="5:8" x14ac:dyDescent="0.2">
      <c r="E596" s="497"/>
      <c r="F596" s="497"/>
      <c r="G596" s="497"/>
      <c r="H596" s="840"/>
    </row>
    <row r="597" spans="5:8" x14ac:dyDescent="0.2">
      <c r="E597" s="497"/>
      <c r="F597" s="497"/>
      <c r="G597" s="497"/>
      <c r="H597" s="840"/>
    </row>
    <row r="598" spans="5:8" x14ac:dyDescent="0.2">
      <c r="E598" s="497"/>
      <c r="F598" s="497"/>
      <c r="G598" s="497"/>
      <c r="H598" s="840"/>
    </row>
    <row r="599" spans="5:8" x14ac:dyDescent="0.2">
      <c r="E599" s="497"/>
      <c r="F599" s="497"/>
      <c r="G599" s="497"/>
      <c r="H599" s="840"/>
    </row>
    <row r="600" spans="5:8" x14ac:dyDescent="0.2">
      <c r="E600" s="497"/>
      <c r="F600" s="497"/>
      <c r="G600" s="497"/>
      <c r="H600" s="840"/>
    </row>
    <row r="601" spans="5:8" x14ac:dyDescent="0.2">
      <c r="E601" s="497"/>
      <c r="F601" s="497"/>
      <c r="G601" s="497"/>
      <c r="H601" s="840"/>
    </row>
    <row r="602" spans="5:8" x14ac:dyDescent="0.2">
      <c r="E602" s="497"/>
      <c r="F602" s="497"/>
      <c r="G602" s="497"/>
      <c r="H602" s="840"/>
    </row>
    <row r="603" spans="5:8" x14ac:dyDescent="0.2">
      <c r="E603" s="497"/>
      <c r="F603" s="497"/>
      <c r="G603" s="497"/>
      <c r="H603" s="840"/>
    </row>
    <row r="604" spans="5:8" x14ac:dyDescent="0.2">
      <c r="E604" s="497"/>
      <c r="F604" s="497"/>
      <c r="G604" s="497"/>
      <c r="H604" s="840"/>
    </row>
    <row r="605" spans="5:8" x14ac:dyDescent="0.2">
      <c r="E605" s="497"/>
      <c r="F605" s="497"/>
      <c r="G605" s="497"/>
      <c r="H605" s="840"/>
    </row>
    <row r="606" spans="5:8" x14ac:dyDescent="0.2">
      <c r="E606" s="497"/>
      <c r="F606" s="497"/>
      <c r="G606" s="497"/>
      <c r="H606" s="840"/>
    </row>
    <row r="607" spans="5:8" x14ac:dyDescent="0.2">
      <c r="E607" s="497"/>
      <c r="F607" s="497"/>
      <c r="G607" s="497"/>
      <c r="H607" s="840"/>
    </row>
    <row r="608" spans="5:8" x14ac:dyDescent="0.2">
      <c r="E608" s="497"/>
      <c r="F608" s="497"/>
      <c r="G608" s="497"/>
      <c r="H608" s="840"/>
    </row>
    <row r="609" spans="5:8" x14ac:dyDescent="0.2">
      <c r="E609" s="497"/>
      <c r="F609" s="497"/>
      <c r="G609" s="497"/>
      <c r="H609" s="840"/>
    </row>
    <row r="610" spans="5:8" x14ac:dyDescent="0.2">
      <c r="E610" s="497"/>
      <c r="F610" s="497"/>
      <c r="G610" s="497"/>
      <c r="H610" s="840"/>
    </row>
    <row r="611" spans="5:8" x14ac:dyDescent="0.2">
      <c r="E611" s="497"/>
      <c r="F611" s="497"/>
      <c r="G611" s="497"/>
      <c r="H611" s="840"/>
    </row>
    <row r="612" spans="5:8" x14ac:dyDescent="0.2">
      <c r="E612" s="497"/>
      <c r="F612" s="497"/>
      <c r="G612" s="497"/>
      <c r="H612" s="840"/>
    </row>
    <row r="613" spans="5:8" x14ac:dyDescent="0.2">
      <c r="E613" s="497"/>
      <c r="F613" s="497"/>
      <c r="G613" s="497"/>
      <c r="H613" s="840"/>
    </row>
    <row r="614" spans="5:8" x14ac:dyDescent="0.2">
      <c r="E614" s="497"/>
      <c r="F614" s="497"/>
      <c r="G614" s="497"/>
      <c r="H614" s="840"/>
    </row>
    <row r="615" spans="5:8" x14ac:dyDescent="0.2">
      <c r="E615" s="497"/>
      <c r="F615" s="497"/>
      <c r="G615" s="497"/>
      <c r="H615" s="840"/>
    </row>
    <row r="616" spans="5:8" x14ac:dyDescent="0.2">
      <c r="E616" s="497"/>
      <c r="F616" s="497"/>
      <c r="G616" s="497"/>
      <c r="H616" s="840"/>
    </row>
    <row r="617" spans="5:8" x14ac:dyDescent="0.2">
      <c r="E617" s="497"/>
      <c r="F617" s="497"/>
      <c r="G617" s="497"/>
      <c r="H617" s="840"/>
    </row>
    <row r="618" spans="5:8" x14ac:dyDescent="0.2">
      <c r="E618" s="497"/>
      <c r="F618" s="497"/>
      <c r="G618" s="497"/>
      <c r="H618" s="840"/>
    </row>
    <row r="619" spans="5:8" x14ac:dyDescent="0.2">
      <c r="E619" s="497"/>
      <c r="F619" s="497"/>
      <c r="G619" s="497"/>
      <c r="H619" s="840"/>
    </row>
    <row r="620" spans="5:8" x14ac:dyDescent="0.2">
      <c r="E620" s="497"/>
      <c r="F620" s="497"/>
      <c r="G620" s="497"/>
      <c r="H620" s="840"/>
    </row>
    <row r="621" spans="5:8" x14ac:dyDescent="0.2">
      <c r="E621" s="497"/>
      <c r="F621" s="497"/>
      <c r="G621" s="497"/>
      <c r="H621" s="840"/>
    </row>
    <row r="622" spans="5:8" x14ac:dyDescent="0.2">
      <c r="E622" s="497"/>
      <c r="F622" s="497"/>
      <c r="G622" s="497"/>
      <c r="H622" s="840"/>
    </row>
    <row r="623" spans="5:8" x14ac:dyDescent="0.2">
      <c r="E623" s="497"/>
      <c r="F623" s="497"/>
      <c r="G623" s="497"/>
      <c r="H623" s="840"/>
    </row>
    <row r="624" spans="5:8" x14ac:dyDescent="0.2">
      <c r="E624" s="497"/>
      <c r="F624" s="497"/>
      <c r="G624" s="497"/>
      <c r="H624" s="840"/>
    </row>
    <row r="625" spans="5:8" x14ac:dyDescent="0.2">
      <c r="E625" s="497"/>
      <c r="F625" s="497"/>
      <c r="G625" s="497"/>
      <c r="H625" s="840"/>
    </row>
    <row r="626" spans="5:8" x14ac:dyDescent="0.2">
      <c r="E626" s="497"/>
      <c r="F626" s="497"/>
      <c r="G626" s="497"/>
      <c r="H626" s="840"/>
    </row>
    <row r="627" spans="5:8" x14ac:dyDescent="0.2">
      <c r="E627" s="497"/>
      <c r="F627" s="497"/>
      <c r="G627" s="497"/>
      <c r="H627" s="840"/>
    </row>
    <row r="628" spans="5:8" x14ac:dyDescent="0.2">
      <c r="E628" s="497"/>
      <c r="F628" s="497"/>
      <c r="G628" s="497"/>
      <c r="H628" s="840"/>
    </row>
    <row r="629" spans="5:8" x14ac:dyDescent="0.2">
      <c r="E629" s="497"/>
      <c r="F629" s="497"/>
      <c r="G629" s="497"/>
      <c r="H629" s="840"/>
    </row>
    <row r="630" spans="5:8" x14ac:dyDescent="0.2">
      <c r="E630" s="497"/>
      <c r="F630" s="497"/>
      <c r="G630" s="497"/>
      <c r="H630" s="840"/>
    </row>
    <row r="631" spans="5:8" x14ac:dyDescent="0.2">
      <c r="E631" s="497"/>
      <c r="F631" s="497"/>
      <c r="G631" s="497"/>
      <c r="H631" s="840"/>
    </row>
    <row r="632" spans="5:8" x14ac:dyDescent="0.2">
      <c r="E632" s="497"/>
      <c r="F632" s="497"/>
      <c r="G632" s="497"/>
      <c r="H632" s="840"/>
    </row>
    <row r="633" spans="5:8" x14ac:dyDescent="0.2">
      <c r="E633" s="497"/>
      <c r="F633" s="497"/>
      <c r="G633" s="497"/>
      <c r="H633" s="840"/>
    </row>
    <row r="634" spans="5:8" x14ac:dyDescent="0.2">
      <c r="E634" s="497"/>
      <c r="F634" s="497"/>
      <c r="G634" s="497"/>
      <c r="H634" s="840"/>
    </row>
  </sheetData>
  <sheetProtection algorithmName="SHA-512" hashValue="iFX69viPRidygubN1Y5nxjnfASCojzgLpu7MIDPamk2cJq0JWdinwGO/nrXP2l9xHeSpOBjaz36AfQGQuXyPcw==" saltValue="vVnFmHkuKrzjkKbsm8oyrg==" spinCount="100000" sheet="1" autoFilter="0"/>
  <autoFilter ref="E3:H3" xr:uid="{00000000-0009-0000-0000-00000F000000}"/>
  <mergeCells count="81">
    <mergeCell ref="AD94:AD99"/>
    <mergeCell ref="AE94:AE99"/>
    <mergeCell ref="AD100:AD105"/>
    <mergeCell ref="AE100:AE105"/>
    <mergeCell ref="AD82:AD85"/>
    <mergeCell ref="AE82:AE85"/>
    <mergeCell ref="AD86:AD89"/>
    <mergeCell ref="AE86:AE89"/>
    <mergeCell ref="AD90:AD93"/>
    <mergeCell ref="AE90:AE93"/>
    <mergeCell ref="AK1:AN3"/>
    <mergeCell ref="AD14:AD17"/>
    <mergeCell ref="AE14:AE17"/>
    <mergeCell ref="AD18:AD21"/>
    <mergeCell ref="AE18:AE21"/>
    <mergeCell ref="AD3:AE3"/>
    <mergeCell ref="AD6:AD9"/>
    <mergeCell ref="AE6:AE9"/>
    <mergeCell ref="AD10:AD13"/>
    <mergeCell ref="AE10:AE13"/>
    <mergeCell ref="AD1:AE2"/>
    <mergeCell ref="AH1:AJ2"/>
    <mergeCell ref="AD22:AD25"/>
    <mergeCell ref="AE22:AE25"/>
    <mergeCell ref="AE78:AE81"/>
    <mergeCell ref="AD26:AD29"/>
    <mergeCell ref="AE26:AE29"/>
    <mergeCell ref="AD74:AD77"/>
    <mergeCell ref="AE74:AE77"/>
    <mergeCell ref="AD78:AD81"/>
    <mergeCell ref="AD30:AD33"/>
    <mergeCell ref="AE30:AE33"/>
    <mergeCell ref="AD34:AD37"/>
    <mergeCell ref="AE34:AE37"/>
    <mergeCell ref="AD70:AD73"/>
    <mergeCell ref="AE70:AE73"/>
    <mergeCell ref="A100:A105"/>
    <mergeCell ref="B100:B105"/>
    <mergeCell ref="A86:A89"/>
    <mergeCell ref="B86:B89"/>
    <mergeCell ref="A74:A77"/>
    <mergeCell ref="B74:B77"/>
    <mergeCell ref="A78:A81"/>
    <mergeCell ref="B78:B81"/>
    <mergeCell ref="A82:A85"/>
    <mergeCell ref="B82:B85"/>
    <mergeCell ref="A90:A93"/>
    <mergeCell ref="B90:B93"/>
    <mergeCell ref="A94:A99"/>
    <mergeCell ref="B94:B99"/>
    <mergeCell ref="A30:A33"/>
    <mergeCell ref="B30:B33"/>
    <mergeCell ref="A34:A37"/>
    <mergeCell ref="B34:B37"/>
    <mergeCell ref="A70:A73"/>
    <mergeCell ref="B70:B73"/>
    <mergeCell ref="B22:B25"/>
    <mergeCell ref="A26:A29"/>
    <mergeCell ref="A1:B2"/>
    <mergeCell ref="B26:B29"/>
    <mergeCell ref="A3:B3"/>
    <mergeCell ref="A14:A17"/>
    <mergeCell ref="B14:B17"/>
    <mergeCell ref="A6:A9"/>
    <mergeCell ref="B6:B9"/>
    <mergeCell ref="A10:A13"/>
    <mergeCell ref="B10:B13"/>
    <mergeCell ref="A22:A25"/>
    <mergeCell ref="K3:M3"/>
    <mergeCell ref="A18:A21"/>
    <mergeCell ref="B18:B21"/>
    <mergeCell ref="E1:H2"/>
    <mergeCell ref="K1:M1"/>
    <mergeCell ref="K2:M2"/>
    <mergeCell ref="N22:P23"/>
    <mergeCell ref="P18:P21"/>
    <mergeCell ref="N1:P1"/>
    <mergeCell ref="N2:O17"/>
    <mergeCell ref="P2:P17"/>
    <mergeCell ref="N18:N21"/>
    <mergeCell ref="O18:O21"/>
  </mergeCells>
  <phoneticPr fontId="40" type="noConversion"/>
  <conditionalFormatting sqref="M4:M5 M30:M37 M44:M45 M52:M53 M60:M61 M68:M69">
    <cfRule type="cellIs" dxfId="437" priority="403" stopIfTrue="1" operator="equal">
      <formula>"OK"</formula>
    </cfRule>
    <cfRule type="cellIs" dxfId="436" priority="404" stopIfTrue="1" operator="equal">
      <formula>"BIT OLD MAYBE"</formula>
    </cfRule>
    <cfRule type="cellIs" dxfId="435" priority="405" stopIfTrue="1" operator="equal">
      <formula>"TOO YOUNG"</formula>
    </cfRule>
  </conditionalFormatting>
  <conditionalFormatting sqref="K4:K105">
    <cfRule type="cellIs" dxfId="434" priority="406" stopIfTrue="1" operator="between">
      <formula>8</formula>
      <formula>1</formula>
    </cfRule>
  </conditionalFormatting>
  <conditionalFormatting sqref="M6:M29 M38:M43 M46:M51 M54:M59 M62:M67 M70:M93">
    <cfRule type="cellIs" dxfId="433" priority="407" stopIfTrue="1" operator="equal">
      <formula>"OK"</formula>
    </cfRule>
    <cfRule type="cellIs" dxfId="432" priority="408" stopIfTrue="1" operator="equal">
      <formula>"NOT ELIGIBLE"</formula>
    </cfRule>
    <cfRule type="cellIs" dxfId="431" priority="409" stopIfTrue="1" operator="equal">
      <formula>"TOO YOUNG"</formula>
    </cfRule>
  </conditionalFormatting>
  <conditionalFormatting sqref="M94:M105">
    <cfRule type="cellIs" dxfId="430" priority="399" stopIfTrue="1" operator="equal">
      <formula>"OK"</formula>
    </cfRule>
    <cfRule type="cellIs" dxfId="429" priority="400" stopIfTrue="1" operator="equal">
      <formula>"BIT OLD MAYBE"</formula>
    </cfRule>
    <cfRule type="cellIs" dxfId="428" priority="401" stopIfTrue="1" operator="equal">
      <formula>"TOO YOUNG"</formula>
    </cfRule>
  </conditionalFormatting>
  <conditionalFormatting sqref="M4:M105">
    <cfRule type="cellIs" dxfId="427" priority="297" stopIfTrue="1" operator="equal">
      <formula>0</formula>
    </cfRule>
  </conditionalFormatting>
  <conditionalFormatting sqref="K4:K105">
    <cfRule type="cellIs" dxfId="426" priority="296" stopIfTrue="1" operator="equal">
      <formula>0</formula>
    </cfRule>
  </conditionalFormatting>
  <conditionalFormatting sqref="AH1:AJ1 AH3:AJ3 AH4:AN105">
    <cfRule type="cellIs" dxfId="425" priority="131" stopIfTrue="1" operator="equal">
      <formula>0</formula>
    </cfRule>
  </conditionalFormatting>
  <conditionalFormatting sqref="E106:G65536">
    <cfRule type="cellIs" dxfId="424" priority="7" stopIfTrue="1" operator="equal">
      <formula>0</formula>
    </cfRule>
  </conditionalFormatting>
  <conditionalFormatting sqref="P2">
    <cfRule type="cellIs" dxfId="423" priority="11" operator="greaterThan">
      <formula>0</formula>
    </cfRule>
  </conditionalFormatting>
  <conditionalFormatting sqref="N18:O21">
    <cfRule type="cellIs" dxfId="422" priority="10" operator="greaterThan">
      <formula>0</formula>
    </cfRule>
  </conditionalFormatting>
  <conditionalFormatting sqref="P18">
    <cfRule type="cellIs" dxfId="421" priority="9" operator="greaterThan">
      <formula>0</formula>
    </cfRule>
  </conditionalFormatting>
  <conditionalFormatting sqref="P2">
    <cfRule type="cellIs" dxfId="420" priority="8" operator="greaterThan">
      <formula>"A"</formula>
    </cfRule>
  </conditionalFormatting>
  <conditionalFormatting sqref="F4:G18 F20:G105">
    <cfRule type="cellIs" dxfId="419" priority="6" stopIfTrue="1" operator="equal">
      <formula>0</formula>
    </cfRule>
  </conditionalFormatting>
  <conditionalFormatting sqref="F19:G19">
    <cfRule type="cellIs" dxfId="418" priority="5" stopIfTrue="1" operator="equal">
      <formula>0</formula>
    </cfRule>
  </conditionalFormatting>
  <conditionalFormatting sqref="E4:E18 E20:E105">
    <cfRule type="cellIs" dxfId="417" priority="4" stopIfTrue="1" operator="equal">
      <formula>0</formula>
    </cfRule>
  </conditionalFormatting>
  <conditionalFormatting sqref="E19">
    <cfRule type="cellIs" dxfId="416" priority="3" stopIfTrue="1" operator="equal">
      <formula>0</formula>
    </cfRule>
  </conditionalFormatting>
  <conditionalFormatting sqref="N2">
    <cfRule type="cellIs" dxfId="415" priority="2" operator="greaterThan">
      <formula>0</formula>
    </cfRule>
  </conditionalFormatting>
  <conditionalFormatting sqref="E3:G3">
    <cfRule type="cellIs" dxfId="414" priority="1" stopIfTrue="1" operator="equal">
      <formula>0</formula>
    </cfRule>
  </conditionalFormatting>
  <dataValidations xWindow="257" yWindow="249" count="5">
    <dataValidation allowBlank="1" showInputMessage="1" showErrorMessage="1" promptTitle="DRAG &amp; DROP IS NOT PERMITTED" sqref="J4:J101" xr:uid="{00000000-0002-0000-0F00-000000000000}"/>
    <dataValidation allowBlank="1" showInputMessage="1" showErrorMessage="1" promptTitle="IF EMPTY" prompt="Please add the row title D.O.B. in this box (See Left)" sqref="H3" xr:uid="{00000000-0002-0000-0F00-000001000000}"/>
    <dataValidation allowBlank="1" showInputMessage="1" showErrorMessage="1" promptTitle="IF EMPTY" prompt="Please add the row title ASA NO in this box (See Left)" sqref="E3" xr:uid="{00000000-0002-0000-0F00-000002000000}"/>
    <dataValidation allowBlank="1" showInputMessage="1" showErrorMessage="1" promptTitle="IF EMPTY" prompt="Please add the row title FAMILY NAME in this box (See Left)" sqref="G3" xr:uid="{00000000-0002-0000-0F00-000003000000}"/>
    <dataValidation allowBlank="1" showInputMessage="1" showErrorMessage="1" promptTitle="IF EMPTY" prompt="Please add the row title GIVEN NAME in this box (See Left)" sqref="F3" xr:uid="{00000000-0002-0000-0F00-000004000000}"/>
  </dataValidations>
  <hyperlinks>
    <hyperlink ref="N18" location="'Gala Setup'!G2" tooltip="Go to Gala Set-up Sheet" display="'Gala Setup'!G2" xr:uid="{00000000-0004-0000-0F00-000000000000}"/>
    <hyperlink ref="O18" location="Recording!C26" tooltip="Gala Recording Sheet" display="RETURN TO RECORDING SHEET" xr:uid="{00000000-0004-0000-0F00-000001000000}"/>
    <hyperlink ref="P18:P21" location="'Lane Timer sheets'!D1" tooltip="Go to lane timer sheets" display="Lane Timer Sheets" xr:uid="{00000000-0004-0000-0F00-000002000000}"/>
  </hyperlinks>
  <pageMargins left="0.75" right="0.75" top="1" bottom="1" header="0.5" footer="0.5"/>
  <pageSetup paperSize="9" scale="64" orientation="portrait" horizontalDpi="4294967294"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1642"/>
  <sheetViews>
    <sheetView showRowColHeaders="0" workbookViewId="0">
      <pane ySplit="2" topLeftCell="A126" activePane="bottomLeft" state="frozen"/>
      <selection activeCell="B2" sqref="B2:E2"/>
      <selection pane="bottomLeft" activeCell="A3" sqref="A3:B1369"/>
    </sheetView>
  </sheetViews>
  <sheetFormatPr defaultRowHeight="12.75" x14ac:dyDescent="0.2"/>
  <cols>
    <col min="1" max="1" width="29.85546875" customWidth="1"/>
    <col min="2" max="2" width="9.5703125" style="725" customWidth="1"/>
    <col min="3" max="3" width="1.42578125" hidden="1" customWidth="1"/>
    <col min="4" max="5" width="16.5703125" customWidth="1"/>
    <col min="6" max="6" width="32.28515625" style="597" hidden="1" customWidth="1"/>
    <col min="7" max="7" width="7.5703125" hidden="1" customWidth="1"/>
    <col min="8" max="8" width="8.140625" style="730" hidden="1" customWidth="1"/>
    <col min="9" max="9" width="11.7109375" style="730" hidden="1" customWidth="1"/>
    <col min="10" max="10" width="84.42578125" customWidth="1"/>
  </cols>
  <sheetData>
    <row r="1" spans="1:10" ht="34.9" customHeight="1" thickBot="1" x14ac:dyDescent="0.25">
      <c r="A1" s="1776" t="s">
        <v>3258</v>
      </c>
      <c r="B1" s="1777"/>
      <c r="D1" s="396" t="s">
        <v>2782</v>
      </c>
      <c r="E1" s="732" t="s">
        <v>2707</v>
      </c>
      <c r="F1" s="836" t="s">
        <v>3178</v>
      </c>
      <c r="G1" s="837"/>
      <c r="H1" s="837"/>
      <c r="I1" s="838"/>
      <c r="J1" s="728"/>
    </row>
    <row r="2" spans="1:10" ht="52.35" customHeight="1" x14ac:dyDescent="0.2">
      <c r="A2" s="727" t="s">
        <v>3158</v>
      </c>
      <c r="B2" s="729" t="s">
        <v>3157</v>
      </c>
      <c r="D2" s="1778" t="str">
        <f>'Gala Setup'!S4</f>
        <v>NASL.2018</v>
      </c>
      <c r="E2" s="1778"/>
      <c r="F2" s="713" t="s">
        <v>239</v>
      </c>
      <c r="G2" s="737" t="s">
        <v>240</v>
      </c>
      <c r="H2" s="738" t="s">
        <v>3156</v>
      </c>
      <c r="I2" s="738" t="s">
        <v>241</v>
      </c>
      <c r="J2" s="728"/>
    </row>
    <row r="3" spans="1:10" x14ac:dyDescent="0.2">
      <c r="A3" t="s">
        <v>1368</v>
      </c>
      <c r="B3" t="s">
        <v>1369</v>
      </c>
      <c r="C3" s="94"/>
      <c r="D3" s="94"/>
      <c r="E3" s="94"/>
      <c r="F3" t="s">
        <v>239</v>
      </c>
      <c r="G3" t="s">
        <v>240</v>
      </c>
      <c r="H3" t="s">
        <v>3186</v>
      </c>
      <c r="I3" t="s">
        <v>241</v>
      </c>
      <c r="J3" s="728"/>
    </row>
    <row r="4" spans="1:10" x14ac:dyDescent="0.2">
      <c r="A4" t="s">
        <v>2239</v>
      </c>
      <c r="B4" t="s">
        <v>2240</v>
      </c>
      <c r="C4" s="94" t="str">
        <f>CONCATENATE(A4," ",B4)</f>
        <v>1930 ASC ENTX</v>
      </c>
      <c r="D4" s="94"/>
      <c r="E4" s="94"/>
      <c r="F4" t="s">
        <v>1368</v>
      </c>
      <c r="G4" t="s">
        <v>1369</v>
      </c>
      <c r="H4" t="s">
        <v>1370</v>
      </c>
      <c r="I4" t="s">
        <v>1371</v>
      </c>
      <c r="J4" s="728"/>
    </row>
    <row r="5" spans="1:10" x14ac:dyDescent="0.2">
      <c r="A5" t="s">
        <v>1372</v>
      </c>
      <c r="B5" t="s">
        <v>1373</v>
      </c>
      <c r="C5" s="94" t="str">
        <f t="shared" ref="C5:C68" si="0">CONCATENATE(A5," ",B5)</f>
        <v>4 Shires Swimming Club FRSS</v>
      </c>
      <c r="D5" s="94"/>
      <c r="E5" s="94"/>
      <c r="F5" t="s">
        <v>2239</v>
      </c>
      <c r="G5" t="s">
        <v>2240</v>
      </c>
      <c r="H5" t="s">
        <v>2241</v>
      </c>
      <c r="I5" t="s">
        <v>2242</v>
      </c>
      <c r="J5" s="728"/>
    </row>
    <row r="6" spans="1:10" x14ac:dyDescent="0.2">
      <c r="A6" t="s">
        <v>2564</v>
      </c>
      <c r="B6" t="s">
        <v>2565</v>
      </c>
      <c r="C6" s="94" t="str">
        <f t="shared" si="0"/>
        <v>Aberavon ABVY</v>
      </c>
      <c r="D6" s="94"/>
      <c r="E6" s="94"/>
      <c r="F6" t="s">
        <v>1372</v>
      </c>
      <c r="G6" t="s">
        <v>1373</v>
      </c>
      <c r="H6" t="s">
        <v>1370</v>
      </c>
      <c r="I6" t="s">
        <v>1374</v>
      </c>
      <c r="J6" s="728"/>
    </row>
    <row r="7" spans="1:10" x14ac:dyDescent="0.2">
      <c r="A7" t="s">
        <v>2568</v>
      </c>
      <c r="B7" t="s">
        <v>2569</v>
      </c>
      <c r="C7" s="94" t="str">
        <f t="shared" si="0"/>
        <v>Aberdare Comets Diving Club ACDY</v>
      </c>
      <c r="D7" s="94"/>
      <c r="E7" s="94"/>
      <c r="F7" t="s">
        <v>2571</v>
      </c>
      <c r="G7" t="s">
        <v>2572</v>
      </c>
      <c r="H7" t="s">
        <v>2566</v>
      </c>
      <c r="I7" t="s">
        <v>2567</v>
      </c>
      <c r="J7" s="728"/>
    </row>
    <row r="8" spans="1:10" x14ac:dyDescent="0.2">
      <c r="A8" t="s">
        <v>2243</v>
      </c>
      <c r="B8" t="s">
        <v>2244</v>
      </c>
      <c r="C8" s="94" t="str">
        <f t="shared" si="0"/>
        <v>Aberdeen ASC NANX</v>
      </c>
      <c r="D8" s="94"/>
      <c r="E8" s="94"/>
      <c r="F8" t="s">
        <v>2564</v>
      </c>
      <c r="G8" t="s">
        <v>2565</v>
      </c>
      <c r="H8" t="s">
        <v>2566</v>
      </c>
      <c r="I8" t="s">
        <v>2567</v>
      </c>
      <c r="J8" s="728"/>
    </row>
    <row r="9" spans="1:10" x14ac:dyDescent="0.2">
      <c r="A9" t="s">
        <v>3066</v>
      </c>
      <c r="B9" t="s">
        <v>2903</v>
      </c>
      <c r="C9" s="94" t="str">
        <f t="shared" si="0"/>
        <v>Aberdeen Diving Club NAVX</v>
      </c>
      <c r="D9" s="94"/>
      <c r="E9" s="94"/>
      <c r="F9" t="s">
        <v>2568</v>
      </c>
      <c r="G9" t="s">
        <v>2569</v>
      </c>
      <c r="H9" t="s">
        <v>2566</v>
      </c>
      <c r="I9" t="s">
        <v>2570</v>
      </c>
      <c r="J9" s="728"/>
    </row>
    <row r="10" spans="1:10" x14ac:dyDescent="0.2">
      <c r="A10" t="s">
        <v>2246</v>
      </c>
      <c r="B10" t="s">
        <v>2247</v>
      </c>
      <c r="C10" s="94" t="str">
        <f t="shared" si="0"/>
        <v>Aberdeen Dolphins ASC NADX</v>
      </c>
      <c r="D10" s="94"/>
      <c r="E10" s="94"/>
      <c r="F10" t="s">
        <v>2243</v>
      </c>
      <c r="G10" t="s">
        <v>2244</v>
      </c>
      <c r="H10" t="s">
        <v>2241</v>
      </c>
      <c r="I10" t="s">
        <v>2245</v>
      </c>
      <c r="J10" s="728"/>
    </row>
    <row r="11" spans="1:10" x14ac:dyDescent="0.2">
      <c r="A11" t="s">
        <v>3067</v>
      </c>
      <c r="B11" t="s">
        <v>3068</v>
      </c>
      <c r="C11" s="94" t="str">
        <f t="shared" si="0"/>
        <v>Aberdeen University Diving Club NABX</v>
      </c>
      <c r="D11" s="94"/>
      <c r="E11" s="94"/>
      <c r="F11" t="s">
        <v>3066</v>
      </c>
      <c r="G11" t="s">
        <v>2903</v>
      </c>
      <c r="H11" t="s">
        <v>2241</v>
      </c>
      <c r="I11" t="s">
        <v>2245</v>
      </c>
      <c r="J11" s="728"/>
    </row>
    <row r="12" spans="1:10" x14ac:dyDescent="0.2">
      <c r="A12" t="s">
        <v>3187</v>
      </c>
      <c r="B12" t="s">
        <v>2573</v>
      </c>
      <c r="C12" s="94" t="str">
        <f t="shared" si="0"/>
        <v>Abergavenny Swimming Club ABAY</v>
      </c>
      <c r="D12" s="94"/>
      <c r="E12" s="94"/>
      <c r="F12" t="s">
        <v>2246</v>
      </c>
      <c r="G12" t="s">
        <v>2247</v>
      </c>
      <c r="H12" t="s">
        <v>2241</v>
      </c>
      <c r="I12" t="s">
        <v>2245</v>
      </c>
      <c r="J12" s="728"/>
    </row>
    <row r="13" spans="1:10" x14ac:dyDescent="0.2">
      <c r="A13" t="s">
        <v>2904</v>
      </c>
      <c r="B13" t="s">
        <v>2575</v>
      </c>
      <c r="C13" s="94" t="str">
        <f t="shared" si="0"/>
        <v>Abertillery Piranhas SC ABTY</v>
      </c>
      <c r="D13" s="94"/>
      <c r="E13" s="94"/>
      <c r="F13" t="s">
        <v>3067</v>
      </c>
      <c r="G13" t="s">
        <v>3068</v>
      </c>
      <c r="H13" t="s">
        <v>2241</v>
      </c>
      <c r="I13" t="s">
        <v>2245</v>
      </c>
      <c r="J13" s="728"/>
    </row>
    <row r="14" spans="1:10" x14ac:dyDescent="0.2">
      <c r="A14" t="s">
        <v>2576</v>
      </c>
      <c r="B14" t="s">
        <v>2577</v>
      </c>
      <c r="C14" s="94" t="str">
        <f t="shared" si="0"/>
        <v>Aberystwyth ABRY</v>
      </c>
      <c r="D14" s="94"/>
      <c r="E14" s="94"/>
      <c r="F14" t="s">
        <v>3069</v>
      </c>
      <c r="G14" t="s">
        <v>3070</v>
      </c>
      <c r="H14" t="s">
        <v>2241</v>
      </c>
      <c r="I14" t="s">
        <v>2245</v>
      </c>
      <c r="J14" s="728"/>
    </row>
    <row r="15" spans="1:10" x14ac:dyDescent="0.2">
      <c r="A15" t="s">
        <v>1375</v>
      </c>
      <c r="B15" t="s">
        <v>1376</v>
      </c>
      <c r="C15" s="94" t="str">
        <f t="shared" si="0"/>
        <v>Abingdon SC ABDS</v>
      </c>
      <c r="D15" s="94"/>
      <c r="E15" s="94"/>
      <c r="F15" t="s">
        <v>3187</v>
      </c>
      <c r="G15" t="s">
        <v>2573</v>
      </c>
      <c r="H15" t="s">
        <v>2566</v>
      </c>
      <c r="I15" t="s">
        <v>2570</v>
      </c>
      <c r="J15" s="728"/>
    </row>
    <row r="16" spans="1:10" x14ac:dyDescent="0.2">
      <c r="A16" t="s">
        <v>1377</v>
      </c>
      <c r="B16" t="s">
        <v>1378</v>
      </c>
      <c r="C16" s="94" t="str">
        <f t="shared" si="0"/>
        <v>Abingdon Vale SC ABIS</v>
      </c>
      <c r="D16" s="94"/>
      <c r="E16" s="94"/>
      <c r="F16" t="s">
        <v>2904</v>
      </c>
      <c r="G16" t="s">
        <v>2575</v>
      </c>
      <c r="H16" t="s">
        <v>2566</v>
      </c>
      <c r="I16" t="s">
        <v>2570</v>
      </c>
      <c r="J16" s="728"/>
    </row>
    <row r="17" spans="1:10" x14ac:dyDescent="0.2">
      <c r="A17" t="s">
        <v>2905</v>
      </c>
      <c r="B17" t="s">
        <v>2906</v>
      </c>
      <c r="C17" s="94" t="str">
        <f t="shared" si="0"/>
        <v>Academy Swim Team Burnham ASBW</v>
      </c>
      <c r="D17" s="94"/>
      <c r="E17" s="94"/>
      <c r="F17" t="s">
        <v>2576</v>
      </c>
      <c r="G17" t="s">
        <v>2577</v>
      </c>
      <c r="H17" t="s">
        <v>2566</v>
      </c>
      <c r="I17" t="s">
        <v>2567</v>
      </c>
      <c r="J17" s="728"/>
    </row>
    <row r="18" spans="1:10" x14ac:dyDescent="0.2">
      <c r="A18" t="s">
        <v>1079</v>
      </c>
      <c r="B18" t="s">
        <v>1080</v>
      </c>
      <c r="C18" s="94" t="str">
        <f t="shared" si="0"/>
        <v>Accrington SC ACCN</v>
      </c>
      <c r="D18" s="94"/>
      <c r="E18" s="94"/>
      <c r="F18" t="s">
        <v>1375</v>
      </c>
      <c r="G18" t="s">
        <v>1376</v>
      </c>
      <c r="H18" t="s">
        <v>1370</v>
      </c>
      <c r="I18" t="s">
        <v>1374</v>
      </c>
      <c r="J18" s="728"/>
    </row>
    <row r="19" spans="1:10" x14ac:dyDescent="0.2">
      <c r="A19" t="s">
        <v>439</v>
      </c>
      <c r="B19" t="s">
        <v>440</v>
      </c>
      <c r="C19" s="94" t="str">
        <f t="shared" si="0"/>
        <v>Adwick (Doncaster) SC ADWE</v>
      </c>
      <c r="D19" s="94"/>
      <c r="E19" s="94"/>
      <c r="F19" t="s">
        <v>1377</v>
      </c>
      <c r="G19" t="s">
        <v>1378</v>
      </c>
      <c r="H19" t="s">
        <v>1370</v>
      </c>
      <c r="I19" t="s">
        <v>1374</v>
      </c>
      <c r="J19" s="728"/>
    </row>
    <row r="20" spans="1:10" x14ac:dyDescent="0.2">
      <c r="A20" t="s">
        <v>2248</v>
      </c>
      <c r="B20" t="s">
        <v>2249</v>
      </c>
      <c r="C20" s="94" t="str">
        <f t="shared" si="0"/>
        <v>Airdrie and Monkland ASC WAMX</v>
      </c>
      <c r="D20" s="94"/>
      <c r="E20" s="94"/>
      <c r="F20" t="s">
        <v>2905</v>
      </c>
      <c r="G20" t="s">
        <v>2906</v>
      </c>
      <c r="H20" t="s">
        <v>1964</v>
      </c>
      <c r="I20" t="s">
        <v>708</v>
      </c>
      <c r="J20" s="728"/>
    </row>
    <row r="21" spans="1:10" x14ac:dyDescent="0.2">
      <c r="A21" t="s">
        <v>444</v>
      </c>
      <c r="B21" t="s">
        <v>445</v>
      </c>
      <c r="C21" s="94" t="str">
        <f t="shared" si="0"/>
        <v>Aireborough SC AIRE</v>
      </c>
      <c r="D21" s="94"/>
      <c r="E21" s="94"/>
      <c r="F21" t="s">
        <v>1079</v>
      </c>
      <c r="G21" t="s">
        <v>1080</v>
      </c>
      <c r="H21" t="s">
        <v>1081</v>
      </c>
      <c r="I21" t="s">
        <v>1082</v>
      </c>
      <c r="J21" s="728"/>
    </row>
    <row r="22" spans="1:10" x14ac:dyDescent="0.2">
      <c r="A22" t="s">
        <v>1379</v>
      </c>
      <c r="B22" t="s">
        <v>1380</v>
      </c>
      <c r="C22" s="94" t="str">
        <f t="shared" si="0"/>
        <v>Albatross DC ALBS</v>
      </c>
      <c r="D22" s="94"/>
      <c r="E22" s="94"/>
      <c r="F22" t="s">
        <v>439</v>
      </c>
      <c r="G22" t="s">
        <v>440</v>
      </c>
      <c r="H22" t="s">
        <v>441</v>
      </c>
      <c r="I22" t="s">
        <v>311</v>
      </c>
      <c r="J22" s="728"/>
    </row>
    <row r="23" spans="1:10" x14ac:dyDescent="0.2">
      <c r="A23" t="s">
        <v>2251</v>
      </c>
      <c r="B23" t="s">
        <v>2252</v>
      </c>
      <c r="C23" s="94" t="str">
        <f t="shared" si="0"/>
        <v>Alford Otters ASC NAOX</v>
      </c>
      <c r="D23" s="94"/>
      <c r="E23" s="94"/>
      <c r="F23" t="s">
        <v>2248</v>
      </c>
      <c r="G23" t="s">
        <v>2249</v>
      </c>
      <c r="H23" t="s">
        <v>2241</v>
      </c>
      <c r="I23" t="s">
        <v>2250</v>
      </c>
      <c r="J23" s="728"/>
    </row>
    <row r="24" spans="1:10" x14ac:dyDescent="0.2">
      <c r="A24" t="s">
        <v>242</v>
      </c>
      <c r="B24" t="s">
        <v>243</v>
      </c>
      <c r="C24" s="94" t="str">
        <f t="shared" si="0"/>
        <v>Alfreton Swimming Club ALFA</v>
      </c>
      <c r="D24" s="94"/>
      <c r="E24" s="94"/>
      <c r="F24" t="s">
        <v>444</v>
      </c>
      <c r="G24" t="s">
        <v>445</v>
      </c>
      <c r="H24" t="s">
        <v>441</v>
      </c>
      <c r="I24" t="s">
        <v>311</v>
      </c>
      <c r="J24" s="728"/>
    </row>
    <row r="25" spans="1:10" x14ac:dyDescent="0.2">
      <c r="A25" t="s">
        <v>2253</v>
      </c>
      <c r="B25" t="s">
        <v>2254</v>
      </c>
      <c r="C25" s="94" t="str">
        <f t="shared" si="0"/>
        <v>Alloa ASC WAAX</v>
      </c>
      <c r="D25" s="94"/>
      <c r="E25" s="94"/>
      <c r="F25" t="s">
        <v>1379</v>
      </c>
      <c r="G25" t="s">
        <v>1380</v>
      </c>
      <c r="H25" t="s">
        <v>1370</v>
      </c>
      <c r="I25" t="s">
        <v>1381</v>
      </c>
      <c r="J25" s="728"/>
    </row>
    <row r="26" spans="1:10" x14ac:dyDescent="0.2">
      <c r="A26" t="s">
        <v>448</v>
      </c>
      <c r="B26" t="s">
        <v>449</v>
      </c>
      <c r="C26" s="94" t="str">
        <f t="shared" si="0"/>
        <v>Alnwick Dolphin SC ALNE</v>
      </c>
      <c r="D26" s="94"/>
      <c r="E26" s="94"/>
      <c r="F26" t="s">
        <v>1382</v>
      </c>
      <c r="G26" t="s">
        <v>1383</v>
      </c>
      <c r="H26" t="s">
        <v>1370</v>
      </c>
      <c r="I26" t="s">
        <v>1384</v>
      </c>
      <c r="J26" s="728"/>
    </row>
    <row r="27" spans="1:10" x14ac:dyDescent="0.2">
      <c r="A27" t="s">
        <v>1083</v>
      </c>
      <c r="B27" t="s">
        <v>1084</v>
      </c>
      <c r="C27" s="94" t="str">
        <f t="shared" si="0"/>
        <v>Alsager SC ALSN</v>
      </c>
      <c r="D27" s="94"/>
      <c r="E27" s="94"/>
      <c r="F27" t="s">
        <v>2251</v>
      </c>
      <c r="G27" t="s">
        <v>2252</v>
      </c>
      <c r="H27" t="s">
        <v>2241</v>
      </c>
      <c r="I27" t="s">
        <v>2245</v>
      </c>
      <c r="J27" s="728"/>
    </row>
    <row r="28" spans="1:10" x14ac:dyDescent="0.2">
      <c r="A28" t="s">
        <v>1385</v>
      </c>
      <c r="B28" t="s">
        <v>1386</v>
      </c>
      <c r="C28" s="94" t="str">
        <f t="shared" si="0"/>
        <v>Alton &amp; District Swimming Club ALTS</v>
      </c>
      <c r="D28" s="94"/>
      <c r="E28" s="94"/>
      <c r="F28" t="s">
        <v>242</v>
      </c>
      <c r="G28" t="s">
        <v>243</v>
      </c>
      <c r="H28" t="s">
        <v>244</v>
      </c>
      <c r="I28" t="s">
        <v>245</v>
      </c>
      <c r="J28" s="728"/>
    </row>
    <row r="29" spans="1:10" x14ac:dyDescent="0.2">
      <c r="A29" t="s">
        <v>1085</v>
      </c>
      <c r="B29" t="s">
        <v>1086</v>
      </c>
      <c r="C29" s="94" t="str">
        <f t="shared" si="0"/>
        <v>Altrincham SC ALTN</v>
      </c>
      <c r="D29" s="94"/>
      <c r="E29" s="94"/>
      <c r="F29" t="s">
        <v>2253</v>
      </c>
      <c r="G29" t="s">
        <v>2254</v>
      </c>
      <c r="H29" t="s">
        <v>2241</v>
      </c>
      <c r="I29" t="s">
        <v>2250</v>
      </c>
      <c r="J29" s="728"/>
    </row>
    <row r="30" spans="1:10" x14ac:dyDescent="0.2">
      <c r="A30" t="s">
        <v>1387</v>
      </c>
      <c r="B30" t="s">
        <v>1388</v>
      </c>
      <c r="C30" s="94" t="str">
        <f t="shared" si="0"/>
        <v>Amersham SC AMES</v>
      </c>
      <c r="D30" s="94"/>
      <c r="E30" s="94"/>
      <c r="F30" t="s">
        <v>448</v>
      </c>
      <c r="G30" t="s">
        <v>449</v>
      </c>
      <c r="H30" t="s">
        <v>441</v>
      </c>
      <c r="I30" t="s">
        <v>443</v>
      </c>
      <c r="J30" s="728"/>
    </row>
    <row r="31" spans="1:10" x14ac:dyDescent="0.2">
      <c r="A31" t="s">
        <v>2578</v>
      </c>
      <c r="B31" t="s">
        <v>2579</v>
      </c>
      <c r="C31" s="94" t="str">
        <f t="shared" si="0"/>
        <v>Amman Valley AMMY</v>
      </c>
      <c r="D31" s="94"/>
      <c r="E31" s="94"/>
      <c r="F31" t="s">
        <v>1083</v>
      </c>
      <c r="G31" t="s">
        <v>1084</v>
      </c>
      <c r="H31" t="s">
        <v>1081</v>
      </c>
      <c r="I31" t="s">
        <v>710</v>
      </c>
      <c r="J31" s="728"/>
    </row>
    <row r="32" spans="1:10" x14ac:dyDescent="0.2">
      <c r="A32" t="s">
        <v>713</v>
      </c>
      <c r="B32" t="s">
        <v>714</v>
      </c>
      <c r="C32" s="94" t="str">
        <f t="shared" si="0"/>
        <v>Anaconda SC ANCL</v>
      </c>
      <c r="D32" s="94"/>
      <c r="E32" s="94"/>
      <c r="F32" t="s">
        <v>1385</v>
      </c>
      <c r="G32" t="s">
        <v>1386</v>
      </c>
      <c r="H32" t="s">
        <v>1370</v>
      </c>
      <c r="I32" t="s">
        <v>1384</v>
      </c>
      <c r="J32" s="728"/>
    </row>
    <row r="33" spans="1:10" x14ac:dyDescent="0.2">
      <c r="A33" t="s">
        <v>2907</v>
      </c>
      <c r="B33" t="s">
        <v>1389</v>
      </c>
      <c r="C33" s="94" t="str">
        <f t="shared" si="0"/>
        <v>Andover Swimming &amp; WP Club ANDS</v>
      </c>
      <c r="D33" s="94"/>
      <c r="E33" s="94"/>
      <c r="F33" t="s">
        <v>1085</v>
      </c>
      <c r="G33" t="s">
        <v>1086</v>
      </c>
      <c r="H33" t="s">
        <v>1081</v>
      </c>
      <c r="I33" t="s">
        <v>710</v>
      </c>
      <c r="J33" s="728"/>
    </row>
    <row r="34" spans="1:10" x14ac:dyDescent="0.2">
      <c r="A34" t="s">
        <v>3071</v>
      </c>
      <c r="B34" t="s">
        <v>3072</v>
      </c>
      <c r="C34" s="94" t="str">
        <f t="shared" si="0"/>
        <v>Annan ASC WANX</v>
      </c>
      <c r="D34" s="94"/>
      <c r="E34" s="94"/>
      <c r="F34" t="s">
        <v>1387</v>
      </c>
      <c r="G34" t="s">
        <v>1388</v>
      </c>
      <c r="H34" t="s">
        <v>1370</v>
      </c>
      <c r="I34" t="s">
        <v>1381</v>
      </c>
      <c r="J34" s="728"/>
    </row>
    <row r="35" spans="1:10" x14ac:dyDescent="0.2">
      <c r="A35" t="s">
        <v>1087</v>
      </c>
      <c r="B35" t="s">
        <v>1088</v>
      </c>
      <c r="C35" s="94" t="str">
        <f t="shared" si="0"/>
        <v>Appleby APPN</v>
      </c>
      <c r="D35" s="94"/>
      <c r="E35" s="94"/>
      <c r="F35" t="s">
        <v>2578</v>
      </c>
      <c r="G35" t="s">
        <v>2579</v>
      </c>
      <c r="H35" t="s">
        <v>2566</v>
      </c>
      <c r="I35" t="s">
        <v>2567</v>
      </c>
      <c r="J35" s="728"/>
    </row>
    <row r="36" spans="1:10" x14ac:dyDescent="0.2">
      <c r="A36" t="s">
        <v>450</v>
      </c>
      <c r="B36" t="s">
        <v>451</v>
      </c>
      <c r="C36" s="94" t="str">
        <f t="shared" si="0"/>
        <v>Appleby Frodingham SC APPE</v>
      </c>
      <c r="D36" s="94"/>
      <c r="E36" s="94"/>
      <c r="F36" t="s">
        <v>713</v>
      </c>
      <c r="G36" t="s">
        <v>714</v>
      </c>
      <c r="H36" t="s">
        <v>711</v>
      </c>
      <c r="I36" t="s">
        <v>715</v>
      </c>
      <c r="J36" s="728"/>
    </row>
    <row r="37" spans="1:10" x14ac:dyDescent="0.2">
      <c r="A37" t="s">
        <v>1390</v>
      </c>
      <c r="B37" t="s">
        <v>1391</v>
      </c>
      <c r="C37" s="94" t="str">
        <f t="shared" si="0"/>
        <v>Applemore and Waterside SC APWS</v>
      </c>
      <c r="D37" s="94"/>
      <c r="E37" s="94"/>
      <c r="F37" t="s">
        <v>2907</v>
      </c>
      <c r="G37" t="s">
        <v>1389</v>
      </c>
      <c r="H37" t="s">
        <v>1370</v>
      </c>
      <c r="I37" t="s">
        <v>1384</v>
      </c>
      <c r="J37" s="728"/>
    </row>
    <row r="38" spans="1:10" ht="12.4" customHeight="1" x14ac:dyDescent="0.2">
      <c r="A38" t="s">
        <v>2908</v>
      </c>
      <c r="B38" t="s">
        <v>442</v>
      </c>
      <c r="C38" s="94" t="str">
        <f t="shared" si="0"/>
        <v>Aqua Force Swimming Academy Hartlepool AFHE</v>
      </c>
      <c r="D38" s="94"/>
      <c r="E38" s="94"/>
      <c r="F38" t="s">
        <v>3071</v>
      </c>
      <c r="G38" t="s">
        <v>3072</v>
      </c>
      <c r="H38" t="s">
        <v>2241</v>
      </c>
      <c r="I38" t="s">
        <v>2250</v>
      </c>
      <c r="J38" s="728"/>
    </row>
    <row r="39" spans="1:10" ht="12.4" customHeight="1" x14ac:dyDescent="0.2">
      <c r="A39" t="s">
        <v>1392</v>
      </c>
      <c r="B39" t="s">
        <v>1393</v>
      </c>
      <c r="C39" s="94" t="str">
        <f t="shared" si="0"/>
        <v>Aqua Swimming Club (Sevenoaks) AQSS</v>
      </c>
      <c r="D39" s="94"/>
      <c r="E39" s="94"/>
      <c r="F39" t="s">
        <v>1087</v>
      </c>
      <c r="G39" t="s">
        <v>1088</v>
      </c>
      <c r="H39" t="s">
        <v>1081</v>
      </c>
      <c r="I39" t="s">
        <v>709</v>
      </c>
      <c r="J39" s="728"/>
    </row>
    <row r="40" spans="1:10" ht="12.4" customHeight="1" x14ac:dyDescent="0.2">
      <c r="A40" t="s">
        <v>1089</v>
      </c>
      <c r="B40" t="s">
        <v>1090</v>
      </c>
      <c r="C40" s="94" t="str">
        <f t="shared" si="0"/>
        <v>Aquabears Of Rochdale SC ROCN</v>
      </c>
      <c r="D40" s="94"/>
      <c r="E40" s="94"/>
      <c r="F40" t="s">
        <v>450</v>
      </c>
      <c r="G40" t="s">
        <v>451</v>
      </c>
      <c r="H40" t="s">
        <v>441</v>
      </c>
      <c r="I40" t="s">
        <v>311</v>
      </c>
      <c r="J40" s="728"/>
    </row>
    <row r="41" spans="1:10" x14ac:dyDescent="0.2">
      <c r="A41" t="s">
        <v>446</v>
      </c>
      <c r="B41" t="s">
        <v>447</v>
      </c>
      <c r="C41" s="94" t="str">
        <f t="shared" si="0"/>
        <v>AquaJets Newcastle SC AJNE</v>
      </c>
      <c r="D41" s="94"/>
      <c r="E41" s="94"/>
      <c r="F41" t="s">
        <v>1390</v>
      </c>
      <c r="G41" t="s">
        <v>1391</v>
      </c>
      <c r="H41" t="s">
        <v>1370</v>
      </c>
      <c r="I41" t="s">
        <v>1384</v>
      </c>
      <c r="J41" s="728"/>
    </row>
    <row r="42" spans="1:10" x14ac:dyDescent="0.2">
      <c r="A42" t="s">
        <v>1716</v>
      </c>
      <c r="B42" t="s">
        <v>1717</v>
      </c>
      <c r="C42" s="94" t="str">
        <f t="shared" si="0"/>
        <v>Aqualina Synchro Club AQUT</v>
      </c>
      <c r="D42" s="94"/>
      <c r="E42" s="94"/>
      <c r="F42" t="s">
        <v>2908</v>
      </c>
      <c r="G42" t="s">
        <v>442</v>
      </c>
      <c r="H42" t="s">
        <v>441</v>
      </c>
      <c r="I42" t="s">
        <v>443</v>
      </c>
      <c r="J42" s="728"/>
    </row>
    <row r="43" spans="1:10" x14ac:dyDescent="0.2">
      <c r="A43" t="s">
        <v>2255</v>
      </c>
      <c r="B43" t="s">
        <v>2256</v>
      </c>
      <c r="C43" s="94" t="str">
        <f t="shared" si="0"/>
        <v>Aquanauts Livingston ASC EANX</v>
      </c>
      <c r="D43" s="94"/>
      <c r="E43" s="94"/>
      <c r="F43" t="s">
        <v>1392</v>
      </c>
      <c r="G43" t="s">
        <v>1393</v>
      </c>
      <c r="H43" t="s">
        <v>1370</v>
      </c>
      <c r="I43" t="s">
        <v>728</v>
      </c>
      <c r="J43" s="728"/>
    </row>
    <row r="44" spans="1:10" x14ac:dyDescent="0.2">
      <c r="A44" t="s">
        <v>3188</v>
      </c>
      <c r="B44" t="s">
        <v>716</v>
      </c>
      <c r="C44" s="94" t="str">
        <f t="shared" si="0"/>
        <v>Aquavision North London Swim Club AQNL</v>
      </c>
      <c r="D44" s="94"/>
      <c r="E44" s="94"/>
      <c r="F44" t="s">
        <v>1089</v>
      </c>
      <c r="G44" t="s">
        <v>1090</v>
      </c>
      <c r="H44" t="s">
        <v>1081</v>
      </c>
      <c r="I44" t="s">
        <v>1082</v>
      </c>
      <c r="J44" s="728"/>
    </row>
    <row r="45" spans="1:10" x14ac:dyDescent="0.2">
      <c r="A45" t="s">
        <v>1394</v>
      </c>
      <c r="B45" t="s">
        <v>1395</v>
      </c>
      <c r="C45" s="94" t="str">
        <f t="shared" si="0"/>
        <v>Ardingly SC ARDS</v>
      </c>
      <c r="D45" s="94"/>
      <c r="E45" s="94"/>
      <c r="F45" t="s">
        <v>446</v>
      </c>
      <c r="G45" t="s">
        <v>447</v>
      </c>
      <c r="H45" t="s">
        <v>441</v>
      </c>
      <c r="I45" t="s">
        <v>443</v>
      </c>
      <c r="J45" s="728"/>
    </row>
    <row r="46" spans="1:10" x14ac:dyDescent="0.2">
      <c r="A46" t="s">
        <v>3073</v>
      </c>
      <c r="B46" t="s">
        <v>2580</v>
      </c>
      <c r="C46" s="94" t="str">
        <f t="shared" si="0"/>
        <v>Arfon ARFY</v>
      </c>
      <c r="D46" s="94"/>
      <c r="E46" s="94"/>
      <c r="F46" t="s">
        <v>1716</v>
      </c>
      <c r="G46" t="s">
        <v>1717</v>
      </c>
      <c r="H46" t="s">
        <v>1718</v>
      </c>
      <c r="I46" t="s">
        <v>1719</v>
      </c>
      <c r="J46" s="728"/>
    </row>
    <row r="47" spans="1:10" x14ac:dyDescent="0.2">
      <c r="A47" t="s">
        <v>2909</v>
      </c>
      <c r="B47" t="s">
        <v>2910</v>
      </c>
      <c r="C47" s="94" t="str">
        <f t="shared" si="0"/>
        <v>Argyll &amp; Clyde Swim Team UACX</v>
      </c>
      <c r="D47" s="94"/>
      <c r="E47" s="94"/>
      <c r="F47" t="s">
        <v>2255</v>
      </c>
      <c r="G47" t="s">
        <v>2256</v>
      </c>
      <c r="H47" t="s">
        <v>2241</v>
      </c>
      <c r="I47" t="s">
        <v>2242</v>
      </c>
      <c r="J47" s="728"/>
    </row>
    <row r="48" spans="1:10" x14ac:dyDescent="0.2">
      <c r="A48" t="s">
        <v>2257</v>
      </c>
      <c r="B48" t="s">
        <v>2258</v>
      </c>
      <c r="C48" s="94" t="str">
        <f t="shared" si="0"/>
        <v>Armadale Barracudas ASC EABX</v>
      </c>
      <c r="D48" s="94"/>
      <c r="E48" s="94"/>
      <c r="F48" t="s">
        <v>3188</v>
      </c>
      <c r="G48" t="s">
        <v>716</v>
      </c>
      <c r="H48" t="s">
        <v>711</v>
      </c>
      <c r="I48" t="s">
        <v>715</v>
      </c>
      <c r="J48" s="728"/>
    </row>
    <row r="49" spans="1:10" x14ac:dyDescent="0.2">
      <c r="A49" t="s">
        <v>452</v>
      </c>
      <c r="B49" t="s">
        <v>453</v>
      </c>
      <c r="C49" s="94" t="str">
        <f t="shared" si="0"/>
        <v>Armthorpe &amp; District SC ARME</v>
      </c>
      <c r="D49" s="94"/>
      <c r="E49" s="94"/>
      <c r="F49" t="s">
        <v>1394</v>
      </c>
      <c r="G49" t="s">
        <v>1395</v>
      </c>
      <c r="H49" t="s">
        <v>1370</v>
      </c>
      <c r="I49" t="s">
        <v>1371</v>
      </c>
      <c r="J49" s="728"/>
    </row>
    <row r="50" spans="1:10" x14ac:dyDescent="0.2">
      <c r="A50" t="s">
        <v>246</v>
      </c>
      <c r="B50" t="s">
        <v>247</v>
      </c>
      <c r="C50" s="94" t="str">
        <f t="shared" si="0"/>
        <v>Arnold SC ARNA</v>
      </c>
      <c r="D50" s="94"/>
      <c r="E50" s="94"/>
      <c r="F50" t="s">
        <v>3073</v>
      </c>
      <c r="G50" t="s">
        <v>2580</v>
      </c>
      <c r="H50" t="s">
        <v>2566</v>
      </c>
      <c r="I50" t="s">
        <v>2574</v>
      </c>
      <c r="J50" s="728"/>
    </row>
    <row r="51" spans="1:10" ht="12.4" customHeight="1" x14ac:dyDescent="0.2">
      <c r="A51" t="s">
        <v>1362</v>
      </c>
      <c r="B51" t="s">
        <v>1363</v>
      </c>
      <c r="C51" s="94" t="str">
        <f t="shared" si="0"/>
        <v>ASA Live Test Club TESQ</v>
      </c>
      <c r="D51" s="94"/>
      <c r="E51" s="94"/>
      <c r="F51" t="s">
        <v>2909</v>
      </c>
      <c r="G51" t="s">
        <v>2910</v>
      </c>
      <c r="H51" t="s">
        <v>2241</v>
      </c>
      <c r="I51" t="s">
        <v>2263</v>
      </c>
      <c r="J51" s="728"/>
    </row>
    <row r="52" spans="1:10" ht="12.4" customHeight="1" x14ac:dyDescent="0.2">
      <c r="A52" t="s">
        <v>3074</v>
      </c>
      <c r="B52" t="s">
        <v>3075</v>
      </c>
      <c r="C52" s="94" t="str">
        <f t="shared" si="0"/>
        <v>Asa Temporary cat 2 club ATEA</v>
      </c>
      <c r="D52" s="94"/>
      <c r="E52" s="94"/>
      <c r="F52" t="s">
        <v>2257</v>
      </c>
      <c r="G52" t="s">
        <v>2258</v>
      </c>
      <c r="H52" t="s">
        <v>2241</v>
      </c>
      <c r="I52" t="s">
        <v>2242</v>
      </c>
      <c r="J52" s="728"/>
    </row>
    <row r="53" spans="1:10" ht="12.4" customHeight="1" x14ac:dyDescent="0.2">
      <c r="A53" t="s">
        <v>249</v>
      </c>
      <c r="B53" t="s">
        <v>250</v>
      </c>
      <c r="C53" s="94" t="str">
        <f t="shared" si="0"/>
        <v>Ashbourne &amp; District SC ASHA</v>
      </c>
      <c r="D53" s="94"/>
      <c r="E53" s="94"/>
      <c r="F53" t="s">
        <v>452</v>
      </c>
      <c r="G53" t="s">
        <v>453</v>
      </c>
      <c r="H53" t="s">
        <v>441</v>
      </c>
      <c r="I53" t="s">
        <v>311</v>
      </c>
      <c r="J53" s="728"/>
    </row>
    <row r="54" spans="1:10" x14ac:dyDescent="0.2">
      <c r="A54" t="s">
        <v>3076</v>
      </c>
      <c r="B54" t="s">
        <v>3077</v>
      </c>
      <c r="C54" s="94" t="str">
        <f t="shared" si="0"/>
        <v>Ashford School ASFS</v>
      </c>
      <c r="D54" s="94"/>
      <c r="E54" s="94"/>
      <c r="F54" t="s">
        <v>246</v>
      </c>
      <c r="G54" t="s">
        <v>247</v>
      </c>
      <c r="H54" t="s">
        <v>244</v>
      </c>
      <c r="I54" t="s">
        <v>248</v>
      </c>
      <c r="J54" s="728"/>
    </row>
    <row r="55" spans="1:10" x14ac:dyDescent="0.2">
      <c r="A55" t="s">
        <v>1396</v>
      </c>
      <c r="B55" t="s">
        <v>1397</v>
      </c>
      <c r="C55" s="94" t="str">
        <f t="shared" si="0"/>
        <v>Ashford Town SC ASHS</v>
      </c>
      <c r="D55" s="94"/>
      <c r="E55" s="94"/>
      <c r="F55" t="s">
        <v>1362</v>
      </c>
      <c r="G55" t="s">
        <v>1363</v>
      </c>
      <c r="H55" t="s">
        <v>1364</v>
      </c>
      <c r="I55" t="s">
        <v>372</v>
      </c>
      <c r="J55" s="728"/>
    </row>
    <row r="56" spans="1:10" x14ac:dyDescent="0.2">
      <c r="A56" t="s">
        <v>454</v>
      </c>
      <c r="B56" t="s">
        <v>455</v>
      </c>
      <c r="C56" s="94" t="str">
        <f t="shared" si="0"/>
        <v>Ashington SC ASHE</v>
      </c>
      <c r="D56" s="94"/>
      <c r="E56" s="94"/>
      <c r="F56" t="s">
        <v>3074</v>
      </c>
      <c r="G56" t="s">
        <v>3075</v>
      </c>
      <c r="H56" t="s">
        <v>244</v>
      </c>
      <c r="I56" t="s">
        <v>262</v>
      </c>
      <c r="J56" s="728"/>
    </row>
    <row r="57" spans="1:10" x14ac:dyDescent="0.2">
      <c r="A57" t="s">
        <v>1091</v>
      </c>
      <c r="B57" t="s">
        <v>1092</v>
      </c>
      <c r="C57" s="94" t="str">
        <f t="shared" si="0"/>
        <v>Ashton Central SC ASHN</v>
      </c>
      <c r="D57" s="94"/>
      <c r="E57" s="94"/>
      <c r="F57" t="s">
        <v>249</v>
      </c>
      <c r="G57" t="s">
        <v>250</v>
      </c>
      <c r="H57" t="s">
        <v>244</v>
      </c>
      <c r="I57" t="s">
        <v>245</v>
      </c>
      <c r="J57" s="728"/>
    </row>
    <row r="58" spans="1:10" x14ac:dyDescent="0.2">
      <c r="A58" t="s">
        <v>1093</v>
      </c>
      <c r="B58" t="s">
        <v>1094</v>
      </c>
      <c r="C58" s="94" t="str">
        <f t="shared" si="0"/>
        <v>Ashton-Under-Lyne SC AULN</v>
      </c>
      <c r="D58" s="94"/>
      <c r="E58" s="94"/>
      <c r="F58" t="s">
        <v>3076</v>
      </c>
      <c r="G58" t="s">
        <v>3077</v>
      </c>
      <c r="H58" t="s">
        <v>1370</v>
      </c>
      <c r="I58" t="s">
        <v>728</v>
      </c>
      <c r="J58" s="728"/>
    </row>
    <row r="59" spans="1:10" x14ac:dyDescent="0.2">
      <c r="A59" t="s">
        <v>2911</v>
      </c>
      <c r="B59" t="s">
        <v>2912</v>
      </c>
      <c r="C59" s="94" t="str">
        <f t="shared" si="0"/>
        <v>ASKA (Chester) Swimming Club ASKN</v>
      </c>
      <c r="D59" s="94"/>
      <c r="E59" s="94"/>
      <c r="F59" t="s">
        <v>1396</v>
      </c>
      <c r="G59" t="s">
        <v>1397</v>
      </c>
      <c r="H59" t="s">
        <v>1370</v>
      </c>
      <c r="I59" t="s">
        <v>728</v>
      </c>
      <c r="J59" s="728"/>
    </row>
    <row r="60" spans="1:10" x14ac:dyDescent="0.2">
      <c r="A60" t="s">
        <v>456</v>
      </c>
      <c r="B60" t="s">
        <v>457</v>
      </c>
      <c r="C60" s="94" t="str">
        <f t="shared" si="0"/>
        <v>Askern Spa ASC SPAE</v>
      </c>
      <c r="D60" s="94"/>
      <c r="E60" s="94"/>
      <c r="F60" t="s">
        <v>454</v>
      </c>
      <c r="G60" t="s">
        <v>455</v>
      </c>
      <c r="H60" t="s">
        <v>441</v>
      </c>
      <c r="I60" t="s">
        <v>443</v>
      </c>
      <c r="J60" s="728"/>
    </row>
    <row r="61" spans="1:10" x14ac:dyDescent="0.2">
      <c r="A61" t="s">
        <v>915</v>
      </c>
      <c r="B61" t="s">
        <v>916</v>
      </c>
      <c r="C61" s="94" t="str">
        <f t="shared" si="0"/>
        <v>Aston (Birmingham) SC ASTM</v>
      </c>
      <c r="D61" s="94"/>
      <c r="E61" s="94"/>
      <c r="F61" t="s">
        <v>1091</v>
      </c>
      <c r="G61" t="s">
        <v>1092</v>
      </c>
      <c r="H61" t="s">
        <v>1081</v>
      </c>
      <c r="I61" t="s">
        <v>1082</v>
      </c>
      <c r="J61" s="728"/>
    </row>
    <row r="62" spans="1:10" x14ac:dyDescent="0.2">
      <c r="A62" t="s">
        <v>1095</v>
      </c>
      <c r="B62" t="s">
        <v>1096</v>
      </c>
      <c r="C62" s="94" t="str">
        <f t="shared" si="0"/>
        <v>Atherton and Leigh ASC ATHN</v>
      </c>
      <c r="D62" s="94"/>
      <c r="E62" s="94"/>
      <c r="F62" t="s">
        <v>1093</v>
      </c>
      <c r="G62" t="s">
        <v>1094</v>
      </c>
      <c r="H62" t="s">
        <v>1081</v>
      </c>
      <c r="I62" t="s">
        <v>1082</v>
      </c>
      <c r="J62" s="728"/>
    </row>
    <row r="63" spans="1:10" ht="12.4" customHeight="1" x14ac:dyDescent="0.2">
      <c r="A63" t="s">
        <v>1398</v>
      </c>
      <c r="B63" t="s">
        <v>1399</v>
      </c>
      <c r="C63" s="94" t="str">
        <f t="shared" si="0"/>
        <v>Atlantis Amateur SC ATLS</v>
      </c>
      <c r="D63" s="94"/>
      <c r="E63" s="94"/>
      <c r="F63" t="s">
        <v>2911</v>
      </c>
      <c r="G63" t="s">
        <v>2912</v>
      </c>
      <c r="H63" t="s">
        <v>1081</v>
      </c>
      <c r="I63" t="s">
        <v>710</v>
      </c>
      <c r="J63" s="728"/>
    </row>
    <row r="64" spans="1:10" ht="12.4" customHeight="1" x14ac:dyDescent="0.2">
      <c r="A64" t="s">
        <v>717</v>
      </c>
      <c r="B64" t="s">
        <v>718</v>
      </c>
      <c r="C64" s="94" t="str">
        <f t="shared" si="0"/>
        <v>Avondale SC AVOL</v>
      </c>
      <c r="D64" s="94"/>
      <c r="E64" s="94"/>
      <c r="F64" t="s">
        <v>456</v>
      </c>
      <c r="G64" t="s">
        <v>457</v>
      </c>
      <c r="H64" t="s">
        <v>441</v>
      </c>
      <c r="I64" t="s">
        <v>311</v>
      </c>
      <c r="J64" s="728"/>
    </row>
    <row r="65" spans="1:10" ht="12.4" customHeight="1" x14ac:dyDescent="0.2">
      <c r="A65" t="s">
        <v>1400</v>
      </c>
      <c r="B65" t="s">
        <v>1401</v>
      </c>
      <c r="C65" s="94" t="str">
        <f t="shared" si="0"/>
        <v>Aylesbury &amp; District SC AYBS</v>
      </c>
      <c r="D65" s="94"/>
      <c r="E65" s="94"/>
      <c r="F65" t="s">
        <v>915</v>
      </c>
      <c r="G65" t="s">
        <v>916</v>
      </c>
      <c r="H65" t="s">
        <v>95</v>
      </c>
      <c r="I65" t="s">
        <v>372</v>
      </c>
      <c r="J65" s="728"/>
    </row>
    <row r="66" spans="1:10" x14ac:dyDescent="0.2">
      <c r="A66" t="s">
        <v>2259</v>
      </c>
      <c r="B66" t="s">
        <v>2260</v>
      </c>
      <c r="C66" s="94" t="str">
        <f t="shared" si="0"/>
        <v>Ayr Diving Club WARX</v>
      </c>
      <c r="D66" s="94"/>
      <c r="E66" s="94"/>
      <c r="F66" t="s">
        <v>1095</v>
      </c>
      <c r="G66" t="s">
        <v>1096</v>
      </c>
      <c r="H66" t="s">
        <v>1081</v>
      </c>
      <c r="I66" t="s">
        <v>1082</v>
      </c>
      <c r="J66" s="728"/>
    </row>
    <row r="67" spans="1:10" x14ac:dyDescent="0.2">
      <c r="A67" t="s">
        <v>1967</v>
      </c>
      <c r="B67" t="s">
        <v>1968</v>
      </c>
      <c r="C67" s="94" t="str">
        <f t="shared" si="0"/>
        <v>Backwell SC BACW</v>
      </c>
      <c r="D67" s="94"/>
      <c r="E67" s="94"/>
      <c r="F67" t="s">
        <v>1398</v>
      </c>
      <c r="G67" t="s">
        <v>1399</v>
      </c>
      <c r="H67" t="s">
        <v>1370</v>
      </c>
      <c r="I67" t="s">
        <v>1371</v>
      </c>
      <c r="J67" s="728"/>
    </row>
    <row r="68" spans="1:10" x14ac:dyDescent="0.2">
      <c r="A68" t="s">
        <v>2264</v>
      </c>
      <c r="B68" t="s">
        <v>2265</v>
      </c>
      <c r="C68" s="94" t="str">
        <f t="shared" si="0"/>
        <v>Balfron Barracudas WBBX</v>
      </c>
      <c r="D68" s="94"/>
      <c r="E68" s="94"/>
      <c r="F68" t="s">
        <v>717</v>
      </c>
      <c r="G68" t="s">
        <v>718</v>
      </c>
      <c r="H68" t="s">
        <v>711</v>
      </c>
      <c r="I68" t="s">
        <v>712</v>
      </c>
      <c r="J68" s="728"/>
    </row>
    <row r="69" spans="1:10" x14ac:dyDescent="0.2">
      <c r="A69" t="s">
        <v>1402</v>
      </c>
      <c r="B69" t="s">
        <v>1403</v>
      </c>
      <c r="C69" s="94" t="str">
        <f t="shared" ref="C69:C132" si="1">CONCATENATE(A69," ",B69)</f>
        <v>Banbury SC BANS</v>
      </c>
      <c r="D69" s="94"/>
      <c r="E69" s="94"/>
      <c r="F69" t="s">
        <v>1400</v>
      </c>
      <c r="G69" t="s">
        <v>1401</v>
      </c>
      <c r="H69" t="s">
        <v>1370</v>
      </c>
      <c r="I69" t="s">
        <v>1374</v>
      </c>
      <c r="J69" s="728"/>
    </row>
    <row r="70" spans="1:10" x14ac:dyDescent="0.2">
      <c r="A70" t="s">
        <v>2266</v>
      </c>
      <c r="B70" t="s">
        <v>2267</v>
      </c>
      <c r="C70" s="94" t="str">
        <f t="shared" si="1"/>
        <v>Banchory Beavers ASC NBBX</v>
      </c>
      <c r="D70" s="94"/>
      <c r="E70" s="94"/>
      <c r="F70" t="s">
        <v>2259</v>
      </c>
      <c r="G70" t="s">
        <v>2260</v>
      </c>
      <c r="H70" t="s">
        <v>2241</v>
      </c>
      <c r="I70" t="s">
        <v>2250</v>
      </c>
      <c r="J70" s="728"/>
    </row>
    <row r="71" spans="1:10" x14ac:dyDescent="0.2">
      <c r="A71" t="s">
        <v>3078</v>
      </c>
      <c r="B71" t="s">
        <v>3079</v>
      </c>
      <c r="C71" s="94" t="str">
        <f t="shared" si="1"/>
        <v>Banff and Buchan Masters NBMX</v>
      </c>
      <c r="D71" s="94"/>
      <c r="E71" s="94"/>
      <c r="F71" t="s">
        <v>1967</v>
      </c>
      <c r="G71" t="s">
        <v>1968</v>
      </c>
      <c r="H71" t="s">
        <v>1964</v>
      </c>
      <c r="I71" t="s">
        <v>708</v>
      </c>
      <c r="J71" s="728"/>
    </row>
    <row r="72" spans="1:10" x14ac:dyDescent="0.2">
      <c r="A72" t="s">
        <v>2581</v>
      </c>
      <c r="B72" t="s">
        <v>2582</v>
      </c>
      <c r="C72" s="94" t="str">
        <f t="shared" si="1"/>
        <v>Bangor Bilidowcars Diving Club BBDY</v>
      </c>
      <c r="D72" s="94"/>
      <c r="E72" s="94"/>
      <c r="F72" t="s">
        <v>2264</v>
      </c>
      <c r="G72" t="s">
        <v>2265</v>
      </c>
      <c r="H72" t="s">
        <v>2241</v>
      </c>
      <c r="I72" t="s">
        <v>2250</v>
      </c>
      <c r="J72" s="728"/>
    </row>
    <row r="73" spans="1:10" x14ac:dyDescent="0.2">
      <c r="A73" t="s">
        <v>2913</v>
      </c>
      <c r="B73" t="s">
        <v>3080</v>
      </c>
      <c r="C73" s="94" t="str">
        <f t="shared" si="1"/>
        <v>Barking &amp; Dagenham Aquatics Club BACL</v>
      </c>
      <c r="D73" s="94"/>
      <c r="E73" s="94"/>
      <c r="F73" t="s">
        <v>1402</v>
      </c>
      <c r="G73" t="s">
        <v>1403</v>
      </c>
      <c r="H73" t="s">
        <v>1370</v>
      </c>
      <c r="I73" t="s">
        <v>1374</v>
      </c>
      <c r="J73" s="728"/>
    </row>
    <row r="74" spans="1:10" x14ac:dyDescent="0.2">
      <c r="A74" t="s">
        <v>720</v>
      </c>
      <c r="B74" t="s">
        <v>721</v>
      </c>
      <c r="C74" s="94" t="str">
        <f t="shared" si="1"/>
        <v>Barnes SC SPAL</v>
      </c>
      <c r="D74" s="94"/>
      <c r="E74" s="94"/>
      <c r="F74" t="s">
        <v>2266</v>
      </c>
      <c r="G74" t="s">
        <v>2267</v>
      </c>
      <c r="H74" t="s">
        <v>2241</v>
      </c>
      <c r="I74" t="s">
        <v>2245</v>
      </c>
      <c r="J74" s="728"/>
    </row>
    <row r="75" spans="1:10" x14ac:dyDescent="0.2">
      <c r="A75" t="s">
        <v>724</v>
      </c>
      <c r="B75" t="s">
        <v>725</v>
      </c>
      <c r="C75" s="94" t="str">
        <f t="shared" si="1"/>
        <v>Barnet Copthall SC BANL</v>
      </c>
      <c r="D75" s="94"/>
      <c r="E75" s="94"/>
      <c r="F75" t="s">
        <v>3078</v>
      </c>
      <c r="G75" t="s">
        <v>3079</v>
      </c>
      <c r="H75" t="s">
        <v>2241</v>
      </c>
      <c r="I75" t="s">
        <v>2245</v>
      </c>
      <c r="J75" s="728"/>
    </row>
    <row r="76" spans="1:10" x14ac:dyDescent="0.2">
      <c r="A76" t="s">
        <v>722</v>
      </c>
      <c r="B76" t="s">
        <v>723</v>
      </c>
      <c r="C76" s="94" t="str">
        <f t="shared" si="1"/>
        <v>Barnet SC BNTL</v>
      </c>
      <c r="D76" s="94"/>
      <c r="E76" s="94"/>
      <c r="F76" t="s">
        <v>2581</v>
      </c>
      <c r="G76" t="s">
        <v>2582</v>
      </c>
      <c r="H76" t="s">
        <v>2566</v>
      </c>
      <c r="I76" t="s">
        <v>2574</v>
      </c>
      <c r="J76" s="728"/>
    </row>
    <row r="77" spans="1:10" x14ac:dyDescent="0.2">
      <c r="A77" t="s">
        <v>3081</v>
      </c>
      <c r="B77" t="s">
        <v>3082</v>
      </c>
      <c r="C77" s="94" t="str">
        <f t="shared" si="1"/>
        <v>Barnet Water Polo Club BWCL</v>
      </c>
      <c r="D77" s="94"/>
      <c r="E77" s="94"/>
      <c r="F77" t="s">
        <v>2913</v>
      </c>
      <c r="G77" t="s">
        <v>3080</v>
      </c>
      <c r="H77" t="s">
        <v>711</v>
      </c>
      <c r="I77" t="s">
        <v>719</v>
      </c>
      <c r="J77" s="728"/>
    </row>
    <row r="78" spans="1:10" x14ac:dyDescent="0.2">
      <c r="A78" t="s">
        <v>458</v>
      </c>
      <c r="B78" t="s">
        <v>459</v>
      </c>
      <c r="C78" s="94" t="str">
        <f t="shared" si="1"/>
        <v>Barnsley SC BARE</v>
      </c>
      <c r="D78" s="94"/>
      <c r="E78" s="94"/>
      <c r="F78" t="s">
        <v>720</v>
      </c>
      <c r="G78" t="s">
        <v>721</v>
      </c>
      <c r="H78" t="s">
        <v>711</v>
      </c>
      <c r="I78" t="s">
        <v>712</v>
      </c>
      <c r="J78" s="728"/>
    </row>
    <row r="79" spans="1:10" x14ac:dyDescent="0.2">
      <c r="A79" t="s">
        <v>1969</v>
      </c>
      <c r="B79" t="s">
        <v>1970</v>
      </c>
      <c r="C79" s="94" t="str">
        <f t="shared" si="1"/>
        <v>Barnstaple SC BARW</v>
      </c>
      <c r="D79" s="94"/>
      <c r="E79" s="94"/>
      <c r="F79" t="s">
        <v>724</v>
      </c>
      <c r="G79" t="s">
        <v>725</v>
      </c>
      <c r="H79" t="s">
        <v>711</v>
      </c>
      <c r="I79" t="s">
        <v>715</v>
      </c>
      <c r="J79" s="728"/>
    </row>
    <row r="80" spans="1:10" x14ac:dyDescent="0.2">
      <c r="A80" t="s">
        <v>1097</v>
      </c>
      <c r="B80" t="s">
        <v>1098</v>
      </c>
      <c r="C80" s="94" t="str">
        <f t="shared" si="1"/>
        <v>Barrow ASC BARN</v>
      </c>
      <c r="D80" s="94"/>
      <c r="E80" s="94"/>
      <c r="F80" t="s">
        <v>722</v>
      </c>
      <c r="G80" t="s">
        <v>723</v>
      </c>
      <c r="H80" t="s">
        <v>711</v>
      </c>
      <c r="I80" t="s">
        <v>715</v>
      </c>
      <c r="J80" s="728"/>
    </row>
    <row r="81" spans="1:10" x14ac:dyDescent="0.2">
      <c r="A81" t="s">
        <v>1099</v>
      </c>
      <c r="B81" t="s">
        <v>1100</v>
      </c>
      <c r="C81" s="94" t="str">
        <f t="shared" si="1"/>
        <v>Barrow Long Distance SC BLON</v>
      </c>
      <c r="D81" s="1775"/>
      <c r="E81" s="1775"/>
      <c r="F81" t="s">
        <v>3081</v>
      </c>
      <c r="G81" t="s">
        <v>3082</v>
      </c>
      <c r="H81" t="s">
        <v>711</v>
      </c>
      <c r="I81" t="s">
        <v>715</v>
      </c>
      <c r="J81" s="728"/>
    </row>
    <row r="82" spans="1:10" x14ac:dyDescent="0.2">
      <c r="A82" t="s">
        <v>2583</v>
      </c>
      <c r="B82" t="s">
        <v>2584</v>
      </c>
      <c r="C82" s="94" t="str">
        <f t="shared" si="1"/>
        <v>Barry BARY</v>
      </c>
      <c r="D82" s="1775"/>
      <c r="E82" s="1775"/>
      <c r="F82" t="s">
        <v>458</v>
      </c>
      <c r="G82" t="s">
        <v>459</v>
      </c>
      <c r="H82" t="s">
        <v>441</v>
      </c>
      <c r="I82" t="s">
        <v>311</v>
      </c>
      <c r="J82" s="728"/>
    </row>
    <row r="83" spans="1:10" x14ac:dyDescent="0.2">
      <c r="A83" t="s">
        <v>1720</v>
      </c>
      <c r="B83" t="s">
        <v>1721</v>
      </c>
      <c r="C83" s="94" t="str">
        <f t="shared" si="1"/>
        <v>Basildon and Phoenix SC BAST</v>
      </c>
      <c r="D83" s="1775"/>
      <c r="E83" s="1775"/>
      <c r="F83" t="s">
        <v>1969</v>
      </c>
      <c r="G83" t="s">
        <v>1970</v>
      </c>
      <c r="H83" t="s">
        <v>1964</v>
      </c>
      <c r="I83" t="s">
        <v>1971</v>
      </c>
      <c r="J83" s="728"/>
    </row>
    <row r="84" spans="1:10" x14ac:dyDescent="0.2">
      <c r="A84" t="s">
        <v>2914</v>
      </c>
      <c r="B84" t="s">
        <v>1404</v>
      </c>
      <c r="C84" s="94" t="str">
        <f t="shared" si="1"/>
        <v>Basingstoke Bluefins SC BBFS</v>
      </c>
      <c r="D84" s="1775"/>
      <c r="E84" s="1775"/>
      <c r="F84" t="s">
        <v>1097</v>
      </c>
      <c r="G84" t="s">
        <v>1098</v>
      </c>
      <c r="H84" t="s">
        <v>1081</v>
      </c>
      <c r="I84" t="s">
        <v>709</v>
      </c>
      <c r="J84" s="728"/>
    </row>
    <row r="85" spans="1:10" x14ac:dyDescent="0.2">
      <c r="A85" t="s">
        <v>3259</v>
      </c>
      <c r="B85" t="s">
        <v>3260</v>
      </c>
      <c r="C85" s="94" t="str">
        <f t="shared" si="1"/>
        <v>Bassetlaw Swim Squad BSSA</v>
      </c>
      <c r="D85" s="1775"/>
      <c r="E85" s="1775"/>
      <c r="F85" t="s">
        <v>1099</v>
      </c>
      <c r="G85" t="s">
        <v>1100</v>
      </c>
      <c r="H85" t="s">
        <v>1081</v>
      </c>
      <c r="I85" t="s">
        <v>709</v>
      </c>
      <c r="J85" s="728"/>
    </row>
    <row r="86" spans="1:10" x14ac:dyDescent="0.2">
      <c r="A86" t="s">
        <v>3189</v>
      </c>
      <c r="B86" t="s">
        <v>3190</v>
      </c>
      <c r="C86" s="94" t="str">
        <f t="shared" si="1"/>
        <v>Bassett J.S.F. Swimming Club BJSS</v>
      </c>
      <c r="D86" s="1775"/>
      <c r="E86" s="1775"/>
      <c r="F86" t="s">
        <v>2583</v>
      </c>
      <c r="G86" t="s">
        <v>2584</v>
      </c>
      <c r="H86" t="s">
        <v>2566</v>
      </c>
      <c r="I86" t="s">
        <v>2570</v>
      </c>
      <c r="J86" s="728"/>
    </row>
    <row r="87" spans="1:10" x14ac:dyDescent="0.2">
      <c r="A87" t="s">
        <v>1972</v>
      </c>
      <c r="B87" t="s">
        <v>1973</v>
      </c>
      <c r="C87" s="94" t="str">
        <f t="shared" si="1"/>
        <v>Bath Dolphin SC BADW</v>
      </c>
      <c r="D87" s="1775"/>
      <c r="E87" s="1775"/>
      <c r="F87" t="s">
        <v>1720</v>
      </c>
      <c r="G87" t="s">
        <v>1721</v>
      </c>
      <c r="H87" t="s">
        <v>1718</v>
      </c>
      <c r="I87" t="s">
        <v>719</v>
      </c>
      <c r="J87" s="728"/>
    </row>
    <row r="88" spans="1:10" x14ac:dyDescent="0.2">
      <c r="A88" t="s">
        <v>2268</v>
      </c>
      <c r="B88" t="s">
        <v>2269</v>
      </c>
      <c r="C88" s="94" t="str">
        <f t="shared" si="1"/>
        <v>Bathgate ASC EBEX</v>
      </c>
      <c r="D88" s="1775"/>
      <c r="E88" s="1775"/>
      <c r="F88" t="s">
        <v>2914</v>
      </c>
      <c r="G88" t="s">
        <v>1404</v>
      </c>
      <c r="H88" t="s">
        <v>1370</v>
      </c>
      <c r="I88" t="s">
        <v>1384</v>
      </c>
      <c r="J88" s="728"/>
    </row>
    <row r="89" spans="1:10" x14ac:dyDescent="0.2">
      <c r="A89" t="s">
        <v>1405</v>
      </c>
      <c r="B89" t="s">
        <v>1406</v>
      </c>
      <c r="C89" s="94" t="str">
        <f t="shared" si="1"/>
        <v>Beachfield Swimming Squad BFDS</v>
      </c>
      <c r="D89" s="1775"/>
      <c r="E89" s="1775"/>
      <c r="F89" t="s">
        <v>3189</v>
      </c>
      <c r="G89" t="s">
        <v>3190</v>
      </c>
      <c r="H89" t="s">
        <v>1370</v>
      </c>
      <c r="I89" t="s">
        <v>1384</v>
      </c>
      <c r="J89" s="728"/>
    </row>
    <row r="90" spans="1:10" x14ac:dyDescent="0.2">
      <c r="A90" t="s">
        <v>1407</v>
      </c>
      <c r="B90" t="s">
        <v>1408</v>
      </c>
      <c r="C90" s="94" t="str">
        <f t="shared" si="1"/>
        <v>Beacon SC BCNS</v>
      </c>
      <c r="D90" s="1775"/>
      <c r="E90" s="1775"/>
      <c r="F90" t="s">
        <v>1972</v>
      </c>
      <c r="G90" t="s">
        <v>1973</v>
      </c>
      <c r="H90" t="s">
        <v>1964</v>
      </c>
      <c r="I90" t="s">
        <v>708</v>
      </c>
      <c r="J90" s="728"/>
    </row>
    <row r="91" spans="1:10" x14ac:dyDescent="0.2">
      <c r="A91" t="s">
        <v>1409</v>
      </c>
      <c r="B91" t="s">
        <v>1410</v>
      </c>
      <c r="C91" s="94" t="str">
        <f t="shared" si="1"/>
        <v>Beau Sejour Barracuda SC BEAS</v>
      </c>
      <c r="D91" s="1775"/>
      <c r="E91" s="1775"/>
      <c r="F91" t="s">
        <v>2268</v>
      </c>
      <c r="G91" t="s">
        <v>2269</v>
      </c>
      <c r="H91" t="s">
        <v>2241</v>
      </c>
      <c r="I91" t="s">
        <v>2242</v>
      </c>
      <c r="J91" s="728"/>
    </row>
    <row r="92" spans="1:10" x14ac:dyDescent="0.2">
      <c r="A92" t="s">
        <v>1722</v>
      </c>
      <c r="B92" t="s">
        <v>1723</v>
      </c>
      <c r="C92" s="94" t="str">
        <f t="shared" si="1"/>
        <v>Beaumont Diving Academy BDAT</v>
      </c>
      <c r="D92" s="1775"/>
      <c r="E92" s="1775"/>
      <c r="F92" t="s">
        <v>1405</v>
      </c>
      <c r="G92" t="s">
        <v>1406</v>
      </c>
      <c r="H92" t="s">
        <v>1370</v>
      </c>
      <c r="I92" t="s">
        <v>728</v>
      </c>
      <c r="J92" s="728"/>
    </row>
    <row r="93" spans="1:10" x14ac:dyDescent="0.2">
      <c r="A93" t="s">
        <v>1724</v>
      </c>
      <c r="B93" t="s">
        <v>1725</v>
      </c>
      <c r="C93" s="94" t="str">
        <f t="shared" si="1"/>
        <v>Beavers Masters Bedford SC BEVT</v>
      </c>
      <c r="D93" s="1775"/>
      <c r="E93" s="1775"/>
      <c r="F93" t="s">
        <v>1407</v>
      </c>
      <c r="G93" t="s">
        <v>1408</v>
      </c>
      <c r="H93" t="s">
        <v>1370</v>
      </c>
      <c r="I93" t="s">
        <v>1371</v>
      </c>
      <c r="J93" s="728"/>
    </row>
    <row r="94" spans="1:10" x14ac:dyDescent="0.2">
      <c r="A94" t="s">
        <v>1101</v>
      </c>
      <c r="B94" t="s">
        <v>1102</v>
      </c>
      <c r="C94" s="94" t="str">
        <f t="shared" si="1"/>
        <v>Bebington SC BEBN</v>
      </c>
      <c r="D94" s="1775"/>
      <c r="E94" s="1775"/>
      <c r="F94" t="s">
        <v>1409</v>
      </c>
      <c r="G94" t="s">
        <v>1410</v>
      </c>
      <c r="H94" t="s">
        <v>1370</v>
      </c>
      <c r="I94" t="s">
        <v>1384</v>
      </c>
      <c r="J94" s="728"/>
    </row>
    <row r="95" spans="1:10" x14ac:dyDescent="0.2">
      <c r="A95" t="s">
        <v>1726</v>
      </c>
      <c r="B95" t="s">
        <v>1727</v>
      </c>
      <c r="C95" s="94" t="str">
        <f t="shared" si="1"/>
        <v>Beccles Town SC BECT</v>
      </c>
      <c r="D95" s="1775"/>
      <c r="E95" s="1775"/>
      <c r="F95" t="s">
        <v>1722</v>
      </c>
      <c r="G95" t="s">
        <v>1723</v>
      </c>
      <c r="H95" t="s">
        <v>1718</v>
      </c>
      <c r="I95" t="s">
        <v>1719</v>
      </c>
      <c r="J95" s="728"/>
    </row>
    <row r="96" spans="1:10" x14ac:dyDescent="0.2">
      <c r="A96" t="s">
        <v>726</v>
      </c>
      <c r="B96" t="s">
        <v>727</v>
      </c>
      <c r="C96" s="94" t="str">
        <f t="shared" si="1"/>
        <v>Beckenham SC BEKL</v>
      </c>
      <c r="D96" s="1775"/>
      <c r="E96" s="1775"/>
      <c r="F96" t="s">
        <v>1411</v>
      </c>
      <c r="G96" t="s">
        <v>1412</v>
      </c>
      <c r="H96" t="s">
        <v>1370</v>
      </c>
      <c r="I96" t="s">
        <v>728</v>
      </c>
      <c r="J96" s="728"/>
    </row>
    <row r="97" spans="1:10" x14ac:dyDescent="0.2">
      <c r="A97" t="s">
        <v>460</v>
      </c>
      <c r="B97" t="s">
        <v>461</v>
      </c>
      <c r="C97" s="94" t="str">
        <f t="shared" si="1"/>
        <v>Bedale Sharks ASC BEDE</v>
      </c>
      <c r="D97" s="1775"/>
      <c r="E97" s="1775"/>
      <c r="F97" t="s">
        <v>1724</v>
      </c>
      <c r="G97" t="s">
        <v>1725</v>
      </c>
      <c r="H97" t="s">
        <v>1718</v>
      </c>
      <c r="I97" t="s">
        <v>944</v>
      </c>
      <c r="J97" s="728"/>
    </row>
    <row r="98" spans="1:10" x14ac:dyDescent="0.2">
      <c r="A98" t="s">
        <v>1729</v>
      </c>
      <c r="B98" t="s">
        <v>1730</v>
      </c>
      <c r="C98" s="94" t="str">
        <f t="shared" si="1"/>
        <v>Bedford Eagles DC BEAT</v>
      </c>
      <c r="D98" s="1775"/>
      <c r="E98" s="1775"/>
      <c r="F98" t="s">
        <v>1101</v>
      </c>
      <c r="G98" t="s">
        <v>1102</v>
      </c>
      <c r="H98" t="s">
        <v>1081</v>
      </c>
      <c r="I98" t="s">
        <v>710</v>
      </c>
      <c r="J98" s="728"/>
    </row>
    <row r="99" spans="1:10" x14ac:dyDescent="0.2">
      <c r="A99" t="s">
        <v>1731</v>
      </c>
      <c r="B99" t="s">
        <v>1732</v>
      </c>
      <c r="C99" s="94" t="str">
        <f t="shared" si="1"/>
        <v>Bedford Modern Sch SC BMST</v>
      </c>
      <c r="D99" s="1775"/>
      <c r="E99" s="1775"/>
      <c r="F99" t="s">
        <v>1726</v>
      </c>
      <c r="G99" t="s">
        <v>1727</v>
      </c>
      <c r="H99" t="s">
        <v>1718</v>
      </c>
      <c r="I99" t="s">
        <v>1728</v>
      </c>
      <c r="J99" s="728"/>
    </row>
    <row r="100" spans="1:10" x14ac:dyDescent="0.2">
      <c r="A100" t="s">
        <v>1733</v>
      </c>
      <c r="B100" t="s">
        <v>1734</v>
      </c>
      <c r="C100" s="94" t="str">
        <f t="shared" si="1"/>
        <v>Bedford Synchro SC BEST</v>
      </c>
      <c r="D100" s="1775"/>
      <c r="E100" s="1775"/>
      <c r="F100" t="s">
        <v>726</v>
      </c>
      <c r="G100" t="s">
        <v>727</v>
      </c>
      <c r="H100" t="s">
        <v>711</v>
      </c>
      <c r="I100" t="s">
        <v>728</v>
      </c>
      <c r="J100" s="728"/>
    </row>
    <row r="101" spans="1:10" ht="12.4" customHeight="1" x14ac:dyDescent="0.2">
      <c r="A101" t="s">
        <v>1735</v>
      </c>
      <c r="B101" t="s">
        <v>1736</v>
      </c>
      <c r="C101" s="94" t="str">
        <f t="shared" si="1"/>
        <v>Bedford Water Polo Club BEPT</v>
      </c>
      <c r="D101" s="1775"/>
      <c r="E101" s="1775"/>
      <c r="F101" t="s">
        <v>460</v>
      </c>
      <c r="G101" t="s">
        <v>461</v>
      </c>
      <c r="H101" t="s">
        <v>441</v>
      </c>
      <c r="I101" t="s">
        <v>311</v>
      </c>
      <c r="J101" s="728"/>
    </row>
    <row r="102" spans="1:10" ht="12.4" customHeight="1" x14ac:dyDescent="0.2">
      <c r="A102" t="s">
        <v>1737</v>
      </c>
      <c r="B102" t="s">
        <v>944</v>
      </c>
      <c r="C102" s="94" t="str">
        <f t="shared" si="1"/>
        <v>Bedfordshire ASA BDFT</v>
      </c>
      <c r="D102" s="1775"/>
      <c r="E102" s="1775"/>
      <c r="F102" t="s">
        <v>1729</v>
      </c>
      <c r="G102" t="s">
        <v>1730</v>
      </c>
      <c r="H102" t="s">
        <v>1718</v>
      </c>
      <c r="I102" t="s">
        <v>944</v>
      </c>
      <c r="J102" s="728"/>
    </row>
    <row r="103" spans="1:10" ht="12.4" customHeight="1" x14ac:dyDescent="0.2">
      <c r="A103" t="s">
        <v>2915</v>
      </c>
      <c r="B103" t="s">
        <v>2916</v>
      </c>
      <c r="C103" s="94" t="str">
        <f t="shared" si="1"/>
        <v>Bedfordshire Lions WPC BLWT</v>
      </c>
      <c r="D103" s="1775"/>
      <c r="E103" s="1775"/>
      <c r="F103" t="s">
        <v>1731</v>
      </c>
      <c r="G103" t="s">
        <v>1732</v>
      </c>
      <c r="H103" t="s">
        <v>1718</v>
      </c>
      <c r="I103" t="s">
        <v>944</v>
      </c>
      <c r="J103" s="728"/>
    </row>
    <row r="104" spans="1:10" x14ac:dyDescent="0.2">
      <c r="A104" t="s">
        <v>3083</v>
      </c>
      <c r="B104" t="s">
        <v>3084</v>
      </c>
      <c r="C104" s="94" t="str">
        <f t="shared" si="1"/>
        <v>Bedworth Masters BEMM</v>
      </c>
      <c r="D104" s="1775"/>
      <c r="E104" s="1775"/>
      <c r="F104" t="s">
        <v>1733</v>
      </c>
      <c r="G104" t="s">
        <v>1734</v>
      </c>
      <c r="H104" t="s">
        <v>1718</v>
      </c>
      <c r="I104" t="s">
        <v>944</v>
      </c>
      <c r="J104" s="728"/>
    </row>
    <row r="105" spans="1:10" x14ac:dyDescent="0.2">
      <c r="A105" t="s">
        <v>2270</v>
      </c>
      <c r="B105" t="s">
        <v>2271</v>
      </c>
      <c r="C105" s="94" t="str">
        <f t="shared" si="1"/>
        <v>Bellshill Sharks ASC WBLX</v>
      </c>
      <c r="D105" s="1775"/>
      <c r="E105" s="1775"/>
      <c r="F105" t="s">
        <v>1735</v>
      </c>
      <c r="G105" t="s">
        <v>1736</v>
      </c>
      <c r="H105" t="s">
        <v>1718</v>
      </c>
      <c r="I105" t="s">
        <v>944</v>
      </c>
      <c r="J105" s="728"/>
    </row>
    <row r="106" spans="1:10" x14ac:dyDescent="0.2">
      <c r="A106" t="s">
        <v>251</v>
      </c>
      <c r="B106" t="s">
        <v>252</v>
      </c>
      <c r="C106" s="94" t="str">
        <f t="shared" si="1"/>
        <v>Belper Marlin Swimming Club BEMA</v>
      </c>
      <c r="D106" s="1775"/>
      <c r="E106" s="1775"/>
      <c r="F106" t="s">
        <v>1737</v>
      </c>
      <c r="G106" t="s">
        <v>944</v>
      </c>
      <c r="H106" t="s">
        <v>1718</v>
      </c>
      <c r="I106" t="s">
        <v>944</v>
      </c>
      <c r="J106" s="728"/>
    </row>
    <row r="107" spans="1:10" x14ac:dyDescent="0.2">
      <c r="A107" t="s">
        <v>1977</v>
      </c>
      <c r="B107" t="s">
        <v>1978</v>
      </c>
      <c r="C107" s="94" t="str">
        <f t="shared" si="1"/>
        <v>Bere Regis Swimming Club BERW</v>
      </c>
      <c r="D107" s="1775"/>
      <c r="E107" s="1775"/>
      <c r="F107" t="s">
        <v>2915</v>
      </c>
      <c r="G107" t="s">
        <v>2916</v>
      </c>
      <c r="H107" t="s">
        <v>1718</v>
      </c>
      <c r="I107" t="s">
        <v>944</v>
      </c>
      <c r="J107" s="728"/>
    </row>
    <row r="108" spans="1:10" x14ac:dyDescent="0.2">
      <c r="A108" t="s">
        <v>1738</v>
      </c>
      <c r="B108" t="s">
        <v>1739</v>
      </c>
      <c r="C108" s="94" t="str">
        <f t="shared" si="1"/>
        <v>Berkhamsted SC BKHT</v>
      </c>
      <c r="D108" s="1775"/>
      <c r="E108" s="1775"/>
      <c r="F108" t="s">
        <v>3083</v>
      </c>
      <c r="G108" t="s">
        <v>3084</v>
      </c>
      <c r="H108" t="s">
        <v>95</v>
      </c>
      <c r="I108" t="s">
        <v>372</v>
      </c>
      <c r="J108" s="728"/>
    </row>
    <row r="109" spans="1:10" x14ac:dyDescent="0.2">
      <c r="A109" t="s">
        <v>1413</v>
      </c>
      <c r="B109" t="s">
        <v>1381</v>
      </c>
      <c r="C109" s="94" t="str">
        <f t="shared" si="1"/>
        <v>Berkshire &amp; S Bucks BSBS</v>
      </c>
      <c r="D109" s="1775"/>
      <c r="E109" s="1775"/>
      <c r="F109" t="s">
        <v>2270</v>
      </c>
      <c r="G109" t="s">
        <v>2271</v>
      </c>
      <c r="H109" t="s">
        <v>2241</v>
      </c>
      <c r="I109" t="s">
        <v>2250</v>
      </c>
      <c r="J109" s="728"/>
    </row>
    <row r="110" spans="1:10" x14ac:dyDescent="0.2">
      <c r="A110" t="s">
        <v>729</v>
      </c>
      <c r="B110" t="s">
        <v>730</v>
      </c>
      <c r="C110" s="94" t="str">
        <f t="shared" si="1"/>
        <v>Bethnal Green SC BEGL</v>
      </c>
      <c r="D110" s="1775"/>
      <c r="E110" s="1775"/>
      <c r="F110" t="s">
        <v>251</v>
      </c>
      <c r="G110" t="s">
        <v>252</v>
      </c>
      <c r="H110" t="s">
        <v>244</v>
      </c>
      <c r="I110" t="s">
        <v>245</v>
      </c>
      <c r="J110" s="728"/>
    </row>
    <row r="111" spans="1:10" ht="12.4" customHeight="1" x14ac:dyDescent="0.2">
      <c r="A111" t="s">
        <v>462</v>
      </c>
      <c r="B111" t="s">
        <v>463</v>
      </c>
      <c r="C111" s="94" t="str">
        <f t="shared" si="1"/>
        <v>Beverley Barracudas SC BEBE</v>
      </c>
      <c r="D111" s="1775"/>
      <c r="E111" s="1775"/>
      <c r="F111" t="s">
        <v>1977</v>
      </c>
      <c r="G111" t="s">
        <v>1978</v>
      </c>
      <c r="H111" t="s">
        <v>1964</v>
      </c>
      <c r="I111" t="s">
        <v>1979</v>
      </c>
      <c r="J111" s="728"/>
    </row>
    <row r="112" spans="1:10" ht="12.4" customHeight="1" x14ac:dyDescent="0.2">
      <c r="A112" t="s">
        <v>464</v>
      </c>
      <c r="B112" t="s">
        <v>465</v>
      </c>
      <c r="C112" s="94" t="str">
        <f t="shared" si="1"/>
        <v>Beverley Swimming Club BEVE</v>
      </c>
      <c r="D112" s="1775"/>
      <c r="E112" s="1775"/>
      <c r="F112" t="s">
        <v>1738</v>
      </c>
      <c r="G112" t="s">
        <v>1739</v>
      </c>
      <c r="H112" t="s">
        <v>1718</v>
      </c>
      <c r="I112" t="s">
        <v>1719</v>
      </c>
      <c r="J112" s="728"/>
    </row>
    <row r="113" spans="1:10" ht="12.4" customHeight="1" x14ac:dyDescent="0.2">
      <c r="A113" t="s">
        <v>1414</v>
      </c>
      <c r="B113" t="s">
        <v>1415</v>
      </c>
      <c r="C113" s="94" t="str">
        <f t="shared" si="1"/>
        <v>Bexhill SC BXHS</v>
      </c>
      <c r="D113" s="1775"/>
      <c r="E113" s="1775"/>
      <c r="F113" t="s">
        <v>1413</v>
      </c>
      <c r="G113" t="s">
        <v>1381</v>
      </c>
      <c r="H113" t="s">
        <v>1370</v>
      </c>
      <c r="I113" t="s">
        <v>1381</v>
      </c>
      <c r="J113" s="728"/>
    </row>
    <row r="114" spans="1:10" x14ac:dyDescent="0.2">
      <c r="A114" t="s">
        <v>733</v>
      </c>
      <c r="B114" t="s">
        <v>734</v>
      </c>
      <c r="C114" s="94" t="str">
        <f t="shared" si="1"/>
        <v>Bexley Masters SC BEML</v>
      </c>
      <c r="D114" s="1775"/>
      <c r="E114" s="1775"/>
      <c r="F114" t="s">
        <v>729</v>
      </c>
      <c r="G114" t="s">
        <v>730</v>
      </c>
      <c r="H114" t="s">
        <v>711</v>
      </c>
      <c r="I114" t="s">
        <v>715</v>
      </c>
      <c r="J114" s="728"/>
    </row>
    <row r="115" spans="1:10" x14ac:dyDescent="0.2">
      <c r="A115" t="s">
        <v>731</v>
      </c>
      <c r="B115" t="s">
        <v>732</v>
      </c>
      <c r="C115" s="94" t="str">
        <f t="shared" si="1"/>
        <v>Bexley SC BEXL</v>
      </c>
      <c r="D115" s="1775"/>
      <c r="E115" s="1775"/>
      <c r="F115" t="s">
        <v>462</v>
      </c>
      <c r="G115" t="s">
        <v>463</v>
      </c>
      <c r="H115" t="s">
        <v>441</v>
      </c>
      <c r="I115" t="s">
        <v>311</v>
      </c>
      <c r="J115" s="728"/>
    </row>
    <row r="116" spans="1:10" x14ac:dyDescent="0.2">
      <c r="A116" t="s">
        <v>3085</v>
      </c>
      <c r="B116" t="s">
        <v>3191</v>
      </c>
      <c r="C116" s="94" t="str">
        <f t="shared" si="1"/>
        <v>Bexley Water Polo Club (Swanley) BXPS</v>
      </c>
      <c r="D116" s="1775"/>
      <c r="E116" s="1775"/>
      <c r="F116" t="s">
        <v>464</v>
      </c>
      <c r="G116" t="s">
        <v>465</v>
      </c>
      <c r="H116" t="s">
        <v>441</v>
      </c>
      <c r="I116" t="s">
        <v>311</v>
      </c>
      <c r="J116" s="728"/>
    </row>
    <row r="117" spans="1:10" x14ac:dyDescent="0.2">
      <c r="A117" t="s">
        <v>1416</v>
      </c>
      <c r="B117" t="s">
        <v>1417</v>
      </c>
      <c r="C117" s="94" t="str">
        <f t="shared" si="1"/>
        <v>Bicester Blue Fins SC BCCS</v>
      </c>
      <c r="D117" s="1775"/>
      <c r="E117" s="1775"/>
      <c r="F117" t="s">
        <v>1414</v>
      </c>
      <c r="G117" t="s">
        <v>1415</v>
      </c>
      <c r="H117" t="s">
        <v>1370</v>
      </c>
      <c r="I117" t="s">
        <v>1371</v>
      </c>
      <c r="J117" s="728"/>
    </row>
    <row r="118" spans="1:10" x14ac:dyDescent="0.2">
      <c r="A118" t="s">
        <v>917</v>
      </c>
      <c r="B118" t="s">
        <v>918</v>
      </c>
      <c r="C118" s="94" t="str">
        <f t="shared" si="1"/>
        <v>Biddulph SC BIDM</v>
      </c>
      <c r="D118" s="1775"/>
      <c r="E118" s="1775"/>
      <c r="F118" t="s">
        <v>733</v>
      </c>
      <c r="G118" t="s">
        <v>734</v>
      </c>
      <c r="H118" t="s">
        <v>711</v>
      </c>
      <c r="I118" t="s">
        <v>728</v>
      </c>
      <c r="J118" s="728"/>
    </row>
    <row r="119" spans="1:10" x14ac:dyDescent="0.2">
      <c r="A119" t="s">
        <v>1740</v>
      </c>
      <c r="B119" t="s">
        <v>1741</v>
      </c>
      <c r="C119" s="94" t="str">
        <f t="shared" si="1"/>
        <v>Biggleswade SC BWPT</v>
      </c>
      <c r="D119" s="1775"/>
      <c r="E119" s="1775"/>
      <c r="F119" t="s">
        <v>731</v>
      </c>
      <c r="G119" t="s">
        <v>732</v>
      </c>
      <c r="H119" t="s">
        <v>711</v>
      </c>
      <c r="I119" t="s">
        <v>728</v>
      </c>
      <c r="J119" s="728"/>
    </row>
    <row r="120" spans="1:10" x14ac:dyDescent="0.2">
      <c r="A120" t="s">
        <v>1742</v>
      </c>
      <c r="B120" t="s">
        <v>1743</v>
      </c>
      <c r="C120" s="94" t="str">
        <f t="shared" si="1"/>
        <v>Billericay Friday Swimmers BILT</v>
      </c>
      <c r="D120" s="1775"/>
      <c r="E120" s="1775"/>
      <c r="F120" t="s">
        <v>3085</v>
      </c>
      <c r="G120" t="s">
        <v>3191</v>
      </c>
      <c r="H120" t="s">
        <v>1370</v>
      </c>
      <c r="I120" t="s">
        <v>728</v>
      </c>
      <c r="J120" s="728"/>
    </row>
    <row r="121" spans="1:10" ht="12.4" customHeight="1" x14ac:dyDescent="0.2">
      <c r="A121" t="s">
        <v>466</v>
      </c>
      <c r="B121" t="s">
        <v>467</v>
      </c>
      <c r="C121" s="94" t="str">
        <f t="shared" si="1"/>
        <v>Billingham Forum SC BILE</v>
      </c>
      <c r="D121" s="1775"/>
      <c r="E121" s="1775"/>
      <c r="F121" t="s">
        <v>1416</v>
      </c>
      <c r="G121" t="s">
        <v>1417</v>
      </c>
      <c r="H121" t="s">
        <v>1370</v>
      </c>
      <c r="I121" t="s">
        <v>1374</v>
      </c>
      <c r="J121" s="728"/>
    </row>
    <row r="122" spans="1:10" ht="12.4" customHeight="1" x14ac:dyDescent="0.2">
      <c r="A122" t="s">
        <v>920</v>
      </c>
      <c r="B122" t="s">
        <v>921</v>
      </c>
      <c r="C122" s="94" t="str">
        <f t="shared" si="1"/>
        <v>Bilston SC BILM</v>
      </c>
      <c r="D122" s="1775"/>
      <c r="E122" s="1775"/>
      <c r="F122" t="s">
        <v>917</v>
      </c>
      <c r="G122" t="s">
        <v>918</v>
      </c>
      <c r="H122" t="s">
        <v>95</v>
      </c>
      <c r="I122" t="s">
        <v>919</v>
      </c>
      <c r="J122" s="728"/>
    </row>
    <row r="123" spans="1:10" ht="12.4" customHeight="1" x14ac:dyDescent="0.2">
      <c r="A123" t="s">
        <v>253</v>
      </c>
      <c r="B123" t="s">
        <v>254</v>
      </c>
      <c r="C123" s="94" t="str">
        <f t="shared" si="1"/>
        <v>Bingham Penguins SC SNPA</v>
      </c>
      <c r="D123" s="1775"/>
      <c r="E123" s="1775"/>
      <c r="F123" t="s">
        <v>1740</v>
      </c>
      <c r="G123" t="s">
        <v>1741</v>
      </c>
      <c r="H123" t="s">
        <v>1718</v>
      </c>
      <c r="I123" t="s">
        <v>944</v>
      </c>
      <c r="J123" s="728"/>
    </row>
    <row r="124" spans="1:10" x14ac:dyDescent="0.2">
      <c r="A124" t="s">
        <v>468</v>
      </c>
      <c r="B124" t="s">
        <v>469</v>
      </c>
      <c r="C124" s="94" t="str">
        <f t="shared" si="1"/>
        <v>Bingley SC BIGE</v>
      </c>
      <c r="D124" s="1775"/>
      <c r="E124" s="1775"/>
      <c r="F124" t="s">
        <v>1742</v>
      </c>
      <c r="G124" t="s">
        <v>1743</v>
      </c>
      <c r="H124" t="s">
        <v>1718</v>
      </c>
      <c r="I124" t="s">
        <v>719</v>
      </c>
      <c r="J124" s="728"/>
    </row>
    <row r="125" spans="1:10" x14ac:dyDescent="0.2">
      <c r="A125" t="s">
        <v>3086</v>
      </c>
      <c r="B125" t="s">
        <v>3087</v>
      </c>
      <c r="C125" s="94" t="str">
        <f t="shared" si="1"/>
        <v>Bircotes SC BICA</v>
      </c>
      <c r="D125" s="1775"/>
      <c r="E125" s="1775"/>
      <c r="F125" t="s">
        <v>466</v>
      </c>
      <c r="G125" t="s">
        <v>467</v>
      </c>
      <c r="H125" t="s">
        <v>441</v>
      </c>
      <c r="I125" t="s">
        <v>443</v>
      </c>
      <c r="J125" s="728"/>
    </row>
    <row r="126" spans="1:10" x14ac:dyDescent="0.2">
      <c r="A126" t="s">
        <v>1105</v>
      </c>
      <c r="B126" t="s">
        <v>1106</v>
      </c>
      <c r="C126" s="94" t="str">
        <f t="shared" si="1"/>
        <v>Birkenhead CWS SC BCWN</v>
      </c>
      <c r="D126" s="1775"/>
      <c r="E126" s="1775"/>
      <c r="F126" t="s">
        <v>920</v>
      </c>
      <c r="G126" t="s">
        <v>921</v>
      </c>
      <c r="H126" t="s">
        <v>95</v>
      </c>
      <c r="I126" t="s">
        <v>919</v>
      </c>
      <c r="J126" s="728"/>
    </row>
    <row r="127" spans="1:10" x14ac:dyDescent="0.2">
      <c r="A127" t="s">
        <v>1103</v>
      </c>
      <c r="B127" t="s">
        <v>1104</v>
      </c>
      <c r="C127" s="94" t="str">
        <f t="shared" si="1"/>
        <v>Birkenhead SC BKDN</v>
      </c>
      <c r="D127" s="1775"/>
      <c r="E127" s="1775"/>
      <c r="F127" t="s">
        <v>253</v>
      </c>
      <c r="G127" t="s">
        <v>254</v>
      </c>
      <c r="H127" t="s">
        <v>244</v>
      </c>
      <c r="I127" t="s">
        <v>248</v>
      </c>
      <c r="J127" s="728"/>
    </row>
    <row r="128" spans="1:10" x14ac:dyDescent="0.2">
      <c r="A128" t="s">
        <v>924</v>
      </c>
      <c r="B128" t="s">
        <v>925</v>
      </c>
      <c r="C128" s="94" t="str">
        <f t="shared" si="1"/>
        <v>Birmingham Masters BIRM</v>
      </c>
      <c r="D128" s="1775"/>
      <c r="E128" s="1775"/>
      <c r="F128" t="s">
        <v>468</v>
      </c>
      <c r="G128" t="s">
        <v>469</v>
      </c>
      <c r="H128" t="s">
        <v>441</v>
      </c>
      <c r="I128" t="s">
        <v>311</v>
      </c>
      <c r="J128" s="728"/>
    </row>
    <row r="129" spans="1:10" x14ac:dyDescent="0.2">
      <c r="A129" t="s">
        <v>470</v>
      </c>
      <c r="B129" t="s">
        <v>471</v>
      </c>
      <c r="C129" s="94" t="str">
        <f t="shared" si="1"/>
        <v>Birtley SC BIRE</v>
      </c>
      <c r="D129" s="1775"/>
      <c r="E129" s="1775"/>
      <c r="F129" t="s">
        <v>3086</v>
      </c>
      <c r="G129" t="s">
        <v>3087</v>
      </c>
      <c r="H129" t="s">
        <v>244</v>
      </c>
      <c r="I129" t="s">
        <v>248</v>
      </c>
      <c r="J129" s="728"/>
    </row>
    <row r="130" spans="1:10" x14ac:dyDescent="0.2">
      <c r="A130" t="s">
        <v>1744</v>
      </c>
      <c r="B130" t="s">
        <v>1745</v>
      </c>
      <c r="C130" s="94" t="str">
        <f t="shared" si="1"/>
        <v>Bishops Stortford SC BIST</v>
      </c>
      <c r="D130" s="1775"/>
      <c r="E130" s="1775"/>
      <c r="F130" t="s">
        <v>1105</v>
      </c>
      <c r="G130" t="s">
        <v>1106</v>
      </c>
      <c r="H130" t="s">
        <v>1081</v>
      </c>
      <c r="I130" t="s">
        <v>710</v>
      </c>
      <c r="J130" s="728"/>
    </row>
    <row r="131" spans="1:10" ht="12.4" customHeight="1" x14ac:dyDescent="0.2">
      <c r="A131" t="s">
        <v>1418</v>
      </c>
      <c r="B131" t="s">
        <v>1419</v>
      </c>
      <c r="C131" s="94" t="str">
        <f t="shared" si="1"/>
        <v>Bishops Waltham Mitres SwimClub BSAS</v>
      </c>
      <c r="D131" s="1775"/>
      <c r="E131" s="1775"/>
      <c r="F131" t="s">
        <v>1103</v>
      </c>
      <c r="G131" t="s">
        <v>1104</v>
      </c>
      <c r="H131" t="s">
        <v>1081</v>
      </c>
      <c r="I131" t="s">
        <v>710</v>
      </c>
      <c r="J131" s="728"/>
    </row>
    <row r="132" spans="1:10" ht="12.4" customHeight="1" x14ac:dyDescent="0.2">
      <c r="A132" t="s">
        <v>735</v>
      </c>
      <c r="B132" t="s">
        <v>736</v>
      </c>
      <c r="C132" s="94" t="str">
        <f t="shared" si="1"/>
        <v>BJSC Tooting BATL</v>
      </c>
      <c r="D132" s="1775"/>
      <c r="E132" s="1775"/>
      <c r="F132" t="s">
        <v>924</v>
      </c>
      <c r="G132" t="s">
        <v>925</v>
      </c>
      <c r="H132" t="s">
        <v>95</v>
      </c>
      <c r="I132" t="s">
        <v>372</v>
      </c>
      <c r="J132" s="728"/>
    </row>
    <row r="133" spans="1:10" ht="12.4" customHeight="1" x14ac:dyDescent="0.2">
      <c r="A133" t="s">
        <v>3261</v>
      </c>
      <c r="B133" t="s">
        <v>3262</v>
      </c>
      <c r="C133" s="94" t="str">
        <f t="shared" ref="C133:C196" si="2">CONCATENATE(A133," ",B133)</f>
        <v>Black Country n Potteries Masters SC BCPM</v>
      </c>
      <c r="D133" s="1775"/>
      <c r="E133" s="1775"/>
      <c r="F133" t="s">
        <v>470</v>
      </c>
      <c r="G133" t="s">
        <v>471</v>
      </c>
      <c r="H133" t="s">
        <v>441</v>
      </c>
      <c r="I133" t="s">
        <v>443</v>
      </c>
      <c r="J133" s="728"/>
    </row>
    <row r="134" spans="1:10" x14ac:dyDescent="0.2">
      <c r="A134" t="s">
        <v>1420</v>
      </c>
      <c r="B134" t="s">
        <v>1421</v>
      </c>
      <c r="C134" s="94" t="str">
        <f t="shared" si="2"/>
        <v>Black Lion SC BLAS</v>
      </c>
      <c r="D134" s="1775"/>
      <c r="E134" s="1775"/>
      <c r="F134" t="s">
        <v>1744</v>
      </c>
      <c r="G134" t="s">
        <v>1745</v>
      </c>
      <c r="H134" t="s">
        <v>1718</v>
      </c>
      <c r="I134" t="s">
        <v>1719</v>
      </c>
      <c r="J134" s="728"/>
    </row>
    <row r="135" spans="1:10" x14ac:dyDescent="0.2">
      <c r="A135" t="s">
        <v>1107</v>
      </c>
      <c r="B135" t="s">
        <v>1108</v>
      </c>
      <c r="C135" s="94" t="str">
        <f t="shared" si="2"/>
        <v>Blackburn Centurion SC BLCN</v>
      </c>
      <c r="D135" s="1775"/>
      <c r="E135" s="1775"/>
      <c r="F135" t="s">
        <v>1418</v>
      </c>
      <c r="G135" t="s">
        <v>1419</v>
      </c>
      <c r="H135" t="s">
        <v>1370</v>
      </c>
      <c r="I135" t="s">
        <v>1384</v>
      </c>
      <c r="J135" s="728"/>
    </row>
    <row r="136" spans="1:10" x14ac:dyDescent="0.2">
      <c r="A136" t="s">
        <v>1109</v>
      </c>
      <c r="B136" t="s">
        <v>1110</v>
      </c>
      <c r="C136" s="94" t="str">
        <f t="shared" si="2"/>
        <v>Blackpool Aquatics ASC BAQN</v>
      </c>
      <c r="D136" s="1775"/>
      <c r="E136" s="1775"/>
      <c r="F136" t="s">
        <v>735</v>
      </c>
      <c r="G136" t="s">
        <v>736</v>
      </c>
      <c r="H136" t="s">
        <v>711</v>
      </c>
      <c r="I136" t="s">
        <v>712</v>
      </c>
      <c r="J136" s="728"/>
    </row>
    <row r="137" spans="1:10" x14ac:dyDescent="0.2">
      <c r="A137" t="s">
        <v>2273</v>
      </c>
      <c r="B137" t="s">
        <v>2274</v>
      </c>
      <c r="C137" s="94" t="str">
        <f t="shared" si="2"/>
        <v>Blairgowrie ASC MBEX</v>
      </c>
      <c r="D137" s="1775"/>
      <c r="E137" s="1775"/>
      <c r="F137" t="s">
        <v>1420</v>
      </c>
      <c r="G137" t="s">
        <v>1421</v>
      </c>
      <c r="H137" t="s">
        <v>1370</v>
      </c>
      <c r="I137" t="s">
        <v>728</v>
      </c>
      <c r="J137" s="728"/>
    </row>
    <row r="138" spans="1:10" x14ac:dyDescent="0.2">
      <c r="A138" t="s">
        <v>1980</v>
      </c>
      <c r="B138" t="s">
        <v>1981</v>
      </c>
      <c r="C138" s="94" t="str">
        <f t="shared" si="2"/>
        <v>Blandford SC BLFW</v>
      </c>
      <c r="D138" s="1775"/>
      <c r="E138" s="1775"/>
      <c r="F138" t="s">
        <v>1107</v>
      </c>
      <c r="G138" t="s">
        <v>1108</v>
      </c>
      <c r="H138" t="s">
        <v>1081</v>
      </c>
      <c r="I138" t="s">
        <v>1082</v>
      </c>
      <c r="J138" s="728"/>
    </row>
    <row r="139" spans="1:10" x14ac:dyDescent="0.2">
      <c r="A139" t="s">
        <v>2275</v>
      </c>
      <c r="B139" t="s">
        <v>2276</v>
      </c>
      <c r="C139" s="94" t="str">
        <f t="shared" si="2"/>
        <v>Blantyre ASC WBEX</v>
      </c>
      <c r="D139" s="1775"/>
      <c r="E139" s="1775"/>
      <c r="F139" t="s">
        <v>1109</v>
      </c>
      <c r="G139" t="s">
        <v>1110</v>
      </c>
      <c r="H139" t="s">
        <v>1081</v>
      </c>
      <c r="I139" t="s">
        <v>1082</v>
      </c>
      <c r="J139" s="728"/>
    </row>
    <row r="140" spans="1:10" x14ac:dyDescent="0.2">
      <c r="A140" t="s">
        <v>472</v>
      </c>
      <c r="B140" t="s">
        <v>473</v>
      </c>
      <c r="C140" s="94" t="str">
        <f t="shared" si="2"/>
        <v>Blaydon &amp; Dist S&amp;LSC BLAE</v>
      </c>
      <c r="D140" s="1775"/>
      <c r="E140" s="1775"/>
      <c r="F140" t="s">
        <v>2273</v>
      </c>
      <c r="G140" t="s">
        <v>2274</v>
      </c>
      <c r="H140" t="s">
        <v>2241</v>
      </c>
      <c r="I140" t="s">
        <v>2272</v>
      </c>
      <c r="J140" s="728"/>
    </row>
    <row r="141" spans="1:10" x14ac:dyDescent="0.2">
      <c r="A141" t="s">
        <v>1422</v>
      </c>
      <c r="B141" t="s">
        <v>1423</v>
      </c>
      <c r="C141" s="94" t="str">
        <f t="shared" si="2"/>
        <v>Bletchley and District SC BAES</v>
      </c>
      <c r="D141" s="1775"/>
      <c r="E141" s="1775"/>
      <c r="F141" t="s">
        <v>1980</v>
      </c>
      <c r="G141" t="s">
        <v>1981</v>
      </c>
      <c r="H141" t="s">
        <v>1964</v>
      </c>
      <c r="I141" t="s">
        <v>1979</v>
      </c>
      <c r="J141" s="728"/>
    </row>
    <row r="142" spans="1:10" x14ac:dyDescent="0.2">
      <c r="A142" t="s">
        <v>1424</v>
      </c>
      <c r="B142" t="s">
        <v>1425</v>
      </c>
      <c r="C142" s="94" t="str">
        <f t="shared" si="2"/>
        <v>Blue Marlins SC BMAS</v>
      </c>
      <c r="D142" s="1775"/>
      <c r="E142" s="1775"/>
      <c r="F142" t="s">
        <v>2275</v>
      </c>
      <c r="G142" t="s">
        <v>2276</v>
      </c>
      <c r="H142" t="s">
        <v>2241</v>
      </c>
      <c r="I142" t="s">
        <v>2250</v>
      </c>
      <c r="J142" s="728"/>
    </row>
    <row r="143" spans="1:10" x14ac:dyDescent="0.2">
      <c r="A143" t="s">
        <v>474</v>
      </c>
      <c r="B143" t="s">
        <v>475</v>
      </c>
      <c r="C143" s="94" t="str">
        <f t="shared" si="2"/>
        <v>Blyth Lifeguard &amp; Swimming Club BLYE</v>
      </c>
      <c r="D143" s="1775"/>
      <c r="E143" s="1775"/>
      <c r="F143" t="s">
        <v>472</v>
      </c>
      <c r="G143" t="s">
        <v>473</v>
      </c>
      <c r="H143" t="s">
        <v>441</v>
      </c>
      <c r="I143" t="s">
        <v>443</v>
      </c>
      <c r="J143" s="728"/>
    </row>
    <row r="144" spans="1:10" x14ac:dyDescent="0.2">
      <c r="A144" t="s">
        <v>926</v>
      </c>
      <c r="B144" t="s">
        <v>927</v>
      </c>
      <c r="C144" s="94" t="str">
        <f t="shared" si="2"/>
        <v>Blythe Barracudas SC BBSM</v>
      </c>
      <c r="D144" s="1775"/>
      <c r="E144" s="1775"/>
      <c r="F144" t="s">
        <v>1422</v>
      </c>
      <c r="G144" t="s">
        <v>1423</v>
      </c>
      <c r="H144" t="s">
        <v>1370</v>
      </c>
      <c r="I144" t="s">
        <v>1374</v>
      </c>
      <c r="J144" s="728"/>
    </row>
    <row r="145" spans="1:10" x14ac:dyDescent="0.2">
      <c r="A145" t="s">
        <v>2277</v>
      </c>
      <c r="B145" t="s">
        <v>2278</v>
      </c>
      <c r="C145" s="94" t="str">
        <f t="shared" si="2"/>
        <v>Bo'ness ASC WBSX</v>
      </c>
      <c r="D145" s="1775"/>
      <c r="E145" s="1775"/>
      <c r="F145" t="s">
        <v>1424</v>
      </c>
      <c r="G145" t="s">
        <v>1425</v>
      </c>
      <c r="H145" t="s">
        <v>1370</v>
      </c>
      <c r="I145" t="s">
        <v>712</v>
      </c>
      <c r="J145" s="728"/>
    </row>
    <row r="146" spans="1:10" x14ac:dyDescent="0.2">
      <c r="A146" t="s">
        <v>1426</v>
      </c>
      <c r="B146" t="s">
        <v>1427</v>
      </c>
      <c r="C146" s="94" t="str">
        <f t="shared" si="2"/>
        <v>Bognor Regis SC BOGS</v>
      </c>
      <c r="D146" s="1775"/>
      <c r="E146" s="1775"/>
      <c r="F146" t="s">
        <v>474</v>
      </c>
      <c r="G146" t="s">
        <v>475</v>
      </c>
      <c r="H146" t="s">
        <v>441</v>
      </c>
      <c r="I146" t="s">
        <v>443</v>
      </c>
      <c r="J146" s="728"/>
    </row>
    <row r="147" spans="1:10" x14ac:dyDescent="0.2">
      <c r="A147" t="s">
        <v>928</v>
      </c>
      <c r="B147" t="s">
        <v>929</v>
      </c>
      <c r="C147" s="94" t="str">
        <f t="shared" si="2"/>
        <v>Boldmere SC BLDM</v>
      </c>
      <c r="D147" s="1775"/>
      <c r="E147" s="1775"/>
      <c r="F147" t="s">
        <v>926</v>
      </c>
      <c r="G147" t="s">
        <v>927</v>
      </c>
      <c r="H147" t="s">
        <v>95</v>
      </c>
      <c r="I147" t="s">
        <v>372</v>
      </c>
      <c r="J147" s="728"/>
    </row>
    <row r="148" spans="1:10" x14ac:dyDescent="0.2">
      <c r="A148" t="s">
        <v>482</v>
      </c>
      <c r="B148" t="s">
        <v>483</v>
      </c>
      <c r="C148" s="94" t="str">
        <f t="shared" si="2"/>
        <v>Boldon C.A. Swim Club BOLE</v>
      </c>
      <c r="D148" s="1775"/>
      <c r="E148" s="1775"/>
      <c r="F148" t="s">
        <v>2277</v>
      </c>
      <c r="G148" t="s">
        <v>2278</v>
      </c>
      <c r="H148" t="s">
        <v>2241</v>
      </c>
      <c r="I148" t="s">
        <v>2250</v>
      </c>
      <c r="J148" s="728"/>
    </row>
    <row r="149" spans="1:10" ht="12.4" customHeight="1" x14ac:dyDescent="0.2">
      <c r="A149" t="s">
        <v>1113</v>
      </c>
      <c r="B149" t="s">
        <v>1114</v>
      </c>
      <c r="C149" s="94" t="str">
        <f t="shared" si="2"/>
        <v>Bolton Dolphins SC BDON</v>
      </c>
      <c r="D149" s="1775"/>
      <c r="E149" s="1775"/>
      <c r="F149" t="s">
        <v>1426</v>
      </c>
      <c r="G149" t="s">
        <v>1427</v>
      </c>
      <c r="H149" t="s">
        <v>1370</v>
      </c>
      <c r="I149" t="s">
        <v>1371</v>
      </c>
      <c r="J149" s="728"/>
    </row>
    <row r="150" spans="1:10" ht="12.4" customHeight="1" x14ac:dyDescent="0.2">
      <c r="A150" t="s">
        <v>1115</v>
      </c>
      <c r="B150" t="s">
        <v>1116</v>
      </c>
      <c r="C150" s="94" t="str">
        <f t="shared" si="2"/>
        <v>Bolton Metro Swimming Squad BTMN</v>
      </c>
      <c r="D150" s="1775"/>
      <c r="E150" s="1775"/>
      <c r="F150" t="s">
        <v>928</v>
      </c>
      <c r="G150" t="s">
        <v>929</v>
      </c>
      <c r="H150" t="s">
        <v>95</v>
      </c>
      <c r="I150" t="s">
        <v>372</v>
      </c>
      <c r="J150" s="728"/>
    </row>
    <row r="151" spans="1:10" ht="12.4" customHeight="1" x14ac:dyDescent="0.2">
      <c r="A151" t="s">
        <v>1111</v>
      </c>
      <c r="B151" t="s">
        <v>1112</v>
      </c>
      <c r="C151" s="94" t="str">
        <f t="shared" si="2"/>
        <v>Bolton SC BLNN</v>
      </c>
      <c r="D151" s="1775"/>
      <c r="E151" s="1775"/>
      <c r="F151" t="s">
        <v>482</v>
      </c>
      <c r="G151" t="s">
        <v>483</v>
      </c>
      <c r="H151" t="s">
        <v>441</v>
      </c>
      <c r="I151" t="s">
        <v>443</v>
      </c>
      <c r="J151" s="728"/>
    </row>
    <row r="152" spans="1:10" x14ac:dyDescent="0.2">
      <c r="A152" t="s">
        <v>2279</v>
      </c>
      <c r="B152" t="s">
        <v>2280</v>
      </c>
      <c r="C152" s="94" t="str">
        <f t="shared" si="2"/>
        <v>Bon Accord Thistle ASC NBAX</v>
      </c>
      <c r="D152" s="1775"/>
      <c r="E152" s="1775"/>
      <c r="F152" t="s">
        <v>1113</v>
      </c>
      <c r="G152" t="s">
        <v>1114</v>
      </c>
      <c r="H152" t="s">
        <v>1081</v>
      </c>
      <c r="I152" t="s">
        <v>1082</v>
      </c>
      <c r="J152" s="728"/>
    </row>
    <row r="153" spans="1:10" x14ac:dyDescent="0.2">
      <c r="A153" t="s">
        <v>1117</v>
      </c>
      <c r="B153" t="s">
        <v>1118</v>
      </c>
      <c r="C153" s="94" t="str">
        <f t="shared" si="2"/>
        <v>Bootle &amp; North Liverpool SC BNLN</v>
      </c>
      <c r="D153" s="1775"/>
      <c r="E153" s="1775"/>
      <c r="F153" t="s">
        <v>1115</v>
      </c>
      <c r="G153" t="s">
        <v>1116</v>
      </c>
      <c r="H153" t="s">
        <v>1081</v>
      </c>
      <c r="I153" t="s">
        <v>1082</v>
      </c>
      <c r="J153" s="728"/>
    </row>
    <row r="154" spans="1:10" x14ac:dyDescent="0.2">
      <c r="A154" t="s">
        <v>739</v>
      </c>
      <c r="B154" t="s">
        <v>740</v>
      </c>
      <c r="C154" s="94" t="str">
        <f t="shared" si="2"/>
        <v>Bor of Waltham Forest (Gators) BWFL</v>
      </c>
      <c r="D154" s="1775"/>
      <c r="E154" s="1775"/>
      <c r="F154" t="s">
        <v>1111</v>
      </c>
      <c r="G154" t="s">
        <v>1112</v>
      </c>
      <c r="H154" t="s">
        <v>1081</v>
      </c>
      <c r="I154" t="s">
        <v>1082</v>
      </c>
      <c r="J154" s="728"/>
    </row>
    <row r="155" spans="1:10" x14ac:dyDescent="0.2">
      <c r="A155" t="s">
        <v>2261</v>
      </c>
      <c r="B155" t="s">
        <v>2262</v>
      </c>
      <c r="C155" s="94" t="str">
        <f t="shared" si="2"/>
        <v>Borders Elite Swim Team UBEX</v>
      </c>
      <c r="D155" s="1775"/>
      <c r="E155" s="1775"/>
      <c r="F155" t="s">
        <v>2279</v>
      </c>
      <c r="G155" t="s">
        <v>2280</v>
      </c>
      <c r="H155" t="s">
        <v>2241</v>
      </c>
      <c r="I155" t="s">
        <v>2245</v>
      </c>
      <c r="J155" s="728"/>
    </row>
    <row r="156" spans="1:10" x14ac:dyDescent="0.2">
      <c r="A156" t="s">
        <v>1747</v>
      </c>
      <c r="B156" t="s">
        <v>1748</v>
      </c>
      <c r="C156" s="94" t="str">
        <f t="shared" si="2"/>
        <v>Borehamwood SC BORT</v>
      </c>
      <c r="D156" s="1775"/>
      <c r="E156" s="1775"/>
      <c r="F156" t="s">
        <v>1117</v>
      </c>
      <c r="G156" t="s">
        <v>1118</v>
      </c>
      <c r="H156" t="s">
        <v>1081</v>
      </c>
      <c r="I156" t="s">
        <v>1082</v>
      </c>
      <c r="J156" s="728"/>
    </row>
    <row r="157" spans="1:10" x14ac:dyDescent="0.2">
      <c r="A157" t="s">
        <v>476</v>
      </c>
      <c r="B157" t="s">
        <v>477</v>
      </c>
      <c r="C157" s="94" t="str">
        <f t="shared" si="2"/>
        <v>Borough of Barnsley SC BAME</v>
      </c>
      <c r="D157" s="1775"/>
      <c r="E157" s="1775"/>
      <c r="F157" t="s">
        <v>739</v>
      </c>
      <c r="G157" t="s">
        <v>740</v>
      </c>
      <c r="H157" t="s">
        <v>711</v>
      </c>
      <c r="I157" t="s">
        <v>719</v>
      </c>
      <c r="J157" s="728"/>
    </row>
    <row r="158" spans="1:10" x14ac:dyDescent="0.2">
      <c r="A158" t="s">
        <v>3192</v>
      </c>
      <c r="B158" t="s">
        <v>3179</v>
      </c>
      <c r="C158" s="94" t="str">
        <f t="shared" si="2"/>
        <v>Borough of Broxbourne Swim Squad BBST</v>
      </c>
      <c r="D158" s="1775"/>
      <c r="E158" s="1775"/>
      <c r="F158" t="s">
        <v>2261</v>
      </c>
      <c r="G158" t="s">
        <v>2262</v>
      </c>
      <c r="H158" t="s">
        <v>2241</v>
      </c>
      <c r="I158" t="s">
        <v>2263</v>
      </c>
      <c r="J158" s="728"/>
    </row>
    <row r="159" spans="1:10" ht="12.4" customHeight="1" x14ac:dyDescent="0.2">
      <c r="A159" t="s">
        <v>737</v>
      </c>
      <c r="B159" t="s">
        <v>738</v>
      </c>
      <c r="C159" s="94" t="str">
        <f t="shared" si="2"/>
        <v>Borough of Harrow S C HAWL</v>
      </c>
      <c r="D159" s="1775"/>
      <c r="E159" s="1775"/>
      <c r="F159" t="s">
        <v>1747</v>
      </c>
      <c r="G159" t="s">
        <v>1748</v>
      </c>
      <c r="H159" t="s">
        <v>1718</v>
      </c>
      <c r="I159" t="s">
        <v>1719</v>
      </c>
      <c r="J159" s="728"/>
    </row>
    <row r="160" spans="1:10" ht="12.4" customHeight="1" x14ac:dyDescent="0.2">
      <c r="A160" t="s">
        <v>478</v>
      </c>
      <c r="B160" t="s">
        <v>479</v>
      </c>
      <c r="C160" s="94" t="str">
        <f t="shared" si="2"/>
        <v>Borough of Kirklees SC BOKE</v>
      </c>
      <c r="D160" s="1775"/>
      <c r="E160" s="1775"/>
      <c r="F160" t="s">
        <v>476</v>
      </c>
      <c r="G160" t="s">
        <v>477</v>
      </c>
      <c r="H160" t="s">
        <v>441</v>
      </c>
      <c r="I160" t="s">
        <v>311</v>
      </c>
      <c r="J160" s="728"/>
    </row>
    <row r="161" spans="1:10" ht="12.4" customHeight="1" x14ac:dyDescent="0.2">
      <c r="A161" t="s">
        <v>2917</v>
      </c>
      <c r="B161" t="s">
        <v>1746</v>
      </c>
      <c r="C161" s="94" t="str">
        <f t="shared" si="2"/>
        <v>Borough of Southend Swimming and Training Club BOST</v>
      </c>
      <c r="D161" s="1775"/>
      <c r="E161" s="1775"/>
      <c r="F161" t="s">
        <v>3192</v>
      </c>
      <c r="G161" t="s">
        <v>3179</v>
      </c>
      <c r="H161" t="s">
        <v>1718</v>
      </c>
      <c r="I161" t="s">
        <v>1719</v>
      </c>
      <c r="J161" s="728"/>
    </row>
    <row r="162" spans="1:10" x14ac:dyDescent="0.2">
      <c r="A162" t="s">
        <v>480</v>
      </c>
      <c r="B162" t="s">
        <v>481</v>
      </c>
      <c r="C162" s="94" t="str">
        <f t="shared" si="2"/>
        <v>Borough Of Stockton Swim Scheme BOSE</v>
      </c>
      <c r="D162" s="1775"/>
      <c r="E162" s="1775"/>
      <c r="F162" t="s">
        <v>737</v>
      </c>
      <c r="G162" t="s">
        <v>738</v>
      </c>
      <c r="H162" t="s">
        <v>711</v>
      </c>
      <c r="I162" t="s">
        <v>715</v>
      </c>
      <c r="J162" s="728"/>
    </row>
    <row r="163" spans="1:10" x14ac:dyDescent="0.2">
      <c r="A163" t="s">
        <v>2918</v>
      </c>
      <c r="B163" t="s">
        <v>907</v>
      </c>
      <c r="C163" s="94" t="str">
        <f t="shared" si="2"/>
        <v>Borough of Wandsworth SA WBOL</v>
      </c>
      <c r="D163" s="1775"/>
      <c r="E163" s="1775"/>
      <c r="F163" t="s">
        <v>478</v>
      </c>
      <c r="G163" t="s">
        <v>479</v>
      </c>
      <c r="H163" t="s">
        <v>441</v>
      </c>
      <c r="I163" t="s">
        <v>311</v>
      </c>
      <c r="J163" s="728"/>
    </row>
    <row r="164" spans="1:10" x14ac:dyDescent="0.2">
      <c r="A164" t="s">
        <v>255</v>
      </c>
      <c r="B164" t="s">
        <v>256</v>
      </c>
      <c r="C164" s="94" t="str">
        <f t="shared" si="2"/>
        <v>Boston Amateur SC BOSA</v>
      </c>
      <c r="D164" s="1775"/>
      <c r="E164" s="1775"/>
      <c r="F164" t="s">
        <v>2917</v>
      </c>
      <c r="G164" t="s">
        <v>1746</v>
      </c>
      <c r="H164" t="s">
        <v>1718</v>
      </c>
      <c r="I164" t="s">
        <v>719</v>
      </c>
      <c r="J164" s="728"/>
    </row>
    <row r="165" spans="1:10" x14ac:dyDescent="0.2">
      <c r="A165" t="s">
        <v>1749</v>
      </c>
      <c r="B165" t="s">
        <v>1750</v>
      </c>
      <c r="C165" s="94" t="str">
        <f t="shared" si="2"/>
        <v>Bottisham SC BOTT</v>
      </c>
      <c r="D165" s="1775"/>
      <c r="E165" s="1775"/>
      <c r="F165" t="s">
        <v>480</v>
      </c>
      <c r="G165" t="s">
        <v>481</v>
      </c>
      <c r="H165" t="s">
        <v>441</v>
      </c>
      <c r="I165" t="s">
        <v>443</v>
      </c>
      <c r="J165" s="728"/>
    </row>
    <row r="166" spans="1:10" x14ac:dyDescent="0.2">
      <c r="A166" t="s">
        <v>1430</v>
      </c>
      <c r="B166" t="s">
        <v>1431</v>
      </c>
      <c r="C166" s="94" t="str">
        <f t="shared" si="2"/>
        <v>Bourne End SC BORS</v>
      </c>
      <c r="D166" s="1775"/>
      <c r="E166" s="1775"/>
      <c r="F166" t="s">
        <v>2918</v>
      </c>
      <c r="G166" t="s">
        <v>907</v>
      </c>
      <c r="H166" t="s">
        <v>711</v>
      </c>
      <c r="I166" t="s">
        <v>712</v>
      </c>
      <c r="J166" s="728"/>
    </row>
    <row r="167" spans="1:10" x14ac:dyDescent="0.2">
      <c r="A167" t="s">
        <v>1428</v>
      </c>
      <c r="B167" t="s">
        <v>1429</v>
      </c>
      <c r="C167" s="94" t="str">
        <f t="shared" si="2"/>
        <v>Bourne SC BOUS</v>
      </c>
      <c r="D167" s="1775"/>
      <c r="E167" s="1775"/>
      <c r="F167" t="s">
        <v>255</v>
      </c>
      <c r="G167" t="s">
        <v>256</v>
      </c>
      <c r="H167" t="s">
        <v>244</v>
      </c>
      <c r="I167" t="s">
        <v>257</v>
      </c>
      <c r="J167" s="728"/>
    </row>
    <row r="168" spans="1:10" x14ac:dyDescent="0.2">
      <c r="A168" t="s">
        <v>1983</v>
      </c>
      <c r="B168" t="s">
        <v>1984</v>
      </c>
      <c r="C168" s="94" t="str">
        <f t="shared" si="2"/>
        <v>Bournemouth Collegiate School SC BCSW</v>
      </c>
      <c r="D168" s="1775"/>
      <c r="E168" s="1775"/>
      <c r="F168" t="s">
        <v>1749</v>
      </c>
      <c r="G168" t="s">
        <v>1750</v>
      </c>
      <c r="H168" t="s">
        <v>1718</v>
      </c>
      <c r="I168" t="s">
        <v>1751</v>
      </c>
      <c r="J168" s="728"/>
    </row>
    <row r="169" spans="1:10" ht="12.4" customHeight="1" x14ac:dyDescent="0.2">
      <c r="A169" t="s">
        <v>1985</v>
      </c>
      <c r="B169" t="s">
        <v>1986</v>
      </c>
      <c r="C169" s="94" t="str">
        <f t="shared" si="2"/>
        <v>Bournemouth SC BTHW</v>
      </c>
      <c r="D169" s="1775"/>
      <c r="E169" s="1775"/>
      <c r="F169" t="s">
        <v>1430</v>
      </c>
      <c r="G169" t="s">
        <v>1431</v>
      </c>
      <c r="H169" t="s">
        <v>1370</v>
      </c>
      <c r="I169" t="s">
        <v>1374</v>
      </c>
      <c r="J169" s="728"/>
    </row>
    <row r="170" spans="1:10" ht="12.4" customHeight="1" x14ac:dyDescent="0.2">
      <c r="A170" t="s">
        <v>1432</v>
      </c>
      <c r="B170" t="s">
        <v>1433</v>
      </c>
      <c r="C170" s="94" t="str">
        <f t="shared" si="2"/>
        <v>Box Hill SC BOXS</v>
      </c>
      <c r="D170" s="1775"/>
      <c r="E170" s="1775"/>
      <c r="F170" t="s">
        <v>1428</v>
      </c>
      <c r="G170" t="s">
        <v>1429</v>
      </c>
      <c r="H170" t="s">
        <v>1370</v>
      </c>
      <c r="I170" t="s">
        <v>712</v>
      </c>
      <c r="J170" s="728"/>
    </row>
    <row r="171" spans="1:10" ht="12.4" customHeight="1" x14ac:dyDescent="0.2">
      <c r="A171" t="s">
        <v>1434</v>
      </c>
      <c r="B171" t="s">
        <v>1435</v>
      </c>
      <c r="C171" s="94" t="str">
        <f t="shared" si="2"/>
        <v>Bracknell &amp; Wokingham SC BRKS</v>
      </c>
      <c r="D171" s="1775"/>
      <c r="E171" s="1775"/>
      <c r="F171" t="s">
        <v>1983</v>
      </c>
      <c r="G171" t="s">
        <v>1984</v>
      </c>
      <c r="H171" t="s">
        <v>1964</v>
      </c>
      <c r="I171" t="s">
        <v>1979</v>
      </c>
      <c r="J171" s="728"/>
    </row>
    <row r="172" spans="1:10" x14ac:dyDescent="0.2">
      <c r="A172" t="s">
        <v>1436</v>
      </c>
      <c r="B172" t="s">
        <v>1437</v>
      </c>
      <c r="C172" s="94" t="str">
        <f t="shared" si="2"/>
        <v>Bracknell Synchro SC BRSS</v>
      </c>
      <c r="D172" s="1775"/>
      <c r="E172" s="1775"/>
      <c r="F172" t="s">
        <v>1985</v>
      </c>
      <c r="G172" t="s">
        <v>1986</v>
      </c>
      <c r="H172" t="s">
        <v>1964</v>
      </c>
      <c r="I172" t="s">
        <v>1979</v>
      </c>
      <c r="J172" s="728"/>
    </row>
    <row r="173" spans="1:10" x14ac:dyDescent="0.2">
      <c r="A173" t="s">
        <v>486</v>
      </c>
      <c r="B173" t="s">
        <v>487</v>
      </c>
      <c r="C173" s="94" t="str">
        <f t="shared" si="2"/>
        <v>Bradford Dolphin SC BDSE</v>
      </c>
      <c r="D173" s="1775"/>
      <c r="E173" s="1775"/>
      <c r="F173" t="s">
        <v>1432</v>
      </c>
      <c r="G173" t="s">
        <v>1433</v>
      </c>
      <c r="H173" t="s">
        <v>1370</v>
      </c>
      <c r="I173" t="s">
        <v>712</v>
      </c>
      <c r="J173" s="728"/>
    </row>
    <row r="174" spans="1:10" x14ac:dyDescent="0.2">
      <c r="A174" t="s">
        <v>484</v>
      </c>
      <c r="B174" t="s">
        <v>485</v>
      </c>
      <c r="C174" s="94" t="str">
        <f t="shared" si="2"/>
        <v>Bradford SC BRAE</v>
      </c>
      <c r="D174" s="1775"/>
      <c r="E174" s="1775"/>
      <c r="F174" t="s">
        <v>1434</v>
      </c>
      <c r="G174" t="s">
        <v>1435</v>
      </c>
      <c r="H174" t="s">
        <v>1370</v>
      </c>
      <c r="I174" t="s">
        <v>1381</v>
      </c>
      <c r="J174" s="728"/>
    </row>
    <row r="175" spans="1:10" x14ac:dyDescent="0.2">
      <c r="A175" t="s">
        <v>1987</v>
      </c>
      <c r="B175" t="s">
        <v>1988</v>
      </c>
      <c r="C175" s="94" t="str">
        <f t="shared" si="2"/>
        <v>Bradford-On-Avon ASC BOAW</v>
      </c>
      <c r="D175" s="1775"/>
      <c r="E175" s="1775"/>
      <c r="F175" t="s">
        <v>1436</v>
      </c>
      <c r="G175" t="s">
        <v>1437</v>
      </c>
      <c r="H175" t="s">
        <v>1370</v>
      </c>
      <c r="I175" t="s">
        <v>1381</v>
      </c>
      <c r="J175" s="728"/>
    </row>
    <row r="176" spans="1:10" x14ac:dyDescent="0.2">
      <c r="A176" t="s">
        <v>1752</v>
      </c>
      <c r="B176" t="s">
        <v>1753</v>
      </c>
      <c r="C176" s="94" t="str">
        <f t="shared" si="2"/>
        <v>Braintree &amp; Bocking SC BTRT</v>
      </c>
      <c r="D176" s="1775"/>
      <c r="E176" s="1775"/>
      <c r="F176" t="s">
        <v>486</v>
      </c>
      <c r="G176" t="s">
        <v>487</v>
      </c>
      <c r="H176" t="s">
        <v>441</v>
      </c>
      <c r="I176" t="s">
        <v>311</v>
      </c>
      <c r="J176" s="728"/>
    </row>
    <row r="177" spans="1:10" x14ac:dyDescent="0.2">
      <c r="A177" t="s">
        <v>258</v>
      </c>
      <c r="B177" t="s">
        <v>259</v>
      </c>
      <c r="C177" s="94" t="str">
        <f t="shared" si="2"/>
        <v>Bramcote Swimming Club BRMA</v>
      </c>
      <c r="D177" s="1775"/>
      <c r="E177" s="1775"/>
      <c r="F177" t="s">
        <v>484</v>
      </c>
      <c r="G177" t="s">
        <v>485</v>
      </c>
      <c r="H177" t="s">
        <v>441</v>
      </c>
      <c r="I177" t="s">
        <v>311</v>
      </c>
      <c r="J177" s="728"/>
    </row>
    <row r="178" spans="1:10" x14ac:dyDescent="0.2">
      <c r="A178" t="s">
        <v>260</v>
      </c>
      <c r="B178" t="s">
        <v>261</v>
      </c>
      <c r="C178" s="94" t="str">
        <f t="shared" si="2"/>
        <v>Braunstone SC BSTA</v>
      </c>
      <c r="D178" s="1775"/>
      <c r="E178" s="1775"/>
      <c r="F178" t="s">
        <v>1987</v>
      </c>
      <c r="G178" t="s">
        <v>1988</v>
      </c>
      <c r="H178" t="s">
        <v>1964</v>
      </c>
      <c r="I178" t="s">
        <v>1989</v>
      </c>
      <c r="J178" s="728"/>
    </row>
    <row r="179" spans="1:10" ht="12.4" customHeight="1" x14ac:dyDescent="0.2">
      <c r="A179" t="s">
        <v>2281</v>
      </c>
      <c r="B179" t="s">
        <v>2282</v>
      </c>
      <c r="C179" s="94" t="str">
        <f t="shared" si="2"/>
        <v>Brechin Beavers ASC MBBX</v>
      </c>
      <c r="D179" s="1775"/>
      <c r="E179" s="1775"/>
      <c r="F179" t="s">
        <v>1752</v>
      </c>
      <c r="G179" t="s">
        <v>1753</v>
      </c>
      <c r="H179" t="s">
        <v>1718</v>
      </c>
      <c r="I179" t="s">
        <v>719</v>
      </c>
      <c r="J179" s="728"/>
    </row>
    <row r="180" spans="1:10" ht="12.4" customHeight="1" x14ac:dyDescent="0.2">
      <c r="A180" t="s">
        <v>2585</v>
      </c>
      <c r="B180" t="s">
        <v>2586</v>
      </c>
      <c r="C180" s="94" t="str">
        <f t="shared" si="2"/>
        <v>Brecon BREY</v>
      </c>
      <c r="D180" s="1775"/>
      <c r="E180" s="1775"/>
      <c r="F180" t="s">
        <v>258</v>
      </c>
      <c r="G180" t="s">
        <v>259</v>
      </c>
      <c r="H180" t="s">
        <v>244</v>
      </c>
      <c r="I180" t="s">
        <v>248</v>
      </c>
      <c r="J180" s="728"/>
    </row>
    <row r="181" spans="1:10" ht="12.4" customHeight="1" x14ac:dyDescent="0.2">
      <c r="A181" t="s">
        <v>743</v>
      </c>
      <c r="B181" t="s">
        <v>744</v>
      </c>
      <c r="C181" s="94" t="str">
        <f t="shared" si="2"/>
        <v>Brent Dolphins SC BOBL</v>
      </c>
      <c r="D181" s="1775"/>
      <c r="E181" s="1775"/>
      <c r="F181" t="s">
        <v>260</v>
      </c>
      <c r="G181" t="s">
        <v>261</v>
      </c>
      <c r="H181" t="s">
        <v>244</v>
      </c>
      <c r="I181" t="s">
        <v>262</v>
      </c>
      <c r="J181" s="728"/>
    </row>
    <row r="182" spans="1:10" x14ac:dyDescent="0.2">
      <c r="A182" t="s">
        <v>1754</v>
      </c>
      <c r="B182" t="s">
        <v>1755</v>
      </c>
      <c r="C182" s="94" t="str">
        <f t="shared" si="2"/>
        <v>Brentwood SC BRET</v>
      </c>
      <c r="D182" s="1775"/>
      <c r="E182" s="1775"/>
      <c r="F182" t="s">
        <v>2281</v>
      </c>
      <c r="G182" t="s">
        <v>2282</v>
      </c>
      <c r="H182" t="s">
        <v>2241</v>
      </c>
      <c r="I182" t="s">
        <v>2272</v>
      </c>
      <c r="J182" s="728"/>
    </row>
    <row r="183" spans="1:10" x14ac:dyDescent="0.2">
      <c r="A183" t="s">
        <v>2283</v>
      </c>
      <c r="B183" t="s">
        <v>2284</v>
      </c>
      <c r="C183" s="94" t="str">
        <f t="shared" si="2"/>
        <v>Bridge of Don ASC NBDX</v>
      </c>
      <c r="D183" s="1775"/>
      <c r="E183" s="1775"/>
      <c r="F183" t="s">
        <v>2585</v>
      </c>
      <c r="G183" t="s">
        <v>2586</v>
      </c>
      <c r="H183" t="s">
        <v>2566</v>
      </c>
      <c r="I183" t="s">
        <v>2574</v>
      </c>
      <c r="J183" s="728"/>
    </row>
    <row r="184" spans="1:10" x14ac:dyDescent="0.2">
      <c r="A184" t="s">
        <v>1119</v>
      </c>
      <c r="B184" t="s">
        <v>1120</v>
      </c>
      <c r="C184" s="94" t="str">
        <f t="shared" si="2"/>
        <v>Bridgefield SC BRIN</v>
      </c>
      <c r="D184" s="1775"/>
      <c r="E184" s="1775"/>
      <c r="F184" t="s">
        <v>743</v>
      </c>
      <c r="G184" t="s">
        <v>744</v>
      </c>
      <c r="H184" t="s">
        <v>711</v>
      </c>
      <c r="I184" t="s">
        <v>715</v>
      </c>
      <c r="J184" s="728"/>
    </row>
    <row r="185" spans="1:10" x14ac:dyDescent="0.2">
      <c r="A185" t="s">
        <v>2587</v>
      </c>
      <c r="B185" t="s">
        <v>2588</v>
      </c>
      <c r="C185" s="94" t="str">
        <f t="shared" si="2"/>
        <v>Bridgend County Swim Squad BRCY</v>
      </c>
      <c r="D185" s="1775"/>
      <c r="E185" s="1775"/>
      <c r="F185" t="s">
        <v>1754</v>
      </c>
      <c r="G185" t="s">
        <v>1755</v>
      </c>
      <c r="H185" t="s">
        <v>1718</v>
      </c>
      <c r="I185" t="s">
        <v>719</v>
      </c>
      <c r="J185" s="728"/>
    </row>
    <row r="186" spans="1:10" x14ac:dyDescent="0.2">
      <c r="A186" t="s">
        <v>3263</v>
      </c>
      <c r="B186" t="s">
        <v>3264</v>
      </c>
      <c r="C186" s="94" t="str">
        <f t="shared" si="2"/>
        <v>Bridgend Swim Club BSCY</v>
      </c>
      <c r="D186" s="1775"/>
      <c r="E186" s="1775"/>
      <c r="F186" t="s">
        <v>2283</v>
      </c>
      <c r="G186" t="s">
        <v>2284</v>
      </c>
      <c r="H186" t="s">
        <v>2241</v>
      </c>
      <c r="I186" t="s">
        <v>2245</v>
      </c>
      <c r="J186" s="728"/>
    </row>
    <row r="187" spans="1:10" x14ac:dyDescent="0.2">
      <c r="A187" t="s">
        <v>1990</v>
      </c>
      <c r="B187" t="s">
        <v>1991</v>
      </c>
      <c r="C187" s="94" t="str">
        <f t="shared" si="2"/>
        <v>Bridgwater Amateur Swimming Club BRIW</v>
      </c>
      <c r="D187" s="1775"/>
      <c r="E187" s="1775"/>
      <c r="F187" t="s">
        <v>1119</v>
      </c>
      <c r="G187" t="s">
        <v>1120</v>
      </c>
      <c r="H187" t="s">
        <v>1081</v>
      </c>
      <c r="I187" t="s">
        <v>1082</v>
      </c>
      <c r="J187" s="728"/>
    </row>
    <row r="188" spans="1:10" x14ac:dyDescent="0.2">
      <c r="A188" t="s">
        <v>488</v>
      </c>
      <c r="B188" t="s">
        <v>489</v>
      </c>
      <c r="C188" s="94" t="str">
        <f t="shared" si="2"/>
        <v>Bridlington SC BRDE</v>
      </c>
      <c r="D188" s="1775"/>
      <c r="E188" s="1775"/>
      <c r="F188" t="s">
        <v>2587</v>
      </c>
      <c r="G188" t="s">
        <v>2588</v>
      </c>
      <c r="H188" t="s">
        <v>2566</v>
      </c>
      <c r="I188" t="s">
        <v>2570</v>
      </c>
      <c r="J188" s="728"/>
    </row>
    <row r="189" spans="1:10" ht="12.4" customHeight="1" x14ac:dyDescent="0.2">
      <c r="A189" t="s">
        <v>1992</v>
      </c>
      <c r="B189" t="s">
        <v>1993</v>
      </c>
      <c r="C189" s="94" t="str">
        <f t="shared" si="2"/>
        <v>Bridport Barracuda BBAW</v>
      </c>
      <c r="D189" s="1775"/>
      <c r="E189" s="1775"/>
      <c r="F189" t="s">
        <v>1990</v>
      </c>
      <c r="G189" t="s">
        <v>1991</v>
      </c>
      <c r="H189" t="s">
        <v>1964</v>
      </c>
      <c r="I189" t="s">
        <v>708</v>
      </c>
      <c r="J189" s="728"/>
    </row>
    <row r="190" spans="1:10" ht="12.4" customHeight="1" x14ac:dyDescent="0.2">
      <c r="A190" t="s">
        <v>490</v>
      </c>
      <c r="B190" t="s">
        <v>491</v>
      </c>
      <c r="C190" s="94" t="str">
        <f t="shared" si="2"/>
        <v>Brighouse SC BRGE</v>
      </c>
      <c r="D190" s="1775"/>
      <c r="E190" s="1775"/>
      <c r="F190" t="s">
        <v>488</v>
      </c>
      <c r="G190" t="s">
        <v>489</v>
      </c>
      <c r="H190" t="s">
        <v>441</v>
      </c>
      <c r="I190" t="s">
        <v>311</v>
      </c>
      <c r="J190" s="728"/>
    </row>
    <row r="191" spans="1:10" ht="12.4" customHeight="1" x14ac:dyDescent="0.2">
      <c r="A191" t="s">
        <v>1440</v>
      </c>
      <c r="B191" t="s">
        <v>1441</v>
      </c>
      <c r="C191" s="94" t="str">
        <f t="shared" si="2"/>
        <v>Brighton Dolphin SC BRDS</v>
      </c>
      <c r="D191" s="1775"/>
      <c r="E191" s="1775"/>
      <c r="F191" t="s">
        <v>1992</v>
      </c>
      <c r="G191" t="s">
        <v>1993</v>
      </c>
      <c r="H191" t="s">
        <v>1964</v>
      </c>
      <c r="I191" t="s">
        <v>1979</v>
      </c>
      <c r="J191" s="728"/>
    </row>
    <row r="192" spans="1:10" x14ac:dyDescent="0.2">
      <c r="A192" t="s">
        <v>1438</v>
      </c>
      <c r="B192" t="s">
        <v>1439</v>
      </c>
      <c r="C192" s="94" t="str">
        <f t="shared" si="2"/>
        <v>Brighton SC BRIS</v>
      </c>
      <c r="D192" s="1775"/>
      <c r="E192" s="1775"/>
      <c r="F192" t="s">
        <v>490</v>
      </c>
      <c r="G192" t="s">
        <v>491</v>
      </c>
      <c r="H192" t="s">
        <v>441</v>
      </c>
      <c r="I192" t="s">
        <v>311</v>
      </c>
      <c r="J192" s="728"/>
    </row>
    <row r="193" spans="1:10" x14ac:dyDescent="0.2">
      <c r="A193" t="s">
        <v>1994</v>
      </c>
      <c r="B193" t="s">
        <v>1995</v>
      </c>
      <c r="C193" s="94" t="str">
        <f t="shared" si="2"/>
        <v>Bristol Henleaze SC BRHW</v>
      </c>
      <c r="D193" s="1775"/>
      <c r="E193" s="1775"/>
      <c r="F193" t="s">
        <v>1440</v>
      </c>
      <c r="G193" t="s">
        <v>1441</v>
      </c>
      <c r="H193" t="s">
        <v>1370</v>
      </c>
      <c r="I193" t="s">
        <v>1371</v>
      </c>
      <c r="J193" s="728"/>
    </row>
    <row r="194" spans="1:10" x14ac:dyDescent="0.2">
      <c r="A194" t="s">
        <v>1996</v>
      </c>
      <c r="B194" t="s">
        <v>1997</v>
      </c>
      <c r="C194" s="94" t="str">
        <f t="shared" si="2"/>
        <v>Bristol Masters SC BRMW</v>
      </c>
      <c r="D194" s="1775"/>
      <c r="E194" s="1775"/>
      <c r="F194" t="s">
        <v>1438</v>
      </c>
      <c r="G194" t="s">
        <v>1439</v>
      </c>
      <c r="H194" t="s">
        <v>1370</v>
      </c>
      <c r="I194" t="s">
        <v>1371</v>
      </c>
      <c r="J194" s="728"/>
    </row>
    <row r="195" spans="1:10" x14ac:dyDescent="0.2">
      <c r="A195" t="s">
        <v>1998</v>
      </c>
      <c r="B195" t="s">
        <v>1999</v>
      </c>
      <c r="C195" s="94" t="str">
        <f t="shared" si="2"/>
        <v>Bristol North SC BRNW</v>
      </c>
      <c r="D195" s="1775"/>
      <c r="E195" s="1775"/>
      <c r="F195" t="s">
        <v>1994</v>
      </c>
      <c r="G195" t="s">
        <v>1995</v>
      </c>
      <c r="H195" t="s">
        <v>1964</v>
      </c>
      <c r="I195" t="s">
        <v>1966</v>
      </c>
      <c r="J195" s="728"/>
    </row>
    <row r="196" spans="1:10" x14ac:dyDescent="0.2">
      <c r="A196" t="s">
        <v>2000</v>
      </c>
      <c r="B196" t="s">
        <v>2001</v>
      </c>
      <c r="C196" s="94" t="str">
        <f t="shared" si="2"/>
        <v>Bristol Penguin Olympic SC BPOW</v>
      </c>
      <c r="D196" s="1775"/>
      <c r="E196" s="1775"/>
      <c r="F196" t="s">
        <v>1996</v>
      </c>
      <c r="G196" t="s">
        <v>1997</v>
      </c>
      <c r="H196" t="s">
        <v>1964</v>
      </c>
      <c r="I196" t="s">
        <v>1966</v>
      </c>
      <c r="J196" s="728"/>
    </row>
    <row r="197" spans="1:10" x14ac:dyDescent="0.2">
      <c r="A197" t="s">
        <v>3265</v>
      </c>
      <c r="B197" t="s">
        <v>3266</v>
      </c>
      <c r="C197" s="94" t="str">
        <f t="shared" ref="C197:C199" si="3">CONCATENATE(A197," ",B197)</f>
        <v>British Army BRAS</v>
      </c>
      <c r="D197" s="1775"/>
      <c r="E197" s="1775"/>
      <c r="F197" t="s">
        <v>1998</v>
      </c>
      <c r="G197" t="s">
        <v>1999</v>
      </c>
      <c r="H197" t="s">
        <v>1964</v>
      </c>
      <c r="I197" t="s">
        <v>1966</v>
      </c>
      <c r="J197" s="728"/>
    </row>
    <row r="198" spans="1:10" x14ac:dyDescent="0.2">
      <c r="A198" t="s">
        <v>3267</v>
      </c>
      <c r="B198" t="s">
        <v>3268</v>
      </c>
      <c r="C198" s="94" t="str">
        <f t="shared" si="3"/>
        <v>British Swimming Employed Staff BSES</v>
      </c>
      <c r="D198" s="1775"/>
      <c r="E198" s="1775"/>
      <c r="F198" t="s">
        <v>2000</v>
      </c>
      <c r="G198" t="s">
        <v>2001</v>
      </c>
      <c r="H198" t="s">
        <v>1964</v>
      </c>
      <c r="I198" t="s">
        <v>1966</v>
      </c>
      <c r="J198" s="728"/>
    </row>
    <row r="199" spans="1:10" ht="12.4" customHeight="1" x14ac:dyDescent="0.2">
      <c r="A199" t="s">
        <v>2004</v>
      </c>
      <c r="B199" t="s">
        <v>2005</v>
      </c>
      <c r="C199" s="94" t="str">
        <f t="shared" si="3"/>
        <v>Brixham SC BRXW</v>
      </c>
      <c r="D199" s="1775"/>
      <c r="E199" s="1775"/>
      <c r="F199" t="s">
        <v>2919</v>
      </c>
      <c r="G199" t="s">
        <v>1965</v>
      </c>
      <c r="H199" t="s">
        <v>1964</v>
      </c>
      <c r="I199" t="s">
        <v>1966</v>
      </c>
      <c r="J199" s="728"/>
    </row>
    <row r="200" spans="1:10" s="726" customFormat="1" ht="12.4" customHeight="1" x14ac:dyDescent="0.2">
      <c r="A200" t="s">
        <v>2920</v>
      </c>
      <c r="B200" t="s">
        <v>1444</v>
      </c>
      <c r="D200" s="1775"/>
      <c r="E200" s="1775"/>
      <c r="F200" t="s">
        <v>2004</v>
      </c>
      <c r="G200" t="s">
        <v>2005</v>
      </c>
      <c r="H200" t="s">
        <v>1964</v>
      </c>
      <c r="I200" t="s">
        <v>1971</v>
      </c>
      <c r="J200" s="728"/>
    </row>
    <row r="201" spans="1:10" s="726" customFormat="1" ht="12.4" customHeight="1" x14ac:dyDescent="0.2">
      <c r="A201" t="s">
        <v>930</v>
      </c>
      <c r="B201" t="s">
        <v>931</v>
      </c>
      <c r="D201" s="1775"/>
      <c r="E201" s="1775"/>
      <c r="F201" t="s">
        <v>2920</v>
      </c>
      <c r="G201" t="s">
        <v>1444</v>
      </c>
      <c r="H201" t="s">
        <v>1370</v>
      </c>
      <c r="I201" t="s">
        <v>728</v>
      </c>
      <c r="J201" s="728"/>
    </row>
    <row r="202" spans="1:10" s="726" customFormat="1" x14ac:dyDescent="0.2">
      <c r="A202" t="s">
        <v>1121</v>
      </c>
      <c r="B202" t="s">
        <v>1122</v>
      </c>
      <c r="D202" s="1775"/>
      <c r="E202" s="1775"/>
      <c r="F202" t="s">
        <v>930</v>
      </c>
      <c r="G202" t="s">
        <v>931</v>
      </c>
      <c r="H202" t="s">
        <v>95</v>
      </c>
      <c r="I202" t="s">
        <v>919</v>
      </c>
      <c r="J202" s="728"/>
    </row>
    <row r="203" spans="1:10" s="726" customFormat="1" x14ac:dyDescent="0.2">
      <c r="A203" t="s">
        <v>2285</v>
      </c>
      <c r="B203" t="s">
        <v>2286</v>
      </c>
      <c r="D203" s="1775"/>
      <c r="E203" s="1775"/>
      <c r="F203" t="s">
        <v>1121</v>
      </c>
      <c r="G203" t="s">
        <v>1122</v>
      </c>
      <c r="H203" t="s">
        <v>1081</v>
      </c>
      <c r="I203" t="s">
        <v>1082</v>
      </c>
      <c r="J203" s="728"/>
    </row>
    <row r="204" spans="1:10" s="726" customFormat="1" x14ac:dyDescent="0.2">
      <c r="A204" t="s">
        <v>2006</v>
      </c>
      <c r="B204" t="s">
        <v>2007</v>
      </c>
      <c r="D204" s="1775"/>
      <c r="E204" s="1775"/>
      <c r="F204" t="s">
        <v>2285</v>
      </c>
      <c r="G204" t="s">
        <v>2286</v>
      </c>
      <c r="H204" t="s">
        <v>2241</v>
      </c>
      <c r="I204" t="s">
        <v>2245</v>
      </c>
      <c r="J204" s="728"/>
    </row>
    <row r="205" spans="1:10" s="726" customFormat="1" x14ac:dyDescent="0.2">
      <c r="A205" t="s">
        <v>745</v>
      </c>
      <c r="B205" t="s">
        <v>746</v>
      </c>
      <c r="D205" s="1775"/>
      <c r="E205" s="1775"/>
      <c r="F205" t="s">
        <v>2006</v>
      </c>
      <c r="G205" t="s">
        <v>2007</v>
      </c>
      <c r="H205" t="s">
        <v>1964</v>
      </c>
      <c r="I205" t="s">
        <v>1966</v>
      </c>
      <c r="J205" s="728"/>
    </row>
    <row r="206" spans="1:10" s="726" customFormat="1" x14ac:dyDescent="0.2">
      <c r="A206" t="s">
        <v>747</v>
      </c>
      <c r="B206" t="s">
        <v>748</v>
      </c>
      <c r="D206" s="1775"/>
      <c r="E206" s="1775"/>
      <c r="F206" t="s">
        <v>745</v>
      </c>
      <c r="G206" t="s">
        <v>746</v>
      </c>
      <c r="H206" t="s">
        <v>711</v>
      </c>
      <c r="I206" t="s">
        <v>728</v>
      </c>
      <c r="J206" s="728"/>
    </row>
    <row r="207" spans="1:10" s="726" customFormat="1" x14ac:dyDescent="0.2">
      <c r="A207" t="s">
        <v>932</v>
      </c>
      <c r="B207" t="s">
        <v>933</v>
      </c>
      <c r="D207" s="1775"/>
      <c r="E207" s="1775"/>
      <c r="F207" t="s">
        <v>747</v>
      </c>
      <c r="G207" t="s">
        <v>748</v>
      </c>
      <c r="H207" t="s">
        <v>711</v>
      </c>
      <c r="I207" t="s">
        <v>715</v>
      </c>
      <c r="J207" s="728"/>
    </row>
    <row r="208" spans="1:10" s="726" customFormat="1" x14ac:dyDescent="0.2">
      <c r="A208" t="s">
        <v>1756</v>
      </c>
      <c r="B208" t="s">
        <v>1757</v>
      </c>
      <c r="D208" s="1775"/>
      <c r="E208" s="1775"/>
      <c r="F208" t="s">
        <v>932</v>
      </c>
      <c r="G208" t="s">
        <v>933</v>
      </c>
      <c r="H208" t="s">
        <v>95</v>
      </c>
      <c r="I208" t="s">
        <v>318</v>
      </c>
      <c r="J208" s="728"/>
    </row>
    <row r="209" spans="1:10" s="726" customFormat="1" x14ac:dyDescent="0.2">
      <c r="A209" t="s">
        <v>749</v>
      </c>
      <c r="B209" t="s">
        <v>750</v>
      </c>
      <c r="D209" s="1775"/>
      <c r="E209" s="1775"/>
      <c r="F209" t="s">
        <v>1756</v>
      </c>
      <c r="G209" t="s">
        <v>1757</v>
      </c>
      <c r="H209" t="s">
        <v>1718</v>
      </c>
      <c r="I209" t="s">
        <v>1719</v>
      </c>
      <c r="J209" s="728"/>
    </row>
    <row r="210" spans="1:10" s="726" customFormat="1" x14ac:dyDescent="0.2">
      <c r="A210" t="s">
        <v>1758</v>
      </c>
      <c r="B210" t="s">
        <v>1759</v>
      </c>
      <c r="D210" s="1775"/>
      <c r="E210" s="1775"/>
      <c r="F210" t="s">
        <v>749</v>
      </c>
      <c r="G210" t="s">
        <v>750</v>
      </c>
      <c r="H210" t="s">
        <v>711</v>
      </c>
      <c r="I210" t="s">
        <v>715</v>
      </c>
      <c r="J210" s="728"/>
    </row>
    <row r="211" spans="1:10" s="726" customFormat="1" x14ac:dyDescent="0.2">
      <c r="A211" t="s">
        <v>2287</v>
      </c>
      <c r="B211" t="s">
        <v>2288</v>
      </c>
      <c r="D211" s="1775"/>
      <c r="E211" s="1775"/>
      <c r="F211" t="s">
        <v>1758</v>
      </c>
      <c r="G211" t="s">
        <v>1759</v>
      </c>
      <c r="H211" t="s">
        <v>1718</v>
      </c>
      <c r="I211" t="s">
        <v>1719</v>
      </c>
      <c r="J211" s="728"/>
    </row>
    <row r="212" spans="1:10" s="726" customFormat="1" x14ac:dyDescent="0.2">
      <c r="A212" t="s">
        <v>2289</v>
      </c>
      <c r="B212" t="s">
        <v>2290</v>
      </c>
      <c r="D212" s="1775"/>
      <c r="E212" s="1775"/>
      <c r="F212" t="s">
        <v>2287</v>
      </c>
      <c r="G212" t="s">
        <v>2288</v>
      </c>
      <c r="H212" t="s">
        <v>2241</v>
      </c>
      <c r="I212" t="s">
        <v>2242</v>
      </c>
      <c r="J212" s="728"/>
    </row>
    <row r="213" spans="1:10" s="726" customFormat="1" x14ac:dyDescent="0.2">
      <c r="A213" t="s">
        <v>1445</v>
      </c>
      <c r="B213" t="s">
        <v>438</v>
      </c>
      <c r="D213" s="1775"/>
      <c r="E213" s="1775"/>
      <c r="F213" t="s">
        <v>2289</v>
      </c>
      <c r="G213" t="s">
        <v>2290</v>
      </c>
      <c r="H213" t="s">
        <v>2241</v>
      </c>
      <c r="I213" t="s">
        <v>2245</v>
      </c>
      <c r="J213" s="728"/>
    </row>
    <row r="214" spans="1:10" s="726" customFormat="1" x14ac:dyDescent="0.2">
      <c r="A214" t="s">
        <v>2589</v>
      </c>
      <c r="B214" t="s">
        <v>2590</v>
      </c>
      <c r="D214" s="1775"/>
      <c r="E214" s="1775"/>
      <c r="F214" t="s">
        <v>1445</v>
      </c>
      <c r="G214" t="s">
        <v>438</v>
      </c>
      <c r="H214" t="s">
        <v>1370</v>
      </c>
      <c r="I214" t="s">
        <v>1374</v>
      </c>
      <c r="J214" s="728"/>
    </row>
    <row r="215" spans="1:10" s="726" customFormat="1" x14ac:dyDescent="0.2">
      <c r="A215" t="s">
        <v>2291</v>
      </c>
      <c r="B215" t="s">
        <v>2292</v>
      </c>
      <c r="D215" s="1775"/>
      <c r="E215" s="1775"/>
      <c r="F215" t="s">
        <v>2589</v>
      </c>
      <c r="G215" t="s">
        <v>2590</v>
      </c>
      <c r="H215" t="s">
        <v>2566</v>
      </c>
      <c r="I215" t="s">
        <v>2574</v>
      </c>
      <c r="J215" s="728"/>
    </row>
    <row r="216" spans="1:10" s="726" customFormat="1" x14ac:dyDescent="0.2">
      <c r="A216" t="s">
        <v>438</v>
      </c>
      <c r="B216" t="s">
        <v>3088</v>
      </c>
      <c r="D216" s="1775"/>
      <c r="E216" s="1775"/>
      <c r="F216" t="s">
        <v>2291</v>
      </c>
      <c r="G216" t="s">
        <v>2292</v>
      </c>
      <c r="H216" t="s">
        <v>2241</v>
      </c>
      <c r="I216" t="s">
        <v>2245</v>
      </c>
      <c r="J216" s="728"/>
    </row>
    <row r="217" spans="1:10" s="726" customFormat="1" x14ac:dyDescent="0.2">
      <c r="A217" t="s">
        <v>2008</v>
      </c>
      <c r="B217" t="s">
        <v>2009</v>
      </c>
      <c r="D217" s="1775"/>
      <c r="E217" s="1775"/>
      <c r="F217" t="s">
        <v>438</v>
      </c>
      <c r="G217" t="s">
        <v>3088</v>
      </c>
      <c r="H217" t="s">
        <v>711</v>
      </c>
      <c r="I217" t="s">
        <v>715</v>
      </c>
      <c r="J217" s="728"/>
    </row>
    <row r="218" spans="1:10" s="726" customFormat="1" x14ac:dyDescent="0.2">
      <c r="A218" t="s">
        <v>1760</v>
      </c>
      <c r="B218" t="s">
        <v>1761</v>
      </c>
      <c r="D218" s="1775"/>
      <c r="E218" s="1775"/>
      <c r="F218" t="s">
        <v>2008</v>
      </c>
      <c r="G218" t="s">
        <v>2009</v>
      </c>
      <c r="H218" t="s">
        <v>1964</v>
      </c>
      <c r="I218" t="s">
        <v>1982</v>
      </c>
      <c r="J218" s="728"/>
    </row>
    <row r="219" spans="1:10" s="726" customFormat="1" x14ac:dyDescent="0.2">
      <c r="A219" t="s">
        <v>2010</v>
      </c>
      <c r="B219" t="s">
        <v>2011</v>
      </c>
      <c r="D219" s="1775"/>
      <c r="E219" s="1775"/>
      <c r="F219" t="s">
        <v>1760</v>
      </c>
      <c r="G219" t="s">
        <v>1761</v>
      </c>
      <c r="H219" t="s">
        <v>1718</v>
      </c>
      <c r="I219" t="s">
        <v>1719</v>
      </c>
      <c r="J219" s="728"/>
    </row>
    <row r="220" spans="1:10" s="726" customFormat="1" x14ac:dyDescent="0.2">
      <c r="A220" t="s">
        <v>2921</v>
      </c>
      <c r="B220" t="s">
        <v>1123</v>
      </c>
      <c r="D220" s="1775"/>
      <c r="E220" s="1775"/>
      <c r="F220" t="s">
        <v>2010</v>
      </c>
      <c r="G220" t="s">
        <v>2011</v>
      </c>
      <c r="H220" t="s">
        <v>1964</v>
      </c>
      <c r="I220" t="s">
        <v>708</v>
      </c>
      <c r="J220" s="728"/>
    </row>
    <row r="221" spans="1:10" s="726" customFormat="1" x14ac:dyDescent="0.2">
      <c r="A221" t="s">
        <v>2293</v>
      </c>
      <c r="B221" t="s">
        <v>2294</v>
      </c>
      <c r="D221" s="1775"/>
      <c r="E221" s="1775"/>
      <c r="F221" t="s">
        <v>2921</v>
      </c>
      <c r="G221" t="s">
        <v>1123</v>
      </c>
      <c r="H221" t="s">
        <v>1081</v>
      </c>
      <c r="I221" t="s">
        <v>1082</v>
      </c>
      <c r="J221" s="728"/>
    </row>
    <row r="222" spans="1:10" s="726" customFormat="1" x14ac:dyDescent="0.2">
      <c r="A222" t="s">
        <v>934</v>
      </c>
      <c r="B222" t="s">
        <v>935</v>
      </c>
      <c r="D222" s="1775"/>
      <c r="E222" s="1775"/>
      <c r="F222" t="s">
        <v>2293</v>
      </c>
      <c r="G222" t="s">
        <v>2294</v>
      </c>
      <c r="H222" t="s">
        <v>2241</v>
      </c>
      <c r="I222" t="s">
        <v>2242</v>
      </c>
      <c r="J222" s="728"/>
    </row>
    <row r="223" spans="1:10" s="726" customFormat="1" x14ac:dyDescent="0.2">
      <c r="A223" t="s">
        <v>3089</v>
      </c>
      <c r="B223" t="s">
        <v>3090</v>
      </c>
      <c r="D223" s="1775"/>
      <c r="E223" s="1775"/>
      <c r="F223" t="s">
        <v>934</v>
      </c>
      <c r="G223" t="s">
        <v>935</v>
      </c>
      <c r="H223" t="s">
        <v>95</v>
      </c>
      <c r="I223" t="s">
        <v>919</v>
      </c>
      <c r="J223" s="728"/>
    </row>
    <row r="224" spans="1:10" s="726" customFormat="1" x14ac:dyDescent="0.2">
      <c r="A224" t="s">
        <v>936</v>
      </c>
      <c r="B224" t="s">
        <v>937</v>
      </c>
      <c r="D224" s="1775"/>
      <c r="E224" s="1775"/>
      <c r="F224" t="s">
        <v>3089</v>
      </c>
      <c r="G224" t="s">
        <v>3090</v>
      </c>
      <c r="H224" t="s">
        <v>1081</v>
      </c>
      <c r="I224" t="s">
        <v>1082</v>
      </c>
      <c r="J224" s="728"/>
    </row>
    <row r="225" spans="1:10" s="726" customFormat="1" x14ac:dyDescent="0.2">
      <c r="A225" t="s">
        <v>1124</v>
      </c>
      <c r="B225" t="s">
        <v>1125</v>
      </c>
      <c r="D225" s="1775"/>
      <c r="E225" s="1775"/>
      <c r="F225" t="s">
        <v>936</v>
      </c>
      <c r="G225" t="s">
        <v>937</v>
      </c>
      <c r="H225" t="s">
        <v>95</v>
      </c>
      <c r="I225" t="s">
        <v>919</v>
      </c>
      <c r="J225" s="728"/>
    </row>
    <row r="226" spans="1:10" x14ac:dyDescent="0.2">
      <c r="A226" t="s">
        <v>1126</v>
      </c>
      <c r="B226" t="s">
        <v>1127</v>
      </c>
      <c r="C226" s="94"/>
      <c r="D226" s="94"/>
      <c r="E226" s="94"/>
      <c r="F226" t="s">
        <v>1124</v>
      </c>
      <c r="G226" t="s">
        <v>1125</v>
      </c>
      <c r="H226" t="s">
        <v>1081</v>
      </c>
      <c r="I226" t="s">
        <v>1082</v>
      </c>
      <c r="J226" s="728"/>
    </row>
    <row r="227" spans="1:10" x14ac:dyDescent="0.2">
      <c r="A227" t="s">
        <v>1128</v>
      </c>
      <c r="B227" t="s">
        <v>1129</v>
      </c>
      <c r="C227" s="94"/>
      <c r="D227" s="94"/>
      <c r="E227" s="94"/>
      <c r="F227" t="s">
        <v>1126</v>
      </c>
      <c r="G227" t="s">
        <v>1127</v>
      </c>
      <c r="H227" t="s">
        <v>1081</v>
      </c>
      <c r="I227" t="s">
        <v>1082</v>
      </c>
      <c r="J227" s="728"/>
    </row>
    <row r="228" spans="1:10" x14ac:dyDescent="0.2">
      <c r="A228" t="s">
        <v>1762</v>
      </c>
      <c r="B228" t="s">
        <v>1763</v>
      </c>
      <c r="C228" s="94"/>
      <c r="D228" s="94"/>
      <c r="E228" s="94"/>
      <c r="F228" t="s">
        <v>1128</v>
      </c>
      <c r="G228" t="s">
        <v>1129</v>
      </c>
      <c r="H228" t="s">
        <v>1081</v>
      </c>
      <c r="I228" t="s">
        <v>1082</v>
      </c>
      <c r="J228" s="728"/>
    </row>
    <row r="229" spans="1:10" x14ac:dyDescent="0.2">
      <c r="A229" t="s">
        <v>263</v>
      </c>
      <c r="B229" t="s">
        <v>264</v>
      </c>
      <c r="C229" s="94"/>
      <c r="D229" s="94"/>
      <c r="E229" s="94"/>
      <c r="F229" t="s">
        <v>1762</v>
      </c>
      <c r="G229" t="s">
        <v>1763</v>
      </c>
      <c r="H229" t="s">
        <v>1718</v>
      </c>
      <c r="I229" t="s">
        <v>1719</v>
      </c>
      <c r="J229" s="728"/>
    </row>
    <row r="230" spans="1:10" x14ac:dyDescent="0.2">
      <c r="A230" t="s">
        <v>2593</v>
      </c>
      <c r="B230" t="s">
        <v>2594</v>
      </c>
      <c r="C230" s="94"/>
      <c r="D230" s="94"/>
      <c r="E230" s="94"/>
      <c r="F230" t="s">
        <v>263</v>
      </c>
      <c r="G230" t="s">
        <v>264</v>
      </c>
      <c r="H230" t="s">
        <v>244</v>
      </c>
      <c r="I230" t="s">
        <v>245</v>
      </c>
      <c r="J230" s="728"/>
    </row>
    <row r="231" spans="1:10" x14ac:dyDescent="0.2">
      <c r="A231" t="s">
        <v>2595</v>
      </c>
      <c r="B231" t="s">
        <v>2596</v>
      </c>
      <c r="C231" s="94"/>
      <c r="D231" s="94"/>
      <c r="E231" s="94"/>
      <c r="F231" t="s">
        <v>2305</v>
      </c>
      <c r="G231" t="s">
        <v>2306</v>
      </c>
      <c r="H231" t="s">
        <v>2241</v>
      </c>
      <c r="I231" t="s">
        <v>2263</v>
      </c>
      <c r="J231" s="728"/>
    </row>
    <row r="232" spans="1:10" x14ac:dyDescent="0.2">
      <c r="A232" t="s">
        <v>3193</v>
      </c>
      <c r="B232" t="s">
        <v>3194</v>
      </c>
      <c r="C232" s="94"/>
      <c r="D232" s="94"/>
      <c r="E232" s="94"/>
      <c r="F232" t="s">
        <v>2593</v>
      </c>
      <c r="G232" t="s">
        <v>2594</v>
      </c>
      <c r="H232" t="s">
        <v>2566</v>
      </c>
      <c r="I232" t="s">
        <v>2574</v>
      </c>
      <c r="J232" s="728"/>
    </row>
    <row r="233" spans="1:10" x14ac:dyDescent="0.2">
      <c r="A233" t="s">
        <v>2295</v>
      </c>
      <c r="B233" t="s">
        <v>2296</v>
      </c>
      <c r="C233" s="94"/>
      <c r="D233" s="94"/>
      <c r="E233" s="94"/>
      <c r="F233" t="s">
        <v>2595</v>
      </c>
      <c r="G233" t="s">
        <v>2596</v>
      </c>
      <c r="H233" t="s">
        <v>2566</v>
      </c>
      <c r="I233" t="s">
        <v>2570</v>
      </c>
      <c r="J233" s="728"/>
    </row>
    <row r="234" spans="1:10" x14ac:dyDescent="0.2">
      <c r="A234" t="s">
        <v>3195</v>
      </c>
      <c r="B234" t="s">
        <v>3196</v>
      </c>
      <c r="C234" s="94"/>
      <c r="D234" s="94"/>
      <c r="E234" s="94"/>
      <c r="F234" t="s">
        <v>3193</v>
      </c>
      <c r="G234" t="s">
        <v>3194</v>
      </c>
      <c r="H234" t="s">
        <v>2566</v>
      </c>
      <c r="I234" t="s">
        <v>2570</v>
      </c>
      <c r="J234" s="728"/>
    </row>
    <row r="235" spans="1:10" x14ac:dyDescent="0.2">
      <c r="A235" t="s">
        <v>751</v>
      </c>
      <c r="B235" t="s">
        <v>752</v>
      </c>
      <c r="C235" s="94"/>
      <c r="D235" s="94"/>
      <c r="E235" s="94"/>
      <c r="F235" t="s">
        <v>2295</v>
      </c>
      <c r="G235" t="s">
        <v>2296</v>
      </c>
      <c r="H235" t="s">
        <v>2241</v>
      </c>
      <c r="I235" t="s">
        <v>2263</v>
      </c>
      <c r="J235" s="728"/>
    </row>
    <row r="236" spans="1:10" x14ac:dyDescent="0.2">
      <c r="A236" t="s">
        <v>2012</v>
      </c>
      <c r="B236" t="s">
        <v>2013</v>
      </c>
      <c r="C236" s="94"/>
      <c r="D236" s="94"/>
      <c r="E236" s="94"/>
      <c r="F236" t="s">
        <v>3195</v>
      </c>
      <c r="G236" t="s">
        <v>3196</v>
      </c>
      <c r="H236" t="s">
        <v>2241</v>
      </c>
      <c r="I236" t="s">
        <v>2263</v>
      </c>
      <c r="J236" s="728"/>
    </row>
    <row r="237" spans="1:10" x14ac:dyDescent="0.2">
      <c r="A237" t="s">
        <v>2922</v>
      </c>
      <c r="B237" t="s">
        <v>265</v>
      </c>
      <c r="C237" s="94"/>
      <c r="D237" s="94"/>
      <c r="E237" s="94"/>
      <c r="F237" t="s">
        <v>751</v>
      </c>
      <c r="G237" t="s">
        <v>752</v>
      </c>
      <c r="H237" t="s">
        <v>711</v>
      </c>
      <c r="I237" t="s">
        <v>715</v>
      </c>
      <c r="J237" s="728"/>
    </row>
    <row r="238" spans="1:10" x14ac:dyDescent="0.2">
      <c r="A238" t="s">
        <v>1764</v>
      </c>
      <c r="B238" t="s">
        <v>1765</v>
      </c>
      <c r="C238" s="94"/>
      <c r="D238" s="94"/>
      <c r="E238" s="94"/>
      <c r="F238" t="s">
        <v>2012</v>
      </c>
      <c r="G238" t="s">
        <v>2013</v>
      </c>
      <c r="H238" t="s">
        <v>1964</v>
      </c>
      <c r="I238" t="s">
        <v>1989</v>
      </c>
      <c r="J238" s="728"/>
    </row>
    <row r="239" spans="1:10" x14ac:dyDescent="0.2">
      <c r="A239" t="s">
        <v>1766</v>
      </c>
      <c r="B239" t="s">
        <v>1767</v>
      </c>
      <c r="C239" s="94"/>
      <c r="D239" s="94"/>
      <c r="E239" s="94"/>
      <c r="F239" t="s">
        <v>2922</v>
      </c>
      <c r="G239" t="s">
        <v>265</v>
      </c>
      <c r="H239" t="s">
        <v>244</v>
      </c>
      <c r="I239" t="s">
        <v>248</v>
      </c>
      <c r="J239" s="728"/>
    </row>
    <row r="240" spans="1:10" x14ac:dyDescent="0.2">
      <c r="A240" t="s">
        <v>1768</v>
      </c>
      <c r="B240" t="s">
        <v>1751</v>
      </c>
      <c r="C240" s="94"/>
      <c r="D240" s="94"/>
      <c r="E240" s="94"/>
      <c r="F240" t="s">
        <v>1764</v>
      </c>
      <c r="G240" t="s">
        <v>1765</v>
      </c>
      <c r="H240" t="s">
        <v>1718</v>
      </c>
      <c r="I240" t="s">
        <v>1751</v>
      </c>
      <c r="J240" s="728"/>
    </row>
    <row r="241" spans="1:10" x14ac:dyDescent="0.2">
      <c r="A241" t="s">
        <v>753</v>
      </c>
      <c r="B241" t="s">
        <v>754</v>
      </c>
      <c r="C241" s="94"/>
      <c r="D241" s="94"/>
      <c r="E241" s="94"/>
      <c r="F241" t="s">
        <v>1766</v>
      </c>
      <c r="G241" t="s">
        <v>1767</v>
      </c>
      <c r="H241" t="s">
        <v>1718</v>
      </c>
      <c r="I241" t="s">
        <v>1751</v>
      </c>
      <c r="J241" s="728"/>
    </row>
    <row r="242" spans="1:10" x14ac:dyDescent="0.2">
      <c r="A242" t="s">
        <v>2014</v>
      </c>
      <c r="B242" t="s">
        <v>2015</v>
      </c>
      <c r="C242" s="94"/>
      <c r="D242" s="94"/>
      <c r="E242" s="94"/>
      <c r="F242" t="s">
        <v>1768</v>
      </c>
      <c r="G242" t="s">
        <v>1751</v>
      </c>
      <c r="H242" t="s">
        <v>1718</v>
      </c>
      <c r="I242" t="s">
        <v>1751</v>
      </c>
      <c r="J242" s="728"/>
    </row>
    <row r="243" spans="1:10" x14ac:dyDescent="0.2">
      <c r="A243" t="s">
        <v>938</v>
      </c>
      <c r="B243" t="s">
        <v>939</v>
      </c>
      <c r="C243" s="94"/>
      <c r="D243" s="94"/>
      <c r="E243" s="94"/>
      <c r="F243" t="s">
        <v>753</v>
      </c>
      <c r="G243" t="s">
        <v>754</v>
      </c>
      <c r="H243" t="s">
        <v>711</v>
      </c>
      <c r="I243" t="s">
        <v>715</v>
      </c>
      <c r="J243" s="728"/>
    </row>
    <row r="244" spans="1:10" x14ac:dyDescent="0.2">
      <c r="A244" t="s">
        <v>2923</v>
      </c>
      <c r="B244" t="s">
        <v>2924</v>
      </c>
      <c r="C244" s="94"/>
      <c r="D244" s="94"/>
      <c r="E244" s="94"/>
      <c r="F244" t="s">
        <v>2014</v>
      </c>
      <c r="G244" t="s">
        <v>2015</v>
      </c>
      <c r="H244" t="s">
        <v>1964</v>
      </c>
      <c r="I244" t="s">
        <v>1982</v>
      </c>
      <c r="J244" s="728"/>
    </row>
    <row r="245" spans="1:10" x14ac:dyDescent="0.2">
      <c r="A245" t="s">
        <v>1014</v>
      </c>
      <c r="B245" t="s">
        <v>1015</v>
      </c>
      <c r="C245" s="94"/>
      <c r="D245" s="94"/>
      <c r="E245" s="94"/>
      <c r="F245" t="s">
        <v>938</v>
      </c>
      <c r="G245" t="s">
        <v>939</v>
      </c>
      <c r="H245" t="s">
        <v>95</v>
      </c>
      <c r="I245" t="s">
        <v>372</v>
      </c>
      <c r="J245" s="728"/>
    </row>
    <row r="246" spans="1:10" x14ac:dyDescent="0.2">
      <c r="A246" t="s">
        <v>1769</v>
      </c>
      <c r="B246" t="s">
        <v>1770</v>
      </c>
      <c r="C246" s="94"/>
      <c r="D246" s="94"/>
      <c r="E246" s="94"/>
      <c r="F246" t="s">
        <v>2923</v>
      </c>
      <c r="G246" t="s">
        <v>2924</v>
      </c>
      <c r="H246" t="s">
        <v>95</v>
      </c>
      <c r="I246" t="s">
        <v>372</v>
      </c>
      <c r="J246" s="728"/>
    </row>
    <row r="247" spans="1:10" x14ac:dyDescent="0.2">
      <c r="A247" t="s">
        <v>2016</v>
      </c>
      <c r="B247" t="s">
        <v>2017</v>
      </c>
      <c r="C247" s="94"/>
      <c r="D247" s="94"/>
      <c r="E247" s="94"/>
      <c r="F247" t="s">
        <v>1014</v>
      </c>
      <c r="G247" t="s">
        <v>1015</v>
      </c>
      <c r="H247" t="s">
        <v>95</v>
      </c>
      <c r="I247" t="s">
        <v>919</v>
      </c>
      <c r="J247" s="728"/>
    </row>
    <row r="248" spans="1:10" x14ac:dyDescent="0.2">
      <c r="A248" t="s">
        <v>2297</v>
      </c>
      <c r="B248" t="s">
        <v>2298</v>
      </c>
      <c r="C248" s="94"/>
      <c r="D248" s="94"/>
      <c r="E248" s="94"/>
      <c r="F248" t="s">
        <v>1769</v>
      </c>
      <c r="G248" t="s">
        <v>1770</v>
      </c>
      <c r="H248" t="s">
        <v>1718</v>
      </c>
      <c r="I248" t="s">
        <v>719</v>
      </c>
      <c r="J248" s="728"/>
    </row>
    <row r="249" spans="1:10" x14ac:dyDescent="0.2">
      <c r="A249" t="s">
        <v>2597</v>
      </c>
      <c r="B249" t="s">
        <v>2598</v>
      </c>
      <c r="C249" s="94"/>
      <c r="D249" s="94"/>
      <c r="E249" s="94"/>
      <c r="F249" t="s">
        <v>2016</v>
      </c>
      <c r="G249" t="s">
        <v>2017</v>
      </c>
      <c r="H249" t="s">
        <v>1964</v>
      </c>
      <c r="I249" t="s">
        <v>1982</v>
      </c>
      <c r="J249" s="728"/>
    </row>
    <row r="250" spans="1:10" x14ac:dyDescent="0.2">
      <c r="A250" t="s">
        <v>3269</v>
      </c>
      <c r="B250" t="s">
        <v>3270</v>
      </c>
      <c r="C250" s="94"/>
      <c r="D250" s="94"/>
      <c r="E250" s="94"/>
      <c r="F250" t="s">
        <v>2297</v>
      </c>
      <c r="G250" t="s">
        <v>2298</v>
      </c>
      <c r="H250" t="s">
        <v>2241</v>
      </c>
      <c r="I250" t="s">
        <v>2242</v>
      </c>
      <c r="J250" s="728"/>
    </row>
    <row r="251" spans="1:10" x14ac:dyDescent="0.2">
      <c r="A251" t="s">
        <v>2599</v>
      </c>
      <c r="B251" t="s">
        <v>2600</v>
      </c>
      <c r="C251" s="94"/>
      <c r="D251" s="94"/>
      <c r="E251" s="94"/>
      <c r="F251" t="s">
        <v>2597</v>
      </c>
      <c r="G251" t="s">
        <v>2598</v>
      </c>
      <c r="H251" t="s">
        <v>2566</v>
      </c>
      <c r="I251" t="s">
        <v>2570</v>
      </c>
      <c r="J251" s="728"/>
    </row>
    <row r="252" spans="1:10" x14ac:dyDescent="0.2">
      <c r="A252" t="s">
        <v>1130</v>
      </c>
      <c r="B252" t="s">
        <v>1131</v>
      </c>
      <c r="C252" s="94"/>
      <c r="D252" s="94"/>
      <c r="E252" s="94"/>
      <c r="F252" t="s">
        <v>2599</v>
      </c>
      <c r="G252" t="s">
        <v>2600</v>
      </c>
      <c r="H252" t="s">
        <v>2566</v>
      </c>
      <c r="I252" t="s">
        <v>2567</v>
      </c>
      <c r="J252" s="728"/>
    </row>
    <row r="253" spans="1:10" x14ac:dyDescent="0.2">
      <c r="A253" t="s">
        <v>266</v>
      </c>
      <c r="B253" t="s">
        <v>267</v>
      </c>
      <c r="C253" s="94"/>
      <c r="D253" s="94"/>
      <c r="E253" s="94"/>
      <c r="F253" t="s">
        <v>1130</v>
      </c>
      <c r="G253" t="s">
        <v>1131</v>
      </c>
      <c r="H253" t="s">
        <v>1081</v>
      </c>
      <c r="I253" t="s">
        <v>709</v>
      </c>
      <c r="J253" s="728"/>
    </row>
    <row r="254" spans="1:10" x14ac:dyDescent="0.2">
      <c r="A254" t="s">
        <v>2603</v>
      </c>
      <c r="B254" t="s">
        <v>2604</v>
      </c>
      <c r="C254" s="94"/>
      <c r="D254" s="94"/>
      <c r="E254" s="94"/>
      <c r="F254" t="s">
        <v>266</v>
      </c>
      <c r="G254" t="s">
        <v>267</v>
      </c>
      <c r="H254" t="s">
        <v>244</v>
      </c>
      <c r="I254" t="s">
        <v>248</v>
      </c>
      <c r="J254" s="728"/>
    </row>
    <row r="255" spans="1:10" x14ac:dyDescent="0.2">
      <c r="A255" t="s">
        <v>2601</v>
      </c>
      <c r="B255" t="s">
        <v>2602</v>
      </c>
      <c r="C255" s="94"/>
      <c r="D255" s="94"/>
      <c r="E255" s="94"/>
      <c r="F255" t="s">
        <v>2603</v>
      </c>
      <c r="G255" t="s">
        <v>2604</v>
      </c>
      <c r="H255" t="s">
        <v>2566</v>
      </c>
      <c r="I255" t="s">
        <v>2567</v>
      </c>
      <c r="J255" s="728"/>
    </row>
    <row r="256" spans="1:10" x14ac:dyDescent="0.2">
      <c r="A256" t="s">
        <v>2605</v>
      </c>
      <c r="B256" t="s">
        <v>2606</v>
      </c>
      <c r="C256" s="94"/>
      <c r="D256" s="94"/>
      <c r="E256" s="94"/>
      <c r="F256" t="s">
        <v>2601</v>
      </c>
      <c r="G256" t="s">
        <v>2602</v>
      </c>
      <c r="H256" t="s">
        <v>2566</v>
      </c>
      <c r="I256" t="s">
        <v>2567</v>
      </c>
      <c r="J256" s="728"/>
    </row>
    <row r="257" spans="1:10" x14ac:dyDescent="0.2">
      <c r="A257" t="s">
        <v>2018</v>
      </c>
      <c r="B257" t="s">
        <v>2019</v>
      </c>
      <c r="C257" s="94"/>
      <c r="D257" s="94"/>
      <c r="E257" s="94"/>
      <c r="F257" t="s">
        <v>2605</v>
      </c>
      <c r="G257" t="s">
        <v>2606</v>
      </c>
      <c r="H257" t="s">
        <v>2566</v>
      </c>
      <c r="I257" t="s">
        <v>2567</v>
      </c>
      <c r="J257" s="728"/>
    </row>
    <row r="258" spans="1:10" x14ac:dyDescent="0.2">
      <c r="A258" t="s">
        <v>2299</v>
      </c>
      <c r="B258" t="s">
        <v>2300</v>
      </c>
      <c r="C258" s="94"/>
      <c r="D258" s="94"/>
      <c r="E258" s="94"/>
      <c r="F258" t="s">
        <v>2018</v>
      </c>
      <c r="G258" t="s">
        <v>2019</v>
      </c>
      <c r="H258" t="s">
        <v>1964</v>
      </c>
      <c r="I258" t="s">
        <v>1982</v>
      </c>
      <c r="J258" s="728"/>
    </row>
    <row r="259" spans="1:10" x14ac:dyDescent="0.2">
      <c r="A259" t="s">
        <v>1132</v>
      </c>
      <c r="B259" t="s">
        <v>1133</v>
      </c>
      <c r="C259" s="94"/>
      <c r="D259" s="94"/>
      <c r="E259" s="94"/>
      <c r="F259" t="s">
        <v>2299</v>
      </c>
      <c r="G259" t="s">
        <v>2300</v>
      </c>
      <c r="H259" t="s">
        <v>2241</v>
      </c>
      <c r="I259" t="s">
        <v>2242</v>
      </c>
      <c r="J259" s="728"/>
    </row>
    <row r="260" spans="1:10" x14ac:dyDescent="0.2">
      <c r="A260" t="s">
        <v>2301</v>
      </c>
      <c r="B260" t="s">
        <v>2302</v>
      </c>
      <c r="C260" s="94"/>
      <c r="D260" s="94"/>
      <c r="E260" s="94"/>
      <c r="F260" t="s">
        <v>1132</v>
      </c>
      <c r="G260" t="s">
        <v>1133</v>
      </c>
      <c r="H260" t="s">
        <v>1081</v>
      </c>
      <c r="I260" t="s">
        <v>1082</v>
      </c>
      <c r="J260" s="728"/>
    </row>
    <row r="261" spans="1:10" x14ac:dyDescent="0.2">
      <c r="A261" t="s">
        <v>492</v>
      </c>
      <c r="B261" t="s">
        <v>493</v>
      </c>
      <c r="C261" s="94"/>
      <c r="D261" s="94"/>
      <c r="E261" s="94"/>
      <c r="F261" t="s">
        <v>2301</v>
      </c>
      <c r="G261" t="s">
        <v>2302</v>
      </c>
      <c r="H261" t="s">
        <v>2241</v>
      </c>
      <c r="I261" t="s">
        <v>2272</v>
      </c>
      <c r="J261" s="728"/>
    </row>
    <row r="262" spans="1:10" x14ac:dyDescent="0.2">
      <c r="A262" t="s">
        <v>1446</v>
      </c>
      <c r="B262" t="s">
        <v>1447</v>
      </c>
      <c r="C262" s="94"/>
      <c r="D262" s="94"/>
      <c r="E262" s="94"/>
      <c r="F262" t="s">
        <v>492</v>
      </c>
      <c r="G262" t="s">
        <v>493</v>
      </c>
      <c r="H262" t="s">
        <v>441</v>
      </c>
      <c r="I262" t="s">
        <v>311</v>
      </c>
      <c r="J262" s="728"/>
    </row>
    <row r="263" spans="1:10" x14ac:dyDescent="0.2">
      <c r="A263" t="s">
        <v>2591</v>
      </c>
      <c r="B263" t="s">
        <v>2592</v>
      </c>
      <c r="C263" s="94"/>
      <c r="D263" s="94"/>
      <c r="E263" s="94"/>
      <c r="F263" t="s">
        <v>1446</v>
      </c>
      <c r="G263" t="s">
        <v>1447</v>
      </c>
      <c r="H263" t="s">
        <v>1370</v>
      </c>
      <c r="I263" t="s">
        <v>712</v>
      </c>
      <c r="J263" s="728"/>
    </row>
    <row r="264" spans="1:10" x14ac:dyDescent="0.2">
      <c r="A264" t="s">
        <v>3197</v>
      </c>
      <c r="B264" t="s">
        <v>1877</v>
      </c>
      <c r="C264" s="94"/>
      <c r="D264" s="94"/>
      <c r="E264" s="94"/>
      <c r="F264" t="s">
        <v>2591</v>
      </c>
      <c r="G264" t="s">
        <v>2592</v>
      </c>
      <c r="H264" t="s">
        <v>2566</v>
      </c>
      <c r="I264" t="s">
        <v>2567</v>
      </c>
      <c r="J264" s="728"/>
    </row>
    <row r="265" spans="1:10" x14ac:dyDescent="0.2">
      <c r="A265" t="s">
        <v>1134</v>
      </c>
      <c r="B265" t="s">
        <v>1135</v>
      </c>
      <c r="C265" s="94"/>
      <c r="D265" s="94"/>
      <c r="E265" s="94"/>
      <c r="F265" t="s">
        <v>3197</v>
      </c>
      <c r="G265" t="s">
        <v>1877</v>
      </c>
      <c r="H265" t="s">
        <v>1718</v>
      </c>
      <c r="I265" t="s">
        <v>944</v>
      </c>
      <c r="J265" s="728"/>
    </row>
    <row r="266" spans="1:10" x14ac:dyDescent="0.2">
      <c r="A266" t="s">
        <v>1448</v>
      </c>
      <c r="B266" t="s">
        <v>1449</v>
      </c>
      <c r="C266" s="94"/>
      <c r="D266" s="94"/>
      <c r="E266" s="94"/>
      <c r="F266" t="s">
        <v>1134</v>
      </c>
      <c r="G266" t="s">
        <v>1135</v>
      </c>
      <c r="H266" t="s">
        <v>1081</v>
      </c>
      <c r="I266" t="s">
        <v>1082</v>
      </c>
      <c r="J266" s="728"/>
    </row>
    <row r="267" spans="1:10" x14ac:dyDescent="0.2">
      <c r="A267" t="s">
        <v>494</v>
      </c>
      <c r="B267" t="s">
        <v>495</v>
      </c>
      <c r="C267" s="94"/>
      <c r="D267" s="94"/>
      <c r="E267" s="94"/>
      <c r="F267" t="s">
        <v>1448</v>
      </c>
      <c r="G267" t="s">
        <v>1449</v>
      </c>
      <c r="H267" t="s">
        <v>1370</v>
      </c>
      <c r="I267" t="s">
        <v>1381</v>
      </c>
      <c r="J267" s="728"/>
    </row>
    <row r="268" spans="1:10" x14ac:dyDescent="0.2">
      <c r="A268" t="s">
        <v>2020</v>
      </c>
      <c r="B268" t="s">
        <v>2021</v>
      </c>
      <c r="C268" s="94"/>
      <c r="D268" s="94"/>
      <c r="E268" s="94"/>
      <c r="F268" t="s">
        <v>494</v>
      </c>
      <c r="G268" t="s">
        <v>495</v>
      </c>
      <c r="H268" t="s">
        <v>441</v>
      </c>
      <c r="I268" t="s">
        <v>311</v>
      </c>
      <c r="J268" s="728"/>
    </row>
    <row r="269" spans="1:10" x14ac:dyDescent="0.2">
      <c r="A269" t="s">
        <v>940</v>
      </c>
      <c r="B269" t="s">
        <v>941</v>
      </c>
      <c r="C269" s="94"/>
      <c r="D269" s="94"/>
      <c r="E269" s="94"/>
      <c r="F269" t="s">
        <v>2020</v>
      </c>
      <c r="G269" t="s">
        <v>2021</v>
      </c>
      <c r="H269" t="s">
        <v>1964</v>
      </c>
      <c r="I269" t="s">
        <v>708</v>
      </c>
      <c r="J269" s="728"/>
    </row>
    <row r="270" spans="1:10" x14ac:dyDescent="0.2">
      <c r="A270" t="s">
        <v>1771</v>
      </c>
      <c r="B270" t="s">
        <v>1772</v>
      </c>
      <c r="C270" s="94"/>
      <c r="D270" s="94"/>
      <c r="E270" s="94"/>
      <c r="F270" t="s">
        <v>940</v>
      </c>
      <c r="G270" t="s">
        <v>941</v>
      </c>
      <c r="H270" t="s">
        <v>95</v>
      </c>
      <c r="I270" t="s">
        <v>919</v>
      </c>
      <c r="J270" s="728"/>
    </row>
    <row r="271" spans="1:10" x14ac:dyDescent="0.2">
      <c r="A271" t="s">
        <v>942</v>
      </c>
      <c r="B271" t="s">
        <v>943</v>
      </c>
      <c r="C271" s="94"/>
      <c r="D271" s="94"/>
      <c r="E271" s="94"/>
      <c r="F271" t="s">
        <v>1771</v>
      </c>
      <c r="G271" t="s">
        <v>1772</v>
      </c>
      <c r="H271" t="s">
        <v>1718</v>
      </c>
      <c r="I271" t="s">
        <v>1751</v>
      </c>
      <c r="J271" s="728"/>
    </row>
    <row r="272" spans="1:10" x14ac:dyDescent="0.2">
      <c r="A272" t="s">
        <v>755</v>
      </c>
      <c r="B272" t="s">
        <v>756</v>
      </c>
      <c r="C272" s="94"/>
      <c r="D272" s="94"/>
      <c r="E272" s="94"/>
      <c r="F272" t="s">
        <v>942</v>
      </c>
      <c r="G272" t="s">
        <v>943</v>
      </c>
      <c r="H272" t="s">
        <v>95</v>
      </c>
      <c r="I272" t="s">
        <v>919</v>
      </c>
      <c r="J272" s="728"/>
    </row>
    <row r="273" spans="1:10" x14ac:dyDescent="0.2">
      <c r="A273" t="s">
        <v>2022</v>
      </c>
      <c r="B273" t="s">
        <v>2023</v>
      </c>
      <c r="C273" s="94"/>
      <c r="D273" s="94"/>
      <c r="E273" s="94"/>
      <c r="F273" t="s">
        <v>755</v>
      </c>
      <c r="G273" t="s">
        <v>756</v>
      </c>
      <c r="H273" t="s">
        <v>711</v>
      </c>
      <c r="I273" t="s">
        <v>712</v>
      </c>
      <c r="J273" s="728"/>
    </row>
    <row r="274" spans="1:10" x14ac:dyDescent="0.2">
      <c r="A274" t="s">
        <v>3091</v>
      </c>
      <c r="B274" t="s">
        <v>1775</v>
      </c>
      <c r="C274" s="94"/>
      <c r="D274" s="94"/>
      <c r="E274" s="94"/>
      <c r="F274" t="s">
        <v>2022</v>
      </c>
      <c r="G274" t="s">
        <v>2023</v>
      </c>
      <c r="H274" t="s">
        <v>1964</v>
      </c>
      <c r="I274" t="s">
        <v>708</v>
      </c>
      <c r="J274" s="728"/>
    </row>
    <row r="275" spans="1:10" x14ac:dyDescent="0.2">
      <c r="A275" t="s">
        <v>1773</v>
      </c>
      <c r="B275" t="s">
        <v>1774</v>
      </c>
      <c r="C275" s="94"/>
      <c r="D275" s="94"/>
      <c r="E275" s="94"/>
      <c r="F275" t="s">
        <v>3091</v>
      </c>
      <c r="G275" t="s">
        <v>1775</v>
      </c>
      <c r="H275" t="s">
        <v>1718</v>
      </c>
      <c r="I275" t="s">
        <v>719</v>
      </c>
      <c r="J275" s="728"/>
    </row>
    <row r="276" spans="1:10" x14ac:dyDescent="0.2">
      <c r="A276" t="s">
        <v>757</v>
      </c>
      <c r="B276" t="s">
        <v>758</v>
      </c>
      <c r="C276" s="94"/>
      <c r="D276" s="94"/>
      <c r="E276" s="94"/>
      <c r="F276" t="s">
        <v>1773</v>
      </c>
      <c r="G276" t="s">
        <v>1774</v>
      </c>
      <c r="H276" t="s">
        <v>1718</v>
      </c>
      <c r="I276" t="s">
        <v>719</v>
      </c>
      <c r="J276" s="728"/>
    </row>
    <row r="277" spans="1:10" x14ac:dyDescent="0.2">
      <c r="A277" t="s">
        <v>2024</v>
      </c>
      <c r="B277" t="s">
        <v>2025</v>
      </c>
      <c r="C277" s="94"/>
      <c r="D277" s="94"/>
      <c r="E277" s="94"/>
      <c r="F277" t="s">
        <v>757</v>
      </c>
      <c r="G277" t="s">
        <v>758</v>
      </c>
      <c r="H277" t="s">
        <v>711</v>
      </c>
      <c r="I277" t="s">
        <v>715</v>
      </c>
      <c r="J277" s="728"/>
    </row>
    <row r="278" spans="1:10" x14ac:dyDescent="0.2">
      <c r="A278" t="s">
        <v>2925</v>
      </c>
      <c r="B278" t="s">
        <v>2607</v>
      </c>
      <c r="C278" s="94"/>
      <c r="D278" s="94"/>
      <c r="E278" s="94"/>
      <c r="F278" t="s">
        <v>2024</v>
      </c>
      <c r="G278" t="s">
        <v>2025</v>
      </c>
      <c r="H278" t="s">
        <v>1964</v>
      </c>
      <c r="I278" t="s">
        <v>1966</v>
      </c>
      <c r="J278" s="728"/>
    </row>
    <row r="279" spans="1:10" x14ac:dyDescent="0.2">
      <c r="A279" t="s">
        <v>1450</v>
      </c>
      <c r="B279" t="s">
        <v>1451</v>
      </c>
      <c r="C279" s="94"/>
      <c r="D279" s="94"/>
      <c r="E279" s="94"/>
      <c r="F279" t="s">
        <v>2925</v>
      </c>
      <c r="G279" t="s">
        <v>2607</v>
      </c>
      <c r="H279" t="s">
        <v>2566</v>
      </c>
      <c r="I279" t="s">
        <v>2570</v>
      </c>
      <c r="J279" s="728"/>
    </row>
    <row r="280" spans="1:10" x14ac:dyDescent="0.2">
      <c r="A280" t="s">
        <v>1136</v>
      </c>
      <c r="B280" t="s">
        <v>710</v>
      </c>
      <c r="C280" s="94"/>
      <c r="D280" s="94"/>
      <c r="E280" s="94"/>
      <c r="F280" t="s">
        <v>1450</v>
      </c>
      <c r="G280" t="s">
        <v>1451</v>
      </c>
      <c r="H280" t="s">
        <v>1370</v>
      </c>
      <c r="I280" t="s">
        <v>1381</v>
      </c>
      <c r="J280" s="728"/>
    </row>
    <row r="281" spans="1:10" x14ac:dyDescent="0.2">
      <c r="A281" t="s">
        <v>1776</v>
      </c>
      <c r="B281" t="s">
        <v>1777</v>
      </c>
      <c r="C281" s="94"/>
      <c r="D281" s="94"/>
      <c r="E281" s="94"/>
      <c r="F281" t="s">
        <v>1136</v>
      </c>
      <c r="G281" t="s">
        <v>710</v>
      </c>
      <c r="H281" t="s">
        <v>1081</v>
      </c>
      <c r="I281" t="s">
        <v>710</v>
      </c>
      <c r="J281" s="728"/>
    </row>
    <row r="282" spans="1:10" x14ac:dyDescent="0.2">
      <c r="A282" t="s">
        <v>496</v>
      </c>
      <c r="B282" t="s">
        <v>497</v>
      </c>
      <c r="C282" s="94"/>
      <c r="D282" s="94"/>
      <c r="E282" s="94"/>
      <c r="F282" t="s">
        <v>1776</v>
      </c>
      <c r="G282" t="s">
        <v>1777</v>
      </c>
      <c r="H282" t="s">
        <v>1718</v>
      </c>
      <c r="I282" t="s">
        <v>1719</v>
      </c>
      <c r="J282" s="728"/>
    </row>
    <row r="283" spans="1:10" x14ac:dyDescent="0.2">
      <c r="A283" t="s">
        <v>268</v>
      </c>
      <c r="B283" t="s">
        <v>269</v>
      </c>
      <c r="C283" s="94"/>
      <c r="D283" s="94"/>
      <c r="E283" s="94"/>
      <c r="F283" t="s">
        <v>496</v>
      </c>
      <c r="G283" t="s">
        <v>497</v>
      </c>
      <c r="H283" t="s">
        <v>441</v>
      </c>
      <c r="I283" t="s">
        <v>443</v>
      </c>
      <c r="J283" s="728"/>
    </row>
    <row r="284" spans="1:10" x14ac:dyDescent="0.2">
      <c r="A284" t="s">
        <v>1452</v>
      </c>
      <c r="B284" t="s">
        <v>1453</v>
      </c>
      <c r="C284" s="94"/>
      <c r="D284" s="94"/>
      <c r="E284" s="94"/>
      <c r="F284" t="s">
        <v>268</v>
      </c>
      <c r="G284" t="s">
        <v>269</v>
      </c>
      <c r="H284" t="s">
        <v>244</v>
      </c>
      <c r="I284" t="s">
        <v>245</v>
      </c>
      <c r="J284" s="728"/>
    </row>
    <row r="285" spans="1:10" x14ac:dyDescent="0.2">
      <c r="A285" t="s">
        <v>2926</v>
      </c>
      <c r="B285" t="s">
        <v>1454</v>
      </c>
      <c r="C285" s="94"/>
      <c r="D285" s="94"/>
      <c r="E285" s="94"/>
      <c r="F285" t="s">
        <v>1452</v>
      </c>
      <c r="G285" t="s">
        <v>1453</v>
      </c>
      <c r="H285" t="s">
        <v>1370</v>
      </c>
      <c r="I285" t="s">
        <v>1371</v>
      </c>
      <c r="J285" s="728"/>
    </row>
    <row r="286" spans="1:10" x14ac:dyDescent="0.2">
      <c r="A286" t="s">
        <v>2026</v>
      </c>
      <c r="B286" t="s">
        <v>2027</v>
      </c>
      <c r="C286" s="94"/>
      <c r="D286" s="94"/>
      <c r="E286" s="94"/>
      <c r="F286" t="s">
        <v>2926</v>
      </c>
      <c r="G286" t="s">
        <v>1454</v>
      </c>
      <c r="H286" t="s">
        <v>1370</v>
      </c>
      <c r="I286" t="s">
        <v>1381</v>
      </c>
      <c r="J286" s="728"/>
    </row>
    <row r="287" spans="1:10" x14ac:dyDescent="0.2">
      <c r="A287" t="s">
        <v>2028</v>
      </c>
      <c r="B287" t="s">
        <v>2029</v>
      </c>
      <c r="C287" s="94"/>
      <c r="D287" s="94"/>
      <c r="E287" s="94"/>
      <c r="F287" t="s">
        <v>2026</v>
      </c>
      <c r="G287" t="s">
        <v>2027</v>
      </c>
      <c r="H287" t="s">
        <v>1964</v>
      </c>
      <c r="I287" t="s">
        <v>1989</v>
      </c>
      <c r="J287" s="728"/>
    </row>
    <row r="288" spans="1:10" x14ac:dyDescent="0.2">
      <c r="A288" t="s">
        <v>2608</v>
      </c>
      <c r="B288" t="s">
        <v>2609</v>
      </c>
      <c r="C288" s="94"/>
      <c r="D288" s="94"/>
      <c r="E288" s="94"/>
      <c r="F288" t="s">
        <v>2028</v>
      </c>
      <c r="G288" t="s">
        <v>2029</v>
      </c>
      <c r="H288" t="s">
        <v>1964</v>
      </c>
      <c r="I288" t="s">
        <v>1966</v>
      </c>
      <c r="J288" s="728"/>
    </row>
    <row r="289" spans="1:10" x14ac:dyDescent="0.2">
      <c r="A289" t="s">
        <v>3198</v>
      </c>
      <c r="B289" t="s">
        <v>759</v>
      </c>
      <c r="C289" s="94"/>
      <c r="D289" s="94"/>
      <c r="E289" s="94"/>
      <c r="F289" t="s">
        <v>2608</v>
      </c>
      <c r="G289" t="s">
        <v>2609</v>
      </c>
      <c r="H289" t="s">
        <v>2566</v>
      </c>
      <c r="I289" t="s">
        <v>2574</v>
      </c>
      <c r="J289" s="728"/>
    </row>
    <row r="290" spans="1:10" x14ac:dyDescent="0.2">
      <c r="A290" t="s">
        <v>1137</v>
      </c>
      <c r="B290" t="s">
        <v>1138</v>
      </c>
      <c r="C290" s="94"/>
      <c r="D290" s="94"/>
      <c r="E290" s="94"/>
      <c r="F290" t="s">
        <v>3198</v>
      </c>
      <c r="G290" t="s">
        <v>759</v>
      </c>
      <c r="H290" t="s">
        <v>711</v>
      </c>
      <c r="I290" t="s">
        <v>728</v>
      </c>
      <c r="J290" s="728"/>
    </row>
    <row r="291" spans="1:10" x14ac:dyDescent="0.2">
      <c r="A291" t="s">
        <v>2030</v>
      </c>
      <c r="B291" t="s">
        <v>2031</v>
      </c>
      <c r="C291" s="94"/>
      <c r="D291" s="94"/>
      <c r="E291" s="94"/>
      <c r="F291" t="s">
        <v>1137</v>
      </c>
      <c r="G291" t="s">
        <v>1138</v>
      </c>
      <c r="H291" t="s">
        <v>1081</v>
      </c>
      <c r="I291" t="s">
        <v>1082</v>
      </c>
      <c r="J291" s="728"/>
    </row>
    <row r="292" spans="1:10" x14ac:dyDescent="0.2">
      <c r="A292" t="s">
        <v>2032</v>
      </c>
      <c r="B292" t="s">
        <v>2033</v>
      </c>
      <c r="C292" s="94"/>
      <c r="D292" s="94"/>
      <c r="E292" s="94"/>
      <c r="F292" t="s">
        <v>2030</v>
      </c>
      <c r="G292" t="s">
        <v>2031</v>
      </c>
      <c r="H292" t="s">
        <v>1964</v>
      </c>
      <c r="I292" t="s">
        <v>1966</v>
      </c>
      <c r="J292" s="728"/>
    </row>
    <row r="293" spans="1:10" x14ac:dyDescent="0.2">
      <c r="A293" t="s">
        <v>760</v>
      </c>
      <c r="B293" t="s">
        <v>761</v>
      </c>
      <c r="C293" s="94"/>
      <c r="D293" s="94"/>
      <c r="E293" s="94"/>
      <c r="F293" t="s">
        <v>2032</v>
      </c>
      <c r="G293" t="s">
        <v>2033</v>
      </c>
      <c r="H293" t="s">
        <v>1964</v>
      </c>
      <c r="I293" t="s">
        <v>1966</v>
      </c>
      <c r="J293" s="728"/>
    </row>
    <row r="294" spans="1:10" x14ac:dyDescent="0.2">
      <c r="A294" t="s">
        <v>945</v>
      </c>
      <c r="B294" t="s">
        <v>946</v>
      </c>
      <c r="C294" s="94"/>
      <c r="D294" s="94"/>
      <c r="E294" s="94"/>
      <c r="F294" t="s">
        <v>760</v>
      </c>
      <c r="G294" t="s">
        <v>761</v>
      </c>
      <c r="H294" t="s">
        <v>711</v>
      </c>
      <c r="I294" t="s">
        <v>715</v>
      </c>
      <c r="J294" s="728"/>
    </row>
    <row r="295" spans="1:10" x14ac:dyDescent="0.2">
      <c r="A295" t="s">
        <v>500</v>
      </c>
      <c r="B295" t="s">
        <v>501</v>
      </c>
      <c r="C295" s="94"/>
      <c r="D295" s="94"/>
      <c r="E295" s="94"/>
      <c r="F295" t="s">
        <v>945</v>
      </c>
      <c r="G295" t="s">
        <v>946</v>
      </c>
      <c r="H295" t="s">
        <v>95</v>
      </c>
      <c r="I295" t="s">
        <v>372</v>
      </c>
      <c r="J295" s="728"/>
    </row>
    <row r="296" spans="1:10" x14ac:dyDescent="0.2">
      <c r="A296" t="s">
        <v>502</v>
      </c>
      <c r="B296" t="s">
        <v>503</v>
      </c>
      <c r="C296" s="94"/>
      <c r="D296" s="94"/>
      <c r="E296" s="94"/>
      <c r="F296" t="s">
        <v>500</v>
      </c>
      <c r="G296" t="s">
        <v>501</v>
      </c>
      <c r="H296" t="s">
        <v>441</v>
      </c>
      <c r="I296" t="s">
        <v>311</v>
      </c>
      <c r="J296" s="728"/>
    </row>
    <row r="297" spans="1:10" x14ac:dyDescent="0.2">
      <c r="A297" t="s">
        <v>2038</v>
      </c>
      <c r="B297" t="s">
        <v>2039</v>
      </c>
      <c r="C297" s="94"/>
      <c r="D297" s="94"/>
      <c r="E297" s="94"/>
      <c r="F297" t="s">
        <v>502</v>
      </c>
      <c r="G297" t="s">
        <v>503</v>
      </c>
      <c r="H297" t="s">
        <v>441</v>
      </c>
      <c r="I297" t="s">
        <v>311</v>
      </c>
      <c r="J297" s="728"/>
    </row>
    <row r="298" spans="1:10" x14ac:dyDescent="0.2">
      <c r="A298" t="s">
        <v>1779</v>
      </c>
      <c r="B298" t="s">
        <v>1780</v>
      </c>
      <c r="C298" s="94"/>
      <c r="D298" s="94"/>
      <c r="E298" s="94"/>
      <c r="F298" t="s">
        <v>2038</v>
      </c>
      <c r="G298" t="s">
        <v>2039</v>
      </c>
      <c r="H298" t="s">
        <v>1964</v>
      </c>
      <c r="I298" t="s">
        <v>1966</v>
      </c>
      <c r="J298" s="728"/>
    </row>
    <row r="299" spans="1:10" x14ac:dyDescent="0.2">
      <c r="A299" t="s">
        <v>1455</v>
      </c>
      <c r="B299" t="s">
        <v>1456</v>
      </c>
      <c r="C299" s="94"/>
      <c r="D299" s="94"/>
      <c r="E299" s="94"/>
      <c r="F299" t="s">
        <v>1779</v>
      </c>
      <c r="G299" t="s">
        <v>1780</v>
      </c>
      <c r="H299" t="s">
        <v>1718</v>
      </c>
      <c r="I299" t="s">
        <v>1751</v>
      </c>
      <c r="J299" s="728"/>
    </row>
    <row r="300" spans="1:10" x14ac:dyDescent="0.2">
      <c r="A300" t="s">
        <v>2611</v>
      </c>
      <c r="B300" t="s">
        <v>2612</v>
      </c>
      <c r="C300" s="94"/>
      <c r="D300" s="94"/>
      <c r="E300" s="94"/>
      <c r="F300" t="s">
        <v>1455</v>
      </c>
      <c r="G300" t="s">
        <v>1456</v>
      </c>
      <c r="H300" t="s">
        <v>1370</v>
      </c>
      <c r="I300" t="s">
        <v>728</v>
      </c>
      <c r="J300" s="728"/>
    </row>
    <row r="301" spans="1:10" x14ac:dyDescent="0.2">
      <c r="A301" t="s">
        <v>1140</v>
      </c>
      <c r="B301" t="s">
        <v>1141</v>
      </c>
      <c r="C301" s="94"/>
      <c r="D301" s="94"/>
      <c r="E301" s="94"/>
      <c r="F301" t="s">
        <v>2611</v>
      </c>
      <c r="G301" t="s">
        <v>2612</v>
      </c>
      <c r="H301" t="s">
        <v>2566</v>
      </c>
      <c r="I301" t="s">
        <v>2570</v>
      </c>
      <c r="J301" s="728"/>
    </row>
    <row r="302" spans="1:10" x14ac:dyDescent="0.2">
      <c r="A302" t="s">
        <v>947</v>
      </c>
      <c r="B302" t="s">
        <v>948</v>
      </c>
      <c r="C302" s="94"/>
      <c r="D302" s="94"/>
      <c r="E302" s="94"/>
      <c r="F302" t="s">
        <v>1140</v>
      </c>
      <c r="G302" t="s">
        <v>1141</v>
      </c>
      <c r="H302" t="s">
        <v>1081</v>
      </c>
      <c r="I302" t="s">
        <v>710</v>
      </c>
      <c r="J302" s="728"/>
    </row>
    <row r="303" spans="1:10" x14ac:dyDescent="0.2">
      <c r="A303" t="s">
        <v>270</v>
      </c>
      <c r="B303" t="s">
        <v>271</v>
      </c>
      <c r="C303" s="94"/>
      <c r="D303" s="94"/>
      <c r="E303" s="94"/>
      <c r="F303" t="s">
        <v>947</v>
      </c>
      <c r="G303" t="s">
        <v>948</v>
      </c>
      <c r="H303" t="s">
        <v>95</v>
      </c>
      <c r="I303" t="s">
        <v>372</v>
      </c>
      <c r="J303" s="728"/>
    </row>
    <row r="304" spans="1:10" x14ac:dyDescent="0.2">
      <c r="A304" t="s">
        <v>1781</v>
      </c>
      <c r="B304" t="s">
        <v>1782</v>
      </c>
      <c r="C304" s="94"/>
      <c r="D304" s="94"/>
      <c r="E304" s="94"/>
      <c r="F304" t="s">
        <v>270</v>
      </c>
      <c r="G304" t="s">
        <v>271</v>
      </c>
      <c r="H304" t="s">
        <v>244</v>
      </c>
      <c r="I304" t="s">
        <v>245</v>
      </c>
      <c r="J304" s="728"/>
    </row>
    <row r="305" spans="1:10" x14ac:dyDescent="0.2">
      <c r="A305" t="s">
        <v>2307</v>
      </c>
      <c r="B305" t="s">
        <v>2308</v>
      </c>
      <c r="C305" s="94"/>
      <c r="D305" s="94"/>
      <c r="E305" s="94"/>
      <c r="F305" t="s">
        <v>1781</v>
      </c>
      <c r="G305" t="s">
        <v>1782</v>
      </c>
      <c r="H305" t="s">
        <v>1718</v>
      </c>
      <c r="I305" t="s">
        <v>1751</v>
      </c>
      <c r="J305" s="728"/>
    </row>
    <row r="306" spans="1:10" x14ac:dyDescent="0.2">
      <c r="A306" t="s">
        <v>949</v>
      </c>
      <c r="B306" t="s">
        <v>950</v>
      </c>
      <c r="C306" s="94"/>
      <c r="D306" s="94"/>
      <c r="E306" s="94"/>
      <c r="F306" t="s">
        <v>2307</v>
      </c>
      <c r="G306" t="s">
        <v>2308</v>
      </c>
      <c r="H306" t="s">
        <v>2241</v>
      </c>
      <c r="I306" t="s">
        <v>2250</v>
      </c>
      <c r="J306" s="728"/>
    </row>
    <row r="307" spans="1:10" x14ac:dyDescent="0.2">
      <c r="A307" t="s">
        <v>506</v>
      </c>
      <c r="B307" t="s">
        <v>507</v>
      </c>
      <c r="C307" s="94"/>
      <c r="D307" s="94"/>
      <c r="E307" s="94"/>
      <c r="F307" t="s">
        <v>949</v>
      </c>
      <c r="G307" t="s">
        <v>950</v>
      </c>
      <c r="H307" t="s">
        <v>95</v>
      </c>
      <c r="I307" t="s">
        <v>318</v>
      </c>
      <c r="J307" s="728"/>
    </row>
    <row r="308" spans="1:10" x14ac:dyDescent="0.2">
      <c r="A308" t="s">
        <v>504</v>
      </c>
      <c r="B308" t="s">
        <v>505</v>
      </c>
      <c r="C308" s="94"/>
      <c r="D308" s="94"/>
      <c r="E308" s="94"/>
      <c r="F308" t="s">
        <v>506</v>
      </c>
      <c r="G308" t="s">
        <v>507</v>
      </c>
      <c r="H308" t="s">
        <v>441</v>
      </c>
      <c r="I308" t="s">
        <v>311</v>
      </c>
      <c r="J308" s="728"/>
    </row>
    <row r="309" spans="1:10" x14ac:dyDescent="0.2">
      <c r="A309" t="s">
        <v>508</v>
      </c>
      <c r="B309" t="s">
        <v>509</v>
      </c>
      <c r="C309" s="94"/>
      <c r="D309" s="94"/>
      <c r="E309" s="94"/>
      <c r="F309" t="s">
        <v>504</v>
      </c>
      <c r="G309" t="s">
        <v>505</v>
      </c>
      <c r="H309" t="s">
        <v>441</v>
      </c>
      <c r="I309" t="s">
        <v>311</v>
      </c>
      <c r="J309" s="728"/>
    </row>
    <row r="310" spans="1:10" x14ac:dyDescent="0.2">
      <c r="A310" t="s">
        <v>510</v>
      </c>
      <c r="B310" t="s">
        <v>511</v>
      </c>
      <c r="C310" s="94"/>
      <c r="D310" s="94"/>
      <c r="E310" s="94"/>
      <c r="F310" t="s">
        <v>508</v>
      </c>
      <c r="G310" t="s">
        <v>509</v>
      </c>
      <c r="H310" t="s">
        <v>441</v>
      </c>
      <c r="I310" t="s">
        <v>311</v>
      </c>
      <c r="J310" s="728"/>
    </row>
    <row r="311" spans="1:10" x14ac:dyDescent="0.2">
      <c r="A311" t="s">
        <v>272</v>
      </c>
      <c r="B311" t="s">
        <v>273</v>
      </c>
      <c r="C311" s="94"/>
      <c r="D311" s="94"/>
      <c r="E311" s="94"/>
      <c r="F311" t="s">
        <v>510</v>
      </c>
      <c r="G311" t="s">
        <v>511</v>
      </c>
      <c r="H311" t="s">
        <v>441</v>
      </c>
      <c r="I311" t="s">
        <v>311</v>
      </c>
      <c r="J311" s="728"/>
    </row>
    <row r="312" spans="1:10" x14ac:dyDescent="0.2">
      <c r="A312" t="s">
        <v>274</v>
      </c>
      <c r="B312" t="s">
        <v>275</v>
      </c>
      <c r="C312" s="94"/>
      <c r="D312" s="94"/>
      <c r="E312" s="94"/>
      <c r="F312" t="s">
        <v>272</v>
      </c>
      <c r="G312" t="s">
        <v>273</v>
      </c>
      <c r="H312" t="s">
        <v>244</v>
      </c>
      <c r="I312" t="s">
        <v>262</v>
      </c>
      <c r="J312" s="728"/>
    </row>
    <row r="313" spans="1:10" x14ac:dyDescent="0.2">
      <c r="A313" t="s">
        <v>1142</v>
      </c>
      <c r="B313" t="s">
        <v>1143</v>
      </c>
      <c r="C313" s="94"/>
      <c r="D313" s="94"/>
      <c r="E313" s="94"/>
      <c r="F313" t="s">
        <v>274</v>
      </c>
      <c r="G313" t="s">
        <v>275</v>
      </c>
      <c r="H313" t="s">
        <v>244</v>
      </c>
      <c r="I313" t="s">
        <v>257</v>
      </c>
      <c r="J313" s="728"/>
    </row>
    <row r="314" spans="1:10" x14ac:dyDescent="0.2">
      <c r="A314" t="s">
        <v>1144</v>
      </c>
      <c r="B314" t="s">
        <v>1145</v>
      </c>
      <c r="C314" s="94"/>
      <c r="D314" s="94"/>
      <c r="E314" s="94"/>
      <c r="F314" t="s">
        <v>1142</v>
      </c>
      <c r="G314" t="s">
        <v>1143</v>
      </c>
      <c r="H314" t="s">
        <v>1081</v>
      </c>
      <c r="I314" t="s">
        <v>1082</v>
      </c>
      <c r="J314" s="728"/>
    </row>
    <row r="315" spans="1:10" x14ac:dyDescent="0.2">
      <c r="A315" t="s">
        <v>2927</v>
      </c>
      <c r="B315" t="s">
        <v>1146</v>
      </c>
      <c r="C315" s="94"/>
      <c r="D315" s="94"/>
      <c r="E315" s="94"/>
      <c r="F315" t="s">
        <v>1144</v>
      </c>
      <c r="G315" t="s">
        <v>1145</v>
      </c>
      <c r="H315" t="s">
        <v>1081</v>
      </c>
      <c r="I315" t="s">
        <v>1082</v>
      </c>
      <c r="J315" s="728"/>
    </row>
    <row r="316" spans="1:10" x14ac:dyDescent="0.2">
      <c r="A316" t="s">
        <v>1457</v>
      </c>
      <c r="B316" t="s">
        <v>1458</v>
      </c>
      <c r="C316" s="94"/>
      <c r="D316" s="94"/>
      <c r="E316" s="94"/>
      <c r="F316" t="s">
        <v>2927</v>
      </c>
      <c r="G316" t="s">
        <v>1146</v>
      </c>
      <c r="H316" t="s">
        <v>1081</v>
      </c>
      <c r="I316" t="s">
        <v>1082</v>
      </c>
      <c r="J316" s="728"/>
    </row>
    <row r="317" spans="1:10" x14ac:dyDescent="0.2">
      <c r="A317" t="s">
        <v>2613</v>
      </c>
      <c r="B317" t="s">
        <v>2614</v>
      </c>
      <c r="C317" s="94"/>
      <c r="D317" s="94"/>
      <c r="E317" s="94"/>
      <c r="F317" t="s">
        <v>1457</v>
      </c>
      <c r="G317" t="s">
        <v>1458</v>
      </c>
      <c r="H317" t="s">
        <v>1370</v>
      </c>
      <c r="I317" t="s">
        <v>1374</v>
      </c>
      <c r="J317" s="728"/>
    </row>
    <row r="318" spans="1:10" x14ac:dyDescent="0.2">
      <c r="A318" t="s">
        <v>3199</v>
      </c>
      <c r="B318" t="s">
        <v>1942</v>
      </c>
      <c r="C318" s="94"/>
      <c r="D318" s="94"/>
      <c r="E318" s="94"/>
      <c r="F318" t="s">
        <v>2613</v>
      </c>
      <c r="G318" t="s">
        <v>2614</v>
      </c>
      <c r="H318" t="s">
        <v>2566</v>
      </c>
      <c r="I318" t="s">
        <v>2570</v>
      </c>
      <c r="J318" s="728"/>
    </row>
    <row r="319" spans="1:10" x14ac:dyDescent="0.2">
      <c r="A319" t="s">
        <v>1459</v>
      </c>
      <c r="B319" t="s">
        <v>1460</v>
      </c>
      <c r="C319" s="94"/>
      <c r="D319" s="94"/>
      <c r="E319" s="94"/>
      <c r="F319" t="s">
        <v>3199</v>
      </c>
      <c r="G319" t="s">
        <v>1942</v>
      </c>
      <c r="H319" t="s">
        <v>1718</v>
      </c>
      <c r="I319" t="s">
        <v>1799</v>
      </c>
      <c r="J319" s="728"/>
    </row>
    <row r="320" spans="1:10" x14ac:dyDescent="0.2">
      <c r="A320" t="s">
        <v>3271</v>
      </c>
      <c r="B320" t="s">
        <v>3272</v>
      </c>
      <c r="C320" s="94"/>
      <c r="D320" s="94"/>
      <c r="E320" s="94"/>
      <c r="F320" t="s">
        <v>1459</v>
      </c>
      <c r="G320" t="s">
        <v>1460</v>
      </c>
      <c r="H320" t="s">
        <v>1370</v>
      </c>
      <c r="I320" t="s">
        <v>1374</v>
      </c>
      <c r="J320" s="728"/>
    </row>
    <row r="321" spans="1:10" x14ac:dyDescent="0.2">
      <c r="A321" t="s">
        <v>1783</v>
      </c>
      <c r="B321" t="s">
        <v>1784</v>
      </c>
      <c r="C321" s="94"/>
      <c r="D321" s="94"/>
      <c r="E321" s="94"/>
      <c r="F321" t="s">
        <v>1783</v>
      </c>
      <c r="G321" t="s">
        <v>1784</v>
      </c>
      <c r="H321" t="s">
        <v>1718</v>
      </c>
      <c r="I321" t="s">
        <v>1751</v>
      </c>
      <c r="J321" s="728"/>
    </row>
    <row r="322" spans="1:10" x14ac:dyDescent="0.2">
      <c r="A322" t="s">
        <v>1147</v>
      </c>
      <c r="B322" t="s">
        <v>1148</v>
      </c>
      <c r="C322" s="94"/>
      <c r="D322" s="94"/>
      <c r="E322" s="94"/>
      <c r="F322" t="s">
        <v>1147</v>
      </c>
      <c r="G322" t="s">
        <v>1148</v>
      </c>
      <c r="H322" t="s">
        <v>1081</v>
      </c>
      <c r="I322" t="s">
        <v>1082</v>
      </c>
      <c r="J322" s="728"/>
    </row>
    <row r="323" spans="1:10" x14ac:dyDescent="0.2">
      <c r="A323" t="s">
        <v>1461</v>
      </c>
      <c r="B323" t="s">
        <v>1462</v>
      </c>
      <c r="C323" s="94"/>
      <c r="D323" s="94"/>
      <c r="E323" s="94"/>
      <c r="F323" t="s">
        <v>1461</v>
      </c>
      <c r="G323" t="s">
        <v>1462</v>
      </c>
      <c r="H323" t="s">
        <v>1370</v>
      </c>
      <c r="I323" t="s">
        <v>728</v>
      </c>
      <c r="J323" s="728"/>
    </row>
    <row r="324" spans="1:10" x14ac:dyDescent="0.2">
      <c r="A324" t="s">
        <v>1149</v>
      </c>
      <c r="B324" t="s">
        <v>1150</v>
      </c>
      <c r="C324" s="94"/>
      <c r="D324" s="94"/>
      <c r="E324" s="94"/>
      <c r="F324" t="s">
        <v>1149</v>
      </c>
      <c r="G324" t="s">
        <v>1150</v>
      </c>
      <c r="H324" t="s">
        <v>1081</v>
      </c>
      <c r="I324" t="s">
        <v>1082</v>
      </c>
      <c r="J324" s="728"/>
    </row>
    <row r="325" spans="1:10" x14ac:dyDescent="0.2">
      <c r="A325" t="s">
        <v>3092</v>
      </c>
      <c r="B325" t="s">
        <v>3093</v>
      </c>
      <c r="C325" s="94"/>
      <c r="D325" s="94"/>
      <c r="E325" s="94"/>
      <c r="F325" t="s">
        <v>3092</v>
      </c>
      <c r="G325" t="s">
        <v>3093</v>
      </c>
      <c r="H325" t="s">
        <v>1081</v>
      </c>
      <c r="I325" t="s">
        <v>1082</v>
      </c>
      <c r="J325" s="728"/>
    </row>
    <row r="326" spans="1:10" x14ac:dyDescent="0.2">
      <c r="A326" t="s">
        <v>512</v>
      </c>
      <c r="B326" t="s">
        <v>513</v>
      </c>
      <c r="C326" s="94"/>
      <c r="D326" s="94"/>
      <c r="E326" s="94"/>
      <c r="F326" t="s">
        <v>512</v>
      </c>
      <c r="G326" t="s">
        <v>513</v>
      </c>
      <c r="H326" t="s">
        <v>441</v>
      </c>
      <c r="I326" t="s">
        <v>311</v>
      </c>
      <c r="J326" s="728"/>
    </row>
    <row r="327" spans="1:10" x14ac:dyDescent="0.2">
      <c r="A327" t="s">
        <v>2928</v>
      </c>
      <c r="B327" t="s">
        <v>515</v>
      </c>
      <c r="C327" s="94"/>
      <c r="D327" s="94"/>
      <c r="E327" s="94"/>
      <c r="F327" t="s">
        <v>2928</v>
      </c>
      <c r="G327" t="s">
        <v>515</v>
      </c>
      <c r="H327" t="s">
        <v>441</v>
      </c>
      <c r="I327" t="s">
        <v>311</v>
      </c>
      <c r="J327" s="728"/>
    </row>
    <row r="328" spans="1:10" x14ac:dyDescent="0.2">
      <c r="A328" t="s">
        <v>2929</v>
      </c>
      <c r="B328" t="s">
        <v>514</v>
      </c>
      <c r="C328" s="94"/>
      <c r="D328" s="94"/>
      <c r="E328" s="94"/>
      <c r="F328" t="s">
        <v>2929</v>
      </c>
      <c r="G328" t="s">
        <v>514</v>
      </c>
      <c r="H328" t="s">
        <v>441</v>
      </c>
      <c r="I328" t="s">
        <v>311</v>
      </c>
      <c r="J328" s="728"/>
    </row>
    <row r="329" spans="1:10" x14ac:dyDescent="0.2">
      <c r="A329" t="s">
        <v>2930</v>
      </c>
      <c r="B329" t="s">
        <v>1463</v>
      </c>
      <c r="C329" s="94"/>
      <c r="D329" s="94"/>
      <c r="E329" s="94"/>
      <c r="F329" t="s">
        <v>2930</v>
      </c>
      <c r="G329" t="s">
        <v>1463</v>
      </c>
      <c r="H329" t="s">
        <v>1370</v>
      </c>
      <c r="I329" t="s">
        <v>1384</v>
      </c>
      <c r="J329" s="728"/>
    </row>
    <row r="330" spans="1:10" x14ac:dyDescent="0.2">
      <c r="A330" t="s">
        <v>1785</v>
      </c>
      <c r="B330" t="s">
        <v>1786</v>
      </c>
      <c r="C330" s="94"/>
      <c r="D330" s="94"/>
      <c r="E330" s="94"/>
      <c r="F330" t="s">
        <v>1785</v>
      </c>
      <c r="G330" t="s">
        <v>1786</v>
      </c>
      <c r="H330" t="s">
        <v>1718</v>
      </c>
      <c r="I330" t="s">
        <v>1719</v>
      </c>
      <c r="J330" s="728"/>
    </row>
    <row r="331" spans="1:10" x14ac:dyDescent="0.2">
      <c r="A331" t="s">
        <v>953</v>
      </c>
      <c r="B331" t="s">
        <v>954</v>
      </c>
      <c r="C331" s="94"/>
      <c r="D331" s="94"/>
      <c r="E331" s="94"/>
      <c r="F331" t="s">
        <v>953</v>
      </c>
      <c r="G331" t="s">
        <v>954</v>
      </c>
      <c r="H331" t="s">
        <v>95</v>
      </c>
      <c r="I331" t="s">
        <v>919</v>
      </c>
      <c r="J331" s="728"/>
    </row>
    <row r="332" spans="1:10" x14ac:dyDescent="0.2">
      <c r="A332" t="s">
        <v>516</v>
      </c>
      <c r="B332" t="s">
        <v>517</v>
      </c>
      <c r="C332" s="94"/>
      <c r="D332" s="94"/>
      <c r="E332" s="94"/>
      <c r="F332" t="s">
        <v>516</v>
      </c>
      <c r="G332" t="s">
        <v>517</v>
      </c>
      <c r="H332" t="s">
        <v>441</v>
      </c>
      <c r="I332" t="s">
        <v>443</v>
      </c>
      <c r="J332" s="728"/>
    </row>
    <row r="333" spans="1:10" x14ac:dyDescent="0.2">
      <c r="A333" t="s">
        <v>2931</v>
      </c>
      <c r="B333" t="s">
        <v>2689</v>
      </c>
      <c r="C333" s="94"/>
      <c r="D333" s="94"/>
      <c r="E333" s="94"/>
      <c r="F333" t="s">
        <v>2931</v>
      </c>
      <c r="G333" t="s">
        <v>2689</v>
      </c>
      <c r="H333" t="s">
        <v>2566</v>
      </c>
      <c r="I333" t="s">
        <v>2567</v>
      </c>
      <c r="J333" s="728"/>
    </row>
    <row r="334" spans="1:10" x14ac:dyDescent="0.2">
      <c r="A334" t="s">
        <v>518</v>
      </c>
      <c r="B334" t="s">
        <v>519</v>
      </c>
      <c r="C334" s="94"/>
      <c r="D334" s="94"/>
      <c r="E334" s="94"/>
      <c r="F334" t="s">
        <v>518</v>
      </c>
      <c r="G334" t="s">
        <v>519</v>
      </c>
      <c r="H334" t="s">
        <v>441</v>
      </c>
      <c r="I334" t="s">
        <v>311</v>
      </c>
      <c r="J334" s="728"/>
    </row>
    <row r="335" spans="1:10" x14ac:dyDescent="0.2">
      <c r="A335" t="s">
        <v>2932</v>
      </c>
      <c r="B335" t="s">
        <v>1778</v>
      </c>
      <c r="C335" s="94"/>
      <c r="D335" s="94"/>
      <c r="E335" s="94"/>
      <c r="F335" t="s">
        <v>2932</v>
      </c>
      <c r="G335" t="s">
        <v>1778</v>
      </c>
      <c r="H335" t="s">
        <v>1718</v>
      </c>
      <c r="I335" t="s">
        <v>719</v>
      </c>
      <c r="J335" s="728"/>
    </row>
    <row r="336" spans="1:10" x14ac:dyDescent="0.2">
      <c r="A336" t="s">
        <v>2034</v>
      </c>
      <c r="B336" t="s">
        <v>2035</v>
      </c>
      <c r="C336" s="94"/>
      <c r="D336" s="94"/>
      <c r="E336" s="94"/>
      <c r="F336" t="s">
        <v>2034</v>
      </c>
      <c r="G336" t="s">
        <v>2035</v>
      </c>
      <c r="H336" t="s">
        <v>1964</v>
      </c>
      <c r="I336" t="s">
        <v>1979</v>
      </c>
      <c r="J336" s="728"/>
    </row>
    <row r="337" spans="1:10" x14ac:dyDescent="0.2">
      <c r="A337" t="s">
        <v>498</v>
      </c>
      <c r="B337" t="s">
        <v>499</v>
      </c>
      <c r="C337" s="94"/>
      <c r="D337" s="94"/>
      <c r="E337" s="94"/>
      <c r="F337" t="s">
        <v>498</v>
      </c>
      <c r="G337" t="s">
        <v>499</v>
      </c>
      <c r="H337" t="s">
        <v>441</v>
      </c>
      <c r="I337" t="s">
        <v>311</v>
      </c>
      <c r="J337" s="728"/>
    </row>
    <row r="338" spans="1:10" x14ac:dyDescent="0.2">
      <c r="A338" t="s">
        <v>2036</v>
      </c>
      <c r="B338" t="s">
        <v>2037</v>
      </c>
      <c r="C338" s="94"/>
      <c r="D338" s="94"/>
      <c r="E338" s="94"/>
      <c r="F338" t="s">
        <v>2036</v>
      </c>
      <c r="G338" t="s">
        <v>2037</v>
      </c>
      <c r="H338" t="s">
        <v>1964</v>
      </c>
      <c r="I338" t="s">
        <v>708</v>
      </c>
      <c r="J338" s="728"/>
    </row>
    <row r="339" spans="1:10" x14ac:dyDescent="0.2">
      <c r="A339" t="s">
        <v>2933</v>
      </c>
      <c r="B339" t="s">
        <v>1139</v>
      </c>
      <c r="C339" s="94"/>
      <c r="D339" s="94"/>
      <c r="E339" s="94"/>
      <c r="F339" t="s">
        <v>2933</v>
      </c>
      <c r="G339" t="s">
        <v>1139</v>
      </c>
      <c r="H339" t="s">
        <v>1081</v>
      </c>
      <c r="I339" t="s">
        <v>1082</v>
      </c>
      <c r="J339" s="728"/>
    </row>
    <row r="340" spans="1:10" x14ac:dyDescent="0.2">
      <c r="A340" t="s">
        <v>3200</v>
      </c>
      <c r="B340" t="s">
        <v>2610</v>
      </c>
      <c r="C340" s="94"/>
      <c r="D340" s="94"/>
      <c r="E340" s="94"/>
      <c r="F340" t="s">
        <v>3200</v>
      </c>
      <c r="G340" t="s">
        <v>2610</v>
      </c>
      <c r="H340" t="s">
        <v>2566</v>
      </c>
      <c r="I340" t="s">
        <v>2574</v>
      </c>
      <c r="J340" s="728"/>
    </row>
    <row r="341" spans="1:10" x14ac:dyDescent="0.2">
      <c r="A341" t="s">
        <v>2934</v>
      </c>
      <c r="B341" t="s">
        <v>2935</v>
      </c>
      <c r="C341" s="94"/>
      <c r="D341" s="94"/>
      <c r="E341" s="94"/>
      <c r="F341" t="s">
        <v>2934</v>
      </c>
      <c r="G341" t="s">
        <v>2935</v>
      </c>
      <c r="H341" t="s">
        <v>2566</v>
      </c>
      <c r="I341" t="s">
        <v>2574</v>
      </c>
      <c r="J341" s="728"/>
    </row>
    <row r="342" spans="1:10" x14ac:dyDescent="0.2">
      <c r="A342" t="s">
        <v>2303</v>
      </c>
      <c r="B342" t="s">
        <v>2304</v>
      </c>
      <c r="C342" s="94"/>
      <c r="D342" s="94"/>
      <c r="E342" s="94"/>
      <c r="F342" t="s">
        <v>2303</v>
      </c>
      <c r="G342" t="s">
        <v>2304</v>
      </c>
      <c r="H342" t="s">
        <v>2241</v>
      </c>
      <c r="I342" t="s">
        <v>2250</v>
      </c>
      <c r="J342" s="728"/>
    </row>
    <row r="343" spans="1:10" x14ac:dyDescent="0.2">
      <c r="A343" t="s">
        <v>276</v>
      </c>
      <c r="B343" t="s">
        <v>277</v>
      </c>
      <c r="C343" s="94"/>
      <c r="D343" s="94"/>
      <c r="E343" s="94"/>
      <c r="F343" t="s">
        <v>276</v>
      </c>
      <c r="G343" t="s">
        <v>277</v>
      </c>
      <c r="H343" t="s">
        <v>244</v>
      </c>
      <c r="I343" t="s">
        <v>262</v>
      </c>
      <c r="J343" s="728"/>
    </row>
    <row r="344" spans="1:10" x14ac:dyDescent="0.2">
      <c r="A344" t="s">
        <v>1151</v>
      </c>
      <c r="B344" t="s">
        <v>1152</v>
      </c>
      <c r="C344" s="94"/>
      <c r="D344" s="94"/>
      <c r="E344" s="94"/>
      <c r="F344" t="s">
        <v>1151</v>
      </c>
      <c r="G344" t="s">
        <v>1152</v>
      </c>
      <c r="H344" t="s">
        <v>1081</v>
      </c>
      <c r="I344" t="s">
        <v>709</v>
      </c>
      <c r="J344" s="728"/>
    </row>
    <row r="345" spans="1:10" x14ac:dyDescent="0.2">
      <c r="A345" t="s">
        <v>3094</v>
      </c>
      <c r="B345" t="s">
        <v>3095</v>
      </c>
      <c r="C345" s="94"/>
      <c r="D345" s="94"/>
      <c r="E345" s="94"/>
      <c r="F345" t="s">
        <v>3094</v>
      </c>
      <c r="G345" t="s">
        <v>3095</v>
      </c>
      <c r="H345" t="s">
        <v>1718</v>
      </c>
      <c r="I345" t="s">
        <v>719</v>
      </c>
      <c r="J345" s="728"/>
    </row>
    <row r="346" spans="1:10" x14ac:dyDescent="0.2">
      <c r="A346" t="s">
        <v>1789</v>
      </c>
      <c r="B346" t="s">
        <v>1790</v>
      </c>
      <c r="C346" s="94"/>
      <c r="D346" s="94"/>
      <c r="E346" s="94"/>
      <c r="F346" t="s">
        <v>1789</v>
      </c>
      <c r="G346" t="s">
        <v>1790</v>
      </c>
      <c r="H346" t="s">
        <v>1718</v>
      </c>
      <c r="I346" t="s">
        <v>719</v>
      </c>
      <c r="J346" s="728"/>
    </row>
    <row r="347" spans="1:10" x14ac:dyDescent="0.2">
      <c r="A347" t="s">
        <v>1787</v>
      </c>
      <c r="B347" t="s">
        <v>1788</v>
      </c>
      <c r="C347" s="94"/>
      <c r="D347" s="94"/>
      <c r="E347" s="94"/>
      <c r="F347" t="s">
        <v>1787</v>
      </c>
      <c r="G347" t="s">
        <v>1788</v>
      </c>
      <c r="H347" t="s">
        <v>1718</v>
      </c>
      <c r="I347" t="s">
        <v>719</v>
      </c>
      <c r="J347" s="728"/>
    </row>
    <row r="348" spans="1:10" x14ac:dyDescent="0.2">
      <c r="A348" t="s">
        <v>1153</v>
      </c>
      <c r="B348" t="s">
        <v>1154</v>
      </c>
      <c r="C348" s="94"/>
      <c r="D348" s="94"/>
      <c r="E348" s="94"/>
      <c r="F348" t="s">
        <v>1153</v>
      </c>
      <c r="G348" t="s">
        <v>1154</v>
      </c>
      <c r="H348" t="s">
        <v>1081</v>
      </c>
      <c r="I348" t="s">
        <v>1082</v>
      </c>
      <c r="J348" s="728"/>
    </row>
    <row r="349" spans="1:10" x14ac:dyDescent="0.2">
      <c r="A349" t="s">
        <v>520</v>
      </c>
      <c r="B349" t="s">
        <v>521</v>
      </c>
      <c r="C349" s="94"/>
      <c r="D349" s="94"/>
      <c r="E349" s="94"/>
      <c r="F349" t="s">
        <v>520</v>
      </c>
      <c r="G349" t="s">
        <v>521</v>
      </c>
      <c r="H349" t="s">
        <v>441</v>
      </c>
      <c r="I349" t="s">
        <v>311</v>
      </c>
      <c r="J349" s="728"/>
    </row>
    <row r="350" spans="1:10" x14ac:dyDescent="0.2">
      <c r="A350" t="s">
        <v>2615</v>
      </c>
      <c r="B350" t="s">
        <v>2616</v>
      </c>
      <c r="C350" s="94"/>
      <c r="D350" s="94"/>
      <c r="E350" s="94"/>
      <c r="F350" t="s">
        <v>2615</v>
      </c>
      <c r="G350" t="s">
        <v>2616</v>
      </c>
      <c r="H350" t="s">
        <v>2566</v>
      </c>
      <c r="I350" t="s">
        <v>2574</v>
      </c>
      <c r="J350" s="728"/>
    </row>
    <row r="351" spans="1:10" x14ac:dyDescent="0.2">
      <c r="A351" t="s">
        <v>2617</v>
      </c>
      <c r="B351" t="s">
        <v>2618</v>
      </c>
      <c r="C351" s="94"/>
      <c r="D351" s="94"/>
      <c r="E351" s="94"/>
      <c r="F351" t="s">
        <v>2617</v>
      </c>
      <c r="G351" t="s">
        <v>2618</v>
      </c>
      <c r="H351" t="s">
        <v>2566</v>
      </c>
      <c r="I351" t="s">
        <v>2574</v>
      </c>
      <c r="J351" s="728"/>
    </row>
    <row r="352" spans="1:10" x14ac:dyDescent="0.2">
      <c r="A352" t="s">
        <v>522</v>
      </c>
      <c r="B352" t="s">
        <v>523</v>
      </c>
      <c r="C352" s="94"/>
      <c r="D352" s="94"/>
      <c r="E352" s="94"/>
      <c r="F352" t="s">
        <v>522</v>
      </c>
      <c r="G352" t="s">
        <v>523</v>
      </c>
      <c r="H352" t="s">
        <v>441</v>
      </c>
      <c r="I352" t="s">
        <v>443</v>
      </c>
      <c r="J352" s="728"/>
    </row>
    <row r="353" spans="1:10" x14ac:dyDescent="0.2">
      <c r="A353" t="s">
        <v>951</v>
      </c>
      <c r="B353" t="s">
        <v>952</v>
      </c>
      <c r="C353" s="94"/>
      <c r="D353" s="94"/>
      <c r="E353" s="94"/>
      <c r="F353" t="s">
        <v>2936</v>
      </c>
      <c r="G353" t="s">
        <v>2686</v>
      </c>
      <c r="H353" t="s">
        <v>2566</v>
      </c>
      <c r="I353" t="s">
        <v>2574</v>
      </c>
      <c r="J353" s="728"/>
    </row>
    <row r="354" spans="1:10" x14ac:dyDescent="0.2">
      <c r="A354" t="s">
        <v>1155</v>
      </c>
      <c r="B354" t="s">
        <v>1156</v>
      </c>
      <c r="C354" s="94"/>
      <c r="D354" s="94"/>
      <c r="E354" s="94"/>
      <c r="F354" t="s">
        <v>951</v>
      </c>
      <c r="G354" t="s">
        <v>952</v>
      </c>
      <c r="H354" t="s">
        <v>95</v>
      </c>
      <c r="I354" t="s">
        <v>318</v>
      </c>
      <c r="J354" s="728"/>
    </row>
    <row r="355" spans="1:10" x14ac:dyDescent="0.2">
      <c r="A355" t="s">
        <v>278</v>
      </c>
      <c r="B355" t="s">
        <v>279</v>
      </c>
      <c r="C355" s="94"/>
      <c r="D355" s="94"/>
      <c r="E355" s="94"/>
      <c r="F355" t="s">
        <v>1155</v>
      </c>
      <c r="G355" t="s">
        <v>1156</v>
      </c>
      <c r="H355" t="s">
        <v>1081</v>
      </c>
      <c r="I355" t="s">
        <v>709</v>
      </c>
      <c r="J355" s="728"/>
    </row>
    <row r="356" spans="1:10" x14ac:dyDescent="0.2">
      <c r="A356" t="s">
        <v>281</v>
      </c>
      <c r="B356" t="s">
        <v>282</v>
      </c>
      <c r="C356" s="94"/>
      <c r="D356" s="94"/>
      <c r="E356" s="94"/>
      <c r="F356" t="s">
        <v>278</v>
      </c>
      <c r="G356" t="s">
        <v>279</v>
      </c>
      <c r="H356" t="s">
        <v>244</v>
      </c>
      <c r="I356" t="s">
        <v>280</v>
      </c>
      <c r="J356" s="728"/>
    </row>
    <row r="357" spans="1:10" x14ac:dyDescent="0.2">
      <c r="A357" t="s">
        <v>2040</v>
      </c>
      <c r="B357" t="s">
        <v>1982</v>
      </c>
      <c r="C357" s="94"/>
      <c r="D357" s="94"/>
      <c r="E357" s="94"/>
      <c r="F357" t="s">
        <v>281</v>
      </c>
      <c r="G357" t="s">
        <v>282</v>
      </c>
      <c r="H357" t="s">
        <v>244</v>
      </c>
      <c r="I357" t="s">
        <v>280</v>
      </c>
      <c r="J357" s="728"/>
    </row>
    <row r="358" spans="1:10" x14ac:dyDescent="0.2">
      <c r="A358" t="s">
        <v>2041</v>
      </c>
      <c r="B358" t="s">
        <v>2042</v>
      </c>
      <c r="C358" s="94"/>
      <c r="D358" s="94"/>
      <c r="E358" s="94"/>
      <c r="F358" t="s">
        <v>2040</v>
      </c>
      <c r="G358" t="s">
        <v>1982</v>
      </c>
      <c r="H358" t="s">
        <v>1964</v>
      </c>
      <c r="I358" t="s">
        <v>1982</v>
      </c>
      <c r="J358" s="728"/>
    </row>
    <row r="359" spans="1:10" x14ac:dyDescent="0.2">
      <c r="A359" t="s">
        <v>2619</v>
      </c>
      <c r="B359" t="s">
        <v>2620</v>
      </c>
      <c r="C359" s="94"/>
      <c r="D359" s="94"/>
      <c r="E359" s="94"/>
      <c r="F359" t="s">
        <v>2041</v>
      </c>
      <c r="G359" t="s">
        <v>2042</v>
      </c>
      <c r="H359" t="s">
        <v>1964</v>
      </c>
      <c r="I359" t="s">
        <v>1989</v>
      </c>
      <c r="J359" s="728"/>
    </row>
    <row r="360" spans="1:10" x14ac:dyDescent="0.2">
      <c r="A360" t="s">
        <v>1464</v>
      </c>
      <c r="B360" t="s">
        <v>1465</v>
      </c>
      <c r="C360" s="94"/>
      <c r="D360" s="94"/>
      <c r="E360" s="94"/>
      <c r="F360" t="s">
        <v>2619</v>
      </c>
      <c r="G360" t="s">
        <v>2620</v>
      </c>
      <c r="H360" t="s">
        <v>2566</v>
      </c>
      <c r="I360" t="s">
        <v>2574</v>
      </c>
      <c r="J360" s="728"/>
    </row>
    <row r="361" spans="1:10" x14ac:dyDescent="0.2">
      <c r="A361" t="s">
        <v>1468</v>
      </c>
      <c r="B361" t="s">
        <v>1469</v>
      </c>
      <c r="C361" s="94"/>
      <c r="D361" s="94"/>
      <c r="E361" s="94"/>
      <c r="F361" t="s">
        <v>1464</v>
      </c>
      <c r="G361" t="s">
        <v>1465</v>
      </c>
      <c r="H361" t="s">
        <v>1370</v>
      </c>
      <c r="I361" t="s">
        <v>712</v>
      </c>
      <c r="J361" s="728"/>
    </row>
    <row r="362" spans="1:10" x14ac:dyDescent="0.2">
      <c r="A362" t="s">
        <v>1470</v>
      </c>
      <c r="B362" t="s">
        <v>1471</v>
      </c>
      <c r="C362" s="94"/>
      <c r="D362" s="94"/>
      <c r="E362" s="94"/>
      <c r="F362" t="s">
        <v>1468</v>
      </c>
      <c r="G362" t="s">
        <v>1469</v>
      </c>
      <c r="H362" t="s">
        <v>1370</v>
      </c>
      <c r="I362" t="s">
        <v>1371</v>
      </c>
      <c r="J362" s="728"/>
    </row>
    <row r="363" spans="1:10" x14ac:dyDescent="0.2">
      <c r="A363" t="s">
        <v>1466</v>
      </c>
      <c r="B363" t="s">
        <v>1467</v>
      </c>
      <c r="C363" s="94"/>
      <c r="D363" s="94"/>
      <c r="E363" s="94"/>
      <c r="F363" t="s">
        <v>1470</v>
      </c>
      <c r="G363" t="s">
        <v>1471</v>
      </c>
      <c r="H363" t="s">
        <v>1370</v>
      </c>
      <c r="I363" t="s">
        <v>1371</v>
      </c>
      <c r="J363" s="728"/>
    </row>
    <row r="364" spans="1:10" x14ac:dyDescent="0.2">
      <c r="A364" t="s">
        <v>2043</v>
      </c>
      <c r="B364" t="s">
        <v>2044</v>
      </c>
      <c r="C364" s="94"/>
      <c r="D364" s="94"/>
      <c r="E364" s="94"/>
      <c r="F364" t="s">
        <v>1466</v>
      </c>
      <c r="G364" t="s">
        <v>1467</v>
      </c>
      <c r="H364" t="s">
        <v>1370</v>
      </c>
      <c r="I364" t="s">
        <v>1371</v>
      </c>
      <c r="J364" s="728"/>
    </row>
    <row r="365" spans="1:10" x14ac:dyDescent="0.2">
      <c r="A365" t="s">
        <v>1157</v>
      </c>
      <c r="B365" t="s">
        <v>1158</v>
      </c>
      <c r="C365" s="94"/>
      <c r="D365" s="94"/>
      <c r="E365" s="94"/>
      <c r="F365" t="s">
        <v>2043</v>
      </c>
      <c r="G365" t="s">
        <v>2044</v>
      </c>
      <c r="H365" t="s">
        <v>1964</v>
      </c>
      <c r="I365" t="s">
        <v>1971</v>
      </c>
      <c r="J365" s="728"/>
    </row>
    <row r="366" spans="1:10" x14ac:dyDescent="0.2">
      <c r="A366" t="s">
        <v>1159</v>
      </c>
      <c r="B366" t="s">
        <v>1160</v>
      </c>
      <c r="C366" s="94"/>
      <c r="D366" s="94"/>
      <c r="E366" s="94"/>
      <c r="F366" t="s">
        <v>1157</v>
      </c>
      <c r="G366" t="s">
        <v>1158</v>
      </c>
      <c r="H366" t="s">
        <v>1081</v>
      </c>
      <c r="I366" t="s">
        <v>710</v>
      </c>
      <c r="J366" s="728"/>
    </row>
    <row r="367" spans="1:10" x14ac:dyDescent="0.2">
      <c r="A367" t="s">
        <v>764</v>
      </c>
      <c r="B367" t="s">
        <v>765</v>
      </c>
      <c r="C367" s="94"/>
      <c r="D367" s="94"/>
      <c r="E367" s="94"/>
      <c r="F367" t="s">
        <v>1159</v>
      </c>
      <c r="G367" t="s">
        <v>1160</v>
      </c>
      <c r="H367" t="s">
        <v>1081</v>
      </c>
      <c r="I367" t="s">
        <v>1082</v>
      </c>
      <c r="J367" s="728"/>
    </row>
    <row r="368" spans="1:10" x14ac:dyDescent="0.2">
      <c r="A368" t="s">
        <v>766</v>
      </c>
      <c r="B368" t="s">
        <v>767</v>
      </c>
      <c r="C368" s="94"/>
      <c r="D368" s="94"/>
      <c r="E368" s="94"/>
      <c r="F368" t="s">
        <v>764</v>
      </c>
      <c r="G368" t="s">
        <v>765</v>
      </c>
      <c r="H368" t="s">
        <v>711</v>
      </c>
      <c r="I368" t="s">
        <v>712</v>
      </c>
      <c r="J368" s="728"/>
    </row>
    <row r="369" spans="1:10" x14ac:dyDescent="0.2">
      <c r="A369" t="s">
        <v>2309</v>
      </c>
      <c r="B369" t="s">
        <v>2310</v>
      </c>
      <c r="C369" s="94"/>
      <c r="D369" s="94"/>
      <c r="E369" s="94"/>
      <c r="F369" t="s">
        <v>762</v>
      </c>
      <c r="G369" t="s">
        <v>763</v>
      </c>
      <c r="H369" t="s">
        <v>711</v>
      </c>
      <c r="I369" t="s">
        <v>712</v>
      </c>
      <c r="J369" s="728"/>
    </row>
    <row r="370" spans="1:10" x14ac:dyDescent="0.2">
      <c r="A370" t="s">
        <v>2311</v>
      </c>
      <c r="B370" t="s">
        <v>2312</v>
      </c>
      <c r="C370" s="94"/>
      <c r="D370" s="94"/>
      <c r="E370" s="94"/>
      <c r="F370" t="s">
        <v>766</v>
      </c>
      <c r="G370" t="s">
        <v>767</v>
      </c>
      <c r="H370" t="s">
        <v>711</v>
      </c>
      <c r="I370" t="s">
        <v>728</v>
      </c>
      <c r="J370" s="728"/>
    </row>
    <row r="371" spans="1:10" x14ac:dyDescent="0.2">
      <c r="A371" t="s">
        <v>1161</v>
      </c>
      <c r="B371" t="s">
        <v>709</v>
      </c>
      <c r="C371" s="94"/>
      <c r="D371" s="94"/>
      <c r="E371" s="94"/>
      <c r="F371" t="s">
        <v>2309</v>
      </c>
      <c r="G371" t="s">
        <v>2310</v>
      </c>
      <c r="H371" t="s">
        <v>2241</v>
      </c>
      <c r="I371" t="s">
        <v>2245</v>
      </c>
      <c r="J371" s="728"/>
    </row>
    <row r="372" spans="1:10" x14ac:dyDescent="0.2">
      <c r="A372" t="s">
        <v>2313</v>
      </c>
      <c r="B372" t="s">
        <v>2314</v>
      </c>
      <c r="C372" s="94"/>
      <c r="D372" s="94"/>
      <c r="E372" s="94"/>
      <c r="F372" t="s">
        <v>2311</v>
      </c>
      <c r="G372" t="s">
        <v>2312</v>
      </c>
      <c r="H372" t="s">
        <v>2241</v>
      </c>
      <c r="I372" t="s">
        <v>2250</v>
      </c>
      <c r="J372" s="728"/>
    </row>
    <row r="373" spans="1:10" x14ac:dyDescent="0.2">
      <c r="A373" t="s">
        <v>2621</v>
      </c>
      <c r="B373" t="s">
        <v>2622</v>
      </c>
      <c r="C373" s="94"/>
      <c r="D373" s="94"/>
      <c r="E373" s="94"/>
      <c r="F373" t="s">
        <v>1161</v>
      </c>
      <c r="G373" t="s">
        <v>709</v>
      </c>
      <c r="H373" t="s">
        <v>1081</v>
      </c>
      <c r="I373" t="s">
        <v>709</v>
      </c>
      <c r="J373" s="728"/>
    </row>
    <row r="374" spans="1:10" x14ac:dyDescent="0.2">
      <c r="A374" t="s">
        <v>2623</v>
      </c>
      <c r="B374" t="s">
        <v>2624</v>
      </c>
      <c r="C374" s="94"/>
      <c r="D374" s="94"/>
      <c r="E374" s="94"/>
      <c r="F374" t="s">
        <v>2313</v>
      </c>
      <c r="G374" t="s">
        <v>2314</v>
      </c>
      <c r="H374" t="s">
        <v>2241</v>
      </c>
      <c r="I374" t="s">
        <v>2242</v>
      </c>
      <c r="J374" s="728"/>
    </row>
    <row r="375" spans="1:10" x14ac:dyDescent="0.2">
      <c r="A375" t="s">
        <v>1791</v>
      </c>
      <c r="B375" t="s">
        <v>1792</v>
      </c>
      <c r="C375" s="94"/>
      <c r="D375" s="94"/>
      <c r="E375" s="94"/>
      <c r="F375" t="s">
        <v>2621</v>
      </c>
      <c r="G375" t="s">
        <v>2622</v>
      </c>
      <c r="H375" t="s">
        <v>2566</v>
      </c>
      <c r="I375" t="s">
        <v>2570</v>
      </c>
      <c r="J375" s="728"/>
    </row>
    <row r="376" spans="1:10" x14ac:dyDescent="0.2">
      <c r="A376" t="s">
        <v>1793</v>
      </c>
      <c r="B376" t="s">
        <v>1794</v>
      </c>
      <c r="C376" s="94"/>
      <c r="D376" s="94"/>
      <c r="E376" s="94"/>
      <c r="F376" t="s">
        <v>2623</v>
      </c>
      <c r="G376" t="s">
        <v>2624</v>
      </c>
      <c r="H376" t="s">
        <v>2566</v>
      </c>
      <c r="I376" t="s">
        <v>2570</v>
      </c>
      <c r="J376" s="728"/>
    </row>
    <row r="377" spans="1:10" x14ac:dyDescent="0.2">
      <c r="A377" t="s">
        <v>1162</v>
      </c>
      <c r="B377" t="s">
        <v>1163</v>
      </c>
      <c r="C377" s="94"/>
      <c r="D377" s="94"/>
      <c r="E377" s="94"/>
      <c r="F377" t="s">
        <v>1791</v>
      </c>
      <c r="G377" t="s">
        <v>1792</v>
      </c>
      <c r="H377" t="s">
        <v>1718</v>
      </c>
      <c r="I377" t="s">
        <v>1719</v>
      </c>
      <c r="J377" s="728"/>
    </row>
    <row r="378" spans="1:10" x14ac:dyDescent="0.2">
      <c r="A378" t="s">
        <v>526</v>
      </c>
      <c r="B378" t="s">
        <v>527</v>
      </c>
      <c r="C378" s="94"/>
      <c r="D378" s="94"/>
      <c r="E378" s="94"/>
      <c r="F378" t="s">
        <v>1793</v>
      </c>
      <c r="G378" t="s">
        <v>1794</v>
      </c>
      <c r="H378" t="s">
        <v>1718</v>
      </c>
      <c r="I378" t="s">
        <v>1719</v>
      </c>
      <c r="J378" s="728"/>
    </row>
    <row r="379" spans="1:10" x14ac:dyDescent="0.2">
      <c r="A379" t="s">
        <v>524</v>
      </c>
      <c r="B379" t="s">
        <v>525</v>
      </c>
      <c r="C379" s="94"/>
      <c r="D379" s="94"/>
      <c r="E379" s="94"/>
      <c r="F379" t="s">
        <v>1162</v>
      </c>
      <c r="G379" t="s">
        <v>1163</v>
      </c>
      <c r="H379" t="s">
        <v>1081</v>
      </c>
      <c r="I379" t="s">
        <v>710</v>
      </c>
      <c r="J379" s="728"/>
    </row>
    <row r="380" spans="1:10" x14ac:dyDescent="0.2">
      <c r="A380" t="s">
        <v>1472</v>
      </c>
      <c r="B380" t="s">
        <v>1473</v>
      </c>
      <c r="C380" s="94"/>
      <c r="D380" s="94"/>
      <c r="E380" s="94"/>
      <c r="F380" t="s">
        <v>526</v>
      </c>
      <c r="G380" t="s">
        <v>527</v>
      </c>
      <c r="H380" t="s">
        <v>441</v>
      </c>
      <c r="I380" t="s">
        <v>443</v>
      </c>
      <c r="J380" s="728"/>
    </row>
    <row r="381" spans="1:10" x14ac:dyDescent="0.2">
      <c r="A381" t="s">
        <v>3201</v>
      </c>
      <c r="B381" t="s">
        <v>3202</v>
      </c>
      <c r="C381" s="94"/>
      <c r="D381" s="94"/>
      <c r="E381" s="94"/>
      <c r="F381" t="s">
        <v>524</v>
      </c>
      <c r="G381" t="s">
        <v>525</v>
      </c>
      <c r="H381" t="s">
        <v>441</v>
      </c>
      <c r="I381" t="s">
        <v>443</v>
      </c>
      <c r="J381" s="728"/>
    </row>
    <row r="382" spans="1:10" x14ac:dyDescent="0.2">
      <c r="A382" t="s">
        <v>1164</v>
      </c>
      <c r="B382" t="s">
        <v>1165</v>
      </c>
      <c r="C382" s="94"/>
      <c r="D382" s="94"/>
      <c r="E382" s="94"/>
      <c r="F382" t="s">
        <v>1472</v>
      </c>
      <c r="G382" t="s">
        <v>1473</v>
      </c>
      <c r="H382" t="s">
        <v>1370</v>
      </c>
      <c r="I382" t="s">
        <v>728</v>
      </c>
      <c r="J382" s="728"/>
    </row>
    <row r="383" spans="1:10" x14ac:dyDescent="0.2">
      <c r="A383" t="s">
        <v>3273</v>
      </c>
      <c r="B383" t="s">
        <v>3274</v>
      </c>
      <c r="C383" s="94"/>
      <c r="D383" s="94"/>
      <c r="E383" s="94"/>
      <c r="F383" t="s">
        <v>3201</v>
      </c>
      <c r="G383" t="s">
        <v>3202</v>
      </c>
      <c r="H383" t="s">
        <v>1964</v>
      </c>
      <c r="I383" t="s">
        <v>1971</v>
      </c>
      <c r="J383" s="728"/>
    </row>
    <row r="384" spans="1:10" x14ac:dyDescent="0.2">
      <c r="A384" t="s">
        <v>1166</v>
      </c>
      <c r="B384" t="s">
        <v>1167</v>
      </c>
      <c r="C384" s="94"/>
      <c r="D384" s="94"/>
      <c r="E384" s="94"/>
      <c r="F384" t="s">
        <v>1164</v>
      </c>
      <c r="G384" t="s">
        <v>1165</v>
      </c>
      <c r="H384" t="s">
        <v>1081</v>
      </c>
      <c r="I384" t="s">
        <v>1082</v>
      </c>
      <c r="J384" s="728"/>
    </row>
    <row r="385" spans="1:10" x14ac:dyDescent="0.2">
      <c r="A385" t="s">
        <v>283</v>
      </c>
      <c r="B385" t="s">
        <v>284</v>
      </c>
      <c r="C385" s="94"/>
      <c r="D385" s="94"/>
      <c r="E385" s="94"/>
      <c r="F385" t="s">
        <v>1166</v>
      </c>
      <c r="G385" t="s">
        <v>1167</v>
      </c>
      <c r="H385" t="s">
        <v>1081</v>
      </c>
      <c r="I385" t="s">
        <v>710</v>
      </c>
      <c r="J385" s="728"/>
    </row>
    <row r="386" spans="1:10" x14ac:dyDescent="0.2">
      <c r="A386" t="s">
        <v>2047</v>
      </c>
      <c r="B386" t="s">
        <v>2048</v>
      </c>
      <c r="C386" s="94"/>
      <c r="D386" s="94"/>
      <c r="E386" s="94"/>
      <c r="F386" t="s">
        <v>283</v>
      </c>
      <c r="G386" t="s">
        <v>284</v>
      </c>
      <c r="H386" t="s">
        <v>244</v>
      </c>
      <c r="I386" t="s">
        <v>280</v>
      </c>
      <c r="J386" s="728"/>
    </row>
    <row r="387" spans="1:10" x14ac:dyDescent="0.2">
      <c r="A387" t="s">
        <v>1474</v>
      </c>
      <c r="B387" t="s">
        <v>1475</v>
      </c>
      <c r="C387" s="94"/>
      <c r="D387" s="94"/>
      <c r="E387" s="94"/>
      <c r="F387" t="s">
        <v>2047</v>
      </c>
      <c r="G387" t="s">
        <v>2048</v>
      </c>
      <c r="H387" t="s">
        <v>1964</v>
      </c>
      <c r="I387" t="s">
        <v>1971</v>
      </c>
      <c r="J387" s="728"/>
    </row>
    <row r="388" spans="1:10" x14ac:dyDescent="0.2">
      <c r="A388" t="s">
        <v>528</v>
      </c>
      <c r="B388" t="s">
        <v>529</v>
      </c>
      <c r="C388" s="94"/>
      <c r="D388" s="94"/>
      <c r="E388" s="94"/>
      <c r="F388" t="s">
        <v>1474</v>
      </c>
      <c r="G388" t="s">
        <v>1475</v>
      </c>
      <c r="H388" t="s">
        <v>1370</v>
      </c>
      <c r="I388" t="s">
        <v>728</v>
      </c>
      <c r="J388" s="728"/>
    </row>
    <row r="389" spans="1:10" x14ac:dyDescent="0.2">
      <c r="A389" t="s">
        <v>1795</v>
      </c>
      <c r="B389" t="s">
        <v>1796</v>
      </c>
      <c r="C389" s="94"/>
      <c r="D389" s="94"/>
      <c r="E389" s="94"/>
      <c r="F389" t="s">
        <v>528</v>
      </c>
      <c r="G389" t="s">
        <v>529</v>
      </c>
      <c r="H389" t="s">
        <v>441</v>
      </c>
      <c r="I389" t="s">
        <v>311</v>
      </c>
      <c r="J389" s="728"/>
    </row>
    <row r="390" spans="1:10" x14ac:dyDescent="0.2">
      <c r="A390" t="s">
        <v>285</v>
      </c>
      <c r="B390" t="s">
        <v>286</v>
      </c>
      <c r="C390" s="94"/>
      <c r="D390" s="94"/>
      <c r="E390" s="94"/>
      <c r="F390" t="s">
        <v>1795</v>
      </c>
      <c r="G390" t="s">
        <v>1796</v>
      </c>
      <c r="H390" t="s">
        <v>1718</v>
      </c>
      <c r="I390" t="s">
        <v>1728</v>
      </c>
      <c r="J390" s="728"/>
    </row>
    <row r="391" spans="1:10" x14ac:dyDescent="0.2">
      <c r="A391" t="s">
        <v>2315</v>
      </c>
      <c r="B391" t="s">
        <v>2316</v>
      </c>
      <c r="C391" s="94"/>
      <c r="D391" s="94"/>
      <c r="E391" s="94"/>
      <c r="F391" t="s">
        <v>285</v>
      </c>
      <c r="G391" t="s">
        <v>286</v>
      </c>
      <c r="H391" t="s">
        <v>244</v>
      </c>
      <c r="I391" t="s">
        <v>257</v>
      </c>
      <c r="J391" s="728"/>
    </row>
    <row r="392" spans="1:10" x14ac:dyDescent="0.2">
      <c r="A392" t="s">
        <v>2627</v>
      </c>
      <c r="B392" t="s">
        <v>2628</v>
      </c>
      <c r="C392" s="94"/>
      <c r="D392" s="94"/>
      <c r="E392" s="94"/>
      <c r="F392" t="s">
        <v>2315</v>
      </c>
      <c r="G392" t="s">
        <v>2316</v>
      </c>
      <c r="H392" t="s">
        <v>2241</v>
      </c>
      <c r="I392" t="s">
        <v>2245</v>
      </c>
      <c r="J392" s="728"/>
    </row>
    <row r="393" spans="1:10" x14ac:dyDescent="0.2">
      <c r="A393" t="s">
        <v>2625</v>
      </c>
      <c r="B393" t="s">
        <v>2626</v>
      </c>
      <c r="C393" s="94"/>
      <c r="D393" s="94"/>
      <c r="E393" s="94"/>
      <c r="F393" t="s">
        <v>2627</v>
      </c>
      <c r="G393" t="s">
        <v>2628</v>
      </c>
      <c r="H393" t="s">
        <v>2566</v>
      </c>
      <c r="I393" t="s">
        <v>2574</v>
      </c>
      <c r="J393" s="728"/>
    </row>
    <row r="394" spans="1:10" x14ac:dyDescent="0.2">
      <c r="A394" t="s">
        <v>3275</v>
      </c>
      <c r="B394" t="s">
        <v>3276</v>
      </c>
      <c r="C394" s="94"/>
      <c r="D394" s="94"/>
      <c r="E394" s="94"/>
      <c r="F394" t="s">
        <v>2625</v>
      </c>
      <c r="G394" t="s">
        <v>2626</v>
      </c>
      <c r="H394" t="s">
        <v>2566</v>
      </c>
      <c r="I394" t="s">
        <v>2574</v>
      </c>
      <c r="J394" s="728"/>
    </row>
    <row r="395" spans="1:10" x14ac:dyDescent="0.2">
      <c r="A395" t="s">
        <v>288</v>
      </c>
      <c r="B395" t="s">
        <v>289</v>
      </c>
      <c r="C395" s="94"/>
      <c r="D395" s="94"/>
      <c r="E395" s="94"/>
      <c r="F395" t="s">
        <v>288</v>
      </c>
      <c r="G395" t="s">
        <v>289</v>
      </c>
      <c r="H395" t="s">
        <v>244</v>
      </c>
      <c r="I395" t="s">
        <v>245</v>
      </c>
      <c r="J395" s="728"/>
    </row>
    <row r="396" spans="1:10" x14ac:dyDescent="0.2">
      <c r="A396" t="s">
        <v>290</v>
      </c>
      <c r="B396" t="s">
        <v>245</v>
      </c>
      <c r="C396" s="94"/>
      <c r="D396" s="94"/>
      <c r="E396" s="94"/>
      <c r="F396" t="s">
        <v>290</v>
      </c>
      <c r="G396" t="s">
        <v>245</v>
      </c>
      <c r="H396" t="s">
        <v>244</v>
      </c>
      <c r="I396" t="s">
        <v>245</v>
      </c>
      <c r="J396" s="728"/>
    </row>
    <row r="397" spans="1:10" x14ac:dyDescent="0.2">
      <c r="A397" t="s">
        <v>1797</v>
      </c>
      <c r="B397" t="s">
        <v>1798</v>
      </c>
      <c r="C397" s="94"/>
      <c r="D397" s="94"/>
      <c r="E397" s="94"/>
      <c r="F397" t="s">
        <v>1797</v>
      </c>
      <c r="G397" t="s">
        <v>1798</v>
      </c>
      <c r="H397" t="s">
        <v>1718</v>
      </c>
      <c r="I397" t="s">
        <v>1799</v>
      </c>
      <c r="J397" s="728"/>
    </row>
    <row r="398" spans="1:10" x14ac:dyDescent="0.2">
      <c r="A398" t="s">
        <v>291</v>
      </c>
      <c r="B398" t="s">
        <v>292</v>
      </c>
      <c r="C398" s="94"/>
      <c r="D398" s="94"/>
      <c r="E398" s="94"/>
      <c r="F398" t="s">
        <v>291</v>
      </c>
      <c r="G398" t="s">
        <v>292</v>
      </c>
      <c r="H398" t="s">
        <v>244</v>
      </c>
      <c r="I398" t="s">
        <v>245</v>
      </c>
      <c r="J398" s="728"/>
    </row>
    <row r="399" spans="1:10" x14ac:dyDescent="0.2">
      <c r="A399" t="s">
        <v>530</v>
      </c>
      <c r="B399" t="s">
        <v>531</v>
      </c>
      <c r="C399" s="94"/>
      <c r="D399" s="94"/>
      <c r="E399" s="94"/>
      <c r="F399" t="s">
        <v>530</v>
      </c>
      <c r="G399" t="s">
        <v>531</v>
      </c>
      <c r="H399" t="s">
        <v>441</v>
      </c>
      <c r="I399" t="s">
        <v>311</v>
      </c>
      <c r="J399" s="728"/>
    </row>
    <row r="400" spans="1:10" x14ac:dyDescent="0.2">
      <c r="A400" t="s">
        <v>532</v>
      </c>
      <c r="B400" t="s">
        <v>533</v>
      </c>
      <c r="C400" s="94"/>
      <c r="D400" s="94"/>
      <c r="E400" s="94"/>
      <c r="F400" t="s">
        <v>532</v>
      </c>
      <c r="G400" t="s">
        <v>533</v>
      </c>
      <c r="H400" t="s">
        <v>441</v>
      </c>
      <c r="I400" t="s">
        <v>443</v>
      </c>
      <c r="J400" s="728"/>
    </row>
    <row r="401" spans="1:10" x14ac:dyDescent="0.2">
      <c r="A401" t="s">
        <v>2317</v>
      </c>
      <c r="B401" t="s">
        <v>2318</v>
      </c>
      <c r="C401" s="94"/>
      <c r="D401" s="94"/>
      <c r="E401" s="94"/>
      <c r="F401" t="s">
        <v>2317</v>
      </c>
      <c r="G401" t="s">
        <v>2318</v>
      </c>
      <c r="H401" t="s">
        <v>2241</v>
      </c>
      <c r="I401" t="s">
        <v>2245</v>
      </c>
      <c r="J401" s="728"/>
    </row>
    <row r="402" spans="1:10" x14ac:dyDescent="0.2">
      <c r="A402" t="s">
        <v>2049</v>
      </c>
      <c r="B402" t="s">
        <v>2050</v>
      </c>
      <c r="C402" s="94"/>
      <c r="D402" s="94"/>
      <c r="E402" s="94"/>
      <c r="F402" t="s">
        <v>2049</v>
      </c>
      <c r="G402" t="s">
        <v>2050</v>
      </c>
      <c r="H402" t="s">
        <v>1964</v>
      </c>
      <c r="I402" t="s">
        <v>1989</v>
      </c>
      <c r="J402" s="728"/>
    </row>
    <row r="403" spans="1:10" x14ac:dyDescent="0.2">
      <c r="A403" t="s">
        <v>2051</v>
      </c>
      <c r="B403" t="s">
        <v>1971</v>
      </c>
      <c r="C403" s="94"/>
      <c r="D403" s="94"/>
      <c r="E403" s="94"/>
      <c r="F403" t="s">
        <v>2051</v>
      </c>
      <c r="G403" t="s">
        <v>1971</v>
      </c>
      <c r="H403" t="s">
        <v>1964</v>
      </c>
      <c r="I403" t="s">
        <v>1971</v>
      </c>
      <c r="J403" s="728"/>
    </row>
    <row r="404" spans="1:10" x14ac:dyDescent="0.2">
      <c r="A404" t="s">
        <v>2052</v>
      </c>
      <c r="B404" t="s">
        <v>2053</v>
      </c>
      <c r="C404" s="94"/>
      <c r="D404" s="94"/>
      <c r="E404" s="94"/>
      <c r="F404" t="s">
        <v>2052</v>
      </c>
      <c r="G404" t="s">
        <v>2053</v>
      </c>
      <c r="H404" t="s">
        <v>1964</v>
      </c>
      <c r="I404" t="s">
        <v>1971</v>
      </c>
      <c r="J404" s="728"/>
    </row>
    <row r="405" spans="1:10" x14ac:dyDescent="0.2">
      <c r="A405" t="s">
        <v>534</v>
      </c>
      <c r="B405" t="s">
        <v>535</v>
      </c>
      <c r="C405" s="94"/>
      <c r="D405" s="94"/>
      <c r="E405" s="94"/>
      <c r="F405" t="s">
        <v>534</v>
      </c>
      <c r="G405" t="s">
        <v>535</v>
      </c>
      <c r="H405" t="s">
        <v>441</v>
      </c>
      <c r="I405" t="s">
        <v>311</v>
      </c>
      <c r="J405" s="728"/>
    </row>
    <row r="406" spans="1:10" x14ac:dyDescent="0.2">
      <c r="A406" t="s">
        <v>1478</v>
      </c>
      <c r="B406" t="s">
        <v>1479</v>
      </c>
      <c r="C406" s="94"/>
      <c r="D406" s="94"/>
      <c r="E406" s="94"/>
      <c r="F406" t="s">
        <v>1478</v>
      </c>
      <c r="G406" t="s">
        <v>1479</v>
      </c>
      <c r="H406" t="s">
        <v>1370</v>
      </c>
      <c r="I406" t="s">
        <v>1374</v>
      </c>
      <c r="J406" s="728"/>
    </row>
    <row r="407" spans="1:10" x14ac:dyDescent="0.2">
      <c r="A407" t="s">
        <v>1476</v>
      </c>
      <c r="B407" t="s">
        <v>1477</v>
      </c>
      <c r="C407" s="94"/>
      <c r="D407" s="94"/>
      <c r="E407" s="94"/>
      <c r="F407" t="s">
        <v>1476</v>
      </c>
      <c r="G407" t="s">
        <v>1477</v>
      </c>
      <c r="H407" t="s">
        <v>1370</v>
      </c>
      <c r="I407" t="s">
        <v>1374</v>
      </c>
      <c r="J407" s="728"/>
    </row>
    <row r="408" spans="1:10" x14ac:dyDescent="0.2">
      <c r="A408" t="s">
        <v>2054</v>
      </c>
      <c r="B408" t="s">
        <v>2055</v>
      </c>
      <c r="C408" s="94"/>
      <c r="D408" s="94"/>
      <c r="E408" s="94"/>
      <c r="F408" t="s">
        <v>2054</v>
      </c>
      <c r="G408" t="s">
        <v>2055</v>
      </c>
      <c r="H408" t="s">
        <v>1964</v>
      </c>
      <c r="I408" t="s">
        <v>1971</v>
      </c>
      <c r="J408" s="728"/>
    </row>
    <row r="409" spans="1:10" x14ac:dyDescent="0.2">
      <c r="A409" t="s">
        <v>1800</v>
      </c>
      <c r="B409" t="s">
        <v>2937</v>
      </c>
      <c r="C409" s="94"/>
      <c r="D409" s="94"/>
      <c r="E409" s="94"/>
      <c r="F409" t="s">
        <v>1800</v>
      </c>
      <c r="G409" t="s">
        <v>2937</v>
      </c>
      <c r="H409" t="s">
        <v>1718</v>
      </c>
      <c r="I409" t="s">
        <v>1799</v>
      </c>
      <c r="J409" s="728"/>
    </row>
    <row r="410" spans="1:10" x14ac:dyDescent="0.2">
      <c r="A410" t="s">
        <v>2938</v>
      </c>
      <c r="B410" t="s">
        <v>2939</v>
      </c>
      <c r="C410" s="94"/>
      <c r="D410" s="94"/>
      <c r="E410" s="94"/>
      <c r="F410" t="s">
        <v>2938</v>
      </c>
      <c r="G410" t="s">
        <v>2939</v>
      </c>
      <c r="H410" t="s">
        <v>711</v>
      </c>
      <c r="I410" t="s">
        <v>719</v>
      </c>
      <c r="J410" s="728"/>
    </row>
    <row r="411" spans="1:10" x14ac:dyDescent="0.2">
      <c r="A411" t="s">
        <v>1168</v>
      </c>
      <c r="B411" t="s">
        <v>1169</v>
      </c>
      <c r="C411" s="94"/>
      <c r="D411" s="94"/>
      <c r="E411" s="94"/>
      <c r="F411" t="s">
        <v>1168</v>
      </c>
      <c r="G411" t="s">
        <v>1169</v>
      </c>
      <c r="H411" t="s">
        <v>1081</v>
      </c>
      <c r="I411" t="s">
        <v>710</v>
      </c>
      <c r="J411" s="728"/>
    </row>
    <row r="412" spans="1:10" x14ac:dyDescent="0.2">
      <c r="A412" t="s">
        <v>536</v>
      </c>
      <c r="B412" t="s">
        <v>537</v>
      </c>
      <c r="C412" s="94"/>
      <c r="D412" s="94"/>
      <c r="E412" s="94"/>
      <c r="F412" t="s">
        <v>536</v>
      </c>
      <c r="G412" t="s">
        <v>537</v>
      </c>
      <c r="H412" t="s">
        <v>441</v>
      </c>
      <c r="I412" t="s">
        <v>311</v>
      </c>
      <c r="J412" s="728"/>
    </row>
    <row r="413" spans="1:10" x14ac:dyDescent="0.2">
      <c r="A413" t="s">
        <v>538</v>
      </c>
      <c r="B413" t="s">
        <v>539</v>
      </c>
      <c r="C413" s="94"/>
      <c r="D413" s="94"/>
      <c r="E413" s="94"/>
      <c r="F413" t="s">
        <v>538</v>
      </c>
      <c r="G413" t="s">
        <v>539</v>
      </c>
      <c r="H413" t="s">
        <v>441</v>
      </c>
      <c r="I413" t="s">
        <v>311</v>
      </c>
      <c r="J413" s="728"/>
    </row>
    <row r="414" spans="1:10" x14ac:dyDescent="0.2">
      <c r="A414" t="s">
        <v>1480</v>
      </c>
      <c r="B414" t="s">
        <v>1481</v>
      </c>
      <c r="C414" s="94"/>
      <c r="D414" s="94"/>
      <c r="E414" s="94"/>
      <c r="F414" t="s">
        <v>1480</v>
      </c>
      <c r="G414" t="s">
        <v>1481</v>
      </c>
      <c r="H414" t="s">
        <v>1370</v>
      </c>
      <c r="I414" t="s">
        <v>712</v>
      </c>
      <c r="J414" s="728"/>
    </row>
    <row r="415" spans="1:10" x14ac:dyDescent="0.2">
      <c r="A415" t="s">
        <v>2056</v>
      </c>
      <c r="B415" t="s">
        <v>1979</v>
      </c>
      <c r="C415" s="94"/>
      <c r="D415" s="94"/>
      <c r="E415" s="94"/>
      <c r="F415" t="s">
        <v>2056</v>
      </c>
      <c r="G415" t="s">
        <v>1979</v>
      </c>
      <c r="H415" t="s">
        <v>1964</v>
      </c>
      <c r="I415" t="s">
        <v>1979</v>
      </c>
      <c r="J415" s="728"/>
    </row>
    <row r="416" spans="1:10" x14ac:dyDescent="0.2">
      <c r="A416" t="s">
        <v>3096</v>
      </c>
      <c r="B416" t="s">
        <v>3097</v>
      </c>
      <c r="C416" s="94"/>
      <c r="D416" s="94"/>
      <c r="E416" s="94"/>
      <c r="F416" t="s">
        <v>3096</v>
      </c>
      <c r="G416" t="s">
        <v>3097</v>
      </c>
      <c r="H416" t="s">
        <v>1964</v>
      </c>
      <c r="I416" t="s">
        <v>1979</v>
      </c>
      <c r="J416" s="728"/>
    </row>
    <row r="417" spans="1:10" x14ac:dyDescent="0.2">
      <c r="A417" t="s">
        <v>1170</v>
      </c>
      <c r="B417" t="s">
        <v>1171</v>
      </c>
      <c r="C417" s="94"/>
      <c r="D417" s="94"/>
      <c r="E417" s="94"/>
      <c r="F417" t="s">
        <v>1170</v>
      </c>
      <c r="G417" t="s">
        <v>1171</v>
      </c>
      <c r="H417" t="s">
        <v>1081</v>
      </c>
      <c r="I417" t="s">
        <v>1082</v>
      </c>
      <c r="J417" s="728"/>
    </row>
    <row r="418" spans="1:10" x14ac:dyDescent="0.2">
      <c r="A418" t="s">
        <v>955</v>
      </c>
      <c r="B418" t="s">
        <v>956</v>
      </c>
      <c r="C418" s="94"/>
      <c r="D418" s="94"/>
      <c r="E418" s="94"/>
      <c r="F418" t="s">
        <v>955</v>
      </c>
      <c r="G418" t="s">
        <v>956</v>
      </c>
      <c r="H418" t="s">
        <v>95</v>
      </c>
      <c r="I418" t="s">
        <v>919</v>
      </c>
      <c r="J418" s="728"/>
    </row>
    <row r="419" spans="1:10" x14ac:dyDescent="0.2">
      <c r="A419" t="s">
        <v>1482</v>
      </c>
      <c r="B419" t="s">
        <v>1483</v>
      </c>
      <c r="C419" s="94"/>
      <c r="D419" s="94"/>
      <c r="E419" s="94"/>
      <c r="F419" t="s">
        <v>1482</v>
      </c>
      <c r="G419" t="s">
        <v>1483</v>
      </c>
      <c r="H419" t="s">
        <v>1370</v>
      </c>
      <c r="I419" t="s">
        <v>728</v>
      </c>
      <c r="J419" s="728"/>
    </row>
    <row r="420" spans="1:10" x14ac:dyDescent="0.2">
      <c r="A420" t="s">
        <v>540</v>
      </c>
      <c r="B420" t="s">
        <v>541</v>
      </c>
      <c r="C420" s="94"/>
      <c r="D420" s="94"/>
      <c r="E420" s="94"/>
      <c r="F420" t="s">
        <v>540</v>
      </c>
      <c r="G420" t="s">
        <v>541</v>
      </c>
      <c r="H420" t="s">
        <v>441</v>
      </c>
      <c r="I420" t="s">
        <v>311</v>
      </c>
      <c r="J420" s="728"/>
    </row>
    <row r="421" spans="1:10" x14ac:dyDescent="0.2">
      <c r="A421" t="s">
        <v>957</v>
      </c>
      <c r="B421" t="s">
        <v>958</v>
      </c>
      <c r="C421" s="94"/>
      <c r="D421" s="94"/>
      <c r="E421" s="94"/>
      <c r="F421" t="s">
        <v>957</v>
      </c>
      <c r="G421" t="s">
        <v>958</v>
      </c>
      <c r="H421" t="s">
        <v>95</v>
      </c>
      <c r="I421" t="s">
        <v>318</v>
      </c>
      <c r="J421" s="728"/>
    </row>
    <row r="422" spans="1:10" x14ac:dyDescent="0.2">
      <c r="A422" t="s">
        <v>293</v>
      </c>
      <c r="B422" t="s">
        <v>294</v>
      </c>
      <c r="C422" s="94"/>
      <c r="D422" s="94"/>
      <c r="E422" s="94"/>
      <c r="F422" t="s">
        <v>293</v>
      </c>
      <c r="G422" t="s">
        <v>294</v>
      </c>
      <c r="H422" t="s">
        <v>244</v>
      </c>
      <c r="I422" t="s">
        <v>245</v>
      </c>
      <c r="J422" s="728"/>
    </row>
    <row r="423" spans="1:10" x14ac:dyDescent="0.2">
      <c r="A423" t="s">
        <v>295</v>
      </c>
      <c r="B423" t="s">
        <v>296</v>
      </c>
      <c r="C423" s="94"/>
      <c r="D423" s="94"/>
      <c r="E423" s="94"/>
      <c r="F423" t="s">
        <v>295</v>
      </c>
      <c r="G423" t="s">
        <v>296</v>
      </c>
      <c r="H423" t="s">
        <v>244</v>
      </c>
      <c r="I423" t="s">
        <v>245</v>
      </c>
      <c r="J423" s="728"/>
    </row>
    <row r="424" spans="1:10" x14ac:dyDescent="0.2">
      <c r="A424" t="s">
        <v>1172</v>
      </c>
      <c r="B424" t="s">
        <v>1173</v>
      </c>
      <c r="C424" s="94"/>
      <c r="D424" s="94"/>
      <c r="E424" s="94"/>
      <c r="F424" t="s">
        <v>1172</v>
      </c>
      <c r="G424" t="s">
        <v>1173</v>
      </c>
      <c r="H424" t="s">
        <v>1081</v>
      </c>
      <c r="I424" t="s">
        <v>710</v>
      </c>
      <c r="J424" s="728"/>
    </row>
    <row r="425" spans="1:10" x14ac:dyDescent="0.2">
      <c r="A425" t="s">
        <v>2045</v>
      </c>
      <c r="B425" t="s">
        <v>2046</v>
      </c>
      <c r="C425" s="94"/>
      <c r="D425" s="94"/>
      <c r="E425" s="94"/>
      <c r="F425" t="s">
        <v>2045</v>
      </c>
      <c r="G425" t="s">
        <v>2046</v>
      </c>
      <c r="H425" t="s">
        <v>1964</v>
      </c>
      <c r="I425" t="s">
        <v>1971</v>
      </c>
      <c r="J425" s="728"/>
    </row>
    <row r="426" spans="1:10" x14ac:dyDescent="0.2">
      <c r="A426" t="s">
        <v>2940</v>
      </c>
      <c r="B426" t="s">
        <v>1174</v>
      </c>
      <c r="C426" s="94"/>
      <c r="D426" s="94"/>
      <c r="E426" s="94"/>
      <c r="F426" t="s">
        <v>2940</v>
      </c>
      <c r="G426" t="s">
        <v>1174</v>
      </c>
      <c r="H426" t="s">
        <v>1081</v>
      </c>
      <c r="I426" t="s">
        <v>710</v>
      </c>
      <c r="J426" s="728"/>
    </row>
    <row r="427" spans="1:10" x14ac:dyDescent="0.2">
      <c r="A427" t="s">
        <v>768</v>
      </c>
      <c r="B427" t="s">
        <v>769</v>
      </c>
      <c r="C427" s="94"/>
      <c r="D427" s="94"/>
      <c r="E427" s="94"/>
      <c r="F427" t="s">
        <v>768</v>
      </c>
      <c r="G427" t="s">
        <v>769</v>
      </c>
      <c r="H427" t="s">
        <v>711</v>
      </c>
      <c r="I427" t="s">
        <v>712</v>
      </c>
      <c r="J427" s="728"/>
    </row>
    <row r="428" spans="1:10" x14ac:dyDescent="0.2">
      <c r="A428" t="s">
        <v>3277</v>
      </c>
      <c r="B428" t="s">
        <v>2320</v>
      </c>
      <c r="C428" s="94"/>
      <c r="D428" s="94"/>
      <c r="E428" s="94"/>
      <c r="F428" t="s">
        <v>2319</v>
      </c>
      <c r="G428" t="s">
        <v>2320</v>
      </c>
      <c r="H428" t="s">
        <v>2241</v>
      </c>
      <c r="I428" t="s">
        <v>2250</v>
      </c>
      <c r="J428" s="728"/>
    </row>
    <row r="429" spans="1:10" x14ac:dyDescent="0.2">
      <c r="A429" t="s">
        <v>2321</v>
      </c>
      <c r="B429" t="s">
        <v>2322</v>
      </c>
      <c r="C429" s="94"/>
      <c r="D429" s="94"/>
      <c r="E429" s="94"/>
      <c r="F429" t="s">
        <v>2321</v>
      </c>
      <c r="G429" t="s">
        <v>2322</v>
      </c>
      <c r="H429" t="s">
        <v>2241</v>
      </c>
      <c r="I429" t="s">
        <v>2272</v>
      </c>
      <c r="J429" s="728"/>
    </row>
    <row r="430" spans="1:10" x14ac:dyDescent="0.2">
      <c r="A430" t="s">
        <v>2941</v>
      </c>
      <c r="B430" t="s">
        <v>2323</v>
      </c>
      <c r="C430" s="94"/>
      <c r="D430" s="94"/>
      <c r="E430" s="94"/>
      <c r="F430" t="s">
        <v>2941</v>
      </c>
      <c r="G430" t="s">
        <v>2323</v>
      </c>
      <c r="H430" t="s">
        <v>2241</v>
      </c>
      <c r="I430" t="s">
        <v>2272</v>
      </c>
      <c r="J430" s="728"/>
    </row>
    <row r="431" spans="1:10" x14ac:dyDescent="0.2">
      <c r="A431" t="s">
        <v>2324</v>
      </c>
      <c r="B431" t="s">
        <v>2325</v>
      </c>
      <c r="C431" s="94"/>
      <c r="D431" s="94"/>
      <c r="E431" s="94"/>
      <c r="F431" t="s">
        <v>2324</v>
      </c>
      <c r="G431" t="s">
        <v>2325</v>
      </c>
      <c r="H431" t="s">
        <v>2241</v>
      </c>
      <c r="I431" t="s">
        <v>2242</v>
      </c>
      <c r="J431" s="728"/>
    </row>
    <row r="432" spans="1:10" x14ac:dyDescent="0.2">
      <c r="A432" t="s">
        <v>2328</v>
      </c>
      <c r="B432" t="s">
        <v>2329</v>
      </c>
      <c r="C432" s="94"/>
      <c r="D432" s="94"/>
      <c r="E432" s="94"/>
      <c r="F432" t="s">
        <v>2328</v>
      </c>
      <c r="G432" t="s">
        <v>2329</v>
      </c>
      <c r="H432" t="s">
        <v>2241</v>
      </c>
      <c r="I432" t="s">
        <v>2242</v>
      </c>
      <c r="J432" s="728"/>
    </row>
    <row r="433" spans="1:10" x14ac:dyDescent="0.2">
      <c r="A433" t="s">
        <v>2326</v>
      </c>
      <c r="B433" t="s">
        <v>2327</v>
      </c>
      <c r="C433" s="94"/>
      <c r="D433" s="94"/>
      <c r="E433" s="94"/>
      <c r="F433" t="s">
        <v>2326</v>
      </c>
      <c r="G433" t="s">
        <v>2327</v>
      </c>
      <c r="H433" t="s">
        <v>2241</v>
      </c>
      <c r="I433" t="s">
        <v>2242</v>
      </c>
      <c r="J433" s="728"/>
    </row>
    <row r="434" spans="1:10" x14ac:dyDescent="0.2">
      <c r="A434" t="s">
        <v>1801</v>
      </c>
      <c r="B434" t="s">
        <v>1802</v>
      </c>
      <c r="C434" s="94"/>
      <c r="D434" s="94"/>
      <c r="E434" s="94"/>
      <c r="F434" t="s">
        <v>1801</v>
      </c>
      <c r="G434" t="s">
        <v>1802</v>
      </c>
      <c r="H434" t="s">
        <v>1718</v>
      </c>
      <c r="I434" t="s">
        <v>719</v>
      </c>
      <c r="J434" s="728"/>
    </row>
    <row r="435" spans="1:10" x14ac:dyDescent="0.2">
      <c r="A435" t="s">
        <v>2330</v>
      </c>
      <c r="B435" t="s">
        <v>2331</v>
      </c>
      <c r="C435" s="94"/>
      <c r="D435" s="94"/>
      <c r="E435" s="94"/>
      <c r="F435" t="s">
        <v>2330</v>
      </c>
      <c r="G435" t="s">
        <v>2331</v>
      </c>
      <c r="H435" t="s">
        <v>2241</v>
      </c>
      <c r="I435" t="s">
        <v>2250</v>
      </c>
      <c r="J435" s="728"/>
    </row>
    <row r="436" spans="1:10" x14ac:dyDescent="0.2">
      <c r="A436" t="s">
        <v>2332</v>
      </c>
      <c r="B436" t="s">
        <v>2333</v>
      </c>
      <c r="C436" s="94"/>
      <c r="D436" s="94"/>
      <c r="E436" s="94"/>
      <c r="F436" t="s">
        <v>2332</v>
      </c>
      <c r="G436" t="s">
        <v>2333</v>
      </c>
      <c r="H436" t="s">
        <v>2241</v>
      </c>
      <c r="I436" t="s">
        <v>2242</v>
      </c>
      <c r="J436" s="728"/>
    </row>
    <row r="437" spans="1:10" x14ac:dyDescent="0.2">
      <c r="A437" t="s">
        <v>1803</v>
      </c>
      <c r="B437" t="s">
        <v>1804</v>
      </c>
      <c r="C437" s="94"/>
      <c r="D437" s="94"/>
      <c r="E437" s="94"/>
      <c r="F437" t="s">
        <v>1803</v>
      </c>
      <c r="G437" t="s">
        <v>1804</v>
      </c>
      <c r="H437" t="s">
        <v>1718</v>
      </c>
      <c r="I437" t="s">
        <v>944</v>
      </c>
      <c r="J437" s="728"/>
    </row>
    <row r="438" spans="1:10" x14ac:dyDescent="0.2">
      <c r="A438" t="s">
        <v>1805</v>
      </c>
      <c r="B438" t="s">
        <v>1806</v>
      </c>
      <c r="C438" s="94"/>
      <c r="D438" s="94"/>
      <c r="E438" s="94"/>
      <c r="F438" t="s">
        <v>1805</v>
      </c>
      <c r="G438" t="s">
        <v>1806</v>
      </c>
      <c r="H438" t="s">
        <v>1718</v>
      </c>
      <c r="I438" t="s">
        <v>944</v>
      </c>
      <c r="J438" s="728"/>
    </row>
    <row r="439" spans="1:10" x14ac:dyDescent="0.2">
      <c r="A439" t="s">
        <v>542</v>
      </c>
      <c r="B439" t="s">
        <v>543</v>
      </c>
      <c r="C439" s="94"/>
      <c r="D439" s="94"/>
      <c r="E439" s="94"/>
      <c r="F439" t="s">
        <v>542</v>
      </c>
      <c r="G439" t="s">
        <v>543</v>
      </c>
      <c r="H439" t="s">
        <v>441</v>
      </c>
      <c r="I439" t="s">
        <v>443</v>
      </c>
      <c r="J439" s="728"/>
    </row>
    <row r="440" spans="1:10" x14ac:dyDescent="0.2">
      <c r="A440" t="s">
        <v>3278</v>
      </c>
      <c r="B440" t="s">
        <v>3279</v>
      </c>
      <c r="C440" s="94"/>
      <c r="D440" s="94"/>
      <c r="E440" s="94"/>
      <c r="F440" t="s">
        <v>2057</v>
      </c>
      <c r="G440" t="s">
        <v>2058</v>
      </c>
      <c r="H440" t="s">
        <v>1964</v>
      </c>
      <c r="I440" t="s">
        <v>1989</v>
      </c>
      <c r="J440" s="728"/>
    </row>
    <row r="441" spans="1:10" x14ac:dyDescent="0.2">
      <c r="A441" t="s">
        <v>2057</v>
      </c>
      <c r="B441" t="s">
        <v>2058</v>
      </c>
      <c r="C441" s="94"/>
      <c r="D441" s="94"/>
      <c r="E441" s="94"/>
      <c r="F441" t="s">
        <v>2059</v>
      </c>
      <c r="G441" t="s">
        <v>2060</v>
      </c>
      <c r="H441" t="s">
        <v>1964</v>
      </c>
      <c r="I441" t="s">
        <v>1966</v>
      </c>
      <c r="J441" s="728"/>
    </row>
    <row r="442" spans="1:10" x14ac:dyDescent="0.2">
      <c r="A442" t="s">
        <v>2059</v>
      </c>
      <c r="B442" t="s">
        <v>2060</v>
      </c>
      <c r="C442" s="94"/>
      <c r="D442" s="94"/>
      <c r="E442" s="94"/>
      <c r="F442" t="s">
        <v>2334</v>
      </c>
      <c r="G442" t="s">
        <v>2335</v>
      </c>
      <c r="H442" t="s">
        <v>2241</v>
      </c>
      <c r="I442" t="s">
        <v>2245</v>
      </c>
      <c r="J442" s="728"/>
    </row>
    <row r="443" spans="1:10" x14ac:dyDescent="0.2">
      <c r="A443" t="s">
        <v>2334</v>
      </c>
      <c r="B443" t="s">
        <v>2335</v>
      </c>
      <c r="C443" s="94"/>
      <c r="D443" s="94"/>
      <c r="E443" s="94"/>
      <c r="F443" t="s">
        <v>770</v>
      </c>
      <c r="G443" t="s">
        <v>771</v>
      </c>
      <c r="H443" t="s">
        <v>711</v>
      </c>
      <c r="I443" t="s">
        <v>715</v>
      </c>
      <c r="J443" s="728"/>
    </row>
    <row r="444" spans="1:10" x14ac:dyDescent="0.2">
      <c r="A444" t="s">
        <v>770</v>
      </c>
      <c r="B444" t="s">
        <v>771</v>
      </c>
      <c r="C444" s="94"/>
      <c r="D444" s="94"/>
      <c r="E444" s="94"/>
      <c r="F444" t="s">
        <v>1807</v>
      </c>
      <c r="G444" t="s">
        <v>1808</v>
      </c>
      <c r="H444" t="s">
        <v>1718</v>
      </c>
      <c r="I444" t="s">
        <v>1799</v>
      </c>
      <c r="J444" s="728"/>
    </row>
    <row r="445" spans="1:10" x14ac:dyDescent="0.2">
      <c r="A445" t="s">
        <v>1807</v>
      </c>
      <c r="B445" t="s">
        <v>1808</v>
      </c>
      <c r="C445" s="94"/>
      <c r="D445" s="94"/>
      <c r="E445" s="94"/>
      <c r="F445" t="s">
        <v>2942</v>
      </c>
      <c r="G445" t="s">
        <v>2061</v>
      </c>
      <c r="H445" t="s">
        <v>1964</v>
      </c>
      <c r="I445" t="s">
        <v>1979</v>
      </c>
      <c r="J445" s="728"/>
    </row>
    <row r="446" spans="1:10" x14ac:dyDescent="0.2">
      <c r="A446" t="s">
        <v>1486</v>
      </c>
      <c r="B446" t="s">
        <v>1487</v>
      </c>
      <c r="C446" s="94"/>
      <c r="D446" s="94"/>
      <c r="E446" s="94"/>
      <c r="F446" t="s">
        <v>1486</v>
      </c>
      <c r="G446" t="s">
        <v>1487</v>
      </c>
      <c r="H446" t="s">
        <v>1370</v>
      </c>
      <c r="I446" t="s">
        <v>1371</v>
      </c>
      <c r="J446" s="728"/>
    </row>
    <row r="447" spans="1:10" x14ac:dyDescent="0.2">
      <c r="A447" t="s">
        <v>1484</v>
      </c>
      <c r="B447" t="s">
        <v>1485</v>
      </c>
      <c r="C447" s="94"/>
      <c r="D447" s="94"/>
      <c r="E447" s="94"/>
      <c r="F447" t="s">
        <v>1484</v>
      </c>
      <c r="G447" t="s">
        <v>1485</v>
      </c>
      <c r="H447" t="s">
        <v>1370</v>
      </c>
      <c r="I447" t="s">
        <v>728</v>
      </c>
      <c r="J447" s="728"/>
    </row>
    <row r="448" spans="1:10" x14ac:dyDescent="0.2">
      <c r="A448" t="s">
        <v>2338</v>
      </c>
      <c r="B448" t="s">
        <v>2339</v>
      </c>
      <c r="C448" s="94"/>
      <c r="D448" s="94"/>
      <c r="E448" s="94"/>
      <c r="F448" t="s">
        <v>2338</v>
      </c>
      <c r="G448" t="s">
        <v>2339</v>
      </c>
      <c r="H448" t="s">
        <v>2241</v>
      </c>
      <c r="I448" t="s">
        <v>2250</v>
      </c>
      <c r="J448" s="728"/>
    </row>
    <row r="449" spans="1:10" x14ac:dyDescent="0.2">
      <c r="A449" t="s">
        <v>544</v>
      </c>
      <c r="B449" t="s">
        <v>545</v>
      </c>
      <c r="C449" s="94"/>
      <c r="D449" s="94"/>
      <c r="E449" s="94"/>
      <c r="F449" t="s">
        <v>544</v>
      </c>
      <c r="G449" t="s">
        <v>545</v>
      </c>
      <c r="H449" t="s">
        <v>441</v>
      </c>
      <c r="I449" t="s">
        <v>311</v>
      </c>
      <c r="J449" s="728"/>
    </row>
    <row r="450" spans="1:10" x14ac:dyDescent="0.2">
      <c r="A450" t="s">
        <v>2336</v>
      </c>
      <c r="B450" t="s">
        <v>2337</v>
      </c>
      <c r="C450" s="94"/>
      <c r="D450" s="94"/>
      <c r="E450" s="94"/>
      <c r="F450" t="s">
        <v>2336</v>
      </c>
      <c r="G450" t="s">
        <v>2337</v>
      </c>
      <c r="H450" t="s">
        <v>2241</v>
      </c>
      <c r="I450" t="s">
        <v>2263</v>
      </c>
      <c r="J450" s="728"/>
    </row>
    <row r="451" spans="1:10" x14ac:dyDescent="0.2">
      <c r="A451" t="s">
        <v>297</v>
      </c>
      <c r="B451" t="s">
        <v>298</v>
      </c>
      <c r="C451" s="94"/>
      <c r="D451" s="94"/>
      <c r="E451" s="94"/>
      <c r="F451" t="s">
        <v>297</v>
      </c>
      <c r="G451" t="s">
        <v>298</v>
      </c>
      <c r="H451" t="s">
        <v>244</v>
      </c>
      <c r="I451" t="s">
        <v>287</v>
      </c>
      <c r="J451" s="728"/>
    </row>
    <row r="452" spans="1:10" x14ac:dyDescent="0.2">
      <c r="A452" t="s">
        <v>1809</v>
      </c>
      <c r="B452" t="s">
        <v>1810</v>
      </c>
      <c r="C452" s="94"/>
      <c r="D452" s="94"/>
      <c r="E452" s="94"/>
      <c r="F452" t="s">
        <v>1809</v>
      </c>
      <c r="G452" t="s">
        <v>1810</v>
      </c>
      <c r="H452" t="s">
        <v>1718</v>
      </c>
      <c r="I452" t="s">
        <v>287</v>
      </c>
      <c r="J452" s="728"/>
    </row>
    <row r="453" spans="1:10" x14ac:dyDescent="0.2">
      <c r="A453" t="s">
        <v>1488</v>
      </c>
      <c r="B453" t="s">
        <v>1489</v>
      </c>
      <c r="C453" s="94"/>
      <c r="D453" s="94"/>
      <c r="E453" s="94"/>
      <c r="F453" t="s">
        <v>1488</v>
      </c>
      <c r="G453" t="s">
        <v>1489</v>
      </c>
      <c r="H453" t="s">
        <v>1370</v>
      </c>
      <c r="I453" t="s">
        <v>1371</v>
      </c>
      <c r="J453" s="728"/>
    </row>
    <row r="454" spans="1:10" x14ac:dyDescent="0.2">
      <c r="A454" t="s">
        <v>772</v>
      </c>
      <c r="B454" t="s">
        <v>773</v>
      </c>
      <c r="C454" s="94"/>
      <c r="D454" s="94"/>
      <c r="E454" s="94"/>
      <c r="F454" t="s">
        <v>772</v>
      </c>
      <c r="G454" t="s">
        <v>773</v>
      </c>
      <c r="H454" t="s">
        <v>711</v>
      </c>
      <c r="I454" t="s">
        <v>719</v>
      </c>
      <c r="J454" s="728"/>
    </row>
    <row r="455" spans="1:10" x14ac:dyDescent="0.2">
      <c r="A455" t="s">
        <v>1490</v>
      </c>
      <c r="B455" t="s">
        <v>1491</v>
      </c>
      <c r="C455" s="94"/>
      <c r="D455" s="94"/>
      <c r="E455" s="94"/>
      <c r="F455" t="s">
        <v>1490</v>
      </c>
      <c r="G455" t="s">
        <v>1491</v>
      </c>
      <c r="H455" t="s">
        <v>1370</v>
      </c>
      <c r="I455" t="s">
        <v>1384</v>
      </c>
      <c r="J455" s="728"/>
    </row>
    <row r="456" spans="1:10" x14ac:dyDescent="0.2">
      <c r="A456" t="s">
        <v>1175</v>
      </c>
      <c r="B456" t="s">
        <v>1176</v>
      </c>
      <c r="C456" s="94"/>
      <c r="D456" s="94"/>
      <c r="E456" s="94"/>
      <c r="F456" t="s">
        <v>1175</v>
      </c>
      <c r="G456" t="s">
        <v>1176</v>
      </c>
      <c r="H456" t="s">
        <v>1081</v>
      </c>
      <c r="I456" t="s">
        <v>1082</v>
      </c>
      <c r="J456" s="728"/>
    </row>
    <row r="457" spans="1:10" x14ac:dyDescent="0.2">
      <c r="A457" t="s">
        <v>299</v>
      </c>
      <c r="B457" t="s">
        <v>300</v>
      </c>
      <c r="C457" s="94"/>
      <c r="D457" s="94"/>
      <c r="E457" s="94"/>
      <c r="F457" t="s">
        <v>299</v>
      </c>
      <c r="G457" t="s">
        <v>300</v>
      </c>
      <c r="H457" t="s">
        <v>244</v>
      </c>
      <c r="I457" t="s">
        <v>245</v>
      </c>
      <c r="J457" s="728"/>
    </row>
    <row r="458" spans="1:10" x14ac:dyDescent="0.2">
      <c r="A458" t="s">
        <v>1492</v>
      </c>
      <c r="B458" t="s">
        <v>1493</v>
      </c>
      <c r="C458" s="94"/>
      <c r="D458" s="94"/>
      <c r="E458" s="94"/>
      <c r="F458" t="s">
        <v>1492</v>
      </c>
      <c r="G458" t="s">
        <v>1493</v>
      </c>
      <c r="H458" t="s">
        <v>1370</v>
      </c>
      <c r="I458" t="s">
        <v>728</v>
      </c>
      <c r="J458" s="728"/>
    </row>
    <row r="459" spans="1:10" x14ac:dyDescent="0.2">
      <c r="A459" t="s">
        <v>2340</v>
      </c>
      <c r="B459" t="s">
        <v>2341</v>
      </c>
      <c r="C459" s="94"/>
      <c r="D459" s="94"/>
      <c r="E459" s="94"/>
      <c r="F459" t="s">
        <v>2340</v>
      </c>
      <c r="G459" t="s">
        <v>2341</v>
      </c>
      <c r="H459" t="s">
        <v>2241</v>
      </c>
      <c r="I459" t="s">
        <v>2242</v>
      </c>
      <c r="J459" s="728"/>
    </row>
    <row r="460" spans="1:10" x14ac:dyDescent="0.2">
      <c r="A460" t="s">
        <v>2342</v>
      </c>
      <c r="B460" t="s">
        <v>2343</v>
      </c>
      <c r="C460" s="94"/>
      <c r="D460" s="94"/>
      <c r="E460" s="94"/>
      <c r="F460" t="s">
        <v>2342</v>
      </c>
      <c r="G460" t="s">
        <v>2343</v>
      </c>
      <c r="H460" t="s">
        <v>2241</v>
      </c>
      <c r="I460" t="s">
        <v>2242</v>
      </c>
      <c r="J460" s="728"/>
    </row>
    <row r="461" spans="1:10" x14ac:dyDescent="0.2">
      <c r="A461" t="s">
        <v>2344</v>
      </c>
      <c r="B461" t="s">
        <v>2345</v>
      </c>
      <c r="C461" s="94"/>
      <c r="D461" s="94"/>
      <c r="E461" s="94"/>
      <c r="F461" t="s">
        <v>2344</v>
      </c>
      <c r="G461" t="s">
        <v>2345</v>
      </c>
      <c r="H461" t="s">
        <v>2241</v>
      </c>
      <c r="I461" t="s">
        <v>2242</v>
      </c>
      <c r="J461" s="728"/>
    </row>
    <row r="462" spans="1:10" x14ac:dyDescent="0.2">
      <c r="A462" t="s">
        <v>546</v>
      </c>
      <c r="B462" t="s">
        <v>547</v>
      </c>
      <c r="C462" s="94"/>
      <c r="D462" s="94"/>
      <c r="E462" s="94"/>
      <c r="F462" t="s">
        <v>546</v>
      </c>
      <c r="G462" t="s">
        <v>547</v>
      </c>
      <c r="H462" t="s">
        <v>441</v>
      </c>
      <c r="I462" t="s">
        <v>311</v>
      </c>
      <c r="J462" s="728"/>
    </row>
    <row r="463" spans="1:10" x14ac:dyDescent="0.2">
      <c r="A463" t="s">
        <v>1494</v>
      </c>
      <c r="B463" t="s">
        <v>1495</v>
      </c>
      <c r="C463" s="94"/>
      <c r="D463" s="94"/>
      <c r="E463" s="94"/>
      <c r="F463" t="s">
        <v>1494</v>
      </c>
      <c r="G463" t="s">
        <v>1495</v>
      </c>
      <c r="H463" t="s">
        <v>1370</v>
      </c>
      <c r="I463" t="s">
        <v>1381</v>
      </c>
      <c r="J463" s="728"/>
    </row>
    <row r="464" spans="1:10" x14ac:dyDescent="0.2">
      <c r="A464" t="s">
        <v>2346</v>
      </c>
      <c r="B464" t="s">
        <v>2347</v>
      </c>
      <c r="C464" s="94"/>
      <c r="D464" s="94"/>
      <c r="E464" s="94"/>
      <c r="F464" t="s">
        <v>2346</v>
      </c>
      <c r="G464" t="s">
        <v>2347</v>
      </c>
      <c r="H464" t="s">
        <v>2241</v>
      </c>
      <c r="I464" t="s">
        <v>2245</v>
      </c>
      <c r="J464" s="728"/>
    </row>
    <row r="465" spans="1:10" x14ac:dyDescent="0.2">
      <c r="A465" t="s">
        <v>959</v>
      </c>
      <c r="B465" t="s">
        <v>960</v>
      </c>
      <c r="C465" s="94"/>
      <c r="D465" s="94"/>
      <c r="E465" s="94"/>
      <c r="F465" t="s">
        <v>959</v>
      </c>
      <c r="G465" t="s">
        <v>960</v>
      </c>
      <c r="H465" t="s">
        <v>95</v>
      </c>
      <c r="I465" t="s">
        <v>436</v>
      </c>
      <c r="J465" s="728"/>
    </row>
    <row r="466" spans="1:10" x14ac:dyDescent="0.2">
      <c r="A466" t="s">
        <v>1177</v>
      </c>
      <c r="B466" t="s">
        <v>1178</v>
      </c>
      <c r="C466" s="94"/>
      <c r="D466" s="94"/>
      <c r="E466" s="94"/>
      <c r="F466" t="s">
        <v>1177</v>
      </c>
      <c r="G466" t="s">
        <v>1178</v>
      </c>
      <c r="H466" t="s">
        <v>1081</v>
      </c>
      <c r="I466" t="s">
        <v>710</v>
      </c>
      <c r="J466" s="728"/>
    </row>
    <row r="467" spans="1:10" x14ac:dyDescent="0.2">
      <c r="A467" t="s">
        <v>1496</v>
      </c>
      <c r="B467" t="s">
        <v>1497</v>
      </c>
      <c r="C467" s="94"/>
      <c r="D467" s="94"/>
      <c r="E467" s="94"/>
      <c r="F467" t="s">
        <v>1496</v>
      </c>
      <c r="G467" t="s">
        <v>1497</v>
      </c>
      <c r="H467" t="s">
        <v>1370</v>
      </c>
      <c r="I467" t="s">
        <v>712</v>
      </c>
      <c r="J467" s="728"/>
    </row>
    <row r="468" spans="1:10" x14ac:dyDescent="0.2">
      <c r="A468" t="s">
        <v>774</v>
      </c>
      <c r="B468" t="s">
        <v>775</v>
      </c>
      <c r="C468" s="94"/>
      <c r="D468" s="94"/>
      <c r="E468" s="94"/>
      <c r="F468" t="s">
        <v>774</v>
      </c>
      <c r="G468" t="s">
        <v>775</v>
      </c>
      <c r="H468" t="s">
        <v>711</v>
      </c>
      <c r="I468" t="s">
        <v>728</v>
      </c>
      <c r="J468" s="728"/>
    </row>
    <row r="469" spans="1:10" x14ac:dyDescent="0.2">
      <c r="A469" t="s">
        <v>2943</v>
      </c>
      <c r="B469" t="s">
        <v>776</v>
      </c>
      <c r="C469" s="94"/>
      <c r="D469" s="94"/>
      <c r="E469" s="94"/>
      <c r="F469" t="s">
        <v>2943</v>
      </c>
      <c r="G469" t="s">
        <v>776</v>
      </c>
      <c r="H469" t="s">
        <v>711</v>
      </c>
      <c r="I469" t="s">
        <v>728</v>
      </c>
      <c r="J469" s="728"/>
    </row>
    <row r="470" spans="1:10" x14ac:dyDescent="0.2">
      <c r="A470" t="s">
        <v>2348</v>
      </c>
      <c r="B470" t="s">
        <v>2349</v>
      </c>
      <c r="C470" s="94"/>
      <c r="D470" s="94"/>
      <c r="E470" s="94"/>
      <c r="F470" t="s">
        <v>2348</v>
      </c>
      <c r="G470" t="s">
        <v>2349</v>
      </c>
      <c r="H470" t="s">
        <v>2241</v>
      </c>
      <c r="I470" t="s">
        <v>2250</v>
      </c>
      <c r="J470" s="728"/>
    </row>
    <row r="471" spans="1:10" x14ac:dyDescent="0.2">
      <c r="A471" t="s">
        <v>777</v>
      </c>
      <c r="B471" t="s">
        <v>778</v>
      </c>
      <c r="C471" s="94"/>
      <c r="D471" s="94"/>
      <c r="E471" s="94"/>
      <c r="F471" t="s">
        <v>777</v>
      </c>
      <c r="G471" t="s">
        <v>778</v>
      </c>
      <c r="H471" t="s">
        <v>711</v>
      </c>
      <c r="I471" t="s">
        <v>715</v>
      </c>
      <c r="J471" s="728"/>
    </row>
    <row r="472" spans="1:10" x14ac:dyDescent="0.2">
      <c r="A472" t="s">
        <v>2944</v>
      </c>
      <c r="B472" t="s">
        <v>548</v>
      </c>
      <c r="C472" s="94"/>
      <c r="D472" s="94"/>
      <c r="E472" s="94"/>
      <c r="F472" t="s">
        <v>2944</v>
      </c>
      <c r="G472" t="s">
        <v>548</v>
      </c>
      <c r="H472" t="s">
        <v>441</v>
      </c>
      <c r="I472" t="s">
        <v>311</v>
      </c>
      <c r="J472" s="728"/>
    </row>
    <row r="473" spans="1:10" x14ac:dyDescent="0.2">
      <c r="A473" t="s">
        <v>1811</v>
      </c>
      <c r="B473" t="s">
        <v>1812</v>
      </c>
      <c r="C473" s="94"/>
      <c r="D473" s="94"/>
      <c r="E473" s="94"/>
      <c r="F473" t="s">
        <v>1811</v>
      </c>
      <c r="G473" t="s">
        <v>1812</v>
      </c>
      <c r="H473" t="s">
        <v>1718</v>
      </c>
      <c r="I473" t="s">
        <v>719</v>
      </c>
      <c r="J473" s="728"/>
    </row>
    <row r="474" spans="1:10" x14ac:dyDescent="0.2">
      <c r="A474" t="s">
        <v>1500</v>
      </c>
      <c r="B474" t="s">
        <v>1501</v>
      </c>
      <c r="C474" s="94"/>
      <c r="D474" s="94"/>
      <c r="E474" s="94"/>
      <c r="F474" t="s">
        <v>1500</v>
      </c>
      <c r="G474" t="s">
        <v>1501</v>
      </c>
      <c r="H474" t="s">
        <v>1370</v>
      </c>
      <c r="I474" t="s">
        <v>712</v>
      </c>
      <c r="J474" s="728"/>
    </row>
    <row r="475" spans="1:10" x14ac:dyDescent="0.2">
      <c r="A475" t="s">
        <v>1498</v>
      </c>
      <c r="B475" t="s">
        <v>1499</v>
      </c>
      <c r="C475" s="94"/>
      <c r="D475" s="94"/>
      <c r="E475" s="94"/>
      <c r="F475" t="s">
        <v>1498</v>
      </c>
      <c r="G475" t="s">
        <v>1499</v>
      </c>
      <c r="H475" t="s">
        <v>1370</v>
      </c>
      <c r="I475" t="s">
        <v>712</v>
      </c>
      <c r="J475" s="728"/>
    </row>
    <row r="476" spans="1:10" x14ac:dyDescent="0.2">
      <c r="A476" t="s">
        <v>781</v>
      </c>
      <c r="B476" t="s">
        <v>782</v>
      </c>
      <c r="C476" s="94"/>
      <c r="D476" s="94"/>
      <c r="E476" s="94"/>
      <c r="F476" t="s">
        <v>301</v>
      </c>
      <c r="G476" t="s">
        <v>302</v>
      </c>
      <c r="H476" t="s">
        <v>244</v>
      </c>
      <c r="I476" t="s">
        <v>245</v>
      </c>
      <c r="J476" s="728"/>
    </row>
    <row r="477" spans="1:10" x14ac:dyDescent="0.2">
      <c r="A477" t="s">
        <v>1365</v>
      </c>
      <c r="B477" t="s">
        <v>719</v>
      </c>
      <c r="C477" s="94"/>
      <c r="D477" s="94"/>
      <c r="E477" s="94"/>
      <c r="F477" t="s">
        <v>781</v>
      </c>
      <c r="G477" t="s">
        <v>782</v>
      </c>
      <c r="H477" t="s">
        <v>711</v>
      </c>
      <c r="I477" t="s">
        <v>728</v>
      </c>
      <c r="J477" s="728"/>
    </row>
    <row r="478" spans="1:10" x14ac:dyDescent="0.2">
      <c r="A478" t="s">
        <v>549</v>
      </c>
      <c r="B478" t="s">
        <v>550</v>
      </c>
      <c r="C478" s="94"/>
      <c r="D478" s="94"/>
      <c r="E478" s="94"/>
      <c r="F478" t="s">
        <v>1365</v>
      </c>
      <c r="G478" t="s">
        <v>719</v>
      </c>
      <c r="H478" t="s">
        <v>1364</v>
      </c>
      <c r="I478" t="s">
        <v>719</v>
      </c>
      <c r="J478" s="728"/>
    </row>
    <row r="479" spans="1:10" x14ac:dyDescent="0.2">
      <c r="A479" t="s">
        <v>1502</v>
      </c>
      <c r="B479" t="s">
        <v>1503</v>
      </c>
      <c r="C479" s="94"/>
      <c r="D479" s="94"/>
      <c r="E479" s="94"/>
      <c r="F479" t="s">
        <v>549</v>
      </c>
      <c r="G479" t="s">
        <v>550</v>
      </c>
      <c r="H479" t="s">
        <v>441</v>
      </c>
      <c r="I479" t="s">
        <v>443</v>
      </c>
      <c r="J479" s="728"/>
    </row>
    <row r="480" spans="1:10" x14ac:dyDescent="0.2">
      <c r="A480" t="s">
        <v>303</v>
      </c>
      <c r="B480" t="s">
        <v>304</v>
      </c>
      <c r="C480" s="94"/>
      <c r="D480" s="94"/>
      <c r="E480" s="94"/>
      <c r="F480" t="s">
        <v>1502</v>
      </c>
      <c r="G480" t="s">
        <v>1503</v>
      </c>
      <c r="H480" t="s">
        <v>1370</v>
      </c>
      <c r="I480" t="s">
        <v>1381</v>
      </c>
      <c r="J480" s="728"/>
    </row>
    <row r="481" spans="1:10" x14ac:dyDescent="0.2">
      <c r="A481" t="s">
        <v>1179</v>
      </c>
      <c r="B481" t="s">
        <v>1180</v>
      </c>
      <c r="C481" s="94"/>
      <c r="D481" s="94"/>
      <c r="E481" s="94"/>
      <c r="F481" t="s">
        <v>303</v>
      </c>
      <c r="G481" t="s">
        <v>304</v>
      </c>
      <c r="H481" t="s">
        <v>244</v>
      </c>
      <c r="I481" t="s">
        <v>245</v>
      </c>
      <c r="J481" s="728"/>
    </row>
    <row r="482" spans="1:10" x14ac:dyDescent="0.2">
      <c r="A482" t="s">
        <v>961</v>
      </c>
      <c r="B482" t="s">
        <v>962</v>
      </c>
      <c r="C482" s="94"/>
      <c r="D482" s="94"/>
      <c r="E482" s="94"/>
      <c r="F482" t="s">
        <v>1179</v>
      </c>
      <c r="G482" t="s">
        <v>1180</v>
      </c>
      <c r="H482" t="s">
        <v>1081</v>
      </c>
      <c r="I482" t="s">
        <v>1082</v>
      </c>
      <c r="J482" s="728"/>
    </row>
    <row r="483" spans="1:10" x14ac:dyDescent="0.2">
      <c r="A483" t="s">
        <v>2062</v>
      </c>
      <c r="B483" t="s">
        <v>2063</v>
      </c>
      <c r="C483" s="94"/>
      <c r="D483" s="94"/>
      <c r="E483" s="94"/>
      <c r="F483" t="s">
        <v>961</v>
      </c>
      <c r="G483" t="s">
        <v>962</v>
      </c>
      <c r="H483" t="s">
        <v>95</v>
      </c>
      <c r="I483" t="s">
        <v>318</v>
      </c>
      <c r="J483" s="728"/>
    </row>
    <row r="484" spans="1:10" x14ac:dyDescent="0.2">
      <c r="A484" t="s">
        <v>3203</v>
      </c>
      <c r="B484" t="s">
        <v>3204</v>
      </c>
      <c r="C484" s="94"/>
      <c r="D484" s="94"/>
      <c r="E484" s="94"/>
      <c r="F484" t="s">
        <v>2062</v>
      </c>
      <c r="G484" t="s">
        <v>2063</v>
      </c>
      <c r="H484" t="s">
        <v>1964</v>
      </c>
      <c r="I484" t="s">
        <v>1971</v>
      </c>
      <c r="J484" s="728"/>
    </row>
    <row r="485" spans="1:10" x14ac:dyDescent="0.2">
      <c r="A485" t="s">
        <v>2064</v>
      </c>
      <c r="B485" t="s">
        <v>2065</v>
      </c>
      <c r="C485" s="94"/>
      <c r="D485" s="94"/>
      <c r="E485" s="94"/>
      <c r="F485" t="s">
        <v>3203</v>
      </c>
      <c r="G485" t="s">
        <v>3204</v>
      </c>
      <c r="H485" t="s">
        <v>1964</v>
      </c>
      <c r="I485" t="s">
        <v>1971</v>
      </c>
      <c r="J485" s="728"/>
    </row>
    <row r="486" spans="1:10" x14ac:dyDescent="0.2">
      <c r="A486" t="s">
        <v>2945</v>
      </c>
      <c r="B486" t="s">
        <v>2066</v>
      </c>
      <c r="C486" s="94"/>
      <c r="D486" s="94"/>
      <c r="E486" s="94"/>
      <c r="F486" t="s">
        <v>2064</v>
      </c>
      <c r="G486" t="s">
        <v>2065</v>
      </c>
      <c r="H486" t="s">
        <v>1964</v>
      </c>
      <c r="I486" t="s">
        <v>1971</v>
      </c>
      <c r="J486" s="728"/>
    </row>
    <row r="487" spans="1:10" x14ac:dyDescent="0.2">
      <c r="A487" t="s">
        <v>2350</v>
      </c>
      <c r="B487" t="s">
        <v>2351</v>
      </c>
      <c r="C487" s="94"/>
      <c r="D487" s="94"/>
      <c r="E487" s="94"/>
      <c r="F487" t="s">
        <v>2945</v>
      </c>
      <c r="G487" t="s">
        <v>2066</v>
      </c>
      <c r="H487" t="s">
        <v>1964</v>
      </c>
      <c r="I487" t="s">
        <v>1971</v>
      </c>
      <c r="J487" s="728"/>
    </row>
    <row r="488" spans="1:10" x14ac:dyDescent="0.2">
      <c r="A488" t="s">
        <v>305</v>
      </c>
      <c r="B488" t="s">
        <v>306</v>
      </c>
      <c r="C488" s="94"/>
      <c r="D488" s="94"/>
      <c r="E488" s="94"/>
      <c r="F488" t="s">
        <v>2350</v>
      </c>
      <c r="G488" t="s">
        <v>2351</v>
      </c>
      <c r="H488" t="s">
        <v>2241</v>
      </c>
      <c r="I488" t="s">
        <v>2242</v>
      </c>
      <c r="J488" s="728"/>
    </row>
    <row r="489" spans="1:10" x14ac:dyDescent="0.2">
      <c r="A489" t="s">
        <v>2352</v>
      </c>
      <c r="B489" t="s">
        <v>2353</v>
      </c>
      <c r="C489" s="94"/>
      <c r="D489" s="94"/>
      <c r="E489" s="94"/>
      <c r="F489" t="s">
        <v>305</v>
      </c>
      <c r="G489" t="s">
        <v>306</v>
      </c>
      <c r="H489" t="s">
        <v>244</v>
      </c>
      <c r="I489" t="s">
        <v>248</v>
      </c>
      <c r="J489" s="728"/>
    </row>
    <row r="490" spans="1:10" x14ac:dyDescent="0.2">
      <c r="A490" t="s">
        <v>2354</v>
      </c>
      <c r="B490" t="s">
        <v>2355</v>
      </c>
      <c r="C490" s="94"/>
      <c r="D490" s="94"/>
      <c r="E490" s="94"/>
      <c r="F490" t="s">
        <v>2352</v>
      </c>
      <c r="G490" t="s">
        <v>2353</v>
      </c>
      <c r="H490" t="s">
        <v>2241</v>
      </c>
      <c r="I490" t="s">
        <v>2263</v>
      </c>
      <c r="J490" s="728"/>
    </row>
    <row r="491" spans="1:10" x14ac:dyDescent="0.2">
      <c r="A491" t="s">
        <v>1504</v>
      </c>
      <c r="B491" t="s">
        <v>1505</v>
      </c>
      <c r="C491" s="94"/>
      <c r="D491" s="94"/>
      <c r="E491" s="94"/>
      <c r="F491" t="s">
        <v>2354</v>
      </c>
      <c r="G491" t="s">
        <v>2355</v>
      </c>
      <c r="H491" t="s">
        <v>2241</v>
      </c>
      <c r="I491" t="s">
        <v>2250</v>
      </c>
      <c r="J491" s="728"/>
    </row>
    <row r="492" spans="1:10" x14ac:dyDescent="0.2">
      <c r="A492" t="s">
        <v>1506</v>
      </c>
      <c r="B492" t="s">
        <v>1507</v>
      </c>
      <c r="C492" s="94"/>
      <c r="D492" s="94"/>
      <c r="E492" s="94"/>
      <c r="F492" t="s">
        <v>1504</v>
      </c>
      <c r="G492" t="s">
        <v>1505</v>
      </c>
      <c r="H492" t="s">
        <v>1370</v>
      </c>
      <c r="I492" t="s">
        <v>1384</v>
      </c>
      <c r="J492" s="728"/>
    </row>
    <row r="493" spans="1:10" x14ac:dyDescent="0.2">
      <c r="A493" t="s">
        <v>2356</v>
      </c>
      <c r="B493" t="s">
        <v>2357</v>
      </c>
      <c r="C493" s="94"/>
      <c r="D493" s="94"/>
      <c r="E493" s="94"/>
      <c r="F493" t="s">
        <v>1506</v>
      </c>
      <c r="G493" t="s">
        <v>1507</v>
      </c>
      <c r="H493" t="s">
        <v>1370</v>
      </c>
      <c r="I493" t="s">
        <v>712</v>
      </c>
      <c r="J493" s="728"/>
    </row>
    <row r="494" spans="1:10" x14ac:dyDescent="0.2">
      <c r="A494" t="s">
        <v>1508</v>
      </c>
      <c r="B494" t="s">
        <v>1509</v>
      </c>
      <c r="C494" s="94"/>
      <c r="D494" s="94"/>
      <c r="E494" s="94"/>
      <c r="F494" t="s">
        <v>2356</v>
      </c>
      <c r="G494" t="s">
        <v>2357</v>
      </c>
      <c r="H494" t="s">
        <v>2241</v>
      </c>
      <c r="I494" t="s">
        <v>2242</v>
      </c>
      <c r="J494" s="728"/>
    </row>
    <row r="495" spans="1:10" x14ac:dyDescent="0.2">
      <c r="A495" t="s">
        <v>1814</v>
      </c>
      <c r="B495" t="s">
        <v>1815</v>
      </c>
      <c r="C495" s="94"/>
      <c r="D495" s="94"/>
      <c r="E495" s="94"/>
      <c r="F495" t="s">
        <v>1508</v>
      </c>
      <c r="G495" t="s">
        <v>1509</v>
      </c>
      <c r="H495" t="s">
        <v>1370</v>
      </c>
      <c r="I495" t="s">
        <v>728</v>
      </c>
      <c r="J495" s="728"/>
    </row>
    <row r="496" spans="1:10" x14ac:dyDescent="0.2">
      <c r="A496" t="s">
        <v>783</v>
      </c>
      <c r="B496" t="s">
        <v>784</v>
      </c>
      <c r="C496" s="94"/>
      <c r="D496" s="94"/>
      <c r="E496" s="94"/>
      <c r="F496" t="s">
        <v>1814</v>
      </c>
      <c r="G496" t="s">
        <v>1815</v>
      </c>
      <c r="H496" t="s">
        <v>1718</v>
      </c>
      <c r="I496" t="s">
        <v>1728</v>
      </c>
      <c r="J496" s="728"/>
    </row>
    <row r="497" spans="1:10" x14ac:dyDescent="0.2">
      <c r="A497" t="s">
        <v>1816</v>
      </c>
      <c r="B497" t="s">
        <v>1817</v>
      </c>
      <c r="C497" s="94"/>
      <c r="D497" s="94"/>
      <c r="E497" s="94"/>
      <c r="F497" t="s">
        <v>783</v>
      </c>
      <c r="G497" t="s">
        <v>784</v>
      </c>
      <c r="H497" t="s">
        <v>711</v>
      </c>
      <c r="I497" t="s">
        <v>715</v>
      </c>
      <c r="J497" s="728"/>
    </row>
    <row r="498" spans="1:10" x14ac:dyDescent="0.2">
      <c r="A498" t="s">
        <v>2358</v>
      </c>
      <c r="B498" t="s">
        <v>2359</v>
      </c>
      <c r="C498" s="94"/>
      <c r="D498" s="94"/>
      <c r="E498" s="94"/>
      <c r="F498" t="s">
        <v>1816</v>
      </c>
      <c r="G498" t="s">
        <v>1817</v>
      </c>
      <c r="H498" t="s">
        <v>1718</v>
      </c>
      <c r="I498" t="s">
        <v>1751</v>
      </c>
      <c r="J498" s="728"/>
    </row>
    <row r="499" spans="1:10" x14ac:dyDescent="0.2">
      <c r="A499" t="s">
        <v>3098</v>
      </c>
      <c r="B499" t="s">
        <v>3099</v>
      </c>
      <c r="C499" s="94"/>
      <c r="D499" s="94"/>
      <c r="E499" s="94"/>
      <c r="F499" t="s">
        <v>2358</v>
      </c>
      <c r="G499" t="s">
        <v>2359</v>
      </c>
      <c r="H499" t="s">
        <v>2241</v>
      </c>
      <c r="I499" t="s">
        <v>2242</v>
      </c>
      <c r="J499" s="728"/>
    </row>
    <row r="500" spans="1:10" x14ac:dyDescent="0.2">
      <c r="A500" t="s">
        <v>2360</v>
      </c>
      <c r="B500" t="s">
        <v>2361</v>
      </c>
      <c r="C500" s="94"/>
      <c r="D500" s="94"/>
      <c r="E500" s="94"/>
      <c r="F500" t="s">
        <v>3098</v>
      </c>
      <c r="G500" t="s">
        <v>3099</v>
      </c>
      <c r="H500" t="s">
        <v>2241</v>
      </c>
      <c r="I500" t="s">
        <v>2263</v>
      </c>
      <c r="J500" s="728"/>
    </row>
    <row r="501" spans="1:10" x14ac:dyDescent="0.2">
      <c r="A501" t="s">
        <v>2362</v>
      </c>
      <c r="B501" t="s">
        <v>2363</v>
      </c>
      <c r="C501" s="94"/>
      <c r="D501" s="94"/>
      <c r="E501" s="94"/>
      <c r="F501" t="s">
        <v>2360</v>
      </c>
      <c r="G501" t="s">
        <v>2361</v>
      </c>
      <c r="H501" t="s">
        <v>2241</v>
      </c>
      <c r="I501" t="s">
        <v>2242</v>
      </c>
      <c r="J501" s="728"/>
    </row>
    <row r="502" spans="1:10" x14ac:dyDescent="0.2">
      <c r="A502" t="s">
        <v>2946</v>
      </c>
      <c r="B502" t="s">
        <v>1813</v>
      </c>
      <c r="C502" s="94"/>
      <c r="D502" s="94"/>
      <c r="E502" s="94"/>
      <c r="F502" t="s">
        <v>2362</v>
      </c>
      <c r="G502" t="s">
        <v>2363</v>
      </c>
      <c r="H502" t="s">
        <v>2241</v>
      </c>
      <c r="I502" t="s">
        <v>2242</v>
      </c>
      <c r="J502" s="728"/>
    </row>
    <row r="503" spans="1:10" x14ac:dyDescent="0.2">
      <c r="A503" t="s">
        <v>2629</v>
      </c>
      <c r="B503" t="s">
        <v>2630</v>
      </c>
      <c r="C503" s="94"/>
      <c r="D503" s="94"/>
      <c r="E503" s="94"/>
      <c r="F503" t="s">
        <v>2946</v>
      </c>
      <c r="G503" t="s">
        <v>1813</v>
      </c>
      <c r="H503" t="s">
        <v>1718</v>
      </c>
      <c r="I503" t="s">
        <v>1751</v>
      </c>
      <c r="J503" s="728"/>
    </row>
    <row r="504" spans="1:10" x14ac:dyDescent="0.2">
      <c r="A504" t="s">
        <v>1181</v>
      </c>
      <c r="B504" t="s">
        <v>1182</v>
      </c>
      <c r="C504" s="94"/>
      <c r="D504" s="94"/>
      <c r="E504" s="94"/>
      <c r="F504" t="s">
        <v>2629</v>
      </c>
      <c r="G504" t="s">
        <v>2630</v>
      </c>
      <c r="H504" t="s">
        <v>2566</v>
      </c>
      <c r="I504" t="s">
        <v>2567</v>
      </c>
      <c r="J504" s="728"/>
    </row>
    <row r="505" spans="1:10" x14ac:dyDescent="0.2">
      <c r="A505" t="s">
        <v>2631</v>
      </c>
      <c r="B505" t="s">
        <v>2632</v>
      </c>
      <c r="C505" s="94"/>
      <c r="D505" s="94"/>
      <c r="E505" s="94"/>
      <c r="F505" t="s">
        <v>1181</v>
      </c>
      <c r="G505" t="s">
        <v>1182</v>
      </c>
      <c r="H505" t="s">
        <v>1081</v>
      </c>
      <c r="I505" t="s">
        <v>1082</v>
      </c>
      <c r="J505" s="728"/>
    </row>
    <row r="506" spans="1:10" x14ac:dyDescent="0.2">
      <c r="A506" t="s">
        <v>1819</v>
      </c>
      <c r="B506" t="s">
        <v>1820</v>
      </c>
      <c r="C506" s="94"/>
      <c r="D506" s="94"/>
      <c r="E506" s="94"/>
      <c r="F506" t="s">
        <v>2631</v>
      </c>
      <c r="G506" t="s">
        <v>2632</v>
      </c>
      <c r="H506" t="s">
        <v>2566</v>
      </c>
      <c r="I506" t="s">
        <v>2574</v>
      </c>
      <c r="J506" s="728"/>
    </row>
    <row r="507" spans="1:10" x14ac:dyDescent="0.2">
      <c r="A507" t="s">
        <v>1183</v>
      </c>
      <c r="B507" t="s">
        <v>1184</v>
      </c>
      <c r="C507" s="94"/>
      <c r="D507" s="94"/>
      <c r="E507" s="94"/>
      <c r="F507" t="s">
        <v>1819</v>
      </c>
      <c r="G507" t="s">
        <v>1820</v>
      </c>
      <c r="H507" t="s">
        <v>1718</v>
      </c>
      <c r="I507" t="s">
        <v>944</v>
      </c>
      <c r="J507" s="728"/>
    </row>
    <row r="508" spans="1:10" x14ac:dyDescent="0.2">
      <c r="A508" t="s">
        <v>1510</v>
      </c>
      <c r="B508" t="s">
        <v>1511</v>
      </c>
      <c r="C508" s="94"/>
      <c r="D508" s="94"/>
      <c r="E508" s="94"/>
      <c r="F508" t="s">
        <v>1183</v>
      </c>
      <c r="G508" t="s">
        <v>1184</v>
      </c>
      <c r="H508" t="s">
        <v>1081</v>
      </c>
      <c r="I508" t="s">
        <v>1082</v>
      </c>
      <c r="J508" s="728"/>
    </row>
    <row r="509" spans="1:10" x14ac:dyDescent="0.2">
      <c r="A509" t="s">
        <v>2364</v>
      </c>
      <c r="B509" t="s">
        <v>2365</v>
      </c>
      <c r="C509" s="94"/>
      <c r="D509" s="94"/>
      <c r="E509" s="94"/>
      <c r="F509" t="s">
        <v>1510</v>
      </c>
      <c r="G509" t="s">
        <v>1511</v>
      </c>
      <c r="H509" t="s">
        <v>1370</v>
      </c>
      <c r="I509" t="s">
        <v>728</v>
      </c>
      <c r="J509" s="728"/>
    </row>
    <row r="510" spans="1:10" x14ac:dyDescent="0.2">
      <c r="A510" t="s">
        <v>1185</v>
      </c>
      <c r="B510" t="s">
        <v>1186</v>
      </c>
      <c r="C510" s="94"/>
      <c r="D510" s="94"/>
      <c r="E510" s="94"/>
      <c r="F510" t="s">
        <v>2364</v>
      </c>
      <c r="G510" t="s">
        <v>2365</v>
      </c>
      <c r="H510" t="s">
        <v>2241</v>
      </c>
      <c r="I510" t="s">
        <v>2272</v>
      </c>
      <c r="J510" s="728"/>
    </row>
    <row r="511" spans="1:10" x14ac:dyDescent="0.2">
      <c r="A511" t="s">
        <v>2366</v>
      </c>
      <c r="B511" t="s">
        <v>2367</v>
      </c>
      <c r="C511" s="94"/>
      <c r="D511" s="94"/>
      <c r="E511" s="94"/>
      <c r="F511" t="s">
        <v>1185</v>
      </c>
      <c r="G511" t="s">
        <v>1186</v>
      </c>
      <c r="H511" t="s">
        <v>1081</v>
      </c>
      <c r="I511" t="s">
        <v>1082</v>
      </c>
      <c r="J511" s="728"/>
    </row>
    <row r="512" spans="1:10" x14ac:dyDescent="0.2">
      <c r="A512" t="s">
        <v>2947</v>
      </c>
      <c r="B512" t="s">
        <v>2948</v>
      </c>
      <c r="C512" s="94"/>
      <c r="D512" s="94"/>
      <c r="E512" s="94"/>
      <c r="F512" t="s">
        <v>2366</v>
      </c>
      <c r="G512" t="s">
        <v>2367</v>
      </c>
      <c r="H512" t="s">
        <v>2241</v>
      </c>
      <c r="I512" t="s">
        <v>2245</v>
      </c>
      <c r="J512" s="728"/>
    </row>
    <row r="513" spans="1:10" x14ac:dyDescent="0.2">
      <c r="A513" t="s">
        <v>785</v>
      </c>
      <c r="B513" t="s">
        <v>786</v>
      </c>
      <c r="C513" s="94"/>
      <c r="D513" s="94"/>
      <c r="E513" s="94"/>
      <c r="F513" t="s">
        <v>2947</v>
      </c>
      <c r="G513" t="s">
        <v>2948</v>
      </c>
      <c r="H513" t="s">
        <v>2241</v>
      </c>
      <c r="I513" t="s">
        <v>2250</v>
      </c>
      <c r="J513" s="728"/>
    </row>
    <row r="514" spans="1:10" x14ac:dyDescent="0.2">
      <c r="A514" t="s">
        <v>963</v>
      </c>
      <c r="B514" t="s">
        <v>964</v>
      </c>
      <c r="C514" s="94"/>
      <c r="D514" s="94"/>
      <c r="E514" s="94"/>
      <c r="F514" t="s">
        <v>785</v>
      </c>
      <c r="G514" t="s">
        <v>786</v>
      </c>
      <c r="H514" t="s">
        <v>711</v>
      </c>
      <c r="I514" t="s">
        <v>715</v>
      </c>
      <c r="J514" s="728"/>
    </row>
    <row r="515" spans="1:10" x14ac:dyDescent="0.2">
      <c r="A515" t="s">
        <v>2368</v>
      </c>
      <c r="B515" t="s">
        <v>2369</v>
      </c>
      <c r="C515" s="94"/>
      <c r="D515" s="94"/>
      <c r="E515" s="94"/>
      <c r="F515" t="s">
        <v>963</v>
      </c>
      <c r="G515" t="s">
        <v>964</v>
      </c>
      <c r="H515" t="s">
        <v>95</v>
      </c>
      <c r="I515" t="s">
        <v>372</v>
      </c>
      <c r="J515" s="728"/>
    </row>
    <row r="516" spans="1:10" x14ac:dyDescent="0.2">
      <c r="A516" t="s">
        <v>2067</v>
      </c>
      <c r="B516" t="s">
        <v>2068</v>
      </c>
      <c r="C516" s="94"/>
      <c r="D516" s="94"/>
      <c r="E516" s="94"/>
      <c r="F516" t="s">
        <v>2368</v>
      </c>
      <c r="G516" t="s">
        <v>2369</v>
      </c>
      <c r="H516" t="s">
        <v>2241</v>
      </c>
      <c r="I516" t="s">
        <v>2245</v>
      </c>
      <c r="J516" s="728"/>
    </row>
    <row r="517" spans="1:10" x14ac:dyDescent="0.2">
      <c r="A517" t="s">
        <v>3100</v>
      </c>
      <c r="B517" t="s">
        <v>3101</v>
      </c>
      <c r="C517" s="94"/>
      <c r="D517" s="94"/>
      <c r="E517" s="94"/>
      <c r="F517" t="s">
        <v>2067</v>
      </c>
      <c r="G517" t="s">
        <v>2068</v>
      </c>
      <c r="H517" t="s">
        <v>1964</v>
      </c>
      <c r="I517" t="s">
        <v>708</v>
      </c>
      <c r="J517" s="728"/>
    </row>
    <row r="518" spans="1:10" x14ac:dyDescent="0.2">
      <c r="A518" t="s">
        <v>307</v>
      </c>
      <c r="B518" t="s">
        <v>308</v>
      </c>
      <c r="C518" s="94"/>
      <c r="D518" s="94"/>
      <c r="E518" s="94"/>
      <c r="F518" t="s">
        <v>3100</v>
      </c>
      <c r="G518" t="s">
        <v>3101</v>
      </c>
      <c r="H518" t="s">
        <v>1370</v>
      </c>
      <c r="I518" t="s">
        <v>1371</v>
      </c>
      <c r="J518" s="728"/>
    </row>
    <row r="519" spans="1:10" x14ac:dyDescent="0.2">
      <c r="A519" t="s">
        <v>2370</v>
      </c>
      <c r="B519" t="s">
        <v>2371</v>
      </c>
      <c r="C519" s="94"/>
      <c r="D519" s="94"/>
      <c r="E519" s="94"/>
      <c r="F519" t="s">
        <v>307</v>
      </c>
      <c r="G519" t="s">
        <v>308</v>
      </c>
      <c r="H519" t="s">
        <v>244</v>
      </c>
      <c r="I519" t="s">
        <v>257</v>
      </c>
      <c r="J519" s="728"/>
    </row>
    <row r="520" spans="1:10" x14ac:dyDescent="0.2">
      <c r="A520" t="s">
        <v>2372</v>
      </c>
      <c r="B520" t="s">
        <v>2373</v>
      </c>
      <c r="C520" s="94"/>
      <c r="D520" s="94"/>
      <c r="E520" s="94"/>
      <c r="F520" t="s">
        <v>2370</v>
      </c>
      <c r="G520" t="s">
        <v>2371</v>
      </c>
      <c r="H520" t="s">
        <v>2241</v>
      </c>
      <c r="I520" t="s">
        <v>2242</v>
      </c>
      <c r="J520" s="728"/>
    </row>
    <row r="521" spans="1:10" x14ac:dyDescent="0.2">
      <c r="A521" t="s">
        <v>1187</v>
      </c>
      <c r="B521" t="s">
        <v>1188</v>
      </c>
      <c r="C521" s="94"/>
      <c r="D521" s="94"/>
      <c r="E521" s="94"/>
      <c r="F521" t="s">
        <v>2372</v>
      </c>
      <c r="G521" t="s">
        <v>2373</v>
      </c>
      <c r="H521" t="s">
        <v>2241</v>
      </c>
      <c r="I521" t="s">
        <v>2245</v>
      </c>
      <c r="J521" s="728"/>
    </row>
    <row r="522" spans="1:10" x14ac:dyDescent="0.2">
      <c r="A522" t="s">
        <v>1189</v>
      </c>
      <c r="B522" t="s">
        <v>1190</v>
      </c>
      <c r="C522" s="94"/>
      <c r="D522" s="94"/>
      <c r="E522" s="94"/>
      <c r="F522" t="s">
        <v>1187</v>
      </c>
      <c r="G522" t="s">
        <v>1188</v>
      </c>
      <c r="H522" t="s">
        <v>1081</v>
      </c>
      <c r="I522" t="s">
        <v>1082</v>
      </c>
      <c r="J522" s="728"/>
    </row>
    <row r="523" spans="1:10" x14ac:dyDescent="0.2">
      <c r="A523" t="s">
        <v>553</v>
      </c>
      <c r="B523" t="s">
        <v>554</v>
      </c>
      <c r="C523" s="94"/>
      <c r="D523" s="94"/>
      <c r="E523" s="94"/>
      <c r="F523" t="s">
        <v>1189</v>
      </c>
      <c r="G523" t="s">
        <v>1190</v>
      </c>
      <c r="H523" t="s">
        <v>1081</v>
      </c>
      <c r="I523" t="s">
        <v>1082</v>
      </c>
      <c r="J523" s="728"/>
    </row>
    <row r="524" spans="1:10" x14ac:dyDescent="0.2">
      <c r="A524" t="s">
        <v>555</v>
      </c>
      <c r="B524" t="s">
        <v>556</v>
      </c>
      <c r="C524" s="94"/>
      <c r="D524" s="94"/>
      <c r="E524" s="94"/>
      <c r="F524" t="s">
        <v>553</v>
      </c>
      <c r="G524" t="s">
        <v>554</v>
      </c>
      <c r="H524" t="s">
        <v>441</v>
      </c>
      <c r="I524" t="s">
        <v>443</v>
      </c>
      <c r="J524" s="728"/>
    </row>
    <row r="525" spans="1:10" x14ac:dyDescent="0.2">
      <c r="A525" t="s">
        <v>3102</v>
      </c>
      <c r="B525" t="s">
        <v>3103</v>
      </c>
      <c r="C525" s="94"/>
      <c r="D525" s="94"/>
      <c r="E525" s="94"/>
      <c r="F525" t="s">
        <v>555</v>
      </c>
      <c r="G525" t="s">
        <v>556</v>
      </c>
      <c r="H525" t="s">
        <v>441</v>
      </c>
      <c r="I525" t="s">
        <v>443</v>
      </c>
      <c r="J525" s="728"/>
    </row>
    <row r="526" spans="1:10" x14ac:dyDescent="0.2">
      <c r="A526" t="s">
        <v>1512</v>
      </c>
      <c r="B526" t="s">
        <v>1513</v>
      </c>
      <c r="C526" s="94"/>
      <c r="D526" s="94"/>
      <c r="E526" s="94"/>
      <c r="F526" t="s">
        <v>3102</v>
      </c>
      <c r="G526" t="s">
        <v>3103</v>
      </c>
      <c r="H526" t="s">
        <v>2566</v>
      </c>
      <c r="I526" t="s">
        <v>2574</v>
      </c>
      <c r="J526" s="728"/>
    </row>
    <row r="527" spans="1:10" x14ac:dyDescent="0.2">
      <c r="A527" t="s">
        <v>2374</v>
      </c>
      <c r="B527" t="s">
        <v>2375</v>
      </c>
      <c r="C527" s="94"/>
      <c r="D527" s="94"/>
      <c r="E527" s="94"/>
      <c r="F527" t="s">
        <v>1512</v>
      </c>
      <c r="G527" t="s">
        <v>1513</v>
      </c>
      <c r="H527" t="s">
        <v>1370</v>
      </c>
      <c r="I527" t="s">
        <v>1381</v>
      </c>
      <c r="J527" s="728"/>
    </row>
    <row r="528" spans="1:10" x14ac:dyDescent="0.2">
      <c r="A528" t="s">
        <v>2376</v>
      </c>
      <c r="B528" t="s">
        <v>2377</v>
      </c>
      <c r="C528" s="94"/>
      <c r="D528" s="94"/>
      <c r="E528" s="94"/>
      <c r="F528" t="s">
        <v>2374</v>
      </c>
      <c r="G528" t="s">
        <v>2375</v>
      </c>
      <c r="H528" t="s">
        <v>2241</v>
      </c>
      <c r="I528" t="s">
        <v>2250</v>
      </c>
      <c r="J528" s="728"/>
    </row>
    <row r="529" spans="1:10" x14ac:dyDescent="0.2">
      <c r="A529" t="s">
        <v>2378</v>
      </c>
      <c r="B529" t="s">
        <v>2379</v>
      </c>
      <c r="C529" s="94"/>
      <c r="D529" s="94"/>
      <c r="E529" s="94"/>
      <c r="F529" t="s">
        <v>2376</v>
      </c>
      <c r="G529" t="s">
        <v>2377</v>
      </c>
      <c r="H529" t="s">
        <v>2241</v>
      </c>
      <c r="I529" t="s">
        <v>2250</v>
      </c>
      <c r="J529" s="728"/>
    </row>
    <row r="530" spans="1:10" x14ac:dyDescent="0.2">
      <c r="A530" t="s">
        <v>2380</v>
      </c>
      <c r="B530" t="s">
        <v>2381</v>
      </c>
      <c r="C530" s="94"/>
      <c r="D530" s="94"/>
      <c r="E530" s="94"/>
      <c r="F530" t="s">
        <v>2378</v>
      </c>
      <c r="G530" t="s">
        <v>2379</v>
      </c>
      <c r="H530" t="s">
        <v>2241</v>
      </c>
      <c r="I530" t="s">
        <v>2250</v>
      </c>
      <c r="J530" s="728"/>
    </row>
    <row r="531" spans="1:10" x14ac:dyDescent="0.2">
      <c r="A531" t="s">
        <v>309</v>
      </c>
      <c r="B531" t="s">
        <v>310</v>
      </c>
      <c r="C531" s="94"/>
      <c r="D531" s="94"/>
      <c r="E531" s="94"/>
      <c r="F531" t="s">
        <v>2380</v>
      </c>
      <c r="G531" t="s">
        <v>2381</v>
      </c>
      <c r="H531" t="s">
        <v>2241</v>
      </c>
      <c r="I531" t="s">
        <v>2242</v>
      </c>
      <c r="J531" s="728"/>
    </row>
    <row r="532" spans="1:10" x14ac:dyDescent="0.2">
      <c r="A532" t="s">
        <v>3104</v>
      </c>
      <c r="B532" t="s">
        <v>1966</v>
      </c>
      <c r="C532" s="94"/>
      <c r="D532" s="94"/>
      <c r="E532" s="94"/>
      <c r="F532" t="s">
        <v>309</v>
      </c>
      <c r="G532" t="s">
        <v>310</v>
      </c>
      <c r="H532" t="s">
        <v>244</v>
      </c>
      <c r="I532" t="s">
        <v>245</v>
      </c>
      <c r="J532" s="728"/>
    </row>
    <row r="533" spans="1:10" x14ac:dyDescent="0.2">
      <c r="A533" t="s">
        <v>2069</v>
      </c>
      <c r="B533" t="s">
        <v>2070</v>
      </c>
      <c r="C533" s="94"/>
      <c r="D533" s="94"/>
      <c r="E533" s="94"/>
      <c r="F533" t="s">
        <v>3104</v>
      </c>
      <c r="G533" t="s">
        <v>1966</v>
      </c>
      <c r="H533" t="s">
        <v>1964</v>
      </c>
      <c r="I533" t="s">
        <v>1966</v>
      </c>
      <c r="J533" s="728"/>
    </row>
    <row r="534" spans="1:10" x14ac:dyDescent="0.2">
      <c r="A534" t="s">
        <v>2071</v>
      </c>
      <c r="B534" t="s">
        <v>2072</v>
      </c>
      <c r="C534" s="94"/>
      <c r="D534" s="94"/>
      <c r="E534" s="94"/>
      <c r="F534" t="s">
        <v>2069</v>
      </c>
      <c r="G534" t="s">
        <v>2070</v>
      </c>
      <c r="H534" t="s">
        <v>1964</v>
      </c>
      <c r="I534" t="s">
        <v>1966</v>
      </c>
      <c r="J534" s="728"/>
    </row>
    <row r="535" spans="1:10" x14ac:dyDescent="0.2">
      <c r="A535" t="s">
        <v>1514</v>
      </c>
      <c r="B535" t="s">
        <v>1515</v>
      </c>
      <c r="C535" s="94"/>
      <c r="D535" s="94"/>
      <c r="E535" s="94"/>
      <c r="F535" t="s">
        <v>2071</v>
      </c>
      <c r="G535" t="s">
        <v>2072</v>
      </c>
      <c r="H535" t="s">
        <v>1964</v>
      </c>
      <c r="I535" t="s">
        <v>1966</v>
      </c>
      <c r="J535" s="728"/>
    </row>
    <row r="536" spans="1:10" x14ac:dyDescent="0.2">
      <c r="A536" t="s">
        <v>1516</v>
      </c>
      <c r="B536" t="s">
        <v>1517</v>
      </c>
      <c r="C536" s="94"/>
      <c r="D536" s="94"/>
      <c r="E536" s="94"/>
      <c r="F536" t="s">
        <v>1514</v>
      </c>
      <c r="G536" t="s">
        <v>1515</v>
      </c>
      <c r="H536" t="s">
        <v>1370</v>
      </c>
      <c r="I536" t="s">
        <v>712</v>
      </c>
      <c r="J536" s="728"/>
    </row>
    <row r="537" spans="1:10" x14ac:dyDescent="0.2">
      <c r="A537" t="s">
        <v>2382</v>
      </c>
      <c r="B537" t="s">
        <v>2383</v>
      </c>
      <c r="C537" s="94"/>
      <c r="D537" s="94"/>
      <c r="E537" s="94"/>
      <c r="F537" t="s">
        <v>1516</v>
      </c>
      <c r="G537" t="s">
        <v>1517</v>
      </c>
      <c r="H537" t="s">
        <v>1370</v>
      </c>
      <c r="I537" t="s">
        <v>1384</v>
      </c>
      <c r="J537" s="728"/>
    </row>
    <row r="538" spans="1:10" x14ac:dyDescent="0.2">
      <c r="A538" t="s">
        <v>312</v>
      </c>
      <c r="B538" t="s">
        <v>313</v>
      </c>
      <c r="C538" s="94"/>
      <c r="D538" s="94"/>
      <c r="E538" s="94"/>
      <c r="F538" t="s">
        <v>2382</v>
      </c>
      <c r="G538" t="s">
        <v>2383</v>
      </c>
      <c r="H538" t="s">
        <v>2241</v>
      </c>
      <c r="I538" t="s">
        <v>2250</v>
      </c>
      <c r="J538" s="728"/>
    </row>
    <row r="539" spans="1:10" x14ac:dyDescent="0.2">
      <c r="A539" t="s">
        <v>314</v>
      </c>
      <c r="B539" t="s">
        <v>315</v>
      </c>
      <c r="C539" s="94"/>
      <c r="D539" s="94"/>
      <c r="E539" s="94"/>
      <c r="F539" t="s">
        <v>312</v>
      </c>
      <c r="G539" t="s">
        <v>313</v>
      </c>
      <c r="H539" t="s">
        <v>244</v>
      </c>
      <c r="I539" t="s">
        <v>257</v>
      </c>
      <c r="J539" s="728"/>
    </row>
    <row r="540" spans="1:10" x14ac:dyDescent="0.2">
      <c r="A540" t="s">
        <v>2384</v>
      </c>
      <c r="B540" t="s">
        <v>2385</v>
      </c>
      <c r="C540" s="94"/>
      <c r="D540" s="94"/>
      <c r="E540" s="94"/>
      <c r="F540" t="s">
        <v>314</v>
      </c>
      <c r="G540" t="s">
        <v>315</v>
      </c>
      <c r="H540" t="s">
        <v>244</v>
      </c>
      <c r="I540" t="s">
        <v>257</v>
      </c>
      <c r="J540" s="728"/>
    </row>
    <row r="541" spans="1:10" x14ac:dyDescent="0.2">
      <c r="A541" t="s">
        <v>1518</v>
      </c>
      <c r="B541" t="s">
        <v>1519</v>
      </c>
      <c r="C541" s="94"/>
      <c r="D541" s="94"/>
      <c r="E541" s="94"/>
      <c r="F541" t="s">
        <v>2384</v>
      </c>
      <c r="G541" t="s">
        <v>2385</v>
      </c>
      <c r="H541" t="s">
        <v>2241</v>
      </c>
      <c r="I541" t="s">
        <v>2245</v>
      </c>
      <c r="J541" s="728"/>
    </row>
    <row r="542" spans="1:10" x14ac:dyDescent="0.2">
      <c r="A542" t="s">
        <v>1442</v>
      </c>
      <c r="B542" t="s">
        <v>1443</v>
      </c>
      <c r="C542" s="94"/>
      <c r="D542" s="94"/>
      <c r="E542" s="94"/>
      <c r="F542" t="s">
        <v>1518</v>
      </c>
      <c r="G542" t="s">
        <v>1519</v>
      </c>
      <c r="H542" t="s">
        <v>1370</v>
      </c>
      <c r="I542" t="s">
        <v>728</v>
      </c>
      <c r="J542" s="728"/>
    </row>
    <row r="543" spans="1:10" x14ac:dyDescent="0.2">
      <c r="A543" t="s">
        <v>551</v>
      </c>
      <c r="B543" t="s">
        <v>552</v>
      </c>
      <c r="C543" s="94"/>
      <c r="D543" s="94"/>
      <c r="E543" s="94"/>
      <c r="F543" t="s">
        <v>1442</v>
      </c>
      <c r="G543" t="s">
        <v>1443</v>
      </c>
      <c r="H543" t="s">
        <v>1370</v>
      </c>
      <c r="I543" t="s">
        <v>1371</v>
      </c>
      <c r="J543" s="728"/>
    </row>
    <row r="544" spans="1:10" x14ac:dyDescent="0.2">
      <c r="A544" t="s">
        <v>2949</v>
      </c>
      <c r="B544" t="s">
        <v>1191</v>
      </c>
      <c r="C544" s="94"/>
      <c r="D544" s="94"/>
      <c r="E544" s="94"/>
      <c r="F544" t="s">
        <v>551</v>
      </c>
      <c r="G544" t="s">
        <v>552</v>
      </c>
      <c r="H544" t="s">
        <v>441</v>
      </c>
      <c r="I544" t="s">
        <v>443</v>
      </c>
      <c r="J544" s="728"/>
    </row>
    <row r="545" spans="1:10" x14ac:dyDescent="0.2">
      <c r="A545" t="s">
        <v>1821</v>
      </c>
      <c r="B545" t="s">
        <v>1822</v>
      </c>
      <c r="C545" s="94"/>
      <c r="D545" s="94"/>
      <c r="E545" s="94"/>
      <c r="F545" t="s">
        <v>2949</v>
      </c>
      <c r="G545" t="s">
        <v>1191</v>
      </c>
      <c r="H545" t="s">
        <v>1081</v>
      </c>
      <c r="I545" t="s">
        <v>1082</v>
      </c>
      <c r="J545" s="728"/>
    </row>
    <row r="546" spans="1:10" x14ac:dyDescent="0.2">
      <c r="A546" t="s">
        <v>316</v>
      </c>
      <c r="B546" t="s">
        <v>317</v>
      </c>
      <c r="C546" s="94"/>
      <c r="D546" s="94"/>
      <c r="E546" s="94"/>
      <c r="F546" t="s">
        <v>1821</v>
      </c>
      <c r="G546" t="s">
        <v>1822</v>
      </c>
      <c r="H546" t="s">
        <v>1718</v>
      </c>
      <c r="I546" t="s">
        <v>1799</v>
      </c>
      <c r="J546" s="728"/>
    </row>
    <row r="547" spans="1:10" x14ac:dyDescent="0.2">
      <c r="A547" t="s">
        <v>787</v>
      </c>
      <c r="B547" t="s">
        <v>788</v>
      </c>
      <c r="C547" s="94"/>
      <c r="D547" s="94"/>
      <c r="E547" s="94"/>
      <c r="F547" t="s">
        <v>316</v>
      </c>
      <c r="G547" t="s">
        <v>317</v>
      </c>
      <c r="H547" t="s">
        <v>244</v>
      </c>
      <c r="I547" t="s">
        <v>248</v>
      </c>
      <c r="J547" s="728"/>
    </row>
    <row r="548" spans="1:10" x14ac:dyDescent="0.2">
      <c r="A548" t="s">
        <v>557</v>
      </c>
      <c r="B548" t="s">
        <v>558</v>
      </c>
      <c r="C548" s="94"/>
      <c r="D548" s="94"/>
      <c r="E548" s="94"/>
      <c r="F548" t="s">
        <v>787</v>
      </c>
      <c r="G548" t="s">
        <v>788</v>
      </c>
      <c r="H548" t="s">
        <v>711</v>
      </c>
      <c r="I548" t="s">
        <v>728</v>
      </c>
      <c r="J548" s="728"/>
    </row>
    <row r="549" spans="1:10" x14ac:dyDescent="0.2">
      <c r="A549" t="s">
        <v>3105</v>
      </c>
      <c r="B549" t="s">
        <v>3106</v>
      </c>
      <c r="C549" s="94"/>
      <c r="D549" s="94"/>
      <c r="E549" s="94"/>
      <c r="F549" t="s">
        <v>557</v>
      </c>
      <c r="G549" t="s">
        <v>558</v>
      </c>
      <c r="H549" t="s">
        <v>441</v>
      </c>
      <c r="I549" t="s">
        <v>311</v>
      </c>
      <c r="J549" s="728"/>
    </row>
    <row r="550" spans="1:10" x14ac:dyDescent="0.2">
      <c r="A550" t="s">
        <v>2386</v>
      </c>
      <c r="B550" t="s">
        <v>2387</v>
      </c>
      <c r="C550" s="94"/>
      <c r="D550" s="94"/>
      <c r="E550" s="94"/>
      <c r="F550" t="s">
        <v>3105</v>
      </c>
      <c r="G550" t="s">
        <v>3106</v>
      </c>
      <c r="H550" t="s">
        <v>441</v>
      </c>
      <c r="I550" t="s">
        <v>311</v>
      </c>
      <c r="J550" s="728"/>
    </row>
    <row r="551" spans="1:10" x14ac:dyDescent="0.2">
      <c r="A551" t="s">
        <v>2950</v>
      </c>
      <c r="B551" t="s">
        <v>1522</v>
      </c>
      <c r="C551" s="94"/>
      <c r="D551" s="94"/>
      <c r="E551" s="94"/>
      <c r="F551" t="s">
        <v>2386</v>
      </c>
      <c r="G551" t="s">
        <v>2387</v>
      </c>
      <c r="H551" t="s">
        <v>2241</v>
      </c>
      <c r="I551" t="s">
        <v>2242</v>
      </c>
      <c r="J551" s="728"/>
    </row>
    <row r="552" spans="1:10" x14ac:dyDescent="0.2">
      <c r="A552" t="s">
        <v>1520</v>
      </c>
      <c r="B552" t="s">
        <v>1521</v>
      </c>
      <c r="C552" s="94"/>
      <c r="D552" s="94"/>
      <c r="E552" s="94"/>
      <c r="F552" t="s">
        <v>2950</v>
      </c>
      <c r="G552" t="s">
        <v>1522</v>
      </c>
      <c r="H552" t="s">
        <v>1370</v>
      </c>
      <c r="I552" t="s">
        <v>1384</v>
      </c>
      <c r="J552" s="728"/>
    </row>
    <row r="553" spans="1:10" x14ac:dyDescent="0.2">
      <c r="A553" t="s">
        <v>3107</v>
      </c>
      <c r="B553" t="s">
        <v>3108</v>
      </c>
      <c r="C553" s="94"/>
      <c r="D553" s="94"/>
      <c r="E553" s="94"/>
      <c r="F553" t="s">
        <v>1520</v>
      </c>
      <c r="G553" t="s">
        <v>1521</v>
      </c>
      <c r="H553" t="s">
        <v>1370</v>
      </c>
      <c r="I553" t="s">
        <v>1384</v>
      </c>
      <c r="J553" s="728"/>
    </row>
    <row r="554" spans="1:10" x14ac:dyDescent="0.2">
      <c r="A554" t="s">
        <v>1523</v>
      </c>
      <c r="B554" t="s">
        <v>1524</v>
      </c>
      <c r="C554" s="94"/>
      <c r="D554" s="94"/>
      <c r="E554" s="94"/>
      <c r="F554" t="s">
        <v>3107</v>
      </c>
      <c r="G554" t="s">
        <v>3108</v>
      </c>
      <c r="H554" t="s">
        <v>1370</v>
      </c>
      <c r="I554" t="s">
        <v>1384</v>
      </c>
      <c r="J554" s="728"/>
    </row>
    <row r="555" spans="1:10" x14ac:dyDescent="0.2">
      <c r="A555" t="s">
        <v>1525</v>
      </c>
      <c r="B555" t="s">
        <v>1526</v>
      </c>
      <c r="C555" s="94"/>
      <c r="D555" s="94"/>
      <c r="E555" s="94"/>
      <c r="F555" t="s">
        <v>1523</v>
      </c>
      <c r="G555" t="s">
        <v>1524</v>
      </c>
      <c r="H555" t="s">
        <v>1370</v>
      </c>
      <c r="I555" t="s">
        <v>712</v>
      </c>
      <c r="J555" s="728"/>
    </row>
    <row r="556" spans="1:10" x14ac:dyDescent="0.2">
      <c r="A556" t="s">
        <v>559</v>
      </c>
      <c r="B556" t="s">
        <v>560</v>
      </c>
      <c r="C556" s="94"/>
      <c r="D556" s="94"/>
      <c r="E556" s="94"/>
      <c r="F556" t="s">
        <v>1525</v>
      </c>
      <c r="G556" t="s">
        <v>1526</v>
      </c>
      <c r="H556" t="s">
        <v>1370</v>
      </c>
      <c r="I556" t="s">
        <v>712</v>
      </c>
      <c r="J556" s="728"/>
    </row>
    <row r="557" spans="1:10" x14ac:dyDescent="0.2">
      <c r="A557" t="s">
        <v>789</v>
      </c>
      <c r="B557" t="s">
        <v>790</v>
      </c>
      <c r="C557" s="94"/>
      <c r="D557" s="94"/>
      <c r="E557" s="94"/>
      <c r="F557" t="s">
        <v>559</v>
      </c>
      <c r="G557" t="s">
        <v>560</v>
      </c>
      <c r="H557" t="s">
        <v>441</v>
      </c>
      <c r="I557" t="s">
        <v>443</v>
      </c>
      <c r="J557" s="728"/>
    </row>
    <row r="558" spans="1:10" x14ac:dyDescent="0.2">
      <c r="A558" t="s">
        <v>2388</v>
      </c>
      <c r="B558" t="s">
        <v>2389</v>
      </c>
      <c r="C558" s="94"/>
      <c r="D558" s="94"/>
      <c r="E558" s="94"/>
      <c r="F558" t="s">
        <v>789</v>
      </c>
      <c r="G558" t="s">
        <v>790</v>
      </c>
      <c r="H558" t="s">
        <v>711</v>
      </c>
      <c r="I558" t="s">
        <v>715</v>
      </c>
      <c r="J558" s="728"/>
    </row>
    <row r="559" spans="1:10" x14ac:dyDescent="0.2">
      <c r="A559" t="s">
        <v>965</v>
      </c>
      <c r="B559" t="s">
        <v>966</v>
      </c>
      <c r="C559" s="94"/>
      <c r="D559" s="94"/>
      <c r="E559" s="94"/>
      <c r="F559" t="s">
        <v>2388</v>
      </c>
      <c r="G559" t="s">
        <v>2389</v>
      </c>
      <c r="H559" t="s">
        <v>2241</v>
      </c>
      <c r="I559" t="s">
        <v>2242</v>
      </c>
      <c r="J559" s="728"/>
    </row>
    <row r="560" spans="1:10" x14ac:dyDescent="0.2">
      <c r="A560" t="s">
        <v>1823</v>
      </c>
      <c r="B560" t="s">
        <v>1824</v>
      </c>
      <c r="C560" s="94"/>
      <c r="D560" s="94"/>
      <c r="E560" s="94"/>
      <c r="F560" t="s">
        <v>965</v>
      </c>
      <c r="G560" t="s">
        <v>966</v>
      </c>
      <c r="H560" t="s">
        <v>95</v>
      </c>
      <c r="I560" t="s">
        <v>318</v>
      </c>
      <c r="J560" s="728"/>
    </row>
    <row r="561" spans="1:10" x14ac:dyDescent="0.2">
      <c r="A561" t="s">
        <v>561</v>
      </c>
      <c r="B561" t="s">
        <v>562</v>
      </c>
      <c r="C561" s="94"/>
      <c r="D561" s="94"/>
      <c r="E561" s="94"/>
      <c r="F561" t="s">
        <v>1823</v>
      </c>
      <c r="G561" t="s">
        <v>1824</v>
      </c>
      <c r="H561" t="s">
        <v>1718</v>
      </c>
      <c r="I561" t="s">
        <v>1728</v>
      </c>
      <c r="J561" s="728"/>
    </row>
    <row r="562" spans="1:10" x14ac:dyDescent="0.2">
      <c r="A562" t="s">
        <v>2390</v>
      </c>
      <c r="B562" t="s">
        <v>2391</v>
      </c>
      <c r="C562" s="94"/>
      <c r="D562" s="94"/>
      <c r="E562" s="94"/>
      <c r="F562" t="s">
        <v>561</v>
      </c>
      <c r="G562" t="s">
        <v>562</v>
      </c>
      <c r="H562" t="s">
        <v>441</v>
      </c>
      <c r="I562" t="s">
        <v>443</v>
      </c>
      <c r="J562" s="728"/>
    </row>
    <row r="563" spans="1:10" x14ac:dyDescent="0.2">
      <c r="A563" t="s">
        <v>1527</v>
      </c>
      <c r="B563" t="s">
        <v>1528</v>
      </c>
      <c r="C563" s="94"/>
      <c r="D563" s="94"/>
      <c r="E563" s="94"/>
      <c r="F563" t="s">
        <v>2390</v>
      </c>
      <c r="G563" t="s">
        <v>2391</v>
      </c>
      <c r="H563" t="s">
        <v>2241</v>
      </c>
      <c r="I563" t="s">
        <v>2242</v>
      </c>
      <c r="J563" s="728"/>
    </row>
    <row r="564" spans="1:10" x14ac:dyDescent="0.2">
      <c r="A564" t="s">
        <v>967</v>
      </c>
      <c r="B564" t="s">
        <v>968</v>
      </c>
      <c r="C564" s="94"/>
      <c r="D564" s="94"/>
      <c r="E564" s="94"/>
      <c r="F564" t="s">
        <v>1527</v>
      </c>
      <c r="G564" t="s">
        <v>1528</v>
      </c>
      <c r="H564" t="s">
        <v>1370</v>
      </c>
      <c r="I564" t="s">
        <v>1371</v>
      </c>
      <c r="J564" s="728"/>
    </row>
    <row r="565" spans="1:10" x14ac:dyDescent="0.2">
      <c r="A565" t="s">
        <v>1825</v>
      </c>
      <c r="B565" t="s">
        <v>1826</v>
      </c>
      <c r="C565" s="94"/>
      <c r="D565" s="94"/>
      <c r="E565" s="94"/>
      <c r="F565" t="s">
        <v>967</v>
      </c>
      <c r="G565" t="s">
        <v>968</v>
      </c>
      <c r="H565" t="s">
        <v>95</v>
      </c>
      <c r="I565" t="s">
        <v>318</v>
      </c>
      <c r="J565" s="728"/>
    </row>
    <row r="566" spans="1:10" x14ac:dyDescent="0.2">
      <c r="A566" t="s">
        <v>563</v>
      </c>
      <c r="B566" t="s">
        <v>564</v>
      </c>
      <c r="C566" s="94"/>
      <c r="D566" s="94"/>
      <c r="E566" s="94"/>
      <c r="F566" t="s">
        <v>1825</v>
      </c>
      <c r="G566" t="s">
        <v>1826</v>
      </c>
      <c r="H566" t="s">
        <v>1718</v>
      </c>
      <c r="I566" t="s">
        <v>1728</v>
      </c>
      <c r="J566" s="728"/>
    </row>
    <row r="567" spans="1:10" x14ac:dyDescent="0.2">
      <c r="A567" t="s">
        <v>791</v>
      </c>
      <c r="B567" t="s">
        <v>792</v>
      </c>
      <c r="C567" s="94"/>
      <c r="D567" s="94"/>
      <c r="E567" s="94"/>
      <c r="F567" t="s">
        <v>563</v>
      </c>
      <c r="G567" t="s">
        <v>564</v>
      </c>
      <c r="H567" t="s">
        <v>441</v>
      </c>
      <c r="I567" t="s">
        <v>311</v>
      </c>
      <c r="J567" s="728"/>
    </row>
    <row r="568" spans="1:10" x14ac:dyDescent="0.2">
      <c r="A568" t="s">
        <v>3109</v>
      </c>
      <c r="B568" t="s">
        <v>1827</v>
      </c>
      <c r="C568" s="94"/>
      <c r="D568" s="94"/>
      <c r="E568" s="94"/>
      <c r="F568" t="s">
        <v>791</v>
      </c>
      <c r="G568" t="s">
        <v>792</v>
      </c>
      <c r="H568" t="s">
        <v>711</v>
      </c>
      <c r="I568" t="s">
        <v>715</v>
      </c>
      <c r="J568" s="728"/>
    </row>
    <row r="569" spans="1:10" x14ac:dyDescent="0.2">
      <c r="A569" t="s">
        <v>1192</v>
      </c>
      <c r="B569" t="s">
        <v>1193</v>
      </c>
      <c r="C569" s="94"/>
      <c r="D569" s="94"/>
      <c r="E569" s="94"/>
      <c r="F569" t="s">
        <v>3109</v>
      </c>
      <c r="G569" t="s">
        <v>1827</v>
      </c>
      <c r="H569" t="s">
        <v>1718</v>
      </c>
      <c r="I569" t="s">
        <v>719</v>
      </c>
      <c r="J569" s="728"/>
    </row>
    <row r="570" spans="1:10" x14ac:dyDescent="0.2">
      <c r="A570" t="s">
        <v>1529</v>
      </c>
      <c r="B570" t="s">
        <v>1530</v>
      </c>
      <c r="C570" s="94"/>
      <c r="D570" s="94"/>
      <c r="E570" s="94"/>
      <c r="F570" t="s">
        <v>1192</v>
      </c>
      <c r="G570" t="s">
        <v>1193</v>
      </c>
      <c r="H570" t="s">
        <v>1081</v>
      </c>
      <c r="I570" t="s">
        <v>710</v>
      </c>
      <c r="J570" s="728"/>
    </row>
    <row r="571" spans="1:10" x14ac:dyDescent="0.2">
      <c r="A571" t="s">
        <v>2392</v>
      </c>
      <c r="B571" t="s">
        <v>2393</v>
      </c>
      <c r="C571" s="94"/>
      <c r="D571" s="94"/>
      <c r="E571" s="94"/>
      <c r="F571" t="s">
        <v>1529</v>
      </c>
      <c r="G571" t="s">
        <v>1530</v>
      </c>
      <c r="H571" t="s">
        <v>1370</v>
      </c>
      <c r="I571" t="s">
        <v>1384</v>
      </c>
      <c r="J571" s="728"/>
    </row>
    <row r="572" spans="1:10" x14ac:dyDescent="0.2">
      <c r="A572" t="s">
        <v>2394</v>
      </c>
      <c r="B572" t="s">
        <v>2395</v>
      </c>
      <c r="C572" s="94"/>
      <c r="D572" s="94"/>
      <c r="E572" s="94"/>
      <c r="F572" t="s">
        <v>2392</v>
      </c>
      <c r="G572" t="s">
        <v>2393</v>
      </c>
      <c r="H572" t="s">
        <v>2241</v>
      </c>
      <c r="I572" t="s">
        <v>2250</v>
      </c>
      <c r="J572" s="728"/>
    </row>
    <row r="573" spans="1:10" x14ac:dyDescent="0.2">
      <c r="A573" t="s">
        <v>2396</v>
      </c>
      <c r="B573" t="s">
        <v>2397</v>
      </c>
      <c r="C573" s="94"/>
      <c r="D573" s="94"/>
      <c r="E573" s="94"/>
      <c r="F573" t="s">
        <v>2394</v>
      </c>
      <c r="G573" t="s">
        <v>2395</v>
      </c>
      <c r="H573" t="s">
        <v>2241</v>
      </c>
      <c r="I573" t="s">
        <v>2250</v>
      </c>
      <c r="J573" s="728"/>
    </row>
    <row r="574" spans="1:10" x14ac:dyDescent="0.2">
      <c r="A574" t="s">
        <v>1531</v>
      </c>
      <c r="B574" t="s">
        <v>1384</v>
      </c>
      <c r="C574" s="94"/>
      <c r="D574" s="94"/>
      <c r="E574" s="94"/>
      <c r="F574" t="s">
        <v>2396</v>
      </c>
      <c r="G574" t="s">
        <v>2397</v>
      </c>
      <c r="H574" t="s">
        <v>2241</v>
      </c>
      <c r="I574" t="s">
        <v>2250</v>
      </c>
      <c r="J574" s="728"/>
    </row>
    <row r="575" spans="1:10" x14ac:dyDescent="0.2">
      <c r="A575" t="s">
        <v>793</v>
      </c>
      <c r="B575" t="s">
        <v>794</v>
      </c>
      <c r="C575" s="94"/>
      <c r="D575" s="94"/>
      <c r="E575" s="94"/>
      <c r="F575" t="s">
        <v>1531</v>
      </c>
      <c r="G575" t="s">
        <v>1384</v>
      </c>
      <c r="H575" t="s">
        <v>1370</v>
      </c>
      <c r="I575" t="s">
        <v>1384</v>
      </c>
      <c r="J575" s="728"/>
    </row>
    <row r="576" spans="1:10" x14ac:dyDescent="0.2">
      <c r="A576" t="s">
        <v>969</v>
      </c>
      <c r="B576" t="s">
        <v>970</v>
      </c>
      <c r="C576" s="94"/>
      <c r="D576" s="94"/>
      <c r="E576" s="94"/>
      <c r="F576" t="s">
        <v>793</v>
      </c>
      <c r="G576" t="s">
        <v>794</v>
      </c>
      <c r="H576" t="s">
        <v>711</v>
      </c>
      <c r="I576" t="s">
        <v>715</v>
      </c>
      <c r="J576" s="728"/>
    </row>
    <row r="577" spans="1:10" x14ac:dyDescent="0.2">
      <c r="A577" t="s">
        <v>795</v>
      </c>
      <c r="B577" t="s">
        <v>796</v>
      </c>
      <c r="C577" s="94"/>
      <c r="D577" s="94"/>
      <c r="E577" s="94"/>
      <c r="F577" t="s">
        <v>969</v>
      </c>
      <c r="G577" t="s">
        <v>970</v>
      </c>
      <c r="H577" t="s">
        <v>95</v>
      </c>
      <c r="I577" t="s">
        <v>372</v>
      </c>
      <c r="J577" s="728"/>
    </row>
    <row r="578" spans="1:10" x14ac:dyDescent="0.2">
      <c r="A578" t="s">
        <v>3110</v>
      </c>
      <c r="B578" t="s">
        <v>3205</v>
      </c>
      <c r="C578" s="94"/>
      <c r="D578" s="94"/>
      <c r="E578" s="94"/>
      <c r="F578" t="s">
        <v>795</v>
      </c>
      <c r="G578" t="s">
        <v>796</v>
      </c>
      <c r="H578" t="s">
        <v>711</v>
      </c>
      <c r="I578" t="s">
        <v>715</v>
      </c>
      <c r="J578" s="728"/>
    </row>
    <row r="579" spans="1:10" x14ac:dyDescent="0.2">
      <c r="A579" t="s">
        <v>1828</v>
      </c>
      <c r="B579" t="s">
        <v>1829</v>
      </c>
      <c r="C579" s="94"/>
      <c r="D579" s="94"/>
      <c r="E579" s="94"/>
      <c r="F579" t="s">
        <v>3110</v>
      </c>
      <c r="G579" t="s">
        <v>3205</v>
      </c>
      <c r="H579" t="s">
        <v>1718</v>
      </c>
      <c r="I579" t="s">
        <v>1799</v>
      </c>
      <c r="J579" s="728"/>
    </row>
    <row r="580" spans="1:10" x14ac:dyDescent="0.2">
      <c r="A580" t="s">
        <v>1830</v>
      </c>
      <c r="B580" t="s">
        <v>1831</v>
      </c>
      <c r="C580" s="94"/>
      <c r="D580" s="94"/>
      <c r="E580" s="94"/>
      <c r="F580" t="s">
        <v>1828</v>
      </c>
      <c r="G580" t="s">
        <v>1829</v>
      </c>
      <c r="H580" t="s">
        <v>1718</v>
      </c>
      <c r="I580" t="s">
        <v>719</v>
      </c>
      <c r="J580" s="728"/>
    </row>
    <row r="581" spans="1:10" x14ac:dyDescent="0.2">
      <c r="A581" t="s">
        <v>1194</v>
      </c>
      <c r="B581" t="s">
        <v>1195</v>
      </c>
      <c r="C581" s="94"/>
      <c r="D581" s="94"/>
      <c r="E581" s="94"/>
      <c r="F581" t="s">
        <v>1830</v>
      </c>
      <c r="G581" t="s">
        <v>1831</v>
      </c>
      <c r="H581" t="s">
        <v>1718</v>
      </c>
      <c r="I581" t="s">
        <v>1719</v>
      </c>
      <c r="J581" s="728"/>
    </row>
    <row r="582" spans="1:10" x14ac:dyDescent="0.2">
      <c r="A582" t="s">
        <v>565</v>
      </c>
      <c r="B582" t="s">
        <v>566</v>
      </c>
      <c r="C582" s="94"/>
      <c r="D582" s="94"/>
      <c r="E582" s="94"/>
      <c r="F582" t="s">
        <v>1194</v>
      </c>
      <c r="G582" t="s">
        <v>1195</v>
      </c>
      <c r="H582" t="s">
        <v>1081</v>
      </c>
      <c r="I582" t="s">
        <v>1082</v>
      </c>
      <c r="J582" s="728"/>
    </row>
    <row r="583" spans="1:10" x14ac:dyDescent="0.2">
      <c r="A583" t="s">
        <v>567</v>
      </c>
      <c r="B583" t="s">
        <v>568</v>
      </c>
      <c r="C583" s="94"/>
      <c r="D583" s="94"/>
      <c r="E583" s="94"/>
      <c r="F583" t="s">
        <v>565</v>
      </c>
      <c r="G583" t="s">
        <v>566</v>
      </c>
      <c r="H583" t="s">
        <v>441</v>
      </c>
      <c r="I583" t="s">
        <v>311</v>
      </c>
      <c r="J583" s="728"/>
    </row>
    <row r="584" spans="1:10" x14ac:dyDescent="0.2">
      <c r="A584" t="s">
        <v>2951</v>
      </c>
      <c r="B584" t="s">
        <v>797</v>
      </c>
      <c r="C584" s="94"/>
      <c r="D584" s="94"/>
      <c r="E584" s="94"/>
      <c r="F584" t="s">
        <v>567</v>
      </c>
      <c r="G584" t="s">
        <v>568</v>
      </c>
      <c r="H584" t="s">
        <v>441</v>
      </c>
      <c r="I584" t="s">
        <v>311</v>
      </c>
      <c r="J584" s="728"/>
    </row>
    <row r="585" spans="1:10" x14ac:dyDescent="0.2">
      <c r="A585" t="s">
        <v>2952</v>
      </c>
      <c r="B585" t="s">
        <v>798</v>
      </c>
      <c r="C585" s="94"/>
      <c r="D585" s="94"/>
      <c r="E585" s="94"/>
      <c r="F585" t="s">
        <v>2951</v>
      </c>
      <c r="G585" t="s">
        <v>797</v>
      </c>
      <c r="H585" t="s">
        <v>711</v>
      </c>
      <c r="I585" t="s">
        <v>715</v>
      </c>
      <c r="J585" s="728"/>
    </row>
    <row r="586" spans="1:10" x14ac:dyDescent="0.2">
      <c r="A586" t="s">
        <v>1532</v>
      </c>
      <c r="B586" t="s">
        <v>1533</v>
      </c>
      <c r="C586" s="94"/>
      <c r="D586" s="94"/>
      <c r="E586" s="94"/>
      <c r="F586" t="s">
        <v>2952</v>
      </c>
      <c r="G586" t="s">
        <v>798</v>
      </c>
      <c r="H586" t="s">
        <v>711</v>
      </c>
      <c r="I586" t="s">
        <v>715</v>
      </c>
      <c r="J586" s="728"/>
    </row>
    <row r="587" spans="1:10" x14ac:dyDescent="0.2">
      <c r="A587" t="s">
        <v>1832</v>
      </c>
      <c r="B587" t="s">
        <v>1833</v>
      </c>
      <c r="C587" s="94"/>
      <c r="D587" s="94"/>
      <c r="E587" s="94"/>
      <c r="F587" t="s">
        <v>1532</v>
      </c>
      <c r="G587" t="s">
        <v>1533</v>
      </c>
      <c r="H587" t="s">
        <v>1370</v>
      </c>
      <c r="I587" t="s">
        <v>1384</v>
      </c>
      <c r="J587" s="728"/>
    </row>
    <row r="588" spans="1:10" x14ac:dyDescent="0.2">
      <c r="A588" t="s">
        <v>569</v>
      </c>
      <c r="B588" t="s">
        <v>570</v>
      </c>
      <c r="C588" s="94"/>
      <c r="D588" s="94"/>
      <c r="E588" s="94"/>
      <c r="F588" t="s">
        <v>1832</v>
      </c>
      <c r="G588" t="s">
        <v>1833</v>
      </c>
      <c r="H588" t="s">
        <v>1718</v>
      </c>
      <c r="I588" t="s">
        <v>1719</v>
      </c>
      <c r="J588" s="728"/>
    </row>
    <row r="589" spans="1:10" x14ac:dyDescent="0.2">
      <c r="A589" t="s">
        <v>1834</v>
      </c>
      <c r="B589" t="s">
        <v>1835</v>
      </c>
      <c r="C589" s="94"/>
      <c r="D589" s="94"/>
      <c r="E589" s="94"/>
      <c r="F589" t="s">
        <v>569</v>
      </c>
      <c r="G589" t="s">
        <v>570</v>
      </c>
      <c r="H589" t="s">
        <v>441</v>
      </c>
      <c r="I589" t="s">
        <v>443</v>
      </c>
      <c r="J589" s="728"/>
    </row>
    <row r="590" spans="1:10" x14ac:dyDescent="0.2">
      <c r="A590" t="s">
        <v>1534</v>
      </c>
      <c r="B590" t="s">
        <v>1535</v>
      </c>
      <c r="C590" s="94"/>
      <c r="D590" s="94"/>
      <c r="E590" s="94"/>
      <c r="F590" t="s">
        <v>1834</v>
      </c>
      <c r="G590" t="s">
        <v>1835</v>
      </c>
      <c r="H590" t="s">
        <v>1718</v>
      </c>
      <c r="I590" t="s">
        <v>719</v>
      </c>
      <c r="J590" s="728"/>
    </row>
    <row r="591" spans="1:10" x14ac:dyDescent="0.2">
      <c r="A591" t="s">
        <v>1196</v>
      </c>
      <c r="B591" t="s">
        <v>1197</v>
      </c>
      <c r="C591" s="94"/>
      <c r="D591" s="94"/>
      <c r="E591" s="94"/>
      <c r="F591" t="s">
        <v>1534</v>
      </c>
      <c r="G591" t="s">
        <v>1535</v>
      </c>
      <c r="H591" t="s">
        <v>1370</v>
      </c>
      <c r="I591" t="s">
        <v>712</v>
      </c>
      <c r="J591" s="728"/>
    </row>
    <row r="592" spans="1:10" x14ac:dyDescent="0.2">
      <c r="A592" t="s">
        <v>1536</v>
      </c>
      <c r="B592" t="s">
        <v>1537</v>
      </c>
      <c r="C592" s="94"/>
      <c r="D592" s="94"/>
      <c r="E592" s="94"/>
      <c r="F592" t="s">
        <v>1196</v>
      </c>
      <c r="G592" t="s">
        <v>1197</v>
      </c>
      <c r="H592" t="s">
        <v>1081</v>
      </c>
      <c r="I592" t="s">
        <v>1082</v>
      </c>
      <c r="J592" s="728"/>
    </row>
    <row r="593" spans="1:10" x14ac:dyDescent="0.2">
      <c r="A593" t="s">
        <v>1836</v>
      </c>
      <c r="B593" t="s">
        <v>1837</v>
      </c>
      <c r="C593" s="94"/>
      <c r="D593" s="94"/>
      <c r="E593" s="94"/>
      <c r="F593" t="s">
        <v>1536</v>
      </c>
      <c r="G593" t="s">
        <v>1537</v>
      </c>
      <c r="H593" t="s">
        <v>1370</v>
      </c>
      <c r="I593" t="s">
        <v>1371</v>
      </c>
      <c r="J593" s="728"/>
    </row>
    <row r="594" spans="1:10" x14ac:dyDescent="0.2">
      <c r="A594" t="s">
        <v>1538</v>
      </c>
      <c r="B594" t="s">
        <v>1539</v>
      </c>
      <c r="C594" s="94"/>
      <c r="D594" s="94"/>
      <c r="E594" s="94"/>
      <c r="F594" t="s">
        <v>1836</v>
      </c>
      <c r="G594" t="s">
        <v>1837</v>
      </c>
      <c r="H594" t="s">
        <v>1718</v>
      </c>
      <c r="I594" t="s">
        <v>1719</v>
      </c>
      <c r="J594" s="728"/>
    </row>
    <row r="595" spans="1:10" x14ac:dyDescent="0.2">
      <c r="A595" t="s">
        <v>2633</v>
      </c>
      <c r="B595" t="s">
        <v>2634</v>
      </c>
      <c r="C595" s="94"/>
      <c r="D595" s="94"/>
      <c r="E595" s="94"/>
      <c r="F595" t="s">
        <v>1538</v>
      </c>
      <c r="G595" t="s">
        <v>1539</v>
      </c>
      <c r="H595" t="s">
        <v>1370</v>
      </c>
      <c r="I595" t="s">
        <v>1384</v>
      </c>
      <c r="J595" s="728"/>
    </row>
    <row r="596" spans="1:10" x14ac:dyDescent="0.2">
      <c r="A596" t="s">
        <v>799</v>
      </c>
      <c r="B596" t="s">
        <v>800</v>
      </c>
      <c r="C596" s="94"/>
      <c r="D596" s="94"/>
      <c r="E596" s="94"/>
      <c r="F596" t="s">
        <v>2633</v>
      </c>
      <c r="G596" t="s">
        <v>2634</v>
      </c>
      <c r="H596" t="s">
        <v>2566</v>
      </c>
      <c r="I596" t="s">
        <v>2567</v>
      </c>
      <c r="J596" s="728"/>
    </row>
    <row r="597" spans="1:10" x14ac:dyDescent="0.2">
      <c r="A597" t="s">
        <v>801</v>
      </c>
      <c r="B597" t="s">
        <v>802</v>
      </c>
      <c r="C597" s="94"/>
      <c r="D597" s="94"/>
      <c r="E597" s="94"/>
      <c r="F597" t="s">
        <v>799</v>
      </c>
      <c r="G597" t="s">
        <v>800</v>
      </c>
      <c r="H597" t="s">
        <v>711</v>
      </c>
      <c r="I597" t="s">
        <v>719</v>
      </c>
      <c r="J597" s="728"/>
    </row>
    <row r="598" spans="1:10" x14ac:dyDescent="0.2">
      <c r="A598" t="s">
        <v>2953</v>
      </c>
      <c r="B598" t="s">
        <v>2954</v>
      </c>
      <c r="C598" s="94"/>
      <c r="D598" s="94"/>
      <c r="E598" s="94"/>
      <c r="F598" t="s">
        <v>801</v>
      </c>
      <c r="G598" t="s">
        <v>802</v>
      </c>
      <c r="H598" t="s">
        <v>711</v>
      </c>
      <c r="I598" t="s">
        <v>719</v>
      </c>
      <c r="J598" s="728"/>
    </row>
    <row r="599" spans="1:10" x14ac:dyDescent="0.2">
      <c r="A599" t="s">
        <v>803</v>
      </c>
      <c r="B599" t="s">
        <v>804</v>
      </c>
      <c r="C599" s="94"/>
      <c r="D599" s="94"/>
      <c r="E599" s="94"/>
      <c r="F599" t="s">
        <v>2953</v>
      </c>
      <c r="G599" t="s">
        <v>2954</v>
      </c>
      <c r="H599" t="s">
        <v>2241</v>
      </c>
      <c r="I599" t="s">
        <v>2242</v>
      </c>
      <c r="J599" s="728"/>
    </row>
    <row r="600" spans="1:10" x14ac:dyDescent="0.2">
      <c r="A600" t="s">
        <v>1198</v>
      </c>
      <c r="B600" t="s">
        <v>1199</v>
      </c>
      <c r="C600" s="94"/>
      <c r="D600" s="94"/>
      <c r="E600" s="94"/>
      <c r="F600" t="s">
        <v>803</v>
      </c>
      <c r="G600" t="s">
        <v>804</v>
      </c>
      <c r="H600" t="s">
        <v>711</v>
      </c>
      <c r="I600" t="s">
        <v>715</v>
      </c>
      <c r="J600" s="728"/>
    </row>
    <row r="601" spans="1:10" x14ac:dyDescent="0.2">
      <c r="A601" t="s">
        <v>2635</v>
      </c>
      <c r="B601" t="s">
        <v>2636</v>
      </c>
      <c r="C601" s="94"/>
      <c r="D601" s="94"/>
      <c r="E601" s="94"/>
      <c r="F601" t="s">
        <v>1198</v>
      </c>
      <c r="G601" t="s">
        <v>1199</v>
      </c>
      <c r="H601" t="s">
        <v>1081</v>
      </c>
      <c r="I601" t="s">
        <v>710</v>
      </c>
      <c r="J601" s="728"/>
    </row>
    <row r="602" spans="1:10" x14ac:dyDescent="0.2">
      <c r="A602" t="s">
        <v>2398</v>
      </c>
      <c r="B602" t="s">
        <v>2399</v>
      </c>
      <c r="C602" s="94"/>
      <c r="D602" s="94"/>
      <c r="E602" s="94"/>
      <c r="F602" t="s">
        <v>2635</v>
      </c>
      <c r="G602" t="s">
        <v>2636</v>
      </c>
      <c r="H602" t="s">
        <v>2566</v>
      </c>
      <c r="I602" t="s">
        <v>2570</v>
      </c>
      <c r="J602" s="728"/>
    </row>
    <row r="603" spans="1:10" x14ac:dyDescent="0.2">
      <c r="A603" t="s">
        <v>971</v>
      </c>
      <c r="B603" t="s">
        <v>972</v>
      </c>
      <c r="C603" s="94"/>
      <c r="D603" s="94"/>
      <c r="E603" s="94"/>
      <c r="F603" t="s">
        <v>2398</v>
      </c>
      <c r="G603" t="s">
        <v>2399</v>
      </c>
      <c r="H603" t="s">
        <v>2241</v>
      </c>
      <c r="I603" t="s">
        <v>2242</v>
      </c>
      <c r="J603" s="728"/>
    </row>
    <row r="604" spans="1:10" x14ac:dyDescent="0.2">
      <c r="A604" t="s">
        <v>571</v>
      </c>
      <c r="B604" t="s">
        <v>572</v>
      </c>
      <c r="C604" s="94"/>
      <c r="D604" s="94"/>
      <c r="E604" s="94"/>
      <c r="F604" t="s">
        <v>971</v>
      </c>
      <c r="G604" t="s">
        <v>972</v>
      </c>
      <c r="H604" t="s">
        <v>95</v>
      </c>
      <c r="I604" t="s">
        <v>919</v>
      </c>
      <c r="J604" s="728"/>
    </row>
    <row r="605" spans="1:10" x14ac:dyDescent="0.2">
      <c r="A605" t="s">
        <v>2400</v>
      </c>
      <c r="B605" t="s">
        <v>2401</v>
      </c>
      <c r="C605" s="94"/>
      <c r="D605" s="94"/>
      <c r="E605" s="94"/>
      <c r="F605" t="s">
        <v>571</v>
      </c>
      <c r="G605" t="s">
        <v>572</v>
      </c>
      <c r="H605" t="s">
        <v>441</v>
      </c>
      <c r="I605" t="s">
        <v>443</v>
      </c>
      <c r="J605" s="728"/>
    </row>
    <row r="606" spans="1:10" x14ac:dyDescent="0.2">
      <c r="A606" t="s">
        <v>1838</v>
      </c>
      <c r="B606" t="s">
        <v>1839</v>
      </c>
      <c r="C606" s="94"/>
      <c r="D606" s="94"/>
      <c r="E606" s="94"/>
      <c r="F606" t="s">
        <v>2400</v>
      </c>
      <c r="G606" t="s">
        <v>2401</v>
      </c>
      <c r="H606" t="s">
        <v>2241</v>
      </c>
      <c r="I606" t="s">
        <v>2250</v>
      </c>
      <c r="J606" s="728"/>
    </row>
    <row r="607" spans="1:10" x14ac:dyDescent="0.2">
      <c r="A607" t="s">
        <v>1542</v>
      </c>
      <c r="B607" t="s">
        <v>1543</v>
      </c>
      <c r="C607" s="94"/>
      <c r="D607" s="94"/>
      <c r="E607" s="94"/>
      <c r="F607" t="s">
        <v>1838</v>
      </c>
      <c r="G607" t="s">
        <v>1839</v>
      </c>
      <c r="H607" t="s">
        <v>1718</v>
      </c>
      <c r="I607" t="s">
        <v>1719</v>
      </c>
      <c r="J607" s="728"/>
    </row>
    <row r="608" spans="1:10" x14ac:dyDescent="0.2">
      <c r="A608" t="s">
        <v>1540</v>
      </c>
      <c r="B608" t="s">
        <v>1541</v>
      </c>
      <c r="C608" s="94"/>
      <c r="D608" s="94"/>
      <c r="E608" s="94"/>
      <c r="F608" t="s">
        <v>1542</v>
      </c>
      <c r="G608" t="s">
        <v>1543</v>
      </c>
      <c r="H608" t="s">
        <v>1370</v>
      </c>
      <c r="I608" t="s">
        <v>1374</v>
      </c>
      <c r="J608" s="728"/>
    </row>
    <row r="609" spans="1:10" x14ac:dyDescent="0.2">
      <c r="A609" t="s">
        <v>1544</v>
      </c>
      <c r="B609" t="s">
        <v>1545</v>
      </c>
      <c r="C609" s="94"/>
      <c r="D609" s="94"/>
      <c r="E609" s="94"/>
      <c r="F609" t="s">
        <v>1540</v>
      </c>
      <c r="G609" t="s">
        <v>1541</v>
      </c>
      <c r="H609" t="s">
        <v>1370</v>
      </c>
      <c r="I609" t="s">
        <v>1374</v>
      </c>
      <c r="J609" s="728"/>
    </row>
    <row r="610" spans="1:10" x14ac:dyDescent="0.2">
      <c r="A610" t="s">
        <v>1546</v>
      </c>
      <c r="B610" t="s">
        <v>1547</v>
      </c>
      <c r="C610" s="94"/>
      <c r="D610" s="94"/>
      <c r="E610" s="94"/>
      <c r="F610" t="s">
        <v>1544</v>
      </c>
      <c r="G610" t="s">
        <v>1545</v>
      </c>
      <c r="H610" t="s">
        <v>1370</v>
      </c>
      <c r="I610" t="s">
        <v>1374</v>
      </c>
      <c r="J610" s="728"/>
    </row>
    <row r="611" spans="1:10" x14ac:dyDescent="0.2">
      <c r="A611" t="s">
        <v>2955</v>
      </c>
      <c r="B611" t="s">
        <v>2073</v>
      </c>
      <c r="C611" s="94"/>
      <c r="D611" s="94"/>
      <c r="E611" s="94"/>
      <c r="F611" t="s">
        <v>1546</v>
      </c>
      <c r="G611" t="s">
        <v>1547</v>
      </c>
      <c r="H611" t="s">
        <v>1370</v>
      </c>
      <c r="I611" t="s">
        <v>728</v>
      </c>
      <c r="J611" s="728"/>
    </row>
    <row r="612" spans="1:10" x14ac:dyDescent="0.2">
      <c r="A612" t="s">
        <v>1840</v>
      </c>
      <c r="B612" t="s">
        <v>1841</v>
      </c>
      <c r="C612" s="94"/>
      <c r="D612" s="94"/>
      <c r="E612" s="94"/>
      <c r="F612" t="s">
        <v>2955</v>
      </c>
      <c r="G612" t="s">
        <v>2073</v>
      </c>
      <c r="H612" t="s">
        <v>1964</v>
      </c>
      <c r="I612" t="s">
        <v>708</v>
      </c>
      <c r="J612" s="728"/>
    </row>
    <row r="613" spans="1:10" x14ac:dyDescent="0.2">
      <c r="A613" t="s">
        <v>573</v>
      </c>
      <c r="B613" t="s">
        <v>574</v>
      </c>
      <c r="C613" s="94"/>
      <c r="D613" s="94"/>
      <c r="E613" s="94"/>
      <c r="F613" t="s">
        <v>1840</v>
      </c>
      <c r="G613" t="s">
        <v>1841</v>
      </c>
      <c r="H613" t="s">
        <v>1718</v>
      </c>
      <c r="I613" t="s">
        <v>1719</v>
      </c>
      <c r="J613" s="728"/>
    </row>
    <row r="614" spans="1:10" x14ac:dyDescent="0.2">
      <c r="A614" t="s">
        <v>805</v>
      </c>
      <c r="B614" t="s">
        <v>3111</v>
      </c>
      <c r="C614" s="94"/>
      <c r="D614" s="94"/>
      <c r="E614" s="94"/>
      <c r="F614" t="s">
        <v>1842</v>
      </c>
      <c r="G614" t="s">
        <v>1719</v>
      </c>
      <c r="H614" t="s">
        <v>1718</v>
      </c>
      <c r="I614" t="s">
        <v>1719</v>
      </c>
      <c r="J614" s="728"/>
    </row>
    <row r="615" spans="1:10" x14ac:dyDescent="0.2">
      <c r="A615" t="s">
        <v>2404</v>
      </c>
      <c r="B615" t="s">
        <v>2405</v>
      </c>
      <c r="C615" s="94"/>
      <c r="D615" s="94"/>
      <c r="E615" s="94"/>
      <c r="F615" t="s">
        <v>573</v>
      </c>
      <c r="G615" t="s">
        <v>574</v>
      </c>
      <c r="H615" t="s">
        <v>441</v>
      </c>
      <c r="I615" t="s">
        <v>443</v>
      </c>
      <c r="J615" s="728"/>
    </row>
    <row r="616" spans="1:10" x14ac:dyDescent="0.2">
      <c r="A616" t="s">
        <v>2402</v>
      </c>
      <c r="B616" t="s">
        <v>2403</v>
      </c>
      <c r="C616" s="94"/>
      <c r="D616" s="94"/>
      <c r="E616" s="94"/>
      <c r="F616" t="s">
        <v>805</v>
      </c>
      <c r="G616" t="s">
        <v>3111</v>
      </c>
      <c r="H616" t="s">
        <v>1370</v>
      </c>
      <c r="I616" t="s">
        <v>728</v>
      </c>
      <c r="J616" s="728"/>
    </row>
    <row r="617" spans="1:10" x14ac:dyDescent="0.2">
      <c r="A617" t="s">
        <v>2076</v>
      </c>
      <c r="B617" t="s">
        <v>2077</v>
      </c>
      <c r="C617" s="94"/>
      <c r="D617" s="94"/>
      <c r="E617" s="94"/>
      <c r="F617" t="s">
        <v>2404</v>
      </c>
      <c r="G617" t="s">
        <v>2405</v>
      </c>
      <c r="H617" t="s">
        <v>2241</v>
      </c>
      <c r="I617" t="s">
        <v>2245</v>
      </c>
      <c r="J617" s="728"/>
    </row>
    <row r="618" spans="1:10" x14ac:dyDescent="0.2">
      <c r="A618" t="s">
        <v>2074</v>
      </c>
      <c r="B618" t="s">
        <v>2075</v>
      </c>
      <c r="C618" s="94"/>
      <c r="D618" s="94"/>
      <c r="E618" s="94"/>
      <c r="F618" t="s">
        <v>2402</v>
      </c>
      <c r="G618" t="s">
        <v>2403</v>
      </c>
      <c r="H618" t="s">
        <v>2241</v>
      </c>
      <c r="I618" t="s">
        <v>2263</v>
      </c>
      <c r="J618" s="728"/>
    </row>
    <row r="619" spans="1:10" x14ac:dyDescent="0.2">
      <c r="A619" t="s">
        <v>806</v>
      </c>
      <c r="B619" t="s">
        <v>807</v>
      </c>
      <c r="C619" s="94"/>
      <c r="D619" s="94"/>
      <c r="E619" s="94"/>
      <c r="F619" t="s">
        <v>2076</v>
      </c>
      <c r="G619" t="s">
        <v>2077</v>
      </c>
      <c r="H619" t="s">
        <v>1964</v>
      </c>
      <c r="I619" t="s">
        <v>1989</v>
      </c>
      <c r="J619" s="728"/>
    </row>
    <row r="620" spans="1:10" x14ac:dyDescent="0.2">
      <c r="A620" t="s">
        <v>319</v>
      </c>
      <c r="B620" t="s">
        <v>320</v>
      </c>
      <c r="C620" s="94"/>
      <c r="D620" s="94"/>
      <c r="E620" s="94"/>
      <c r="F620" t="s">
        <v>2074</v>
      </c>
      <c r="G620" t="s">
        <v>2075</v>
      </c>
      <c r="H620" t="s">
        <v>1964</v>
      </c>
      <c r="I620" t="s">
        <v>1989</v>
      </c>
      <c r="J620" s="728"/>
    </row>
    <row r="621" spans="1:10" x14ac:dyDescent="0.2">
      <c r="A621" t="s">
        <v>1200</v>
      </c>
      <c r="B621" t="s">
        <v>1201</v>
      </c>
      <c r="C621" s="94"/>
      <c r="D621" s="94"/>
      <c r="E621" s="94"/>
      <c r="F621" t="s">
        <v>806</v>
      </c>
      <c r="G621" t="s">
        <v>807</v>
      </c>
      <c r="H621" t="s">
        <v>711</v>
      </c>
      <c r="I621" t="s">
        <v>715</v>
      </c>
      <c r="J621" s="728"/>
    </row>
    <row r="622" spans="1:10" x14ac:dyDescent="0.2">
      <c r="A622" t="s">
        <v>1843</v>
      </c>
      <c r="B622" t="s">
        <v>1844</v>
      </c>
      <c r="C622" s="94"/>
      <c r="D622" s="94"/>
      <c r="E622" s="94"/>
      <c r="F622" t="s">
        <v>319</v>
      </c>
      <c r="G622" t="s">
        <v>320</v>
      </c>
      <c r="H622" t="s">
        <v>244</v>
      </c>
      <c r="I622" t="s">
        <v>262</v>
      </c>
      <c r="J622" s="728"/>
    </row>
    <row r="623" spans="1:10" x14ac:dyDescent="0.2">
      <c r="A623" t="s">
        <v>1845</v>
      </c>
      <c r="B623" t="s">
        <v>1846</v>
      </c>
      <c r="C623" s="94"/>
      <c r="D623" s="94"/>
      <c r="E623" s="94"/>
      <c r="F623" t="s">
        <v>1200</v>
      </c>
      <c r="G623" t="s">
        <v>1201</v>
      </c>
      <c r="H623" t="s">
        <v>1081</v>
      </c>
      <c r="I623" t="s">
        <v>1082</v>
      </c>
      <c r="J623" s="728"/>
    </row>
    <row r="624" spans="1:10" x14ac:dyDescent="0.2">
      <c r="A624" t="s">
        <v>2637</v>
      </c>
      <c r="B624" t="s">
        <v>2638</v>
      </c>
      <c r="C624" s="94"/>
      <c r="D624" s="94"/>
      <c r="E624" s="94"/>
      <c r="F624" t="s">
        <v>1843</v>
      </c>
      <c r="G624" t="s">
        <v>1844</v>
      </c>
      <c r="H624" t="s">
        <v>1718</v>
      </c>
      <c r="I624" t="s">
        <v>1719</v>
      </c>
      <c r="J624" s="728"/>
    </row>
    <row r="625" spans="1:10" x14ac:dyDescent="0.2">
      <c r="A625" t="s">
        <v>2078</v>
      </c>
      <c r="B625" t="s">
        <v>2079</v>
      </c>
      <c r="C625" s="94"/>
      <c r="D625" s="94"/>
      <c r="E625" s="94"/>
      <c r="F625" t="s">
        <v>1845</v>
      </c>
      <c r="G625" t="s">
        <v>1846</v>
      </c>
      <c r="H625" t="s">
        <v>1718</v>
      </c>
      <c r="I625" t="s">
        <v>1719</v>
      </c>
      <c r="J625" s="728"/>
    </row>
    <row r="626" spans="1:10" x14ac:dyDescent="0.2">
      <c r="A626" t="s">
        <v>1548</v>
      </c>
      <c r="B626" t="s">
        <v>1549</v>
      </c>
      <c r="C626" s="94"/>
      <c r="D626" s="94"/>
      <c r="E626" s="94"/>
      <c r="F626" t="s">
        <v>2637</v>
      </c>
      <c r="G626" t="s">
        <v>2638</v>
      </c>
      <c r="H626" t="s">
        <v>2566</v>
      </c>
      <c r="I626" t="s">
        <v>2574</v>
      </c>
      <c r="J626" s="728"/>
    </row>
    <row r="627" spans="1:10" x14ac:dyDescent="0.2">
      <c r="A627" t="s">
        <v>321</v>
      </c>
      <c r="B627" t="s">
        <v>322</v>
      </c>
      <c r="C627" s="94"/>
      <c r="D627" s="94"/>
      <c r="E627" s="94"/>
      <c r="F627" t="s">
        <v>2078</v>
      </c>
      <c r="G627" t="s">
        <v>2079</v>
      </c>
      <c r="H627" t="s">
        <v>1964</v>
      </c>
      <c r="I627" t="s">
        <v>1971</v>
      </c>
      <c r="J627" s="728"/>
    </row>
    <row r="628" spans="1:10" x14ac:dyDescent="0.2">
      <c r="A628" t="s">
        <v>808</v>
      </c>
      <c r="B628" t="s">
        <v>809</v>
      </c>
      <c r="C628" s="94"/>
      <c r="D628" s="94"/>
      <c r="E628" s="94"/>
      <c r="F628" t="s">
        <v>1548</v>
      </c>
      <c r="G628" t="s">
        <v>1549</v>
      </c>
      <c r="H628" t="s">
        <v>1370</v>
      </c>
      <c r="I628" t="s">
        <v>712</v>
      </c>
      <c r="J628" s="728"/>
    </row>
    <row r="629" spans="1:10" x14ac:dyDescent="0.2">
      <c r="A629" t="s">
        <v>2080</v>
      </c>
      <c r="B629" t="s">
        <v>2081</v>
      </c>
      <c r="C629" s="94"/>
      <c r="D629" s="94"/>
      <c r="E629" s="94"/>
      <c r="F629" t="s">
        <v>321</v>
      </c>
      <c r="G629" t="s">
        <v>322</v>
      </c>
      <c r="H629" t="s">
        <v>244</v>
      </c>
      <c r="I629" t="s">
        <v>257</v>
      </c>
      <c r="J629" s="728"/>
    </row>
    <row r="630" spans="1:10" x14ac:dyDescent="0.2">
      <c r="A630" t="s">
        <v>1202</v>
      </c>
      <c r="B630" t="s">
        <v>1203</v>
      </c>
      <c r="C630" s="94"/>
      <c r="D630" s="94"/>
      <c r="E630" s="94"/>
      <c r="F630" t="s">
        <v>808</v>
      </c>
      <c r="G630" t="s">
        <v>809</v>
      </c>
      <c r="H630" t="s">
        <v>711</v>
      </c>
      <c r="I630" t="s">
        <v>719</v>
      </c>
      <c r="J630" s="728"/>
    </row>
    <row r="631" spans="1:10" x14ac:dyDescent="0.2">
      <c r="A631" t="s">
        <v>2956</v>
      </c>
      <c r="B631" t="s">
        <v>2957</v>
      </c>
      <c r="C631" s="94"/>
      <c r="D631" s="94"/>
      <c r="E631" s="94"/>
      <c r="F631" t="s">
        <v>2080</v>
      </c>
      <c r="G631" t="s">
        <v>2081</v>
      </c>
      <c r="H631" t="s">
        <v>1964</v>
      </c>
      <c r="I631" t="s">
        <v>708</v>
      </c>
      <c r="J631" s="728"/>
    </row>
    <row r="632" spans="1:10" x14ac:dyDescent="0.2">
      <c r="A632" t="s">
        <v>1206</v>
      </c>
      <c r="B632" t="s">
        <v>1207</v>
      </c>
      <c r="C632" s="94"/>
      <c r="D632" s="94"/>
      <c r="E632" s="94"/>
      <c r="F632" t="s">
        <v>1202</v>
      </c>
      <c r="G632" t="s">
        <v>1203</v>
      </c>
      <c r="H632" t="s">
        <v>1081</v>
      </c>
      <c r="I632" t="s">
        <v>1082</v>
      </c>
      <c r="J632" s="728"/>
    </row>
    <row r="633" spans="1:10" x14ac:dyDescent="0.2">
      <c r="A633" t="s">
        <v>1208</v>
      </c>
      <c r="B633" t="s">
        <v>1209</v>
      </c>
      <c r="C633" s="94"/>
      <c r="D633" s="94"/>
      <c r="E633" s="94"/>
      <c r="F633" t="s">
        <v>2956</v>
      </c>
      <c r="G633" t="s">
        <v>2957</v>
      </c>
      <c r="H633" t="s">
        <v>711</v>
      </c>
      <c r="I633" t="s">
        <v>715</v>
      </c>
      <c r="J633" s="728"/>
    </row>
    <row r="634" spans="1:10" x14ac:dyDescent="0.2">
      <c r="A634" t="s">
        <v>325</v>
      </c>
      <c r="B634" t="s">
        <v>326</v>
      </c>
      <c r="C634" s="94"/>
      <c r="D634" s="94"/>
      <c r="E634" s="94"/>
      <c r="F634" t="s">
        <v>1206</v>
      </c>
      <c r="G634" t="s">
        <v>1207</v>
      </c>
      <c r="H634" t="s">
        <v>1081</v>
      </c>
      <c r="I634" t="s">
        <v>1082</v>
      </c>
      <c r="J634" s="728"/>
    </row>
    <row r="635" spans="1:10" x14ac:dyDescent="0.2">
      <c r="A635" t="s">
        <v>323</v>
      </c>
      <c r="B635" t="s">
        <v>324</v>
      </c>
      <c r="C635" s="94"/>
      <c r="D635" s="94"/>
      <c r="E635" s="94"/>
      <c r="F635" t="s">
        <v>1204</v>
      </c>
      <c r="G635" t="s">
        <v>1205</v>
      </c>
      <c r="H635" t="s">
        <v>1081</v>
      </c>
      <c r="I635" t="s">
        <v>1082</v>
      </c>
      <c r="J635" s="728"/>
    </row>
    <row r="636" spans="1:10" x14ac:dyDescent="0.2">
      <c r="A636" t="s">
        <v>575</v>
      </c>
      <c r="B636" t="s">
        <v>576</v>
      </c>
      <c r="C636" s="94"/>
      <c r="D636" s="94"/>
      <c r="E636" s="94"/>
      <c r="F636" t="s">
        <v>1208</v>
      </c>
      <c r="G636" t="s">
        <v>1209</v>
      </c>
      <c r="H636" t="s">
        <v>1081</v>
      </c>
      <c r="I636" t="s">
        <v>710</v>
      </c>
      <c r="J636" s="728"/>
    </row>
    <row r="637" spans="1:10" x14ac:dyDescent="0.2">
      <c r="A637" t="s">
        <v>577</v>
      </c>
      <c r="B637" t="s">
        <v>578</v>
      </c>
      <c r="C637" s="94"/>
      <c r="D637" s="94"/>
      <c r="E637" s="94"/>
      <c r="F637" t="s">
        <v>325</v>
      </c>
      <c r="G637" t="s">
        <v>326</v>
      </c>
      <c r="H637" t="s">
        <v>244</v>
      </c>
      <c r="I637" t="s">
        <v>248</v>
      </c>
      <c r="J637" s="728"/>
    </row>
    <row r="638" spans="1:10" x14ac:dyDescent="0.2">
      <c r="A638" t="s">
        <v>579</v>
      </c>
      <c r="B638" t="s">
        <v>580</v>
      </c>
      <c r="C638" s="94"/>
      <c r="D638" s="94"/>
      <c r="E638" s="94"/>
      <c r="F638" t="s">
        <v>323</v>
      </c>
      <c r="G638" t="s">
        <v>324</v>
      </c>
      <c r="H638" t="s">
        <v>244</v>
      </c>
      <c r="I638" t="s">
        <v>248</v>
      </c>
      <c r="J638" s="728"/>
    </row>
    <row r="639" spans="1:10" x14ac:dyDescent="0.2">
      <c r="A639" t="s">
        <v>581</v>
      </c>
      <c r="B639" t="s">
        <v>582</v>
      </c>
      <c r="C639" s="94"/>
      <c r="D639" s="94"/>
      <c r="E639" s="94"/>
      <c r="F639" t="s">
        <v>575</v>
      </c>
      <c r="G639" t="s">
        <v>576</v>
      </c>
      <c r="H639" t="s">
        <v>441</v>
      </c>
      <c r="I639" t="s">
        <v>311</v>
      </c>
      <c r="J639" s="728"/>
    </row>
    <row r="640" spans="1:10" x14ac:dyDescent="0.2">
      <c r="A640" t="s">
        <v>1849</v>
      </c>
      <c r="B640" t="s">
        <v>1850</v>
      </c>
      <c r="C640" s="94"/>
      <c r="D640" s="94"/>
      <c r="E640" s="94"/>
      <c r="F640" t="s">
        <v>577</v>
      </c>
      <c r="G640" t="s">
        <v>578</v>
      </c>
      <c r="H640" t="s">
        <v>441</v>
      </c>
      <c r="I640" t="s">
        <v>311</v>
      </c>
      <c r="J640" s="728"/>
    </row>
    <row r="641" spans="1:10" x14ac:dyDescent="0.2">
      <c r="A641" t="s">
        <v>2406</v>
      </c>
      <c r="B641" t="s">
        <v>2407</v>
      </c>
      <c r="C641" s="94"/>
      <c r="D641" s="94"/>
      <c r="E641" s="94"/>
      <c r="F641" t="s">
        <v>579</v>
      </c>
      <c r="G641" t="s">
        <v>580</v>
      </c>
      <c r="H641" t="s">
        <v>441</v>
      </c>
      <c r="I641" t="s">
        <v>311</v>
      </c>
      <c r="J641" s="728"/>
    </row>
    <row r="642" spans="1:10" x14ac:dyDescent="0.2">
      <c r="A642" t="s">
        <v>1210</v>
      </c>
      <c r="B642" t="s">
        <v>1211</v>
      </c>
      <c r="C642" s="94"/>
      <c r="D642" s="94"/>
      <c r="E642" s="94"/>
      <c r="F642" t="s">
        <v>581</v>
      </c>
      <c r="G642" t="s">
        <v>582</v>
      </c>
      <c r="H642" t="s">
        <v>441</v>
      </c>
      <c r="I642" t="s">
        <v>311</v>
      </c>
      <c r="J642" s="728"/>
    </row>
    <row r="643" spans="1:10" x14ac:dyDescent="0.2">
      <c r="A643" t="s">
        <v>1212</v>
      </c>
      <c r="B643" t="s">
        <v>1213</v>
      </c>
      <c r="C643" s="94"/>
      <c r="D643" s="94"/>
      <c r="E643" s="94"/>
      <c r="F643" t="s">
        <v>1847</v>
      </c>
      <c r="G643" t="s">
        <v>1848</v>
      </c>
      <c r="H643" t="s">
        <v>1718</v>
      </c>
      <c r="I643" t="s">
        <v>1799</v>
      </c>
      <c r="J643" s="728"/>
    </row>
    <row r="644" spans="1:10" x14ac:dyDescent="0.2">
      <c r="A644" t="s">
        <v>3280</v>
      </c>
      <c r="B644" t="s">
        <v>3281</v>
      </c>
      <c r="C644" s="94"/>
      <c r="D644" s="94"/>
      <c r="E644" s="94"/>
      <c r="F644" t="s">
        <v>1849</v>
      </c>
      <c r="G644" t="s">
        <v>1850</v>
      </c>
      <c r="H644" t="s">
        <v>1718</v>
      </c>
      <c r="I644" t="s">
        <v>1751</v>
      </c>
      <c r="J644" s="728"/>
    </row>
    <row r="645" spans="1:10" x14ac:dyDescent="0.2">
      <c r="A645" t="s">
        <v>1550</v>
      </c>
      <c r="B645" t="s">
        <v>1551</v>
      </c>
      <c r="C645" s="94"/>
      <c r="D645" s="94"/>
      <c r="E645" s="94"/>
      <c r="F645" t="s">
        <v>2406</v>
      </c>
      <c r="G645" t="s">
        <v>2407</v>
      </c>
      <c r="H645" t="s">
        <v>2241</v>
      </c>
      <c r="I645" t="s">
        <v>2245</v>
      </c>
      <c r="J645" s="728"/>
    </row>
    <row r="646" spans="1:10" x14ac:dyDescent="0.2">
      <c r="A646" t="s">
        <v>1851</v>
      </c>
      <c r="B646" t="s">
        <v>1852</v>
      </c>
      <c r="C646" s="94"/>
      <c r="D646" s="94"/>
      <c r="E646" s="94"/>
      <c r="F646" t="s">
        <v>1210</v>
      </c>
      <c r="G646" t="s">
        <v>1211</v>
      </c>
      <c r="H646" t="s">
        <v>1081</v>
      </c>
      <c r="I646" t="s">
        <v>1082</v>
      </c>
      <c r="J646" s="728"/>
    </row>
    <row r="647" spans="1:10" x14ac:dyDescent="0.2">
      <c r="A647" t="s">
        <v>810</v>
      </c>
      <c r="B647" t="s">
        <v>811</v>
      </c>
      <c r="C647" s="94"/>
      <c r="D647" s="94"/>
      <c r="E647" s="94"/>
      <c r="F647" t="s">
        <v>1212</v>
      </c>
      <c r="G647" t="s">
        <v>1213</v>
      </c>
      <c r="H647" t="s">
        <v>1081</v>
      </c>
      <c r="I647" t="s">
        <v>710</v>
      </c>
      <c r="J647" s="728"/>
    </row>
    <row r="648" spans="1:10" x14ac:dyDescent="0.2">
      <c r="A648" t="s">
        <v>2082</v>
      </c>
      <c r="B648" t="s">
        <v>2083</v>
      </c>
      <c r="C648" s="94"/>
      <c r="D648" s="94"/>
      <c r="E648" s="94"/>
      <c r="F648" t="s">
        <v>1550</v>
      </c>
      <c r="G648" t="s">
        <v>1551</v>
      </c>
      <c r="H648" t="s">
        <v>1370</v>
      </c>
      <c r="I648" t="s">
        <v>728</v>
      </c>
      <c r="J648" s="728"/>
    </row>
    <row r="649" spans="1:10" x14ac:dyDescent="0.2">
      <c r="A649" t="s">
        <v>327</v>
      </c>
      <c r="B649" t="s">
        <v>328</v>
      </c>
      <c r="C649" s="94"/>
      <c r="D649" s="94"/>
      <c r="E649" s="94"/>
      <c r="F649" t="s">
        <v>1851</v>
      </c>
      <c r="G649" t="s">
        <v>1852</v>
      </c>
      <c r="H649" t="s">
        <v>1718</v>
      </c>
      <c r="I649" t="s">
        <v>1728</v>
      </c>
      <c r="J649" s="728"/>
    </row>
    <row r="650" spans="1:10" x14ac:dyDescent="0.2">
      <c r="A650" t="s">
        <v>583</v>
      </c>
      <c r="B650" t="s">
        <v>584</v>
      </c>
      <c r="C650" s="94"/>
      <c r="D650" s="94"/>
      <c r="E650" s="94"/>
      <c r="F650" t="s">
        <v>810</v>
      </c>
      <c r="G650" t="s">
        <v>811</v>
      </c>
      <c r="H650" t="s">
        <v>711</v>
      </c>
      <c r="I650" t="s">
        <v>719</v>
      </c>
      <c r="J650" s="728"/>
    </row>
    <row r="651" spans="1:10" x14ac:dyDescent="0.2">
      <c r="A651" t="s">
        <v>2084</v>
      </c>
      <c r="B651" t="s">
        <v>2085</v>
      </c>
      <c r="C651" s="94"/>
      <c r="D651" s="94"/>
      <c r="E651" s="94"/>
      <c r="F651" t="s">
        <v>2082</v>
      </c>
      <c r="G651" t="s">
        <v>2083</v>
      </c>
      <c r="H651" t="s">
        <v>1964</v>
      </c>
      <c r="I651" t="s">
        <v>1971</v>
      </c>
      <c r="J651" s="728"/>
    </row>
    <row r="652" spans="1:10" x14ac:dyDescent="0.2">
      <c r="A652" t="s">
        <v>3282</v>
      </c>
      <c r="B652" t="s">
        <v>3283</v>
      </c>
      <c r="C652" s="94"/>
      <c r="D652" s="94"/>
      <c r="E652" s="94"/>
      <c r="F652" t="s">
        <v>327</v>
      </c>
      <c r="G652" t="s">
        <v>328</v>
      </c>
      <c r="H652" t="s">
        <v>244</v>
      </c>
      <c r="I652" t="s">
        <v>245</v>
      </c>
      <c r="J652" s="728"/>
    </row>
    <row r="653" spans="1:10" x14ac:dyDescent="0.2">
      <c r="A653" t="s">
        <v>1853</v>
      </c>
      <c r="B653" t="s">
        <v>1854</v>
      </c>
      <c r="C653" s="94"/>
      <c r="D653" s="94"/>
      <c r="E653" s="94"/>
      <c r="F653" t="s">
        <v>583</v>
      </c>
      <c r="G653" t="s">
        <v>584</v>
      </c>
      <c r="H653" t="s">
        <v>441</v>
      </c>
      <c r="I653" t="s">
        <v>311</v>
      </c>
      <c r="J653" s="728"/>
    </row>
    <row r="654" spans="1:10" x14ac:dyDescent="0.2">
      <c r="A654" t="s">
        <v>2408</v>
      </c>
      <c r="B654" t="s">
        <v>2409</v>
      </c>
      <c r="C654" s="94"/>
      <c r="D654" s="94"/>
      <c r="E654" s="94"/>
      <c r="F654" t="s">
        <v>2084</v>
      </c>
      <c r="G654" t="s">
        <v>2085</v>
      </c>
      <c r="H654" t="s">
        <v>1964</v>
      </c>
      <c r="I654" t="s">
        <v>708</v>
      </c>
      <c r="J654" s="728"/>
    </row>
    <row r="655" spans="1:10" x14ac:dyDescent="0.2">
      <c r="A655" t="s">
        <v>2410</v>
      </c>
      <c r="B655" t="s">
        <v>2411</v>
      </c>
      <c r="C655" s="94"/>
      <c r="D655" s="94"/>
      <c r="E655" s="94"/>
      <c r="F655" t="s">
        <v>1853</v>
      </c>
      <c r="G655" t="s">
        <v>1854</v>
      </c>
      <c r="H655" t="s">
        <v>1718</v>
      </c>
      <c r="I655" t="s">
        <v>1751</v>
      </c>
      <c r="J655" s="728"/>
    </row>
    <row r="656" spans="1:10" x14ac:dyDescent="0.2">
      <c r="A656" t="s">
        <v>2412</v>
      </c>
      <c r="B656" t="s">
        <v>2413</v>
      </c>
      <c r="C656" s="94"/>
      <c r="D656" s="94"/>
      <c r="E656" s="94"/>
      <c r="F656" t="s">
        <v>2408</v>
      </c>
      <c r="G656" t="s">
        <v>2409</v>
      </c>
      <c r="H656" t="s">
        <v>2241</v>
      </c>
      <c r="I656" t="s">
        <v>2242</v>
      </c>
      <c r="J656" s="728"/>
    </row>
    <row r="657" spans="1:10" x14ac:dyDescent="0.2">
      <c r="A657" t="s">
        <v>2414</v>
      </c>
      <c r="B657" t="s">
        <v>2415</v>
      </c>
      <c r="C657" s="94"/>
      <c r="D657" s="94"/>
      <c r="E657" s="94"/>
      <c r="F657" t="s">
        <v>2410</v>
      </c>
      <c r="G657" t="s">
        <v>2411</v>
      </c>
      <c r="H657" t="s">
        <v>2241</v>
      </c>
      <c r="I657" t="s">
        <v>2250</v>
      </c>
      <c r="J657" s="728"/>
    </row>
    <row r="658" spans="1:10" x14ac:dyDescent="0.2">
      <c r="A658" t="s">
        <v>2416</v>
      </c>
      <c r="B658" t="s">
        <v>2417</v>
      </c>
      <c r="C658" s="94"/>
      <c r="D658" s="94"/>
      <c r="E658" s="94"/>
      <c r="F658" t="s">
        <v>2412</v>
      </c>
      <c r="G658" t="s">
        <v>2413</v>
      </c>
      <c r="H658" t="s">
        <v>2241</v>
      </c>
      <c r="I658" t="s">
        <v>2250</v>
      </c>
      <c r="J658" s="728"/>
    </row>
    <row r="659" spans="1:10" x14ac:dyDescent="0.2">
      <c r="A659" t="s">
        <v>1552</v>
      </c>
      <c r="B659" t="s">
        <v>1553</v>
      </c>
      <c r="C659" s="94"/>
      <c r="D659" s="94"/>
      <c r="E659" s="94"/>
      <c r="F659" t="s">
        <v>2414</v>
      </c>
      <c r="G659" t="s">
        <v>2415</v>
      </c>
      <c r="H659" t="s">
        <v>2241</v>
      </c>
      <c r="I659" t="s">
        <v>2242</v>
      </c>
      <c r="J659" s="728"/>
    </row>
    <row r="660" spans="1:10" x14ac:dyDescent="0.2">
      <c r="A660" t="s">
        <v>2418</v>
      </c>
      <c r="B660" t="s">
        <v>2419</v>
      </c>
      <c r="C660" s="94"/>
      <c r="D660" s="94"/>
      <c r="E660" s="94"/>
      <c r="F660" t="s">
        <v>2416</v>
      </c>
      <c r="G660" t="s">
        <v>2417</v>
      </c>
      <c r="H660" t="s">
        <v>2241</v>
      </c>
      <c r="I660" t="s">
        <v>2245</v>
      </c>
      <c r="J660" s="728"/>
    </row>
    <row r="661" spans="1:10" x14ac:dyDescent="0.2">
      <c r="A661" t="s">
        <v>2639</v>
      </c>
      <c r="B661" t="s">
        <v>2640</v>
      </c>
      <c r="C661" s="94"/>
      <c r="D661" s="94"/>
      <c r="E661" s="94"/>
      <c r="F661" t="s">
        <v>1552</v>
      </c>
      <c r="G661" t="s">
        <v>1553</v>
      </c>
      <c r="H661" t="s">
        <v>1370</v>
      </c>
      <c r="I661" t="s">
        <v>728</v>
      </c>
      <c r="J661" s="728"/>
    </row>
    <row r="662" spans="1:10" x14ac:dyDescent="0.2">
      <c r="A662" t="s">
        <v>1214</v>
      </c>
      <c r="B662" t="s">
        <v>1215</v>
      </c>
      <c r="C662" s="94"/>
      <c r="D662" s="94"/>
      <c r="E662" s="94"/>
      <c r="F662" t="s">
        <v>2418</v>
      </c>
      <c r="G662" t="s">
        <v>2419</v>
      </c>
      <c r="H662" t="s">
        <v>2241</v>
      </c>
      <c r="I662" t="s">
        <v>2250</v>
      </c>
      <c r="J662" s="728"/>
    </row>
    <row r="663" spans="1:10" x14ac:dyDescent="0.2">
      <c r="A663" t="s">
        <v>1556</v>
      </c>
      <c r="B663" t="s">
        <v>1557</v>
      </c>
      <c r="C663" s="94"/>
      <c r="D663" s="94"/>
      <c r="E663" s="94"/>
      <c r="F663" t="s">
        <v>2639</v>
      </c>
      <c r="G663" t="s">
        <v>2640</v>
      </c>
      <c r="H663" t="s">
        <v>2566</v>
      </c>
      <c r="I663" t="s">
        <v>2574</v>
      </c>
      <c r="J663" s="728"/>
    </row>
    <row r="664" spans="1:10" x14ac:dyDescent="0.2">
      <c r="A664" t="s">
        <v>1554</v>
      </c>
      <c r="B664" t="s">
        <v>1555</v>
      </c>
      <c r="C664" s="94"/>
      <c r="D664" s="94"/>
      <c r="E664" s="94"/>
      <c r="F664" t="s">
        <v>1214</v>
      </c>
      <c r="G664" t="s">
        <v>1215</v>
      </c>
      <c r="H664" t="s">
        <v>1081</v>
      </c>
      <c r="I664" t="s">
        <v>1082</v>
      </c>
      <c r="J664" s="728"/>
    </row>
    <row r="665" spans="1:10" x14ac:dyDescent="0.2">
      <c r="A665" t="s">
        <v>812</v>
      </c>
      <c r="B665" t="s">
        <v>813</v>
      </c>
      <c r="C665" s="94"/>
      <c r="D665" s="94"/>
      <c r="E665" s="94"/>
      <c r="F665" t="s">
        <v>1556</v>
      </c>
      <c r="G665" t="s">
        <v>1557</v>
      </c>
      <c r="H665" t="s">
        <v>1370</v>
      </c>
      <c r="I665" t="s">
        <v>1384</v>
      </c>
      <c r="J665" s="728"/>
    </row>
    <row r="666" spans="1:10" x14ac:dyDescent="0.2">
      <c r="A666" t="s">
        <v>1560</v>
      </c>
      <c r="B666" t="s">
        <v>1561</v>
      </c>
      <c r="C666" s="94"/>
      <c r="D666" s="94"/>
      <c r="E666" s="94"/>
      <c r="F666" t="s">
        <v>1554</v>
      </c>
      <c r="G666" t="s">
        <v>1555</v>
      </c>
      <c r="H666" t="s">
        <v>1370</v>
      </c>
      <c r="I666" t="s">
        <v>1384</v>
      </c>
      <c r="J666" s="728"/>
    </row>
    <row r="667" spans="1:10" x14ac:dyDescent="0.2">
      <c r="A667" t="s">
        <v>1562</v>
      </c>
      <c r="B667" t="s">
        <v>1563</v>
      </c>
      <c r="C667" s="94"/>
      <c r="D667" s="94"/>
      <c r="E667" s="94"/>
      <c r="F667" t="s">
        <v>812</v>
      </c>
      <c r="G667" t="s">
        <v>813</v>
      </c>
      <c r="H667" t="s">
        <v>711</v>
      </c>
      <c r="I667" t="s">
        <v>715</v>
      </c>
      <c r="J667" s="728"/>
    </row>
    <row r="668" spans="1:10" x14ac:dyDescent="0.2">
      <c r="A668" t="s">
        <v>1558</v>
      </c>
      <c r="B668" t="s">
        <v>1559</v>
      </c>
      <c r="C668" s="94"/>
      <c r="D668" s="94"/>
      <c r="E668" s="94"/>
      <c r="F668" t="s">
        <v>1560</v>
      </c>
      <c r="G668" t="s">
        <v>1561</v>
      </c>
      <c r="H668" t="s">
        <v>1370</v>
      </c>
      <c r="I668" t="s">
        <v>1384</v>
      </c>
      <c r="J668" s="728"/>
    </row>
    <row r="669" spans="1:10" x14ac:dyDescent="0.2">
      <c r="A669" t="s">
        <v>2958</v>
      </c>
      <c r="B669" t="s">
        <v>2959</v>
      </c>
      <c r="C669" s="94"/>
      <c r="D669" s="94"/>
      <c r="E669" s="94"/>
      <c r="F669" t="s">
        <v>1562</v>
      </c>
      <c r="G669" t="s">
        <v>1563</v>
      </c>
      <c r="H669" t="s">
        <v>1370</v>
      </c>
      <c r="I669" t="s">
        <v>1384</v>
      </c>
      <c r="J669" s="728"/>
    </row>
    <row r="670" spans="1:10" x14ac:dyDescent="0.2">
      <c r="A670" t="s">
        <v>2420</v>
      </c>
      <c r="B670" t="s">
        <v>2421</v>
      </c>
      <c r="C670" s="94"/>
      <c r="D670" s="94"/>
      <c r="E670" s="94"/>
      <c r="F670" t="s">
        <v>1558</v>
      </c>
      <c r="G670" t="s">
        <v>1559</v>
      </c>
      <c r="H670" t="s">
        <v>1370</v>
      </c>
      <c r="I670" t="s">
        <v>1384</v>
      </c>
      <c r="J670" s="728"/>
    </row>
    <row r="671" spans="1:10" x14ac:dyDescent="0.2">
      <c r="A671" t="s">
        <v>1216</v>
      </c>
      <c r="B671" t="s">
        <v>1217</v>
      </c>
      <c r="C671" s="94"/>
      <c r="D671" s="94"/>
      <c r="E671" s="94"/>
      <c r="F671" t="s">
        <v>1564</v>
      </c>
      <c r="G671" t="s">
        <v>1565</v>
      </c>
      <c r="H671" t="s">
        <v>1370</v>
      </c>
      <c r="I671" t="s">
        <v>1384</v>
      </c>
      <c r="J671" s="728"/>
    </row>
    <row r="672" spans="1:10" x14ac:dyDescent="0.2">
      <c r="A672" t="s">
        <v>975</v>
      </c>
      <c r="B672" t="s">
        <v>976</v>
      </c>
      <c r="C672" s="94"/>
      <c r="D672" s="94"/>
      <c r="E672" s="94"/>
      <c r="F672" t="s">
        <v>2958</v>
      </c>
      <c r="G672" t="s">
        <v>2959</v>
      </c>
      <c r="H672" t="s">
        <v>441</v>
      </c>
      <c r="I672" t="s">
        <v>311</v>
      </c>
      <c r="J672" s="728"/>
    </row>
    <row r="673" spans="1:10" x14ac:dyDescent="0.2">
      <c r="A673" t="s">
        <v>973</v>
      </c>
      <c r="B673" t="s">
        <v>974</v>
      </c>
      <c r="C673" s="94"/>
      <c r="D673" s="94"/>
      <c r="E673" s="94"/>
      <c r="F673" t="s">
        <v>2420</v>
      </c>
      <c r="G673" t="s">
        <v>2421</v>
      </c>
      <c r="H673" t="s">
        <v>2241</v>
      </c>
      <c r="I673" t="s">
        <v>2242</v>
      </c>
      <c r="J673" s="728"/>
    </row>
    <row r="674" spans="1:10" x14ac:dyDescent="0.2">
      <c r="A674" t="s">
        <v>1366</v>
      </c>
      <c r="B674" t="s">
        <v>728</v>
      </c>
      <c r="C674" s="94"/>
      <c r="D674" s="94"/>
      <c r="E674" s="94"/>
      <c r="F674" t="s">
        <v>1216</v>
      </c>
      <c r="G674" t="s">
        <v>1217</v>
      </c>
      <c r="H674" t="s">
        <v>1081</v>
      </c>
      <c r="I674" t="s">
        <v>709</v>
      </c>
      <c r="J674" s="728"/>
    </row>
    <row r="675" spans="1:10" x14ac:dyDescent="0.2">
      <c r="A675" t="s">
        <v>3206</v>
      </c>
      <c r="B675" t="s">
        <v>3207</v>
      </c>
      <c r="C675" s="94"/>
      <c r="D675" s="94"/>
      <c r="E675" s="94"/>
      <c r="F675" t="s">
        <v>975</v>
      </c>
      <c r="G675" t="s">
        <v>976</v>
      </c>
      <c r="H675" t="s">
        <v>95</v>
      </c>
      <c r="I675" t="s">
        <v>372</v>
      </c>
      <c r="J675" s="728"/>
    </row>
    <row r="676" spans="1:10" x14ac:dyDescent="0.2">
      <c r="A676" t="s">
        <v>329</v>
      </c>
      <c r="B676" t="s">
        <v>330</v>
      </c>
      <c r="C676" s="94"/>
      <c r="D676" s="94"/>
      <c r="E676" s="94"/>
      <c r="F676" t="s">
        <v>973</v>
      </c>
      <c r="G676" t="s">
        <v>974</v>
      </c>
      <c r="H676" t="s">
        <v>95</v>
      </c>
      <c r="I676" t="s">
        <v>372</v>
      </c>
      <c r="J676" s="728"/>
    </row>
    <row r="677" spans="1:10" x14ac:dyDescent="0.2">
      <c r="A677" t="s">
        <v>2087</v>
      </c>
      <c r="B677" t="s">
        <v>2088</v>
      </c>
      <c r="C677" s="94"/>
      <c r="D677" s="94"/>
      <c r="E677" s="94"/>
      <c r="F677" t="s">
        <v>1366</v>
      </c>
      <c r="G677" t="s">
        <v>728</v>
      </c>
      <c r="H677" t="s">
        <v>1364</v>
      </c>
      <c r="I677" t="s">
        <v>728</v>
      </c>
      <c r="J677" s="728"/>
    </row>
    <row r="678" spans="1:10" x14ac:dyDescent="0.2">
      <c r="A678" t="s">
        <v>1566</v>
      </c>
      <c r="B678" t="s">
        <v>1567</v>
      </c>
      <c r="C678" s="94"/>
      <c r="D678" s="94"/>
      <c r="E678" s="94"/>
      <c r="F678" t="s">
        <v>3206</v>
      </c>
      <c r="G678" t="s">
        <v>3207</v>
      </c>
      <c r="H678" t="s">
        <v>1370</v>
      </c>
      <c r="I678" t="s">
        <v>728</v>
      </c>
      <c r="J678" s="728"/>
    </row>
    <row r="679" spans="1:10" x14ac:dyDescent="0.2">
      <c r="A679" t="s">
        <v>814</v>
      </c>
      <c r="B679" t="s">
        <v>815</v>
      </c>
      <c r="C679" s="94"/>
      <c r="D679" s="94"/>
      <c r="E679" s="94"/>
      <c r="F679" t="s">
        <v>329</v>
      </c>
      <c r="G679" t="s">
        <v>330</v>
      </c>
      <c r="H679" t="s">
        <v>244</v>
      </c>
      <c r="I679" t="s">
        <v>280</v>
      </c>
      <c r="J679" s="728"/>
    </row>
    <row r="680" spans="1:10" x14ac:dyDescent="0.2">
      <c r="A680" t="s">
        <v>2422</v>
      </c>
      <c r="B680" t="s">
        <v>2423</v>
      </c>
      <c r="C680" s="94"/>
      <c r="D680" s="94"/>
      <c r="E680" s="94"/>
      <c r="F680" t="s">
        <v>2087</v>
      </c>
      <c r="G680" t="s">
        <v>2088</v>
      </c>
      <c r="H680" t="s">
        <v>1964</v>
      </c>
      <c r="I680" t="s">
        <v>708</v>
      </c>
      <c r="J680" s="728"/>
    </row>
    <row r="681" spans="1:10" x14ac:dyDescent="0.2">
      <c r="A681" t="s">
        <v>331</v>
      </c>
      <c r="B681" t="s">
        <v>332</v>
      </c>
      <c r="C681" s="94"/>
      <c r="D681" s="94"/>
      <c r="E681" s="94"/>
      <c r="F681" t="s">
        <v>1566</v>
      </c>
      <c r="G681" t="s">
        <v>1567</v>
      </c>
      <c r="H681" t="s">
        <v>1370</v>
      </c>
      <c r="I681" t="s">
        <v>1374</v>
      </c>
      <c r="J681" s="728"/>
    </row>
    <row r="682" spans="1:10" x14ac:dyDescent="0.2">
      <c r="A682" t="s">
        <v>3284</v>
      </c>
      <c r="B682" t="s">
        <v>3285</v>
      </c>
      <c r="C682" s="94"/>
      <c r="D682" s="94"/>
      <c r="E682" s="94"/>
      <c r="F682" t="s">
        <v>814</v>
      </c>
      <c r="G682" t="s">
        <v>815</v>
      </c>
      <c r="H682" t="s">
        <v>711</v>
      </c>
      <c r="I682" t="s">
        <v>719</v>
      </c>
      <c r="J682" s="728"/>
    </row>
    <row r="683" spans="1:10" x14ac:dyDescent="0.2">
      <c r="A683" t="s">
        <v>2960</v>
      </c>
      <c r="B683" t="s">
        <v>585</v>
      </c>
      <c r="C683" s="94"/>
      <c r="D683" s="94"/>
      <c r="E683" s="94"/>
      <c r="F683" t="s">
        <v>2422</v>
      </c>
      <c r="G683" t="s">
        <v>2423</v>
      </c>
      <c r="H683" t="s">
        <v>2241</v>
      </c>
      <c r="I683" t="s">
        <v>2250</v>
      </c>
      <c r="J683" s="728"/>
    </row>
    <row r="684" spans="1:10" x14ac:dyDescent="0.2">
      <c r="A684" t="s">
        <v>2961</v>
      </c>
      <c r="B684" t="s">
        <v>1568</v>
      </c>
      <c r="C684" s="94"/>
      <c r="D684" s="94"/>
      <c r="E684" s="94"/>
      <c r="F684" t="s">
        <v>331</v>
      </c>
      <c r="G684" t="s">
        <v>332</v>
      </c>
      <c r="H684" t="s">
        <v>244</v>
      </c>
      <c r="I684" t="s">
        <v>248</v>
      </c>
      <c r="J684" s="728"/>
    </row>
    <row r="685" spans="1:10" x14ac:dyDescent="0.2">
      <c r="A685" t="s">
        <v>816</v>
      </c>
      <c r="B685" t="s">
        <v>817</v>
      </c>
      <c r="C685" s="94"/>
      <c r="D685" s="94"/>
      <c r="E685" s="94"/>
      <c r="F685" t="s">
        <v>2960</v>
      </c>
      <c r="G685" t="s">
        <v>585</v>
      </c>
      <c r="H685" t="s">
        <v>441</v>
      </c>
      <c r="I685" t="s">
        <v>311</v>
      </c>
      <c r="J685" s="728"/>
    </row>
    <row r="686" spans="1:10" x14ac:dyDescent="0.2">
      <c r="A686" t="s">
        <v>1857</v>
      </c>
      <c r="B686" t="s">
        <v>1858</v>
      </c>
      <c r="C686" s="94"/>
      <c r="D686" s="94"/>
      <c r="E686" s="94"/>
      <c r="F686" t="s">
        <v>1855</v>
      </c>
      <c r="G686" t="s">
        <v>1856</v>
      </c>
      <c r="H686" t="s">
        <v>1718</v>
      </c>
      <c r="I686" t="s">
        <v>1799</v>
      </c>
      <c r="J686" s="728"/>
    </row>
    <row r="687" spans="1:10" x14ac:dyDescent="0.2">
      <c r="A687" t="s">
        <v>1569</v>
      </c>
      <c r="B687" t="s">
        <v>1570</v>
      </c>
      <c r="C687" s="94"/>
      <c r="D687" s="94"/>
      <c r="E687" s="94"/>
      <c r="F687" t="s">
        <v>2961</v>
      </c>
      <c r="G687" t="s">
        <v>1568</v>
      </c>
      <c r="H687" t="s">
        <v>1370</v>
      </c>
      <c r="I687" t="s">
        <v>1371</v>
      </c>
      <c r="J687" s="728"/>
    </row>
    <row r="688" spans="1:10" x14ac:dyDescent="0.2">
      <c r="A688" t="s">
        <v>2089</v>
      </c>
      <c r="B688" t="s">
        <v>2090</v>
      </c>
      <c r="C688" s="94"/>
      <c r="D688" s="94"/>
      <c r="E688" s="94"/>
      <c r="F688" t="s">
        <v>816</v>
      </c>
      <c r="G688" t="s">
        <v>817</v>
      </c>
      <c r="H688" t="s">
        <v>711</v>
      </c>
      <c r="I688" t="s">
        <v>712</v>
      </c>
      <c r="J688" s="728"/>
    </row>
    <row r="689" spans="1:10" x14ac:dyDescent="0.2">
      <c r="A689" t="s">
        <v>977</v>
      </c>
      <c r="B689" t="s">
        <v>978</v>
      </c>
      <c r="C689" s="94"/>
      <c r="D689" s="94"/>
      <c r="E689" s="94"/>
      <c r="F689" t="s">
        <v>1857</v>
      </c>
      <c r="G689" t="s">
        <v>1858</v>
      </c>
      <c r="H689" t="s">
        <v>1718</v>
      </c>
      <c r="I689" t="s">
        <v>1719</v>
      </c>
      <c r="J689" s="728"/>
    </row>
    <row r="690" spans="1:10" x14ac:dyDescent="0.2">
      <c r="A690" t="s">
        <v>2091</v>
      </c>
      <c r="B690" t="s">
        <v>2092</v>
      </c>
      <c r="C690" s="94"/>
      <c r="D690" s="94"/>
      <c r="E690" s="94"/>
      <c r="F690" t="s">
        <v>1569</v>
      </c>
      <c r="G690" t="s">
        <v>1570</v>
      </c>
      <c r="H690" t="s">
        <v>1370</v>
      </c>
      <c r="I690" t="s">
        <v>728</v>
      </c>
      <c r="J690" s="728"/>
    </row>
    <row r="691" spans="1:10" x14ac:dyDescent="0.2">
      <c r="A691" t="s">
        <v>2424</v>
      </c>
      <c r="B691" t="s">
        <v>2425</v>
      </c>
      <c r="C691" s="94"/>
      <c r="D691" s="94"/>
      <c r="E691" s="94"/>
      <c r="F691" t="s">
        <v>2089</v>
      </c>
      <c r="G691" t="s">
        <v>2090</v>
      </c>
      <c r="H691" t="s">
        <v>1964</v>
      </c>
      <c r="I691" t="s">
        <v>1971</v>
      </c>
      <c r="J691" s="728"/>
    </row>
    <row r="692" spans="1:10" x14ac:dyDescent="0.2">
      <c r="A692" t="s">
        <v>818</v>
      </c>
      <c r="B692" t="s">
        <v>819</v>
      </c>
      <c r="C692" s="94"/>
      <c r="D692" s="94"/>
      <c r="E692" s="94"/>
      <c r="F692" t="s">
        <v>977</v>
      </c>
      <c r="G692" t="s">
        <v>978</v>
      </c>
      <c r="H692" t="s">
        <v>95</v>
      </c>
      <c r="I692" t="s">
        <v>372</v>
      </c>
      <c r="J692" s="728"/>
    </row>
    <row r="693" spans="1:10" x14ac:dyDescent="0.2">
      <c r="A693" t="s">
        <v>3208</v>
      </c>
      <c r="B693" t="s">
        <v>1571</v>
      </c>
      <c r="C693" s="94"/>
      <c r="D693" s="94"/>
      <c r="E693" s="94"/>
      <c r="F693" t="s">
        <v>2091</v>
      </c>
      <c r="G693" t="s">
        <v>2092</v>
      </c>
      <c r="H693" t="s">
        <v>1964</v>
      </c>
      <c r="I693" t="s">
        <v>1971</v>
      </c>
      <c r="J693" s="728"/>
    </row>
    <row r="694" spans="1:10" x14ac:dyDescent="0.2">
      <c r="A694" t="s">
        <v>586</v>
      </c>
      <c r="B694" t="s">
        <v>587</v>
      </c>
      <c r="C694" s="94"/>
      <c r="D694" s="94"/>
      <c r="E694" s="94"/>
      <c r="F694" t="s">
        <v>2424</v>
      </c>
      <c r="G694" t="s">
        <v>2425</v>
      </c>
      <c r="H694" t="s">
        <v>2241</v>
      </c>
      <c r="I694" t="s">
        <v>2250</v>
      </c>
      <c r="J694" s="728"/>
    </row>
    <row r="695" spans="1:10" x14ac:dyDescent="0.2">
      <c r="A695" t="s">
        <v>2426</v>
      </c>
      <c r="B695" t="s">
        <v>2427</v>
      </c>
      <c r="C695" s="94"/>
      <c r="D695" s="94"/>
      <c r="E695" s="94"/>
      <c r="F695" t="s">
        <v>818</v>
      </c>
      <c r="G695" t="s">
        <v>819</v>
      </c>
      <c r="H695" t="s">
        <v>711</v>
      </c>
      <c r="I695" t="s">
        <v>712</v>
      </c>
      <c r="J695" s="728"/>
    </row>
    <row r="696" spans="1:10" x14ac:dyDescent="0.2">
      <c r="A696" t="s">
        <v>2428</v>
      </c>
      <c r="B696" t="s">
        <v>2429</v>
      </c>
      <c r="C696" s="94"/>
      <c r="D696" s="94"/>
      <c r="E696" s="94"/>
      <c r="F696" t="s">
        <v>3208</v>
      </c>
      <c r="G696" t="s">
        <v>1571</v>
      </c>
      <c r="H696" t="s">
        <v>1370</v>
      </c>
      <c r="I696" t="s">
        <v>712</v>
      </c>
      <c r="J696" s="728"/>
    </row>
    <row r="697" spans="1:10" x14ac:dyDescent="0.2">
      <c r="A697" t="s">
        <v>588</v>
      </c>
      <c r="B697" t="s">
        <v>589</v>
      </c>
      <c r="C697" s="94"/>
      <c r="D697" s="94"/>
      <c r="E697" s="94"/>
      <c r="F697" t="s">
        <v>586</v>
      </c>
      <c r="G697" t="s">
        <v>587</v>
      </c>
      <c r="H697" t="s">
        <v>441</v>
      </c>
      <c r="I697" t="s">
        <v>311</v>
      </c>
      <c r="J697" s="728"/>
    </row>
    <row r="698" spans="1:10" x14ac:dyDescent="0.2">
      <c r="A698" t="s">
        <v>2430</v>
      </c>
      <c r="B698" t="s">
        <v>2431</v>
      </c>
      <c r="C698" s="94"/>
      <c r="D698" s="94"/>
      <c r="E698" s="94"/>
      <c r="F698" t="s">
        <v>2426</v>
      </c>
      <c r="G698" t="s">
        <v>2427</v>
      </c>
      <c r="H698" t="s">
        <v>2241</v>
      </c>
      <c r="I698" t="s">
        <v>2272</v>
      </c>
      <c r="J698" s="728"/>
    </row>
    <row r="699" spans="1:10" x14ac:dyDescent="0.2">
      <c r="A699" t="s">
        <v>3286</v>
      </c>
      <c r="B699" t="s">
        <v>3287</v>
      </c>
      <c r="C699" s="94"/>
      <c r="D699" s="94"/>
      <c r="E699" s="94"/>
      <c r="F699" t="s">
        <v>2428</v>
      </c>
      <c r="G699" t="s">
        <v>2429</v>
      </c>
      <c r="H699" t="s">
        <v>2241</v>
      </c>
      <c r="I699" t="s">
        <v>2250</v>
      </c>
      <c r="J699" s="728"/>
    </row>
    <row r="700" spans="1:10" x14ac:dyDescent="0.2">
      <c r="A700" t="s">
        <v>1218</v>
      </c>
      <c r="B700" t="s">
        <v>1219</v>
      </c>
      <c r="C700" s="94"/>
      <c r="D700" s="94"/>
      <c r="E700" s="94"/>
      <c r="F700" t="s">
        <v>588</v>
      </c>
      <c r="G700" t="s">
        <v>589</v>
      </c>
      <c r="H700" t="s">
        <v>441</v>
      </c>
      <c r="I700" t="s">
        <v>311</v>
      </c>
      <c r="J700" s="728"/>
    </row>
    <row r="701" spans="1:10" x14ac:dyDescent="0.2">
      <c r="A701" t="s">
        <v>2432</v>
      </c>
      <c r="B701" t="s">
        <v>2433</v>
      </c>
      <c r="C701" s="94"/>
      <c r="D701" s="94"/>
      <c r="E701" s="94"/>
      <c r="F701" t="s">
        <v>2430</v>
      </c>
      <c r="G701" t="s">
        <v>2431</v>
      </c>
      <c r="H701" t="s">
        <v>2241</v>
      </c>
      <c r="I701" t="s">
        <v>2242</v>
      </c>
      <c r="J701" s="728"/>
    </row>
    <row r="702" spans="1:10" x14ac:dyDescent="0.2">
      <c r="A702" t="s">
        <v>590</v>
      </c>
      <c r="B702" t="s">
        <v>591</v>
      </c>
      <c r="C702" s="94"/>
      <c r="D702" s="94"/>
      <c r="E702" s="94"/>
      <c r="F702" t="s">
        <v>1218</v>
      </c>
      <c r="G702" t="s">
        <v>1219</v>
      </c>
      <c r="H702" t="s">
        <v>1081</v>
      </c>
      <c r="I702" t="s">
        <v>1082</v>
      </c>
      <c r="J702" s="728"/>
    </row>
    <row r="703" spans="1:10" x14ac:dyDescent="0.2">
      <c r="A703" t="s">
        <v>1220</v>
      </c>
      <c r="B703" t="s">
        <v>1221</v>
      </c>
      <c r="C703" s="94"/>
      <c r="D703" s="94"/>
      <c r="E703" s="94"/>
      <c r="F703" t="s">
        <v>2432</v>
      </c>
      <c r="G703" t="s">
        <v>2433</v>
      </c>
      <c r="H703" t="s">
        <v>2241</v>
      </c>
      <c r="I703" t="s">
        <v>2250</v>
      </c>
      <c r="J703" s="728"/>
    </row>
    <row r="704" spans="1:10" x14ac:dyDescent="0.2">
      <c r="A704" t="s">
        <v>2434</v>
      </c>
      <c r="B704" t="s">
        <v>2435</v>
      </c>
      <c r="C704" s="94"/>
      <c r="D704" s="94"/>
      <c r="E704" s="94"/>
      <c r="F704" t="s">
        <v>333</v>
      </c>
      <c r="G704" t="s">
        <v>334</v>
      </c>
      <c r="H704" t="s">
        <v>244</v>
      </c>
      <c r="I704" t="s">
        <v>262</v>
      </c>
      <c r="J704" s="728"/>
    </row>
    <row r="705" spans="1:10" x14ac:dyDescent="0.2">
      <c r="A705" t="s">
        <v>1222</v>
      </c>
      <c r="B705" t="s">
        <v>1082</v>
      </c>
      <c r="C705" s="94"/>
      <c r="D705" s="94"/>
      <c r="E705" s="94"/>
      <c r="F705" t="s">
        <v>590</v>
      </c>
      <c r="G705" t="s">
        <v>591</v>
      </c>
      <c r="H705" t="s">
        <v>441</v>
      </c>
      <c r="I705" t="s">
        <v>311</v>
      </c>
      <c r="J705" s="728"/>
    </row>
    <row r="706" spans="1:10" x14ac:dyDescent="0.2">
      <c r="A706" t="s">
        <v>3288</v>
      </c>
      <c r="B706" t="s">
        <v>3289</v>
      </c>
      <c r="C706" s="94"/>
      <c r="D706" s="94"/>
      <c r="E706" s="94"/>
      <c r="F706" t="s">
        <v>1220</v>
      </c>
      <c r="G706" t="s">
        <v>1221</v>
      </c>
      <c r="H706" t="s">
        <v>1081</v>
      </c>
      <c r="I706" t="s">
        <v>710</v>
      </c>
      <c r="J706" s="728"/>
    </row>
    <row r="707" spans="1:10" x14ac:dyDescent="0.2">
      <c r="A707" t="s">
        <v>1223</v>
      </c>
      <c r="B707" t="s">
        <v>1224</v>
      </c>
      <c r="C707" s="94"/>
      <c r="D707" s="94"/>
      <c r="E707" s="94"/>
      <c r="F707" t="s">
        <v>2434</v>
      </c>
      <c r="G707" t="s">
        <v>2435</v>
      </c>
      <c r="H707" t="s">
        <v>2241</v>
      </c>
      <c r="I707" t="s">
        <v>2250</v>
      </c>
      <c r="J707" s="728"/>
    </row>
    <row r="708" spans="1:10" x14ac:dyDescent="0.2">
      <c r="A708" t="s">
        <v>1572</v>
      </c>
      <c r="B708" t="s">
        <v>1573</v>
      </c>
      <c r="C708" s="94"/>
      <c r="D708" s="94"/>
      <c r="E708" s="94"/>
      <c r="F708" t="s">
        <v>1222</v>
      </c>
      <c r="G708" t="s">
        <v>1082</v>
      </c>
      <c r="H708" t="s">
        <v>1081</v>
      </c>
      <c r="I708" t="s">
        <v>1082</v>
      </c>
      <c r="J708" s="728"/>
    </row>
    <row r="709" spans="1:10" x14ac:dyDescent="0.2">
      <c r="A709" t="s">
        <v>2436</v>
      </c>
      <c r="B709" t="s">
        <v>2437</v>
      </c>
      <c r="C709" s="94"/>
      <c r="D709" s="94"/>
      <c r="E709" s="94"/>
      <c r="F709" t="s">
        <v>1223</v>
      </c>
      <c r="G709" t="s">
        <v>1224</v>
      </c>
      <c r="H709" t="s">
        <v>1081</v>
      </c>
      <c r="I709" t="s">
        <v>1082</v>
      </c>
      <c r="J709" s="728"/>
    </row>
    <row r="710" spans="1:10" x14ac:dyDescent="0.2">
      <c r="A710" t="s">
        <v>3112</v>
      </c>
      <c r="B710" t="s">
        <v>3113</v>
      </c>
      <c r="C710" s="94"/>
      <c r="D710" s="94"/>
      <c r="E710" s="94"/>
      <c r="F710" t="s">
        <v>1572</v>
      </c>
      <c r="G710" t="s">
        <v>1573</v>
      </c>
      <c r="H710" t="s">
        <v>1370</v>
      </c>
      <c r="I710" t="s">
        <v>728</v>
      </c>
      <c r="J710" s="728"/>
    </row>
    <row r="711" spans="1:10" x14ac:dyDescent="0.2">
      <c r="A711" t="s">
        <v>2093</v>
      </c>
      <c r="B711" t="s">
        <v>2094</v>
      </c>
      <c r="C711" s="94"/>
      <c r="D711" s="94"/>
      <c r="E711" s="94"/>
      <c r="F711" t="s">
        <v>2436</v>
      </c>
      <c r="G711" t="s">
        <v>2437</v>
      </c>
      <c r="H711" t="s">
        <v>2241</v>
      </c>
      <c r="I711" t="s">
        <v>2250</v>
      </c>
      <c r="J711" s="728"/>
    </row>
    <row r="712" spans="1:10" x14ac:dyDescent="0.2">
      <c r="A712" t="s">
        <v>979</v>
      </c>
      <c r="B712" t="s">
        <v>980</v>
      </c>
      <c r="C712" s="94"/>
      <c r="D712" s="94"/>
      <c r="E712" s="94"/>
      <c r="F712" t="s">
        <v>3112</v>
      </c>
      <c r="G712" t="s">
        <v>3113</v>
      </c>
      <c r="H712" t="s">
        <v>2241</v>
      </c>
      <c r="I712" t="s">
        <v>2250</v>
      </c>
      <c r="J712" s="728"/>
    </row>
    <row r="713" spans="1:10" x14ac:dyDescent="0.2">
      <c r="A713" t="s">
        <v>822</v>
      </c>
      <c r="B713" t="s">
        <v>823</v>
      </c>
      <c r="C713" s="94"/>
      <c r="D713" s="94"/>
      <c r="E713" s="94"/>
      <c r="F713" t="s">
        <v>2093</v>
      </c>
      <c r="G713" t="s">
        <v>2094</v>
      </c>
      <c r="H713" t="s">
        <v>1964</v>
      </c>
      <c r="I713" t="s">
        <v>1982</v>
      </c>
      <c r="J713" s="728"/>
    </row>
    <row r="714" spans="1:10" x14ac:dyDescent="0.2">
      <c r="A714" t="s">
        <v>1574</v>
      </c>
      <c r="B714" t="s">
        <v>1575</v>
      </c>
      <c r="C714" s="94"/>
      <c r="D714" s="94"/>
      <c r="E714" s="94"/>
      <c r="F714" t="s">
        <v>979</v>
      </c>
      <c r="G714" t="s">
        <v>980</v>
      </c>
      <c r="H714" t="s">
        <v>95</v>
      </c>
      <c r="I714" t="s">
        <v>372</v>
      </c>
      <c r="J714" s="728"/>
    </row>
    <row r="715" spans="1:10" x14ac:dyDescent="0.2">
      <c r="A715" t="s">
        <v>981</v>
      </c>
      <c r="B715" t="s">
        <v>982</v>
      </c>
      <c r="C715" s="94"/>
      <c r="D715" s="94"/>
      <c r="E715" s="94"/>
      <c r="F715" t="s">
        <v>822</v>
      </c>
      <c r="G715" t="s">
        <v>823</v>
      </c>
      <c r="H715" t="s">
        <v>711</v>
      </c>
      <c r="I715" t="s">
        <v>712</v>
      </c>
      <c r="J715" s="728"/>
    </row>
    <row r="716" spans="1:10" x14ac:dyDescent="0.2">
      <c r="A716" t="s">
        <v>983</v>
      </c>
      <c r="B716" t="s">
        <v>984</v>
      </c>
      <c r="C716" s="94"/>
      <c r="D716" s="94"/>
      <c r="E716" s="94"/>
      <c r="F716" t="s">
        <v>1574</v>
      </c>
      <c r="G716" t="s">
        <v>1575</v>
      </c>
      <c r="H716" t="s">
        <v>1370</v>
      </c>
      <c r="I716" t="s">
        <v>712</v>
      </c>
      <c r="J716" s="728"/>
    </row>
    <row r="717" spans="1:10" x14ac:dyDescent="0.2">
      <c r="A717" t="s">
        <v>339</v>
      </c>
      <c r="B717" t="s">
        <v>340</v>
      </c>
      <c r="C717" s="94"/>
      <c r="D717" s="94"/>
      <c r="E717" s="94"/>
      <c r="F717" t="s">
        <v>981</v>
      </c>
      <c r="G717" t="s">
        <v>982</v>
      </c>
      <c r="H717" t="s">
        <v>95</v>
      </c>
      <c r="I717" t="s">
        <v>318</v>
      </c>
      <c r="J717" s="728"/>
    </row>
    <row r="718" spans="1:10" x14ac:dyDescent="0.2">
      <c r="A718" t="s">
        <v>335</v>
      </c>
      <c r="B718" t="s">
        <v>336</v>
      </c>
      <c r="C718" s="94"/>
      <c r="D718" s="94"/>
      <c r="E718" s="94"/>
      <c r="F718" t="s">
        <v>983</v>
      </c>
      <c r="G718" t="s">
        <v>984</v>
      </c>
      <c r="H718" t="s">
        <v>95</v>
      </c>
      <c r="I718" t="s">
        <v>919</v>
      </c>
      <c r="J718" s="728"/>
    </row>
    <row r="719" spans="1:10" x14ac:dyDescent="0.2">
      <c r="A719" t="s">
        <v>337</v>
      </c>
      <c r="B719" t="s">
        <v>338</v>
      </c>
      <c r="C719" s="94"/>
      <c r="D719" s="94"/>
      <c r="E719" s="94"/>
      <c r="F719" t="s">
        <v>339</v>
      </c>
      <c r="G719" t="s">
        <v>340</v>
      </c>
      <c r="H719" t="s">
        <v>244</v>
      </c>
      <c r="I719" t="s">
        <v>262</v>
      </c>
      <c r="J719" s="728"/>
    </row>
    <row r="720" spans="1:10" x14ac:dyDescent="0.2">
      <c r="A720" t="s">
        <v>343</v>
      </c>
      <c r="B720" t="s">
        <v>344</v>
      </c>
      <c r="C720" s="94"/>
      <c r="D720" s="94"/>
      <c r="E720" s="94"/>
      <c r="F720" t="s">
        <v>335</v>
      </c>
      <c r="G720" t="s">
        <v>336</v>
      </c>
      <c r="H720" t="s">
        <v>244</v>
      </c>
      <c r="I720" t="s">
        <v>262</v>
      </c>
      <c r="J720" s="728"/>
    </row>
    <row r="721" spans="1:10" x14ac:dyDescent="0.2">
      <c r="A721" t="s">
        <v>345</v>
      </c>
      <c r="B721" t="s">
        <v>262</v>
      </c>
      <c r="C721" s="94"/>
      <c r="D721" s="94"/>
      <c r="E721" s="94"/>
      <c r="F721" t="s">
        <v>337</v>
      </c>
      <c r="G721" t="s">
        <v>338</v>
      </c>
      <c r="H721" t="s">
        <v>244</v>
      </c>
      <c r="I721" t="s">
        <v>262</v>
      </c>
      <c r="J721" s="728"/>
    </row>
    <row r="722" spans="1:10" x14ac:dyDescent="0.2">
      <c r="A722" t="s">
        <v>1859</v>
      </c>
      <c r="B722" t="s">
        <v>1860</v>
      </c>
      <c r="C722" s="94"/>
      <c r="D722" s="94"/>
      <c r="E722" s="94"/>
      <c r="F722" t="s">
        <v>343</v>
      </c>
      <c r="G722" t="s">
        <v>344</v>
      </c>
      <c r="H722" t="s">
        <v>244</v>
      </c>
      <c r="I722" t="s">
        <v>262</v>
      </c>
      <c r="J722" s="728"/>
    </row>
    <row r="723" spans="1:10" x14ac:dyDescent="0.2">
      <c r="A723" t="s">
        <v>1861</v>
      </c>
      <c r="B723" t="s">
        <v>1862</v>
      </c>
      <c r="C723" s="94"/>
      <c r="D723" s="94"/>
      <c r="E723" s="94"/>
      <c r="F723" t="s">
        <v>345</v>
      </c>
      <c r="G723" t="s">
        <v>262</v>
      </c>
      <c r="H723" t="s">
        <v>244</v>
      </c>
      <c r="I723" t="s">
        <v>262</v>
      </c>
      <c r="J723" s="728"/>
    </row>
    <row r="724" spans="1:10" x14ac:dyDescent="0.2">
      <c r="A724" t="s">
        <v>1863</v>
      </c>
      <c r="B724" t="s">
        <v>1864</v>
      </c>
      <c r="C724" s="94"/>
      <c r="D724" s="94"/>
      <c r="E724" s="94"/>
      <c r="F724" t="s">
        <v>1859</v>
      </c>
      <c r="G724" t="s">
        <v>1860</v>
      </c>
      <c r="H724" t="s">
        <v>1718</v>
      </c>
      <c r="I724" t="s">
        <v>944</v>
      </c>
      <c r="J724" s="728"/>
    </row>
    <row r="725" spans="1:10" x14ac:dyDescent="0.2">
      <c r="A725" t="s">
        <v>2438</v>
      </c>
      <c r="B725" t="s">
        <v>2439</v>
      </c>
      <c r="C725" s="94"/>
      <c r="D725" s="94"/>
      <c r="E725" s="94"/>
      <c r="F725" t="s">
        <v>1861</v>
      </c>
      <c r="G725" t="s">
        <v>1862</v>
      </c>
      <c r="H725" t="s">
        <v>1718</v>
      </c>
      <c r="I725" t="s">
        <v>944</v>
      </c>
      <c r="J725" s="728"/>
    </row>
    <row r="726" spans="1:10" x14ac:dyDescent="0.2">
      <c r="A726" t="s">
        <v>2440</v>
      </c>
      <c r="B726" t="s">
        <v>2441</v>
      </c>
      <c r="C726" s="94"/>
      <c r="D726" s="94"/>
      <c r="E726" s="94"/>
      <c r="F726" t="s">
        <v>1863</v>
      </c>
      <c r="G726" t="s">
        <v>1864</v>
      </c>
      <c r="H726" t="s">
        <v>1718</v>
      </c>
      <c r="I726" t="s">
        <v>1728</v>
      </c>
      <c r="J726" s="728"/>
    </row>
    <row r="727" spans="1:10" x14ac:dyDescent="0.2">
      <c r="A727" t="s">
        <v>1865</v>
      </c>
      <c r="B727" t="s">
        <v>1866</v>
      </c>
      <c r="C727" s="94"/>
      <c r="D727" s="94"/>
      <c r="E727" s="94"/>
      <c r="F727" t="s">
        <v>2438</v>
      </c>
      <c r="G727" t="s">
        <v>2439</v>
      </c>
      <c r="H727" t="s">
        <v>2241</v>
      </c>
      <c r="I727" t="s">
        <v>2242</v>
      </c>
      <c r="J727" s="728"/>
    </row>
    <row r="728" spans="1:10" x14ac:dyDescent="0.2">
      <c r="A728" t="s">
        <v>1576</v>
      </c>
      <c r="B728" t="s">
        <v>1577</v>
      </c>
      <c r="C728" s="94"/>
      <c r="D728" s="94"/>
      <c r="E728" s="94"/>
      <c r="F728" t="s">
        <v>2440</v>
      </c>
      <c r="G728" t="s">
        <v>2441</v>
      </c>
      <c r="H728" t="s">
        <v>2241</v>
      </c>
      <c r="I728" t="s">
        <v>2245</v>
      </c>
      <c r="J728" s="728"/>
    </row>
    <row r="729" spans="1:10" x14ac:dyDescent="0.2">
      <c r="A729" t="s">
        <v>1225</v>
      </c>
      <c r="B729" t="s">
        <v>1226</v>
      </c>
      <c r="C729" s="94"/>
      <c r="D729" s="94"/>
      <c r="E729" s="94"/>
      <c r="F729" t="s">
        <v>1865</v>
      </c>
      <c r="G729" t="s">
        <v>1866</v>
      </c>
      <c r="H729" t="s">
        <v>1718</v>
      </c>
      <c r="I729" t="s">
        <v>1719</v>
      </c>
      <c r="J729" s="728"/>
    </row>
    <row r="730" spans="1:10" x14ac:dyDescent="0.2">
      <c r="A730" t="s">
        <v>824</v>
      </c>
      <c r="B730" t="s">
        <v>825</v>
      </c>
      <c r="C730" s="94"/>
      <c r="D730" s="94"/>
      <c r="E730" s="94"/>
      <c r="F730" t="s">
        <v>1576</v>
      </c>
      <c r="G730" t="s">
        <v>1577</v>
      </c>
      <c r="H730" t="s">
        <v>1370</v>
      </c>
      <c r="I730" t="s">
        <v>1371</v>
      </c>
      <c r="J730" s="728"/>
    </row>
    <row r="731" spans="1:10" x14ac:dyDescent="0.2">
      <c r="A731" t="s">
        <v>985</v>
      </c>
      <c r="B731" t="s">
        <v>986</v>
      </c>
      <c r="C731" s="94"/>
      <c r="D731" s="94"/>
      <c r="E731" s="94"/>
      <c r="F731" t="s">
        <v>1225</v>
      </c>
      <c r="G731" t="s">
        <v>1226</v>
      </c>
      <c r="H731" t="s">
        <v>1081</v>
      </c>
      <c r="I731" t="s">
        <v>1082</v>
      </c>
      <c r="J731" s="728"/>
    </row>
    <row r="732" spans="1:10" x14ac:dyDescent="0.2">
      <c r="A732" t="s">
        <v>346</v>
      </c>
      <c r="B732" t="s">
        <v>347</v>
      </c>
      <c r="C732" s="94"/>
      <c r="D732" s="94"/>
      <c r="E732" s="94"/>
      <c r="F732" t="s">
        <v>824</v>
      </c>
      <c r="G732" t="s">
        <v>825</v>
      </c>
      <c r="H732" t="s">
        <v>711</v>
      </c>
      <c r="I732" t="s">
        <v>719</v>
      </c>
      <c r="J732" s="728"/>
    </row>
    <row r="733" spans="1:10" x14ac:dyDescent="0.2">
      <c r="A733" t="s">
        <v>3114</v>
      </c>
      <c r="B733" t="s">
        <v>3115</v>
      </c>
      <c r="C733" s="94"/>
      <c r="D733" s="94"/>
      <c r="E733" s="94"/>
      <c r="F733" t="s">
        <v>985</v>
      </c>
      <c r="G733" t="s">
        <v>986</v>
      </c>
      <c r="H733" t="s">
        <v>95</v>
      </c>
      <c r="I733" t="s">
        <v>919</v>
      </c>
      <c r="J733" s="728"/>
    </row>
    <row r="734" spans="1:10" x14ac:dyDescent="0.2">
      <c r="A734" t="s">
        <v>348</v>
      </c>
      <c r="B734" t="s">
        <v>349</v>
      </c>
      <c r="C734" s="94"/>
      <c r="D734" s="94"/>
      <c r="E734" s="94"/>
      <c r="F734" t="s">
        <v>346</v>
      </c>
      <c r="G734" t="s">
        <v>347</v>
      </c>
      <c r="H734" t="s">
        <v>244</v>
      </c>
      <c r="I734" t="s">
        <v>257</v>
      </c>
      <c r="J734" s="728"/>
    </row>
    <row r="735" spans="1:10" x14ac:dyDescent="0.2">
      <c r="A735" t="s">
        <v>350</v>
      </c>
      <c r="B735" t="s">
        <v>257</v>
      </c>
      <c r="C735" s="94"/>
      <c r="D735" s="94"/>
      <c r="E735" s="94"/>
      <c r="F735" t="s">
        <v>3114</v>
      </c>
      <c r="G735" t="s">
        <v>3115</v>
      </c>
      <c r="H735" t="s">
        <v>244</v>
      </c>
      <c r="I735" t="s">
        <v>257</v>
      </c>
      <c r="J735" s="728"/>
    </row>
    <row r="736" spans="1:10" x14ac:dyDescent="0.2">
      <c r="A736" t="s">
        <v>351</v>
      </c>
      <c r="B736" t="s">
        <v>352</v>
      </c>
      <c r="C736" s="94"/>
      <c r="D736" s="94"/>
      <c r="E736" s="94"/>
      <c r="F736" t="s">
        <v>348</v>
      </c>
      <c r="G736" t="s">
        <v>349</v>
      </c>
      <c r="H736" t="s">
        <v>244</v>
      </c>
      <c r="I736" t="s">
        <v>257</v>
      </c>
      <c r="J736" s="728"/>
    </row>
    <row r="737" spans="1:10" x14ac:dyDescent="0.2">
      <c r="A737" t="s">
        <v>1867</v>
      </c>
      <c r="B737" t="s">
        <v>1868</v>
      </c>
      <c r="C737" s="94"/>
      <c r="D737" s="94"/>
      <c r="E737" s="94"/>
      <c r="F737" t="s">
        <v>350</v>
      </c>
      <c r="G737" t="s">
        <v>257</v>
      </c>
      <c r="H737" t="s">
        <v>244</v>
      </c>
      <c r="I737" t="s">
        <v>257</v>
      </c>
      <c r="J737" s="728"/>
    </row>
    <row r="738" spans="1:10" x14ac:dyDescent="0.2">
      <c r="A738" t="s">
        <v>2095</v>
      </c>
      <c r="B738" t="s">
        <v>2096</v>
      </c>
      <c r="C738" s="94"/>
      <c r="D738" s="94"/>
      <c r="E738" s="94"/>
      <c r="F738" t="s">
        <v>351</v>
      </c>
      <c r="G738" t="s">
        <v>352</v>
      </c>
      <c r="H738" t="s">
        <v>244</v>
      </c>
      <c r="I738" t="s">
        <v>311</v>
      </c>
      <c r="J738" s="728"/>
    </row>
    <row r="739" spans="1:10" x14ac:dyDescent="0.2">
      <c r="A739" t="s">
        <v>1578</v>
      </c>
      <c r="B739" t="s">
        <v>1579</v>
      </c>
      <c r="C739" s="94"/>
      <c r="D739" s="94"/>
      <c r="E739" s="94"/>
      <c r="F739" t="s">
        <v>1867</v>
      </c>
      <c r="G739" t="s">
        <v>1868</v>
      </c>
      <c r="H739" t="s">
        <v>1718</v>
      </c>
      <c r="I739" t="s">
        <v>944</v>
      </c>
      <c r="J739" s="728"/>
    </row>
    <row r="740" spans="1:10" x14ac:dyDescent="0.2">
      <c r="A740" t="s">
        <v>1231</v>
      </c>
      <c r="B740" t="s">
        <v>1232</v>
      </c>
      <c r="C740" s="94"/>
      <c r="D740" s="94"/>
      <c r="E740" s="94"/>
      <c r="F740" t="s">
        <v>2095</v>
      </c>
      <c r="G740" t="s">
        <v>2096</v>
      </c>
      <c r="H740" t="s">
        <v>1964</v>
      </c>
      <c r="I740" t="s">
        <v>1979</v>
      </c>
      <c r="J740" s="728"/>
    </row>
    <row r="741" spans="1:10" x14ac:dyDescent="0.2">
      <c r="A741" t="s">
        <v>1229</v>
      </c>
      <c r="B741" t="s">
        <v>1230</v>
      </c>
      <c r="C741" s="94"/>
      <c r="D741" s="94"/>
      <c r="E741" s="94"/>
      <c r="F741" t="s">
        <v>1578</v>
      </c>
      <c r="G741" t="s">
        <v>1579</v>
      </c>
      <c r="H741" t="s">
        <v>1370</v>
      </c>
      <c r="I741" t="s">
        <v>1371</v>
      </c>
      <c r="J741" s="728"/>
    </row>
    <row r="742" spans="1:10" x14ac:dyDescent="0.2">
      <c r="A742" t="s">
        <v>2442</v>
      </c>
      <c r="B742" t="s">
        <v>2443</v>
      </c>
      <c r="C742" s="94"/>
      <c r="D742" s="94"/>
      <c r="E742" s="94"/>
      <c r="F742" t="s">
        <v>1227</v>
      </c>
      <c r="G742" t="s">
        <v>1228</v>
      </c>
      <c r="H742" t="s">
        <v>1081</v>
      </c>
      <c r="I742" t="s">
        <v>1082</v>
      </c>
      <c r="J742" s="728"/>
    </row>
    <row r="743" spans="1:10" x14ac:dyDescent="0.2">
      <c r="A743" t="s">
        <v>2641</v>
      </c>
      <c r="B743" t="s">
        <v>2642</v>
      </c>
      <c r="C743" s="94"/>
      <c r="D743" s="94"/>
      <c r="E743" s="94"/>
      <c r="F743" t="s">
        <v>1231</v>
      </c>
      <c r="G743" t="s">
        <v>1232</v>
      </c>
      <c r="H743" t="s">
        <v>1081</v>
      </c>
      <c r="I743" t="s">
        <v>1082</v>
      </c>
      <c r="J743" s="728"/>
    </row>
    <row r="744" spans="1:10" x14ac:dyDescent="0.2">
      <c r="A744" t="s">
        <v>2643</v>
      </c>
      <c r="B744" t="s">
        <v>2644</v>
      </c>
      <c r="C744" s="94"/>
      <c r="D744" s="94"/>
      <c r="E744" s="94"/>
      <c r="F744" t="s">
        <v>1229</v>
      </c>
      <c r="G744" t="s">
        <v>1230</v>
      </c>
      <c r="H744" t="s">
        <v>1081</v>
      </c>
      <c r="I744" t="s">
        <v>1082</v>
      </c>
      <c r="J744" s="728"/>
    </row>
    <row r="745" spans="1:10" x14ac:dyDescent="0.2">
      <c r="A745" t="s">
        <v>3290</v>
      </c>
      <c r="B745" t="s">
        <v>3291</v>
      </c>
      <c r="C745" s="94"/>
      <c r="D745" s="94"/>
      <c r="E745" s="94"/>
      <c r="F745" t="s">
        <v>2442</v>
      </c>
      <c r="G745" t="s">
        <v>2443</v>
      </c>
      <c r="H745" t="s">
        <v>2241</v>
      </c>
      <c r="I745" t="s">
        <v>2242</v>
      </c>
      <c r="J745" s="728"/>
    </row>
    <row r="746" spans="1:10" x14ac:dyDescent="0.2">
      <c r="A746" t="s">
        <v>3116</v>
      </c>
      <c r="B746" t="s">
        <v>3292</v>
      </c>
      <c r="C746" s="94"/>
      <c r="D746" s="94"/>
      <c r="E746" s="94"/>
      <c r="F746" t="s">
        <v>2641</v>
      </c>
      <c r="G746" t="s">
        <v>2642</v>
      </c>
      <c r="H746" t="s">
        <v>2566</v>
      </c>
      <c r="I746" t="s">
        <v>2574</v>
      </c>
      <c r="J746" s="728"/>
    </row>
    <row r="747" spans="1:10" x14ac:dyDescent="0.2">
      <c r="A747" t="s">
        <v>3118</v>
      </c>
      <c r="B747" t="s">
        <v>1580</v>
      </c>
      <c r="C747" s="94"/>
      <c r="D747" s="94"/>
      <c r="E747" s="94"/>
      <c r="F747" t="s">
        <v>2643</v>
      </c>
      <c r="G747" t="s">
        <v>2644</v>
      </c>
      <c r="H747" t="s">
        <v>2566</v>
      </c>
      <c r="I747" t="s">
        <v>2567</v>
      </c>
      <c r="J747" s="728"/>
    </row>
    <row r="748" spans="1:10" x14ac:dyDescent="0.2">
      <c r="A748" t="s">
        <v>2962</v>
      </c>
      <c r="B748" t="s">
        <v>1869</v>
      </c>
      <c r="C748" s="94"/>
      <c r="D748" s="94"/>
      <c r="E748" s="94"/>
      <c r="F748" t="s">
        <v>3116</v>
      </c>
      <c r="G748" t="s">
        <v>3117</v>
      </c>
      <c r="H748" t="s">
        <v>2241</v>
      </c>
      <c r="I748" t="s">
        <v>2245</v>
      </c>
      <c r="J748" s="728"/>
    </row>
    <row r="749" spans="1:10" x14ac:dyDescent="0.2">
      <c r="A749" t="s">
        <v>592</v>
      </c>
      <c r="B749" t="s">
        <v>593</v>
      </c>
      <c r="C749" s="94"/>
      <c r="D749" s="94"/>
      <c r="E749" s="94"/>
      <c r="F749" t="s">
        <v>3118</v>
      </c>
      <c r="G749" t="s">
        <v>1580</v>
      </c>
      <c r="H749" t="s">
        <v>1370</v>
      </c>
      <c r="I749" t="s">
        <v>1384</v>
      </c>
      <c r="J749" s="728"/>
    </row>
    <row r="750" spans="1:10" x14ac:dyDescent="0.2">
      <c r="A750" t="s">
        <v>779</v>
      </c>
      <c r="B750" t="s">
        <v>780</v>
      </c>
      <c r="C750" s="94"/>
      <c r="D750" s="94"/>
      <c r="E750" s="94"/>
      <c r="F750" t="s">
        <v>2962</v>
      </c>
      <c r="G750" t="s">
        <v>1869</v>
      </c>
      <c r="H750" t="s">
        <v>1718</v>
      </c>
      <c r="I750" t="s">
        <v>1799</v>
      </c>
      <c r="J750" s="728"/>
    </row>
    <row r="751" spans="1:10" x14ac:dyDescent="0.2">
      <c r="A751" t="s">
        <v>820</v>
      </c>
      <c r="B751" t="s">
        <v>821</v>
      </c>
      <c r="C751" s="94"/>
      <c r="D751" s="94"/>
      <c r="E751" s="94"/>
      <c r="F751" t="s">
        <v>592</v>
      </c>
      <c r="G751" t="s">
        <v>593</v>
      </c>
      <c r="H751" t="s">
        <v>441</v>
      </c>
      <c r="I751" t="s">
        <v>443</v>
      </c>
      <c r="J751" s="728"/>
    </row>
    <row r="752" spans="1:10" x14ac:dyDescent="0.2">
      <c r="A752" t="s">
        <v>741</v>
      </c>
      <c r="B752" t="s">
        <v>742</v>
      </c>
      <c r="C752" s="94"/>
      <c r="D752" s="94"/>
      <c r="E752" s="94"/>
      <c r="F752" t="s">
        <v>2963</v>
      </c>
      <c r="G752" t="s">
        <v>2964</v>
      </c>
      <c r="H752" t="s">
        <v>711</v>
      </c>
      <c r="I752" t="s">
        <v>719</v>
      </c>
      <c r="J752" s="728"/>
    </row>
    <row r="753" spans="1:10" x14ac:dyDescent="0.2">
      <c r="A753" t="s">
        <v>826</v>
      </c>
      <c r="B753" t="s">
        <v>827</v>
      </c>
      <c r="C753" s="94"/>
      <c r="D753" s="94"/>
      <c r="E753" s="94"/>
      <c r="F753" t="s">
        <v>779</v>
      </c>
      <c r="G753" t="s">
        <v>780</v>
      </c>
      <c r="H753" t="s">
        <v>711</v>
      </c>
      <c r="I753" t="s">
        <v>715</v>
      </c>
      <c r="J753" s="728"/>
    </row>
    <row r="754" spans="1:10" x14ac:dyDescent="0.2">
      <c r="A754" t="s">
        <v>828</v>
      </c>
      <c r="B754" t="s">
        <v>829</v>
      </c>
      <c r="C754" s="94"/>
      <c r="D754" s="94"/>
      <c r="E754" s="94"/>
      <c r="F754" t="s">
        <v>820</v>
      </c>
      <c r="G754" t="s">
        <v>821</v>
      </c>
      <c r="H754" t="s">
        <v>711</v>
      </c>
      <c r="I754" t="s">
        <v>715</v>
      </c>
      <c r="J754" s="728"/>
    </row>
    <row r="755" spans="1:10" x14ac:dyDescent="0.2">
      <c r="A755" t="s">
        <v>2965</v>
      </c>
      <c r="B755" t="s">
        <v>2966</v>
      </c>
      <c r="C755" s="94"/>
      <c r="D755" s="94"/>
      <c r="E755" s="94"/>
      <c r="F755" t="s">
        <v>741</v>
      </c>
      <c r="G755" t="s">
        <v>742</v>
      </c>
      <c r="H755" t="s">
        <v>711</v>
      </c>
      <c r="I755" t="s">
        <v>719</v>
      </c>
      <c r="J755" s="728"/>
    </row>
    <row r="756" spans="1:10" x14ac:dyDescent="0.2">
      <c r="A756" t="s">
        <v>353</v>
      </c>
      <c r="B756" t="s">
        <v>354</v>
      </c>
      <c r="C756" s="94"/>
      <c r="D756" s="94"/>
      <c r="E756" s="94"/>
      <c r="F756" t="s">
        <v>826</v>
      </c>
      <c r="G756" t="s">
        <v>827</v>
      </c>
      <c r="H756" t="s">
        <v>711</v>
      </c>
      <c r="I756" t="s">
        <v>715</v>
      </c>
      <c r="J756" s="728"/>
    </row>
    <row r="757" spans="1:10" x14ac:dyDescent="0.2">
      <c r="A757" t="s">
        <v>357</v>
      </c>
      <c r="B757" t="s">
        <v>358</v>
      </c>
      <c r="C757" s="94"/>
      <c r="D757" s="94"/>
      <c r="E757" s="94"/>
      <c r="F757" t="s">
        <v>828</v>
      </c>
      <c r="G757" t="s">
        <v>829</v>
      </c>
      <c r="H757" t="s">
        <v>711</v>
      </c>
      <c r="I757" t="s">
        <v>287</v>
      </c>
      <c r="J757" s="728"/>
    </row>
    <row r="758" spans="1:10" x14ac:dyDescent="0.2">
      <c r="A758" t="s">
        <v>355</v>
      </c>
      <c r="B758" t="s">
        <v>356</v>
      </c>
      <c r="C758" s="94"/>
      <c r="D758" s="94"/>
      <c r="E758" s="94"/>
      <c r="F758" t="s">
        <v>2965</v>
      </c>
      <c r="G758" t="s">
        <v>2966</v>
      </c>
      <c r="H758" t="s">
        <v>711</v>
      </c>
      <c r="I758" t="s">
        <v>715</v>
      </c>
      <c r="J758" s="728"/>
    </row>
    <row r="759" spans="1:10" x14ac:dyDescent="0.2">
      <c r="A759" t="s">
        <v>359</v>
      </c>
      <c r="B759" t="s">
        <v>360</v>
      </c>
      <c r="C759" s="94"/>
      <c r="D759" s="94"/>
      <c r="E759" s="94"/>
      <c r="F759" t="s">
        <v>353</v>
      </c>
      <c r="G759" t="s">
        <v>354</v>
      </c>
      <c r="H759" t="s">
        <v>244</v>
      </c>
      <c r="I759" t="s">
        <v>245</v>
      </c>
      <c r="J759" s="728"/>
    </row>
    <row r="760" spans="1:10" x14ac:dyDescent="0.2">
      <c r="A760" t="s">
        <v>2967</v>
      </c>
      <c r="B760" t="s">
        <v>1870</v>
      </c>
      <c r="C760" s="94"/>
      <c r="D760" s="94"/>
      <c r="E760" s="94"/>
      <c r="F760" t="s">
        <v>357</v>
      </c>
      <c r="G760" t="s">
        <v>358</v>
      </c>
      <c r="H760" t="s">
        <v>244</v>
      </c>
      <c r="I760" t="s">
        <v>262</v>
      </c>
      <c r="J760" s="728"/>
    </row>
    <row r="761" spans="1:10" x14ac:dyDescent="0.2">
      <c r="A761" t="s">
        <v>3293</v>
      </c>
      <c r="B761" t="s">
        <v>3294</v>
      </c>
      <c r="C761" s="94"/>
      <c r="D761" s="94"/>
      <c r="E761" s="94"/>
      <c r="F761" t="s">
        <v>355</v>
      </c>
      <c r="G761" t="s">
        <v>356</v>
      </c>
      <c r="H761" t="s">
        <v>244</v>
      </c>
      <c r="I761" t="s">
        <v>262</v>
      </c>
      <c r="J761" s="728"/>
    </row>
    <row r="762" spans="1:10" x14ac:dyDescent="0.2">
      <c r="A762" t="s">
        <v>987</v>
      </c>
      <c r="B762" t="s">
        <v>988</v>
      </c>
      <c r="C762" s="94"/>
      <c r="D762" s="94"/>
      <c r="E762" s="94"/>
      <c r="F762" t="s">
        <v>359</v>
      </c>
      <c r="G762" t="s">
        <v>360</v>
      </c>
      <c r="H762" t="s">
        <v>244</v>
      </c>
      <c r="I762" t="s">
        <v>257</v>
      </c>
      <c r="J762" s="728"/>
    </row>
    <row r="763" spans="1:10" x14ac:dyDescent="0.2">
      <c r="A763" t="s">
        <v>1871</v>
      </c>
      <c r="B763" t="s">
        <v>1872</v>
      </c>
      <c r="C763" s="94"/>
      <c r="D763" s="94"/>
      <c r="E763" s="94"/>
      <c r="F763" t="s">
        <v>2967</v>
      </c>
      <c r="G763" t="s">
        <v>1870</v>
      </c>
      <c r="H763" t="s">
        <v>1718</v>
      </c>
      <c r="I763" t="s">
        <v>1728</v>
      </c>
      <c r="J763" s="728"/>
    </row>
    <row r="764" spans="1:10" x14ac:dyDescent="0.2">
      <c r="A764" t="s">
        <v>2097</v>
      </c>
      <c r="B764" t="s">
        <v>2098</v>
      </c>
      <c r="C764" s="94"/>
      <c r="D764" s="94"/>
      <c r="E764" s="94"/>
      <c r="F764" t="s">
        <v>987</v>
      </c>
      <c r="G764" t="s">
        <v>988</v>
      </c>
      <c r="H764" t="s">
        <v>95</v>
      </c>
      <c r="I764" t="s">
        <v>436</v>
      </c>
      <c r="J764" s="728"/>
    </row>
    <row r="765" spans="1:10" x14ac:dyDescent="0.2">
      <c r="A765" t="s">
        <v>1581</v>
      </c>
      <c r="B765" t="s">
        <v>1582</v>
      </c>
      <c r="C765" s="94"/>
      <c r="D765" s="94"/>
      <c r="E765" s="94"/>
      <c r="F765" t="s">
        <v>1871</v>
      </c>
      <c r="G765" t="s">
        <v>1872</v>
      </c>
      <c r="H765" t="s">
        <v>1718</v>
      </c>
      <c r="I765" t="s">
        <v>944</v>
      </c>
      <c r="J765" s="728"/>
    </row>
    <row r="766" spans="1:10" x14ac:dyDescent="0.2">
      <c r="A766" t="s">
        <v>1233</v>
      </c>
      <c r="B766" t="s">
        <v>1234</v>
      </c>
      <c r="C766" s="94"/>
      <c r="D766" s="94"/>
      <c r="E766" s="94"/>
      <c r="F766" t="s">
        <v>2097</v>
      </c>
      <c r="G766" t="s">
        <v>2098</v>
      </c>
      <c r="H766" t="s">
        <v>1964</v>
      </c>
      <c r="I766" t="s">
        <v>1966</v>
      </c>
      <c r="J766" s="728"/>
    </row>
    <row r="767" spans="1:10" x14ac:dyDescent="0.2">
      <c r="A767" t="s">
        <v>1583</v>
      </c>
      <c r="B767" t="s">
        <v>1584</v>
      </c>
      <c r="C767" s="94"/>
      <c r="D767" s="94"/>
      <c r="E767" s="94"/>
      <c r="F767" t="s">
        <v>1581</v>
      </c>
      <c r="G767" t="s">
        <v>1582</v>
      </c>
      <c r="H767" t="s">
        <v>1370</v>
      </c>
      <c r="I767" t="s">
        <v>1384</v>
      </c>
      <c r="J767" s="728"/>
    </row>
    <row r="768" spans="1:10" x14ac:dyDescent="0.2">
      <c r="A768" t="s">
        <v>1585</v>
      </c>
      <c r="B768" t="s">
        <v>1586</v>
      </c>
      <c r="C768" s="94"/>
      <c r="D768" s="94"/>
      <c r="E768" s="94"/>
      <c r="F768" t="s">
        <v>1233</v>
      </c>
      <c r="G768" t="s">
        <v>1234</v>
      </c>
      <c r="H768" t="s">
        <v>1081</v>
      </c>
      <c r="I768" t="s">
        <v>710</v>
      </c>
      <c r="J768" s="728"/>
    </row>
    <row r="769" spans="1:10" x14ac:dyDescent="0.2">
      <c r="A769" t="s">
        <v>2968</v>
      </c>
      <c r="B769" t="s">
        <v>2969</v>
      </c>
      <c r="C769" s="94"/>
      <c r="D769" s="94"/>
      <c r="E769" s="94"/>
      <c r="F769" t="s">
        <v>1583</v>
      </c>
      <c r="G769" t="s">
        <v>1584</v>
      </c>
      <c r="H769" t="s">
        <v>1370</v>
      </c>
      <c r="I769" t="s">
        <v>1381</v>
      </c>
      <c r="J769" s="728"/>
    </row>
    <row r="770" spans="1:10" x14ac:dyDescent="0.2">
      <c r="A770" t="s">
        <v>1873</v>
      </c>
      <c r="B770" t="s">
        <v>1874</v>
      </c>
      <c r="C770" s="94"/>
      <c r="D770" s="94"/>
      <c r="E770" s="94"/>
      <c r="F770" t="s">
        <v>1585</v>
      </c>
      <c r="G770" t="s">
        <v>1586</v>
      </c>
      <c r="H770" t="s">
        <v>1370</v>
      </c>
      <c r="I770" t="s">
        <v>728</v>
      </c>
      <c r="J770" s="728"/>
    </row>
    <row r="771" spans="1:10" x14ac:dyDescent="0.2">
      <c r="A771" t="s">
        <v>2099</v>
      </c>
      <c r="B771" t="s">
        <v>2100</v>
      </c>
      <c r="C771" s="94"/>
      <c r="D771" s="94"/>
      <c r="E771" s="94"/>
      <c r="F771" t="s">
        <v>2968</v>
      </c>
      <c r="G771" t="s">
        <v>2969</v>
      </c>
      <c r="H771" t="s">
        <v>2241</v>
      </c>
      <c r="I771" t="s">
        <v>2250</v>
      </c>
      <c r="J771" s="728"/>
    </row>
    <row r="772" spans="1:10" x14ac:dyDescent="0.2">
      <c r="A772" t="s">
        <v>594</v>
      </c>
      <c r="B772" t="s">
        <v>595</v>
      </c>
      <c r="C772" s="94"/>
      <c r="D772" s="94"/>
      <c r="E772" s="94"/>
      <c r="F772" t="s">
        <v>1873</v>
      </c>
      <c r="G772" t="s">
        <v>1874</v>
      </c>
      <c r="H772" t="s">
        <v>1718</v>
      </c>
      <c r="I772" t="s">
        <v>719</v>
      </c>
      <c r="J772" s="728"/>
    </row>
    <row r="773" spans="1:10" x14ac:dyDescent="0.2">
      <c r="A773" t="s">
        <v>2970</v>
      </c>
      <c r="B773" t="s">
        <v>2971</v>
      </c>
      <c r="C773" s="94"/>
      <c r="D773" s="94"/>
      <c r="E773" s="94"/>
      <c r="F773" t="s">
        <v>2099</v>
      </c>
      <c r="G773" t="s">
        <v>2100</v>
      </c>
      <c r="H773" t="s">
        <v>1964</v>
      </c>
      <c r="I773" t="s">
        <v>1989</v>
      </c>
      <c r="J773" s="728"/>
    </row>
    <row r="774" spans="1:10" x14ac:dyDescent="0.2">
      <c r="A774" t="s">
        <v>2972</v>
      </c>
      <c r="B774" t="s">
        <v>1244</v>
      </c>
      <c r="C774" s="94"/>
      <c r="D774" s="94"/>
      <c r="E774" s="94"/>
      <c r="F774" t="s">
        <v>594</v>
      </c>
      <c r="G774" t="s">
        <v>595</v>
      </c>
      <c r="H774" t="s">
        <v>441</v>
      </c>
      <c r="I774" t="s">
        <v>311</v>
      </c>
      <c r="J774" s="728"/>
    </row>
    <row r="775" spans="1:10" x14ac:dyDescent="0.2">
      <c r="A775" t="s">
        <v>2973</v>
      </c>
      <c r="B775" t="s">
        <v>1235</v>
      </c>
      <c r="C775" s="94"/>
      <c r="D775" s="94"/>
      <c r="E775" s="94"/>
      <c r="F775" t="s">
        <v>2970</v>
      </c>
      <c r="G775" t="s">
        <v>2971</v>
      </c>
      <c r="H775" t="s">
        <v>1081</v>
      </c>
      <c r="I775" t="s">
        <v>1082</v>
      </c>
      <c r="J775" s="728"/>
    </row>
    <row r="776" spans="1:10" x14ac:dyDescent="0.2">
      <c r="A776" t="s">
        <v>1236</v>
      </c>
      <c r="B776" t="s">
        <v>1237</v>
      </c>
      <c r="C776" s="94"/>
      <c r="D776" s="94"/>
      <c r="E776" s="94"/>
      <c r="F776" t="s">
        <v>2972</v>
      </c>
      <c r="G776" t="s">
        <v>1244</v>
      </c>
      <c r="H776" t="s">
        <v>1081</v>
      </c>
      <c r="I776" t="s">
        <v>1082</v>
      </c>
      <c r="J776" s="728"/>
    </row>
    <row r="777" spans="1:10" x14ac:dyDescent="0.2">
      <c r="A777" t="s">
        <v>361</v>
      </c>
      <c r="B777" t="s">
        <v>362</v>
      </c>
      <c r="C777" s="94"/>
      <c r="D777" s="94"/>
      <c r="E777" s="94"/>
      <c r="F777" t="s">
        <v>2973</v>
      </c>
      <c r="G777" t="s">
        <v>1235</v>
      </c>
      <c r="H777" t="s">
        <v>1081</v>
      </c>
      <c r="I777" t="s">
        <v>1082</v>
      </c>
      <c r="J777" s="728"/>
    </row>
    <row r="778" spans="1:10" x14ac:dyDescent="0.2">
      <c r="A778" t="s">
        <v>1238</v>
      </c>
      <c r="B778" t="s">
        <v>1239</v>
      </c>
      <c r="C778" s="94"/>
      <c r="D778" s="94"/>
      <c r="E778" s="94"/>
      <c r="F778" t="s">
        <v>1236</v>
      </c>
      <c r="G778" t="s">
        <v>1237</v>
      </c>
      <c r="H778" t="s">
        <v>1081</v>
      </c>
      <c r="I778" t="s">
        <v>1082</v>
      </c>
      <c r="J778" s="728"/>
    </row>
    <row r="779" spans="1:10" x14ac:dyDescent="0.2">
      <c r="A779" t="s">
        <v>1875</v>
      </c>
      <c r="B779" t="s">
        <v>1876</v>
      </c>
      <c r="C779" s="94"/>
      <c r="D779" s="94"/>
      <c r="E779" s="94"/>
      <c r="F779" t="s">
        <v>361</v>
      </c>
      <c r="G779" t="s">
        <v>362</v>
      </c>
      <c r="H779" t="s">
        <v>244</v>
      </c>
      <c r="I779" t="s">
        <v>248</v>
      </c>
      <c r="J779" s="728"/>
    </row>
    <row r="780" spans="1:10" x14ac:dyDescent="0.2">
      <c r="A780" t="s">
        <v>989</v>
      </c>
      <c r="B780" t="s">
        <v>990</v>
      </c>
      <c r="C780" s="94"/>
      <c r="D780" s="94"/>
      <c r="E780" s="94"/>
      <c r="F780" t="s">
        <v>1238</v>
      </c>
      <c r="G780" t="s">
        <v>1239</v>
      </c>
      <c r="H780" t="s">
        <v>1081</v>
      </c>
      <c r="I780" t="s">
        <v>1082</v>
      </c>
      <c r="J780" s="728"/>
    </row>
    <row r="781" spans="1:10" x14ac:dyDescent="0.2">
      <c r="A781" t="s">
        <v>364</v>
      </c>
      <c r="B781" t="s">
        <v>365</v>
      </c>
      <c r="C781" s="94"/>
      <c r="D781" s="94"/>
      <c r="E781" s="94"/>
      <c r="F781" t="s">
        <v>1875</v>
      </c>
      <c r="G781" t="s">
        <v>1876</v>
      </c>
      <c r="H781" t="s">
        <v>1718</v>
      </c>
      <c r="I781" t="s">
        <v>1751</v>
      </c>
      <c r="J781" s="728"/>
    </row>
    <row r="782" spans="1:10" x14ac:dyDescent="0.2">
      <c r="A782" t="s">
        <v>2974</v>
      </c>
      <c r="B782" t="s">
        <v>363</v>
      </c>
      <c r="C782" s="94"/>
      <c r="D782" s="94"/>
      <c r="E782" s="94"/>
      <c r="F782" t="s">
        <v>989</v>
      </c>
      <c r="G782" t="s">
        <v>990</v>
      </c>
      <c r="H782" t="s">
        <v>95</v>
      </c>
      <c r="I782" t="s">
        <v>436</v>
      </c>
      <c r="J782" s="728"/>
    </row>
    <row r="783" spans="1:10" x14ac:dyDescent="0.2">
      <c r="A783" t="s">
        <v>2101</v>
      </c>
      <c r="B783" t="s">
        <v>2102</v>
      </c>
      <c r="C783" s="94"/>
      <c r="D783" s="94"/>
      <c r="E783" s="94"/>
      <c r="F783" t="s">
        <v>364</v>
      </c>
      <c r="G783" t="s">
        <v>365</v>
      </c>
      <c r="H783" t="s">
        <v>244</v>
      </c>
      <c r="I783" t="s">
        <v>262</v>
      </c>
      <c r="J783" s="728"/>
    </row>
    <row r="784" spans="1:10" x14ac:dyDescent="0.2">
      <c r="A784" t="s">
        <v>2103</v>
      </c>
      <c r="B784" t="s">
        <v>2104</v>
      </c>
      <c r="C784" s="94"/>
      <c r="D784" s="94"/>
      <c r="E784" s="94"/>
      <c r="F784" t="s">
        <v>2974</v>
      </c>
      <c r="G784" t="s">
        <v>363</v>
      </c>
      <c r="H784" t="s">
        <v>244</v>
      </c>
      <c r="I784" t="s">
        <v>262</v>
      </c>
      <c r="J784" s="728"/>
    </row>
    <row r="785" spans="1:10" x14ac:dyDescent="0.2">
      <c r="A785" t="s">
        <v>1240</v>
      </c>
      <c r="B785" t="s">
        <v>1241</v>
      </c>
      <c r="C785" s="94"/>
      <c r="D785" s="94"/>
      <c r="E785" s="94"/>
      <c r="F785" t="s">
        <v>2101</v>
      </c>
      <c r="G785" t="s">
        <v>2102</v>
      </c>
      <c r="H785" t="s">
        <v>1964</v>
      </c>
      <c r="I785" t="s">
        <v>1989</v>
      </c>
      <c r="J785" s="728"/>
    </row>
    <row r="786" spans="1:10" x14ac:dyDescent="0.2">
      <c r="A786" t="s">
        <v>1242</v>
      </c>
      <c r="B786" t="s">
        <v>1243</v>
      </c>
      <c r="C786" s="94"/>
      <c r="D786" s="94"/>
      <c r="E786" s="94"/>
      <c r="F786" t="s">
        <v>2103</v>
      </c>
      <c r="G786" t="s">
        <v>2104</v>
      </c>
      <c r="H786" t="s">
        <v>1964</v>
      </c>
      <c r="I786" t="s">
        <v>1989</v>
      </c>
      <c r="J786" s="728"/>
    </row>
    <row r="787" spans="1:10" x14ac:dyDescent="0.2">
      <c r="A787" t="s">
        <v>366</v>
      </c>
      <c r="B787" t="s">
        <v>367</v>
      </c>
      <c r="C787" s="94"/>
      <c r="D787" s="94"/>
      <c r="E787" s="94"/>
      <c r="F787" t="s">
        <v>1240</v>
      </c>
      <c r="G787" t="s">
        <v>1241</v>
      </c>
      <c r="H787" t="s">
        <v>1081</v>
      </c>
      <c r="I787" t="s">
        <v>710</v>
      </c>
      <c r="J787" s="728"/>
    </row>
    <row r="788" spans="1:10" x14ac:dyDescent="0.2">
      <c r="A788" t="s">
        <v>368</v>
      </c>
      <c r="B788" t="s">
        <v>369</v>
      </c>
      <c r="C788" s="94"/>
      <c r="D788" s="94"/>
      <c r="E788" s="94"/>
      <c r="F788" t="s">
        <v>1242</v>
      </c>
      <c r="G788" t="s">
        <v>1243</v>
      </c>
      <c r="H788" t="s">
        <v>1081</v>
      </c>
      <c r="I788" t="s">
        <v>709</v>
      </c>
      <c r="J788" s="728"/>
    </row>
    <row r="789" spans="1:10" x14ac:dyDescent="0.2">
      <c r="A789" t="s">
        <v>1587</v>
      </c>
      <c r="B789" t="s">
        <v>1588</v>
      </c>
      <c r="C789" s="94"/>
      <c r="D789" s="94"/>
      <c r="E789" s="94"/>
      <c r="F789" t="s">
        <v>366</v>
      </c>
      <c r="G789" t="s">
        <v>367</v>
      </c>
      <c r="H789" t="s">
        <v>244</v>
      </c>
      <c r="I789" t="s">
        <v>245</v>
      </c>
      <c r="J789" s="728"/>
    </row>
    <row r="790" spans="1:10" x14ac:dyDescent="0.2">
      <c r="A790" t="s">
        <v>1589</v>
      </c>
      <c r="B790" t="s">
        <v>1590</v>
      </c>
      <c r="C790" s="94"/>
      <c r="D790" s="94"/>
      <c r="E790" s="94"/>
      <c r="F790" t="s">
        <v>368</v>
      </c>
      <c r="G790" t="s">
        <v>369</v>
      </c>
      <c r="H790" t="s">
        <v>244</v>
      </c>
      <c r="I790" t="s">
        <v>245</v>
      </c>
      <c r="J790" s="728"/>
    </row>
    <row r="791" spans="1:10" x14ac:dyDescent="0.2">
      <c r="A791" t="s">
        <v>2105</v>
      </c>
      <c r="B791" t="s">
        <v>2106</v>
      </c>
      <c r="C791" s="94"/>
      <c r="D791" s="94"/>
      <c r="E791" s="94"/>
      <c r="F791" t="s">
        <v>1587</v>
      </c>
      <c r="G791" t="s">
        <v>1588</v>
      </c>
      <c r="H791" t="s">
        <v>1370</v>
      </c>
      <c r="I791" t="s">
        <v>1374</v>
      </c>
      <c r="J791" s="728"/>
    </row>
    <row r="792" spans="1:10" x14ac:dyDescent="0.2">
      <c r="A792" t="s">
        <v>370</v>
      </c>
      <c r="B792" t="s">
        <v>371</v>
      </c>
      <c r="C792" s="94"/>
      <c r="D792" s="94"/>
      <c r="E792" s="94"/>
      <c r="F792" t="s">
        <v>1589</v>
      </c>
      <c r="G792" t="s">
        <v>1590</v>
      </c>
      <c r="H792" t="s">
        <v>1370</v>
      </c>
      <c r="I792" t="s">
        <v>728</v>
      </c>
      <c r="J792" s="728"/>
    </row>
    <row r="793" spans="1:10" x14ac:dyDescent="0.2">
      <c r="A793" t="s">
        <v>2975</v>
      </c>
      <c r="B793" t="s">
        <v>2976</v>
      </c>
      <c r="C793" s="94"/>
      <c r="D793" s="94"/>
      <c r="E793" s="94"/>
      <c r="F793" t="s">
        <v>2105</v>
      </c>
      <c r="G793" t="s">
        <v>2106</v>
      </c>
      <c r="H793" t="s">
        <v>1964</v>
      </c>
      <c r="I793" t="s">
        <v>1989</v>
      </c>
      <c r="J793" s="728"/>
    </row>
    <row r="794" spans="1:10" x14ac:dyDescent="0.2">
      <c r="A794" t="s">
        <v>2444</v>
      </c>
      <c r="B794" t="s">
        <v>2445</v>
      </c>
      <c r="C794" s="94"/>
      <c r="D794" s="94"/>
      <c r="E794" s="94"/>
      <c r="F794" t="s">
        <v>370</v>
      </c>
      <c r="G794" t="s">
        <v>371</v>
      </c>
      <c r="H794" t="s">
        <v>244</v>
      </c>
      <c r="I794" t="s">
        <v>262</v>
      </c>
      <c r="J794" s="728"/>
    </row>
    <row r="795" spans="1:10" x14ac:dyDescent="0.2">
      <c r="A795" t="s">
        <v>2645</v>
      </c>
      <c r="B795" t="s">
        <v>2646</v>
      </c>
      <c r="C795" s="94"/>
      <c r="D795" s="94"/>
      <c r="E795" s="94"/>
      <c r="F795" t="s">
        <v>2975</v>
      </c>
      <c r="G795" t="s">
        <v>2976</v>
      </c>
      <c r="H795" t="s">
        <v>2241</v>
      </c>
      <c r="I795" t="s">
        <v>2272</v>
      </c>
      <c r="J795" s="728"/>
    </row>
    <row r="796" spans="1:10" x14ac:dyDescent="0.2">
      <c r="A796" t="s">
        <v>832</v>
      </c>
      <c r="B796" t="s">
        <v>833</v>
      </c>
      <c r="C796" s="94"/>
      <c r="D796" s="94"/>
      <c r="E796" s="94"/>
      <c r="F796" t="s">
        <v>2444</v>
      </c>
      <c r="G796" t="s">
        <v>2445</v>
      </c>
      <c r="H796" t="s">
        <v>2241</v>
      </c>
      <c r="I796" t="s">
        <v>2250</v>
      </c>
      <c r="J796" s="728"/>
    </row>
    <row r="797" spans="1:10" x14ac:dyDescent="0.2">
      <c r="A797" t="s">
        <v>834</v>
      </c>
      <c r="B797" t="s">
        <v>835</v>
      </c>
      <c r="C797" s="94"/>
      <c r="D797" s="94"/>
      <c r="E797" s="94"/>
      <c r="F797" t="s">
        <v>2645</v>
      </c>
      <c r="G797" t="s">
        <v>2646</v>
      </c>
      <c r="H797" t="s">
        <v>2566</v>
      </c>
      <c r="I797" t="s">
        <v>2570</v>
      </c>
      <c r="J797" s="728"/>
    </row>
    <row r="798" spans="1:10" x14ac:dyDescent="0.2">
      <c r="A798" t="s">
        <v>836</v>
      </c>
      <c r="B798" t="s">
        <v>837</v>
      </c>
      <c r="C798" s="94"/>
      <c r="D798" s="94"/>
      <c r="E798" s="94"/>
      <c r="F798" t="s">
        <v>832</v>
      </c>
      <c r="G798" t="s">
        <v>833</v>
      </c>
      <c r="H798" t="s">
        <v>711</v>
      </c>
      <c r="I798" t="s">
        <v>712</v>
      </c>
      <c r="J798" s="728"/>
    </row>
    <row r="799" spans="1:10" x14ac:dyDescent="0.2">
      <c r="A799" t="s">
        <v>2977</v>
      </c>
      <c r="B799" t="s">
        <v>1591</v>
      </c>
      <c r="C799" s="94"/>
      <c r="D799" s="94"/>
      <c r="E799" s="94"/>
      <c r="F799" t="s">
        <v>830</v>
      </c>
      <c r="G799" t="s">
        <v>831</v>
      </c>
      <c r="H799" t="s">
        <v>711</v>
      </c>
      <c r="I799" t="s">
        <v>712</v>
      </c>
      <c r="J799" s="728"/>
    </row>
    <row r="800" spans="1:10" x14ac:dyDescent="0.2">
      <c r="A800" t="s">
        <v>596</v>
      </c>
      <c r="B800" t="s">
        <v>597</v>
      </c>
      <c r="C800" s="94"/>
      <c r="D800" s="94"/>
      <c r="E800" s="94"/>
      <c r="F800" t="s">
        <v>834</v>
      </c>
      <c r="G800" t="s">
        <v>835</v>
      </c>
      <c r="H800" t="s">
        <v>711</v>
      </c>
      <c r="I800" t="s">
        <v>712</v>
      </c>
      <c r="J800" s="728"/>
    </row>
    <row r="801" spans="1:10" x14ac:dyDescent="0.2">
      <c r="A801" t="s">
        <v>838</v>
      </c>
      <c r="B801" t="s">
        <v>715</v>
      </c>
      <c r="C801" s="94"/>
      <c r="D801" s="94"/>
      <c r="E801" s="94"/>
      <c r="F801" t="s">
        <v>836</v>
      </c>
      <c r="G801" t="s">
        <v>837</v>
      </c>
      <c r="H801" t="s">
        <v>711</v>
      </c>
      <c r="I801" t="s">
        <v>715</v>
      </c>
      <c r="J801" s="728"/>
    </row>
    <row r="802" spans="1:10" x14ac:dyDescent="0.2">
      <c r="A802" t="s">
        <v>1592</v>
      </c>
      <c r="B802" t="s">
        <v>1593</v>
      </c>
      <c r="C802" s="94"/>
      <c r="D802" s="94"/>
      <c r="E802" s="94"/>
      <c r="F802" t="s">
        <v>2977</v>
      </c>
      <c r="G802" t="s">
        <v>1591</v>
      </c>
      <c r="H802" t="s">
        <v>1370</v>
      </c>
      <c r="I802" t="s">
        <v>1371</v>
      </c>
      <c r="J802" s="728"/>
    </row>
    <row r="803" spans="1:10" x14ac:dyDescent="0.2">
      <c r="A803" t="s">
        <v>2446</v>
      </c>
      <c r="B803" t="s">
        <v>2447</v>
      </c>
      <c r="C803" s="94"/>
      <c r="D803" s="94"/>
      <c r="E803" s="94"/>
      <c r="F803" t="s">
        <v>596</v>
      </c>
      <c r="G803" t="s">
        <v>597</v>
      </c>
      <c r="H803" t="s">
        <v>441</v>
      </c>
      <c r="I803" t="s">
        <v>443</v>
      </c>
      <c r="J803" s="728"/>
    </row>
    <row r="804" spans="1:10" x14ac:dyDescent="0.2">
      <c r="A804" t="s">
        <v>1878</v>
      </c>
      <c r="B804" t="s">
        <v>1879</v>
      </c>
      <c r="C804" s="94"/>
      <c r="D804" s="94"/>
      <c r="E804" s="94"/>
      <c r="F804" t="s">
        <v>838</v>
      </c>
      <c r="G804" t="s">
        <v>715</v>
      </c>
      <c r="H804" t="s">
        <v>711</v>
      </c>
      <c r="I804" t="s">
        <v>715</v>
      </c>
      <c r="J804" s="728"/>
    </row>
    <row r="805" spans="1:10" x14ac:dyDescent="0.2">
      <c r="A805" t="s">
        <v>2647</v>
      </c>
      <c r="B805" t="s">
        <v>2648</v>
      </c>
      <c r="C805" s="94"/>
      <c r="D805" s="94"/>
      <c r="E805" s="94"/>
      <c r="F805" t="s">
        <v>1592</v>
      </c>
      <c r="G805" t="s">
        <v>1593</v>
      </c>
      <c r="H805" t="s">
        <v>1370</v>
      </c>
      <c r="I805" t="s">
        <v>1371</v>
      </c>
      <c r="J805" s="728"/>
    </row>
    <row r="806" spans="1:10" x14ac:dyDescent="0.2">
      <c r="A806" t="s">
        <v>2107</v>
      </c>
      <c r="B806" t="s">
        <v>2108</v>
      </c>
      <c r="C806" s="94"/>
      <c r="D806" s="94"/>
      <c r="E806" s="94"/>
      <c r="F806" t="s">
        <v>2446</v>
      </c>
      <c r="G806" t="s">
        <v>2447</v>
      </c>
      <c r="H806" t="s">
        <v>2241</v>
      </c>
      <c r="I806" t="s">
        <v>2242</v>
      </c>
      <c r="J806" s="728"/>
    </row>
    <row r="807" spans="1:10" x14ac:dyDescent="0.2">
      <c r="A807" t="s">
        <v>2448</v>
      </c>
      <c r="B807" t="s">
        <v>2449</v>
      </c>
      <c r="C807" s="94"/>
      <c r="D807" s="94"/>
      <c r="E807" s="94"/>
      <c r="F807" t="s">
        <v>1878</v>
      </c>
      <c r="G807" t="s">
        <v>1879</v>
      </c>
      <c r="H807" t="s">
        <v>1718</v>
      </c>
      <c r="I807" t="s">
        <v>1728</v>
      </c>
      <c r="J807" s="728"/>
    </row>
    <row r="808" spans="1:10" x14ac:dyDescent="0.2">
      <c r="A808" t="s">
        <v>2109</v>
      </c>
      <c r="B808" t="s">
        <v>2110</v>
      </c>
      <c r="C808" s="94"/>
      <c r="D808" s="94"/>
      <c r="E808" s="94"/>
      <c r="F808" t="s">
        <v>2647</v>
      </c>
      <c r="G808" t="s">
        <v>2648</v>
      </c>
      <c r="H808" t="s">
        <v>2566</v>
      </c>
      <c r="I808" t="s">
        <v>2567</v>
      </c>
      <c r="J808" s="728"/>
    </row>
    <row r="809" spans="1:10" x14ac:dyDescent="0.2">
      <c r="A809" t="s">
        <v>598</v>
      </c>
      <c r="B809" t="s">
        <v>599</v>
      </c>
      <c r="C809" s="94"/>
      <c r="D809" s="94"/>
      <c r="E809" s="94"/>
      <c r="F809" t="s">
        <v>2107</v>
      </c>
      <c r="G809" t="s">
        <v>2108</v>
      </c>
      <c r="H809" t="s">
        <v>1964</v>
      </c>
      <c r="I809" t="s">
        <v>708</v>
      </c>
      <c r="J809" s="728"/>
    </row>
    <row r="810" spans="1:10" x14ac:dyDescent="0.2">
      <c r="A810" t="s">
        <v>1880</v>
      </c>
      <c r="B810" t="s">
        <v>1881</v>
      </c>
      <c r="C810" s="94"/>
      <c r="D810" s="94"/>
      <c r="E810" s="94"/>
      <c r="F810" t="s">
        <v>2448</v>
      </c>
      <c r="G810" t="s">
        <v>2449</v>
      </c>
      <c r="H810" t="s">
        <v>2241</v>
      </c>
      <c r="I810" t="s">
        <v>2250</v>
      </c>
      <c r="J810" s="728"/>
    </row>
    <row r="811" spans="1:10" x14ac:dyDescent="0.2">
      <c r="A811" t="s">
        <v>2649</v>
      </c>
      <c r="B811" t="s">
        <v>2650</v>
      </c>
      <c r="C811" s="94"/>
      <c r="D811" s="94"/>
      <c r="E811" s="94"/>
      <c r="F811" t="s">
        <v>2109</v>
      </c>
      <c r="G811" t="s">
        <v>2110</v>
      </c>
      <c r="H811" t="s">
        <v>1964</v>
      </c>
      <c r="I811" t="s">
        <v>708</v>
      </c>
      <c r="J811" s="728"/>
    </row>
    <row r="812" spans="1:10" x14ac:dyDescent="0.2">
      <c r="A812" t="s">
        <v>2450</v>
      </c>
      <c r="B812" t="s">
        <v>2451</v>
      </c>
      <c r="C812" s="94"/>
      <c r="D812" s="94"/>
      <c r="E812" s="94"/>
      <c r="F812" t="s">
        <v>598</v>
      </c>
      <c r="G812" t="s">
        <v>599</v>
      </c>
      <c r="H812" t="s">
        <v>441</v>
      </c>
      <c r="I812" t="s">
        <v>311</v>
      </c>
      <c r="J812" s="728"/>
    </row>
    <row r="813" spans="1:10" x14ac:dyDescent="0.2">
      <c r="A813" t="s">
        <v>2651</v>
      </c>
      <c r="B813" t="s">
        <v>2652</v>
      </c>
      <c r="C813" s="94"/>
      <c r="D813" s="94"/>
      <c r="E813" s="94"/>
      <c r="F813" t="s">
        <v>1880</v>
      </c>
      <c r="G813" t="s">
        <v>1881</v>
      </c>
      <c r="H813" t="s">
        <v>1718</v>
      </c>
      <c r="I813" t="s">
        <v>944</v>
      </c>
      <c r="J813" s="728"/>
    </row>
    <row r="814" spans="1:10" x14ac:dyDescent="0.2">
      <c r="A814" t="s">
        <v>2452</v>
      </c>
      <c r="B814" t="s">
        <v>2453</v>
      </c>
      <c r="C814" s="94"/>
      <c r="D814" s="94"/>
      <c r="E814" s="94"/>
      <c r="F814" t="s">
        <v>2649</v>
      </c>
      <c r="G814" t="s">
        <v>2650</v>
      </c>
      <c r="H814" t="s">
        <v>2566</v>
      </c>
      <c r="I814" t="s">
        <v>2574</v>
      </c>
      <c r="J814" s="728"/>
    </row>
    <row r="815" spans="1:10" x14ac:dyDescent="0.2">
      <c r="A815" t="s">
        <v>600</v>
      </c>
      <c r="B815" t="s">
        <v>601</v>
      </c>
      <c r="C815" s="94"/>
      <c r="D815" s="94"/>
      <c r="E815" s="94"/>
      <c r="F815" t="s">
        <v>2450</v>
      </c>
      <c r="G815" t="s">
        <v>2451</v>
      </c>
      <c r="H815" t="s">
        <v>2241</v>
      </c>
      <c r="I815" t="s">
        <v>2272</v>
      </c>
      <c r="J815" s="728"/>
    </row>
    <row r="816" spans="1:10" x14ac:dyDescent="0.2">
      <c r="A816" t="s">
        <v>839</v>
      </c>
      <c r="B816" t="s">
        <v>840</v>
      </c>
      <c r="C816" s="94"/>
      <c r="D816" s="94"/>
      <c r="E816" s="94"/>
      <c r="F816" t="s">
        <v>2651</v>
      </c>
      <c r="G816" t="s">
        <v>2652</v>
      </c>
      <c r="H816" t="s">
        <v>2566</v>
      </c>
      <c r="I816" t="s">
        <v>2570</v>
      </c>
      <c r="J816" s="728"/>
    </row>
    <row r="817" spans="1:10" x14ac:dyDescent="0.2">
      <c r="A817" t="s">
        <v>2978</v>
      </c>
      <c r="B817" t="s">
        <v>602</v>
      </c>
      <c r="C817" s="94"/>
      <c r="D817" s="94"/>
      <c r="E817" s="94"/>
      <c r="F817" t="s">
        <v>2452</v>
      </c>
      <c r="G817" t="s">
        <v>2453</v>
      </c>
      <c r="H817" t="s">
        <v>2241</v>
      </c>
      <c r="I817" t="s">
        <v>2272</v>
      </c>
      <c r="J817" s="728"/>
    </row>
    <row r="818" spans="1:10" x14ac:dyDescent="0.2">
      <c r="A818" t="s">
        <v>603</v>
      </c>
      <c r="B818" t="s">
        <v>604</v>
      </c>
      <c r="C818" s="94"/>
      <c r="D818" s="94"/>
      <c r="E818" s="94"/>
      <c r="F818" t="s">
        <v>600</v>
      </c>
      <c r="G818" t="s">
        <v>601</v>
      </c>
      <c r="H818" t="s">
        <v>441</v>
      </c>
      <c r="I818" t="s">
        <v>443</v>
      </c>
      <c r="J818" s="728"/>
    </row>
    <row r="819" spans="1:10" x14ac:dyDescent="0.2">
      <c r="A819" t="s">
        <v>2454</v>
      </c>
      <c r="B819" t="s">
        <v>2455</v>
      </c>
      <c r="C819" s="94"/>
      <c r="D819" s="94"/>
      <c r="E819" s="94"/>
      <c r="F819" t="s">
        <v>839</v>
      </c>
      <c r="G819" t="s">
        <v>840</v>
      </c>
      <c r="H819" t="s">
        <v>711</v>
      </c>
      <c r="I819" t="s">
        <v>712</v>
      </c>
      <c r="J819" s="728"/>
    </row>
    <row r="820" spans="1:10" x14ac:dyDescent="0.2">
      <c r="A820" t="s">
        <v>2979</v>
      </c>
      <c r="B820" t="s">
        <v>2086</v>
      </c>
      <c r="C820" s="94"/>
      <c r="D820" s="94"/>
      <c r="E820" s="94"/>
      <c r="F820" t="s">
        <v>2978</v>
      </c>
      <c r="G820" t="s">
        <v>602</v>
      </c>
      <c r="H820" t="s">
        <v>441</v>
      </c>
      <c r="I820" t="s">
        <v>311</v>
      </c>
      <c r="J820" s="728"/>
    </row>
    <row r="821" spans="1:10" x14ac:dyDescent="0.2">
      <c r="A821" t="s">
        <v>2456</v>
      </c>
      <c r="B821" t="s">
        <v>2457</v>
      </c>
      <c r="C821" s="94"/>
      <c r="D821" s="94"/>
      <c r="E821" s="94"/>
      <c r="F821" t="s">
        <v>603</v>
      </c>
      <c r="G821" t="s">
        <v>604</v>
      </c>
      <c r="H821" t="s">
        <v>441</v>
      </c>
      <c r="I821" t="s">
        <v>443</v>
      </c>
      <c r="J821" s="728"/>
    </row>
    <row r="822" spans="1:10" x14ac:dyDescent="0.2">
      <c r="A822" t="s">
        <v>2460</v>
      </c>
      <c r="B822" t="s">
        <v>2461</v>
      </c>
      <c r="C822" s="94"/>
      <c r="D822" s="94"/>
      <c r="E822" s="94"/>
      <c r="F822" t="s">
        <v>2454</v>
      </c>
      <c r="G822" t="s">
        <v>2455</v>
      </c>
      <c r="H822" t="s">
        <v>2241</v>
      </c>
      <c r="I822" t="s">
        <v>2250</v>
      </c>
      <c r="J822" s="728"/>
    </row>
    <row r="823" spans="1:10" x14ac:dyDescent="0.2">
      <c r="A823" t="s">
        <v>2462</v>
      </c>
      <c r="B823" t="s">
        <v>2463</v>
      </c>
      <c r="C823" s="94"/>
      <c r="D823" s="94"/>
      <c r="E823" s="94"/>
      <c r="F823" t="s">
        <v>2979</v>
      </c>
      <c r="G823" t="s">
        <v>2086</v>
      </c>
      <c r="H823" t="s">
        <v>1964</v>
      </c>
      <c r="I823" t="s">
        <v>1971</v>
      </c>
      <c r="J823" s="728"/>
    </row>
    <row r="824" spans="1:10" x14ac:dyDescent="0.2">
      <c r="A824" t="s">
        <v>1245</v>
      </c>
      <c r="B824" t="s">
        <v>1246</v>
      </c>
      <c r="C824" s="94"/>
      <c r="D824" s="94"/>
      <c r="E824" s="94"/>
      <c r="F824" t="s">
        <v>2456</v>
      </c>
      <c r="G824" t="s">
        <v>2457</v>
      </c>
      <c r="H824" t="s">
        <v>2241</v>
      </c>
      <c r="I824" t="s">
        <v>2242</v>
      </c>
      <c r="J824" s="728"/>
    </row>
    <row r="825" spans="1:10" x14ac:dyDescent="0.2">
      <c r="A825" t="s">
        <v>3209</v>
      </c>
      <c r="B825" t="s">
        <v>3210</v>
      </c>
      <c r="C825" s="94"/>
      <c r="D825" s="94"/>
      <c r="E825" s="94"/>
      <c r="F825" t="s">
        <v>2460</v>
      </c>
      <c r="G825" t="s">
        <v>2461</v>
      </c>
      <c r="H825" t="s">
        <v>2241</v>
      </c>
      <c r="I825" t="s">
        <v>2245</v>
      </c>
      <c r="J825" s="728"/>
    </row>
    <row r="826" spans="1:10" x14ac:dyDescent="0.2">
      <c r="A826" t="s">
        <v>2653</v>
      </c>
      <c r="B826" t="s">
        <v>2654</v>
      </c>
      <c r="C826" s="94"/>
      <c r="D826" s="94"/>
      <c r="E826" s="94"/>
      <c r="F826" t="s">
        <v>2462</v>
      </c>
      <c r="G826" t="s">
        <v>2463</v>
      </c>
      <c r="H826" t="s">
        <v>2241</v>
      </c>
      <c r="I826" t="s">
        <v>2245</v>
      </c>
      <c r="J826" s="728"/>
    </row>
    <row r="827" spans="1:10" x14ac:dyDescent="0.2">
      <c r="A827" t="s">
        <v>373</v>
      </c>
      <c r="B827" t="s">
        <v>374</v>
      </c>
      <c r="C827" s="94"/>
      <c r="D827" s="94"/>
      <c r="E827" s="94"/>
      <c r="F827" t="s">
        <v>1245</v>
      </c>
      <c r="G827" t="s">
        <v>1246</v>
      </c>
      <c r="H827" t="s">
        <v>1081</v>
      </c>
      <c r="I827" t="s">
        <v>710</v>
      </c>
      <c r="J827" s="728"/>
    </row>
    <row r="828" spans="1:10" x14ac:dyDescent="0.2">
      <c r="A828" t="s">
        <v>341</v>
      </c>
      <c r="B828" t="s">
        <v>342</v>
      </c>
      <c r="C828" s="94"/>
      <c r="D828" s="94"/>
      <c r="E828" s="94"/>
      <c r="F828" t="s">
        <v>3209</v>
      </c>
      <c r="G828" t="s">
        <v>3210</v>
      </c>
      <c r="H828" t="s">
        <v>711</v>
      </c>
      <c r="I828" t="s">
        <v>715</v>
      </c>
      <c r="J828" s="728"/>
    </row>
    <row r="829" spans="1:10" x14ac:dyDescent="0.2">
      <c r="A829" t="s">
        <v>1247</v>
      </c>
      <c r="B829" t="s">
        <v>1248</v>
      </c>
      <c r="C829" s="94"/>
      <c r="D829" s="94"/>
      <c r="E829" s="94"/>
      <c r="F829" t="s">
        <v>2653</v>
      </c>
      <c r="G829" t="s">
        <v>2654</v>
      </c>
      <c r="H829" t="s">
        <v>2566</v>
      </c>
      <c r="I829" t="s">
        <v>2567</v>
      </c>
      <c r="J829" s="728"/>
    </row>
    <row r="830" spans="1:10" x14ac:dyDescent="0.2">
      <c r="A830" t="s">
        <v>609</v>
      </c>
      <c r="B830" t="s">
        <v>610</v>
      </c>
      <c r="C830" s="94"/>
      <c r="D830" s="94"/>
      <c r="E830" s="94"/>
      <c r="F830" t="s">
        <v>373</v>
      </c>
      <c r="G830" t="s">
        <v>374</v>
      </c>
      <c r="H830" t="s">
        <v>244</v>
      </c>
      <c r="I830" t="s">
        <v>280</v>
      </c>
      <c r="J830" s="728"/>
    </row>
    <row r="831" spans="1:10" x14ac:dyDescent="0.2">
      <c r="A831" t="s">
        <v>1594</v>
      </c>
      <c r="B831" t="s">
        <v>1595</v>
      </c>
      <c r="C831" s="94"/>
      <c r="D831" s="94"/>
      <c r="E831" s="94"/>
      <c r="F831" t="s">
        <v>341</v>
      </c>
      <c r="G831" t="s">
        <v>342</v>
      </c>
      <c r="H831" t="s">
        <v>244</v>
      </c>
      <c r="I831" t="s">
        <v>262</v>
      </c>
      <c r="J831" s="728"/>
    </row>
    <row r="832" spans="1:10" x14ac:dyDescent="0.2">
      <c r="A832" t="s">
        <v>375</v>
      </c>
      <c r="B832" t="s">
        <v>376</v>
      </c>
      <c r="C832" s="94"/>
      <c r="D832" s="94"/>
      <c r="E832" s="94"/>
      <c r="F832" t="s">
        <v>1247</v>
      </c>
      <c r="G832" t="s">
        <v>1248</v>
      </c>
      <c r="H832" t="s">
        <v>1081</v>
      </c>
      <c r="I832" t="s">
        <v>710</v>
      </c>
      <c r="J832" s="728"/>
    </row>
    <row r="833" spans="1:10" x14ac:dyDescent="0.2">
      <c r="A833" t="s">
        <v>1596</v>
      </c>
      <c r="B833" t="s">
        <v>1597</v>
      </c>
      <c r="C833" s="94"/>
      <c r="D833" s="94"/>
      <c r="E833" s="94"/>
      <c r="F833" t="s">
        <v>609</v>
      </c>
      <c r="G833" t="s">
        <v>610</v>
      </c>
      <c r="H833" t="s">
        <v>441</v>
      </c>
      <c r="I833" t="s">
        <v>311</v>
      </c>
      <c r="J833" s="728"/>
    </row>
    <row r="834" spans="1:10" x14ac:dyDescent="0.2">
      <c r="A834" t="s">
        <v>992</v>
      </c>
      <c r="B834" t="s">
        <v>993</v>
      </c>
      <c r="C834" s="94"/>
      <c r="D834" s="94"/>
      <c r="E834" s="94"/>
      <c r="F834" t="s">
        <v>1594</v>
      </c>
      <c r="G834" t="s">
        <v>1595</v>
      </c>
      <c r="H834" t="s">
        <v>1370</v>
      </c>
      <c r="I834" t="s">
        <v>728</v>
      </c>
      <c r="J834" s="728"/>
    </row>
    <row r="835" spans="1:10" x14ac:dyDescent="0.2">
      <c r="A835" t="s">
        <v>2980</v>
      </c>
      <c r="B835" t="s">
        <v>611</v>
      </c>
      <c r="C835" s="94"/>
      <c r="D835" s="94"/>
      <c r="E835" s="94"/>
      <c r="F835" t="s">
        <v>375</v>
      </c>
      <c r="G835" t="s">
        <v>376</v>
      </c>
      <c r="H835" t="s">
        <v>244</v>
      </c>
      <c r="I835" t="s">
        <v>248</v>
      </c>
      <c r="J835" s="728"/>
    </row>
    <row r="836" spans="1:10" x14ac:dyDescent="0.2">
      <c r="A836" t="s">
        <v>3119</v>
      </c>
      <c r="B836" t="s">
        <v>2981</v>
      </c>
      <c r="C836" s="94"/>
      <c r="D836" s="94"/>
      <c r="E836" s="94"/>
      <c r="F836" t="s">
        <v>1596</v>
      </c>
      <c r="G836" t="s">
        <v>1597</v>
      </c>
      <c r="H836" t="s">
        <v>1370</v>
      </c>
      <c r="I836" t="s">
        <v>1381</v>
      </c>
      <c r="J836" s="728"/>
    </row>
    <row r="837" spans="1:10" x14ac:dyDescent="0.2">
      <c r="A837" t="s">
        <v>1884</v>
      </c>
      <c r="B837" t="s">
        <v>1885</v>
      </c>
      <c r="C837" s="94"/>
      <c r="D837" s="94"/>
      <c r="E837" s="94"/>
      <c r="F837" t="s">
        <v>992</v>
      </c>
      <c r="G837" t="s">
        <v>993</v>
      </c>
      <c r="H837" t="s">
        <v>95</v>
      </c>
      <c r="I837" t="s">
        <v>919</v>
      </c>
      <c r="J837" s="728"/>
    </row>
    <row r="838" spans="1:10" x14ac:dyDescent="0.2">
      <c r="A838" t="s">
        <v>994</v>
      </c>
      <c r="B838" t="s">
        <v>995</v>
      </c>
      <c r="C838" s="94"/>
      <c r="D838" s="94"/>
      <c r="E838" s="94"/>
      <c r="F838" t="s">
        <v>2980</v>
      </c>
      <c r="G838" t="s">
        <v>611</v>
      </c>
      <c r="H838" t="s">
        <v>441</v>
      </c>
      <c r="I838" t="s">
        <v>443</v>
      </c>
      <c r="J838" s="728"/>
    </row>
    <row r="839" spans="1:10" x14ac:dyDescent="0.2">
      <c r="A839" t="s">
        <v>1598</v>
      </c>
      <c r="B839" t="s">
        <v>1599</v>
      </c>
      <c r="C839" s="94"/>
      <c r="D839" s="94"/>
      <c r="E839" s="94"/>
      <c r="F839" t="s">
        <v>3119</v>
      </c>
      <c r="G839" t="s">
        <v>2981</v>
      </c>
      <c r="H839" t="s">
        <v>711</v>
      </c>
      <c r="I839" t="s">
        <v>719</v>
      </c>
      <c r="J839" s="728"/>
    </row>
    <row r="840" spans="1:10" x14ac:dyDescent="0.2">
      <c r="A840" t="s">
        <v>2113</v>
      </c>
      <c r="B840" t="s">
        <v>2114</v>
      </c>
      <c r="C840" s="94"/>
      <c r="D840" s="94"/>
      <c r="E840" s="94"/>
      <c r="F840" t="s">
        <v>841</v>
      </c>
      <c r="G840" t="s">
        <v>842</v>
      </c>
      <c r="H840" t="s">
        <v>711</v>
      </c>
      <c r="I840" t="s">
        <v>719</v>
      </c>
      <c r="J840" s="728"/>
    </row>
    <row r="841" spans="1:10" x14ac:dyDescent="0.2">
      <c r="A841" t="s">
        <v>2115</v>
      </c>
      <c r="B841" t="s">
        <v>2116</v>
      </c>
      <c r="C841" s="94"/>
      <c r="D841" s="94"/>
      <c r="E841" s="94"/>
      <c r="F841" t="s">
        <v>1884</v>
      </c>
      <c r="G841" t="s">
        <v>1885</v>
      </c>
      <c r="H841" t="s">
        <v>1718</v>
      </c>
      <c r="I841" t="s">
        <v>1728</v>
      </c>
      <c r="J841" s="728"/>
    </row>
    <row r="842" spans="1:10" x14ac:dyDescent="0.2">
      <c r="A842" t="s">
        <v>2117</v>
      </c>
      <c r="B842" t="s">
        <v>2118</v>
      </c>
      <c r="C842" s="94"/>
      <c r="D842" s="94"/>
      <c r="E842" s="94"/>
      <c r="F842" t="s">
        <v>994</v>
      </c>
      <c r="G842" t="s">
        <v>995</v>
      </c>
      <c r="H842" t="s">
        <v>95</v>
      </c>
      <c r="I842" t="s">
        <v>436</v>
      </c>
      <c r="J842" s="728"/>
    </row>
    <row r="843" spans="1:10" x14ac:dyDescent="0.2">
      <c r="A843" t="s">
        <v>1249</v>
      </c>
      <c r="B843" t="s">
        <v>1250</v>
      </c>
      <c r="C843" s="94"/>
      <c r="D843" s="94"/>
      <c r="E843" s="94"/>
      <c r="F843" t="s">
        <v>1598</v>
      </c>
      <c r="G843" t="s">
        <v>1599</v>
      </c>
      <c r="H843" t="s">
        <v>1370</v>
      </c>
      <c r="I843" t="s">
        <v>1374</v>
      </c>
      <c r="J843" s="728"/>
    </row>
    <row r="844" spans="1:10" x14ac:dyDescent="0.2">
      <c r="A844" t="s">
        <v>2655</v>
      </c>
      <c r="B844" t="s">
        <v>2656</v>
      </c>
      <c r="C844" s="94"/>
      <c r="D844" s="94"/>
      <c r="E844" s="94"/>
      <c r="F844" t="s">
        <v>2113</v>
      </c>
      <c r="G844" t="s">
        <v>2114</v>
      </c>
      <c r="H844" t="s">
        <v>1964</v>
      </c>
      <c r="I844" t="s">
        <v>1982</v>
      </c>
      <c r="J844" s="728"/>
    </row>
    <row r="845" spans="1:10" x14ac:dyDescent="0.2">
      <c r="A845" t="s">
        <v>2657</v>
      </c>
      <c r="B845" t="s">
        <v>2658</v>
      </c>
      <c r="C845" s="94"/>
      <c r="D845" s="94"/>
      <c r="E845" s="94"/>
      <c r="F845" t="s">
        <v>2115</v>
      </c>
      <c r="G845" t="s">
        <v>2116</v>
      </c>
      <c r="H845" t="s">
        <v>1964</v>
      </c>
      <c r="I845" t="s">
        <v>1982</v>
      </c>
      <c r="J845" s="728"/>
    </row>
    <row r="846" spans="1:10" x14ac:dyDescent="0.2">
      <c r="A846" t="s">
        <v>2982</v>
      </c>
      <c r="B846" t="s">
        <v>2983</v>
      </c>
      <c r="C846" s="94"/>
      <c r="D846" s="94"/>
      <c r="E846" s="94"/>
      <c r="F846" t="s">
        <v>2117</v>
      </c>
      <c r="G846" t="s">
        <v>2118</v>
      </c>
      <c r="H846" t="s">
        <v>1964</v>
      </c>
      <c r="I846" t="s">
        <v>1971</v>
      </c>
      <c r="J846" s="728"/>
    </row>
    <row r="847" spans="1:10" x14ac:dyDescent="0.2">
      <c r="A847" t="s">
        <v>2662</v>
      </c>
      <c r="B847" t="s">
        <v>2663</v>
      </c>
      <c r="C847" s="94"/>
      <c r="D847" s="94"/>
      <c r="E847" s="94"/>
      <c r="F847" t="s">
        <v>1249</v>
      </c>
      <c r="G847" t="s">
        <v>1250</v>
      </c>
      <c r="H847" t="s">
        <v>1081</v>
      </c>
      <c r="I847" t="s">
        <v>1082</v>
      </c>
      <c r="J847" s="728"/>
    </row>
    <row r="848" spans="1:10" x14ac:dyDescent="0.2">
      <c r="A848" t="s">
        <v>1886</v>
      </c>
      <c r="B848" t="s">
        <v>1799</v>
      </c>
      <c r="C848" s="94"/>
      <c r="D848" s="94"/>
      <c r="E848" s="94"/>
      <c r="F848" t="s">
        <v>2655</v>
      </c>
      <c r="G848" t="s">
        <v>2656</v>
      </c>
      <c r="H848" t="s">
        <v>2566</v>
      </c>
      <c r="I848" t="s">
        <v>2574</v>
      </c>
      <c r="J848" s="728"/>
    </row>
    <row r="849" spans="1:10" x14ac:dyDescent="0.2">
      <c r="A849" t="s">
        <v>2458</v>
      </c>
      <c r="B849" t="s">
        <v>2459</v>
      </c>
      <c r="C849" s="94"/>
      <c r="D849" s="94"/>
      <c r="E849" s="94"/>
      <c r="F849" t="s">
        <v>2657</v>
      </c>
      <c r="G849" t="s">
        <v>2658</v>
      </c>
      <c r="H849" t="s">
        <v>2566</v>
      </c>
      <c r="I849" t="s">
        <v>2567</v>
      </c>
      <c r="J849" s="728"/>
    </row>
    <row r="850" spans="1:10" x14ac:dyDescent="0.2">
      <c r="A850" t="s">
        <v>1882</v>
      </c>
      <c r="B850" t="s">
        <v>1883</v>
      </c>
      <c r="C850" s="94"/>
      <c r="D850" s="94"/>
      <c r="E850" s="94"/>
      <c r="F850" t="s">
        <v>2982</v>
      </c>
      <c r="G850" t="s">
        <v>2983</v>
      </c>
      <c r="H850" t="s">
        <v>2566</v>
      </c>
      <c r="I850" t="s">
        <v>2574</v>
      </c>
      <c r="J850" s="728"/>
    </row>
    <row r="851" spans="1:10" x14ac:dyDescent="0.2">
      <c r="A851" t="s">
        <v>2984</v>
      </c>
      <c r="B851" t="s">
        <v>991</v>
      </c>
      <c r="C851" s="94"/>
      <c r="D851" s="94"/>
      <c r="E851" s="94"/>
      <c r="F851" t="s">
        <v>2659</v>
      </c>
      <c r="G851" t="s">
        <v>2660</v>
      </c>
      <c r="H851" t="s">
        <v>2566</v>
      </c>
      <c r="I851" t="s">
        <v>2661</v>
      </c>
      <c r="J851" s="728"/>
    </row>
    <row r="852" spans="1:10" x14ac:dyDescent="0.2">
      <c r="A852" t="s">
        <v>2985</v>
      </c>
      <c r="B852" t="s">
        <v>2986</v>
      </c>
      <c r="C852" s="94"/>
      <c r="D852" s="94"/>
      <c r="E852" s="94"/>
      <c r="F852" t="s">
        <v>2662</v>
      </c>
      <c r="G852" t="s">
        <v>2663</v>
      </c>
      <c r="H852" t="s">
        <v>2566</v>
      </c>
      <c r="I852" t="s">
        <v>2567</v>
      </c>
      <c r="J852" s="728"/>
    </row>
    <row r="853" spans="1:10" x14ac:dyDescent="0.2">
      <c r="A853" t="s">
        <v>3211</v>
      </c>
      <c r="B853" t="s">
        <v>3212</v>
      </c>
      <c r="C853" s="94"/>
      <c r="D853" s="94"/>
      <c r="E853" s="94"/>
      <c r="F853" t="s">
        <v>1886</v>
      </c>
      <c r="G853" t="s">
        <v>1799</v>
      </c>
      <c r="H853" t="s">
        <v>1718</v>
      </c>
      <c r="I853" t="s">
        <v>1799</v>
      </c>
      <c r="J853" s="728"/>
    </row>
    <row r="854" spans="1:10" x14ac:dyDescent="0.2">
      <c r="A854" t="s">
        <v>2111</v>
      </c>
      <c r="B854" t="s">
        <v>2112</v>
      </c>
      <c r="C854" s="94"/>
      <c r="D854" s="94"/>
      <c r="E854" s="94"/>
      <c r="F854" t="s">
        <v>2458</v>
      </c>
      <c r="G854" t="s">
        <v>2459</v>
      </c>
      <c r="H854" t="s">
        <v>2241</v>
      </c>
      <c r="I854" t="s">
        <v>2250</v>
      </c>
      <c r="J854" s="728"/>
    </row>
    <row r="855" spans="1:10" x14ac:dyDescent="0.2">
      <c r="A855" t="s">
        <v>606</v>
      </c>
      <c r="B855" t="s">
        <v>607</v>
      </c>
      <c r="C855" s="94"/>
      <c r="D855" s="94"/>
      <c r="E855" s="94"/>
      <c r="F855" t="s">
        <v>1882</v>
      </c>
      <c r="G855" t="s">
        <v>1883</v>
      </c>
      <c r="H855" t="s">
        <v>1718</v>
      </c>
      <c r="I855" t="s">
        <v>944</v>
      </c>
      <c r="J855" s="728"/>
    </row>
    <row r="856" spans="1:10" x14ac:dyDescent="0.2">
      <c r="A856" t="s">
        <v>608</v>
      </c>
      <c r="B856" t="s">
        <v>437</v>
      </c>
      <c r="C856" s="94"/>
      <c r="D856" s="94"/>
      <c r="E856" s="94"/>
      <c r="F856" t="s">
        <v>2984</v>
      </c>
      <c r="G856" t="s">
        <v>991</v>
      </c>
      <c r="H856" t="s">
        <v>95</v>
      </c>
      <c r="I856" t="s">
        <v>372</v>
      </c>
      <c r="J856" s="728"/>
    </row>
    <row r="857" spans="1:10" x14ac:dyDescent="0.2">
      <c r="A857" t="s">
        <v>2464</v>
      </c>
      <c r="B857" t="s">
        <v>2465</v>
      </c>
      <c r="C857" s="94"/>
      <c r="D857" s="94"/>
      <c r="E857" s="94"/>
      <c r="F857" t="s">
        <v>2985</v>
      </c>
      <c r="G857" t="s">
        <v>2986</v>
      </c>
      <c r="H857" t="s">
        <v>1964</v>
      </c>
      <c r="I857" t="s">
        <v>1982</v>
      </c>
      <c r="J857" s="728"/>
    </row>
    <row r="858" spans="1:10" x14ac:dyDescent="0.2">
      <c r="A858" t="s">
        <v>3295</v>
      </c>
      <c r="B858" t="s">
        <v>3296</v>
      </c>
      <c r="C858" s="94"/>
      <c r="D858" s="94"/>
      <c r="E858" s="94"/>
      <c r="F858" t="s">
        <v>3211</v>
      </c>
      <c r="G858" t="s">
        <v>3212</v>
      </c>
      <c r="H858" t="s">
        <v>1964</v>
      </c>
      <c r="I858" t="s">
        <v>1971</v>
      </c>
      <c r="J858" s="728"/>
    </row>
    <row r="859" spans="1:10" x14ac:dyDescent="0.2">
      <c r="A859" t="s">
        <v>1887</v>
      </c>
      <c r="B859" t="s">
        <v>3120</v>
      </c>
      <c r="C859" s="94"/>
      <c r="D859" s="94"/>
      <c r="E859" s="94"/>
      <c r="F859" t="s">
        <v>2111</v>
      </c>
      <c r="G859" t="s">
        <v>2112</v>
      </c>
      <c r="H859" t="s">
        <v>1964</v>
      </c>
      <c r="I859" t="s">
        <v>1979</v>
      </c>
      <c r="J859" s="728"/>
    </row>
    <row r="860" spans="1:10" x14ac:dyDescent="0.2">
      <c r="A860" t="s">
        <v>612</v>
      </c>
      <c r="B860" t="s">
        <v>613</v>
      </c>
      <c r="C860" s="94"/>
      <c r="D860" s="94"/>
      <c r="E860" s="94"/>
      <c r="F860" t="s">
        <v>606</v>
      </c>
      <c r="G860" t="s">
        <v>607</v>
      </c>
      <c r="H860" t="s">
        <v>441</v>
      </c>
      <c r="I860" t="s">
        <v>443</v>
      </c>
      <c r="J860" s="728"/>
    </row>
    <row r="861" spans="1:10" x14ac:dyDescent="0.2">
      <c r="A861" t="s">
        <v>2664</v>
      </c>
      <c r="B861" t="s">
        <v>2574</v>
      </c>
      <c r="C861" s="94"/>
      <c r="D861" s="94"/>
      <c r="E861" s="94"/>
      <c r="F861" t="s">
        <v>608</v>
      </c>
      <c r="G861" t="s">
        <v>437</v>
      </c>
      <c r="H861" t="s">
        <v>441</v>
      </c>
      <c r="I861" t="s">
        <v>287</v>
      </c>
      <c r="J861" s="728"/>
    </row>
    <row r="862" spans="1:10" x14ac:dyDescent="0.2">
      <c r="A862" t="s">
        <v>1251</v>
      </c>
      <c r="B862" t="s">
        <v>1252</v>
      </c>
      <c r="C862" s="94"/>
      <c r="D862" s="94"/>
      <c r="E862" s="94"/>
      <c r="F862" t="s">
        <v>2464</v>
      </c>
      <c r="G862" t="s">
        <v>2465</v>
      </c>
      <c r="H862" t="s">
        <v>2241</v>
      </c>
      <c r="I862" t="s">
        <v>2263</v>
      </c>
      <c r="J862" s="728"/>
    </row>
    <row r="863" spans="1:10" x14ac:dyDescent="0.2">
      <c r="A863" t="s">
        <v>614</v>
      </c>
      <c r="B863" t="s">
        <v>615</v>
      </c>
      <c r="C863" s="94"/>
      <c r="D863" s="94"/>
      <c r="E863" s="94"/>
      <c r="F863" t="s">
        <v>1887</v>
      </c>
      <c r="G863" t="s">
        <v>3120</v>
      </c>
      <c r="H863" t="s">
        <v>1718</v>
      </c>
      <c r="I863" t="s">
        <v>1799</v>
      </c>
      <c r="J863" s="728"/>
    </row>
    <row r="864" spans="1:10" x14ac:dyDescent="0.2">
      <c r="A864" t="s">
        <v>377</v>
      </c>
      <c r="B864" t="s">
        <v>378</v>
      </c>
      <c r="C864" s="94"/>
      <c r="D864" s="94"/>
      <c r="E864" s="94"/>
      <c r="F864" t="s">
        <v>612</v>
      </c>
      <c r="G864" t="s">
        <v>613</v>
      </c>
      <c r="H864" t="s">
        <v>441</v>
      </c>
      <c r="I864" t="s">
        <v>443</v>
      </c>
      <c r="J864" s="728"/>
    </row>
    <row r="865" spans="1:10" x14ac:dyDescent="0.2">
      <c r="A865" t="s">
        <v>379</v>
      </c>
      <c r="B865" t="s">
        <v>380</v>
      </c>
      <c r="C865" s="94"/>
      <c r="D865" s="94"/>
      <c r="E865" s="94"/>
      <c r="F865" t="s">
        <v>2664</v>
      </c>
      <c r="G865" t="s">
        <v>2574</v>
      </c>
      <c r="H865" t="s">
        <v>2566</v>
      </c>
      <c r="I865" t="s">
        <v>2661</v>
      </c>
      <c r="J865" s="728"/>
    </row>
    <row r="866" spans="1:10" x14ac:dyDescent="0.2">
      <c r="A866" t="s">
        <v>381</v>
      </c>
      <c r="B866" t="s">
        <v>280</v>
      </c>
      <c r="C866" s="94"/>
      <c r="D866" s="94"/>
      <c r="E866" s="94"/>
      <c r="F866" t="s">
        <v>1251</v>
      </c>
      <c r="G866" t="s">
        <v>1252</v>
      </c>
      <c r="H866" t="s">
        <v>1081</v>
      </c>
      <c r="I866" t="s">
        <v>287</v>
      </c>
      <c r="J866" s="728"/>
    </row>
    <row r="867" spans="1:10" x14ac:dyDescent="0.2">
      <c r="A867" t="s">
        <v>1253</v>
      </c>
      <c r="B867" t="s">
        <v>1254</v>
      </c>
      <c r="C867" s="94"/>
      <c r="D867" s="94"/>
      <c r="E867" s="94"/>
      <c r="F867" t="s">
        <v>614</v>
      </c>
      <c r="G867" t="s">
        <v>615</v>
      </c>
      <c r="H867" t="s">
        <v>441</v>
      </c>
      <c r="I867" t="s">
        <v>311</v>
      </c>
      <c r="J867" s="728"/>
    </row>
    <row r="868" spans="1:10" x14ac:dyDescent="0.2">
      <c r="A868" t="s">
        <v>996</v>
      </c>
      <c r="B868" t="s">
        <v>997</v>
      </c>
      <c r="C868" s="94"/>
      <c r="D868" s="94"/>
      <c r="E868" s="94"/>
      <c r="F868" t="s">
        <v>377</v>
      </c>
      <c r="G868" t="s">
        <v>378</v>
      </c>
      <c r="H868" t="s">
        <v>244</v>
      </c>
      <c r="I868" t="s">
        <v>280</v>
      </c>
      <c r="J868" s="728"/>
    </row>
    <row r="869" spans="1:10" x14ac:dyDescent="0.2">
      <c r="A869" t="s">
        <v>3297</v>
      </c>
      <c r="B869" t="s">
        <v>443</v>
      </c>
      <c r="C869" s="94"/>
      <c r="D869" s="94"/>
      <c r="E869" s="94"/>
      <c r="F869" t="s">
        <v>379</v>
      </c>
      <c r="G869" t="s">
        <v>380</v>
      </c>
      <c r="H869" t="s">
        <v>244</v>
      </c>
      <c r="I869" t="s">
        <v>280</v>
      </c>
      <c r="J869" s="728"/>
    </row>
    <row r="870" spans="1:10" x14ac:dyDescent="0.2">
      <c r="A870" t="s">
        <v>3213</v>
      </c>
      <c r="B870" t="s">
        <v>1255</v>
      </c>
      <c r="C870" s="94"/>
      <c r="D870" s="94"/>
      <c r="E870" s="94"/>
      <c r="F870" t="s">
        <v>381</v>
      </c>
      <c r="G870" t="s">
        <v>280</v>
      </c>
      <c r="H870" t="s">
        <v>244</v>
      </c>
      <c r="I870" t="s">
        <v>280</v>
      </c>
      <c r="J870" s="728"/>
    </row>
    <row r="871" spans="1:10" x14ac:dyDescent="0.2">
      <c r="A871" t="s">
        <v>2119</v>
      </c>
      <c r="B871" t="s">
        <v>2120</v>
      </c>
      <c r="C871" s="94"/>
      <c r="D871" s="94"/>
      <c r="E871" s="94"/>
      <c r="F871" t="s">
        <v>1253</v>
      </c>
      <c r="G871" t="s">
        <v>1254</v>
      </c>
      <c r="H871" t="s">
        <v>1081</v>
      </c>
      <c r="I871" t="s">
        <v>1082</v>
      </c>
      <c r="J871" s="728"/>
    </row>
    <row r="872" spans="1:10" x14ac:dyDescent="0.2">
      <c r="A872" t="s">
        <v>2987</v>
      </c>
      <c r="B872" t="s">
        <v>1888</v>
      </c>
      <c r="C872" s="94"/>
      <c r="D872" s="94"/>
      <c r="E872" s="94"/>
      <c r="F872" t="s">
        <v>996</v>
      </c>
      <c r="G872" t="s">
        <v>997</v>
      </c>
      <c r="H872" t="s">
        <v>95</v>
      </c>
      <c r="I872" t="s">
        <v>436</v>
      </c>
      <c r="J872" s="728"/>
    </row>
    <row r="873" spans="1:10" x14ac:dyDescent="0.2">
      <c r="A873" t="s">
        <v>1889</v>
      </c>
      <c r="B873" t="s">
        <v>1890</v>
      </c>
      <c r="C873" s="94"/>
      <c r="D873" s="94"/>
      <c r="E873" s="94"/>
      <c r="F873" t="s">
        <v>605</v>
      </c>
      <c r="G873" t="s">
        <v>443</v>
      </c>
      <c r="H873" t="s">
        <v>441</v>
      </c>
      <c r="I873" t="s">
        <v>443</v>
      </c>
      <c r="J873" s="728"/>
    </row>
    <row r="874" spans="1:10" x14ac:dyDescent="0.2">
      <c r="A874" t="s">
        <v>1891</v>
      </c>
      <c r="B874" t="s">
        <v>1892</v>
      </c>
      <c r="C874" s="94"/>
      <c r="D874" s="94"/>
      <c r="E874" s="94"/>
      <c r="F874" t="s">
        <v>3213</v>
      </c>
      <c r="G874" t="s">
        <v>1255</v>
      </c>
      <c r="H874" t="s">
        <v>1081</v>
      </c>
      <c r="I874" t="s">
        <v>710</v>
      </c>
      <c r="J874" s="728"/>
    </row>
    <row r="875" spans="1:10" x14ac:dyDescent="0.2">
      <c r="A875" t="s">
        <v>382</v>
      </c>
      <c r="B875" t="s">
        <v>383</v>
      </c>
      <c r="C875" s="94"/>
      <c r="D875" s="94"/>
      <c r="E875" s="94"/>
      <c r="F875" t="s">
        <v>2119</v>
      </c>
      <c r="G875" t="s">
        <v>2120</v>
      </c>
      <c r="H875" t="s">
        <v>1964</v>
      </c>
      <c r="I875" t="s">
        <v>708</v>
      </c>
      <c r="J875" s="728"/>
    </row>
    <row r="876" spans="1:10" x14ac:dyDescent="0.2">
      <c r="A876" t="s">
        <v>384</v>
      </c>
      <c r="B876" t="s">
        <v>385</v>
      </c>
      <c r="C876" s="94"/>
      <c r="D876" s="94"/>
      <c r="E876" s="94"/>
      <c r="F876" t="s">
        <v>2987</v>
      </c>
      <c r="G876" t="s">
        <v>1888</v>
      </c>
      <c r="H876" t="s">
        <v>1718</v>
      </c>
      <c r="I876" t="s">
        <v>1799</v>
      </c>
      <c r="J876" s="728"/>
    </row>
    <row r="877" spans="1:10" x14ac:dyDescent="0.2">
      <c r="A877" t="s">
        <v>386</v>
      </c>
      <c r="B877" t="s">
        <v>387</v>
      </c>
      <c r="C877" s="94"/>
      <c r="D877" s="94"/>
      <c r="E877" s="94"/>
      <c r="F877" t="s">
        <v>1889</v>
      </c>
      <c r="G877" t="s">
        <v>1890</v>
      </c>
      <c r="H877" t="s">
        <v>1718</v>
      </c>
      <c r="I877" t="s">
        <v>1799</v>
      </c>
      <c r="J877" s="728"/>
    </row>
    <row r="878" spans="1:10" x14ac:dyDescent="0.2">
      <c r="A878" t="s">
        <v>388</v>
      </c>
      <c r="B878" t="s">
        <v>248</v>
      </c>
      <c r="C878" s="94"/>
      <c r="D878" s="94"/>
      <c r="E878" s="94"/>
      <c r="F878" t="s">
        <v>1891</v>
      </c>
      <c r="G878" t="s">
        <v>1892</v>
      </c>
      <c r="H878" t="s">
        <v>1718</v>
      </c>
      <c r="I878" t="s">
        <v>1799</v>
      </c>
      <c r="J878" s="728"/>
    </row>
    <row r="879" spans="1:10" x14ac:dyDescent="0.2">
      <c r="A879" t="s">
        <v>389</v>
      </c>
      <c r="B879" t="s">
        <v>390</v>
      </c>
      <c r="C879" s="94"/>
      <c r="D879" s="94"/>
      <c r="E879" s="94"/>
      <c r="F879" t="s">
        <v>382</v>
      </c>
      <c r="G879" t="s">
        <v>383</v>
      </c>
      <c r="H879" t="s">
        <v>244</v>
      </c>
      <c r="I879" t="s">
        <v>248</v>
      </c>
      <c r="J879" s="728"/>
    </row>
    <row r="880" spans="1:10" x14ac:dyDescent="0.2">
      <c r="A880" t="s">
        <v>998</v>
      </c>
      <c r="B880" t="s">
        <v>999</v>
      </c>
      <c r="C880" s="94"/>
      <c r="D880" s="94"/>
      <c r="E880" s="94"/>
      <c r="F880" t="s">
        <v>384</v>
      </c>
      <c r="G880" t="s">
        <v>385</v>
      </c>
      <c r="H880" t="s">
        <v>244</v>
      </c>
      <c r="I880" t="s">
        <v>248</v>
      </c>
      <c r="J880" s="728"/>
    </row>
    <row r="881" spans="1:10" x14ac:dyDescent="0.2">
      <c r="A881" t="s">
        <v>391</v>
      </c>
      <c r="B881" t="s">
        <v>392</v>
      </c>
      <c r="C881" s="94"/>
      <c r="D881" s="94"/>
      <c r="E881" s="94"/>
      <c r="F881" t="s">
        <v>386</v>
      </c>
      <c r="G881" t="s">
        <v>387</v>
      </c>
      <c r="H881" t="s">
        <v>244</v>
      </c>
      <c r="I881" t="s">
        <v>248</v>
      </c>
      <c r="J881" s="728"/>
    </row>
    <row r="882" spans="1:10" x14ac:dyDescent="0.2">
      <c r="A882" t="s">
        <v>2466</v>
      </c>
      <c r="B882" t="s">
        <v>2467</v>
      </c>
      <c r="C882" s="94"/>
      <c r="D882" s="94"/>
      <c r="E882" s="94"/>
      <c r="F882" t="s">
        <v>388</v>
      </c>
      <c r="G882" t="s">
        <v>248</v>
      </c>
      <c r="H882" t="s">
        <v>244</v>
      </c>
      <c r="I882" t="s">
        <v>248</v>
      </c>
      <c r="J882" s="728"/>
    </row>
    <row r="883" spans="1:10" x14ac:dyDescent="0.2">
      <c r="A883" t="s">
        <v>2121</v>
      </c>
      <c r="B883" t="s">
        <v>2122</v>
      </c>
      <c r="C883" s="94"/>
      <c r="D883" s="94"/>
      <c r="E883" s="94"/>
      <c r="F883" t="s">
        <v>389</v>
      </c>
      <c r="G883" t="s">
        <v>390</v>
      </c>
      <c r="H883" t="s">
        <v>244</v>
      </c>
      <c r="I883" t="s">
        <v>248</v>
      </c>
      <c r="J883" s="728"/>
    </row>
    <row r="884" spans="1:10" x14ac:dyDescent="0.2">
      <c r="A884" t="s">
        <v>2123</v>
      </c>
      <c r="B884" t="s">
        <v>2124</v>
      </c>
      <c r="C884" s="94"/>
      <c r="D884" s="94"/>
      <c r="E884" s="94"/>
      <c r="F884" t="s">
        <v>998</v>
      </c>
      <c r="G884" t="s">
        <v>999</v>
      </c>
      <c r="H884" t="s">
        <v>95</v>
      </c>
      <c r="I884" t="s">
        <v>372</v>
      </c>
      <c r="J884" s="728"/>
    </row>
    <row r="885" spans="1:10" x14ac:dyDescent="0.2">
      <c r="A885" t="s">
        <v>2125</v>
      </c>
      <c r="B885" t="s">
        <v>2126</v>
      </c>
      <c r="C885" s="94"/>
      <c r="D885" s="94"/>
      <c r="E885" s="94"/>
      <c r="F885" t="s">
        <v>391</v>
      </c>
      <c r="G885" t="s">
        <v>392</v>
      </c>
      <c r="H885" t="s">
        <v>244</v>
      </c>
      <c r="I885" t="s">
        <v>262</v>
      </c>
      <c r="J885" s="728"/>
    </row>
    <row r="886" spans="1:10" x14ac:dyDescent="0.2">
      <c r="A886" t="s">
        <v>843</v>
      </c>
      <c r="B886" t="s">
        <v>844</v>
      </c>
      <c r="C886" s="94"/>
      <c r="D886" s="94"/>
      <c r="E886" s="94"/>
      <c r="F886" t="s">
        <v>2466</v>
      </c>
      <c r="G886" t="s">
        <v>2467</v>
      </c>
      <c r="H886" t="s">
        <v>2241</v>
      </c>
      <c r="I886" t="s">
        <v>2250</v>
      </c>
      <c r="J886" s="728"/>
    </row>
    <row r="887" spans="1:10" x14ac:dyDescent="0.2">
      <c r="A887" t="s">
        <v>2988</v>
      </c>
      <c r="B887" t="s">
        <v>2989</v>
      </c>
      <c r="C887" s="94"/>
      <c r="D887" s="94"/>
      <c r="E887" s="94"/>
      <c r="F887" t="s">
        <v>2121</v>
      </c>
      <c r="G887" t="s">
        <v>2122</v>
      </c>
      <c r="H887" t="s">
        <v>1964</v>
      </c>
      <c r="I887" t="s">
        <v>1971</v>
      </c>
      <c r="J887" s="728"/>
    </row>
    <row r="888" spans="1:10" x14ac:dyDescent="0.2">
      <c r="A888" t="s">
        <v>845</v>
      </c>
      <c r="B888" t="s">
        <v>846</v>
      </c>
      <c r="C888" s="94"/>
      <c r="D888" s="94"/>
      <c r="E888" s="94"/>
      <c r="F888" t="s">
        <v>2123</v>
      </c>
      <c r="G888" t="s">
        <v>2124</v>
      </c>
      <c r="H888" t="s">
        <v>1964</v>
      </c>
      <c r="I888" t="s">
        <v>1971</v>
      </c>
      <c r="J888" s="728"/>
    </row>
    <row r="889" spans="1:10" x14ac:dyDescent="0.2">
      <c r="A889" t="s">
        <v>1000</v>
      </c>
      <c r="B889" t="s">
        <v>1001</v>
      </c>
      <c r="C889" s="94"/>
      <c r="D889" s="94"/>
      <c r="E889" s="94"/>
      <c r="F889" t="s">
        <v>2125</v>
      </c>
      <c r="G889" t="s">
        <v>2126</v>
      </c>
      <c r="H889" t="s">
        <v>1964</v>
      </c>
      <c r="I889" t="s">
        <v>1971</v>
      </c>
      <c r="J889" s="728"/>
    </row>
    <row r="890" spans="1:10" x14ac:dyDescent="0.2">
      <c r="A890" t="s">
        <v>1258</v>
      </c>
      <c r="B890" t="s">
        <v>1259</v>
      </c>
      <c r="C890" s="94"/>
      <c r="D890" s="94"/>
      <c r="E890" s="94"/>
      <c r="F890" t="s">
        <v>843</v>
      </c>
      <c r="G890" t="s">
        <v>844</v>
      </c>
      <c r="H890" t="s">
        <v>711</v>
      </c>
      <c r="I890" t="s">
        <v>712</v>
      </c>
      <c r="J890" s="728"/>
    </row>
    <row r="891" spans="1:10" x14ac:dyDescent="0.2">
      <c r="A891" t="s">
        <v>1256</v>
      </c>
      <c r="B891" t="s">
        <v>1257</v>
      </c>
      <c r="C891" s="94"/>
      <c r="D891" s="94"/>
      <c r="E891" s="94"/>
      <c r="F891" t="s">
        <v>2988</v>
      </c>
      <c r="G891" t="s">
        <v>2989</v>
      </c>
      <c r="H891" t="s">
        <v>1081</v>
      </c>
      <c r="I891" t="s">
        <v>1082</v>
      </c>
      <c r="J891" s="728"/>
    </row>
    <row r="892" spans="1:10" x14ac:dyDescent="0.2">
      <c r="A892" t="s">
        <v>1260</v>
      </c>
      <c r="B892" t="s">
        <v>1261</v>
      </c>
      <c r="C892" s="94"/>
      <c r="D892" s="94"/>
      <c r="E892" s="94"/>
      <c r="F892" t="s">
        <v>845</v>
      </c>
      <c r="G892" t="s">
        <v>846</v>
      </c>
      <c r="H892" t="s">
        <v>711</v>
      </c>
      <c r="I892" t="s">
        <v>712</v>
      </c>
      <c r="J892" s="728"/>
    </row>
    <row r="893" spans="1:10" x14ac:dyDescent="0.2">
      <c r="A893" t="s">
        <v>1002</v>
      </c>
      <c r="B893" t="s">
        <v>1003</v>
      </c>
      <c r="C893" s="94"/>
      <c r="D893" s="94"/>
      <c r="E893" s="94"/>
      <c r="F893" t="s">
        <v>1000</v>
      </c>
      <c r="G893" t="s">
        <v>1001</v>
      </c>
      <c r="H893" t="s">
        <v>95</v>
      </c>
      <c r="I893" t="s">
        <v>318</v>
      </c>
      <c r="J893" s="728"/>
    </row>
    <row r="894" spans="1:10" x14ac:dyDescent="0.2">
      <c r="A894" t="s">
        <v>2468</v>
      </c>
      <c r="B894" t="s">
        <v>2469</v>
      </c>
      <c r="C894" s="94"/>
      <c r="D894" s="94"/>
      <c r="E894" s="94"/>
      <c r="F894" t="s">
        <v>1258</v>
      </c>
      <c r="G894" t="s">
        <v>1259</v>
      </c>
      <c r="H894" t="s">
        <v>1081</v>
      </c>
      <c r="I894" t="s">
        <v>1082</v>
      </c>
      <c r="J894" s="728"/>
    </row>
    <row r="895" spans="1:10" x14ac:dyDescent="0.2">
      <c r="A895" t="s">
        <v>1262</v>
      </c>
      <c r="B895" t="s">
        <v>1263</v>
      </c>
      <c r="C895" s="94"/>
      <c r="D895" s="94"/>
      <c r="E895" s="94"/>
      <c r="F895" t="s">
        <v>1256</v>
      </c>
      <c r="G895" t="s">
        <v>1257</v>
      </c>
      <c r="H895" t="s">
        <v>1081</v>
      </c>
      <c r="I895" t="s">
        <v>1082</v>
      </c>
      <c r="J895" s="728"/>
    </row>
    <row r="896" spans="1:10" x14ac:dyDescent="0.2">
      <c r="A896" t="s">
        <v>847</v>
      </c>
      <c r="B896" t="s">
        <v>848</v>
      </c>
      <c r="C896" s="94"/>
      <c r="D896" s="94"/>
      <c r="E896" s="94"/>
      <c r="F896" t="s">
        <v>1260</v>
      </c>
      <c r="G896" t="s">
        <v>1261</v>
      </c>
      <c r="H896" t="s">
        <v>1081</v>
      </c>
      <c r="I896" t="s">
        <v>1082</v>
      </c>
      <c r="J896" s="728"/>
    </row>
    <row r="897" spans="1:10" x14ac:dyDescent="0.2">
      <c r="A897" t="s">
        <v>1004</v>
      </c>
      <c r="B897" t="s">
        <v>1005</v>
      </c>
      <c r="C897" s="94"/>
      <c r="D897" s="94"/>
      <c r="E897" s="94"/>
      <c r="F897" t="s">
        <v>1002</v>
      </c>
      <c r="G897" t="s">
        <v>1003</v>
      </c>
      <c r="H897" t="s">
        <v>95</v>
      </c>
      <c r="I897" t="s">
        <v>372</v>
      </c>
      <c r="J897" s="728"/>
    </row>
    <row r="898" spans="1:10" x14ac:dyDescent="0.2">
      <c r="A898" t="s">
        <v>616</v>
      </c>
      <c r="B898" t="s">
        <v>617</v>
      </c>
      <c r="C898" s="94"/>
      <c r="D898" s="94"/>
      <c r="E898" s="94"/>
      <c r="F898" t="s">
        <v>2468</v>
      </c>
      <c r="G898" t="s">
        <v>2469</v>
      </c>
      <c r="H898" t="s">
        <v>2241</v>
      </c>
      <c r="I898" t="s">
        <v>2245</v>
      </c>
      <c r="J898" s="728"/>
    </row>
    <row r="899" spans="1:10" x14ac:dyDescent="0.2">
      <c r="A899" t="s">
        <v>849</v>
      </c>
      <c r="B899" t="s">
        <v>850</v>
      </c>
      <c r="C899" s="94"/>
      <c r="D899" s="94"/>
      <c r="E899" s="94"/>
      <c r="F899" t="s">
        <v>1262</v>
      </c>
      <c r="G899" t="s">
        <v>1263</v>
      </c>
      <c r="H899" t="s">
        <v>1081</v>
      </c>
      <c r="I899" t="s">
        <v>1082</v>
      </c>
      <c r="J899" s="728"/>
    </row>
    <row r="900" spans="1:10" x14ac:dyDescent="0.2">
      <c r="A900" t="s">
        <v>851</v>
      </c>
      <c r="B900" t="s">
        <v>852</v>
      </c>
      <c r="C900" s="94"/>
      <c r="D900" s="94"/>
      <c r="E900" s="94"/>
      <c r="F900" t="s">
        <v>847</v>
      </c>
      <c r="G900" t="s">
        <v>848</v>
      </c>
      <c r="H900" t="s">
        <v>711</v>
      </c>
      <c r="I900" t="s">
        <v>728</v>
      </c>
      <c r="J900" s="728"/>
    </row>
    <row r="901" spans="1:10" x14ac:dyDescent="0.2">
      <c r="A901" t="s">
        <v>1601</v>
      </c>
      <c r="B901" t="s">
        <v>1602</v>
      </c>
      <c r="C901" s="94"/>
      <c r="D901" s="94"/>
      <c r="E901" s="94"/>
      <c r="F901" t="s">
        <v>1004</v>
      </c>
      <c r="G901" t="s">
        <v>1005</v>
      </c>
      <c r="H901" t="s">
        <v>95</v>
      </c>
      <c r="I901" t="s">
        <v>436</v>
      </c>
      <c r="J901" s="728"/>
    </row>
    <row r="902" spans="1:10" x14ac:dyDescent="0.2">
      <c r="A902" t="s">
        <v>3121</v>
      </c>
      <c r="B902" t="s">
        <v>3122</v>
      </c>
      <c r="C902" s="94"/>
      <c r="D902" s="94"/>
      <c r="E902" s="94"/>
      <c r="F902" t="s">
        <v>616</v>
      </c>
      <c r="G902" t="s">
        <v>617</v>
      </c>
      <c r="H902" t="s">
        <v>441</v>
      </c>
      <c r="I902" t="s">
        <v>311</v>
      </c>
      <c r="J902" s="728"/>
    </row>
    <row r="903" spans="1:10" x14ac:dyDescent="0.2">
      <c r="A903" t="s">
        <v>1600</v>
      </c>
      <c r="B903" t="s">
        <v>1374</v>
      </c>
      <c r="C903" s="94"/>
      <c r="D903" s="94"/>
      <c r="E903" s="94"/>
      <c r="F903" t="s">
        <v>849</v>
      </c>
      <c r="G903" t="s">
        <v>850</v>
      </c>
      <c r="H903" t="s">
        <v>711</v>
      </c>
      <c r="I903" t="s">
        <v>715</v>
      </c>
      <c r="J903" s="728"/>
    </row>
    <row r="904" spans="1:10" x14ac:dyDescent="0.2">
      <c r="A904" t="s">
        <v>2127</v>
      </c>
      <c r="B904" t="s">
        <v>2128</v>
      </c>
      <c r="C904" s="94"/>
      <c r="D904" s="94"/>
      <c r="E904" s="94"/>
      <c r="F904" t="s">
        <v>851</v>
      </c>
      <c r="G904" t="s">
        <v>852</v>
      </c>
      <c r="H904" t="s">
        <v>711</v>
      </c>
      <c r="I904" t="s">
        <v>715</v>
      </c>
      <c r="J904" s="728"/>
    </row>
    <row r="905" spans="1:10" x14ac:dyDescent="0.2">
      <c r="A905" t="s">
        <v>3298</v>
      </c>
      <c r="B905" t="s">
        <v>3299</v>
      </c>
      <c r="C905" s="94"/>
      <c r="D905" s="94"/>
      <c r="E905" s="94"/>
      <c r="F905" t="s">
        <v>1601</v>
      </c>
      <c r="G905" t="s">
        <v>1602</v>
      </c>
      <c r="H905" t="s">
        <v>1370</v>
      </c>
      <c r="I905" t="s">
        <v>1374</v>
      </c>
      <c r="J905" s="728"/>
    </row>
    <row r="906" spans="1:10" x14ac:dyDescent="0.2">
      <c r="A906" t="s">
        <v>2470</v>
      </c>
      <c r="B906" t="s">
        <v>2471</v>
      </c>
      <c r="C906" s="94"/>
      <c r="D906" s="94"/>
      <c r="E906" s="94"/>
      <c r="F906" t="s">
        <v>3121</v>
      </c>
      <c r="G906" t="s">
        <v>3122</v>
      </c>
      <c r="H906" t="s">
        <v>1370</v>
      </c>
      <c r="I906" t="s">
        <v>1374</v>
      </c>
      <c r="J906" s="728"/>
    </row>
    <row r="907" spans="1:10" x14ac:dyDescent="0.2">
      <c r="A907" t="s">
        <v>2991</v>
      </c>
      <c r="B907" t="s">
        <v>2992</v>
      </c>
      <c r="C907" s="94"/>
      <c r="D907" s="94"/>
      <c r="E907" s="94"/>
      <c r="F907" t="s">
        <v>1600</v>
      </c>
      <c r="G907" t="s">
        <v>1374</v>
      </c>
      <c r="H907" t="s">
        <v>1370</v>
      </c>
      <c r="I907" t="s">
        <v>1374</v>
      </c>
      <c r="J907" s="728"/>
    </row>
    <row r="908" spans="1:10" x14ac:dyDescent="0.2">
      <c r="A908" t="s">
        <v>2665</v>
      </c>
      <c r="B908" t="s">
        <v>2666</v>
      </c>
      <c r="C908" s="94"/>
      <c r="D908" s="94"/>
      <c r="E908" s="94"/>
      <c r="F908" t="s">
        <v>2990</v>
      </c>
      <c r="G908" t="s">
        <v>1893</v>
      </c>
      <c r="H908" t="s">
        <v>1718</v>
      </c>
      <c r="I908" t="s">
        <v>1719</v>
      </c>
      <c r="J908" s="728"/>
    </row>
    <row r="909" spans="1:10" x14ac:dyDescent="0.2">
      <c r="A909" t="s">
        <v>2668</v>
      </c>
      <c r="B909" t="s">
        <v>2669</v>
      </c>
      <c r="C909" s="94"/>
      <c r="D909" s="94"/>
      <c r="E909" s="94"/>
      <c r="F909" t="s">
        <v>2127</v>
      </c>
      <c r="G909" t="s">
        <v>2128</v>
      </c>
      <c r="H909" t="s">
        <v>1964</v>
      </c>
      <c r="I909" t="s">
        <v>1971</v>
      </c>
      <c r="J909" s="728"/>
    </row>
    <row r="910" spans="1:10" x14ac:dyDescent="0.2">
      <c r="A910" t="s">
        <v>2993</v>
      </c>
      <c r="B910" t="s">
        <v>2667</v>
      </c>
      <c r="C910" s="94"/>
      <c r="D910" s="94"/>
      <c r="E910" s="94"/>
      <c r="F910" t="s">
        <v>1006</v>
      </c>
      <c r="G910" t="s">
        <v>1007</v>
      </c>
      <c r="H910" t="s">
        <v>95</v>
      </c>
      <c r="I910" t="s">
        <v>919</v>
      </c>
      <c r="J910" s="728"/>
    </row>
    <row r="911" spans="1:10" x14ac:dyDescent="0.2">
      <c r="A911" t="s">
        <v>2994</v>
      </c>
      <c r="B911" t="s">
        <v>2995</v>
      </c>
      <c r="C911" s="94"/>
      <c r="D911" s="94"/>
      <c r="E911" s="94"/>
      <c r="F911" t="s">
        <v>2470</v>
      </c>
      <c r="G911" t="s">
        <v>2471</v>
      </c>
      <c r="H911" t="s">
        <v>2241</v>
      </c>
      <c r="I911" t="s">
        <v>2242</v>
      </c>
      <c r="J911" s="728"/>
    </row>
    <row r="912" spans="1:10" x14ac:dyDescent="0.2">
      <c r="A912" t="s">
        <v>2670</v>
      </c>
      <c r="B912" t="s">
        <v>2671</v>
      </c>
      <c r="C912" s="94"/>
      <c r="D912" s="94"/>
      <c r="E912" s="94"/>
      <c r="F912" t="s">
        <v>2991</v>
      </c>
      <c r="G912" t="s">
        <v>2992</v>
      </c>
      <c r="H912" t="s">
        <v>1081</v>
      </c>
      <c r="I912" t="s">
        <v>1082</v>
      </c>
      <c r="J912" s="728"/>
    </row>
    <row r="913" spans="1:10" x14ac:dyDescent="0.2">
      <c r="A913" t="s">
        <v>1264</v>
      </c>
      <c r="B913" t="s">
        <v>1265</v>
      </c>
      <c r="C913" s="94"/>
      <c r="D913" s="94"/>
      <c r="E913" s="94"/>
      <c r="F913" t="s">
        <v>2665</v>
      </c>
      <c r="G913" t="s">
        <v>2666</v>
      </c>
      <c r="H913" t="s">
        <v>2566</v>
      </c>
      <c r="I913" t="s">
        <v>2567</v>
      </c>
      <c r="J913" s="728"/>
    </row>
    <row r="914" spans="1:10" x14ac:dyDescent="0.2">
      <c r="A914" t="s">
        <v>2672</v>
      </c>
      <c r="B914" t="s">
        <v>2673</v>
      </c>
      <c r="C914" s="94"/>
      <c r="D914" s="94"/>
      <c r="E914" s="94"/>
      <c r="F914" t="s">
        <v>2668</v>
      </c>
      <c r="G914" t="s">
        <v>2669</v>
      </c>
      <c r="H914" t="s">
        <v>2566</v>
      </c>
      <c r="I914" t="s">
        <v>2567</v>
      </c>
      <c r="J914" s="728"/>
    </row>
    <row r="915" spans="1:10" x14ac:dyDescent="0.2">
      <c r="A915" t="s">
        <v>2129</v>
      </c>
      <c r="B915" t="s">
        <v>2130</v>
      </c>
      <c r="C915" s="94"/>
      <c r="D915" s="94"/>
      <c r="E915" s="94"/>
      <c r="F915" t="s">
        <v>2993</v>
      </c>
      <c r="G915" t="s">
        <v>2667</v>
      </c>
      <c r="H915" t="s">
        <v>2566</v>
      </c>
      <c r="I915" t="s">
        <v>2567</v>
      </c>
      <c r="J915" s="728"/>
    </row>
    <row r="916" spans="1:10" x14ac:dyDescent="0.2">
      <c r="A916" t="s">
        <v>1008</v>
      </c>
      <c r="B916" t="s">
        <v>1009</v>
      </c>
      <c r="C916" s="94"/>
      <c r="D916" s="94"/>
      <c r="E916" s="94"/>
      <c r="F916" t="s">
        <v>2994</v>
      </c>
      <c r="G916" t="s">
        <v>2995</v>
      </c>
      <c r="H916" t="s">
        <v>2566</v>
      </c>
      <c r="I916" t="s">
        <v>2567</v>
      </c>
      <c r="J916" s="728"/>
    </row>
    <row r="917" spans="1:10" x14ac:dyDescent="0.2">
      <c r="A917" t="s">
        <v>1010</v>
      </c>
      <c r="B917" t="s">
        <v>1011</v>
      </c>
      <c r="C917" s="94"/>
      <c r="D917" s="94"/>
      <c r="E917" s="94"/>
      <c r="F917" t="s">
        <v>2670</v>
      </c>
      <c r="G917" t="s">
        <v>2671</v>
      </c>
      <c r="H917" t="s">
        <v>2566</v>
      </c>
      <c r="I917" t="s">
        <v>2570</v>
      </c>
      <c r="J917" s="728"/>
    </row>
    <row r="918" spans="1:10" x14ac:dyDescent="0.2">
      <c r="A918" t="s">
        <v>2472</v>
      </c>
      <c r="B918" t="s">
        <v>2473</v>
      </c>
      <c r="C918" s="94"/>
      <c r="D918" s="94"/>
      <c r="E918" s="94"/>
      <c r="F918" t="s">
        <v>1264</v>
      </c>
      <c r="G918" t="s">
        <v>1265</v>
      </c>
      <c r="H918" t="s">
        <v>1081</v>
      </c>
      <c r="I918" t="s">
        <v>709</v>
      </c>
      <c r="J918" s="728"/>
    </row>
    <row r="919" spans="1:10" x14ac:dyDescent="0.2">
      <c r="A919" t="s">
        <v>2474</v>
      </c>
      <c r="B919" t="s">
        <v>2475</v>
      </c>
      <c r="C919" s="94"/>
      <c r="D919" s="94"/>
      <c r="E919" s="94"/>
      <c r="F919" t="s">
        <v>2672</v>
      </c>
      <c r="G919" t="s">
        <v>2673</v>
      </c>
      <c r="H919" t="s">
        <v>2566</v>
      </c>
      <c r="I919" t="s">
        <v>2567</v>
      </c>
      <c r="J919" s="728"/>
    </row>
    <row r="920" spans="1:10" x14ac:dyDescent="0.2">
      <c r="A920" t="s">
        <v>3300</v>
      </c>
      <c r="B920" t="s">
        <v>3301</v>
      </c>
      <c r="C920" s="94"/>
      <c r="D920" s="94"/>
      <c r="E920" s="94"/>
      <c r="F920" t="s">
        <v>2129</v>
      </c>
      <c r="G920" t="s">
        <v>2130</v>
      </c>
      <c r="H920" t="s">
        <v>1964</v>
      </c>
      <c r="I920" t="s">
        <v>1982</v>
      </c>
      <c r="J920" s="728"/>
    </row>
    <row r="921" spans="1:10" x14ac:dyDescent="0.2">
      <c r="A921" t="s">
        <v>2476</v>
      </c>
      <c r="B921" t="s">
        <v>2477</v>
      </c>
      <c r="C921" s="94"/>
      <c r="D921" s="94"/>
      <c r="E921" s="94"/>
      <c r="F921" t="s">
        <v>1008</v>
      </c>
      <c r="G921" t="s">
        <v>1009</v>
      </c>
      <c r="H921" t="s">
        <v>95</v>
      </c>
      <c r="I921" t="s">
        <v>372</v>
      </c>
      <c r="J921" s="728"/>
    </row>
    <row r="922" spans="1:10" x14ac:dyDescent="0.2">
      <c r="A922" t="s">
        <v>618</v>
      </c>
      <c r="B922" t="s">
        <v>619</v>
      </c>
      <c r="C922" s="94"/>
      <c r="D922" s="94"/>
      <c r="E922" s="94"/>
      <c r="F922" t="s">
        <v>1010</v>
      </c>
      <c r="G922" t="s">
        <v>1011</v>
      </c>
      <c r="H922" t="s">
        <v>95</v>
      </c>
      <c r="I922" t="s">
        <v>318</v>
      </c>
      <c r="J922" s="728"/>
    </row>
    <row r="923" spans="1:10" x14ac:dyDescent="0.2">
      <c r="A923" t="s">
        <v>1603</v>
      </c>
      <c r="B923" t="s">
        <v>1604</v>
      </c>
      <c r="C923" s="94"/>
      <c r="D923" s="94"/>
      <c r="E923" s="94"/>
      <c r="F923" t="s">
        <v>2472</v>
      </c>
      <c r="G923" t="s">
        <v>2473</v>
      </c>
      <c r="H923" t="s">
        <v>2241</v>
      </c>
      <c r="I923" t="s">
        <v>2272</v>
      </c>
      <c r="J923" s="728"/>
    </row>
    <row r="924" spans="1:10" x14ac:dyDescent="0.2">
      <c r="A924" t="s">
        <v>2131</v>
      </c>
      <c r="B924" t="s">
        <v>2132</v>
      </c>
      <c r="C924" s="94"/>
      <c r="D924" s="94"/>
      <c r="E924" s="94"/>
      <c r="F924" t="s">
        <v>2474</v>
      </c>
      <c r="G924" t="s">
        <v>2475</v>
      </c>
      <c r="H924" t="s">
        <v>2241</v>
      </c>
      <c r="I924" t="s">
        <v>2272</v>
      </c>
      <c r="J924" s="728"/>
    </row>
    <row r="925" spans="1:10" x14ac:dyDescent="0.2">
      <c r="A925" t="s">
        <v>1012</v>
      </c>
      <c r="B925" t="s">
        <v>1013</v>
      </c>
      <c r="C925" s="94"/>
      <c r="D925" s="94"/>
      <c r="E925" s="94"/>
      <c r="F925" t="s">
        <v>2476</v>
      </c>
      <c r="G925" t="s">
        <v>2477</v>
      </c>
      <c r="H925" t="s">
        <v>2241</v>
      </c>
      <c r="I925" t="s">
        <v>2245</v>
      </c>
      <c r="J925" s="728"/>
    </row>
    <row r="926" spans="1:10" x14ac:dyDescent="0.2">
      <c r="A926" t="s">
        <v>2478</v>
      </c>
      <c r="B926" t="s">
        <v>2479</v>
      </c>
      <c r="C926" s="94"/>
      <c r="D926" s="94"/>
      <c r="E926" s="94"/>
      <c r="F926" t="s">
        <v>618</v>
      </c>
      <c r="G926" t="s">
        <v>619</v>
      </c>
      <c r="H926" t="s">
        <v>441</v>
      </c>
      <c r="I926" t="s">
        <v>443</v>
      </c>
      <c r="J926" s="728"/>
    </row>
    <row r="927" spans="1:10" x14ac:dyDescent="0.2">
      <c r="A927" t="s">
        <v>1266</v>
      </c>
      <c r="B927" t="s">
        <v>1267</v>
      </c>
      <c r="C927" s="94"/>
      <c r="D927" s="94"/>
      <c r="E927" s="94"/>
      <c r="F927" t="s">
        <v>1603</v>
      </c>
      <c r="G927" t="s">
        <v>1604</v>
      </c>
      <c r="H927" t="s">
        <v>1370</v>
      </c>
      <c r="I927" t="s">
        <v>1371</v>
      </c>
      <c r="J927" s="728"/>
    </row>
    <row r="928" spans="1:10" x14ac:dyDescent="0.2">
      <c r="A928" t="s">
        <v>2133</v>
      </c>
      <c r="B928" t="s">
        <v>2134</v>
      </c>
      <c r="C928" s="94"/>
      <c r="D928" s="94"/>
      <c r="E928" s="94"/>
      <c r="F928" t="s">
        <v>2131</v>
      </c>
      <c r="G928" t="s">
        <v>2132</v>
      </c>
      <c r="H928" t="s">
        <v>1964</v>
      </c>
      <c r="I928" t="s">
        <v>1989</v>
      </c>
      <c r="J928" s="728"/>
    </row>
    <row r="929" spans="1:10" x14ac:dyDescent="0.2">
      <c r="A929" t="s">
        <v>2135</v>
      </c>
      <c r="B929" t="s">
        <v>2136</v>
      </c>
      <c r="C929" s="94"/>
      <c r="D929" s="94"/>
      <c r="E929" s="94"/>
      <c r="F929" t="s">
        <v>1012</v>
      </c>
      <c r="G929" t="s">
        <v>1013</v>
      </c>
      <c r="H929" t="s">
        <v>95</v>
      </c>
      <c r="I929" t="s">
        <v>372</v>
      </c>
      <c r="J929" s="728"/>
    </row>
    <row r="930" spans="1:10" x14ac:dyDescent="0.2">
      <c r="A930" t="s">
        <v>2137</v>
      </c>
      <c r="B930" t="s">
        <v>2138</v>
      </c>
      <c r="C930" s="94"/>
      <c r="D930" s="94"/>
      <c r="E930" s="94"/>
      <c r="F930" t="s">
        <v>2478</v>
      </c>
      <c r="G930" t="s">
        <v>2479</v>
      </c>
      <c r="H930" t="s">
        <v>2241</v>
      </c>
      <c r="I930" t="s">
        <v>2250</v>
      </c>
      <c r="J930" s="728"/>
    </row>
    <row r="931" spans="1:10" x14ac:dyDescent="0.2">
      <c r="A931" t="s">
        <v>620</v>
      </c>
      <c r="B931" t="s">
        <v>621</v>
      </c>
      <c r="C931" s="94"/>
      <c r="D931" s="94"/>
      <c r="E931" s="94"/>
      <c r="F931" t="s">
        <v>1266</v>
      </c>
      <c r="G931" t="s">
        <v>1267</v>
      </c>
      <c r="H931" t="s">
        <v>1081</v>
      </c>
      <c r="I931" t="s">
        <v>1082</v>
      </c>
      <c r="J931" s="728"/>
    </row>
    <row r="932" spans="1:10" x14ac:dyDescent="0.2">
      <c r="A932" t="s">
        <v>853</v>
      </c>
      <c r="B932" t="s">
        <v>854</v>
      </c>
      <c r="C932" s="94"/>
      <c r="D932" s="94"/>
      <c r="E932" s="94"/>
      <c r="F932" t="s">
        <v>2133</v>
      </c>
      <c r="G932" t="s">
        <v>2134</v>
      </c>
      <c r="H932" t="s">
        <v>1964</v>
      </c>
      <c r="I932" t="s">
        <v>1971</v>
      </c>
      <c r="J932" s="728"/>
    </row>
    <row r="933" spans="1:10" x14ac:dyDescent="0.2">
      <c r="A933" t="s">
        <v>2674</v>
      </c>
      <c r="B933" t="s">
        <v>2675</v>
      </c>
      <c r="C933" s="94"/>
      <c r="D933" s="94"/>
      <c r="E933" s="94"/>
      <c r="F933" t="s">
        <v>2135</v>
      </c>
      <c r="G933" t="s">
        <v>2136</v>
      </c>
      <c r="H933" t="s">
        <v>1964</v>
      </c>
      <c r="I933" t="s">
        <v>1971</v>
      </c>
      <c r="J933" s="728"/>
    </row>
    <row r="934" spans="1:10" x14ac:dyDescent="0.2">
      <c r="A934" t="s">
        <v>2139</v>
      </c>
      <c r="B934" t="s">
        <v>2140</v>
      </c>
      <c r="C934" s="94"/>
      <c r="D934" s="94"/>
      <c r="E934" s="94"/>
      <c r="F934" t="s">
        <v>2137</v>
      </c>
      <c r="G934" t="s">
        <v>2138</v>
      </c>
      <c r="H934" t="s">
        <v>1964</v>
      </c>
      <c r="I934" t="s">
        <v>1971</v>
      </c>
      <c r="J934" s="728"/>
    </row>
    <row r="935" spans="1:10" x14ac:dyDescent="0.2">
      <c r="A935" t="s">
        <v>1268</v>
      </c>
      <c r="B935" t="s">
        <v>1269</v>
      </c>
      <c r="C935" s="94"/>
      <c r="D935" s="94"/>
      <c r="E935" s="94"/>
      <c r="F935" t="s">
        <v>620</v>
      </c>
      <c r="G935" t="s">
        <v>621</v>
      </c>
      <c r="H935" t="s">
        <v>441</v>
      </c>
      <c r="I935" t="s">
        <v>311</v>
      </c>
      <c r="J935" s="728"/>
    </row>
    <row r="936" spans="1:10" x14ac:dyDescent="0.2">
      <c r="A936" t="s">
        <v>3214</v>
      </c>
      <c r="B936" t="s">
        <v>3215</v>
      </c>
      <c r="C936" s="94"/>
      <c r="D936" s="94"/>
      <c r="E936" s="94"/>
      <c r="F936" t="s">
        <v>853</v>
      </c>
      <c r="G936" t="s">
        <v>854</v>
      </c>
      <c r="H936" t="s">
        <v>711</v>
      </c>
      <c r="I936" t="s">
        <v>715</v>
      </c>
      <c r="J936" s="728"/>
    </row>
    <row r="937" spans="1:10" x14ac:dyDescent="0.2">
      <c r="A937" t="s">
        <v>2141</v>
      </c>
      <c r="B937" t="s">
        <v>2142</v>
      </c>
      <c r="C937" s="94"/>
      <c r="D937" s="94"/>
      <c r="E937" s="94"/>
      <c r="F937" t="s">
        <v>2674</v>
      </c>
      <c r="G937" t="s">
        <v>2675</v>
      </c>
      <c r="H937" t="s">
        <v>2566</v>
      </c>
      <c r="I937" t="s">
        <v>2570</v>
      </c>
      <c r="J937" s="728"/>
    </row>
    <row r="938" spans="1:10" x14ac:dyDescent="0.2">
      <c r="A938" t="s">
        <v>2480</v>
      </c>
      <c r="B938" t="s">
        <v>2481</v>
      </c>
      <c r="C938" s="94"/>
      <c r="D938" s="94"/>
      <c r="E938" s="94"/>
      <c r="F938" t="s">
        <v>2139</v>
      </c>
      <c r="G938" t="s">
        <v>2140</v>
      </c>
      <c r="H938" t="s">
        <v>1964</v>
      </c>
      <c r="I938" t="s">
        <v>1979</v>
      </c>
      <c r="J938" s="728"/>
    </row>
    <row r="939" spans="1:10" x14ac:dyDescent="0.2">
      <c r="A939" t="s">
        <v>2996</v>
      </c>
      <c r="B939" t="s">
        <v>1605</v>
      </c>
      <c r="C939" s="94"/>
      <c r="D939" s="94"/>
      <c r="E939" s="94"/>
      <c r="F939" t="s">
        <v>1268</v>
      </c>
      <c r="G939" t="s">
        <v>1269</v>
      </c>
      <c r="H939" t="s">
        <v>1081</v>
      </c>
      <c r="I939" t="s">
        <v>710</v>
      </c>
      <c r="J939" s="728"/>
    </row>
    <row r="940" spans="1:10" x14ac:dyDescent="0.2">
      <c r="A940" t="s">
        <v>1610</v>
      </c>
      <c r="B940" t="s">
        <v>1611</v>
      </c>
      <c r="C940" s="94"/>
      <c r="D940" s="94"/>
      <c r="E940" s="94"/>
      <c r="F940" t="s">
        <v>3214</v>
      </c>
      <c r="G940" t="s">
        <v>3215</v>
      </c>
      <c r="H940" t="s">
        <v>2566</v>
      </c>
      <c r="I940" t="s">
        <v>2567</v>
      </c>
      <c r="J940" s="728"/>
    </row>
    <row r="941" spans="1:10" x14ac:dyDescent="0.2">
      <c r="A941" t="s">
        <v>1606</v>
      </c>
      <c r="B941" t="s">
        <v>1607</v>
      </c>
      <c r="C941" s="94"/>
      <c r="D941" s="94"/>
      <c r="E941" s="94"/>
      <c r="F941" t="s">
        <v>2141</v>
      </c>
      <c r="G941" t="s">
        <v>2142</v>
      </c>
      <c r="H941" t="s">
        <v>1964</v>
      </c>
      <c r="I941" t="s">
        <v>708</v>
      </c>
      <c r="J941" s="728"/>
    </row>
    <row r="942" spans="1:10" x14ac:dyDescent="0.2">
      <c r="A942" t="s">
        <v>1608</v>
      </c>
      <c r="B942" t="s">
        <v>1609</v>
      </c>
      <c r="C942" s="94"/>
      <c r="D942" s="94"/>
      <c r="E942" s="94"/>
      <c r="F942" t="s">
        <v>2480</v>
      </c>
      <c r="G942" t="s">
        <v>2481</v>
      </c>
      <c r="H942" t="s">
        <v>2241</v>
      </c>
      <c r="I942" t="s">
        <v>2242</v>
      </c>
      <c r="J942" s="728"/>
    </row>
    <row r="943" spans="1:10" x14ac:dyDescent="0.2">
      <c r="A943" t="s">
        <v>2143</v>
      </c>
      <c r="B943" t="s">
        <v>2144</v>
      </c>
      <c r="C943" s="94"/>
      <c r="D943" s="94"/>
      <c r="E943" s="94"/>
      <c r="F943" t="s">
        <v>2996</v>
      </c>
      <c r="G943" t="s">
        <v>1605</v>
      </c>
      <c r="H943" t="s">
        <v>1370</v>
      </c>
      <c r="I943" t="s">
        <v>1384</v>
      </c>
      <c r="J943" s="728"/>
    </row>
    <row r="944" spans="1:10" x14ac:dyDescent="0.2">
      <c r="A944" t="s">
        <v>1894</v>
      </c>
      <c r="B944" t="s">
        <v>1895</v>
      </c>
      <c r="C944" s="94"/>
      <c r="D944" s="94"/>
      <c r="E944" s="94"/>
      <c r="F944" t="s">
        <v>1610</v>
      </c>
      <c r="G944" t="s">
        <v>1611</v>
      </c>
      <c r="H944" t="s">
        <v>1370</v>
      </c>
      <c r="I944" t="s">
        <v>1384</v>
      </c>
      <c r="J944" s="728"/>
    </row>
    <row r="945" spans="1:10" x14ac:dyDescent="0.2">
      <c r="A945" t="s">
        <v>1896</v>
      </c>
      <c r="B945" t="s">
        <v>1897</v>
      </c>
      <c r="C945" s="94"/>
      <c r="D945" s="94"/>
      <c r="E945" s="94"/>
      <c r="F945" t="s">
        <v>1606</v>
      </c>
      <c r="G945" t="s">
        <v>1607</v>
      </c>
      <c r="H945" t="s">
        <v>1370</v>
      </c>
      <c r="I945" t="s">
        <v>1384</v>
      </c>
      <c r="J945" s="728"/>
    </row>
    <row r="946" spans="1:10" x14ac:dyDescent="0.2">
      <c r="A946" t="s">
        <v>1270</v>
      </c>
      <c r="B946" t="s">
        <v>1271</v>
      </c>
      <c r="C946" s="94"/>
      <c r="D946" s="94"/>
      <c r="E946" s="94"/>
      <c r="F946" t="s">
        <v>1608</v>
      </c>
      <c r="G946" t="s">
        <v>1609</v>
      </c>
      <c r="H946" t="s">
        <v>1370</v>
      </c>
      <c r="I946" t="s">
        <v>1384</v>
      </c>
      <c r="J946" s="728"/>
    </row>
    <row r="947" spans="1:10" x14ac:dyDescent="0.2">
      <c r="A947" t="s">
        <v>1272</v>
      </c>
      <c r="B947" t="s">
        <v>1273</v>
      </c>
      <c r="C947" s="94"/>
      <c r="D947" s="94"/>
      <c r="E947" s="94"/>
      <c r="F947" t="s">
        <v>2143</v>
      </c>
      <c r="G947" t="s">
        <v>2144</v>
      </c>
      <c r="H947" t="s">
        <v>1964</v>
      </c>
      <c r="I947" t="s">
        <v>1966</v>
      </c>
      <c r="J947" s="728"/>
    </row>
    <row r="948" spans="1:10" x14ac:dyDescent="0.2">
      <c r="A948" t="s">
        <v>2997</v>
      </c>
      <c r="B948" t="s">
        <v>2998</v>
      </c>
      <c r="C948" s="94"/>
      <c r="D948" s="94"/>
      <c r="E948" s="94"/>
      <c r="F948" t="s">
        <v>1894</v>
      </c>
      <c r="G948" t="s">
        <v>1895</v>
      </c>
      <c r="H948" t="s">
        <v>1718</v>
      </c>
      <c r="I948" t="s">
        <v>1719</v>
      </c>
      <c r="J948" s="728"/>
    </row>
    <row r="949" spans="1:10" x14ac:dyDescent="0.2">
      <c r="A949" t="s">
        <v>1274</v>
      </c>
      <c r="B949" t="s">
        <v>1275</v>
      </c>
      <c r="C949" s="94"/>
      <c r="D949" s="94"/>
      <c r="E949" s="94"/>
      <c r="F949" t="s">
        <v>1896</v>
      </c>
      <c r="G949" t="s">
        <v>1897</v>
      </c>
      <c r="H949" t="s">
        <v>1718</v>
      </c>
      <c r="I949" t="s">
        <v>1719</v>
      </c>
      <c r="J949" s="728"/>
    </row>
    <row r="950" spans="1:10" x14ac:dyDescent="0.2">
      <c r="A950" t="s">
        <v>622</v>
      </c>
      <c r="B950" t="s">
        <v>623</v>
      </c>
      <c r="C950" s="94"/>
      <c r="D950" s="94"/>
      <c r="E950" s="94"/>
      <c r="F950" t="s">
        <v>1270</v>
      </c>
      <c r="G950" t="s">
        <v>1271</v>
      </c>
      <c r="H950" t="s">
        <v>1081</v>
      </c>
      <c r="I950" t="s">
        <v>710</v>
      </c>
      <c r="J950" s="728"/>
    </row>
    <row r="951" spans="1:10" x14ac:dyDescent="0.2">
      <c r="A951" t="s">
        <v>2999</v>
      </c>
      <c r="B951" t="s">
        <v>1898</v>
      </c>
      <c r="C951" s="94"/>
      <c r="D951" s="94"/>
      <c r="E951" s="94"/>
      <c r="F951" t="s">
        <v>1272</v>
      </c>
      <c r="G951" t="s">
        <v>1273</v>
      </c>
      <c r="H951" t="s">
        <v>1081</v>
      </c>
      <c r="I951" t="s">
        <v>1082</v>
      </c>
      <c r="J951" s="728"/>
    </row>
    <row r="952" spans="1:10" x14ac:dyDescent="0.2">
      <c r="A952" t="s">
        <v>1276</v>
      </c>
      <c r="B952" t="s">
        <v>1277</v>
      </c>
      <c r="C952" s="94"/>
      <c r="D952" s="94"/>
      <c r="E952" s="94"/>
      <c r="F952" t="s">
        <v>2997</v>
      </c>
      <c r="G952" t="s">
        <v>2998</v>
      </c>
      <c r="H952" t="s">
        <v>2566</v>
      </c>
      <c r="I952" t="s">
        <v>2567</v>
      </c>
      <c r="J952" s="728"/>
    </row>
    <row r="953" spans="1:10" x14ac:dyDescent="0.2">
      <c r="A953" t="s">
        <v>393</v>
      </c>
      <c r="B953" t="s">
        <v>394</v>
      </c>
      <c r="C953" s="94"/>
      <c r="D953" s="94"/>
      <c r="E953" s="94"/>
      <c r="F953" t="s">
        <v>1274</v>
      </c>
      <c r="G953" t="s">
        <v>1275</v>
      </c>
      <c r="H953" t="s">
        <v>1081</v>
      </c>
      <c r="I953" t="s">
        <v>1082</v>
      </c>
      <c r="J953" s="728"/>
    </row>
    <row r="954" spans="1:10" x14ac:dyDescent="0.2">
      <c r="A954" t="s">
        <v>1278</v>
      </c>
      <c r="B954" t="s">
        <v>1279</v>
      </c>
      <c r="C954" s="94"/>
      <c r="D954" s="94"/>
      <c r="E954" s="94"/>
      <c r="F954" t="s">
        <v>622</v>
      </c>
      <c r="G954" t="s">
        <v>623</v>
      </c>
      <c r="H954" t="s">
        <v>441</v>
      </c>
      <c r="I954" t="s">
        <v>311</v>
      </c>
      <c r="J954" s="728"/>
    </row>
    <row r="955" spans="1:10" x14ac:dyDescent="0.2">
      <c r="A955" t="s">
        <v>1280</v>
      </c>
      <c r="B955" t="s">
        <v>1281</v>
      </c>
      <c r="C955" s="94"/>
      <c r="D955" s="94"/>
      <c r="E955" s="94"/>
      <c r="F955" t="s">
        <v>2999</v>
      </c>
      <c r="G955" t="s">
        <v>1898</v>
      </c>
      <c r="H955" t="s">
        <v>1718</v>
      </c>
      <c r="I955" t="s">
        <v>944</v>
      </c>
      <c r="J955" s="728"/>
    </row>
    <row r="956" spans="1:10" x14ac:dyDescent="0.2">
      <c r="A956" t="s">
        <v>1282</v>
      </c>
      <c r="B956" t="s">
        <v>1283</v>
      </c>
      <c r="C956" s="94"/>
      <c r="D956" s="94"/>
      <c r="E956" s="94"/>
      <c r="F956" t="s">
        <v>1276</v>
      </c>
      <c r="G956" t="s">
        <v>1277</v>
      </c>
      <c r="H956" t="s">
        <v>1081</v>
      </c>
      <c r="I956" t="s">
        <v>1082</v>
      </c>
      <c r="J956" s="728"/>
    </row>
    <row r="957" spans="1:10" x14ac:dyDescent="0.2">
      <c r="A957" t="s">
        <v>1612</v>
      </c>
      <c r="B957" t="s">
        <v>1613</v>
      </c>
      <c r="C957" s="94"/>
      <c r="D957" s="94"/>
      <c r="E957" s="94"/>
      <c r="F957" t="s">
        <v>393</v>
      </c>
      <c r="G957" t="s">
        <v>394</v>
      </c>
      <c r="H957" t="s">
        <v>244</v>
      </c>
      <c r="I957" t="s">
        <v>248</v>
      </c>
      <c r="J957" s="728"/>
    </row>
    <row r="958" spans="1:10" x14ac:dyDescent="0.2">
      <c r="A958" t="s">
        <v>1616</v>
      </c>
      <c r="B958" t="s">
        <v>1617</v>
      </c>
      <c r="C958" s="94"/>
      <c r="D958" s="94"/>
      <c r="E958" s="94"/>
      <c r="F958" t="s">
        <v>1278</v>
      </c>
      <c r="G958" t="s">
        <v>1279</v>
      </c>
      <c r="H958" t="s">
        <v>1081</v>
      </c>
      <c r="I958" t="s">
        <v>1082</v>
      </c>
      <c r="J958" s="728"/>
    </row>
    <row r="959" spans="1:10" x14ac:dyDescent="0.2">
      <c r="A959" t="s">
        <v>1618</v>
      </c>
      <c r="B959" t="s">
        <v>1619</v>
      </c>
      <c r="C959" s="94"/>
      <c r="D959" s="94"/>
      <c r="E959" s="94"/>
      <c r="F959" t="s">
        <v>1280</v>
      </c>
      <c r="G959" t="s">
        <v>1281</v>
      </c>
      <c r="H959" t="s">
        <v>1081</v>
      </c>
      <c r="I959" t="s">
        <v>1082</v>
      </c>
      <c r="J959" s="728"/>
    </row>
    <row r="960" spans="1:10" x14ac:dyDescent="0.2">
      <c r="A960" t="s">
        <v>1614</v>
      </c>
      <c r="B960" t="s">
        <v>1615</v>
      </c>
      <c r="C960" s="94"/>
      <c r="D960" s="94"/>
      <c r="E960" s="94"/>
      <c r="F960" t="s">
        <v>1282</v>
      </c>
      <c r="G960" t="s">
        <v>1283</v>
      </c>
      <c r="H960" t="s">
        <v>1081</v>
      </c>
      <c r="I960" t="s">
        <v>1082</v>
      </c>
      <c r="J960" s="728"/>
    </row>
    <row r="961" spans="1:10" x14ac:dyDescent="0.2">
      <c r="A961" t="s">
        <v>855</v>
      </c>
      <c r="B961" t="s">
        <v>856</v>
      </c>
      <c r="C961" s="94"/>
      <c r="D961" s="94"/>
      <c r="E961" s="94"/>
      <c r="F961" t="s">
        <v>1612</v>
      </c>
      <c r="G961" t="s">
        <v>1613</v>
      </c>
      <c r="H961" t="s">
        <v>1370</v>
      </c>
      <c r="I961" t="s">
        <v>728</v>
      </c>
      <c r="J961" s="728"/>
    </row>
    <row r="962" spans="1:10" x14ac:dyDescent="0.2">
      <c r="A962" t="s">
        <v>1016</v>
      </c>
      <c r="B962" t="s">
        <v>1017</v>
      </c>
      <c r="C962" s="94"/>
      <c r="D962" s="94"/>
      <c r="E962" s="94"/>
      <c r="F962" t="s">
        <v>1284</v>
      </c>
      <c r="G962" t="s">
        <v>1285</v>
      </c>
      <c r="H962" t="s">
        <v>1081</v>
      </c>
      <c r="I962" t="s">
        <v>1082</v>
      </c>
      <c r="J962" s="728"/>
    </row>
    <row r="963" spans="1:10" x14ac:dyDescent="0.2">
      <c r="A963" t="s">
        <v>1622</v>
      </c>
      <c r="B963" t="s">
        <v>1623</v>
      </c>
      <c r="C963" s="94"/>
      <c r="D963" s="94"/>
      <c r="E963" s="94"/>
      <c r="F963" t="s">
        <v>1616</v>
      </c>
      <c r="G963" t="s">
        <v>1617</v>
      </c>
      <c r="H963" t="s">
        <v>1370</v>
      </c>
      <c r="I963" t="s">
        <v>1381</v>
      </c>
      <c r="J963" s="728"/>
    </row>
    <row r="964" spans="1:10" x14ac:dyDescent="0.2">
      <c r="A964" t="s">
        <v>1620</v>
      </c>
      <c r="B964" t="s">
        <v>1621</v>
      </c>
      <c r="C964" s="94"/>
      <c r="D964" s="94"/>
      <c r="E964" s="94"/>
      <c r="F964" t="s">
        <v>1618</v>
      </c>
      <c r="G964" t="s">
        <v>1619</v>
      </c>
      <c r="H964" t="s">
        <v>1370</v>
      </c>
      <c r="I964" t="s">
        <v>1381</v>
      </c>
      <c r="J964" s="728"/>
    </row>
    <row r="965" spans="1:10" x14ac:dyDescent="0.2">
      <c r="A965" t="s">
        <v>2482</v>
      </c>
      <c r="B965" t="s">
        <v>2483</v>
      </c>
      <c r="C965" s="94"/>
      <c r="D965" s="94"/>
      <c r="E965" s="94"/>
      <c r="F965" t="s">
        <v>1614</v>
      </c>
      <c r="G965" t="s">
        <v>1615</v>
      </c>
      <c r="H965" t="s">
        <v>1370</v>
      </c>
      <c r="I965" t="s">
        <v>1381</v>
      </c>
      <c r="J965" s="728"/>
    </row>
    <row r="966" spans="1:10" x14ac:dyDescent="0.2">
      <c r="A966" t="s">
        <v>2484</v>
      </c>
      <c r="B966" t="s">
        <v>2485</v>
      </c>
      <c r="C966" s="94"/>
      <c r="D966" s="94"/>
      <c r="E966" s="94"/>
      <c r="F966" t="s">
        <v>855</v>
      </c>
      <c r="G966" t="s">
        <v>856</v>
      </c>
      <c r="H966" t="s">
        <v>711</v>
      </c>
      <c r="I966" t="s">
        <v>719</v>
      </c>
      <c r="J966" s="728"/>
    </row>
    <row r="967" spans="1:10" x14ac:dyDescent="0.2">
      <c r="A967" t="s">
        <v>397</v>
      </c>
      <c r="B967" t="s">
        <v>398</v>
      </c>
      <c r="C967" s="94"/>
      <c r="D967" s="94"/>
      <c r="E967" s="94"/>
      <c r="F967" t="s">
        <v>1016</v>
      </c>
      <c r="G967" t="s">
        <v>1017</v>
      </c>
      <c r="H967" t="s">
        <v>95</v>
      </c>
      <c r="I967" t="s">
        <v>318</v>
      </c>
      <c r="J967" s="728"/>
    </row>
    <row r="968" spans="1:10" x14ac:dyDescent="0.2">
      <c r="A968" t="s">
        <v>2676</v>
      </c>
      <c r="B968" t="s">
        <v>2677</v>
      </c>
      <c r="C968" s="94"/>
      <c r="D968" s="94"/>
      <c r="E968" s="94"/>
      <c r="F968" t="s">
        <v>1622</v>
      </c>
      <c r="G968" t="s">
        <v>1623</v>
      </c>
      <c r="H968" t="s">
        <v>1370</v>
      </c>
      <c r="I968" t="s">
        <v>712</v>
      </c>
      <c r="J968" s="728"/>
    </row>
    <row r="969" spans="1:10" x14ac:dyDescent="0.2">
      <c r="A969" t="s">
        <v>3123</v>
      </c>
      <c r="B969" t="s">
        <v>3124</v>
      </c>
      <c r="C969" s="94"/>
      <c r="D969" s="94"/>
      <c r="E969" s="94"/>
      <c r="F969" t="s">
        <v>1620</v>
      </c>
      <c r="G969" t="s">
        <v>1621</v>
      </c>
      <c r="H969" t="s">
        <v>1370</v>
      </c>
      <c r="I969" t="s">
        <v>712</v>
      </c>
      <c r="J969" s="728"/>
    </row>
    <row r="970" spans="1:10" x14ac:dyDescent="0.2">
      <c r="A970" t="s">
        <v>2678</v>
      </c>
      <c r="B970" t="s">
        <v>2679</v>
      </c>
      <c r="C970" s="94"/>
      <c r="D970" s="94"/>
      <c r="E970" s="94"/>
      <c r="F970" t="s">
        <v>2482</v>
      </c>
      <c r="G970" t="s">
        <v>2483</v>
      </c>
      <c r="H970" t="s">
        <v>2241</v>
      </c>
      <c r="I970" t="s">
        <v>2250</v>
      </c>
      <c r="J970" s="728"/>
    </row>
    <row r="971" spans="1:10" x14ac:dyDescent="0.2">
      <c r="A971" t="s">
        <v>3000</v>
      </c>
      <c r="B971" t="s">
        <v>624</v>
      </c>
      <c r="C971" s="94"/>
      <c r="D971" s="94"/>
      <c r="E971" s="94"/>
      <c r="F971" t="s">
        <v>2484</v>
      </c>
      <c r="G971" t="s">
        <v>2485</v>
      </c>
      <c r="H971" t="s">
        <v>2241</v>
      </c>
      <c r="I971" t="s">
        <v>2250</v>
      </c>
      <c r="J971" s="728"/>
    </row>
    <row r="972" spans="1:10" x14ac:dyDescent="0.2">
      <c r="A972" t="s">
        <v>857</v>
      </c>
      <c r="B972" t="s">
        <v>858</v>
      </c>
      <c r="C972" s="94"/>
      <c r="D972" s="94"/>
      <c r="E972" s="94"/>
      <c r="F972" t="s">
        <v>397</v>
      </c>
      <c r="G972" t="s">
        <v>398</v>
      </c>
      <c r="H972" t="s">
        <v>244</v>
      </c>
      <c r="I972" t="s">
        <v>248</v>
      </c>
      <c r="J972" s="728"/>
    </row>
    <row r="973" spans="1:10" x14ac:dyDescent="0.2">
      <c r="A973" t="s">
        <v>1624</v>
      </c>
      <c r="B973" t="s">
        <v>1625</v>
      </c>
      <c r="C973" s="94"/>
      <c r="D973" s="94"/>
      <c r="E973" s="94"/>
      <c r="F973" t="s">
        <v>2676</v>
      </c>
      <c r="G973" t="s">
        <v>2677</v>
      </c>
      <c r="H973" t="s">
        <v>2566</v>
      </c>
      <c r="I973" t="s">
        <v>2570</v>
      </c>
      <c r="J973" s="728"/>
    </row>
    <row r="974" spans="1:10" x14ac:dyDescent="0.2">
      <c r="A974" t="s">
        <v>399</v>
      </c>
      <c r="B974" t="s">
        <v>400</v>
      </c>
      <c r="C974" s="94"/>
      <c r="D974" s="94"/>
      <c r="E974" s="94"/>
      <c r="F974" t="s">
        <v>3123</v>
      </c>
      <c r="G974" t="s">
        <v>3124</v>
      </c>
      <c r="H974" t="s">
        <v>2566</v>
      </c>
      <c r="I974" t="s">
        <v>2570</v>
      </c>
      <c r="J974" s="728"/>
    </row>
    <row r="975" spans="1:10" x14ac:dyDescent="0.2">
      <c r="A975" t="s">
        <v>1286</v>
      </c>
      <c r="B975" t="s">
        <v>1287</v>
      </c>
      <c r="C975" s="94"/>
      <c r="D975" s="94"/>
      <c r="E975" s="94"/>
      <c r="F975" t="s">
        <v>2678</v>
      </c>
      <c r="G975" t="s">
        <v>2679</v>
      </c>
      <c r="H975" t="s">
        <v>2566</v>
      </c>
      <c r="I975" t="s">
        <v>2574</v>
      </c>
      <c r="J975" s="728"/>
    </row>
    <row r="976" spans="1:10" x14ac:dyDescent="0.2">
      <c r="A976" t="s">
        <v>1899</v>
      </c>
      <c r="B976" t="s">
        <v>1900</v>
      </c>
      <c r="C976" s="94"/>
      <c r="D976" s="94"/>
      <c r="E976" s="94"/>
      <c r="F976" t="s">
        <v>3000</v>
      </c>
      <c r="G976" t="s">
        <v>624</v>
      </c>
      <c r="H976" t="s">
        <v>441</v>
      </c>
      <c r="I976" t="s">
        <v>443</v>
      </c>
      <c r="J976" s="728"/>
    </row>
    <row r="977" spans="1:10" x14ac:dyDescent="0.2">
      <c r="A977" t="s">
        <v>1288</v>
      </c>
      <c r="B977" t="s">
        <v>1289</v>
      </c>
      <c r="C977" s="94"/>
      <c r="D977" s="94"/>
      <c r="E977" s="94"/>
      <c r="F977" t="s">
        <v>857</v>
      </c>
      <c r="G977" t="s">
        <v>858</v>
      </c>
      <c r="H977" t="s">
        <v>711</v>
      </c>
      <c r="I977" t="s">
        <v>712</v>
      </c>
      <c r="J977" s="728"/>
    </row>
    <row r="978" spans="1:10" x14ac:dyDescent="0.2">
      <c r="A978" t="s">
        <v>859</v>
      </c>
      <c r="B978" t="s">
        <v>860</v>
      </c>
      <c r="C978" s="94"/>
      <c r="D978" s="94"/>
      <c r="E978" s="94"/>
      <c r="F978" t="s">
        <v>1624</v>
      </c>
      <c r="G978" t="s">
        <v>1625</v>
      </c>
      <c r="H978" t="s">
        <v>1370</v>
      </c>
      <c r="I978" t="s">
        <v>1384</v>
      </c>
      <c r="J978" s="728"/>
    </row>
    <row r="979" spans="1:10" x14ac:dyDescent="0.2">
      <c r="A979" t="s">
        <v>1290</v>
      </c>
      <c r="B979" t="s">
        <v>1291</v>
      </c>
      <c r="C979" s="94"/>
      <c r="D979" s="94"/>
      <c r="E979" s="94"/>
      <c r="F979" t="s">
        <v>399</v>
      </c>
      <c r="G979" t="s">
        <v>400</v>
      </c>
      <c r="H979" t="s">
        <v>244</v>
      </c>
      <c r="I979" t="s">
        <v>245</v>
      </c>
      <c r="J979" s="728"/>
    </row>
    <row r="980" spans="1:10" x14ac:dyDescent="0.2">
      <c r="A980" t="s">
        <v>1626</v>
      </c>
      <c r="B980" t="s">
        <v>1627</v>
      </c>
      <c r="C980" s="94"/>
      <c r="D980" s="94"/>
      <c r="E980" s="94"/>
      <c r="F980" t="s">
        <v>1286</v>
      </c>
      <c r="G980" t="s">
        <v>1287</v>
      </c>
      <c r="H980" t="s">
        <v>1081</v>
      </c>
      <c r="I980" t="s">
        <v>1082</v>
      </c>
      <c r="J980" s="728"/>
    </row>
    <row r="981" spans="1:10" x14ac:dyDescent="0.2">
      <c r="A981" t="s">
        <v>3302</v>
      </c>
      <c r="B981" t="s">
        <v>3303</v>
      </c>
      <c r="C981" s="94"/>
      <c r="D981" s="94"/>
      <c r="E981" s="94"/>
      <c r="F981" t="s">
        <v>1899</v>
      </c>
      <c r="G981" t="s">
        <v>1900</v>
      </c>
      <c r="H981" t="s">
        <v>1718</v>
      </c>
      <c r="I981" t="s">
        <v>719</v>
      </c>
      <c r="J981" s="728"/>
    </row>
    <row r="982" spans="1:10" x14ac:dyDescent="0.2">
      <c r="A982" t="s">
        <v>625</v>
      </c>
      <c r="B982" t="s">
        <v>626</v>
      </c>
      <c r="C982" s="94"/>
      <c r="D982" s="94"/>
      <c r="E982" s="94"/>
      <c r="F982" t="s">
        <v>1288</v>
      </c>
      <c r="G982" t="s">
        <v>1289</v>
      </c>
      <c r="H982" t="s">
        <v>1081</v>
      </c>
      <c r="I982" t="s">
        <v>1082</v>
      </c>
      <c r="J982" s="728"/>
    </row>
    <row r="983" spans="1:10" x14ac:dyDescent="0.2">
      <c r="A983" t="s">
        <v>627</v>
      </c>
      <c r="B983" t="s">
        <v>628</v>
      </c>
      <c r="C983" s="94"/>
      <c r="D983" s="94"/>
      <c r="E983" s="94"/>
      <c r="F983" t="s">
        <v>859</v>
      </c>
      <c r="G983" t="s">
        <v>860</v>
      </c>
      <c r="H983" t="s">
        <v>711</v>
      </c>
      <c r="I983" t="s">
        <v>719</v>
      </c>
      <c r="J983" s="728"/>
    </row>
    <row r="984" spans="1:10" x14ac:dyDescent="0.2">
      <c r="A984" t="s">
        <v>3304</v>
      </c>
      <c r="B984" t="s">
        <v>3305</v>
      </c>
      <c r="C984" s="94"/>
      <c r="D984" s="94"/>
      <c r="E984" s="94"/>
      <c r="F984" t="s">
        <v>1290</v>
      </c>
      <c r="G984" t="s">
        <v>1291</v>
      </c>
      <c r="H984" t="s">
        <v>1081</v>
      </c>
      <c r="I984" t="s">
        <v>710</v>
      </c>
      <c r="J984" s="728"/>
    </row>
    <row r="985" spans="1:10" x14ac:dyDescent="0.2">
      <c r="A985" t="s">
        <v>401</v>
      </c>
      <c r="B985" t="s">
        <v>402</v>
      </c>
      <c r="C985" s="94"/>
      <c r="D985" s="94"/>
      <c r="E985" s="94"/>
      <c r="F985" t="s">
        <v>1626</v>
      </c>
      <c r="G985" t="s">
        <v>1627</v>
      </c>
      <c r="H985" t="s">
        <v>1370</v>
      </c>
      <c r="I985" t="s">
        <v>1384</v>
      </c>
      <c r="J985" s="728"/>
    </row>
    <row r="986" spans="1:10" x14ac:dyDescent="0.2">
      <c r="A986" t="s">
        <v>395</v>
      </c>
      <c r="B986" t="s">
        <v>396</v>
      </c>
      <c r="C986" s="94"/>
      <c r="D986" s="94"/>
      <c r="E986" s="94"/>
      <c r="F986" t="s">
        <v>625</v>
      </c>
      <c r="G986" t="s">
        <v>626</v>
      </c>
      <c r="H986" t="s">
        <v>441</v>
      </c>
      <c r="I986" t="s">
        <v>311</v>
      </c>
      <c r="J986" s="728"/>
    </row>
    <row r="987" spans="1:10" x14ac:dyDescent="0.2">
      <c r="A987" t="s">
        <v>1628</v>
      </c>
      <c r="B987" t="s">
        <v>1629</v>
      </c>
      <c r="C987" s="94"/>
      <c r="D987" s="94"/>
      <c r="E987" s="94"/>
      <c r="F987" t="s">
        <v>627</v>
      </c>
      <c r="G987" t="s">
        <v>628</v>
      </c>
      <c r="H987" t="s">
        <v>441</v>
      </c>
      <c r="I987" t="s">
        <v>311</v>
      </c>
      <c r="J987" s="728"/>
    </row>
    <row r="988" spans="1:10" x14ac:dyDescent="0.2">
      <c r="A988" t="s">
        <v>3001</v>
      </c>
      <c r="B988" t="s">
        <v>1630</v>
      </c>
      <c r="C988" s="94"/>
      <c r="D988" s="94"/>
      <c r="E988" s="94"/>
      <c r="F988" t="s">
        <v>401</v>
      </c>
      <c r="G988" t="s">
        <v>402</v>
      </c>
      <c r="H988" t="s">
        <v>244</v>
      </c>
      <c r="I988" t="s">
        <v>280</v>
      </c>
      <c r="J988" s="728"/>
    </row>
    <row r="989" spans="1:10" x14ac:dyDescent="0.2">
      <c r="A989" t="s">
        <v>3002</v>
      </c>
      <c r="B989" t="s">
        <v>1631</v>
      </c>
      <c r="C989" s="94"/>
      <c r="D989" s="94"/>
      <c r="E989" s="94"/>
      <c r="F989" t="s">
        <v>395</v>
      </c>
      <c r="G989" t="s">
        <v>396</v>
      </c>
      <c r="H989" t="s">
        <v>244</v>
      </c>
      <c r="I989" t="s">
        <v>257</v>
      </c>
      <c r="J989" s="728"/>
    </row>
    <row r="990" spans="1:10" x14ac:dyDescent="0.2">
      <c r="A990" t="s">
        <v>2231</v>
      </c>
      <c r="B990" t="s">
        <v>2232</v>
      </c>
      <c r="C990" s="94"/>
      <c r="D990" s="94"/>
      <c r="E990" s="94"/>
      <c r="F990" t="s">
        <v>1628</v>
      </c>
      <c r="G990" t="s">
        <v>1629</v>
      </c>
      <c r="H990" t="s">
        <v>1370</v>
      </c>
      <c r="I990" t="s">
        <v>1384</v>
      </c>
      <c r="J990" s="728"/>
    </row>
    <row r="991" spans="1:10" x14ac:dyDescent="0.2">
      <c r="A991" t="s">
        <v>1901</v>
      </c>
      <c r="B991" t="s">
        <v>1902</v>
      </c>
      <c r="C991" s="94"/>
      <c r="D991" s="94"/>
      <c r="E991" s="94"/>
      <c r="F991" t="s">
        <v>3001</v>
      </c>
      <c r="G991" t="s">
        <v>1630</v>
      </c>
      <c r="H991" t="s">
        <v>1370</v>
      </c>
      <c r="I991" t="s">
        <v>728</v>
      </c>
      <c r="J991" s="728"/>
    </row>
    <row r="992" spans="1:10" x14ac:dyDescent="0.2">
      <c r="A992" t="s">
        <v>1019</v>
      </c>
      <c r="B992" t="s">
        <v>1020</v>
      </c>
      <c r="C992" s="94"/>
      <c r="D992" s="94"/>
      <c r="E992" s="94"/>
      <c r="F992" t="s">
        <v>3002</v>
      </c>
      <c r="G992" t="s">
        <v>1631</v>
      </c>
      <c r="H992" t="s">
        <v>1370</v>
      </c>
      <c r="I992" t="s">
        <v>728</v>
      </c>
      <c r="J992" s="728"/>
    </row>
    <row r="993" spans="1:10" x14ac:dyDescent="0.2">
      <c r="A993" t="s">
        <v>861</v>
      </c>
      <c r="B993" t="s">
        <v>862</v>
      </c>
      <c r="C993" s="94"/>
      <c r="D993" s="94"/>
      <c r="E993" s="94"/>
      <c r="F993" t="s">
        <v>2231</v>
      </c>
      <c r="G993" t="s">
        <v>2232</v>
      </c>
      <c r="H993" t="s">
        <v>1964</v>
      </c>
      <c r="I993" t="s">
        <v>1989</v>
      </c>
      <c r="J993" s="728"/>
    </row>
    <row r="994" spans="1:10" x14ac:dyDescent="0.2">
      <c r="A994" t="s">
        <v>1292</v>
      </c>
      <c r="B994" t="s">
        <v>1293</v>
      </c>
      <c r="C994" s="94"/>
      <c r="D994" s="94"/>
      <c r="E994" s="94"/>
      <c r="F994" t="s">
        <v>1901</v>
      </c>
      <c r="G994" t="s">
        <v>1902</v>
      </c>
      <c r="H994" t="s">
        <v>1718</v>
      </c>
      <c r="I994" t="s">
        <v>1719</v>
      </c>
      <c r="J994" s="728"/>
    </row>
    <row r="995" spans="1:10" x14ac:dyDescent="0.2">
      <c r="A995" t="s">
        <v>1903</v>
      </c>
      <c r="B995" t="s">
        <v>1904</v>
      </c>
      <c r="C995" s="94"/>
      <c r="D995" s="94"/>
      <c r="E995" s="94"/>
      <c r="F995" t="s">
        <v>1019</v>
      </c>
      <c r="G995" t="s">
        <v>1020</v>
      </c>
      <c r="H995" t="s">
        <v>95</v>
      </c>
      <c r="I995" t="s">
        <v>372</v>
      </c>
      <c r="J995" s="728"/>
    </row>
    <row r="996" spans="1:10" x14ac:dyDescent="0.2">
      <c r="A996" t="s">
        <v>403</v>
      </c>
      <c r="B996" t="s">
        <v>404</v>
      </c>
      <c r="C996" s="94"/>
      <c r="D996" s="94"/>
      <c r="E996" s="94"/>
      <c r="F996" t="s">
        <v>861</v>
      </c>
      <c r="G996" t="s">
        <v>862</v>
      </c>
      <c r="H996" t="s">
        <v>711</v>
      </c>
      <c r="I996" t="s">
        <v>715</v>
      </c>
      <c r="J996" s="728"/>
    </row>
    <row r="997" spans="1:10" x14ac:dyDescent="0.2">
      <c r="A997" t="s">
        <v>405</v>
      </c>
      <c r="B997" t="s">
        <v>406</v>
      </c>
      <c r="C997" s="94"/>
      <c r="D997" s="94"/>
      <c r="E997" s="94"/>
      <c r="F997" t="s">
        <v>1292</v>
      </c>
      <c r="G997" t="s">
        <v>1293</v>
      </c>
      <c r="H997" t="s">
        <v>1081</v>
      </c>
      <c r="I997" t="s">
        <v>710</v>
      </c>
      <c r="J997" s="728"/>
    </row>
    <row r="998" spans="1:10" x14ac:dyDescent="0.2">
      <c r="A998" t="s">
        <v>1632</v>
      </c>
      <c r="B998" t="s">
        <v>1633</v>
      </c>
      <c r="C998" s="94"/>
      <c r="D998" s="94"/>
      <c r="E998" s="94"/>
      <c r="F998" t="s">
        <v>1903</v>
      </c>
      <c r="G998" t="s">
        <v>1904</v>
      </c>
      <c r="H998" t="s">
        <v>1718</v>
      </c>
      <c r="I998" t="s">
        <v>719</v>
      </c>
      <c r="J998" s="728"/>
    </row>
    <row r="999" spans="1:10" x14ac:dyDescent="0.2">
      <c r="A999" t="s">
        <v>1634</v>
      </c>
      <c r="B999" t="s">
        <v>1635</v>
      </c>
      <c r="C999" s="94"/>
      <c r="D999" s="94"/>
      <c r="E999" s="94"/>
      <c r="F999" t="s">
        <v>403</v>
      </c>
      <c r="G999" t="s">
        <v>404</v>
      </c>
      <c r="H999" t="s">
        <v>244</v>
      </c>
      <c r="I999" t="s">
        <v>248</v>
      </c>
      <c r="J999" s="728"/>
    </row>
    <row r="1000" spans="1:10" x14ac:dyDescent="0.2">
      <c r="A1000" t="s">
        <v>2486</v>
      </c>
      <c r="B1000" t="s">
        <v>2487</v>
      </c>
      <c r="C1000" s="94"/>
      <c r="D1000" s="94"/>
      <c r="E1000" s="94"/>
      <c r="F1000" t="s">
        <v>405</v>
      </c>
      <c r="G1000" t="s">
        <v>406</v>
      </c>
      <c r="H1000" t="s">
        <v>244</v>
      </c>
      <c r="I1000" t="s">
        <v>280</v>
      </c>
      <c r="J1000" s="728"/>
    </row>
    <row r="1001" spans="1:10" x14ac:dyDescent="0.2">
      <c r="A1001" t="s">
        <v>2680</v>
      </c>
      <c r="B1001" t="s">
        <v>2681</v>
      </c>
      <c r="C1001" s="94"/>
      <c r="D1001" s="94"/>
      <c r="E1001" s="94"/>
      <c r="F1001" t="s">
        <v>1632</v>
      </c>
      <c r="G1001" t="s">
        <v>1633</v>
      </c>
      <c r="H1001" t="s">
        <v>1370</v>
      </c>
      <c r="I1001" t="s">
        <v>1384</v>
      </c>
      <c r="J1001" s="728"/>
    </row>
    <row r="1002" spans="1:10" x14ac:dyDescent="0.2">
      <c r="A1002" t="s">
        <v>3125</v>
      </c>
      <c r="B1002" t="s">
        <v>3126</v>
      </c>
      <c r="C1002" s="94"/>
      <c r="D1002" s="94"/>
      <c r="E1002" s="94"/>
      <c r="F1002" t="s">
        <v>1634</v>
      </c>
      <c r="G1002" t="s">
        <v>1635</v>
      </c>
      <c r="H1002" t="s">
        <v>1370</v>
      </c>
      <c r="I1002" t="s">
        <v>1384</v>
      </c>
      <c r="J1002" s="728"/>
    </row>
    <row r="1003" spans="1:10" x14ac:dyDescent="0.2">
      <c r="A1003" t="s">
        <v>629</v>
      </c>
      <c r="B1003" t="s">
        <v>630</v>
      </c>
      <c r="C1003" s="94"/>
      <c r="D1003" s="94"/>
      <c r="E1003" s="94"/>
      <c r="F1003" t="s">
        <v>2486</v>
      </c>
      <c r="G1003" t="s">
        <v>2487</v>
      </c>
      <c r="H1003" t="s">
        <v>2241</v>
      </c>
      <c r="I1003" t="s">
        <v>2250</v>
      </c>
      <c r="J1003" s="728"/>
    </row>
    <row r="1004" spans="1:10" x14ac:dyDescent="0.2">
      <c r="A1004" t="s">
        <v>407</v>
      </c>
      <c r="B1004" t="s">
        <v>408</v>
      </c>
      <c r="C1004" s="94"/>
      <c r="D1004" s="94"/>
      <c r="E1004" s="94"/>
      <c r="F1004" t="s">
        <v>2680</v>
      </c>
      <c r="G1004" t="s">
        <v>2681</v>
      </c>
      <c r="H1004" t="s">
        <v>2566</v>
      </c>
      <c r="I1004" t="s">
        <v>2574</v>
      </c>
      <c r="J1004" s="728"/>
    </row>
    <row r="1005" spans="1:10" x14ac:dyDescent="0.2">
      <c r="A1005" t="s">
        <v>1294</v>
      </c>
      <c r="B1005" t="s">
        <v>1295</v>
      </c>
      <c r="C1005" s="94"/>
      <c r="D1005" s="94"/>
      <c r="E1005" s="94"/>
      <c r="F1005" t="s">
        <v>3125</v>
      </c>
      <c r="G1005" t="s">
        <v>3126</v>
      </c>
      <c r="H1005" t="s">
        <v>1370</v>
      </c>
      <c r="I1005" t="s">
        <v>1384</v>
      </c>
      <c r="J1005" s="728"/>
    </row>
    <row r="1006" spans="1:10" x14ac:dyDescent="0.2">
      <c r="A1006" t="s">
        <v>1905</v>
      </c>
      <c r="B1006" t="s">
        <v>1906</v>
      </c>
      <c r="C1006" s="94"/>
      <c r="D1006" s="94"/>
      <c r="E1006" s="94"/>
      <c r="F1006" t="s">
        <v>629</v>
      </c>
      <c r="G1006" t="s">
        <v>630</v>
      </c>
      <c r="H1006" t="s">
        <v>441</v>
      </c>
      <c r="I1006" t="s">
        <v>311</v>
      </c>
      <c r="J1006" s="728"/>
    </row>
    <row r="1007" spans="1:10" x14ac:dyDescent="0.2">
      <c r="A1007" t="s">
        <v>1296</v>
      </c>
      <c r="B1007" t="s">
        <v>1297</v>
      </c>
      <c r="C1007" s="94"/>
      <c r="D1007" s="94"/>
      <c r="E1007" s="94"/>
      <c r="F1007" t="s">
        <v>407</v>
      </c>
      <c r="G1007" t="s">
        <v>408</v>
      </c>
      <c r="H1007" t="s">
        <v>244</v>
      </c>
      <c r="I1007" t="s">
        <v>245</v>
      </c>
      <c r="J1007" s="728"/>
    </row>
    <row r="1008" spans="1:10" x14ac:dyDescent="0.2">
      <c r="A1008" t="s">
        <v>3003</v>
      </c>
      <c r="B1008" t="s">
        <v>2147</v>
      </c>
      <c r="C1008" s="94"/>
      <c r="D1008" s="94"/>
      <c r="E1008" s="94"/>
      <c r="F1008" t="s">
        <v>1294</v>
      </c>
      <c r="G1008" t="s">
        <v>1295</v>
      </c>
      <c r="H1008" t="s">
        <v>1081</v>
      </c>
      <c r="I1008" t="s">
        <v>1082</v>
      </c>
      <c r="J1008" s="728"/>
    </row>
    <row r="1009" spans="1:10" x14ac:dyDescent="0.2">
      <c r="A1009" t="s">
        <v>633</v>
      </c>
      <c r="B1009" t="s">
        <v>634</v>
      </c>
      <c r="C1009" s="94"/>
      <c r="D1009" s="94"/>
      <c r="E1009" s="94"/>
      <c r="F1009" t="s">
        <v>1905</v>
      </c>
      <c r="G1009" t="s">
        <v>1906</v>
      </c>
      <c r="H1009" t="s">
        <v>1718</v>
      </c>
      <c r="I1009" t="s">
        <v>719</v>
      </c>
      <c r="J1009" s="728"/>
    </row>
    <row r="1010" spans="1:10" x14ac:dyDescent="0.2">
      <c r="A1010" t="s">
        <v>1298</v>
      </c>
      <c r="B1010" t="s">
        <v>1299</v>
      </c>
      <c r="C1010" s="94"/>
      <c r="D1010" s="94"/>
      <c r="E1010" s="94"/>
      <c r="F1010" t="s">
        <v>1296</v>
      </c>
      <c r="G1010" t="s">
        <v>1297</v>
      </c>
      <c r="H1010" t="s">
        <v>1081</v>
      </c>
      <c r="I1010" t="s">
        <v>1082</v>
      </c>
      <c r="J1010" s="728"/>
    </row>
    <row r="1011" spans="1:10" x14ac:dyDescent="0.2">
      <c r="A1011" t="s">
        <v>3004</v>
      </c>
      <c r="B1011" t="s">
        <v>1638</v>
      </c>
      <c r="C1011" s="94"/>
      <c r="D1011" s="94"/>
      <c r="E1011" s="94"/>
      <c r="F1011" t="s">
        <v>3003</v>
      </c>
      <c r="G1011" t="s">
        <v>2147</v>
      </c>
      <c r="H1011" t="s">
        <v>1964</v>
      </c>
      <c r="I1011" t="s">
        <v>1989</v>
      </c>
      <c r="J1011" s="728"/>
    </row>
    <row r="1012" spans="1:10" x14ac:dyDescent="0.2">
      <c r="A1012" t="s">
        <v>1300</v>
      </c>
      <c r="B1012" t="s">
        <v>1301</v>
      </c>
      <c r="C1012" s="94"/>
      <c r="D1012" s="94"/>
      <c r="E1012" s="94"/>
      <c r="F1012" t="s">
        <v>633</v>
      </c>
      <c r="G1012" t="s">
        <v>634</v>
      </c>
      <c r="H1012" t="s">
        <v>441</v>
      </c>
      <c r="I1012" t="s">
        <v>443</v>
      </c>
      <c r="J1012" s="728"/>
    </row>
    <row r="1013" spans="1:10" x14ac:dyDescent="0.2">
      <c r="A1013" t="s">
        <v>863</v>
      </c>
      <c r="B1013" t="s">
        <v>864</v>
      </c>
      <c r="C1013" s="94"/>
      <c r="D1013" s="94"/>
      <c r="E1013" s="94"/>
      <c r="F1013" t="s">
        <v>1298</v>
      </c>
      <c r="G1013" t="s">
        <v>1299</v>
      </c>
      <c r="H1013" t="s">
        <v>1081</v>
      </c>
      <c r="I1013" t="s">
        <v>710</v>
      </c>
      <c r="J1013" s="728"/>
    </row>
    <row r="1014" spans="1:10" x14ac:dyDescent="0.2">
      <c r="A1014" t="s">
        <v>635</v>
      </c>
      <c r="B1014" t="s">
        <v>636</v>
      </c>
      <c r="C1014" s="94"/>
      <c r="D1014" s="94"/>
      <c r="E1014" s="94"/>
      <c r="F1014" t="s">
        <v>3004</v>
      </c>
      <c r="G1014" t="s">
        <v>1638</v>
      </c>
      <c r="H1014" t="s">
        <v>1370</v>
      </c>
      <c r="I1014" t="s">
        <v>1384</v>
      </c>
      <c r="J1014" s="728"/>
    </row>
    <row r="1015" spans="1:10" x14ac:dyDescent="0.2">
      <c r="A1015" t="s">
        <v>2494</v>
      </c>
      <c r="B1015" t="s">
        <v>2495</v>
      </c>
      <c r="C1015" s="94"/>
      <c r="D1015" s="94"/>
      <c r="E1015" s="94"/>
      <c r="F1015" t="s">
        <v>1300</v>
      </c>
      <c r="G1015" t="s">
        <v>1301</v>
      </c>
      <c r="H1015" t="s">
        <v>1081</v>
      </c>
      <c r="I1015" t="s">
        <v>710</v>
      </c>
      <c r="J1015" s="728"/>
    </row>
    <row r="1016" spans="1:10" x14ac:dyDescent="0.2">
      <c r="A1016" t="s">
        <v>2502</v>
      </c>
      <c r="B1016" t="s">
        <v>2503</v>
      </c>
      <c r="C1016" s="94"/>
      <c r="D1016" s="94"/>
      <c r="E1016" s="94"/>
      <c r="F1016" t="s">
        <v>863</v>
      </c>
      <c r="G1016" t="s">
        <v>864</v>
      </c>
      <c r="H1016" t="s">
        <v>711</v>
      </c>
      <c r="I1016" t="s">
        <v>728</v>
      </c>
      <c r="J1016" s="728"/>
    </row>
    <row r="1017" spans="1:10" x14ac:dyDescent="0.2">
      <c r="A1017" t="s">
        <v>2488</v>
      </c>
      <c r="B1017" t="s">
        <v>2263</v>
      </c>
      <c r="C1017" s="94"/>
      <c r="D1017" s="94"/>
      <c r="E1017" s="94"/>
      <c r="F1017" t="s">
        <v>635</v>
      </c>
      <c r="G1017" t="s">
        <v>636</v>
      </c>
      <c r="H1017" t="s">
        <v>441</v>
      </c>
      <c r="I1017" t="s">
        <v>311</v>
      </c>
      <c r="J1017" s="728"/>
    </row>
    <row r="1018" spans="1:10" x14ac:dyDescent="0.2">
      <c r="A1018" t="s">
        <v>2496</v>
      </c>
      <c r="B1018" t="s">
        <v>2242</v>
      </c>
      <c r="C1018" s="94"/>
      <c r="D1018" s="94"/>
      <c r="E1018" s="94"/>
      <c r="F1018" t="s">
        <v>2494</v>
      </c>
      <c r="G1018" t="s">
        <v>2495</v>
      </c>
      <c r="H1018" t="s">
        <v>2241</v>
      </c>
      <c r="I1018" t="s">
        <v>2242</v>
      </c>
      <c r="J1018" s="728"/>
    </row>
    <row r="1019" spans="1:10" x14ac:dyDescent="0.2">
      <c r="A1019" t="s">
        <v>2497</v>
      </c>
      <c r="B1019" t="s">
        <v>2272</v>
      </c>
      <c r="C1019" s="94"/>
      <c r="D1019" s="94"/>
      <c r="E1019" s="94"/>
      <c r="F1019" t="s">
        <v>2502</v>
      </c>
      <c r="G1019" t="s">
        <v>2503</v>
      </c>
      <c r="H1019" t="s">
        <v>2241</v>
      </c>
      <c r="I1019" t="s">
        <v>2250</v>
      </c>
      <c r="J1019" s="728"/>
    </row>
    <row r="1020" spans="1:10" x14ac:dyDescent="0.2">
      <c r="A1020" t="s">
        <v>2500</v>
      </c>
      <c r="B1020" t="s">
        <v>2245</v>
      </c>
      <c r="C1020" s="94"/>
      <c r="D1020" s="94"/>
      <c r="E1020" s="94"/>
      <c r="F1020" t="s">
        <v>2488</v>
      </c>
      <c r="G1020" t="s">
        <v>2263</v>
      </c>
      <c r="H1020" t="s">
        <v>2241</v>
      </c>
      <c r="I1020" t="s">
        <v>2489</v>
      </c>
      <c r="J1020" s="728"/>
    </row>
    <row r="1021" spans="1:10" x14ac:dyDescent="0.2">
      <c r="A1021" t="s">
        <v>2501</v>
      </c>
      <c r="B1021" t="s">
        <v>2250</v>
      </c>
      <c r="C1021" s="94"/>
      <c r="D1021" s="94"/>
      <c r="E1021" s="94"/>
      <c r="F1021" t="s">
        <v>2496</v>
      </c>
      <c r="G1021" t="s">
        <v>2242</v>
      </c>
      <c r="H1021" t="s">
        <v>2241</v>
      </c>
      <c r="I1021" t="s">
        <v>2489</v>
      </c>
      <c r="J1021" s="728"/>
    </row>
    <row r="1022" spans="1:10" x14ac:dyDescent="0.2">
      <c r="A1022" t="s">
        <v>2490</v>
      </c>
      <c r="B1022" t="s">
        <v>2491</v>
      </c>
      <c r="C1022" s="94"/>
      <c r="D1022" s="94"/>
      <c r="E1022" s="94"/>
      <c r="F1022" t="s">
        <v>2497</v>
      </c>
      <c r="G1022" t="s">
        <v>2272</v>
      </c>
      <c r="H1022" t="s">
        <v>2241</v>
      </c>
      <c r="I1022" t="s">
        <v>2489</v>
      </c>
      <c r="J1022" s="728"/>
    </row>
    <row r="1023" spans="1:10" x14ac:dyDescent="0.2">
      <c r="A1023" t="s">
        <v>2498</v>
      </c>
      <c r="B1023" t="s">
        <v>2499</v>
      </c>
      <c r="C1023" s="94"/>
      <c r="D1023" s="94"/>
      <c r="E1023" s="94"/>
      <c r="F1023" t="s">
        <v>2500</v>
      </c>
      <c r="G1023" t="s">
        <v>2245</v>
      </c>
      <c r="H1023" t="s">
        <v>2241</v>
      </c>
      <c r="I1023" t="s">
        <v>2489</v>
      </c>
      <c r="J1023" s="728"/>
    </row>
    <row r="1024" spans="1:10" x14ac:dyDescent="0.2">
      <c r="A1024" t="s">
        <v>2504</v>
      </c>
      <c r="B1024" t="s">
        <v>2505</v>
      </c>
      <c r="C1024" s="94"/>
      <c r="D1024" s="94"/>
      <c r="E1024" s="94"/>
      <c r="F1024" t="s">
        <v>2501</v>
      </c>
      <c r="G1024" t="s">
        <v>2250</v>
      </c>
      <c r="H1024" t="s">
        <v>2241</v>
      </c>
      <c r="I1024" t="s">
        <v>2489</v>
      </c>
      <c r="J1024" s="728"/>
    </row>
    <row r="1025" spans="1:10" x14ac:dyDescent="0.2">
      <c r="A1025" t="s">
        <v>2492</v>
      </c>
      <c r="B1025" t="s">
        <v>2493</v>
      </c>
      <c r="C1025" s="94"/>
      <c r="D1025" s="94"/>
      <c r="E1025" s="94"/>
      <c r="F1025" t="s">
        <v>2490</v>
      </c>
      <c r="G1025" t="s">
        <v>2491</v>
      </c>
      <c r="H1025" t="s">
        <v>2241</v>
      </c>
      <c r="I1025" t="s">
        <v>2489</v>
      </c>
      <c r="J1025" s="728"/>
    </row>
    <row r="1026" spans="1:10" x14ac:dyDescent="0.2">
      <c r="A1026" t="s">
        <v>637</v>
      </c>
      <c r="B1026" t="s">
        <v>638</v>
      </c>
      <c r="C1026" s="94"/>
      <c r="D1026" s="94"/>
      <c r="E1026" s="94"/>
      <c r="F1026" t="s">
        <v>2498</v>
      </c>
      <c r="G1026" t="s">
        <v>2499</v>
      </c>
      <c r="H1026" t="s">
        <v>2241</v>
      </c>
      <c r="I1026" t="s">
        <v>2489</v>
      </c>
      <c r="J1026" s="728"/>
    </row>
    <row r="1027" spans="1:10" x14ac:dyDescent="0.2">
      <c r="A1027" t="s">
        <v>865</v>
      </c>
      <c r="B1027" t="s">
        <v>866</v>
      </c>
      <c r="C1027" s="94"/>
      <c r="D1027" s="94"/>
      <c r="E1027" s="94"/>
      <c r="F1027" t="s">
        <v>2504</v>
      </c>
      <c r="G1027" t="s">
        <v>2505</v>
      </c>
      <c r="H1027" t="s">
        <v>2241</v>
      </c>
      <c r="I1027" t="s">
        <v>2263</v>
      </c>
      <c r="J1027" s="728"/>
    </row>
    <row r="1028" spans="1:10" x14ac:dyDescent="0.2">
      <c r="A1028" t="s">
        <v>1639</v>
      </c>
      <c r="B1028" t="s">
        <v>1640</v>
      </c>
      <c r="C1028" s="94"/>
      <c r="D1028" s="94"/>
      <c r="E1028" s="94"/>
      <c r="F1028" t="s">
        <v>2492</v>
      </c>
      <c r="G1028" t="s">
        <v>2493</v>
      </c>
      <c r="H1028" t="s">
        <v>2241</v>
      </c>
      <c r="I1028" t="s">
        <v>2263</v>
      </c>
      <c r="J1028" s="728"/>
    </row>
    <row r="1029" spans="1:10" x14ac:dyDescent="0.2">
      <c r="A1029" t="s">
        <v>2148</v>
      </c>
      <c r="B1029" t="s">
        <v>2149</v>
      </c>
      <c r="C1029" s="94"/>
      <c r="D1029" s="94"/>
      <c r="E1029" s="94"/>
      <c r="F1029" t="s">
        <v>637</v>
      </c>
      <c r="G1029" t="s">
        <v>638</v>
      </c>
      <c r="H1029" t="s">
        <v>441</v>
      </c>
      <c r="I1029" t="s">
        <v>311</v>
      </c>
      <c r="J1029" s="728"/>
    </row>
    <row r="1030" spans="1:10" x14ac:dyDescent="0.2">
      <c r="A1030" t="s">
        <v>3127</v>
      </c>
      <c r="B1030" t="s">
        <v>3128</v>
      </c>
      <c r="C1030" s="94"/>
      <c r="D1030" s="94"/>
      <c r="E1030" s="94"/>
      <c r="F1030" t="s">
        <v>865</v>
      </c>
      <c r="G1030" t="s">
        <v>866</v>
      </c>
      <c r="H1030" t="s">
        <v>711</v>
      </c>
      <c r="I1030" t="s">
        <v>715</v>
      </c>
      <c r="J1030" s="728"/>
    </row>
    <row r="1031" spans="1:10" x14ac:dyDescent="0.2">
      <c r="A1031" t="s">
        <v>639</v>
      </c>
      <c r="B1031" t="s">
        <v>640</v>
      </c>
      <c r="C1031" s="94"/>
      <c r="D1031" s="94"/>
      <c r="E1031" s="94"/>
      <c r="F1031" t="s">
        <v>1639</v>
      </c>
      <c r="G1031" t="s">
        <v>1640</v>
      </c>
      <c r="H1031" t="s">
        <v>1370</v>
      </c>
      <c r="I1031" t="s">
        <v>1384</v>
      </c>
      <c r="J1031" s="728"/>
    </row>
    <row r="1032" spans="1:10" x14ac:dyDescent="0.2">
      <c r="A1032" t="s">
        <v>641</v>
      </c>
      <c r="B1032" t="s">
        <v>642</v>
      </c>
      <c r="C1032" s="94"/>
      <c r="D1032" s="94"/>
      <c r="E1032" s="94"/>
      <c r="F1032" t="s">
        <v>2148</v>
      </c>
      <c r="G1032" t="s">
        <v>2149</v>
      </c>
      <c r="H1032" t="s">
        <v>1964</v>
      </c>
      <c r="I1032" t="s">
        <v>1979</v>
      </c>
      <c r="J1032" s="728"/>
    </row>
    <row r="1033" spans="1:10" x14ac:dyDescent="0.2">
      <c r="A1033" t="s">
        <v>643</v>
      </c>
      <c r="B1033" t="s">
        <v>644</v>
      </c>
      <c r="C1033" s="94"/>
      <c r="D1033" s="94"/>
      <c r="E1033" s="94"/>
      <c r="F1033" t="s">
        <v>3127</v>
      </c>
      <c r="G1033" t="s">
        <v>3128</v>
      </c>
      <c r="H1033" t="s">
        <v>1081</v>
      </c>
      <c r="I1033" t="s">
        <v>710</v>
      </c>
      <c r="J1033" s="728"/>
    </row>
    <row r="1034" spans="1:10" x14ac:dyDescent="0.2">
      <c r="A1034" t="s">
        <v>867</v>
      </c>
      <c r="B1034" t="s">
        <v>868</v>
      </c>
      <c r="C1034" s="94"/>
      <c r="D1034" s="94"/>
      <c r="E1034" s="94"/>
      <c r="F1034" t="s">
        <v>639</v>
      </c>
      <c r="G1034" t="s">
        <v>640</v>
      </c>
      <c r="H1034" t="s">
        <v>441</v>
      </c>
      <c r="I1034" t="s">
        <v>443</v>
      </c>
      <c r="J1034" s="728"/>
    </row>
    <row r="1035" spans="1:10" x14ac:dyDescent="0.2">
      <c r="A1035" t="s">
        <v>3129</v>
      </c>
      <c r="B1035" t="s">
        <v>645</v>
      </c>
      <c r="C1035" s="94"/>
      <c r="D1035" s="94"/>
      <c r="E1035" s="94"/>
      <c r="F1035" t="s">
        <v>641</v>
      </c>
      <c r="G1035" t="s">
        <v>642</v>
      </c>
      <c r="H1035" t="s">
        <v>441</v>
      </c>
      <c r="I1035" t="s">
        <v>443</v>
      </c>
      <c r="J1035" s="728"/>
    </row>
    <row r="1036" spans="1:10" x14ac:dyDescent="0.2">
      <c r="A1036" t="s">
        <v>1641</v>
      </c>
      <c r="B1036" t="s">
        <v>1642</v>
      </c>
      <c r="C1036" s="94"/>
      <c r="D1036" s="94"/>
      <c r="E1036" s="94"/>
      <c r="F1036" t="s">
        <v>643</v>
      </c>
      <c r="G1036" t="s">
        <v>644</v>
      </c>
      <c r="H1036" t="s">
        <v>441</v>
      </c>
      <c r="I1036" t="s">
        <v>311</v>
      </c>
      <c r="J1036" s="728"/>
    </row>
    <row r="1037" spans="1:10" x14ac:dyDescent="0.2">
      <c r="A1037" t="s">
        <v>1643</v>
      </c>
      <c r="B1037" t="s">
        <v>1644</v>
      </c>
      <c r="C1037" s="94"/>
      <c r="D1037" s="94"/>
      <c r="E1037" s="94"/>
      <c r="F1037" t="s">
        <v>867</v>
      </c>
      <c r="G1037" t="s">
        <v>868</v>
      </c>
      <c r="H1037" t="s">
        <v>711</v>
      </c>
      <c r="I1037" t="s">
        <v>715</v>
      </c>
      <c r="J1037" s="728"/>
    </row>
    <row r="1038" spans="1:10" x14ac:dyDescent="0.2">
      <c r="A1038" t="s">
        <v>3306</v>
      </c>
      <c r="B1038" t="s">
        <v>2151</v>
      </c>
      <c r="C1038" s="94"/>
      <c r="D1038" s="94"/>
      <c r="E1038" s="94"/>
      <c r="F1038" t="s">
        <v>3129</v>
      </c>
      <c r="G1038" t="s">
        <v>645</v>
      </c>
      <c r="H1038" t="s">
        <v>441</v>
      </c>
      <c r="I1038" t="s">
        <v>311</v>
      </c>
      <c r="J1038" s="728"/>
    </row>
    <row r="1039" spans="1:10" x14ac:dyDescent="0.2">
      <c r="A1039" t="s">
        <v>869</v>
      </c>
      <c r="B1039" t="s">
        <v>870</v>
      </c>
      <c r="C1039" s="94"/>
      <c r="D1039" s="94"/>
      <c r="E1039" s="94"/>
      <c r="F1039" t="s">
        <v>1641</v>
      </c>
      <c r="G1039" t="s">
        <v>1642</v>
      </c>
      <c r="H1039" t="s">
        <v>1370</v>
      </c>
      <c r="I1039" t="s">
        <v>728</v>
      </c>
      <c r="J1039" s="728"/>
    </row>
    <row r="1040" spans="1:10" x14ac:dyDescent="0.2">
      <c r="A1040" t="s">
        <v>871</v>
      </c>
      <c r="B1040" t="s">
        <v>872</v>
      </c>
      <c r="C1040" s="94"/>
      <c r="D1040" s="94"/>
      <c r="E1040" s="94"/>
      <c r="F1040" t="s">
        <v>1643</v>
      </c>
      <c r="G1040" t="s">
        <v>1644</v>
      </c>
      <c r="H1040" t="s">
        <v>1370</v>
      </c>
      <c r="I1040" t="s">
        <v>728</v>
      </c>
      <c r="J1040" s="728"/>
    </row>
    <row r="1041" spans="1:10" x14ac:dyDescent="0.2">
      <c r="A1041" t="s">
        <v>1646</v>
      </c>
      <c r="B1041" t="s">
        <v>1647</v>
      </c>
      <c r="C1041" s="94"/>
      <c r="D1041" s="94"/>
      <c r="E1041" s="94"/>
      <c r="F1041" t="s">
        <v>2150</v>
      </c>
      <c r="G1041" t="s">
        <v>2151</v>
      </c>
      <c r="H1041" t="s">
        <v>1964</v>
      </c>
      <c r="I1041" t="s">
        <v>1966</v>
      </c>
      <c r="J1041" s="728"/>
    </row>
    <row r="1042" spans="1:10" x14ac:dyDescent="0.2">
      <c r="A1042" t="s">
        <v>646</v>
      </c>
      <c r="B1042" t="s">
        <v>647</v>
      </c>
      <c r="C1042" s="94"/>
      <c r="D1042" s="94"/>
      <c r="E1042" s="94"/>
      <c r="F1042" t="s">
        <v>869</v>
      </c>
      <c r="G1042" t="s">
        <v>870</v>
      </c>
      <c r="H1042" t="s">
        <v>711</v>
      </c>
      <c r="I1042" t="s">
        <v>715</v>
      </c>
      <c r="J1042" s="728"/>
    </row>
    <row r="1043" spans="1:10" x14ac:dyDescent="0.2">
      <c r="A1043" t="s">
        <v>409</v>
      </c>
      <c r="B1043" t="s">
        <v>410</v>
      </c>
      <c r="C1043" s="94"/>
      <c r="D1043" s="94"/>
      <c r="E1043" s="94"/>
      <c r="F1043" t="s">
        <v>871</v>
      </c>
      <c r="G1043" t="s">
        <v>872</v>
      </c>
      <c r="H1043" t="s">
        <v>711</v>
      </c>
      <c r="I1043" t="s">
        <v>728</v>
      </c>
      <c r="J1043" s="728"/>
    </row>
    <row r="1044" spans="1:10" x14ac:dyDescent="0.2">
      <c r="A1044" t="s">
        <v>1648</v>
      </c>
      <c r="B1044" t="s">
        <v>1649</v>
      </c>
      <c r="C1044" s="94"/>
      <c r="D1044" s="94"/>
      <c r="E1044" s="94"/>
      <c r="F1044" t="s">
        <v>1646</v>
      </c>
      <c r="G1044" t="s">
        <v>1647</v>
      </c>
      <c r="H1044" t="s">
        <v>1370</v>
      </c>
      <c r="I1044" t="s">
        <v>728</v>
      </c>
      <c r="J1044" s="728"/>
    </row>
    <row r="1045" spans="1:10" x14ac:dyDescent="0.2">
      <c r="A1045" t="s">
        <v>3216</v>
      </c>
      <c r="B1045" t="s">
        <v>3217</v>
      </c>
      <c r="C1045" s="94"/>
      <c r="D1045" s="94"/>
      <c r="E1045" s="94"/>
      <c r="F1045" t="s">
        <v>646</v>
      </c>
      <c r="G1045" t="s">
        <v>647</v>
      </c>
      <c r="H1045" t="s">
        <v>441</v>
      </c>
      <c r="I1045" t="s">
        <v>311</v>
      </c>
      <c r="J1045" s="728"/>
    </row>
    <row r="1046" spans="1:10" x14ac:dyDescent="0.2">
      <c r="A1046" t="s">
        <v>411</v>
      </c>
      <c r="B1046" t="s">
        <v>412</v>
      </c>
      <c r="C1046" s="94"/>
      <c r="D1046" s="94"/>
      <c r="E1046" s="94"/>
      <c r="F1046" t="s">
        <v>409</v>
      </c>
      <c r="G1046" t="s">
        <v>410</v>
      </c>
      <c r="H1046" t="s">
        <v>244</v>
      </c>
      <c r="I1046" t="s">
        <v>262</v>
      </c>
      <c r="J1046" s="728"/>
    </row>
    <row r="1047" spans="1:10" x14ac:dyDescent="0.2">
      <c r="A1047" t="s">
        <v>3005</v>
      </c>
      <c r="B1047" t="s">
        <v>413</v>
      </c>
      <c r="C1047" s="94"/>
      <c r="D1047" s="94"/>
      <c r="E1047" s="94"/>
      <c r="F1047" t="s">
        <v>1648</v>
      </c>
      <c r="G1047" t="s">
        <v>1649</v>
      </c>
      <c r="H1047" t="s">
        <v>1370</v>
      </c>
      <c r="I1047" t="s">
        <v>728</v>
      </c>
      <c r="J1047" s="728"/>
    </row>
    <row r="1048" spans="1:10" x14ac:dyDescent="0.2">
      <c r="A1048" t="s">
        <v>2506</v>
      </c>
      <c r="B1048" t="s">
        <v>2507</v>
      </c>
      <c r="C1048" s="94"/>
      <c r="D1048" s="94"/>
      <c r="E1048" s="94"/>
      <c r="F1048" t="s">
        <v>3216</v>
      </c>
      <c r="G1048" t="s">
        <v>3217</v>
      </c>
      <c r="H1048" t="s">
        <v>1964</v>
      </c>
      <c r="I1048" t="s">
        <v>1979</v>
      </c>
      <c r="J1048" s="728"/>
    </row>
    <row r="1049" spans="1:10" x14ac:dyDescent="0.2">
      <c r="A1049" t="s">
        <v>3130</v>
      </c>
      <c r="B1049" t="s">
        <v>3131</v>
      </c>
      <c r="C1049" s="94"/>
      <c r="D1049" s="94"/>
      <c r="E1049" s="94"/>
      <c r="F1049" t="s">
        <v>411</v>
      </c>
      <c r="G1049" t="s">
        <v>412</v>
      </c>
      <c r="H1049" t="s">
        <v>244</v>
      </c>
      <c r="I1049" t="s">
        <v>248</v>
      </c>
      <c r="J1049" s="728"/>
    </row>
    <row r="1050" spans="1:10" x14ac:dyDescent="0.2">
      <c r="A1050" t="s">
        <v>1650</v>
      </c>
      <c r="B1050" t="s">
        <v>1651</v>
      </c>
      <c r="C1050" s="94"/>
      <c r="D1050" s="94"/>
      <c r="E1050" s="94"/>
      <c r="F1050" t="s">
        <v>3005</v>
      </c>
      <c r="G1050" t="s">
        <v>413</v>
      </c>
      <c r="H1050" t="s">
        <v>244</v>
      </c>
      <c r="I1050" t="s">
        <v>248</v>
      </c>
      <c r="J1050" s="728"/>
    </row>
    <row r="1051" spans="1:10" x14ac:dyDescent="0.2">
      <c r="A1051" t="s">
        <v>3006</v>
      </c>
      <c r="B1051" t="s">
        <v>1645</v>
      </c>
      <c r="C1051" s="94"/>
      <c r="D1051" s="94"/>
      <c r="E1051" s="94"/>
      <c r="F1051" t="s">
        <v>2506</v>
      </c>
      <c r="G1051" t="s">
        <v>2507</v>
      </c>
      <c r="H1051" t="s">
        <v>2241</v>
      </c>
      <c r="I1051" t="s">
        <v>2245</v>
      </c>
      <c r="J1051" s="728"/>
    </row>
    <row r="1052" spans="1:10" x14ac:dyDescent="0.2">
      <c r="A1052" t="s">
        <v>1021</v>
      </c>
      <c r="B1052" t="s">
        <v>1022</v>
      </c>
      <c r="C1052" s="94"/>
      <c r="D1052" s="94"/>
      <c r="E1052" s="94"/>
      <c r="F1052" t="s">
        <v>3130</v>
      </c>
      <c r="G1052" t="s">
        <v>3131</v>
      </c>
      <c r="H1052" t="s">
        <v>2241</v>
      </c>
      <c r="I1052" t="s">
        <v>2245</v>
      </c>
      <c r="J1052" s="728"/>
    </row>
    <row r="1053" spans="1:10" x14ac:dyDescent="0.2">
      <c r="A1053" t="s">
        <v>1023</v>
      </c>
      <c r="B1053" t="s">
        <v>436</v>
      </c>
      <c r="C1053" s="94"/>
      <c r="D1053" s="94"/>
      <c r="E1053" s="94"/>
      <c r="F1053" t="s">
        <v>1650</v>
      </c>
      <c r="G1053" t="s">
        <v>1651</v>
      </c>
      <c r="H1053" t="s">
        <v>1370</v>
      </c>
      <c r="I1053" t="s">
        <v>1371</v>
      </c>
      <c r="J1053" s="728"/>
    </row>
    <row r="1054" spans="1:10" x14ac:dyDescent="0.2">
      <c r="A1054" t="s">
        <v>2152</v>
      </c>
      <c r="B1054" t="s">
        <v>2153</v>
      </c>
      <c r="C1054" s="94"/>
      <c r="D1054" s="94"/>
      <c r="E1054" s="94"/>
      <c r="F1054" t="s">
        <v>3006</v>
      </c>
      <c r="G1054" t="s">
        <v>1645</v>
      </c>
      <c r="H1054" t="s">
        <v>1370</v>
      </c>
      <c r="I1054" t="s">
        <v>1371</v>
      </c>
      <c r="J1054" s="728"/>
    </row>
    <row r="1055" spans="1:10" x14ac:dyDescent="0.2">
      <c r="A1055" t="s">
        <v>3218</v>
      </c>
      <c r="B1055" t="s">
        <v>3219</v>
      </c>
      <c r="C1055" s="94"/>
      <c r="D1055" s="94"/>
      <c r="E1055" s="94"/>
      <c r="F1055" t="s">
        <v>1021</v>
      </c>
      <c r="G1055" t="s">
        <v>1022</v>
      </c>
      <c r="H1055" t="s">
        <v>95</v>
      </c>
      <c r="I1055" t="s">
        <v>436</v>
      </c>
      <c r="J1055" s="728"/>
    </row>
    <row r="1056" spans="1:10" x14ac:dyDescent="0.2">
      <c r="A1056" t="s">
        <v>2508</v>
      </c>
      <c r="B1056" t="s">
        <v>2509</v>
      </c>
      <c r="C1056" s="94"/>
      <c r="D1056" s="94"/>
      <c r="E1056" s="94"/>
      <c r="F1056" t="s">
        <v>1023</v>
      </c>
      <c r="G1056" t="s">
        <v>436</v>
      </c>
      <c r="H1056" t="s">
        <v>95</v>
      </c>
      <c r="I1056" t="s">
        <v>436</v>
      </c>
      <c r="J1056" s="728"/>
    </row>
    <row r="1057" spans="1:10" x14ac:dyDescent="0.2">
      <c r="A1057" t="s">
        <v>1652</v>
      </c>
      <c r="B1057" t="s">
        <v>1653</v>
      </c>
      <c r="C1057" s="94"/>
      <c r="D1057" s="94"/>
      <c r="E1057" s="94"/>
      <c r="F1057" t="s">
        <v>2152</v>
      </c>
      <c r="G1057" t="s">
        <v>2153</v>
      </c>
      <c r="H1057" t="s">
        <v>1964</v>
      </c>
      <c r="I1057" t="s">
        <v>1971</v>
      </c>
      <c r="J1057" s="728"/>
    </row>
    <row r="1058" spans="1:10" x14ac:dyDescent="0.2">
      <c r="A1058" t="s">
        <v>414</v>
      </c>
      <c r="B1058" t="s">
        <v>415</v>
      </c>
      <c r="C1058" s="94"/>
      <c r="D1058" s="94"/>
      <c r="E1058" s="94"/>
      <c r="F1058" t="s">
        <v>3218</v>
      </c>
      <c r="G1058" t="s">
        <v>3219</v>
      </c>
      <c r="H1058" t="s">
        <v>1964</v>
      </c>
      <c r="I1058" t="s">
        <v>708</v>
      </c>
      <c r="J1058" s="728"/>
    </row>
    <row r="1059" spans="1:10" x14ac:dyDescent="0.2">
      <c r="A1059" t="s">
        <v>648</v>
      </c>
      <c r="B1059" t="s">
        <v>649</v>
      </c>
      <c r="C1059" s="94"/>
      <c r="D1059" s="94"/>
      <c r="E1059" s="94"/>
      <c r="F1059" t="s">
        <v>2508</v>
      </c>
      <c r="G1059" t="s">
        <v>2509</v>
      </c>
      <c r="H1059" t="s">
        <v>2241</v>
      </c>
      <c r="I1059" t="s">
        <v>2245</v>
      </c>
      <c r="J1059" s="728"/>
    </row>
    <row r="1060" spans="1:10" x14ac:dyDescent="0.2">
      <c r="A1060" t="s">
        <v>2510</v>
      </c>
      <c r="B1060" t="s">
        <v>2511</v>
      </c>
      <c r="C1060" s="94"/>
      <c r="D1060" s="94"/>
      <c r="E1060" s="94"/>
      <c r="F1060" t="s">
        <v>1652</v>
      </c>
      <c r="G1060" t="s">
        <v>1653</v>
      </c>
      <c r="H1060" t="s">
        <v>1370</v>
      </c>
      <c r="I1060" t="s">
        <v>728</v>
      </c>
      <c r="J1060" s="728"/>
    </row>
    <row r="1061" spans="1:10" x14ac:dyDescent="0.2">
      <c r="A1061" t="s">
        <v>1654</v>
      </c>
      <c r="B1061" t="s">
        <v>1655</v>
      </c>
      <c r="C1061" s="94"/>
      <c r="D1061" s="94"/>
      <c r="E1061" s="94"/>
      <c r="F1061" t="s">
        <v>414</v>
      </c>
      <c r="G1061" t="s">
        <v>415</v>
      </c>
      <c r="H1061" t="s">
        <v>244</v>
      </c>
      <c r="I1061" t="s">
        <v>257</v>
      </c>
      <c r="J1061" s="728"/>
    </row>
    <row r="1062" spans="1:10" x14ac:dyDescent="0.2">
      <c r="A1062" t="s">
        <v>1024</v>
      </c>
      <c r="B1062" t="s">
        <v>1025</v>
      </c>
      <c r="C1062" s="94"/>
      <c r="D1062" s="94"/>
      <c r="E1062" s="94"/>
      <c r="F1062" t="s">
        <v>648</v>
      </c>
      <c r="G1062" t="s">
        <v>649</v>
      </c>
      <c r="H1062" t="s">
        <v>441</v>
      </c>
      <c r="I1062" t="s">
        <v>311</v>
      </c>
      <c r="J1062" s="728"/>
    </row>
    <row r="1063" spans="1:10" x14ac:dyDescent="0.2">
      <c r="A1063" t="s">
        <v>2154</v>
      </c>
      <c r="B1063" t="s">
        <v>708</v>
      </c>
      <c r="C1063" s="94"/>
      <c r="D1063" s="94"/>
      <c r="E1063" s="94"/>
      <c r="F1063" t="s">
        <v>2510</v>
      </c>
      <c r="G1063" t="s">
        <v>2511</v>
      </c>
      <c r="H1063" t="s">
        <v>2241</v>
      </c>
      <c r="I1063" t="s">
        <v>2245</v>
      </c>
      <c r="J1063" s="728"/>
    </row>
    <row r="1064" spans="1:10" x14ac:dyDescent="0.2">
      <c r="A1064" t="s">
        <v>2155</v>
      </c>
      <c r="B1064" t="s">
        <v>2156</v>
      </c>
      <c r="C1064" s="94"/>
      <c r="D1064" s="94"/>
      <c r="E1064" s="94"/>
      <c r="F1064" t="s">
        <v>1654</v>
      </c>
      <c r="G1064" t="s">
        <v>1655</v>
      </c>
      <c r="H1064" t="s">
        <v>1370</v>
      </c>
      <c r="I1064" t="s">
        <v>1381</v>
      </c>
      <c r="J1064" s="728"/>
    </row>
    <row r="1065" spans="1:10" x14ac:dyDescent="0.2">
      <c r="A1065" t="s">
        <v>2514</v>
      </c>
      <c r="B1065" t="s">
        <v>2515</v>
      </c>
      <c r="C1065" s="94"/>
      <c r="D1065" s="94"/>
      <c r="E1065" s="94"/>
      <c r="F1065" t="s">
        <v>1656</v>
      </c>
      <c r="G1065" t="s">
        <v>1657</v>
      </c>
      <c r="H1065" t="s">
        <v>1370</v>
      </c>
      <c r="I1065" t="s">
        <v>1384</v>
      </c>
      <c r="J1065" s="728"/>
    </row>
    <row r="1066" spans="1:10" x14ac:dyDescent="0.2">
      <c r="A1066" t="s">
        <v>650</v>
      </c>
      <c r="B1066" t="s">
        <v>651</v>
      </c>
      <c r="C1066" s="94"/>
      <c r="D1066" s="94"/>
      <c r="E1066" s="94"/>
      <c r="F1066" t="s">
        <v>1024</v>
      </c>
      <c r="G1066" t="s">
        <v>1025</v>
      </c>
      <c r="H1066" t="s">
        <v>95</v>
      </c>
      <c r="I1066" t="s">
        <v>372</v>
      </c>
      <c r="J1066" s="728"/>
    </row>
    <row r="1067" spans="1:10" x14ac:dyDescent="0.2">
      <c r="A1067" t="s">
        <v>2522</v>
      </c>
      <c r="B1067" t="s">
        <v>2523</v>
      </c>
      <c r="C1067" s="94"/>
      <c r="D1067" s="94"/>
      <c r="E1067" s="94"/>
      <c r="F1067" t="s">
        <v>2154</v>
      </c>
      <c r="G1067" t="s">
        <v>708</v>
      </c>
      <c r="H1067" t="s">
        <v>1964</v>
      </c>
      <c r="I1067" t="s">
        <v>708</v>
      </c>
      <c r="J1067" s="728"/>
    </row>
    <row r="1068" spans="1:10" x14ac:dyDescent="0.2">
      <c r="A1068" t="s">
        <v>1907</v>
      </c>
      <c r="B1068" t="s">
        <v>1908</v>
      </c>
      <c r="C1068" s="94"/>
      <c r="D1068" s="94"/>
      <c r="E1068" s="94"/>
      <c r="F1068" t="s">
        <v>2155</v>
      </c>
      <c r="G1068" t="s">
        <v>2156</v>
      </c>
      <c r="H1068" t="s">
        <v>1964</v>
      </c>
      <c r="I1068" t="s">
        <v>1966</v>
      </c>
      <c r="J1068" s="728"/>
    </row>
    <row r="1069" spans="1:10" x14ac:dyDescent="0.2">
      <c r="A1069" t="s">
        <v>874</v>
      </c>
      <c r="B1069" t="s">
        <v>875</v>
      </c>
      <c r="C1069" s="94"/>
      <c r="D1069" s="94"/>
      <c r="E1069" s="94"/>
      <c r="F1069" t="s">
        <v>2514</v>
      </c>
      <c r="G1069" t="s">
        <v>2515</v>
      </c>
      <c r="H1069" t="s">
        <v>2241</v>
      </c>
      <c r="I1069" t="s">
        <v>2263</v>
      </c>
      <c r="J1069" s="728"/>
    </row>
    <row r="1070" spans="1:10" x14ac:dyDescent="0.2">
      <c r="A1070" t="s">
        <v>424</v>
      </c>
      <c r="B1070" t="s">
        <v>425</v>
      </c>
      <c r="C1070" s="94"/>
      <c r="D1070" s="94"/>
      <c r="E1070" s="94"/>
      <c r="F1070" t="s">
        <v>650</v>
      </c>
      <c r="G1070" t="s">
        <v>651</v>
      </c>
      <c r="H1070" t="s">
        <v>441</v>
      </c>
      <c r="I1070" t="s">
        <v>311</v>
      </c>
      <c r="J1070" s="728"/>
    </row>
    <row r="1071" spans="1:10" x14ac:dyDescent="0.2">
      <c r="A1071" t="s">
        <v>1662</v>
      </c>
      <c r="B1071" t="s">
        <v>1663</v>
      </c>
      <c r="C1071" s="94"/>
      <c r="D1071" s="94"/>
      <c r="E1071" s="94"/>
      <c r="F1071" t="s">
        <v>2522</v>
      </c>
      <c r="G1071" t="s">
        <v>2523</v>
      </c>
      <c r="H1071" t="s">
        <v>2241</v>
      </c>
      <c r="I1071" t="s">
        <v>2250</v>
      </c>
      <c r="J1071" s="728"/>
    </row>
    <row r="1072" spans="1:10" x14ac:dyDescent="0.2">
      <c r="A1072" t="s">
        <v>2682</v>
      </c>
      <c r="B1072" t="s">
        <v>2570</v>
      </c>
      <c r="C1072" s="94"/>
      <c r="D1072" s="94"/>
      <c r="E1072" s="94"/>
      <c r="F1072" t="s">
        <v>1907</v>
      </c>
      <c r="G1072" t="s">
        <v>1908</v>
      </c>
      <c r="H1072" t="s">
        <v>1718</v>
      </c>
      <c r="I1072" t="s">
        <v>944</v>
      </c>
      <c r="J1072" s="728"/>
    </row>
    <row r="1073" spans="1:10" x14ac:dyDescent="0.2">
      <c r="A1073" t="s">
        <v>3132</v>
      </c>
      <c r="B1073" t="s">
        <v>3133</v>
      </c>
      <c r="C1073" s="94"/>
      <c r="D1073" s="94"/>
      <c r="E1073" s="94"/>
      <c r="F1073" t="s">
        <v>874</v>
      </c>
      <c r="G1073" t="s">
        <v>875</v>
      </c>
      <c r="H1073" t="s">
        <v>711</v>
      </c>
      <c r="I1073" t="s">
        <v>712</v>
      </c>
      <c r="J1073" s="728"/>
    </row>
    <row r="1074" spans="1:10" x14ac:dyDescent="0.2">
      <c r="A1074" t="s">
        <v>652</v>
      </c>
      <c r="B1074" t="s">
        <v>653</v>
      </c>
      <c r="C1074" s="94"/>
      <c r="D1074" s="94"/>
      <c r="E1074" s="94"/>
      <c r="F1074" t="s">
        <v>424</v>
      </c>
      <c r="G1074" t="s">
        <v>425</v>
      </c>
      <c r="H1074" t="s">
        <v>244</v>
      </c>
      <c r="I1074" t="s">
        <v>245</v>
      </c>
      <c r="J1074" s="728"/>
    </row>
    <row r="1075" spans="1:10" x14ac:dyDescent="0.2">
      <c r="A1075" t="s">
        <v>654</v>
      </c>
      <c r="B1075" t="s">
        <v>655</v>
      </c>
      <c r="C1075" s="94"/>
      <c r="D1075" s="94"/>
      <c r="E1075" s="94"/>
      <c r="F1075" t="s">
        <v>1662</v>
      </c>
      <c r="G1075" t="s">
        <v>1663</v>
      </c>
      <c r="H1075" t="s">
        <v>1370</v>
      </c>
      <c r="I1075" t="s">
        <v>287</v>
      </c>
      <c r="J1075" s="728"/>
    </row>
    <row r="1076" spans="1:10" x14ac:dyDescent="0.2">
      <c r="A1076" t="s">
        <v>2512</v>
      </c>
      <c r="B1076" t="s">
        <v>2513</v>
      </c>
      <c r="C1076" s="94"/>
      <c r="D1076" s="94"/>
      <c r="E1076" s="94"/>
      <c r="F1076" t="s">
        <v>2682</v>
      </c>
      <c r="G1076" t="s">
        <v>2570</v>
      </c>
      <c r="H1076" t="s">
        <v>2566</v>
      </c>
      <c r="I1076" t="s">
        <v>2661</v>
      </c>
      <c r="J1076" s="728"/>
    </row>
    <row r="1077" spans="1:10" x14ac:dyDescent="0.2">
      <c r="A1077" t="s">
        <v>416</v>
      </c>
      <c r="B1077" t="s">
        <v>417</v>
      </c>
      <c r="C1077" s="94"/>
      <c r="D1077" s="94"/>
      <c r="E1077" s="94"/>
      <c r="F1077" t="s">
        <v>3132</v>
      </c>
      <c r="G1077" t="s">
        <v>3133</v>
      </c>
      <c r="H1077" t="s">
        <v>1964</v>
      </c>
      <c r="I1077" t="s">
        <v>1966</v>
      </c>
      <c r="J1077" s="728"/>
    </row>
    <row r="1078" spans="1:10" x14ac:dyDescent="0.2">
      <c r="A1078" t="s">
        <v>3007</v>
      </c>
      <c r="B1078" t="s">
        <v>873</v>
      </c>
      <c r="C1078" s="94"/>
      <c r="D1078" s="94"/>
      <c r="E1078" s="94"/>
      <c r="F1078" t="s">
        <v>652</v>
      </c>
      <c r="G1078" t="s">
        <v>653</v>
      </c>
      <c r="H1078" t="s">
        <v>441</v>
      </c>
      <c r="I1078" t="s">
        <v>311</v>
      </c>
      <c r="J1078" s="728"/>
    </row>
    <row r="1079" spans="1:10" x14ac:dyDescent="0.2">
      <c r="A1079" t="s">
        <v>2516</v>
      </c>
      <c r="B1079" t="s">
        <v>2517</v>
      </c>
      <c r="C1079" s="94"/>
      <c r="D1079" s="94"/>
      <c r="E1079" s="94"/>
      <c r="F1079" t="s">
        <v>654</v>
      </c>
      <c r="G1079" t="s">
        <v>655</v>
      </c>
      <c r="H1079" t="s">
        <v>441</v>
      </c>
      <c r="I1079" t="s">
        <v>311</v>
      </c>
      <c r="J1079" s="728"/>
    </row>
    <row r="1080" spans="1:10" x14ac:dyDescent="0.2">
      <c r="A1080" t="s">
        <v>656</v>
      </c>
      <c r="B1080" t="s">
        <v>657</v>
      </c>
      <c r="C1080" s="94"/>
      <c r="D1080" s="94"/>
      <c r="E1080" s="94"/>
      <c r="F1080" t="s">
        <v>2512</v>
      </c>
      <c r="G1080" t="s">
        <v>2513</v>
      </c>
      <c r="H1080" t="s">
        <v>2241</v>
      </c>
      <c r="I1080" t="s">
        <v>2263</v>
      </c>
      <c r="J1080" s="728"/>
    </row>
    <row r="1081" spans="1:10" x14ac:dyDescent="0.2">
      <c r="A1081" t="s">
        <v>3134</v>
      </c>
      <c r="B1081" t="s">
        <v>3034</v>
      </c>
      <c r="C1081" s="94"/>
      <c r="D1081" s="94"/>
      <c r="E1081" s="94"/>
      <c r="F1081" t="s">
        <v>416</v>
      </c>
      <c r="G1081" t="s">
        <v>417</v>
      </c>
      <c r="H1081" t="s">
        <v>244</v>
      </c>
      <c r="I1081" t="s">
        <v>257</v>
      </c>
      <c r="J1081" s="728"/>
    </row>
    <row r="1082" spans="1:10" x14ac:dyDescent="0.2">
      <c r="A1082" t="s">
        <v>3307</v>
      </c>
      <c r="B1082" t="s">
        <v>3308</v>
      </c>
      <c r="C1082" s="94"/>
      <c r="D1082" s="94"/>
      <c r="E1082" s="94"/>
      <c r="F1082" t="s">
        <v>3007</v>
      </c>
      <c r="G1082" t="s">
        <v>873</v>
      </c>
      <c r="H1082" t="s">
        <v>711</v>
      </c>
      <c r="I1082" t="s">
        <v>712</v>
      </c>
      <c r="J1082" s="728"/>
    </row>
    <row r="1083" spans="1:10" x14ac:dyDescent="0.2">
      <c r="A1083" t="s">
        <v>2159</v>
      </c>
      <c r="B1083" t="s">
        <v>2160</v>
      </c>
      <c r="C1083" s="94"/>
      <c r="D1083" s="94"/>
      <c r="E1083" s="94"/>
      <c r="F1083" t="s">
        <v>2516</v>
      </c>
      <c r="G1083" t="s">
        <v>2517</v>
      </c>
      <c r="H1083" t="s">
        <v>2241</v>
      </c>
      <c r="I1083" t="s">
        <v>2245</v>
      </c>
      <c r="J1083" s="728"/>
    </row>
    <row r="1084" spans="1:10" x14ac:dyDescent="0.2">
      <c r="A1084" t="s">
        <v>2683</v>
      </c>
      <c r="B1084" t="s">
        <v>2567</v>
      </c>
      <c r="C1084" s="94"/>
      <c r="D1084" s="94"/>
      <c r="E1084" s="94"/>
      <c r="F1084" t="s">
        <v>656</v>
      </c>
      <c r="G1084" t="s">
        <v>657</v>
      </c>
      <c r="H1084" t="s">
        <v>441</v>
      </c>
      <c r="I1084" t="s">
        <v>443</v>
      </c>
      <c r="J1084" s="728"/>
    </row>
    <row r="1085" spans="1:10" x14ac:dyDescent="0.2">
      <c r="A1085" t="s">
        <v>631</v>
      </c>
      <c r="B1085" t="s">
        <v>632</v>
      </c>
      <c r="C1085" s="94"/>
      <c r="D1085" s="94"/>
      <c r="E1085" s="94"/>
      <c r="F1085" t="s">
        <v>3134</v>
      </c>
      <c r="G1085" t="s">
        <v>3034</v>
      </c>
      <c r="H1085" t="s">
        <v>2566</v>
      </c>
      <c r="I1085" t="s">
        <v>2570</v>
      </c>
      <c r="J1085" s="728"/>
    </row>
    <row r="1086" spans="1:10" x14ac:dyDescent="0.2">
      <c r="A1086" t="s">
        <v>1026</v>
      </c>
      <c r="B1086" t="s">
        <v>1027</v>
      </c>
      <c r="C1086" s="94"/>
      <c r="D1086" s="94"/>
      <c r="E1086" s="94"/>
      <c r="F1086" t="s">
        <v>2159</v>
      </c>
      <c r="G1086" t="s">
        <v>2160</v>
      </c>
      <c r="H1086" t="s">
        <v>1964</v>
      </c>
      <c r="I1086" t="s">
        <v>287</v>
      </c>
      <c r="J1086" s="728"/>
    </row>
    <row r="1087" spans="1:10" x14ac:dyDescent="0.2">
      <c r="A1087" t="s">
        <v>1660</v>
      </c>
      <c r="B1087" t="s">
        <v>1661</v>
      </c>
      <c r="C1087" s="94"/>
      <c r="D1087" s="94"/>
      <c r="E1087" s="94"/>
      <c r="F1087" t="s">
        <v>2683</v>
      </c>
      <c r="G1087" t="s">
        <v>2567</v>
      </c>
      <c r="H1087" t="s">
        <v>2566</v>
      </c>
      <c r="I1087" t="s">
        <v>2661</v>
      </c>
      <c r="J1087" s="728"/>
    </row>
    <row r="1088" spans="1:10" x14ac:dyDescent="0.2">
      <c r="A1088" t="s">
        <v>1658</v>
      </c>
      <c r="B1088" t="s">
        <v>1659</v>
      </c>
      <c r="C1088" s="94"/>
      <c r="D1088" s="94"/>
      <c r="E1088" s="94"/>
      <c r="F1088" t="s">
        <v>631</v>
      </c>
      <c r="G1088" t="s">
        <v>632</v>
      </c>
      <c r="H1088" t="s">
        <v>441</v>
      </c>
      <c r="I1088" t="s">
        <v>311</v>
      </c>
      <c r="J1088" s="728"/>
    </row>
    <row r="1089" spans="1:10" x14ac:dyDescent="0.2">
      <c r="A1089" t="s">
        <v>3008</v>
      </c>
      <c r="B1089" t="s">
        <v>3009</v>
      </c>
      <c r="C1089" s="94"/>
      <c r="D1089" s="94"/>
      <c r="E1089" s="94"/>
      <c r="F1089" t="s">
        <v>1026</v>
      </c>
      <c r="G1089" t="s">
        <v>1027</v>
      </c>
      <c r="H1089" t="s">
        <v>95</v>
      </c>
      <c r="I1089" t="s">
        <v>372</v>
      </c>
      <c r="J1089" s="728"/>
    </row>
    <row r="1090" spans="1:10" x14ac:dyDescent="0.2">
      <c r="A1090" t="s">
        <v>3220</v>
      </c>
      <c r="B1090" t="s">
        <v>3221</v>
      </c>
      <c r="C1090" s="94"/>
      <c r="D1090" s="94"/>
      <c r="E1090" s="94"/>
      <c r="F1090" t="s">
        <v>1660</v>
      </c>
      <c r="G1090" t="s">
        <v>1661</v>
      </c>
      <c r="H1090" t="s">
        <v>1370</v>
      </c>
      <c r="I1090" t="s">
        <v>1384</v>
      </c>
      <c r="J1090" s="728"/>
    </row>
    <row r="1091" spans="1:10" x14ac:dyDescent="0.2">
      <c r="A1091" t="s">
        <v>1636</v>
      </c>
      <c r="B1091" t="s">
        <v>1637</v>
      </c>
      <c r="C1091" s="94"/>
      <c r="D1091" s="94"/>
      <c r="E1091" s="94"/>
      <c r="F1091" t="s">
        <v>1658</v>
      </c>
      <c r="G1091" t="s">
        <v>1659</v>
      </c>
      <c r="H1091" t="s">
        <v>1370</v>
      </c>
      <c r="I1091" t="s">
        <v>1384</v>
      </c>
      <c r="J1091" s="728"/>
    </row>
    <row r="1092" spans="1:10" x14ac:dyDescent="0.2">
      <c r="A1092" t="s">
        <v>1911</v>
      </c>
      <c r="B1092" t="s">
        <v>1912</v>
      </c>
      <c r="C1092" s="94"/>
      <c r="D1092" s="94"/>
      <c r="E1092" s="94"/>
      <c r="F1092" t="s">
        <v>3008</v>
      </c>
      <c r="G1092" t="s">
        <v>3009</v>
      </c>
      <c r="H1092" t="s">
        <v>1370</v>
      </c>
      <c r="I1092" t="s">
        <v>1384</v>
      </c>
      <c r="J1092" s="728"/>
    </row>
    <row r="1093" spans="1:10" x14ac:dyDescent="0.2">
      <c r="A1093" t="s">
        <v>1909</v>
      </c>
      <c r="B1093" t="s">
        <v>1910</v>
      </c>
      <c r="C1093" s="94"/>
      <c r="D1093" s="94"/>
      <c r="E1093" s="94"/>
      <c r="F1093" t="s">
        <v>3220</v>
      </c>
      <c r="G1093" t="s">
        <v>3221</v>
      </c>
      <c r="H1093" t="s">
        <v>1370</v>
      </c>
      <c r="I1093" t="s">
        <v>1384</v>
      </c>
      <c r="J1093" s="728"/>
    </row>
    <row r="1094" spans="1:10" x14ac:dyDescent="0.2">
      <c r="A1094" t="s">
        <v>1302</v>
      </c>
      <c r="B1094" t="s">
        <v>1303</v>
      </c>
      <c r="C1094" s="94"/>
      <c r="D1094" s="94"/>
      <c r="E1094" s="94"/>
      <c r="F1094" t="s">
        <v>1636</v>
      </c>
      <c r="G1094" t="s">
        <v>1637</v>
      </c>
      <c r="H1094" t="s">
        <v>1370</v>
      </c>
      <c r="I1094" t="s">
        <v>1384</v>
      </c>
      <c r="J1094" s="728"/>
    </row>
    <row r="1095" spans="1:10" x14ac:dyDescent="0.2">
      <c r="A1095" t="s">
        <v>1304</v>
      </c>
      <c r="B1095" t="s">
        <v>1305</v>
      </c>
      <c r="C1095" s="94"/>
      <c r="D1095" s="94"/>
      <c r="E1095" s="94"/>
      <c r="F1095" t="s">
        <v>1911</v>
      </c>
      <c r="G1095" t="s">
        <v>1912</v>
      </c>
      <c r="H1095" t="s">
        <v>1718</v>
      </c>
      <c r="I1095" t="s">
        <v>719</v>
      </c>
      <c r="J1095" s="728"/>
    </row>
    <row r="1096" spans="1:10" x14ac:dyDescent="0.2">
      <c r="A1096" t="s">
        <v>876</v>
      </c>
      <c r="B1096" t="s">
        <v>3010</v>
      </c>
      <c r="C1096" s="94"/>
      <c r="D1096" s="94"/>
      <c r="E1096" s="94"/>
      <c r="F1096" t="s">
        <v>1909</v>
      </c>
      <c r="G1096" t="s">
        <v>1910</v>
      </c>
      <c r="H1096" t="s">
        <v>1718</v>
      </c>
      <c r="I1096" t="s">
        <v>719</v>
      </c>
      <c r="J1096" s="728"/>
    </row>
    <row r="1097" spans="1:10" x14ac:dyDescent="0.2">
      <c r="A1097" t="s">
        <v>418</v>
      </c>
      <c r="B1097" t="s">
        <v>419</v>
      </c>
      <c r="C1097" s="94"/>
      <c r="D1097" s="94"/>
      <c r="E1097" s="94"/>
      <c r="F1097" t="s">
        <v>1302</v>
      </c>
      <c r="G1097" t="s">
        <v>1303</v>
      </c>
      <c r="H1097" t="s">
        <v>1081</v>
      </c>
      <c r="I1097" t="s">
        <v>1082</v>
      </c>
      <c r="J1097" s="728"/>
    </row>
    <row r="1098" spans="1:10" x14ac:dyDescent="0.2">
      <c r="A1098" t="s">
        <v>2161</v>
      </c>
      <c r="B1098" t="s">
        <v>2162</v>
      </c>
      <c r="C1098" s="94"/>
      <c r="D1098" s="94"/>
      <c r="E1098" s="94"/>
      <c r="F1098" t="s">
        <v>1304</v>
      </c>
      <c r="G1098" t="s">
        <v>1305</v>
      </c>
      <c r="H1098" t="s">
        <v>1081</v>
      </c>
      <c r="I1098" t="s">
        <v>1082</v>
      </c>
      <c r="J1098" s="728"/>
    </row>
    <row r="1099" spans="1:10" x14ac:dyDescent="0.2">
      <c r="A1099" t="s">
        <v>659</v>
      </c>
      <c r="B1099" t="s">
        <v>660</v>
      </c>
      <c r="C1099" s="94"/>
      <c r="D1099" s="94"/>
      <c r="E1099" s="94"/>
      <c r="F1099" t="s">
        <v>876</v>
      </c>
      <c r="G1099" t="s">
        <v>3010</v>
      </c>
      <c r="H1099" t="s">
        <v>711</v>
      </c>
      <c r="I1099" t="s">
        <v>712</v>
      </c>
      <c r="J1099" s="728"/>
    </row>
    <row r="1100" spans="1:10" x14ac:dyDescent="0.2">
      <c r="A1100" t="s">
        <v>3135</v>
      </c>
      <c r="B1100" t="s">
        <v>658</v>
      </c>
      <c r="C1100" s="94"/>
      <c r="D1100" s="94"/>
      <c r="E1100" s="94"/>
      <c r="F1100" t="s">
        <v>418</v>
      </c>
      <c r="G1100" t="s">
        <v>419</v>
      </c>
      <c r="H1100" t="s">
        <v>244</v>
      </c>
      <c r="I1100" t="s">
        <v>248</v>
      </c>
      <c r="J1100" s="728"/>
    </row>
    <row r="1101" spans="1:10" x14ac:dyDescent="0.2">
      <c r="A1101" t="s">
        <v>420</v>
      </c>
      <c r="B1101" t="s">
        <v>421</v>
      </c>
      <c r="C1101" s="94"/>
      <c r="D1101" s="94"/>
      <c r="E1101" s="94"/>
      <c r="F1101" t="s">
        <v>2161</v>
      </c>
      <c r="G1101" t="s">
        <v>2162</v>
      </c>
      <c r="H1101" t="s">
        <v>1964</v>
      </c>
      <c r="I1101" t="s">
        <v>1966</v>
      </c>
      <c r="J1101" s="728"/>
    </row>
    <row r="1102" spans="1:10" x14ac:dyDescent="0.2">
      <c r="A1102" t="s">
        <v>661</v>
      </c>
      <c r="B1102" t="s">
        <v>662</v>
      </c>
      <c r="C1102" s="94"/>
      <c r="D1102" s="94"/>
      <c r="E1102" s="94"/>
      <c r="F1102" t="s">
        <v>659</v>
      </c>
      <c r="G1102" t="s">
        <v>660</v>
      </c>
      <c r="H1102" t="s">
        <v>441</v>
      </c>
      <c r="I1102" t="s">
        <v>311</v>
      </c>
      <c r="J1102" s="728"/>
    </row>
    <row r="1103" spans="1:10" x14ac:dyDescent="0.2">
      <c r="A1103" t="s">
        <v>877</v>
      </c>
      <c r="B1103" t="s">
        <v>878</v>
      </c>
      <c r="C1103" s="94"/>
      <c r="D1103" s="94"/>
      <c r="E1103" s="94"/>
      <c r="F1103" t="s">
        <v>3135</v>
      </c>
      <c r="G1103" t="s">
        <v>658</v>
      </c>
      <c r="H1103" t="s">
        <v>441</v>
      </c>
      <c r="I1103" t="s">
        <v>311</v>
      </c>
      <c r="J1103" s="728"/>
    </row>
    <row r="1104" spans="1:10" x14ac:dyDescent="0.2">
      <c r="A1104" t="s">
        <v>1664</v>
      </c>
      <c r="B1104" t="s">
        <v>1665</v>
      </c>
      <c r="C1104" s="94"/>
      <c r="D1104" s="94"/>
      <c r="E1104" s="94"/>
      <c r="F1104" t="s">
        <v>420</v>
      </c>
      <c r="G1104" t="s">
        <v>421</v>
      </c>
      <c r="H1104" t="s">
        <v>244</v>
      </c>
      <c r="I1104" t="s">
        <v>257</v>
      </c>
      <c r="J1104" s="728"/>
    </row>
    <row r="1105" spans="1:10" x14ac:dyDescent="0.2">
      <c r="A1105" t="s">
        <v>422</v>
      </c>
      <c r="B1105" t="s">
        <v>423</v>
      </c>
      <c r="C1105" s="94"/>
      <c r="D1105" s="94"/>
      <c r="E1105" s="94"/>
      <c r="F1105" t="s">
        <v>661</v>
      </c>
      <c r="G1105" t="s">
        <v>662</v>
      </c>
      <c r="H1105" t="s">
        <v>441</v>
      </c>
      <c r="I1105" t="s">
        <v>311</v>
      </c>
      <c r="J1105" s="728"/>
    </row>
    <row r="1106" spans="1:10" x14ac:dyDescent="0.2">
      <c r="A1106" t="s">
        <v>1913</v>
      </c>
      <c r="B1106" t="s">
        <v>1914</v>
      </c>
      <c r="C1106" s="94"/>
      <c r="D1106" s="94"/>
      <c r="E1106" s="94"/>
      <c r="F1106" t="s">
        <v>877</v>
      </c>
      <c r="G1106" t="s">
        <v>878</v>
      </c>
      <c r="H1106" t="s">
        <v>711</v>
      </c>
      <c r="I1106" t="s">
        <v>712</v>
      </c>
      <c r="J1106" s="728"/>
    </row>
    <row r="1107" spans="1:10" x14ac:dyDescent="0.2">
      <c r="A1107" t="s">
        <v>3309</v>
      </c>
      <c r="B1107" t="s">
        <v>3310</v>
      </c>
      <c r="C1107" s="94"/>
      <c r="D1107" s="94"/>
      <c r="E1107" s="94"/>
      <c r="F1107" t="s">
        <v>1664</v>
      </c>
      <c r="G1107" t="s">
        <v>1665</v>
      </c>
      <c r="H1107" t="s">
        <v>1370</v>
      </c>
      <c r="I1107" t="s">
        <v>1384</v>
      </c>
      <c r="J1107" s="728"/>
    </row>
    <row r="1108" spans="1:10" x14ac:dyDescent="0.2">
      <c r="A1108" t="s">
        <v>2163</v>
      </c>
      <c r="B1108" t="s">
        <v>2164</v>
      </c>
      <c r="C1108" s="94"/>
      <c r="D1108" s="94"/>
      <c r="E1108" s="94"/>
      <c r="F1108" t="s">
        <v>422</v>
      </c>
      <c r="G1108" t="s">
        <v>423</v>
      </c>
      <c r="H1108" t="s">
        <v>244</v>
      </c>
      <c r="I1108" t="s">
        <v>245</v>
      </c>
      <c r="J1108" s="728"/>
    </row>
    <row r="1109" spans="1:10" x14ac:dyDescent="0.2">
      <c r="A1109" t="s">
        <v>1915</v>
      </c>
      <c r="B1109" t="s">
        <v>1916</v>
      </c>
      <c r="C1109" s="94"/>
      <c r="D1109" s="94"/>
      <c r="E1109" s="94"/>
      <c r="F1109" t="s">
        <v>1913</v>
      </c>
      <c r="G1109" t="s">
        <v>1914</v>
      </c>
      <c r="H1109" t="s">
        <v>1718</v>
      </c>
      <c r="I1109" t="s">
        <v>1719</v>
      </c>
      <c r="J1109" s="728"/>
    </row>
    <row r="1110" spans="1:10" x14ac:dyDescent="0.2">
      <c r="A1110" t="s">
        <v>1306</v>
      </c>
      <c r="B1110" t="s">
        <v>1307</v>
      </c>
      <c r="C1110" s="94"/>
      <c r="D1110" s="94"/>
      <c r="E1110" s="94"/>
      <c r="F1110" t="s">
        <v>2163</v>
      </c>
      <c r="G1110" t="s">
        <v>2164</v>
      </c>
      <c r="H1110" t="s">
        <v>1964</v>
      </c>
      <c r="I1110" t="s">
        <v>1982</v>
      </c>
      <c r="J1110" s="728"/>
    </row>
    <row r="1111" spans="1:10" x14ac:dyDescent="0.2">
      <c r="A1111" t="s">
        <v>2165</v>
      </c>
      <c r="B1111" t="s">
        <v>2166</v>
      </c>
      <c r="C1111" s="94"/>
      <c r="D1111" s="94"/>
      <c r="E1111" s="94"/>
      <c r="F1111" t="s">
        <v>1915</v>
      </c>
      <c r="G1111" t="s">
        <v>1916</v>
      </c>
      <c r="H1111" t="s">
        <v>1718</v>
      </c>
      <c r="I1111" t="s">
        <v>1728</v>
      </c>
      <c r="J1111" s="728"/>
    </row>
    <row r="1112" spans="1:10" x14ac:dyDescent="0.2">
      <c r="A1112" t="s">
        <v>1917</v>
      </c>
      <c r="B1112" t="s">
        <v>1918</v>
      </c>
      <c r="C1112" s="94"/>
      <c r="D1112" s="94"/>
      <c r="E1112" s="94"/>
      <c r="F1112" t="s">
        <v>1306</v>
      </c>
      <c r="G1112" t="s">
        <v>1307</v>
      </c>
      <c r="H1112" t="s">
        <v>1081</v>
      </c>
      <c r="I1112" t="s">
        <v>1082</v>
      </c>
      <c r="J1112" s="728"/>
    </row>
    <row r="1113" spans="1:10" x14ac:dyDescent="0.2">
      <c r="A1113" t="s">
        <v>879</v>
      </c>
      <c r="B1113" t="s">
        <v>880</v>
      </c>
      <c r="C1113" s="94"/>
      <c r="D1113" s="94"/>
      <c r="E1113" s="94"/>
      <c r="F1113" t="s">
        <v>2165</v>
      </c>
      <c r="G1113" t="s">
        <v>2166</v>
      </c>
      <c r="H1113" t="s">
        <v>1964</v>
      </c>
      <c r="I1113" t="s">
        <v>1982</v>
      </c>
      <c r="J1113" s="728"/>
    </row>
    <row r="1114" spans="1:10" x14ac:dyDescent="0.2">
      <c r="A1114" t="s">
        <v>1919</v>
      </c>
      <c r="B1114" t="s">
        <v>1920</v>
      </c>
      <c r="C1114" s="94"/>
      <c r="D1114" s="94"/>
      <c r="E1114" s="94"/>
      <c r="F1114" t="s">
        <v>1917</v>
      </c>
      <c r="G1114" t="s">
        <v>1918</v>
      </c>
      <c r="H1114" t="s">
        <v>1718</v>
      </c>
      <c r="I1114" t="s">
        <v>1751</v>
      </c>
      <c r="J1114" s="728"/>
    </row>
    <row r="1115" spans="1:10" x14ac:dyDescent="0.2">
      <c r="A1115" t="s">
        <v>883</v>
      </c>
      <c r="B1115" t="s">
        <v>884</v>
      </c>
      <c r="C1115" s="94"/>
      <c r="D1115" s="94"/>
      <c r="E1115" s="94"/>
      <c r="F1115" t="s">
        <v>879</v>
      </c>
      <c r="G1115" t="s">
        <v>880</v>
      </c>
      <c r="H1115" t="s">
        <v>711</v>
      </c>
      <c r="I1115" t="s">
        <v>712</v>
      </c>
      <c r="J1115" s="728"/>
    </row>
    <row r="1116" spans="1:10" x14ac:dyDescent="0.2">
      <c r="A1116" t="s">
        <v>2518</v>
      </c>
      <c r="B1116" t="s">
        <v>2519</v>
      </c>
      <c r="C1116" s="94"/>
      <c r="D1116" s="94"/>
      <c r="E1116" s="94"/>
      <c r="F1116" t="s">
        <v>1919</v>
      </c>
      <c r="G1116" t="s">
        <v>1920</v>
      </c>
      <c r="H1116" t="s">
        <v>1718</v>
      </c>
      <c r="I1116" t="s">
        <v>1751</v>
      </c>
      <c r="J1116" s="728"/>
    </row>
    <row r="1117" spans="1:10" x14ac:dyDescent="0.2">
      <c r="A1117" t="s">
        <v>1028</v>
      </c>
      <c r="B1117" t="s">
        <v>1029</v>
      </c>
      <c r="C1117" s="94"/>
      <c r="D1117" s="94"/>
      <c r="E1117" s="94"/>
      <c r="F1117" t="s">
        <v>883</v>
      </c>
      <c r="G1117" t="s">
        <v>884</v>
      </c>
      <c r="H1117" t="s">
        <v>711</v>
      </c>
      <c r="I1117" t="s">
        <v>712</v>
      </c>
      <c r="J1117" s="728"/>
    </row>
    <row r="1118" spans="1:10" x14ac:dyDescent="0.2">
      <c r="A1118" t="s">
        <v>1030</v>
      </c>
      <c r="B1118" t="s">
        <v>919</v>
      </c>
      <c r="C1118" s="94"/>
      <c r="D1118" s="94"/>
      <c r="E1118" s="94"/>
      <c r="F1118" t="s">
        <v>2518</v>
      </c>
      <c r="G1118" t="s">
        <v>2519</v>
      </c>
      <c r="H1118" t="s">
        <v>2241</v>
      </c>
      <c r="I1118" t="s">
        <v>2272</v>
      </c>
      <c r="J1118" s="728"/>
    </row>
    <row r="1119" spans="1:10" x14ac:dyDescent="0.2">
      <c r="A1119" t="s">
        <v>1666</v>
      </c>
      <c r="B1119" t="s">
        <v>1667</v>
      </c>
      <c r="C1119" s="94"/>
      <c r="D1119" s="94"/>
      <c r="E1119" s="94"/>
      <c r="F1119" t="s">
        <v>1028</v>
      </c>
      <c r="G1119" t="s">
        <v>1029</v>
      </c>
      <c r="H1119" t="s">
        <v>95</v>
      </c>
      <c r="I1119" t="s">
        <v>919</v>
      </c>
      <c r="J1119" s="728"/>
    </row>
    <row r="1120" spans="1:10" x14ac:dyDescent="0.2">
      <c r="A1120" t="s">
        <v>1308</v>
      </c>
      <c r="B1120" t="s">
        <v>1309</v>
      </c>
      <c r="C1120" s="94"/>
      <c r="D1120" s="94"/>
      <c r="E1120" s="94"/>
      <c r="F1120" t="s">
        <v>1030</v>
      </c>
      <c r="G1120" t="s">
        <v>919</v>
      </c>
      <c r="H1120" t="s">
        <v>95</v>
      </c>
      <c r="I1120" t="s">
        <v>919</v>
      </c>
      <c r="J1120" s="728"/>
    </row>
    <row r="1121" spans="1:10" x14ac:dyDescent="0.2">
      <c r="A1121" t="s">
        <v>3136</v>
      </c>
      <c r="B1121" t="s">
        <v>1818</v>
      </c>
      <c r="C1121" s="94"/>
      <c r="D1121" s="94"/>
      <c r="E1121" s="94"/>
      <c r="F1121" t="s">
        <v>1666</v>
      </c>
      <c r="G1121" t="s">
        <v>1667</v>
      </c>
      <c r="H1121" t="s">
        <v>1370</v>
      </c>
      <c r="I1121" t="s">
        <v>715</v>
      </c>
      <c r="J1121" s="728"/>
    </row>
    <row r="1122" spans="1:10" x14ac:dyDescent="0.2">
      <c r="A1122" t="s">
        <v>3137</v>
      </c>
      <c r="B1122" t="s">
        <v>1668</v>
      </c>
      <c r="C1122" s="94"/>
      <c r="D1122" s="94"/>
      <c r="E1122" s="94"/>
      <c r="F1122" t="s">
        <v>1308</v>
      </c>
      <c r="G1122" t="s">
        <v>1309</v>
      </c>
      <c r="H1122" t="s">
        <v>1081</v>
      </c>
      <c r="I1122" t="s">
        <v>710</v>
      </c>
      <c r="J1122" s="728"/>
    </row>
    <row r="1123" spans="1:10" x14ac:dyDescent="0.2">
      <c r="A1123" t="s">
        <v>2520</v>
      </c>
      <c r="B1123" t="s">
        <v>2521</v>
      </c>
      <c r="C1123" s="94"/>
      <c r="D1123" s="94"/>
      <c r="E1123" s="94"/>
      <c r="F1123" t="s">
        <v>3136</v>
      </c>
      <c r="G1123" t="s">
        <v>1818</v>
      </c>
      <c r="H1123" t="s">
        <v>1718</v>
      </c>
      <c r="I1123" t="s">
        <v>719</v>
      </c>
      <c r="J1123" s="728"/>
    </row>
    <row r="1124" spans="1:10" x14ac:dyDescent="0.2">
      <c r="A1124" t="s">
        <v>1921</v>
      </c>
      <c r="B1124" t="s">
        <v>1922</v>
      </c>
      <c r="C1124" s="94"/>
      <c r="D1124" s="94"/>
      <c r="E1124" s="94"/>
      <c r="F1124" t="s">
        <v>3137</v>
      </c>
      <c r="G1124" t="s">
        <v>1668</v>
      </c>
      <c r="H1124" t="s">
        <v>1370</v>
      </c>
      <c r="I1124" t="s">
        <v>712</v>
      </c>
      <c r="J1124" s="728"/>
    </row>
    <row r="1125" spans="1:10" x14ac:dyDescent="0.2">
      <c r="A1125" t="s">
        <v>2524</v>
      </c>
      <c r="B1125" t="s">
        <v>2525</v>
      </c>
      <c r="C1125" s="94"/>
      <c r="D1125" s="94"/>
      <c r="E1125" s="94"/>
      <c r="F1125" t="s">
        <v>2520</v>
      </c>
      <c r="G1125" t="s">
        <v>2521</v>
      </c>
      <c r="H1125" t="s">
        <v>2241</v>
      </c>
      <c r="I1125" t="s">
        <v>2242</v>
      </c>
      <c r="J1125" s="728"/>
    </row>
    <row r="1126" spans="1:10" x14ac:dyDescent="0.2">
      <c r="A1126" t="s">
        <v>881</v>
      </c>
      <c r="B1126" t="s">
        <v>882</v>
      </c>
      <c r="C1126" s="94"/>
      <c r="D1126" s="94"/>
      <c r="E1126" s="94"/>
      <c r="F1126" t="s">
        <v>1921</v>
      </c>
      <c r="G1126" t="s">
        <v>1922</v>
      </c>
      <c r="H1126" t="s">
        <v>1718</v>
      </c>
      <c r="I1126" t="s">
        <v>1719</v>
      </c>
      <c r="J1126" s="728"/>
    </row>
    <row r="1127" spans="1:10" x14ac:dyDescent="0.2">
      <c r="A1127" t="s">
        <v>1312</v>
      </c>
      <c r="B1127" t="s">
        <v>1313</v>
      </c>
      <c r="C1127" s="94"/>
      <c r="D1127" s="94"/>
      <c r="E1127" s="94"/>
      <c r="F1127" t="s">
        <v>2524</v>
      </c>
      <c r="G1127" t="s">
        <v>2525</v>
      </c>
      <c r="H1127" t="s">
        <v>2241</v>
      </c>
      <c r="I1127" t="s">
        <v>2250</v>
      </c>
      <c r="J1127" s="728"/>
    </row>
    <row r="1128" spans="1:10" x14ac:dyDescent="0.2">
      <c r="A1128" t="s">
        <v>1310</v>
      </c>
      <c r="B1128" t="s">
        <v>1311</v>
      </c>
      <c r="C1128" s="94"/>
      <c r="D1128" s="94"/>
      <c r="E1128" s="94"/>
      <c r="F1128" t="s">
        <v>881</v>
      </c>
      <c r="G1128" t="s">
        <v>882</v>
      </c>
      <c r="H1128" t="s">
        <v>711</v>
      </c>
      <c r="I1128" t="s">
        <v>715</v>
      </c>
      <c r="J1128" s="728"/>
    </row>
    <row r="1129" spans="1:10" x14ac:dyDescent="0.2">
      <c r="A1129" t="s">
        <v>663</v>
      </c>
      <c r="B1129" t="s">
        <v>664</v>
      </c>
      <c r="C1129" s="94"/>
      <c r="D1129" s="94"/>
      <c r="E1129" s="94"/>
      <c r="F1129" t="s">
        <v>1312</v>
      </c>
      <c r="G1129" t="s">
        <v>1313</v>
      </c>
      <c r="H1129" t="s">
        <v>1081</v>
      </c>
      <c r="I1129" t="s">
        <v>710</v>
      </c>
      <c r="J1129" s="728"/>
    </row>
    <row r="1130" spans="1:10" x14ac:dyDescent="0.2">
      <c r="A1130" t="s">
        <v>665</v>
      </c>
      <c r="B1130" t="s">
        <v>666</v>
      </c>
      <c r="C1130" s="94"/>
      <c r="D1130" s="94"/>
      <c r="E1130" s="94"/>
      <c r="F1130" t="s">
        <v>1310</v>
      </c>
      <c r="G1130" t="s">
        <v>1311</v>
      </c>
      <c r="H1130" t="s">
        <v>1081</v>
      </c>
      <c r="I1130" t="s">
        <v>710</v>
      </c>
      <c r="J1130" s="728"/>
    </row>
    <row r="1131" spans="1:10" x14ac:dyDescent="0.2">
      <c r="A1131" t="s">
        <v>667</v>
      </c>
      <c r="B1131" t="s">
        <v>668</v>
      </c>
      <c r="C1131" s="94"/>
      <c r="D1131" s="94"/>
      <c r="E1131" s="94"/>
      <c r="F1131" t="s">
        <v>663</v>
      </c>
      <c r="G1131" t="s">
        <v>664</v>
      </c>
      <c r="H1131" t="s">
        <v>441</v>
      </c>
      <c r="I1131" t="s">
        <v>311</v>
      </c>
      <c r="J1131" s="728"/>
    </row>
    <row r="1132" spans="1:10" x14ac:dyDescent="0.2">
      <c r="A1132" t="s">
        <v>1031</v>
      </c>
      <c r="B1132" t="s">
        <v>1032</v>
      </c>
      <c r="C1132" s="94"/>
      <c r="D1132" s="94"/>
      <c r="E1132" s="94"/>
      <c r="F1132" t="s">
        <v>665</v>
      </c>
      <c r="G1132" t="s">
        <v>666</v>
      </c>
      <c r="H1132" t="s">
        <v>441</v>
      </c>
      <c r="I1132" t="s">
        <v>443</v>
      </c>
      <c r="J1132" s="728"/>
    </row>
    <row r="1133" spans="1:10" x14ac:dyDescent="0.2">
      <c r="A1133" t="s">
        <v>2526</v>
      </c>
      <c r="B1133" t="s">
        <v>2527</v>
      </c>
      <c r="C1133" s="94"/>
      <c r="D1133" s="94"/>
      <c r="E1133" s="94"/>
      <c r="F1133" t="s">
        <v>667</v>
      </c>
      <c r="G1133" t="s">
        <v>668</v>
      </c>
      <c r="H1133" t="s">
        <v>441</v>
      </c>
      <c r="I1133" t="s">
        <v>443</v>
      </c>
      <c r="J1133" s="728"/>
    </row>
    <row r="1134" spans="1:10" x14ac:dyDescent="0.2">
      <c r="A1134" t="s">
        <v>1033</v>
      </c>
      <c r="B1134" t="s">
        <v>1034</v>
      </c>
      <c r="C1134" s="94"/>
      <c r="D1134" s="94"/>
      <c r="E1134" s="94"/>
      <c r="F1134" t="s">
        <v>1031</v>
      </c>
      <c r="G1134" t="s">
        <v>1032</v>
      </c>
      <c r="H1134" t="s">
        <v>95</v>
      </c>
      <c r="I1134" t="s">
        <v>919</v>
      </c>
      <c r="J1134" s="728"/>
    </row>
    <row r="1135" spans="1:10" x14ac:dyDescent="0.2">
      <c r="A1135" t="s">
        <v>1923</v>
      </c>
      <c r="B1135" t="s">
        <v>1924</v>
      </c>
      <c r="C1135" s="94"/>
      <c r="D1135" s="94"/>
      <c r="E1135" s="94"/>
      <c r="F1135" t="s">
        <v>2526</v>
      </c>
      <c r="G1135" t="s">
        <v>2527</v>
      </c>
      <c r="H1135" t="s">
        <v>2241</v>
      </c>
      <c r="I1135" t="s">
        <v>2245</v>
      </c>
      <c r="J1135" s="728"/>
    </row>
    <row r="1136" spans="1:10" x14ac:dyDescent="0.2">
      <c r="A1136" t="s">
        <v>2528</v>
      </c>
      <c r="B1136" t="s">
        <v>2529</v>
      </c>
      <c r="C1136" s="94"/>
      <c r="D1136" s="94"/>
      <c r="E1136" s="94"/>
      <c r="F1136" t="s">
        <v>1033</v>
      </c>
      <c r="G1136" t="s">
        <v>1034</v>
      </c>
      <c r="H1136" t="s">
        <v>95</v>
      </c>
      <c r="I1136" t="s">
        <v>318</v>
      </c>
      <c r="J1136" s="728"/>
    </row>
    <row r="1137" spans="1:10" x14ac:dyDescent="0.2">
      <c r="A1137" t="s">
        <v>1035</v>
      </c>
      <c r="B1137" t="s">
        <v>1036</v>
      </c>
      <c r="C1137" s="94"/>
      <c r="D1137" s="94"/>
      <c r="E1137" s="94"/>
      <c r="F1137" t="s">
        <v>1923</v>
      </c>
      <c r="G1137" t="s">
        <v>1924</v>
      </c>
      <c r="H1137" t="s">
        <v>1718</v>
      </c>
      <c r="I1137" t="s">
        <v>1728</v>
      </c>
      <c r="J1137" s="728"/>
    </row>
    <row r="1138" spans="1:10" x14ac:dyDescent="0.2">
      <c r="A1138" t="s">
        <v>3311</v>
      </c>
      <c r="B1138" t="s">
        <v>3312</v>
      </c>
      <c r="C1138" s="94"/>
      <c r="D1138" s="94"/>
      <c r="E1138" s="94"/>
      <c r="F1138" t="s">
        <v>2528</v>
      </c>
      <c r="G1138" t="s">
        <v>2529</v>
      </c>
      <c r="H1138" t="s">
        <v>2241</v>
      </c>
      <c r="I1138" t="s">
        <v>2250</v>
      </c>
      <c r="J1138" s="728"/>
    </row>
    <row r="1139" spans="1:10" x14ac:dyDescent="0.2">
      <c r="A1139" t="s">
        <v>885</v>
      </c>
      <c r="B1139" t="s">
        <v>886</v>
      </c>
      <c r="C1139" s="94"/>
      <c r="D1139" s="94"/>
      <c r="E1139" s="94"/>
      <c r="F1139" t="s">
        <v>1035</v>
      </c>
      <c r="G1139" t="s">
        <v>1036</v>
      </c>
      <c r="H1139" t="s">
        <v>95</v>
      </c>
      <c r="I1139" t="s">
        <v>372</v>
      </c>
      <c r="J1139" s="728"/>
    </row>
    <row r="1140" spans="1:10" x14ac:dyDescent="0.2">
      <c r="A1140" t="s">
        <v>2167</v>
      </c>
      <c r="B1140" t="s">
        <v>2168</v>
      </c>
      <c r="C1140" s="94"/>
      <c r="D1140" s="94"/>
      <c r="E1140" s="94"/>
      <c r="F1140" t="s">
        <v>885</v>
      </c>
      <c r="G1140" t="s">
        <v>886</v>
      </c>
      <c r="H1140" t="s">
        <v>711</v>
      </c>
      <c r="I1140" t="s">
        <v>712</v>
      </c>
      <c r="J1140" s="728"/>
    </row>
    <row r="1141" spans="1:10" x14ac:dyDescent="0.2">
      <c r="A1141" t="s">
        <v>1314</v>
      </c>
      <c r="B1141" t="s">
        <v>1315</v>
      </c>
      <c r="C1141" s="94"/>
      <c r="D1141" s="94"/>
      <c r="E1141" s="94"/>
      <c r="F1141" t="s">
        <v>2167</v>
      </c>
      <c r="G1141" t="s">
        <v>2168</v>
      </c>
      <c r="H1141" t="s">
        <v>1964</v>
      </c>
      <c r="I1141" t="s">
        <v>708</v>
      </c>
      <c r="J1141" s="728"/>
    </row>
    <row r="1142" spans="1:10" x14ac:dyDescent="0.2">
      <c r="A1142" t="s">
        <v>2169</v>
      </c>
      <c r="B1142" t="s">
        <v>2170</v>
      </c>
      <c r="C1142" s="94"/>
      <c r="D1142" s="94"/>
      <c r="E1142" s="94"/>
      <c r="F1142" t="s">
        <v>1314</v>
      </c>
      <c r="G1142" t="s">
        <v>1315</v>
      </c>
      <c r="H1142" t="s">
        <v>1081</v>
      </c>
      <c r="I1142" t="s">
        <v>1082</v>
      </c>
      <c r="J1142" s="728"/>
    </row>
    <row r="1143" spans="1:10" x14ac:dyDescent="0.2">
      <c r="A1143" t="s">
        <v>3011</v>
      </c>
      <c r="B1143" t="s">
        <v>3012</v>
      </c>
      <c r="C1143" s="94"/>
      <c r="D1143" s="94"/>
      <c r="E1143" s="94"/>
      <c r="F1143" t="s">
        <v>2169</v>
      </c>
      <c r="G1143" t="s">
        <v>2170</v>
      </c>
      <c r="H1143" t="s">
        <v>1964</v>
      </c>
      <c r="I1143" t="s">
        <v>1966</v>
      </c>
      <c r="J1143" s="728"/>
    </row>
    <row r="1144" spans="1:10" x14ac:dyDescent="0.2">
      <c r="A1144" t="s">
        <v>1925</v>
      </c>
      <c r="B1144" t="s">
        <v>1926</v>
      </c>
      <c r="C1144" s="94"/>
      <c r="D1144" s="94"/>
      <c r="E1144" s="94"/>
      <c r="F1144" t="s">
        <v>3011</v>
      </c>
      <c r="G1144" t="s">
        <v>3012</v>
      </c>
      <c r="H1144" t="s">
        <v>1081</v>
      </c>
      <c r="I1144" t="s">
        <v>1082</v>
      </c>
      <c r="J1144" s="728"/>
    </row>
    <row r="1145" spans="1:10" x14ac:dyDescent="0.2">
      <c r="A1145" t="s">
        <v>1927</v>
      </c>
      <c r="B1145" t="s">
        <v>1728</v>
      </c>
      <c r="C1145" s="94"/>
      <c r="D1145" s="94"/>
      <c r="E1145" s="94"/>
      <c r="F1145" t="s">
        <v>1925</v>
      </c>
      <c r="G1145" t="s">
        <v>1926</v>
      </c>
      <c r="H1145" t="s">
        <v>1718</v>
      </c>
      <c r="I1145" t="s">
        <v>1728</v>
      </c>
      <c r="J1145" s="728"/>
    </row>
    <row r="1146" spans="1:10" x14ac:dyDescent="0.2">
      <c r="A1146" t="s">
        <v>1928</v>
      </c>
      <c r="B1146" t="s">
        <v>1929</v>
      </c>
      <c r="C1146" s="94"/>
      <c r="D1146" s="94"/>
      <c r="E1146" s="94"/>
      <c r="F1146" t="s">
        <v>1927</v>
      </c>
      <c r="G1146" t="s">
        <v>1728</v>
      </c>
      <c r="H1146" t="s">
        <v>1718</v>
      </c>
      <c r="I1146" t="s">
        <v>1728</v>
      </c>
      <c r="J1146" s="728"/>
    </row>
    <row r="1147" spans="1:10" x14ac:dyDescent="0.2">
      <c r="A1147" t="s">
        <v>3013</v>
      </c>
      <c r="B1147" t="s">
        <v>3014</v>
      </c>
      <c r="C1147" s="94"/>
      <c r="D1147" s="94"/>
      <c r="E1147" s="94"/>
      <c r="F1147" t="s">
        <v>1928</v>
      </c>
      <c r="G1147" t="s">
        <v>1929</v>
      </c>
      <c r="H1147" t="s">
        <v>1718</v>
      </c>
      <c r="I1147" t="s">
        <v>1728</v>
      </c>
      <c r="J1147" s="728"/>
    </row>
    <row r="1148" spans="1:10" x14ac:dyDescent="0.2">
      <c r="A1148" t="s">
        <v>669</v>
      </c>
      <c r="B1148" t="s">
        <v>670</v>
      </c>
      <c r="C1148" s="94"/>
      <c r="D1148" s="94"/>
      <c r="E1148" s="94"/>
      <c r="F1148" t="s">
        <v>3013</v>
      </c>
      <c r="G1148" t="s">
        <v>3014</v>
      </c>
      <c r="H1148" t="s">
        <v>441</v>
      </c>
      <c r="I1148" t="s">
        <v>443</v>
      </c>
      <c r="J1148" s="728"/>
    </row>
    <row r="1149" spans="1:10" x14ac:dyDescent="0.2">
      <c r="A1149" t="s">
        <v>1367</v>
      </c>
      <c r="B1149" t="s">
        <v>712</v>
      </c>
      <c r="C1149" s="94"/>
      <c r="D1149" s="94"/>
      <c r="E1149" s="94"/>
      <c r="F1149" t="s">
        <v>669</v>
      </c>
      <c r="G1149" t="s">
        <v>670</v>
      </c>
      <c r="H1149" t="s">
        <v>441</v>
      </c>
      <c r="I1149" t="s">
        <v>443</v>
      </c>
      <c r="J1149" s="728"/>
    </row>
    <row r="1150" spans="1:10" x14ac:dyDescent="0.2">
      <c r="A1150" t="s">
        <v>887</v>
      </c>
      <c r="B1150" t="s">
        <v>888</v>
      </c>
      <c r="C1150" s="94"/>
      <c r="D1150" s="94"/>
      <c r="E1150" s="94"/>
      <c r="F1150" t="s">
        <v>1367</v>
      </c>
      <c r="G1150" t="s">
        <v>712</v>
      </c>
      <c r="H1150" t="s">
        <v>1364</v>
      </c>
      <c r="I1150" t="s">
        <v>712</v>
      </c>
      <c r="J1150" s="728"/>
    </row>
    <row r="1151" spans="1:10" x14ac:dyDescent="0.2">
      <c r="A1151" t="s">
        <v>1669</v>
      </c>
      <c r="B1151" t="s">
        <v>1371</v>
      </c>
      <c r="C1151" s="94"/>
      <c r="D1151" s="94"/>
      <c r="E1151" s="94"/>
      <c r="F1151" t="s">
        <v>887</v>
      </c>
      <c r="G1151" t="s">
        <v>888</v>
      </c>
      <c r="H1151" t="s">
        <v>711</v>
      </c>
      <c r="I1151" t="s">
        <v>715</v>
      </c>
      <c r="J1151" s="728"/>
    </row>
    <row r="1152" spans="1:10" x14ac:dyDescent="0.2">
      <c r="A1152" t="s">
        <v>1670</v>
      </c>
      <c r="B1152" t="s">
        <v>1671</v>
      </c>
      <c r="C1152" s="94"/>
      <c r="D1152" s="94"/>
      <c r="E1152" s="94"/>
      <c r="F1152" t="s">
        <v>1669</v>
      </c>
      <c r="G1152" t="s">
        <v>1371</v>
      </c>
      <c r="H1152" t="s">
        <v>1370</v>
      </c>
      <c r="I1152" t="s">
        <v>1371</v>
      </c>
      <c r="J1152" s="728"/>
    </row>
    <row r="1153" spans="1:10" x14ac:dyDescent="0.2">
      <c r="A1153" t="s">
        <v>1672</v>
      </c>
      <c r="B1153" t="s">
        <v>1673</v>
      </c>
      <c r="C1153" s="94"/>
      <c r="D1153" s="94"/>
      <c r="E1153" s="94"/>
      <c r="F1153" t="s">
        <v>1670</v>
      </c>
      <c r="G1153" t="s">
        <v>1671</v>
      </c>
      <c r="H1153" t="s">
        <v>1370</v>
      </c>
      <c r="I1153" t="s">
        <v>1371</v>
      </c>
      <c r="J1153" s="728"/>
    </row>
    <row r="1154" spans="1:10" x14ac:dyDescent="0.2">
      <c r="A1154" t="s">
        <v>891</v>
      </c>
      <c r="B1154" t="s">
        <v>892</v>
      </c>
      <c r="C1154" s="94"/>
      <c r="D1154" s="94"/>
      <c r="E1154" s="94"/>
      <c r="F1154" t="s">
        <v>1672</v>
      </c>
      <c r="G1154" t="s">
        <v>1673</v>
      </c>
      <c r="H1154" t="s">
        <v>1370</v>
      </c>
      <c r="I1154" t="s">
        <v>1371</v>
      </c>
      <c r="J1154" s="728"/>
    </row>
    <row r="1155" spans="1:10" x14ac:dyDescent="0.2">
      <c r="A1155" t="s">
        <v>889</v>
      </c>
      <c r="B1155" t="s">
        <v>890</v>
      </c>
      <c r="C1155" s="94"/>
      <c r="D1155" s="94"/>
      <c r="E1155" s="94"/>
      <c r="F1155" t="s">
        <v>891</v>
      </c>
      <c r="G1155" t="s">
        <v>892</v>
      </c>
      <c r="H1155" t="s">
        <v>711</v>
      </c>
      <c r="I1155" t="s">
        <v>712</v>
      </c>
      <c r="J1155" s="728"/>
    </row>
    <row r="1156" spans="1:10" x14ac:dyDescent="0.2">
      <c r="A1156" t="s">
        <v>426</v>
      </c>
      <c r="B1156" t="s">
        <v>427</v>
      </c>
      <c r="C1156" s="94"/>
      <c r="D1156" s="94"/>
      <c r="E1156" s="94"/>
      <c r="F1156" t="s">
        <v>889</v>
      </c>
      <c r="G1156" t="s">
        <v>890</v>
      </c>
      <c r="H1156" t="s">
        <v>711</v>
      </c>
      <c r="I1156" t="s">
        <v>712</v>
      </c>
      <c r="J1156" s="728"/>
    </row>
    <row r="1157" spans="1:10" x14ac:dyDescent="0.2">
      <c r="A1157" t="s">
        <v>428</v>
      </c>
      <c r="B1157" t="s">
        <v>429</v>
      </c>
      <c r="C1157" s="94"/>
      <c r="D1157" s="94"/>
      <c r="E1157" s="94"/>
      <c r="F1157" t="s">
        <v>426</v>
      </c>
      <c r="G1157" t="s">
        <v>427</v>
      </c>
      <c r="H1157" t="s">
        <v>244</v>
      </c>
      <c r="I1157" t="s">
        <v>248</v>
      </c>
      <c r="J1157" s="728"/>
    </row>
    <row r="1158" spans="1:10" x14ac:dyDescent="0.2">
      <c r="A1158" t="s">
        <v>2684</v>
      </c>
      <c r="B1158" t="s">
        <v>2685</v>
      </c>
      <c r="C1158" s="94"/>
      <c r="D1158" s="94"/>
      <c r="E1158" s="94"/>
      <c r="F1158" t="s">
        <v>428</v>
      </c>
      <c r="G1158" t="s">
        <v>429</v>
      </c>
      <c r="H1158" t="s">
        <v>244</v>
      </c>
      <c r="I1158" t="s">
        <v>245</v>
      </c>
      <c r="J1158" s="728"/>
    </row>
    <row r="1159" spans="1:10" x14ac:dyDescent="0.2">
      <c r="A1159" t="s">
        <v>3015</v>
      </c>
      <c r="B1159" t="s">
        <v>3016</v>
      </c>
      <c r="C1159" s="94"/>
      <c r="D1159" s="94"/>
      <c r="E1159" s="94"/>
      <c r="F1159" t="s">
        <v>3138</v>
      </c>
      <c r="G1159" t="s">
        <v>3139</v>
      </c>
      <c r="H1159" t="s">
        <v>2566</v>
      </c>
      <c r="I1159" t="s">
        <v>3036</v>
      </c>
      <c r="J1159" s="728"/>
    </row>
    <row r="1160" spans="1:10" x14ac:dyDescent="0.2">
      <c r="A1160" t="s">
        <v>2145</v>
      </c>
      <c r="B1160" t="s">
        <v>2146</v>
      </c>
      <c r="C1160" s="94"/>
      <c r="D1160" s="94"/>
      <c r="E1160" s="94"/>
      <c r="F1160" t="s">
        <v>2684</v>
      </c>
      <c r="G1160" t="s">
        <v>2685</v>
      </c>
      <c r="H1160" t="s">
        <v>2566</v>
      </c>
      <c r="I1160" t="s">
        <v>2567</v>
      </c>
      <c r="J1160" s="728"/>
    </row>
    <row r="1161" spans="1:10" x14ac:dyDescent="0.2">
      <c r="A1161" t="s">
        <v>3313</v>
      </c>
      <c r="B1161" t="s">
        <v>2686</v>
      </c>
      <c r="C1161" s="94"/>
      <c r="D1161" s="94"/>
      <c r="E1161" s="94"/>
      <c r="F1161" t="s">
        <v>3015</v>
      </c>
      <c r="G1161" t="s">
        <v>3016</v>
      </c>
      <c r="H1161" t="s">
        <v>2566</v>
      </c>
      <c r="I1161" t="s">
        <v>2567</v>
      </c>
      <c r="J1161" s="728"/>
    </row>
    <row r="1162" spans="1:10" x14ac:dyDescent="0.2">
      <c r="A1162" t="s">
        <v>1674</v>
      </c>
      <c r="B1162" t="s">
        <v>1675</v>
      </c>
      <c r="C1162" s="94"/>
      <c r="D1162" s="94"/>
      <c r="E1162" s="94"/>
      <c r="F1162" t="s">
        <v>2145</v>
      </c>
      <c r="G1162" t="s">
        <v>2146</v>
      </c>
      <c r="H1162" t="s">
        <v>1964</v>
      </c>
      <c r="I1162" t="s">
        <v>1979</v>
      </c>
      <c r="J1162" s="728"/>
    </row>
    <row r="1163" spans="1:10" x14ac:dyDescent="0.2">
      <c r="A1163" t="s">
        <v>3314</v>
      </c>
      <c r="B1163" t="s">
        <v>1719</v>
      </c>
      <c r="C1163" s="94"/>
      <c r="D1163" s="94"/>
      <c r="E1163" s="94"/>
      <c r="F1163" t="s">
        <v>1674</v>
      </c>
      <c r="G1163" t="s">
        <v>1675</v>
      </c>
      <c r="H1163" t="s">
        <v>1370</v>
      </c>
      <c r="I1163" t="s">
        <v>1384</v>
      </c>
      <c r="J1163" s="728"/>
    </row>
    <row r="1164" spans="1:10" x14ac:dyDescent="0.2">
      <c r="A1164" t="s">
        <v>1930</v>
      </c>
      <c r="B1164" t="s">
        <v>1931</v>
      </c>
      <c r="C1164" s="94"/>
      <c r="D1164" s="94"/>
      <c r="E1164" s="94"/>
      <c r="F1164" t="s">
        <v>1930</v>
      </c>
      <c r="G1164" t="s">
        <v>1931</v>
      </c>
      <c r="H1164" t="s">
        <v>1718</v>
      </c>
      <c r="I1164" t="s">
        <v>1728</v>
      </c>
      <c r="J1164" s="728"/>
    </row>
    <row r="1165" spans="1:10" x14ac:dyDescent="0.2">
      <c r="A1165" t="s">
        <v>2687</v>
      </c>
      <c r="B1165" t="s">
        <v>2688</v>
      </c>
      <c r="C1165" s="94"/>
      <c r="D1165" s="94"/>
      <c r="E1165" s="94"/>
      <c r="F1165" t="s">
        <v>2687</v>
      </c>
      <c r="G1165" t="s">
        <v>2688</v>
      </c>
      <c r="H1165" t="s">
        <v>2566</v>
      </c>
      <c r="I1165" t="s">
        <v>2574</v>
      </c>
      <c r="J1165" s="728"/>
    </row>
    <row r="1166" spans="1:10" x14ac:dyDescent="0.2">
      <c r="A1166" t="s">
        <v>3315</v>
      </c>
      <c r="B1166" t="s">
        <v>3316</v>
      </c>
      <c r="C1166" s="94"/>
      <c r="D1166" s="94"/>
      <c r="E1166" s="94"/>
      <c r="F1166" t="s">
        <v>2550</v>
      </c>
      <c r="G1166" t="s">
        <v>2551</v>
      </c>
      <c r="H1166" t="s">
        <v>2241</v>
      </c>
      <c r="I1166" t="s">
        <v>2263</v>
      </c>
      <c r="J1166" s="728"/>
    </row>
    <row r="1167" spans="1:10" x14ac:dyDescent="0.2">
      <c r="A1167" t="s">
        <v>2550</v>
      </c>
      <c r="B1167" t="s">
        <v>2551</v>
      </c>
      <c r="C1167" s="94"/>
      <c r="D1167" s="94"/>
      <c r="E1167" s="94"/>
      <c r="F1167" t="s">
        <v>2530</v>
      </c>
      <c r="G1167" t="s">
        <v>2531</v>
      </c>
      <c r="H1167" t="s">
        <v>2241</v>
      </c>
      <c r="I1167" t="s">
        <v>2245</v>
      </c>
      <c r="J1167" s="728"/>
    </row>
    <row r="1168" spans="1:10" x14ac:dyDescent="0.2">
      <c r="A1168" t="s">
        <v>2530</v>
      </c>
      <c r="B1168" t="s">
        <v>2531</v>
      </c>
      <c r="C1168" s="94"/>
      <c r="D1168" s="94"/>
      <c r="E1168" s="94"/>
      <c r="F1168" t="s">
        <v>3222</v>
      </c>
      <c r="G1168" t="s">
        <v>3017</v>
      </c>
      <c r="H1168" t="s">
        <v>2241</v>
      </c>
      <c r="I1168" t="s">
        <v>2242</v>
      </c>
      <c r="J1168" s="728"/>
    </row>
    <row r="1169" spans="1:10" x14ac:dyDescent="0.2">
      <c r="A1169" t="s">
        <v>3222</v>
      </c>
      <c r="B1169" t="s">
        <v>3017</v>
      </c>
      <c r="C1169" s="94"/>
      <c r="D1169" s="94"/>
      <c r="E1169" s="94"/>
      <c r="F1169" t="s">
        <v>1316</v>
      </c>
      <c r="G1169" t="s">
        <v>1317</v>
      </c>
      <c r="H1169" t="s">
        <v>1081</v>
      </c>
      <c r="I1169" t="s">
        <v>1082</v>
      </c>
      <c r="J1169" s="728"/>
    </row>
    <row r="1170" spans="1:10" x14ac:dyDescent="0.2">
      <c r="A1170" t="s">
        <v>1316</v>
      </c>
      <c r="B1170" t="s">
        <v>1317</v>
      </c>
      <c r="C1170" s="94"/>
      <c r="D1170" s="94"/>
      <c r="E1170" s="94"/>
      <c r="F1170" t="s">
        <v>1676</v>
      </c>
      <c r="G1170" t="s">
        <v>1677</v>
      </c>
      <c r="H1170" t="s">
        <v>1370</v>
      </c>
      <c r="I1170" t="s">
        <v>712</v>
      </c>
      <c r="J1170" s="728"/>
    </row>
    <row r="1171" spans="1:10" x14ac:dyDescent="0.2">
      <c r="A1171" t="s">
        <v>2175</v>
      </c>
      <c r="B1171" t="s">
        <v>2176</v>
      </c>
      <c r="C1171" s="94"/>
      <c r="D1171" s="94"/>
      <c r="E1171" s="94"/>
      <c r="F1171" t="s">
        <v>2175</v>
      </c>
      <c r="G1171" t="s">
        <v>2176</v>
      </c>
      <c r="H1171" t="s">
        <v>1964</v>
      </c>
      <c r="I1171" t="s">
        <v>1989</v>
      </c>
      <c r="J1171" s="728"/>
    </row>
    <row r="1172" spans="1:10" x14ac:dyDescent="0.2">
      <c r="A1172" t="s">
        <v>2171</v>
      </c>
      <c r="B1172" t="s">
        <v>2172</v>
      </c>
      <c r="C1172" s="94"/>
      <c r="D1172" s="94"/>
      <c r="E1172" s="94"/>
      <c r="F1172" t="s">
        <v>2171</v>
      </c>
      <c r="G1172" t="s">
        <v>2172</v>
      </c>
      <c r="H1172" t="s">
        <v>1964</v>
      </c>
      <c r="I1172" t="s">
        <v>1989</v>
      </c>
      <c r="J1172" s="728"/>
    </row>
    <row r="1173" spans="1:10" x14ac:dyDescent="0.2">
      <c r="A1173" t="s">
        <v>2173</v>
      </c>
      <c r="B1173" t="s">
        <v>2174</v>
      </c>
      <c r="C1173" s="94"/>
      <c r="D1173" s="94"/>
      <c r="E1173" s="94"/>
      <c r="F1173" t="s">
        <v>2173</v>
      </c>
      <c r="G1173" t="s">
        <v>2174</v>
      </c>
      <c r="H1173" t="s">
        <v>1964</v>
      </c>
      <c r="I1173" t="s">
        <v>1989</v>
      </c>
      <c r="J1173" s="728"/>
    </row>
    <row r="1174" spans="1:10" x14ac:dyDescent="0.2">
      <c r="A1174" t="s">
        <v>1318</v>
      </c>
      <c r="B1174" t="s">
        <v>1319</v>
      </c>
      <c r="C1174" s="94"/>
      <c r="D1174" s="94"/>
      <c r="E1174" s="94"/>
      <c r="F1174" t="s">
        <v>1318</v>
      </c>
      <c r="G1174" t="s">
        <v>1319</v>
      </c>
      <c r="H1174" t="s">
        <v>1081</v>
      </c>
      <c r="I1174" t="s">
        <v>1082</v>
      </c>
      <c r="J1174" s="728"/>
    </row>
    <row r="1175" spans="1:10" x14ac:dyDescent="0.2">
      <c r="A1175" t="s">
        <v>2177</v>
      </c>
      <c r="B1175" t="s">
        <v>2178</v>
      </c>
      <c r="C1175" s="94"/>
      <c r="D1175" s="94"/>
      <c r="E1175" s="94"/>
      <c r="F1175" t="s">
        <v>2177</v>
      </c>
      <c r="G1175" t="s">
        <v>2178</v>
      </c>
      <c r="H1175" t="s">
        <v>1964</v>
      </c>
      <c r="I1175" t="s">
        <v>1989</v>
      </c>
      <c r="J1175" s="728"/>
    </row>
    <row r="1176" spans="1:10" x14ac:dyDescent="0.2">
      <c r="A1176" t="s">
        <v>673</v>
      </c>
      <c r="B1176" t="s">
        <v>674</v>
      </c>
      <c r="C1176" s="94"/>
      <c r="D1176" s="94"/>
      <c r="E1176" s="94"/>
      <c r="F1176" t="s">
        <v>673</v>
      </c>
      <c r="G1176" t="s">
        <v>674</v>
      </c>
      <c r="H1176" t="s">
        <v>441</v>
      </c>
      <c r="I1176" t="s">
        <v>311</v>
      </c>
      <c r="J1176" s="728"/>
    </row>
    <row r="1177" spans="1:10" x14ac:dyDescent="0.2">
      <c r="A1177" t="s">
        <v>2532</v>
      </c>
      <c r="B1177" t="s">
        <v>2533</v>
      </c>
      <c r="C1177" s="94"/>
      <c r="D1177" s="94"/>
      <c r="E1177" s="94"/>
      <c r="F1177" t="s">
        <v>2532</v>
      </c>
      <c r="G1177" t="s">
        <v>2533</v>
      </c>
      <c r="H1177" t="s">
        <v>2241</v>
      </c>
      <c r="I1177" t="s">
        <v>2245</v>
      </c>
      <c r="J1177" s="728"/>
    </row>
    <row r="1178" spans="1:10" x14ac:dyDescent="0.2">
      <c r="A1178" t="s">
        <v>1037</v>
      </c>
      <c r="B1178" t="s">
        <v>1038</v>
      </c>
      <c r="C1178" s="94"/>
      <c r="D1178" s="94"/>
      <c r="E1178" s="94"/>
      <c r="F1178" t="s">
        <v>1037</v>
      </c>
      <c r="G1178" t="s">
        <v>1038</v>
      </c>
      <c r="H1178" t="s">
        <v>95</v>
      </c>
      <c r="I1178" t="s">
        <v>919</v>
      </c>
      <c r="J1178" s="728"/>
    </row>
    <row r="1179" spans="1:10" x14ac:dyDescent="0.2">
      <c r="A1179" t="s">
        <v>3018</v>
      </c>
      <c r="B1179" t="s">
        <v>1678</v>
      </c>
      <c r="C1179" s="94"/>
      <c r="D1179" s="94"/>
      <c r="E1179" s="94"/>
      <c r="F1179" t="s">
        <v>3018</v>
      </c>
      <c r="G1179" t="s">
        <v>1678</v>
      </c>
      <c r="H1179" t="s">
        <v>1370</v>
      </c>
      <c r="I1179" t="s">
        <v>712</v>
      </c>
      <c r="J1179" s="728"/>
    </row>
    <row r="1180" spans="1:10" x14ac:dyDescent="0.2">
      <c r="A1180" t="s">
        <v>2181</v>
      </c>
      <c r="B1180" t="s">
        <v>2182</v>
      </c>
      <c r="C1180" s="94"/>
      <c r="D1180" s="94"/>
      <c r="E1180" s="94"/>
      <c r="F1180" t="s">
        <v>2179</v>
      </c>
      <c r="G1180" t="s">
        <v>2180</v>
      </c>
      <c r="H1180" t="s">
        <v>1964</v>
      </c>
      <c r="I1180" t="s">
        <v>708</v>
      </c>
      <c r="J1180" s="728"/>
    </row>
    <row r="1181" spans="1:10" x14ac:dyDescent="0.2">
      <c r="A1181" t="s">
        <v>2183</v>
      </c>
      <c r="B1181" t="s">
        <v>2184</v>
      </c>
      <c r="C1181" s="94"/>
      <c r="D1181" s="94"/>
      <c r="E1181" s="94"/>
      <c r="F1181" t="s">
        <v>2181</v>
      </c>
      <c r="G1181" t="s">
        <v>2182</v>
      </c>
      <c r="H1181" t="s">
        <v>1964</v>
      </c>
      <c r="I1181" t="s">
        <v>708</v>
      </c>
      <c r="J1181" s="728"/>
    </row>
    <row r="1182" spans="1:10" x14ac:dyDescent="0.2">
      <c r="A1182" t="s">
        <v>2534</v>
      </c>
      <c r="B1182" t="s">
        <v>2535</v>
      </c>
      <c r="C1182" s="94"/>
      <c r="D1182" s="94"/>
      <c r="E1182" s="94"/>
      <c r="F1182" t="s">
        <v>2183</v>
      </c>
      <c r="G1182" t="s">
        <v>2184</v>
      </c>
      <c r="H1182" t="s">
        <v>1964</v>
      </c>
      <c r="I1182" t="s">
        <v>1971</v>
      </c>
      <c r="J1182" s="728"/>
    </row>
    <row r="1183" spans="1:10" x14ac:dyDescent="0.2">
      <c r="A1183" t="s">
        <v>3019</v>
      </c>
      <c r="B1183" t="s">
        <v>3020</v>
      </c>
      <c r="C1183" s="94"/>
      <c r="D1183" s="94"/>
      <c r="E1183" s="94"/>
      <c r="F1183" t="s">
        <v>2534</v>
      </c>
      <c r="G1183" t="s">
        <v>2535</v>
      </c>
      <c r="H1183" t="s">
        <v>2241</v>
      </c>
      <c r="I1183" t="s">
        <v>2272</v>
      </c>
      <c r="J1183" s="728"/>
    </row>
    <row r="1184" spans="1:10" x14ac:dyDescent="0.2">
      <c r="A1184" t="s">
        <v>3223</v>
      </c>
      <c r="B1184" t="s">
        <v>1963</v>
      </c>
      <c r="C1184" s="94"/>
      <c r="D1184" s="94"/>
      <c r="E1184" s="94"/>
      <c r="F1184" t="s">
        <v>3019</v>
      </c>
      <c r="G1184" t="s">
        <v>3020</v>
      </c>
      <c r="H1184" t="s">
        <v>1718</v>
      </c>
      <c r="I1184" t="s">
        <v>1728</v>
      </c>
      <c r="J1184" s="728"/>
    </row>
    <row r="1185" spans="1:10" x14ac:dyDescent="0.2">
      <c r="A1185" t="s">
        <v>1934</v>
      </c>
      <c r="B1185" t="s">
        <v>1935</v>
      </c>
      <c r="C1185" s="94"/>
      <c r="D1185" s="94"/>
      <c r="E1185" s="94"/>
      <c r="F1185" t="s">
        <v>3223</v>
      </c>
      <c r="G1185" t="s">
        <v>1963</v>
      </c>
      <c r="H1185" t="s">
        <v>1964</v>
      </c>
      <c r="I1185" t="s">
        <v>708</v>
      </c>
      <c r="J1185" s="728"/>
    </row>
    <row r="1186" spans="1:10" x14ac:dyDescent="0.2">
      <c r="A1186" t="s">
        <v>675</v>
      </c>
      <c r="B1186" t="s">
        <v>676</v>
      </c>
      <c r="C1186" s="94"/>
      <c r="D1186" s="94"/>
      <c r="E1186" s="94"/>
      <c r="F1186" t="s">
        <v>1934</v>
      </c>
      <c r="G1186" t="s">
        <v>1935</v>
      </c>
      <c r="H1186" t="s">
        <v>1718</v>
      </c>
      <c r="I1186" t="s">
        <v>1728</v>
      </c>
      <c r="J1186" s="728"/>
    </row>
    <row r="1187" spans="1:10" x14ac:dyDescent="0.2">
      <c r="A1187" t="s">
        <v>1932</v>
      </c>
      <c r="B1187" t="s">
        <v>1933</v>
      </c>
      <c r="C1187" s="94"/>
      <c r="D1187" s="94"/>
      <c r="E1187" s="94"/>
      <c r="F1187" t="s">
        <v>675</v>
      </c>
      <c r="G1187" t="s">
        <v>676</v>
      </c>
      <c r="H1187" t="s">
        <v>441</v>
      </c>
      <c r="I1187" t="s">
        <v>311</v>
      </c>
      <c r="J1187" s="728"/>
    </row>
    <row r="1188" spans="1:10" x14ac:dyDescent="0.2">
      <c r="A1188" t="s">
        <v>1039</v>
      </c>
      <c r="B1188" t="s">
        <v>1040</v>
      </c>
      <c r="C1188" s="94"/>
      <c r="D1188" s="94"/>
      <c r="E1188" s="94"/>
      <c r="F1188" t="s">
        <v>1932</v>
      </c>
      <c r="G1188" t="s">
        <v>1933</v>
      </c>
      <c r="H1188" t="s">
        <v>1718</v>
      </c>
      <c r="I1188" t="s">
        <v>944</v>
      </c>
      <c r="J1188" s="728"/>
    </row>
    <row r="1189" spans="1:10" x14ac:dyDescent="0.2">
      <c r="A1189" t="s">
        <v>671</v>
      </c>
      <c r="B1189" t="s">
        <v>672</v>
      </c>
      <c r="C1189" s="94"/>
      <c r="D1189" s="94"/>
      <c r="E1189" s="94"/>
      <c r="F1189" t="s">
        <v>1039</v>
      </c>
      <c r="G1189" t="s">
        <v>1040</v>
      </c>
      <c r="H1189" t="s">
        <v>95</v>
      </c>
      <c r="I1189" t="s">
        <v>372</v>
      </c>
      <c r="J1189" s="728"/>
    </row>
    <row r="1190" spans="1:10" x14ac:dyDescent="0.2">
      <c r="A1190" t="s">
        <v>3140</v>
      </c>
      <c r="B1190" t="s">
        <v>3141</v>
      </c>
      <c r="C1190" s="94"/>
      <c r="D1190" s="94"/>
      <c r="E1190" s="94"/>
      <c r="F1190" t="s">
        <v>671</v>
      </c>
      <c r="G1190" t="s">
        <v>672</v>
      </c>
      <c r="H1190" t="s">
        <v>441</v>
      </c>
      <c r="I1190" t="s">
        <v>443</v>
      </c>
      <c r="J1190" s="728"/>
    </row>
    <row r="1191" spans="1:10" x14ac:dyDescent="0.2">
      <c r="A1191" t="s">
        <v>893</v>
      </c>
      <c r="B1191" t="s">
        <v>894</v>
      </c>
      <c r="C1191" s="94"/>
      <c r="D1191" s="94"/>
      <c r="E1191" s="94"/>
      <c r="F1191" t="s">
        <v>3140</v>
      </c>
      <c r="G1191" t="s">
        <v>3141</v>
      </c>
      <c r="H1191" t="s">
        <v>1964</v>
      </c>
      <c r="I1191" t="s">
        <v>708</v>
      </c>
      <c r="J1191" s="728"/>
    </row>
    <row r="1192" spans="1:10" x14ac:dyDescent="0.2">
      <c r="A1192" t="s">
        <v>3317</v>
      </c>
      <c r="B1192" t="s">
        <v>3318</v>
      </c>
      <c r="C1192" s="94"/>
      <c r="D1192" s="94"/>
      <c r="E1192" s="94"/>
      <c r="F1192" t="s">
        <v>893</v>
      </c>
      <c r="G1192" t="s">
        <v>894</v>
      </c>
      <c r="H1192" t="s">
        <v>711</v>
      </c>
      <c r="I1192" t="s">
        <v>715</v>
      </c>
      <c r="J1192" s="728"/>
    </row>
    <row r="1193" spans="1:10" x14ac:dyDescent="0.2">
      <c r="A1193" t="s">
        <v>677</v>
      </c>
      <c r="B1193" t="s">
        <v>678</v>
      </c>
      <c r="C1193" s="94"/>
      <c r="D1193" s="94"/>
      <c r="E1193" s="94"/>
      <c r="F1193" t="s">
        <v>677</v>
      </c>
      <c r="G1193" t="s">
        <v>678</v>
      </c>
      <c r="H1193" t="s">
        <v>441</v>
      </c>
      <c r="I1193" t="s">
        <v>443</v>
      </c>
      <c r="J1193" s="728"/>
    </row>
    <row r="1194" spans="1:10" x14ac:dyDescent="0.2">
      <c r="A1194" t="s">
        <v>3142</v>
      </c>
      <c r="B1194" t="s">
        <v>3143</v>
      </c>
      <c r="C1194" s="94"/>
      <c r="D1194" s="94"/>
      <c r="E1194" s="94"/>
      <c r="F1194" t="s">
        <v>3142</v>
      </c>
      <c r="G1194" t="s">
        <v>3143</v>
      </c>
      <c r="H1194" t="s">
        <v>441</v>
      </c>
      <c r="I1194" t="s">
        <v>443</v>
      </c>
      <c r="J1194" s="728"/>
    </row>
    <row r="1195" spans="1:10" x14ac:dyDescent="0.2">
      <c r="A1195" t="s">
        <v>2185</v>
      </c>
      <c r="B1195" t="s">
        <v>2186</v>
      </c>
      <c r="C1195" s="94"/>
      <c r="D1195" s="94"/>
      <c r="E1195" s="94"/>
      <c r="F1195" t="s">
        <v>2185</v>
      </c>
      <c r="G1195" t="s">
        <v>2186</v>
      </c>
      <c r="H1195" t="s">
        <v>1964</v>
      </c>
      <c r="I1195" t="s">
        <v>1971</v>
      </c>
      <c r="J1195" s="728"/>
    </row>
    <row r="1196" spans="1:10" x14ac:dyDescent="0.2">
      <c r="A1196" t="s">
        <v>3021</v>
      </c>
      <c r="B1196" t="s">
        <v>3022</v>
      </c>
      <c r="C1196" s="94"/>
      <c r="D1196" s="94"/>
      <c r="E1196" s="94"/>
      <c r="F1196" t="s">
        <v>3021</v>
      </c>
      <c r="G1196" t="s">
        <v>3022</v>
      </c>
      <c r="H1196" t="s">
        <v>95</v>
      </c>
      <c r="I1196" t="s">
        <v>436</v>
      </c>
      <c r="J1196" s="728"/>
    </row>
    <row r="1197" spans="1:10" x14ac:dyDescent="0.2">
      <c r="A1197" t="s">
        <v>2690</v>
      </c>
      <c r="B1197" t="s">
        <v>2691</v>
      </c>
      <c r="C1197" s="94"/>
      <c r="D1197" s="94"/>
      <c r="E1197" s="94"/>
      <c r="F1197" t="s">
        <v>2690</v>
      </c>
      <c r="G1197" t="s">
        <v>2691</v>
      </c>
      <c r="H1197" t="s">
        <v>2566</v>
      </c>
      <c r="I1197" t="s">
        <v>2567</v>
      </c>
      <c r="J1197" s="728"/>
    </row>
    <row r="1198" spans="1:10" x14ac:dyDescent="0.2">
      <c r="A1198" t="s">
        <v>2187</v>
      </c>
      <c r="B1198" t="s">
        <v>2188</v>
      </c>
      <c r="C1198" s="94"/>
      <c r="D1198" s="94"/>
      <c r="E1198" s="94"/>
      <c r="F1198" t="s">
        <v>2187</v>
      </c>
      <c r="G1198" t="s">
        <v>2188</v>
      </c>
      <c r="H1198" t="s">
        <v>1964</v>
      </c>
      <c r="I1198" t="s">
        <v>1966</v>
      </c>
      <c r="J1198" s="728"/>
    </row>
    <row r="1199" spans="1:10" x14ac:dyDescent="0.2">
      <c r="A1199" t="s">
        <v>1681</v>
      </c>
      <c r="B1199" t="s">
        <v>1682</v>
      </c>
      <c r="C1199" s="94"/>
      <c r="D1199" s="94"/>
      <c r="E1199" s="94"/>
      <c r="F1199" t="s">
        <v>1681</v>
      </c>
      <c r="G1199" t="s">
        <v>1682</v>
      </c>
      <c r="H1199" t="s">
        <v>1370</v>
      </c>
      <c r="I1199" t="s">
        <v>1374</v>
      </c>
      <c r="J1199" s="728"/>
    </row>
    <row r="1200" spans="1:10" x14ac:dyDescent="0.2">
      <c r="A1200" t="s">
        <v>1683</v>
      </c>
      <c r="B1200" t="s">
        <v>1684</v>
      </c>
      <c r="C1200" s="94"/>
      <c r="D1200" s="94"/>
      <c r="E1200" s="94"/>
      <c r="F1200" t="s">
        <v>1683</v>
      </c>
      <c r="G1200" t="s">
        <v>1684</v>
      </c>
      <c r="H1200" t="s">
        <v>1370</v>
      </c>
      <c r="I1200" t="s">
        <v>728</v>
      </c>
      <c r="J1200" s="728"/>
    </row>
    <row r="1201" spans="1:10" x14ac:dyDescent="0.2">
      <c r="A1201" t="s">
        <v>3023</v>
      </c>
      <c r="B1201" t="s">
        <v>1018</v>
      </c>
      <c r="C1201" s="94"/>
      <c r="D1201" s="94"/>
      <c r="E1201" s="94"/>
      <c r="F1201" t="s">
        <v>3023</v>
      </c>
      <c r="G1201" t="s">
        <v>1018</v>
      </c>
      <c r="H1201" t="s">
        <v>95</v>
      </c>
      <c r="I1201" t="s">
        <v>919</v>
      </c>
      <c r="J1201" s="728"/>
    </row>
    <row r="1202" spans="1:10" x14ac:dyDescent="0.2">
      <c r="A1202" t="s">
        <v>922</v>
      </c>
      <c r="B1202" t="s">
        <v>923</v>
      </c>
      <c r="C1202" s="94"/>
      <c r="D1202" s="94"/>
      <c r="E1202" s="94"/>
      <c r="F1202" t="s">
        <v>922</v>
      </c>
      <c r="G1202" t="s">
        <v>923</v>
      </c>
      <c r="H1202" t="s">
        <v>95</v>
      </c>
      <c r="I1202" t="s">
        <v>372</v>
      </c>
      <c r="J1202" s="728"/>
    </row>
    <row r="1203" spans="1:10" x14ac:dyDescent="0.2">
      <c r="A1203" t="s">
        <v>1936</v>
      </c>
      <c r="B1203" t="s">
        <v>1937</v>
      </c>
      <c r="C1203" s="94"/>
      <c r="D1203" s="94"/>
      <c r="E1203" s="94"/>
      <c r="F1203" t="s">
        <v>1936</v>
      </c>
      <c r="G1203" t="s">
        <v>1937</v>
      </c>
      <c r="H1203" t="s">
        <v>1718</v>
      </c>
      <c r="I1203" t="s">
        <v>1799</v>
      </c>
      <c r="J1203" s="728"/>
    </row>
    <row r="1204" spans="1:10" x14ac:dyDescent="0.2">
      <c r="A1204" t="s">
        <v>679</v>
      </c>
      <c r="B1204" t="s">
        <v>680</v>
      </c>
      <c r="C1204" s="94"/>
      <c r="D1204" s="94"/>
      <c r="E1204" s="94"/>
      <c r="F1204" t="s">
        <v>679</v>
      </c>
      <c r="G1204" t="s">
        <v>680</v>
      </c>
      <c r="H1204" t="s">
        <v>441</v>
      </c>
      <c r="I1204" t="s">
        <v>311</v>
      </c>
      <c r="J1204" s="728"/>
    </row>
    <row r="1205" spans="1:10" x14ac:dyDescent="0.2">
      <c r="A1205" t="s">
        <v>681</v>
      </c>
      <c r="B1205" t="s">
        <v>682</v>
      </c>
      <c r="C1205" s="94"/>
      <c r="D1205" s="94"/>
      <c r="E1205" s="94"/>
      <c r="F1205" t="s">
        <v>681</v>
      </c>
      <c r="G1205" t="s">
        <v>682</v>
      </c>
      <c r="H1205" t="s">
        <v>441</v>
      </c>
      <c r="I1205" t="s">
        <v>443</v>
      </c>
      <c r="J1205" s="728"/>
    </row>
    <row r="1206" spans="1:10" x14ac:dyDescent="0.2">
      <c r="A1206" t="s">
        <v>683</v>
      </c>
      <c r="B1206" t="s">
        <v>684</v>
      </c>
      <c r="C1206" s="94"/>
      <c r="D1206" s="94"/>
      <c r="E1206" s="94"/>
      <c r="F1206" t="s">
        <v>683</v>
      </c>
      <c r="G1206" t="s">
        <v>684</v>
      </c>
      <c r="H1206" t="s">
        <v>441</v>
      </c>
      <c r="I1206" t="s">
        <v>311</v>
      </c>
      <c r="J1206" s="728"/>
    </row>
    <row r="1207" spans="1:10" x14ac:dyDescent="0.2">
      <c r="A1207" t="s">
        <v>1938</v>
      </c>
      <c r="B1207" t="s">
        <v>1939</v>
      </c>
      <c r="C1207" s="94"/>
      <c r="D1207" s="94"/>
      <c r="E1207" s="94"/>
      <c r="F1207" t="s">
        <v>1938</v>
      </c>
      <c r="G1207" t="s">
        <v>1939</v>
      </c>
      <c r="H1207" t="s">
        <v>1718</v>
      </c>
      <c r="I1207" t="s">
        <v>719</v>
      </c>
      <c r="J1207" s="728"/>
    </row>
    <row r="1208" spans="1:10" x14ac:dyDescent="0.2">
      <c r="A1208" t="s">
        <v>2536</v>
      </c>
      <c r="B1208" t="s">
        <v>2537</v>
      </c>
      <c r="C1208" s="94"/>
      <c r="D1208" s="94"/>
      <c r="E1208" s="94"/>
      <c r="F1208" t="s">
        <v>2536</v>
      </c>
      <c r="G1208" t="s">
        <v>2537</v>
      </c>
      <c r="H1208" t="s">
        <v>2241</v>
      </c>
      <c r="I1208" t="s">
        <v>2245</v>
      </c>
      <c r="J1208" s="728"/>
    </row>
    <row r="1209" spans="1:10" x14ac:dyDescent="0.2">
      <c r="A1209" t="s">
        <v>3024</v>
      </c>
      <c r="B1209" t="s">
        <v>1685</v>
      </c>
      <c r="C1209" s="94"/>
      <c r="D1209" s="94"/>
      <c r="E1209" s="94"/>
      <c r="F1209" t="s">
        <v>3024</v>
      </c>
      <c r="G1209" t="s">
        <v>1685</v>
      </c>
      <c r="H1209" t="s">
        <v>1370</v>
      </c>
      <c r="I1209" t="s">
        <v>1384</v>
      </c>
      <c r="J1209" s="728"/>
    </row>
    <row r="1210" spans="1:10" x14ac:dyDescent="0.2">
      <c r="A1210" t="s">
        <v>895</v>
      </c>
      <c r="B1210" t="s">
        <v>896</v>
      </c>
      <c r="C1210" s="94"/>
      <c r="D1210" s="94"/>
      <c r="E1210" s="94"/>
      <c r="F1210" t="s">
        <v>895</v>
      </c>
      <c r="G1210" t="s">
        <v>896</v>
      </c>
      <c r="H1210" t="s">
        <v>711</v>
      </c>
      <c r="I1210" t="s">
        <v>712</v>
      </c>
      <c r="J1210" s="728"/>
    </row>
    <row r="1211" spans="1:10" x14ac:dyDescent="0.2">
      <c r="A1211" t="s">
        <v>2189</v>
      </c>
      <c r="B1211" t="s">
        <v>2190</v>
      </c>
      <c r="C1211" s="94"/>
      <c r="D1211" s="94"/>
      <c r="E1211" s="94"/>
      <c r="F1211" t="s">
        <v>2189</v>
      </c>
      <c r="G1211" t="s">
        <v>2190</v>
      </c>
      <c r="H1211" t="s">
        <v>1964</v>
      </c>
      <c r="I1211" t="s">
        <v>1989</v>
      </c>
      <c r="J1211" s="728"/>
    </row>
    <row r="1212" spans="1:10" x14ac:dyDescent="0.2">
      <c r="A1212" t="s">
        <v>1686</v>
      </c>
      <c r="B1212" t="s">
        <v>1687</v>
      </c>
      <c r="C1212" s="94"/>
      <c r="D1212" s="94"/>
      <c r="E1212" s="94"/>
      <c r="F1212" t="s">
        <v>1686</v>
      </c>
      <c r="G1212" t="s">
        <v>1687</v>
      </c>
      <c r="H1212" t="s">
        <v>1370</v>
      </c>
      <c r="I1212" t="s">
        <v>1381</v>
      </c>
      <c r="J1212" s="728"/>
    </row>
    <row r="1213" spans="1:10" x14ac:dyDescent="0.2">
      <c r="A1213" t="s">
        <v>3025</v>
      </c>
      <c r="B1213" t="s">
        <v>3026</v>
      </c>
      <c r="C1213" s="94"/>
      <c r="D1213" s="94"/>
      <c r="E1213" s="94"/>
      <c r="F1213" t="s">
        <v>3025</v>
      </c>
      <c r="G1213" t="s">
        <v>3026</v>
      </c>
      <c r="H1213" t="s">
        <v>1964</v>
      </c>
      <c r="I1213" t="s">
        <v>1989</v>
      </c>
      <c r="J1213" s="728"/>
    </row>
    <row r="1214" spans="1:10" x14ac:dyDescent="0.2">
      <c r="A1214" t="s">
        <v>2191</v>
      </c>
      <c r="B1214" t="s">
        <v>2192</v>
      </c>
      <c r="C1214" s="94"/>
      <c r="D1214" s="94"/>
      <c r="E1214" s="94"/>
      <c r="F1214" t="s">
        <v>2191</v>
      </c>
      <c r="G1214" t="s">
        <v>2192</v>
      </c>
      <c r="H1214" t="s">
        <v>1964</v>
      </c>
      <c r="I1214" t="s">
        <v>1971</v>
      </c>
      <c r="J1214" s="728"/>
    </row>
    <row r="1215" spans="1:10" x14ac:dyDescent="0.2">
      <c r="A1215" t="s">
        <v>685</v>
      </c>
      <c r="B1215" t="s">
        <v>686</v>
      </c>
      <c r="C1215" s="94"/>
      <c r="D1215" s="94"/>
      <c r="E1215" s="94"/>
      <c r="F1215" t="s">
        <v>685</v>
      </c>
      <c r="G1215" t="s">
        <v>686</v>
      </c>
      <c r="H1215" t="s">
        <v>441</v>
      </c>
      <c r="I1215" t="s">
        <v>311</v>
      </c>
      <c r="J1215" s="728"/>
    </row>
    <row r="1216" spans="1:10" x14ac:dyDescent="0.2">
      <c r="A1216" t="s">
        <v>1688</v>
      </c>
      <c r="B1216" t="s">
        <v>1689</v>
      </c>
      <c r="C1216" s="94"/>
      <c r="D1216" s="94"/>
      <c r="E1216" s="94"/>
      <c r="F1216" t="s">
        <v>1688</v>
      </c>
      <c r="G1216" t="s">
        <v>1689</v>
      </c>
      <c r="H1216" t="s">
        <v>1370</v>
      </c>
      <c r="I1216" t="s">
        <v>728</v>
      </c>
      <c r="J1216" s="728"/>
    </row>
    <row r="1217" spans="1:10" x14ac:dyDescent="0.2">
      <c r="A1217" t="s">
        <v>2692</v>
      </c>
      <c r="B1217" t="s">
        <v>2693</v>
      </c>
      <c r="C1217" s="94"/>
      <c r="D1217" s="94"/>
      <c r="E1217" s="94"/>
      <c r="F1217" t="s">
        <v>2692</v>
      </c>
      <c r="G1217" t="s">
        <v>2693</v>
      </c>
      <c r="H1217" t="s">
        <v>2566</v>
      </c>
      <c r="I1217" t="s">
        <v>2570</v>
      </c>
      <c r="J1217" s="728"/>
    </row>
    <row r="1218" spans="1:10" x14ac:dyDescent="0.2">
      <c r="A1218" t="s">
        <v>2157</v>
      </c>
      <c r="B1218" t="s">
        <v>2158</v>
      </c>
      <c r="C1218" s="94"/>
      <c r="D1218" s="94"/>
      <c r="E1218" s="94"/>
      <c r="F1218" t="s">
        <v>2157</v>
      </c>
      <c r="G1218" t="s">
        <v>2158</v>
      </c>
      <c r="H1218" t="s">
        <v>1964</v>
      </c>
      <c r="I1218" t="s">
        <v>1979</v>
      </c>
      <c r="J1218" s="728"/>
    </row>
    <row r="1219" spans="1:10" x14ac:dyDescent="0.2">
      <c r="A1219" t="s">
        <v>2193</v>
      </c>
      <c r="B1219" t="s">
        <v>2194</v>
      </c>
      <c r="C1219" s="94"/>
      <c r="D1219" s="94"/>
      <c r="E1219" s="94"/>
      <c r="F1219" t="s">
        <v>2193</v>
      </c>
      <c r="G1219" t="s">
        <v>2194</v>
      </c>
      <c r="H1219" t="s">
        <v>1964</v>
      </c>
      <c r="I1219" t="s">
        <v>1971</v>
      </c>
      <c r="J1219" s="728"/>
    </row>
    <row r="1220" spans="1:10" x14ac:dyDescent="0.2">
      <c r="A1220" t="s">
        <v>2195</v>
      </c>
      <c r="B1220" t="s">
        <v>2196</v>
      </c>
      <c r="C1220" s="94"/>
      <c r="D1220" s="94"/>
      <c r="E1220" s="94"/>
      <c r="F1220" t="s">
        <v>2195</v>
      </c>
      <c r="G1220" t="s">
        <v>2196</v>
      </c>
      <c r="H1220" t="s">
        <v>1964</v>
      </c>
      <c r="I1220" t="s">
        <v>1971</v>
      </c>
      <c r="J1220" s="728"/>
    </row>
    <row r="1221" spans="1:10" x14ac:dyDescent="0.2">
      <c r="A1221" t="s">
        <v>2197</v>
      </c>
      <c r="B1221" t="s">
        <v>2198</v>
      </c>
      <c r="C1221" s="94"/>
      <c r="D1221" s="94"/>
      <c r="E1221" s="94"/>
      <c r="F1221" t="s">
        <v>2197</v>
      </c>
      <c r="G1221" t="s">
        <v>2198</v>
      </c>
      <c r="H1221" t="s">
        <v>1964</v>
      </c>
      <c r="I1221" t="s">
        <v>1971</v>
      </c>
      <c r="J1221" s="728"/>
    </row>
    <row r="1222" spans="1:10" x14ac:dyDescent="0.2">
      <c r="A1222" t="s">
        <v>3027</v>
      </c>
      <c r="B1222" t="s">
        <v>3028</v>
      </c>
      <c r="C1222" s="94"/>
      <c r="D1222" s="94"/>
      <c r="E1222" s="94"/>
      <c r="F1222" t="s">
        <v>3027</v>
      </c>
      <c r="G1222" t="s">
        <v>3028</v>
      </c>
      <c r="H1222" t="s">
        <v>711</v>
      </c>
      <c r="I1222" t="s">
        <v>715</v>
      </c>
      <c r="J1222" s="728"/>
    </row>
    <row r="1223" spans="1:10" x14ac:dyDescent="0.2">
      <c r="A1223" t="s">
        <v>3029</v>
      </c>
      <c r="B1223" t="s">
        <v>3030</v>
      </c>
      <c r="C1223" s="94"/>
      <c r="D1223" s="94"/>
      <c r="E1223" s="94"/>
      <c r="F1223" t="s">
        <v>3029</v>
      </c>
      <c r="G1223" t="s">
        <v>3030</v>
      </c>
      <c r="H1223" t="s">
        <v>1964</v>
      </c>
      <c r="I1223" t="s">
        <v>1982</v>
      </c>
      <c r="J1223" s="728"/>
    </row>
    <row r="1224" spans="1:10" x14ac:dyDescent="0.2">
      <c r="A1224" t="s">
        <v>1320</v>
      </c>
      <c r="B1224" t="s">
        <v>1321</v>
      </c>
      <c r="C1224" s="94"/>
      <c r="D1224" s="94"/>
      <c r="E1224" s="94"/>
      <c r="F1224" t="s">
        <v>1320</v>
      </c>
      <c r="G1224" t="s">
        <v>1321</v>
      </c>
      <c r="H1224" t="s">
        <v>1081</v>
      </c>
      <c r="I1224" t="s">
        <v>710</v>
      </c>
      <c r="J1224" s="728"/>
    </row>
    <row r="1225" spans="1:10" x14ac:dyDescent="0.2">
      <c r="A1225" t="s">
        <v>1322</v>
      </c>
      <c r="B1225" t="s">
        <v>1323</v>
      </c>
      <c r="C1225" s="94"/>
      <c r="D1225" s="94"/>
      <c r="E1225" s="94"/>
      <c r="F1225" t="s">
        <v>1322</v>
      </c>
      <c r="G1225" t="s">
        <v>1323</v>
      </c>
      <c r="H1225" t="s">
        <v>1081</v>
      </c>
      <c r="I1225" t="s">
        <v>710</v>
      </c>
      <c r="J1225" s="728"/>
    </row>
    <row r="1226" spans="1:10" x14ac:dyDescent="0.2">
      <c r="A1226" t="s">
        <v>2538</v>
      </c>
      <c r="B1226" t="s">
        <v>2539</v>
      </c>
      <c r="C1226" s="94"/>
      <c r="D1226" s="94"/>
      <c r="E1226" s="94"/>
      <c r="F1226" t="s">
        <v>2538</v>
      </c>
      <c r="G1226" t="s">
        <v>2539</v>
      </c>
      <c r="H1226" t="s">
        <v>2241</v>
      </c>
      <c r="I1226" t="s">
        <v>2242</v>
      </c>
      <c r="J1226" s="728"/>
    </row>
    <row r="1227" spans="1:10" x14ac:dyDescent="0.2">
      <c r="A1227" t="s">
        <v>3319</v>
      </c>
      <c r="B1227" t="s">
        <v>3320</v>
      </c>
      <c r="C1227" s="94"/>
      <c r="D1227" s="94"/>
      <c r="E1227" s="94"/>
      <c r="F1227" t="s">
        <v>2694</v>
      </c>
      <c r="G1227" t="s">
        <v>2695</v>
      </c>
      <c r="H1227" t="s">
        <v>2566</v>
      </c>
      <c r="I1227" t="s">
        <v>2570</v>
      </c>
      <c r="J1227" s="728"/>
    </row>
    <row r="1228" spans="1:10" x14ac:dyDescent="0.2">
      <c r="A1228" t="s">
        <v>2694</v>
      </c>
      <c r="B1228" t="s">
        <v>2695</v>
      </c>
      <c r="C1228" s="94"/>
      <c r="D1228" s="94"/>
      <c r="E1228" s="94"/>
      <c r="F1228" t="s">
        <v>1940</v>
      </c>
      <c r="G1228" t="s">
        <v>1941</v>
      </c>
      <c r="H1228" t="s">
        <v>1718</v>
      </c>
      <c r="I1228" t="s">
        <v>1719</v>
      </c>
      <c r="J1228" s="728"/>
    </row>
    <row r="1229" spans="1:10" x14ac:dyDescent="0.2">
      <c r="A1229" t="s">
        <v>1940</v>
      </c>
      <c r="B1229" t="s">
        <v>1941</v>
      </c>
      <c r="C1229" s="94"/>
      <c r="D1229" s="94"/>
      <c r="E1229" s="94"/>
      <c r="F1229" t="s">
        <v>3224</v>
      </c>
      <c r="G1229" t="s">
        <v>3225</v>
      </c>
      <c r="H1229" t="s">
        <v>1718</v>
      </c>
      <c r="I1229" t="s">
        <v>1728</v>
      </c>
      <c r="J1229" s="728"/>
    </row>
    <row r="1230" spans="1:10" x14ac:dyDescent="0.2">
      <c r="A1230" t="s">
        <v>3224</v>
      </c>
      <c r="B1230" t="s">
        <v>3225</v>
      </c>
      <c r="C1230" s="94"/>
      <c r="D1230" s="94"/>
      <c r="E1230" s="94"/>
      <c r="F1230" t="s">
        <v>2540</v>
      </c>
      <c r="G1230" t="s">
        <v>2541</v>
      </c>
      <c r="H1230" t="s">
        <v>2241</v>
      </c>
      <c r="I1230" t="s">
        <v>2242</v>
      </c>
      <c r="J1230" s="728"/>
    </row>
    <row r="1231" spans="1:10" x14ac:dyDescent="0.2">
      <c r="A1231" t="s">
        <v>2540</v>
      </c>
      <c r="B1231" t="s">
        <v>2541</v>
      </c>
      <c r="C1231" s="94"/>
      <c r="D1231" s="94"/>
      <c r="E1231" s="94"/>
      <c r="F1231" t="s">
        <v>2199</v>
      </c>
      <c r="G1231" t="s">
        <v>2200</v>
      </c>
      <c r="H1231" t="s">
        <v>1964</v>
      </c>
      <c r="I1231" t="s">
        <v>1989</v>
      </c>
      <c r="J1231" s="728"/>
    </row>
    <row r="1232" spans="1:10" x14ac:dyDescent="0.2">
      <c r="A1232" t="s">
        <v>2199</v>
      </c>
      <c r="B1232" t="s">
        <v>2200</v>
      </c>
      <c r="C1232" s="94"/>
      <c r="D1232" s="94"/>
      <c r="E1232" s="94"/>
      <c r="F1232" t="s">
        <v>2201</v>
      </c>
      <c r="G1232" t="s">
        <v>2202</v>
      </c>
      <c r="H1232" t="s">
        <v>1964</v>
      </c>
      <c r="I1232" t="s">
        <v>1982</v>
      </c>
      <c r="J1232" s="728"/>
    </row>
    <row r="1233" spans="1:10" x14ac:dyDescent="0.2">
      <c r="A1233" t="s">
        <v>2201</v>
      </c>
      <c r="B1233" t="s">
        <v>2202</v>
      </c>
      <c r="C1233" s="94"/>
      <c r="D1233" s="94"/>
      <c r="E1233" s="94"/>
      <c r="F1233" t="s">
        <v>1679</v>
      </c>
      <c r="G1233" t="s">
        <v>1680</v>
      </c>
      <c r="H1233" t="s">
        <v>1370</v>
      </c>
      <c r="I1233" t="s">
        <v>728</v>
      </c>
      <c r="J1233" s="728"/>
    </row>
    <row r="1234" spans="1:10" x14ac:dyDescent="0.2">
      <c r="A1234" t="s">
        <v>1679</v>
      </c>
      <c r="B1234" t="s">
        <v>1680</v>
      </c>
      <c r="C1234" s="94"/>
      <c r="D1234" s="94"/>
      <c r="E1234" s="94"/>
      <c r="F1234" t="s">
        <v>897</v>
      </c>
      <c r="G1234" t="s">
        <v>898</v>
      </c>
      <c r="H1234" t="s">
        <v>711</v>
      </c>
      <c r="I1234" t="s">
        <v>728</v>
      </c>
      <c r="J1234" s="728"/>
    </row>
    <row r="1235" spans="1:10" x14ac:dyDescent="0.2">
      <c r="A1235" t="s">
        <v>897</v>
      </c>
      <c r="B1235" t="s">
        <v>898</v>
      </c>
      <c r="C1235" s="94"/>
      <c r="D1235" s="94"/>
      <c r="E1235" s="94"/>
      <c r="F1235" t="s">
        <v>1324</v>
      </c>
      <c r="G1235" t="s">
        <v>1325</v>
      </c>
      <c r="H1235" t="s">
        <v>1081</v>
      </c>
      <c r="I1235" t="s">
        <v>1082</v>
      </c>
      <c r="J1235" s="728"/>
    </row>
    <row r="1236" spans="1:10" x14ac:dyDescent="0.2">
      <c r="A1236" t="s">
        <v>1324</v>
      </c>
      <c r="B1236" t="s">
        <v>1325</v>
      </c>
      <c r="C1236" s="94"/>
      <c r="D1236" s="94"/>
      <c r="E1236" s="94"/>
      <c r="F1236" t="s">
        <v>687</v>
      </c>
      <c r="G1236" t="s">
        <v>688</v>
      </c>
      <c r="H1236" t="s">
        <v>441</v>
      </c>
      <c r="I1236" t="s">
        <v>443</v>
      </c>
      <c r="J1236" s="728"/>
    </row>
    <row r="1237" spans="1:10" x14ac:dyDescent="0.2">
      <c r="A1237" t="s">
        <v>687</v>
      </c>
      <c r="B1237" t="s">
        <v>688</v>
      </c>
      <c r="C1237" s="94"/>
      <c r="D1237" s="94"/>
      <c r="E1237" s="94"/>
      <c r="F1237" t="s">
        <v>691</v>
      </c>
      <c r="G1237" t="s">
        <v>692</v>
      </c>
      <c r="H1237" t="s">
        <v>441</v>
      </c>
      <c r="I1237" t="s">
        <v>443</v>
      </c>
      <c r="J1237" s="728"/>
    </row>
    <row r="1238" spans="1:10" x14ac:dyDescent="0.2">
      <c r="A1238" t="s">
        <v>691</v>
      </c>
      <c r="B1238" t="s">
        <v>692</v>
      </c>
      <c r="C1238" s="94"/>
      <c r="D1238" s="94"/>
      <c r="E1238" s="94"/>
      <c r="F1238" t="s">
        <v>689</v>
      </c>
      <c r="G1238" t="s">
        <v>690</v>
      </c>
      <c r="H1238" t="s">
        <v>441</v>
      </c>
      <c r="I1238" t="s">
        <v>443</v>
      </c>
      <c r="J1238" s="728"/>
    </row>
    <row r="1239" spans="1:10" x14ac:dyDescent="0.2">
      <c r="A1239" t="s">
        <v>689</v>
      </c>
      <c r="B1239" t="s">
        <v>690</v>
      </c>
      <c r="C1239" s="94"/>
      <c r="D1239" s="94"/>
      <c r="E1239" s="94"/>
      <c r="F1239" t="s">
        <v>3031</v>
      </c>
      <c r="G1239" t="s">
        <v>3032</v>
      </c>
      <c r="H1239" t="s">
        <v>2241</v>
      </c>
      <c r="I1239" t="s">
        <v>2245</v>
      </c>
      <c r="J1239" s="728"/>
    </row>
    <row r="1240" spans="1:10" x14ac:dyDescent="0.2">
      <c r="A1240" t="s">
        <v>3031</v>
      </c>
      <c r="B1240" t="s">
        <v>3032</v>
      </c>
      <c r="C1240" s="94"/>
      <c r="D1240" s="94"/>
      <c r="E1240" s="94"/>
      <c r="F1240" t="s">
        <v>1326</v>
      </c>
      <c r="G1240" t="s">
        <v>1327</v>
      </c>
      <c r="H1240" t="s">
        <v>1081</v>
      </c>
      <c r="I1240" t="s">
        <v>709</v>
      </c>
      <c r="J1240" s="728"/>
    </row>
    <row r="1241" spans="1:10" x14ac:dyDescent="0.2">
      <c r="A1241" t="s">
        <v>1326</v>
      </c>
      <c r="B1241" t="s">
        <v>1327</v>
      </c>
      <c r="C1241" s="94"/>
      <c r="D1241" s="94"/>
      <c r="E1241" s="94"/>
      <c r="F1241" t="s">
        <v>2203</v>
      </c>
      <c r="G1241" t="s">
        <v>2204</v>
      </c>
      <c r="H1241" t="s">
        <v>1964</v>
      </c>
      <c r="I1241" t="s">
        <v>1966</v>
      </c>
      <c r="J1241" s="728"/>
    </row>
    <row r="1242" spans="1:10" x14ac:dyDescent="0.2">
      <c r="A1242" t="s">
        <v>2203</v>
      </c>
      <c r="B1242" t="s">
        <v>2204</v>
      </c>
      <c r="C1242" s="94"/>
      <c r="D1242" s="94"/>
      <c r="E1242" s="94"/>
      <c r="F1242" t="s">
        <v>3144</v>
      </c>
      <c r="G1242" t="s">
        <v>3145</v>
      </c>
      <c r="H1242" t="s">
        <v>2241</v>
      </c>
      <c r="I1242" t="s">
        <v>2245</v>
      </c>
      <c r="J1242" s="728"/>
    </row>
    <row r="1243" spans="1:10" x14ac:dyDescent="0.2">
      <c r="A1243" t="s">
        <v>3144</v>
      </c>
      <c r="B1243" t="s">
        <v>3145</v>
      </c>
      <c r="C1243" s="94"/>
      <c r="D1243" s="94"/>
      <c r="E1243" s="94"/>
      <c r="F1243" t="s">
        <v>1975</v>
      </c>
      <c r="G1243" t="s">
        <v>1976</v>
      </c>
      <c r="H1243" t="s">
        <v>1964</v>
      </c>
      <c r="I1243" t="s">
        <v>708</v>
      </c>
      <c r="J1243" s="728"/>
    </row>
    <row r="1244" spans="1:10" x14ac:dyDescent="0.2">
      <c r="A1244" t="s">
        <v>1975</v>
      </c>
      <c r="B1244" t="s">
        <v>1976</v>
      </c>
      <c r="C1244" s="94"/>
      <c r="D1244" s="94"/>
      <c r="E1244" s="94"/>
      <c r="F1244" t="s">
        <v>3033</v>
      </c>
      <c r="G1244" t="s">
        <v>1974</v>
      </c>
      <c r="H1244" t="s">
        <v>1964</v>
      </c>
      <c r="I1244" t="s">
        <v>708</v>
      </c>
      <c r="J1244" s="728"/>
    </row>
    <row r="1245" spans="1:10" x14ac:dyDescent="0.2">
      <c r="A1245" t="s">
        <v>3033</v>
      </c>
      <c r="B1245" t="s">
        <v>1974</v>
      </c>
      <c r="C1245" s="94"/>
      <c r="D1245" s="94"/>
      <c r="E1245" s="94"/>
      <c r="F1245" t="s">
        <v>2002</v>
      </c>
      <c r="G1245" t="s">
        <v>2003</v>
      </c>
      <c r="H1245" t="s">
        <v>1964</v>
      </c>
      <c r="I1245" t="s">
        <v>1966</v>
      </c>
      <c r="J1245" s="728"/>
    </row>
    <row r="1246" spans="1:10" x14ac:dyDescent="0.2">
      <c r="A1246" t="s">
        <v>2002</v>
      </c>
      <c r="B1246" t="s">
        <v>2003</v>
      </c>
      <c r="C1246" s="94"/>
      <c r="D1246" s="94"/>
      <c r="E1246" s="94"/>
      <c r="F1246" t="s">
        <v>3146</v>
      </c>
      <c r="G1246" t="s">
        <v>3147</v>
      </c>
      <c r="H1246" t="s">
        <v>244</v>
      </c>
      <c r="I1246" t="s">
        <v>248</v>
      </c>
      <c r="J1246" s="728"/>
    </row>
    <row r="1247" spans="1:10" x14ac:dyDescent="0.2">
      <c r="A1247" t="s">
        <v>3146</v>
      </c>
      <c r="B1247" t="s">
        <v>3147</v>
      </c>
      <c r="C1247" s="94"/>
      <c r="D1247" s="94"/>
      <c r="E1247" s="94"/>
      <c r="F1247" t="s">
        <v>2542</v>
      </c>
      <c r="G1247" t="s">
        <v>2543</v>
      </c>
      <c r="H1247" t="s">
        <v>2241</v>
      </c>
      <c r="I1247" t="s">
        <v>2250</v>
      </c>
      <c r="J1247" s="728"/>
    </row>
    <row r="1248" spans="1:10" x14ac:dyDescent="0.2">
      <c r="A1248" t="s">
        <v>3321</v>
      </c>
      <c r="B1248" t="s">
        <v>3322</v>
      </c>
      <c r="C1248" s="94"/>
      <c r="D1248" s="94"/>
      <c r="E1248" s="94"/>
      <c r="F1248" t="s">
        <v>3226</v>
      </c>
      <c r="G1248" t="s">
        <v>3227</v>
      </c>
      <c r="H1248" t="s">
        <v>1370</v>
      </c>
      <c r="I1248" t="s">
        <v>712</v>
      </c>
      <c r="J1248" s="728"/>
    </row>
    <row r="1249" spans="1:10" x14ac:dyDescent="0.2">
      <c r="A1249" t="s">
        <v>2542</v>
      </c>
      <c r="B1249" t="s">
        <v>2543</v>
      </c>
      <c r="C1249" s="94"/>
      <c r="D1249" s="94"/>
      <c r="E1249" s="94"/>
      <c r="F1249" t="s">
        <v>2544</v>
      </c>
      <c r="G1249" t="s">
        <v>2545</v>
      </c>
      <c r="H1249" t="s">
        <v>2241</v>
      </c>
      <c r="I1249" t="s">
        <v>2245</v>
      </c>
      <c r="J1249" s="728"/>
    </row>
    <row r="1250" spans="1:10" x14ac:dyDescent="0.2">
      <c r="A1250" t="s">
        <v>3226</v>
      </c>
      <c r="B1250" t="s">
        <v>3227</v>
      </c>
      <c r="C1250" s="94"/>
      <c r="D1250" s="94"/>
      <c r="E1250" s="94"/>
      <c r="F1250" t="s">
        <v>693</v>
      </c>
      <c r="G1250" t="s">
        <v>694</v>
      </c>
      <c r="H1250" t="s">
        <v>441</v>
      </c>
      <c r="I1250" t="s">
        <v>311</v>
      </c>
      <c r="J1250" s="728"/>
    </row>
    <row r="1251" spans="1:10" x14ac:dyDescent="0.2">
      <c r="A1251" t="s">
        <v>2544</v>
      </c>
      <c r="B1251" t="s">
        <v>2545</v>
      </c>
      <c r="C1251" s="94"/>
      <c r="D1251" s="94"/>
      <c r="E1251" s="94"/>
      <c r="F1251" t="s">
        <v>1943</v>
      </c>
      <c r="G1251" t="s">
        <v>1944</v>
      </c>
      <c r="H1251" t="s">
        <v>1718</v>
      </c>
      <c r="I1251" t="s">
        <v>1719</v>
      </c>
      <c r="J1251" s="728"/>
    </row>
    <row r="1252" spans="1:10" x14ac:dyDescent="0.2">
      <c r="A1252" t="s">
        <v>1943</v>
      </c>
      <c r="B1252" t="s">
        <v>1944</v>
      </c>
      <c r="C1252" s="94"/>
      <c r="D1252" s="94"/>
      <c r="E1252" s="94"/>
      <c r="F1252" t="s">
        <v>695</v>
      </c>
      <c r="G1252" t="s">
        <v>696</v>
      </c>
      <c r="H1252" t="s">
        <v>441</v>
      </c>
      <c r="I1252" t="s">
        <v>311</v>
      </c>
      <c r="J1252" s="728"/>
    </row>
    <row r="1253" spans="1:10" x14ac:dyDescent="0.2">
      <c r="A1253" t="s">
        <v>695</v>
      </c>
      <c r="B1253" t="s">
        <v>696</v>
      </c>
      <c r="C1253" s="94"/>
      <c r="D1253" s="94"/>
      <c r="E1253" s="94"/>
      <c r="F1253" t="s">
        <v>3035</v>
      </c>
      <c r="G1253" t="s">
        <v>3036</v>
      </c>
      <c r="H1253" t="s">
        <v>2566</v>
      </c>
      <c r="I1253" t="s">
        <v>2661</v>
      </c>
      <c r="J1253" s="728"/>
    </row>
    <row r="1254" spans="1:10" x14ac:dyDescent="0.2">
      <c r="A1254" t="s">
        <v>3035</v>
      </c>
      <c r="B1254" t="s">
        <v>3036</v>
      </c>
      <c r="C1254" s="94"/>
      <c r="D1254" s="94"/>
      <c r="E1254" s="94"/>
      <c r="F1254" t="s">
        <v>1328</v>
      </c>
      <c r="G1254" t="s">
        <v>1329</v>
      </c>
      <c r="H1254" t="s">
        <v>1081</v>
      </c>
      <c r="I1254" t="s">
        <v>710</v>
      </c>
      <c r="J1254" s="728"/>
    </row>
    <row r="1255" spans="1:10" x14ac:dyDescent="0.2">
      <c r="A1255" t="s">
        <v>1328</v>
      </c>
      <c r="B1255" t="s">
        <v>1329</v>
      </c>
      <c r="C1255" s="94"/>
      <c r="D1255" s="94"/>
      <c r="E1255" s="94"/>
      <c r="F1255" t="s">
        <v>1041</v>
      </c>
      <c r="G1255" t="s">
        <v>1042</v>
      </c>
      <c r="H1255" t="s">
        <v>95</v>
      </c>
      <c r="I1255" t="s">
        <v>919</v>
      </c>
      <c r="J1255" s="728"/>
    </row>
    <row r="1256" spans="1:10" x14ac:dyDescent="0.2">
      <c r="A1256" t="s">
        <v>1041</v>
      </c>
      <c r="B1256" t="s">
        <v>1042</v>
      </c>
      <c r="C1256" s="94"/>
      <c r="D1256" s="94"/>
      <c r="E1256" s="94"/>
      <c r="F1256" t="s">
        <v>1043</v>
      </c>
      <c r="G1256" t="s">
        <v>1044</v>
      </c>
      <c r="H1256" t="s">
        <v>95</v>
      </c>
      <c r="I1256" t="s">
        <v>919</v>
      </c>
      <c r="J1256" s="728"/>
    </row>
    <row r="1257" spans="1:10" x14ac:dyDescent="0.2">
      <c r="A1257" t="s">
        <v>1043</v>
      </c>
      <c r="B1257" t="s">
        <v>1044</v>
      </c>
      <c r="C1257" s="94"/>
      <c r="D1257" s="94"/>
      <c r="E1257" s="94"/>
      <c r="F1257" t="s">
        <v>902</v>
      </c>
      <c r="G1257" t="s">
        <v>903</v>
      </c>
      <c r="H1257" t="s">
        <v>711</v>
      </c>
      <c r="I1257" t="s">
        <v>719</v>
      </c>
      <c r="J1257" s="728"/>
    </row>
    <row r="1258" spans="1:10" x14ac:dyDescent="0.2">
      <c r="A1258" t="s">
        <v>902</v>
      </c>
      <c r="B1258" t="s">
        <v>903</v>
      </c>
      <c r="C1258" s="94"/>
      <c r="D1258" s="94"/>
      <c r="E1258" s="94"/>
      <c r="F1258" t="s">
        <v>3037</v>
      </c>
      <c r="G1258" t="s">
        <v>904</v>
      </c>
      <c r="H1258" t="s">
        <v>711</v>
      </c>
      <c r="I1258" t="s">
        <v>719</v>
      </c>
      <c r="J1258" s="728"/>
    </row>
    <row r="1259" spans="1:10" x14ac:dyDescent="0.2">
      <c r="A1259" t="s">
        <v>900</v>
      </c>
      <c r="B1259" t="s">
        <v>901</v>
      </c>
      <c r="C1259" s="94"/>
      <c r="D1259" s="94"/>
      <c r="E1259" s="94"/>
      <c r="F1259" t="s">
        <v>900</v>
      </c>
      <c r="G1259" t="s">
        <v>901</v>
      </c>
      <c r="H1259" t="s">
        <v>711</v>
      </c>
      <c r="I1259" t="s">
        <v>719</v>
      </c>
      <c r="J1259" s="728"/>
    </row>
    <row r="1260" spans="1:10" x14ac:dyDescent="0.2">
      <c r="A1260" t="s">
        <v>905</v>
      </c>
      <c r="B1260" t="s">
        <v>906</v>
      </c>
      <c r="C1260" s="94"/>
      <c r="D1260" s="94"/>
      <c r="E1260" s="94"/>
      <c r="F1260" t="s">
        <v>905</v>
      </c>
      <c r="G1260" t="s">
        <v>906</v>
      </c>
      <c r="H1260" t="s">
        <v>711</v>
      </c>
      <c r="I1260" t="s">
        <v>712</v>
      </c>
      <c r="J1260" s="728"/>
    </row>
    <row r="1261" spans="1:10" x14ac:dyDescent="0.2">
      <c r="A1261" t="s">
        <v>1690</v>
      </c>
      <c r="B1261" t="s">
        <v>1691</v>
      </c>
      <c r="C1261" s="94"/>
      <c r="D1261" s="94"/>
      <c r="E1261" s="94"/>
      <c r="F1261" t="s">
        <v>1690</v>
      </c>
      <c r="G1261" t="s">
        <v>1691</v>
      </c>
      <c r="H1261" t="s">
        <v>1370</v>
      </c>
      <c r="I1261" t="s">
        <v>1374</v>
      </c>
      <c r="J1261" s="728"/>
    </row>
    <row r="1262" spans="1:10" x14ac:dyDescent="0.2">
      <c r="A1262" t="s">
        <v>1692</v>
      </c>
      <c r="B1262" t="s">
        <v>1693</v>
      </c>
      <c r="C1262" s="94"/>
      <c r="D1262" s="94"/>
      <c r="E1262" s="94"/>
      <c r="F1262" t="s">
        <v>1692</v>
      </c>
      <c r="G1262" t="s">
        <v>1693</v>
      </c>
      <c r="H1262" t="s">
        <v>1370</v>
      </c>
      <c r="I1262" t="s">
        <v>1374</v>
      </c>
      <c r="J1262" s="728"/>
    </row>
    <row r="1263" spans="1:10" x14ac:dyDescent="0.2">
      <c r="A1263" t="s">
        <v>1945</v>
      </c>
      <c r="B1263" t="s">
        <v>1946</v>
      </c>
      <c r="C1263" s="94"/>
      <c r="D1263" s="94"/>
      <c r="E1263" s="94"/>
      <c r="F1263" t="s">
        <v>1945</v>
      </c>
      <c r="G1263" t="s">
        <v>1946</v>
      </c>
      <c r="H1263" t="s">
        <v>1718</v>
      </c>
      <c r="I1263" t="s">
        <v>1719</v>
      </c>
      <c r="J1263" s="728"/>
    </row>
    <row r="1264" spans="1:10" x14ac:dyDescent="0.2">
      <c r="A1264" t="s">
        <v>2205</v>
      </c>
      <c r="B1264" t="s">
        <v>2206</v>
      </c>
      <c r="C1264" s="94"/>
      <c r="D1264" s="94"/>
      <c r="E1264" s="94"/>
      <c r="F1264" t="s">
        <v>2205</v>
      </c>
      <c r="G1264" t="s">
        <v>2206</v>
      </c>
      <c r="H1264" t="s">
        <v>1964</v>
      </c>
      <c r="I1264" t="s">
        <v>1979</v>
      </c>
      <c r="J1264" s="728"/>
    </row>
    <row r="1265" spans="1:10" x14ac:dyDescent="0.2">
      <c r="A1265" t="s">
        <v>1045</v>
      </c>
      <c r="B1265" t="s">
        <v>1046</v>
      </c>
      <c r="C1265" s="94"/>
      <c r="D1265" s="94"/>
      <c r="E1265" s="94"/>
      <c r="F1265" t="s">
        <v>1045</v>
      </c>
      <c r="G1265" t="s">
        <v>1046</v>
      </c>
      <c r="H1265" t="s">
        <v>95</v>
      </c>
      <c r="I1265" t="s">
        <v>318</v>
      </c>
      <c r="J1265" s="728"/>
    </row>
    <row r="1266" spans="1:10" x14ac:dyDescent="0.2">
      <c r="A1266" t="s">
        <v>2207</v>
      </c>
      <c r="B1266" t="s">
        <v>2208</v>
      </c>
      <c r="C1266" s="94"/>
      <c r="D1266" s="94"/>
      <c r="E1266" s="94"/>
      <c r="F1266" t="s">
        <v>2207</v>
      </c>
      <c r="G1266" t="s">
        <v>2208</v>
      </c>
      <c r="H1266" t="s">
        <v>1964</v>
      </c>
      <c r="I1266" t="s">
        <v>1989</v>
      </c>
      <c r="J1266" s="728"/>
    </row>
    <row r="1267" spans="1:10" x14ac:dyDescent="0.2">
      <c r="A1267" t="s">
        <v>2546</v>
      </c>
      <c r="B1267" t="s">
        <v>2547</v>
      </c>
      <c r="C1267" s="94"/>
      <c r="D1267" s="94"/>
      <c r="E1267" s="94"/>
      <c r="F1267" t="s">
        <v>2546</v>
      </c>
      <c r="G1267" t="s">
        <v>2547</v>
      </c>
      <c r="H1267" t="s">
        <v>2241</v>
      </c>
      <c r="I1267" t="s">
        <v>2242</v>
      </c>
      <c r="J1267" s="728"/>
    </row>
    <row r="1268" spans="1:10" x14ac:dyDescent="0.2">
      <c r="A1268" t="s">
        <v>3148</v>
      </c>
      <c r="B1268" t="s">
        <v>3149</v>
      </c>
      <c r="C1268" s="94"/>
      <c r="D1268" s="94"/>
      <c r="E1268" s="94"/>
      <c r="F1268" t="s">
        <v>1330</v>
      </c>
      <c r="G1268" t="s">
        <v>1331</v>
      </c>
      <c r="H1268" t="s">
        <v>1081</v>
      </c>
      <c r="I1268" t="s">
        <v>710</v>
      </c>
      <c r="J1268" s="728"/>
    </row>
    <row r="1269" spans="1:10" x14ac:dyDescent="0.2">
      <c r="A1269" t="s">
        <v>1332</v>
      </c>
      <c r="B1269" t="s">
        <v>1333</v>
      </c>
      <c r="C1269" s="94"/>
      <c r="D1269" s="94"/>
      <c r="E1269" s="94"/>
      <c r="F1269" t="s">
        <v>3148</v>
      </c>
      <c r="G1269" t="s">
        <v>3149</v>
      </c>
      <c r="H1269" t="s">
        <v>1081</v>
      </c>
      <c r="I1269" t="s">
        <v>710</v>
      </c>
      <c r="J1269" s="728"/>
    </row>
    <row r="1270" spans="1:10" x14ac:dyDescent="0.2">
      <c r="A1270" t="s">
        <v>1334</v>
      </c>
      <c r="B1270" t="s">
        <v>1335</v>
      </c>
      <c r="C1270" s="94"/>
      <c r="D1270" s="94"/>
      <c r="E1270" s="94"/>
      <c r="F1270" t="s">
        <v>1332</v>
      </c>
      <c r="G1270" t="s">
        <v>1333</v>
      </c>
      <c r="H1270" t="s">
        <v>1081</v>
      </c>
      <c r="I1270" t="s">
        <v>710</v>
      </c>
      <c r="J1270" s="728"/>
    </row>
    <row r="1271" spans="1:10" x14ac:dyDescent="0.2">
      <c r="A1271" t="s">
        <v>1047</v>
      </c>
      <c r="B1271" t="s">
        <v>1048</v>
      </c>
      <c r="C1271" s="94"/>
      <c r="D1271" s="94"/>
      <c r="E1271" s="94"/>
      <c r="F1271" t="s">
        <v>1334</v>
      </c>
      <c r="G1271" t="s">
        <v>1335</v>
      </c>
      <c r="H1271" t="s">
        <v>1081</v>
      </c>
      <c r="I1271" t="s">
        <v>710</v>
      </c>
      <c r="J1271" s="728"/>
    </row>
    <row r="1272" spans="1:10" x14ac:dyDescent="0.2">
      <c r="A1272" t="s">
        <v>1049</v>
      </c>
      <c r="B1272" t="s">
        <v>1050</v>
      </c>
      <c r="C1272" s="94"/>
      <c r="D1272" s="94"/>
      <c r="E1272" s="94"/>
      <c r="F1272" t="s">
        <v>1047</v>
      </c>
      <c r="G1272" t="s">
        <v>1048</v>
      </c>
      <c r="H1272" t="s">
        <v>95</v>
      </c>
      <c r="I1272" t="s">
        <v>372</v>
      </c>
      <c r="J1272" s="728"/>
    </row>
    <row r="1273" spans="1:10" x14ac:dyDescent="0.2">
      <c r="A1273" t="s">
        <v>1051</v>
      </c>
      <c r="B1273" t="s">
        <v>372</v>
      </c>
      <c r="C1273" s="94"/>
      <c r="D1273" s="94"/>
      <c r="E1273" s="94"/>
      <c r="F1273" t="s">
        <v>1049</v>
      </c>
      <c r="G1273" t="s">
        <v>1050</v>
      </c>
      <c r="H1273" t="s">
        <v>95</v>
      </c>
      <c r="I1273" t="s">
        <v>372</v>
      </c>
      <c r="J1273" s="728"/>
    </row>
    <row r="1274" spans="1:10" x14ac:dyDescent="0.2">
      <c r="A1274" t="s">
        <v>3150</v>
      </c>
      <c r="B1274" t="s">
        <v>3151</v>
      </c>
      <c r="C1274" s="94"/>
      <c r="D1274" s="94"/>
      <c r="E1274" s="94"/>
      <c r="F1274" t="s">
        <v>1051</v>
      </c>
      <c r="G1274" t="s">
        <v>372</v>
      </c>
      <c r="H1274" t="s">
        <v>95</v>
      </c>
      <c r="I1274" t="s">
        <v>372</v>
      </c>
      <c r="J1274" s="728"/>
    </row>
    <row r="1275" spans="1:10" x14ac:dyDescent="0.2">
      <c r="A1275" t="s">
        <v>1947</v>
      </c>
      <c r="B1275" t="s">
        <v>1948</v>
      </c>
      <c r="C1275" s="94"/>
      <c r="D1275" s="94"/>
      <c r="E1275" s="94"/>
      <c r="F1275" t="s">
        <v>3150</v>
      </c>
      <c r="G1275" t="s">
        <v>3151</v>
      </c>
      <c r="H1275" t="s">
        <v>441</v>
      </c>
      <c r="I1275" t="s">
        <v>443</v>
      </c>
      <c r="J1275" s="728"/>
    </row>
    <row r="1276" spans="1:10" x14ac:dyDescent="0.2">
      <c r="A1276" t="s">
        <v>1949</v>
      </c>
      <c r="B1276" t="s">
        <v>1950</v>
      </c>
      <c r="C1276" s="94"/>
      <c r="D1276" s="94"/>
      <c r="E1276" s="94"/>
      <c r="F1276" t="s">
        <v>1947</v>
      </c>
      <c r="G1276" t="s">
        <v>1948</v>
      </c>
      <c r="H1276" t="s">
        <v>1718</v>
      </c>
      <c r="I1276" t="s">
        <v>1719</v>
      </c>
      <c r="J1276" s="728"/>
    </row>
    <row r="1277" spans="1:10" x14ac:dyDescent="0.2">
      <c r="A1277" t="s">
        <v>697</v>
      </c>
      <c r="B1277" t="s">
        <v>698</v>
      </c>
      <c r="C1277" s="94"/>
      <c r="D1277" s="94"/>
      <c r="E1277" s="94"/>
      <c r="F1277" t="s">
        <v>1949</v>
      </c>
      <c r="G1277" t="s">
        <v>1950</v>
      </c>
      <c r="H1277" t="s">
        <v>1718</v>
      </c>
      <c r="I1277" t="s">
        <v>1719</v>
      </c>
      <c r="J1277" s="728"/>
    </row>
    <row r="1278" spans="1:10" x14ac:dyDescent="0.2">
      <c r="A1278" t="s">
        <v>1052</v>
      </c>
      <c r="B1278" t="s">
        <v>1053</v>
      </c>
      <c r="C1278" s="94"/>
      <c r="D1278" s="94"/>
      <c r="E1278" s="94"/>
      <c r="F1278" t="s">
        <v>697</v>
      </c>
      <c r="G1278" t="s">
        <v>698</v>
      </c>
      <c r="H1278" t="s">
        <v>441</v>
      </c>
      <c r="I1278" t="s">
        <v>443</v>
      </c>
      <c r="J1278" s="728"/>
    </row>
    <row r="1279" spans="1:10" x14ac:dyDescent="0.2">
      <c r="A1279" t="s">
        <v>1054</v>
      </c>
      <c r="B1279" t="s">
        <v>1055</v>
      </c>
      <c r="C1279" s="94"/>
      <c r="D1279" s="94"/>
      <c r="E1279" s="94"/>
      <c r="F1279" t="s">
        <v>1052</v>
      </c>
      <c r="G1279" t="s">
        <v>1053</v>
      </c>
      <c r="H1279" t="s">
        <v>95</v>
      </c>
      <c r="I1279" t="s">
        <v>919</v>
      </c>
      <c r="J1279" s="728"/>
    </row>
    <row r="1280" spans="1:10" x14ac:dyDescent="0.2">
      <c r="A1280" t="s">
        <v>430</v>
      </c>
      <c r="B1280" t="s">
        <v>431</v>
      </c>
      <c r="C1280" s="94"/>
      <c r="D1280" s="94"/>
      <c r="E1280" s="94"/>
      <c r="F1280" t="s">
        <v>1054</v>
      </c>
      <c r="G1280" t="s">
        <v>1055</v>
      </c>
      <c r="H1280" t="s">
        <v>95</v>
      </c>
      <c r="I1280" t="s">
        <v>919</v>
      </c>
      <c r="J1280" s="728"/>
    </row>
    <row r="1281" spans="1:10" x14ac:dyDescent="0.2">
      <c r="A1281" t="s">
        <v>2209</v>
      </c>
      <c r="B1281" t="s">
        <v>2210</v>
      </c>
      <c r="C1281" s="94"/>
      <c r="D1281" s="94"/>
      <c r="E1281" s="94"/>
      <c r="F1281" t="s">
        <v>430</v>
      </c>
      <c r="G1281" t="s">
        <v>431</v>
      </c>
      <c r="H1281" t="s">
        <v>244</v>
      </c>
      <c r="I1281" t="s">
        <v>280</v>
      </c>
      <c r="J1281" s="728"/>
    </row>
    <row r="1282" spans="1:10" x14ac:dyDescent="0.2">
      <c r="A1282" t="s">
        <v>1056</v>
      </c>
      <c r="B1282" t="s">
        <v>1057</v>
      </c>
      <c r="C1282" s="94"/>
      <c r="D1282" s="94"/>
      <c r="E1282" s="94"/>
      <c r="F1282" t="s">
        <v>2209</v>
      </c>
      <c r="G1282" t="s">
        <v>2210</v>
      </c>
      <c r="H1282" t="s">
        <v>1964</v>
      </c>
      <c r="I1282" t="s">
        <v>708</v>
      </c>
      <c r="J1282" s="728"/>
    </row>
    <row r="1283" spans="1:10" x14ac:dyDescent="0.2">
      <c r="A1283" t="s">
        <v>2211</v>
      </c>
      <c r="B1283" t="s">
        <v>2212</v>
      </c>
      <c r="C1283" s="94"/>
      <c r="D1283" s="94"/>
      <c r="E1283" s="94"/>
      <c r="F1283" t="s">
        <v>1056</v>
      </c>
      <c r="G1283" t="s">
        <v>1057</v>
      </c>
      <c r="H1283" t="s">
        <v>95</v>
      </c>
      <c r="I1283" t="s">
        <v>436</v>
      </c>
      <c r="J1283" s="728"/>
    </row>
    <row r="1284" spans="1:10" x14ac:dyDescent="0.2">
      <c r="A1284" t="s">
        <v>2696</v>
      </c>
      <c r="B1284" t="s">
        <v>2697</v>
      </c>
      <c r="C1284" s="94"/>
      <c r="D1284" s="94"/>
      <c r="E1284" s="94"/>
      <c r="F1284" t="s">
        <v>2211</v>
      </c>
      <c r="G1284" t="s">
        <v>2212</v>
      </c>
      <c r="H1284" t="s">
        <v>1964</v>
      </c>
      <c r="I1284" t="s">
        <v>708</v>
      </c>
      <c r="J1284" s="728"/>
    </row>
    <row r="1285" spans="1:10" x14ac:dyDescent="0.2">
      <c r="A1285" t="s">
        <v>2698</v>
      </c>
      <c r="B1285" t="s">
        <v>2699</v>
      </c>
      <c r="C1285" s="94"/>
      <c r="D1285" s="94"/>
      <c r="E1285" s="94"/>
      <c r="F1285" t="s">
        <v>2696</v>
      </c>
      <c r="G1285" t="s">
        <v>2697</v>
      </c>
      <c r="H1285" t="s">
        <v>2566</v>
      </c>
      <c r="I1285" t="s">
        <v>3036</v>
      </c>
      <c r="J1285" s="728"/>
    </row>
    <row r="1286" spans="1:10" x14ac:dyDescent="0.2">
      <c r="A1286" t="s">
        <v>2700</v>
      </c>
      <c r="B1286" t="s">
        <v>2701</v>
      </c>
      <c r="C1286" s="94"/>
      <c r="D1286" s="94"/>
      <c r="E1286" s="94"/>
      <c r="F1286" t="s">
        <v>2698</v>
      </c>
      <c r="G1286" t="s">
        <v>2699</v>
      </c>
      <c r="H1286" t="s">
        <v>2566</v>
      </c>
      <c r="I1286" t="s">
        <v>2570</v>
      </c>
      <c r="J1286" s="728"/>
    </row>
    <row r="1287" spans="1:10" x14ac:dyDescent="0.2">
      <c r="A1287" t="s">
        <v>1951</v>
      </c>
      <c r="B1287" t="s">
        <v>1952</v>
      </c>
      <c r="C1287" s="94"/>
      <c r="D1287" s="94"/>
      <c r="E1287" s="94"/>
      <c r="F1287" t="s">
        <v>2700</v>
      </c>
      <c r="G1287" t="s">
        <v>2701</v>
      </c>
      <c r="H1287" t="s">
        <v>2566</v>
      </c>
      <c r="I1287" t="s">
        <v>2574</v>
      </c>
      <c r="J1287" s="728"/>
    </row>
    <row r="1288" spans="1:10" x14ac:dyDescent="0.2">
      <c r="A1288" t="s">
        <v>2213</v>
      </c>
      <c r="B1288" t="s">
        <v>2214</v>
      </c>
      <c r="C1288" s="94"/>
      <c r="D1288" s="94"/>
      <c r="E1288" s="94"/>
      <c r="F1288" t="s">
        <v>1951</v>
      </c>
      <c r="G1288" t="s">
        <v>1952</v>
      </c>
      <c r="H1288" t="s">
        <v>1718</v>
      </c>
      <c r="I1288" t="s">
        <v>1719</v>
      </c>
      <c r="J1288" s="728"/>
    </row>
    <row r="1289" spans="1:10" x14ac:dyDescent="0.2">
      <c r="A1289" t="s">
        <v>2215</v>
      </c>
      <c r="B1289" t="s">
        <v>2216</v>
      </c>
      <c r="C1289" s="94"/>
      <c r="D1289" s="94"/>
      <c r="E1289" s="94"/>
      <c r="F1289" t="s">
        <v>2213</v>
      </c>
      <c r="G1289" t="s">
        <v>2214</v>
      </c>
      <c r="H1289" t="s">
        <v>1964</v>
      </c>
      <c r="I1289" t="s">
        <v>1979</v>
      </c>
      <c r="J1289" s="728"/>
    </row>
    <row r="1290" spans="1:10" x14ac:dyDescent="0.2">
      <c r="A1290" t="s">
        <v>2548</v>
      </c>
      <c r="B1290" t="s">
        <v>2549</v>
      </c>
      <c r="C1290" s="94"/>
      <c r="D1290" s="94"/>
      <c r="E1290" s="94"/>
      <c r="F1290" t="s">
        <v>2215</v>
      </c>
      <c r="G1290" t="s">
        <v>2216</v>
      </c>
      <c r="H1290" t="s">
        <v>1964</v>
      </c>
      <c r="I1290" t="s">
        <v>1979</v>
      </c>
      <c r="J1290" s="728"/>
    </row>
    <row r="1291" spans="1:10" x14ac:dyDescent="0.2">
      <c r="A1291" t="s">
        <v>3323</v>
      </c>
      <c r="B1291" t="s">
        <v>3324</v>
      </c>
      <c r="C1291" s="94"/>
      <c r="D1291" s="94"/>
      <c r="E1291" s="94"/>
      <c r="F1291" t="s">
        <v>2548</v>
      </c>
      <c r="G1291" t="s">
        <v>2549</v>
      </c>
      <c r="H1291" t="s">
        <v>2241</v>
      </c>
      <c r="I1291" t="s">
        <v>2250</v>
      </c>
      <c r="J1291" s="728"/>
    </row>
    <row r="1292" spans="1:10" x14ac:dyDescent="0.2">
      <c r="A1292" t="s">
        <v>1336</v>
      </c>
      <c r="B1292" t="s">
        <v>1337</v>
      </c>
      <c r="C1292" s="94"/>
      <c r="D1292" s="94"/>
      <c r="E1292" s="94"/>
      <c r="F1292" t="s">
        <v>1336</v>
      </c>
      <c r="G1292" t="s">
        <v>1337</v>
      </c>
      <c r="H1292" t="s">
        <v>1081</v>
      </c>
      <c r="I1292" t="s">
        <v>710</v>
      </c>
      <c r="J1292" s="728"/>
    </row>
    <row r="1293" spans="1:10" x14ac:dyDescent="0.2">
      <c r="A1293" t="s">
        <v>3038</v>
      </c>
      <c r="B1293" t="s">
        <v>899</v>
      </c>
      <c r="C1293" s="94"/>
      <c r="D1293" s="94"/>
      <c r="E1293" s="94"/>
      <c r="F1293" t="s">
        <v>3038</v>
      </c>
      <c r="G1293" t="s">
        <v>899</v>
      </c>
      <c r="H1293" t="s">
        <v>711</v>
      </c>
      <c r="I1293" t="s">
        <v>715</v>
      </c>
      <c r="J1293" s="728"/>
    </row>
    <row r="1294" spans="1:10" x14ac:dyDescent="0.2">
      <c r="A1294" t="s">
        <v>1060</v>
      </c>
      <c r="B1294" t="s">
        <v>1061</v>
      </c>
      <c r="C1294" s="94"/>
      <c r="D1294" s="94"/>
      <c r="E1294" s="94"/>
      <c r="F1294" t="s">
        <v>1060</v>
      </c>
      <c r="G1294" t="s">
        <v>1061</v>
      </c>
      <c r="H1294" t="s">
        <v>95</v>
      </c>
      <c r="I1294" t="s">
        <v>287</v>
      </c>
      <c r="J1294" s="728"/>
    </row>
    <row r="1295" spans="1:10" x14ac:dyDescent="0.2">
      <c r="A1295" t="s">
        <v>1058</v>
      </c>
      <c r="B1295" t="s">
        <v>1059</v>
      </c>
      <c r="C1295" s="94"/>
      <c r="D1295" s="94"/>
      <c r="E1295" s="94"/>
      <c r="F1295" t="s">
        <v>1058</v>
      </c>
      <c r="G1295" t="s">
        <v>1059</v>
      </c>
      <c r="H1295" t="s">
        <v>95</v>
      </c>
      <c r="I1295" t="s">
        <v>372</v>
      </c>
      <c r="J1295" s="728"/>
    </row>
    <row r="1296" spans="1:10" x14ac:dyDescent="0.2">
      <c r="A1296" t="s">
        <v>1953</v>
      </c>
      <c r="B1296" t="s">
        <v>1954</v>
      </c>
      <c r="C1296" s="94"/>
      <c r="D1296" s="94"/>
      <c r="E1296" s="94"/>
      <c r="F1296" t="s">
        <v>1953</v>
      </c>
      <c r="G1296" t="s">
        <v>1954</v>
      </c>
      <c r="H1296" t="s">
        <v>1718</v>
      </c>
      <c r="I1296" t="s">
        <v>1799</v>
      </c>
      <c r="J1296" s="728"/>
    </row>
    <row r="1297" spans="1:10" x14ac:dyDescent="0.2">
      <c r="A1297" t="s">
        <v>1955</v>
      </c>
      <c r="B1297" t="s">
        <v>1956</v>
      </c>
      <c r="C1297" s="94"/>
      <c r="D1297" s="94"/>
      <c r="E1297" s="94"/>
      <c r="F1297" t="s">
        <v>1955</v>
      </c>
      <c r="G1297" t="s">
        <v>1956</v>
      </c>
      <c r="H1297" t="s">
        <v>1718</v>
      </c>
      <c r="I1297" t="s">
        <v>1728</v>
      </c>
      <c r="J1297" s="728"/>
    </row>
    <row r="1298" spans="1:10" x14ac:dyDescent="0.2">
      <c r="A1298" t="s">
        <v>1694</v>
      </c>
      <c r="B1298" t="s">
        <v>1695</v>
      </c>
      <c r="C1298" s="94"/>
      <c r="D1298" s="94"/>
      <c r="E1298" s="94"/>
      <c r="F1298" t="s">
        <v>1694</v>
      </c>
      <c r="G1298" t="s">
        <v>1695</v>
      </c>
      <c r="H1298" t="s">
        <v>1370</v>
      </c>
      <c r="I1298" t="s">
        <v>1384</v>
      </c>
      <c r="J1298" s="728"/>
    </row>
    <row r="1299" spans="1:10" x14ac:dyDescent="0.2">
      <c r="A1299" t="s">
        <v>2235</v>
      </c>
      <c r="B1299" t="s">
        <v>2236</v>
      </c>
      <c r="C1299" s="94"/>
      <c r="D1299" s="94"/>
      <c r="E1299" s="94"/>
      <c r="F1299" t="s">
        <v>2235</v>
      </c>
      <c r="G1299" t="s">
        <v>2236</v>
      </c>
      <c r="H1299" t="s">
        <v>1964</v>
      </c>
      <c r="I1299" t="s">
        <v>1989</v>
      </c>
      <c r="J1299" s="728"/>
    </row>
    <row r="1300" spans="1:10" x14ac:dyDescent="0.2">
      <c r="A1300" t="s">
        <v>2217</v>
      </c>
      <c r="B1300" t="s">
        <v>2218</v>
      </c>
      <c r="C1300" s="94"/>
      <c r="D1300" s="94"/>
      <c r="E1300" s="94"/>
      <c r="F1300" t="s">
        <v>2217</v>
      </c>
      <c r="G1300" t="s">
        <v>2218</v>
      </c>
      <c r="H1300" t="s">
        <v>1964</v>
      </c>
      <c r="I1300" t="s">
        <v>1989</v>
      </c>
      <c r="J1300" s="728"/>
    </row>
    <row r="1301" spans="1:10" x14ac:dyDescent="0.2">
      <c r="A1301" t="s">
        <v>2219</v>
      </c>
      <c r="B1301" t="s">
        <v>2220</v>
      </c>
      <c r="C1301" s="94"/>
      <c r="D1301" s="94"/>
      <c r="E1301" s="94"/>
      <c r="F1301" t="s">
        <v>2219</v>
      </c>
      <c r="G1301" t="s">
        <v>2220</v>
      </c>
      <c r="H1301" t="s">
        <v>1964</v>
      </c>
      <c r="I1301" t="s">
        <v>1989</v>
      </c>
      <c r="J1301" s="728"/>
    </row>
    <row r="1302" spans="1:10" x14ac:dyDescent="0.2">
      <c r="A1302" t="s">
        <v>2552</v>
      </c>
      <c r="B1302" t="s">
        <v>2553</v>
      </c>
      <c r="C1302" s="94"/>
      <c r="D1302" s="94"/>
      <c r="E1302" s="94"/>
      <c r="F1302" t="s">
        <v>2552</v>
      </c>
      <c r="G1302" t="s">
        <v>2553</v>
      </c>
      <c r="H1302" t="s">
        <v>2241</v>
      </c>
      <c r="I1302" t="s">
        <v>2250</v>
      </c>
      <c r="J1302" s="728"/>
    </row>
    <row r="1303" spans="1:10" x14ac:dyDescent="0.2">
      <c r="A1303" t="s">
        <v>1338</v>
      </c>
      <c r="B1303" t="s">
        <v>1339</v>
      </c>
      <c r="C1303" s="94"/>
      <c r="D1303" s="94"/>
      <c r="E1303" s="94"/>
      <c r="F1303" t="s">
        <v>1338</v>
      </c>
      <c r="G1303" t="s">
        <v>1339</v>
      </c>
      <c r="H1303" t="s">
        <v>1081</v>
      </c>
      <c r="I1303" t="s">
        <v>1082</v>
      </c>
      <c r="J1303" s="728"/>
    </row>
    <row r="1304" spans="1:10" x14ac:dyDescent="0.2">
      <c r="A1304" t="s">
        <v>2554</v>
      </c>
      <c r="B1304" t="s">
        <v>2555</v>
      </c>
      <c r="C1304" s="94"/>
      <c r="D1304" s="94"/>
      <c r="E1304" s="94"/>
      <c r="F1304" t="s">
        <v>2554</v>
      </c>
      <c r="G1304" t="s">
        <v>2555</v>
      </c>
      <c r="H1304" t="s">
        <v>2241</v>
      </c>
      <c r="I1304" t="s">
        <v>2245</v>
      </c>
      <c r="J1304" s="728"/>
    </row>
    <row r="1305" spans="1:10" x14ac:dyDescent="0.2">
      <c r="A1305" t="s">
        <v>3039</v>
      </c>
      <c r="B1305" t="s">
        <v>3040</v>
      </c>
      <c r="C1305" s="94"/>
      <c r="D1305" s="94"/>
      <c r="E1305" s="94"/>
      <c r="F1305" t="s">
        <v>3039</v>
      </c>
      <c r="G1305" t="s">
        <v>3040</v>
      </c>
      <c r="H1305" t="s">
        <v>711</v>
      </c>
      <c r="I1305" t="s">
        <v>715</v>
      </c>
      <c r="J1305" s="728"/>
    </row>
    <row r="1306" spans="1:10" x14ac:dyDescent="0.2">
      <c r="A1306" t="s">
        <v>2221</v>
      </c>
      <c r="B1306" t="s">
        <v>2222</v>
      </c>
      <c r="C1306" s="94"/>
      <c r="D1306" s="94"/>
      <c r="E1306" s="94"/>
      <c r="F1306" t="s">
        <v>2221</v>
      </c>
      <c r="G1306" t="s">
        <v>2222</v>
      </c>
      <c r="H1306" t="s">
        <v>1964</v>
      </c>
      <c r="I1306" t="s">
        <v>708</v>
      </c>
      <c r="J1306" s="728"/>
    </row>
    <row r="1307" spans="1:10" x14ac:dyDescent="0.2">
      <c r="A1307" t="s">
        <v>3041</v>
      </c>
      <c r="B1307" t="s">
        <v>3042</v>
      </c>
      <c r="C1307" s="94"/>
      <c r="D1307" s="94"/>
      <c r="E1307" s="94"/>
      <c r="F1307" t="s">
        <v>3041</v>
      </c>
      <c r="G1307" t="s">
        <v>3042</v>
      </c>
      <c r="H1307" t="s">
        <v>2241</v>
      </c>
      <c r="I1307" t="s">
        <v>2245</v>
      </c>
      <c r="J1307" s="728"/>
    </row>
    <row r="1308" spans="1:10" x14ac:dyDescent="0.2">
      <c r="A1308" t="s">
        <v>699</v>
      </c>
      <c r="B1308" t="s">
        <v>700</v>
      </c>
      <c r="C1308" s="94"/>
      <c r="D1308" s="94"/>
      <c r="E1308" s="94"/>
      <c r="F1308" t="s">
        <v>699</v>
      </c>
      <c r="G1308" t="s">
        <v>700</v>
      </c>
      <c r="H1308" t="s">
        <v>441</v>
      </c>
      <c r="I1308" t="s">
        <v>311</v>
      </c>
      <c r="J1308" s="728"/>
    </row>
    <row r="1309" spans="1:10" x14ac:dyDescent="0.2">
      <c r="A1309" t="s">
        <v>1696</v>
      </c>
      <c r="B1309" t="s">
        <v>1697</v>
      </c>
      <c r="C1309" s="94"/>
      <c r="D1309" s="94"/>
      <c r="E1309" s="94"/>
      <c r="F1309" t="s">
        <v>1696</v>
      </c>
      <c r="G1309" t="s">
        <v>1697</v>
      </c>
      <c r="H1309" t="s">
        <v>1370</v>
      </c>
      <c r="I1309" t="s">
        <v>712</v>
      </c>
      <c r="J1309" s="728"/>
    </row>
    <row r="1310" spans="1:10" x14ac:dyDescent="0.2">
      <c r="A1310" t="s">
        <v>3043</v>
      </c>
      <c r="B1310" t="s">
        <v>2225</v>
      </c>
      <c r="C1310" s="94"/>
      <c r="D1310" s="94"/>
      <c r="E1310" s="94"/>
      <c r="F1310" t="s">
        <v>3043</v>
      </c>
      <c r="G1310" t="s">
        <v>2225</v>
      </c>
      <c r="H1310" t="s">
        <v>1964</v>
      </c>
      <c r="I1310" t="s">
        <v>1979</v>
      </c>
      <c r="J1310" s="728"/>
    </row>
    <row r="1311" spans="1:10" x14ac:dyDescent="0.2">
      <c r="A1311" t="s">
        <v>2223</v>
      </c>
      <c r="B1311" t="s">
        <v>2224</v>
      </c>
      <c r="C1311" s="94"/>
      <c r="D1311" s="94"/>
      <c r="E1311" s="94"/>
      <c r="F1311" t="s">
        <v>2223</v>
      </c>
      <c r="G1311" t="s">
        <v>2224</v>
      </c>
      <c r="H1311" t="s">
        <v>1964</v>
      </c>
      <c r="I1311" t="s">
        <v>1979</v>
      </c>
      <c r="J1311" s="728"/>
    </row>
    <row r="1312" spans="1:10" x14ac:dyDescent="0.2">
      <c r="A1312" t="s">
        <v>2226</v>
      </c>
      <c r="B1312" t="s">
        <v>2227</v>
      </c>
      <c r="C1312" s="94"/>
      <c r="D1312" s="94"/>
      <c r="E1312" s="94"/>
      <c r="F1312" t="s">
        <v>2226</v>
      </c>
      <c r="G1312" t="s">
        <v>2227</v>
      </c>
      <c r="H1312" t="s">
        <v>1964</v>
      </c>
      <c r="I1312" t="s">
        <v>1979</v>
      </c>
      <c r="J1312" s="728"/>
    </row>
    <row r="1313" spans="1:10" x14ac:dyDescent="0.2">
      <c r="A1313" t="s">
        <v>2556</v>
      </c>
      <c r="B1313" t="s">
        <v>2557</v>
      </c>
      <c r="C1313" s="94"/>
      <c r="D1313" s="94"/>
      <c r="E1313" s="94"/>
      <c r="F1313" t="s">
        <v>2556</v>
      </c>
      <c r="G1313" t="s">
        <v>2557</v>
      </c>
      <c r="H1313" t="s">
        <v>2241</v>
      </c>
      <c r="I1313" t="s">
        <v>2245</v>
      </c>
      <c r="J1313" s="728"/>
    </row>
    <row r="1314" spans="1:10" x14ac:dyDescent="0.2">
      <c r="A1314" t="s">
        <v>701</v>
      </c>
      <c r="B1314" t="s">
        <v>702</v>
      </c>
      <c r="C1314" s="94"/>
      <c r="D1314" s="94"/>
      <c r="E1314" s="94"/>
      <c r="F1314" t="s">
        <v>701</v>
      </c>
      <c r="G1314" t="s">
        <v>702</v>
      </c>
      <c r="H1314" t="s">
        <v>441</v>
      </c>
      <c r="I1314" t="s">
        <v>311</v>
      </c>
      <c r="J1314" s="728"/>
    </row>
    <row r="1315" spans="1:10" x14ac:dyDescent="0.2">
      <c r="A1315" t="s">
        <v>1062</v>
      </c>
      <c r="B1315" t="s">
        <v>1063</v>
      </c>
      <c r="C1315" s="94"/>
      <c r="D1315" s="94"/>
      <c r="E1315" s="94"/>
      <c r="F1315" t="s">
        <v>1062</v>
      </c>
      <c r="G1315" t="s">
        <v>1063</v>
      </c>
      <c r="H1315" t="s">
        <v>95</v>
      </c>
      <c r="I1315" t="s">
        <v>436</v>
      </c>
      <c r="J1315" s="728"/>
    </row>
    <row r="1316" spans="1:10" x14ac:dyDescent="0.2">
      <c r="A1316" t="s">
        <v>1698</v>
      </c>
      <c r="B1316" t="s">
        <v>1699</v>
      </c>
      <c r="C1316" s="94"/>
      <c r="D1316" s="94"/>
      <c r="E1316" s="94"/>
      <c r="F1316" t="s">
        <v>1698</v>
      </c>
      <c r="G1316" t="s">
        <v>1699</v>
      </c>
      <c r="H1316" t="s">
        <v>1370</v>
      </c>
      <c r="I1316" t="s">
        <v>728</v>
      </c>
      <c r="J1316" s="728"/>
    </row>
    <row r="1317" spans="1:10" x14ac:dyDescent="0.2">
      <c r="A1317" t="s">
        <v>703</v>
      </c>
      <c r="B1317" t="s">
        <v>704</v>
      </c>
      <c r="C1317" s="94"/>
      <c r="D1317" s="94"/>
      <c r="E1317" s="94"/>
      <c r="F1317" t="s">
        <v>703</v>
      </c>
      <c r="G1317" t="s">
        <v>704</v>
      </c>
      <c r="H1317" t="s">
        <v>441</v>
      </c>
      <c r="I1317" t="s">
        <v>443</v>
      </c>
      <c r="J1317" s="728"/>
    </row>
    <row r="1318" spans="1:10" x14ac:dyDescent="0.2">
      <c r="A1318" t="s">
        <v>1957</v>
      </c>
      <c r="B1318" t="s">
        <v>1958</v>
      </c>
      <c r="C1318" s="94"/>
      <c r="D1318" s="94"/>
      <c r="E1318" s="94"/>
      <c r="F1318" t="s">
        <v>1957</v>
      </c>
      <c r="G1318" t="s">
        <v>1958</v>
      </c>
      <c r="H1318" t="s">
        <v>1718</v>
      </c>
      <c r="I1318" t="s">
        <v>1751</v>
      </c>
      <c r="J1318" s="728"/>
    </row>
    <row r="1319" spans="1:10" x14ac:dyDescent="0.2">
      <c r="A1319" t="s">
        <v>2558</v>
      </c>
      <c r="B1319" t="s">
        <v>2559</v>
      </c>
      <c r="C1319" s="94"/>
      <c r="D1319" s="94"/>
      <c r="E1319" s="94"/>
      <c r="F1319" t="s">
        <v>2558</v>
      </c>
      <c r="G1319" t="s">
        <v>2559</v>
      </c>
      <c r="H1319" t="s">
        <v>2241</v>
      </c>
      <c r="I1319" t="s">
        <v>2245</v>
      </c>
      <c r="J1319" s="728"/>
    </row>
    <row r="1320" spans="1:10" x14ac:dyDescent="0.2">
      <c r="A1320" t="s">
        <v>1342</v>
      </c>
      <c r="B1320" t="s">
        <v>1343</v>
      </c>
      <c r="C1320" s="94"/>
      <c r="D1320" s="94"/>
      <c r="E1320" s="94"/>
      <c r="F1320" t="s">
        <v>1342</v>
      </c>
      <c r="G1320" t="s">
        <v>1343</v>
      </c>
      <c r="H1320" t="s">
        <v>1081</v>
      </c>
      <c r="I1320" t="s">
        <v>1082</v>
      </c>
      <c r="J1320" s="728"/>
    </row>
    <row r="1321" spans="1:10" x14ac:dyDescent="0.2">
      <c r="A1321" t="s">
        <v>1340</v>
      </c>
      <c r="B1321" t="s">
        <v>1341</v>
      </c>
      <c r="C1321" s="94"/>
      <c r="D1321" s="94"/>
      <c r="E1321" s="94"/>
      <c r="F1321" t="s">
        <v>1340</v>
      </c>
      <c r="G1321" t="s">
        <v>1341</v>
      </c>
      <c r="H1321" t="s">
        <v>1081</v>
      </c>
      <c r="I1321" t="s">
        <v>1082</v>
      </c>
      <c r="J1321" s="728"/>
    </row>
    <row r="1322" spans="1:10" x14ac:dyDescent="0.2">
      <c r="A1322" t="s">
        <v>1700</v>
      </c>
      <c r="B1322" t="s">
        <v>1701</v>
      </c>
      <c r="C1322" s="94"/>
      <c r="D1322" s="94"/>
      <c r="E1322" s="94"/>
      <c r="F1322" t="s">
        <v>1700</v>
      </c>
      <c r="G1322" t="s">
        <v>1701</v>
      </c>
      <c r="H1322" t="s">
        <v>1370</v>
      </c>
      <c r="I1322" t="s">
        <v>1384</v>
      </c>
      <c r="J1322" s="728"/>
    </row>
    <row r="1323" spans="1:10" x14ac:dyDescent="0.2">
      <c r="A1323" t="s">
        <v>1344</v>
      </c>
      <c r="B1323" t="s">
        <v>1345</v>
      </c>
      <c r="C1323" s="94"/>
      <c r="D1323" s="94"/>
      <c r="E1323" s="94"/>
      <c r="F1323" t="s">
        <v>1344</v>
      </c>
      <c r="G1323" t="s">
        <v>1345</v>
      </c>
      <c r="H1323" t="s">
        <v>1081</v>
      </c>
      <c r="I1323" t="s">
        <v>710</v>
      </c>
      <c r="J1323" s="728"/>
    </row>
    <row r="1324" spans="1:10" x14ac:dyDescent="0.2">
      <c r="A1324" t="s">
        <v>2228</v>
      </c>
      <c r="B1324" t="s">
        <v>1989</v>
      </c>
      <c r="C1324" s="94"/>
      <c r="D1324" s="94"/>
      <c r="E1324" s="94"/>
      <c r="F1324" t="s">
        <v>2228</v>
      </c>
      <c r="G1324" t="s">
        <v>1989</v>
      </c>
      <c r="H1324" t="s">
        <v>1964</v>
      </c>
      <c r="I1324" t="s">
        <v>1989</v>
      </c>
      <c r="J1324" s="728"/>
    </row>
    <row r="1325" spans="1:10" x14ac:dyDescent="0.2">
      <c r="A1325" t="s">
        <v>910</v>
      </c>
      <c r="B1325" t="s">
        <v>911</v>
      </c>
      <c r="C1325" s="94"/>
      <c r="D1325" s="94"/>
      <c r="E1325" s="94"/>
      <c r="F1325" t="s">
        <v>910</v>
      </c>
      <c r="G1325" t="s">
        <v>911</v>
      </c>
      <c r="H1325" t="s">
        <v>711</v>
      </c>
      <c r="I1325" t="s">
        <v>712</v>
      </c>
      <c r="J1325" s="728"/>
    </row>
    <row r="1326" spans="1:10" x14ac:dyDescent="0.2">
      <c r="A1326" t="s">
        <v>908</v>
      </c>
      <c r="B1326" t="s">
        <v>909</v>
      </c>
      <c r="C1326" s="94"/>
      <c r="D1326" s="94"/>
      <c r="E1326" s="94"/>
      <c r="F1326" t="s">
        <v>908</v>
      </c>
      <c r="G1326" t="s">
        <v>909</v>
      </c>
      <c r="H1326" t="s">
        <v>711</v>
      </c>
      <c r="I1326" t="s">
        <v>712</v>
      </c>
      <c r="J1326" s="728"/>
    </row>
    <row r="1327" spans="1:10" x14ac:dyDescent="0.2">
      <c r="A1327" t="s">
        <v>2229</v>
      </c>
      <c r="B1327" t="s">
        <v>2230</v>
      </c>
      <c r="C1327" s="94"/>
      <c r="D1327" s="94"/>
      <c r="E1327" s="94"/>
      <c r="F1327" t="s">
        <v>2229</v>
      </c>
      <c r="G1327" t="s">
        <v>2230</v>
      </c>
      <c r="H1327" t="s">
        <v>1964</v>
      </c>
      <c r="I1327" t="s">
        <v>708</v>
      </c>
      <c r="J1327" s="728"/>
    </row>
    <row r="1328" spans="1:10" x14ac:dyDescent="0.2">
      <c r="A1328" t="s">
        <v>1702</v>
      </c>
      <c r="B1328" t="s">
        <v>1703</v>
      </c>
      <c r="C1328" s="94"/>
      <c r="D1328" s="94"/>
      <c r="E1328" s="94"/>
      <c r="F1328" t="s">
        <v>1702</v>
      </c>
      <c r="G1328" t="s">
        <v>1703</v>
      </c>
      <c r="H1328" t="s">
        <v>1370</v>
      </c>
      <c r="I1328" t="s">
        <v>1384</v>
      </c>
      <c r="J1328" s="728"/>
    </row>
    <row r="1329" spans="1:10" x14ac:dyDescent="0.2">
      <c r="A1329" t="s">
        <v>3044</v>
      </c>
      <c r="B1329" t="s">
        <v>1706</v>
      </c>
      <c r="C1329" s="94"/>
      <c r="D1329" s="94"/>
      <c r="E1329" s="94"/>
      <c r="F1329" t="s">
        <v>3044</v>
      </c>
      <c r="G1329" t="s">
        <v>1706</v>
      </c>
      <c r="H1329" t="s">
        <v>1370</v>
      </c>
      <c r="I1329" t="s">
        <v>1381</v>
      </c>
      <c r="J1329" s="728"/>
    </row>
    <row r="1330" spans="1:10" x14ac:dyDescent="0.2">
      <c r="A1330" t="s">
        <v>1704</v>
      </c>
      <c r="B1330" t="s">
        <v>1705</v>
      </c>
      <c r="C1330" s="94"/>
      <c r="D1330" s="94"/>
      <c r="E1330" s="94"/>
      <c r="F1330" t="s">
        <v>1704</v>
      </c>
      <c r="G1330" t="s">
        <v>1705</v>
      </c>
      <c r="H1330" t="s">
        <v>1370</v>
      </c>
      <c r="I1330" t="s">
        <v>1381</v>
      </c>
      <c r="J1330" s="728"/>
    </row>
    <row r="1331" spans="1:10" x14ac:dyDescent="0.2">
      <c r="A1331" t="s">
        <v>1346</v>
      </c>
      <c r="B1331" t="s">
        <v>1347</v>
      </c>
      <c r="C1331" s="94"/>
      <c r="D1331" s="94"/>
      <c r="E1331" s="94"/>
      <c r="F1331" t="s">
        <v>1346</v>
      </c>
      <c r="G1331" t="s">
        <v>1347</v>
      </c>
      <c r="H1331" t="s">
        <v>1081</v>
      </c>
      <c r="I1331" t="s">
        <v>710</v>
      </c>
      <c r="J1331" s="728"/>
    </row>
    <row r="1332" spans="1:10" x14ac:dyDescent="0.2">
      <c r="A1332" t="s">
        <v>3228</v>
      </c>
      <c r="B1332" t="s">
        <v>3229</v>
      </c>
      <c r="C1332" s="94"/>
      <c r="D1332" s="94"/>
      <c r="E1332" s="94"/>
      <c r="F1332" t="s">
        <v>3228</v>
      </c>
      <c r="G1332" t="s">
        <v>3229</v>
      </c>
      <c r="H1332" t="s">
        <v>1081</v>
      </c>
      <c r="I1332" t="s">
        <v>710</v>
      </c>
      <c r="J1332" s="728"/>
    </row>
    <row r="1333" spans="1:10" x14ac:dyDescent="0.2">
      <c r="A1333" t="s">
        <v>1348</v>
      </c>
      <c r="B1333" t="s">
        <v>1349</v>
      </c>
      <c r="C1333" s="94"/>
      <c r="D1333" s="94"/>
      <c r="E1333" s="94"/>
      <c r="F1333" t="s">
        <v>1348</v>
      </c>
      <c r="G1333" t="s">
        <v>1349</v>
      </c>
      <c r="H1333" t="s">
        <v>1081</v>
      </c>
      <c r="I1333" t="s">
        <v>710</v>
      </c>
      <c r="J1333" s="728"/>
    </row>
    <row r="1334" spans="1:10" x14ac:dyDescent="0.2">
      <c r="A1334" t="s">
        <v>1959</v>
      </c>
      <c r="B1334" t="s">
        <v>1960</v>
      </c>
      <c r="C1334" s="94"/>
      <c r="D1334" s="94"/>
      <c r="E1334" s="94"/>
      <c r="F1334" t="s">
        <v>1959</v>
      </c>
      <c r="G1334" t="s">
        <v>1960</v>
      </c>
      <c r="H1334" t="s">
        <v>1718</v>
      </c>
      <c r="I1334" t="s">
        <v>1751</v>
      </c>
      <c r="J1334" s="728"/>
    </row>
    <row r="1335" spans="1:10" x14ac:dyDescent="0.2">
      <c r="A1335" t="s">
        <v>1961</v>
      </c>
      <c r="B1335" t="s">
        <v>1962</v>
      </c>
      <c r="C1335" s="94"/>
      <c r="D1335" s="94"/>
      <c r="E1335" s="94"/>
      <c r="F1335" t="s">
        <v>1961</v>
      </c>
      <c r="G1335" t="s">
        <v>1962</v>
      </c>
      <c r="H1335" t="s">
        <v>1718</v>
      </c>
      <c r="I1335" t="s">
        <v>719</v>
      </c>
      <c r="J1335" s="728"/>
    </row>
    <row r="1336" spans="1:10" x14ac:dyDescent="0.2">
      <c r="A1336" t="s">
        <v>1350</v>
      </c>
      <c r="B1336" t="s">
        <v>1351</v>
      </c>
      <c r="C1336" s="94"/>
      <c r="D1336" s="94"/>
      <c r="E1336" s="94"/>
      <c r="F1336" t="s">
        <v>1350</v>
      </c>
      <c r="G1336" t="s">
        <v>1351</v>
      </c>
      <c r="H1336" t="s">
        <v>1081</v>
      </c>
      <c r="I1336" t="s">
        <v>1082</v>
      </c>
      <c r="J1336" s="728"/>
    </row>
    <row r="1337" spans="1:10" x14ac:dyDescent="0.2">
      <c r="A1337" t="s">
        <v>1708</v>
      </c>
      <c r="B1337" t="s">
        <v>1709</v>
      </c>
      <c r="C1337" s="94"/>
      <c r="D1337" s="94"/>
      <c r="E1337" s="94"/>
      <c r="F1337" t="s">
        <v>1708</v>
      </c>
      <c r="G1337" t="s">
        <v>1709</v>
      </c>
      <c r="H1337" t="s">
        <v>1370</v>
      </c>
      <c r="I1337" t="s">
        <v>1374</v>
      </c>
      <c r="J1337" s="728"/>
    </row>
    <row r="1338" spans="1:10" x14ac:dyDescent="0.2">
      <c r="A1338" t="s">
        <v>3045</v>
      </c>
      <c r="B1338" t="s">
        <v>1707</v>
      </c>
      <c r="C1338" s="94"/>
      <c r="D1338" s="94"/>
      <c r="E1338" s="94"/>
      <c r="F1338" t="s">
        <v>3045</v>
      </c>
      <c r="G1338" t="s">
        <v>1707</v>
      </c>
      <c r="H1338" t="s">
        <v>1370</v>
      </c>
      <c r="I1338" t="s">
        <v>1374</v>
      </c>
      <c r="J1338" s="728"/>
    </row>
    <row r="1339" spans="1:10" x14ac:dyDescent="0.2">
      <c r="A1339" t="s">
        <v>1710</v>
      </c>
      <c r="B1339" t="s">
        <v>1711</v>
      </c>
      <c r="C1339" s="94"/>
      <c r="D1339" s="94"/>
      <c r="E1339" s="94"/>
      <c r="F1339" t="s">
        <v>1710</v>
      </c>
      <c r="G1339" t="s">
        <v>1711</v>
      </c>
      <c r="H1339" t="s">
        <v>1370</v>
      </c>
      <c r="I1339" t="s">
        <v>712</v>
      </c>
      <c r="J1339" s="728"/>
    </row>
    <row r="1340" spans="1:10" x14ac:dyDescent="0.2">
      <c r="A1340" t="s">
        <v>1064</v>
      </c>
      <c r="B1340" t="s">
        <v>1065</v>
      </c>
      <c r="C1340" s="94"/>
      <c r="D1340" s="94"/>
      <c r="E1340" s="94"/>
      <c r="F1340" t="s">
        <v>1064</v>
      </c>
      <c r="G1340" t="s">
        <v>1065</v>
      </c>
      <c r="H1340" t="s">
        <v>95</v>
      </c>
      <c r="I1340" t="s">
        <v>919</v>
      </c>
      <c r="J1340" s="728"/>
    </row>
    <row r="1341" spans="1:10" x14ac:dyDescent="0.2">
      <c r="A1341" t="s">
        <v>1066</v>
      </c>
      <c r="B1341" t="s">
        <v>1067</v>
      </c>
      <c r="C1341" s="94"/>
      <c r="D1341" s="94"/>
      <c r="E1341" s="94"/>
      <c r="F1341" t="s">
        <v>1066</v>
      </c>
      <c r="G1341" t="s">
        <v>1067</v>
      </c>
      <c r="H1341" t="s">
        <v>95</v>
      </c>
      <c r="I1341" t="s">
        <v>919</v>
      </c>
      <c r="J1341" s="728"/>
    </row>
    <row r="1342" spans="1:10" x14ac:dyDescent="0.2">
      <c r="A1342" t="s">
        <v>1068</v>
      </c>
      <c r="B1342" t="s">
        <v>1069</v>
      </c>
      <c r="C1342" s="94"/>
      <c r="D1342" s="94"/>
      <c r="E1342" s="94"/>
      <c r="F1342" t="s">
        <v>1068</v>
      </c>
      <c r="G1342" t="s">
        <v>1069</v>
      </c>
      <c r="H1342" t="s">
        <v>95</v>
      </c>
      <c r="I1342" t="s">
        <v>919</v>
      </c>
      <c r="J1342" s="728"/>
    </row>
    <row r="1343" spans="1:10" x14ac:dyDescent="0.2">
      <c r="A1343" t="s">
        <v>1352</v>
      </c>
      <c r="B1343" t="s">
        <v>1353</v>
      </c>
      <c r="C1343" s="94"/>
      <c r="D1343" s="94"/>
      <c r="E1343" s="94"/>
      <c r="F1343" t="s">
        <v>1352</v>
      </c>
      <c r="G1343" t="s">
        <v>1353</v>
      </c>
      <c r="H1343" t="s">
        <v>1081</v>
      </c>
      <c r="I1343" t="s">
        <v>710</v>
      </c>
      <c r="J1343" s="728"/>
    </row>
    <row r="1344" spans="1:10" x14ac:dyDescent="0.2">
      <c r="A1344" t="s">
        <v>432</v>
      </c>
      <c r="B1344" t="s">
        <v>433</v>
      </c>
      <c r="C1344" s="94"/>
      <c r="D1344" s="94"/>
      <c r="E1344" s="94"/>
      <c r="F1344" t="s">
        <v>432</v>
      </c>
      <c r="G1344" t="s">
        <v>433</v>
      </c>
      <c r="H1344" t="s">
        <v>244</v>
      </c>
      <c r="I1344" t="s">
        <v>257</v>
      </c>
      <c r="J1344" s="728"/>
    </row>
    <row r="1345" spans="1:10" x14ac:dyDescent="0.2">
      <c r="A1345" t="s">
        <v>3230</v>
      </c>
      <c r="B1345" t="s">
        <v>3231</v>
      </c>
      <c r="C1345" s="94"/>
      <c r="D1345" s="94"/>
      <c r="E1345" s="94"/>
      <c r="F1345" t="s">
        <v>3230</v>
      </c>
      <c r="G1345" t="s">
        <v>3231</v>
      </c>
      <c r="H1345" t="s">
        <v>1718</v>
      </c>
      <c r="I1345" t="s">
        <v>719</v>
      </c>
      <c r="J1345" s="728"/>
    </row>
    <row r="1346" spans="1:10" x14ac:dyDescent="0.2">
      <c r="A1346" t="s">
        <v>3046</v>
      </c>
      <c r="B1346" t="s">
        <v>912</v>
      </c>
      <c r="C1346" s="94"/>
      <c r="D1346" s="94"/>
      <c r="E1346" s="94"/>
      <c r="F1346" t="s">
        <v>3046</v>
      </c>
      <c r="G1346" t="s">
        <v>912</v>
      </c>
      <c r="H1346" t="s">
        <v>711</v>
      </c>
      <c r="I1346" t="s">
        <v>712</v>
      </c>
      <c r="J1346" s="728"/>
    </row>
    <row r="1347" spans="1:10" x14ac:dyDescent="0.2">
      <c r="A1347" t="s">
        <v>1354</v>
      </c>
      <c r="B1347" t="s">
        <v>1355</v>
      </c>
      <c r="C1347" s="94"/>
      <c r="D1347" s="94"/>
      <c r="E1347" s="94"/>
      <c r="F1347" t="s">
        <v>1354</v>
      </c>
      <c r="G1347" t="s">
        <v>1355</v>
      </c>
      <c r="H1347" t="s">
        <v>1081</v>
      </c>
      <c r="I1347" t="s">
        <v>1082</v>
      </c>
      <c r="J1347" s="728"/>
    </row>
    <row r="1348" spans="1:10" x14ac:dyDescent="0.2">
      <c r="A1348" t="s">
        <v>1074</v>
      </c>
      <c r="B1348" t="s">
        <v>318</v>
      </c>
      <c r="C1348" s="94"/>
      <c r="D1348" s="94"/>
      <c r="E1348" s="94"/>
      <c r="F1348" t="s">
        <v>1074</v>
      </c>
      <c r="G1348" t="s">
        <v>318</v>
      </c>
      <c r="H1348" t="s">
        <v>95</v>
      </c>
      <c r="I1348" t="s">
        <v>318</v>
      </c>
      <c r="J1348" s="728"/>
    </row>
    <row r="1349" spans="1:10" x14ac:dyDescent="0.2">
      <c r="A1349" t="s">
        <v>1072</v>
      </c>
      <c r="B1349" t="s">
        <v>1073</v>
      </c>
      <c r="C1349" s="94"/>
      <c r="D1349" s="94"/>
      <c r="E1349" s="94"/>
      <c r="F1349" t="s">
        <v>1072</v>
      </c>
      <c r="G1349" t="s">
        <v>1073</v>
      </c>
      <c r="H1349" t="s">
        <v>95</v>
      </c>
      <c r="I1349" t="s">
        <v>318</v>
      </c>
      <c r="J1349" s="728"/>
    </row>
    <row r="1350" spans="1:10" x14ac:dyDescent="0.2">
      <c r="A1350" t="s">
        <v>1070</v>
      </c>
      <c r="B1350" t="s">
        <v>1071</v>
      </c>
      <c r="C1350" s="94"/>
      <c r="D1350" s="94"/>
      <c r="E1350" s="94"/>
      <c r="F1350" t="s">
        <v>1070</v>
      </c>
      <c r="G1350" t="s">
        <v>1071</v>
      </c>
      <c r="H1350" t="s">
        <v>95</v>
      </c>
      <c r="I1350" t="s">
        <v>318</v>
      </c>
      <c r="J1350" s="728"/>
    </row>
    <row r="1351" spans="1:10" x14ac:dyDescent="0.2">
      <c r="A1351" t="s">
        <v>1356</v>
      </c>
      <c r="B1351" t="s">
        <v>1357</v>
      </c>
      <c r="C1351" s="94"/>
      <c r="D1351" s="94"/>
      <c r="E1351" s="94"/>
      <c r="F1351" t="s">
        <v>1356</v>
      </c>
      <c r="G1351" t="s">
        <v>1357</v>
      </c>
      <c r="H1351" t="s">
        <v>1081</v>
      </c>
      <c r="I1351" t="s">
        <v>709</v>
      </c>
      <c r="J1351" s="728"/>
    </row>
    <row r="1352" spans="1:10" x14ac:dyDescent="0.2">
      <c r="A1352" t="s">
        <v>434</v>
      </c>
      <c r="B1352" t="s">
        <v>435</v>
      </c>
      <c r="C1352" s="94"/>
      <c r="D1352" s="94"/>
      <c r="E1352" s="94"/>
      <c r="F1352" t="s">
        <v>434</v>
      </c>
      <c r="G1352" t="s">
        <v>435</v>
      </c>
      <c r="H1352" t="s">
        <v>244</v>
      </c>
      <c r="I1352" t="s">
        <v>248</v>
      </c>
      <c r="J1352" s="728"/>
    </row>
    <row r="1353" spans="1:10" x14ac:dyDescent="0.2">
      <c r="A1353" t="s">
        <v>1358</v>
      </c>
      <c r="B1353" t="s">
        <v>1359</v>
      </c>
      <c r="C1353" s="94"/>
      <c r="D1353" s="94"/>
      <c r="E1353" s="94"/>
      <c r="F1353" t="s">
        <v>1358</v>
      </c>
      <c r="G1353" t="s">
        <v>1359</v>
      </c>
      <c r="H1353" t="s">
        <v>1081</v>
      </c>
      <c r="I1353" t="s">
        <v>1082</v>
      </c>
      <c r="J1353" s="728"/>
    </row>
    <row r="1354" spans="1:10" x14ac:dyDescent="0.2">
      <c r="A1354" t="s">
        <v>1712</v>
      </c>
      <c r="B1354" t="s">
        <v>1713</v>
      </c>
      <c r="C1354" s="94"/>
      <c r="D1354" s="94"/>
      <c r="E1354" s="94"/>
      <c r="F1354" t="s">
        <v>1712</v>
      </c>
      <c r="G1354" t="s">
        <v>1713</v>
      </c>
      <c r="H1354" t="s">
        <v>1370</v>
      </c>
      <c r="I1354" t="s">
        <v>1371</v>
      </c>
      <c r="J1354" s="728"/>
    </row>
    <row r="1355" spans="1:10" x14ac:dyDescent="0.2">
      <c r="A1355" t="s">
        <v>1075</v>
      </c>
      <c r="B1355" t="s">
        <v>1076</v>
      </c>
      <c r="C1355" s="94"/>
      <c r="D1355" s="94"/>
      <c r="E1355" s="94"/>
      <c r="F1355" t="s">
        <v>1075</v>
      </c>
      <c r="G1355" t="s">
        <v>1076</v>
      </c>
      <c r="H1355" t="s">
        <v>95</v>
      </c>
      <c r="I1355" t="s">
        <v>436</v>
      </c>
      <c r="J1355" s="728"/>
    </row>
    <row r="1356" spans="1:10" x14ac:dyDescent="0.2">
      <c r="A1356" t="s">
        <v>2702</v>
      </c>
      <c r="B1356" t="s">
        <v>2703</v>
      </c>
      <c r="C1356" s="94"/>
      <c r="D1356" s="94"/>
      <c r="E1356" s="94"/>
      <c r="F1356" t="s">
        <v>2702</v>
      </c>
      <c r="G1356" t="s">
        <v>2703</v>
      </c>
      <c r="H1356" t="s">
        <v>2566</v>
      </c>
      <c r="I1356" t="s">
        <v>2574</v>
      </c>
      <c r="J1356" s="728"/>
    </row>
    <row r="1357" spans="1:10" x14ac:dyDescent="0.2">
      <c r="A1357" t="s">
        <v>2704</v>
      </c>
      <c r="B1357" t="s">
        <v>2705</v>
      </c>
      <c r="C1357" s="94"/>
      <c r="D1357" s="94"/>
      <c r="E1357" s="94"/>
      <c r="F1357" t="s">
        <v>2704</v>
      </c>
      <c r="G1357" t="s">
        <v>2705</v>
      </c>
      <c r="H1357" t="s">
        <v>2566</v>
      </c>
      <c r="I1357" t="s">
        <v>2574</v>
      </c>
      <c r="J1357" s="728"/>
    </row>
    <row r="1358" spans="1:10" x14ac:dyDescent="0.2">
      <c r="A1358" t="s">
        <v>2233</v>
      </c>
      <c r="B1358" t="s">
        <v>2234</v>
      </c>
      <c r="C1358" s="94"/>
      <c r="D1358" s="94"/>
      <c r="E1358" s="94"/>
      <c r="F1358" t="s">
        <v>2233</v>
      </c>
      <c r="G1358" t="s">
        <v>2234</v>
      </c>
      <c r="H1358" t="s">
        <v>1964</v>
      </c>
      <c r="I1358" t="s">
        <v>1989</v>
      </c>
      <c r="J1358" s="728"/>
    </row>
    <row r="1359" spans="1:10" x14ac:dyDescent="0.2">
      <c r="A1359" t="s">
        <v>1714</v>
      </c>
      <c r="B1359" t="s">
        <v>1715</v>
      </c>
      <c r="C1359" s="94"/>
      <c r="D1359" s="94"/>
      <c r="E1359" s="94"/>
      <c r="F1359" t="s">
        <v>1714</v>
      </c>
      <c r="G1359" t="s">
        <v>1715</v>
      </c>
      <c r="H1359" t="s">
        <v>1370</v>
      </c>
      <c r="I1359" t="s">
        <v>1381</v>
      </c>
      <c r="J1359" s="728"/>
    </row>
    <row r="1360" spans="1:10" x14ac:dyDescent="0.2">
      <c r="A1360" t="s">
        <v>1077</v>
      </c>
      <c r="B1360" t="s">
        <v>1078</v>
      </c>
      <c r="C1360" s="94"/>
      <c r="D1360" s="94"/>
      <c r="E1360" s="94"/>
      <c r="F1360" t="s">
        <v>1077</v>
      </c>
      <c r="G1360" t="s">
        <v>1078</v>
      </c>
      <c r="H1360" t="s">
        <v>95</v>
      </c>
      <c r="I1360" t="s">
        <v>318</v>
      </c>
      <c r="J1360" s="728"/>
    </row>
    <row r="1361" spans="1:10" x14ac:dyDescent="0.2">
      <c r="A1361" t="s">
        <v>1360</v>
      </c>
      <c r="B1361" t="s">
        <v>1361</v>
      </c>
      <c r="C1361" s="94"/>
      <c r="D1361" s="94"/>
      <c r="E1361" s="94"/>
      <c r="F1361" t="s">
        <v>1360</v>
      </c>
      <c r="G1361" t="s">
        <v>1361</v>
      </c>
      <c r="H1361" t="s">
        <v>1081</v>
      </c>
      <c r="I1361" t="s">
        <v>710</v>
      </c>
      <c r="J1361" s="728"/>
    </row>
    <row r="1362" spans="1:10" x14ac:dyDescent="0.2">
      <c r="A1362" t="s">
        <v>913</v>
      </c>
      <c r="B1362" t="s">
        <v>914</v>
      </c>
      <c r="C1362" s="94"/>
      <c r="D1362" s="94"/>
      <c r="E1362" s="94"/>
      <c r="F1362" t="s">
        <v>913</v>
      </c>
      <c r="G1362" t="s">
        <v>914</v>
      </c>
      <c r="H1362" t="s">
        <v>711</v>
      </c>
      <c r="I1362" t="s">
        <v>715</v>
      </c>
      <c r="J1362" s="728"/>
    </row>
    <row r="1363" spans="1:10" x14ac:dyDescent="0.2">
      <c r="A1363" t="s">
        <v>2560</v>
      </c>
      <c r="B1363" t="s">
        <v>2561</v>
      </c>
      <c r="C1363" s="94"/>
      <c r="D1363" s="94"/>
      <c r="E1363" s="94"/>
      <c r="F1363" t="s">
        <v>2560</v>
      </c>
      <c r="G1363" t="s">
        <v>2561</v>
      </c>
      <c r="H1363" t="s">
        <v>2241</v>
      </c>
      <c r="I1363" t="s">
        <v>2272</v>
      </c>
      <c r="J1363" s="728"/>
    </row>
    <row r="1364" spans="1:10" x14ac:dyDescent="0.2">
      <c r="A1364" t="s">
        <v>2237</v>
      </c>
      <c r="B1364" t="s">
        <v>2238</v>
      </c>
      <c r="C1364" s="94"/>
      <c r="D1364" s="94"/>
      <c r="E1364" s="94"/>
      <c r="F1364" t="s">
        <v>2237</v>
      </c>
      <c r="G1364" t="s">
        <v>2238</v>
      </c>
      <c r="H1364" t="s">
        <v>1964</v>
      </c>
      <c r="I1364" t="s">
        <v>708</v>
      </c>
      <c r="J1364" s="728"/>
    </row>
    <row r="1365" spans="1:10" x14ac:dyDescent="0.2">
      <c r="A1365" t="s">
        <v>3047</v>
      </c>
      <c r="B1365" t="s">
        <v>3048</v>
      </c>
      <c r="C1365" s="94"/>
      <c r="D1365" s="94"/>
      <c r="E1365" s="94"/>
      <c r="F1365" t="s">
        <v>3047</v>
      </c>
      <c r="G1365" t="s">
        <v>3048</v>
      </c>
      <c r="H1365" t="s">
        <v>1081</v>
      </c>
      <c r="I1365" t="s">
        <v>1082</v>
      </c>
      <c r="J1365" s="728"/>
    </row>
    <row r="1366" spans="1:10" x14ac:dyDescent="0.2">
      <c r="A1366" t="s">
        <v>705</v>
      </c>
      <c r="B1366" t="s">
        <v>706</v>
      </c>
      <c r="C1366" s="94"/>
      <c r="D1366" s="94"/>
      <c r="E1366" s="94"/>
      <c r="F1366" t="s">
        <v>705</v>
      </c>
      <c r="G1366" t="s">
        <v>706</v>
      </c>
      <c r="H1366" t="s">
        <v>441</v>
      </c>
      <c r="I1366" t="s">
        <v>311</v>
      </c>
      <c r="J1366" s="728"/>
    </row>
    <row r="1367" spans="1:10" x14ac:dyDescent="0.2">
      <c r="A1367" t="s">
        <v>3232</v>
      </c>
      <c r="B1367" t="s">
        <v>3233</v>
      </c>
      <c r="C1367" s="94"/>
      <c r="D1367" s="94"/>
      <c r="E1367" s="94"/>
      <c r="F1367" t="s">
        <v>3232</v>
      </c>
      <c r="G1367" t="s">
        <v>3233</v>
      </c>
      <c r="H1367" t="s">
        <v>441</v>
      </c>
      <c r="I1367" t="s">
        <v>311</v>
      </c>
      <c r="J1367" s="728"/>
    </row>
    <row r="1368" spans="1:10" x14ac:dyDescent="0.2">
      <c r="A1368" t="s">
        <v>707</v>
      </c>
      <c r="B1368" t="s">
        <v>311</v>
      </c>
      <c r="C1368" s="94"/>
      <c r="D1368" s="94"/>
      <c r="E1368" s="94"/>
      <c r="F1368" t="s">
        <v>3049</v>
      </c>
      <c r="G1368" t="s">
        <v>3050</v>
      </c>
      <c r="H1368" t="s">
        <v>441</v>
      </c>
      <c r="I1368" t="s">
        <v>311</v>
      </c>
      <c r="J1368" s="728"/>
    </row>
    <row r="1369" spans="1:10" x14ac:dyDescent="0.2">
      <c r="A1369" t="s">
        <v>2562</v>
      </c>
      <c r="B1369" t="s">
        <v>2563</v>
      </c>
      <c r="C1369" s="94"/>
      <c r="D1369" s="94"/>
      <c r="E1369" s="94"/>
      <c r="F1369" t="s">
        <v>707</v>
      </c>
      <c r="G1369" t="s">
        <v>311</v>
      </c>
      <c r="H1369" t="s">
        <v>441</v>
      </c>
      <c r="I1369" t="s">
        <v>311</v>
      </c>
      <c r="J1369" s="728"/>
    </row>
    <row r="1370" spans="1:10" x14ac:dyDescent="0.2">
      <c r="A1370" s="733"/>
      <c r="B1370" s="733"/>
      <c r="C1370" s="94"/>
      <c r="D1370" s="94"/>
      <c r="E1370" s="94"/>
      <c r="F1370" t="s">
        <v>2562</v>
      </c>
      <c r="G1370" t="s">
        <v>2563</v>
      </c>
      <c r="H1370" t="s">
        <v>2241</v>
      </c>
      <c r="I1370" t="s">
        <v>2245</v>
      </c>
      <c r="J1370" s="728"/>
    </row>
    <row r="1371" spans="1:10" x14ac:dyDescent="0.2">
      <c r="A1371" s="733"/>
      <c r="B1371" s="733"/>
      <c r="C1371" s="94"/>
      <c r="D1371" s="94"/>
      <c r="E1371" s="94"/>
      <c r="F1371" s="733" t="s">
        <v>1075</v>
      </c>
      <c r="G1371" s="733" t="s">
        <v>1076</v>
      </c>
      <c r="H1371" s="734" t="s">
        <v>95</v>
      </c>
      <c r="I1371" s="734" t="s">
        <v>436</v>
      </c>
      <c r="J1371" s="728"/>
    </row>
    <row r="1372" spans="1:10" x14ac:dyDescent="0.2">
      <c r="A1372" s="733"/>
      <c r="B1372" s="733"/>
      <c r="C1372" s="94"/>
      <c r="D1372" s="94"/>
      <c r="E1372" s="94"/>
      <c r="F1372" s="733" t="s">
        <v>2702</v>
      </c>
      <c r="G1372" s="733" t="s">
        <v>2703</v>
      </c>
      <c r="H1372" s="734" t="s">
        <v>2566</v>
      </c>
      <c r="I1372" s="734" t="s">
        <v>2574</v>
      </c>
      <c r="J1372" s="728"/>
    </row>
    <row r="1373" spans="1:10" x14ac:dyDescent="0.2">
      <c r="A1373" s="733"/>
      <c r="B1373" s="733"/>
      <c r="C1373" s="94"/>
      <c r="D1373" s="94"/>
      <c r="E1373" s="94"/>
      <c r="F1373" s="733" t="s">
        <v>2704</v>
      </c>
      <c r="G1373" s="733" t="s">
        <v>2705</v>
      </c>
      <c r="H1373" s="734" t="s">
        <v>2566</v>
      </c>
      <c r="I1373" s="734" t="s">
        <v>2574</v>
      </c>
      <c r="J1373" s="728"/>
    </row>
    <row r="1374" spans="1:10" x14ac:dyDescent="0.2">
      <c r="A1374" s="733"/>
      <c r="B1374" s="733"/>
      <c r="C1374" s="94"/>
      <c r="D1374" s="94"/>
      <c r="E1374" s="94"/>
      <c r="F1374" s="733" t="s">
        <v>2233</v>
      </c>
      <c r="G1374" s="733" t="s">
        <v>2234</v>
      </c>
      <c r="H1374" s="734" t="s">
        <v>1964</v>
      </c>
      <c r="I1374" s="734" t="s">
        <v>1989</v>
      </c>
      <c r="J1374" s="728"/>
    </row>
    <row r="1375" spans="1:10" x14ac:dyDescent="0.2">
      <c r="A1375" s="733"/>
      <c r="B1375" s="733"/>
      <c r="C1375" s="94"/>
      <c r="D1375" s="94"/>
      <c r="E1375" s="94"/>
      <c r="F1375" s="733" t="s">
        <v>1714</v>
      </c>
      <c r="G1375" s="733" t="s">
        <v>1715</v>
      </c>
      <c r="H1375" s="734" t="s">
        <v>1370</v>
      </c>
      <c r="I1375" s="734" t="s">
        <v>1381</v>
      </c>
      <c r="J1375" s="728"/>
    </row>
    <row r="1376" spans="1:10" x14ac:dyDescent="0.2">
      <c r="A1376" s="733"/>
      <c r="B1376" s="733"/>
      <c r="C1376" s="94"/>
      <c r="D1376" s="94"/>
      <c r="E1376" s="94"/>
      <c r="F1376" s="733" t="s">
        <v>1077</v>
      </c>
      <c r="G1376" s="733" t="s">
        <v>1078</v>
      </c>
      <c r="H1376" s="734" t="s">
        <v>95</v>
      </c>
      <c r="I1376" s="734" t="s">
        <v>318</v>
      </c>
      <c r="J1376" s="728"/>
    </row>
    <row r="1377" spans="1:10" x14ac:dyDescent="0.2">
      <c r="A1377" s="733"/>
      <c r="B1377" s="733"/>
      <c r="C1377" s="94"/>
      <c r="D1377" s="94"/>
      <c r="E1377" s="94"/>
      <c r="F1377" s="733" t="s">
        <v>1360</v>
      </c>
      <c r="G1377" s="733" t="s">
        <v>1361</v>
      </c>
      <c r="H1377" s="734" t="s">
        <v>1081</v>
      </c>
      <c r="I1377" s="734" t="s">
        <v>710</v>
      </c>
      <c r="J1377" s="728"/>
    </row>
    <row r="1378" spans="1:10" x14ac:dyDescent="0.2">
      <c r="A1378" s="733"/>
      <c r="B1378" s="733"/>
      <c r="C1378" s="94"/>
      <c r="D1378" s="94"/>
      <c r="E1378" s="94"/>
      <c r="F1378" s="733" t="s">
        <v>913</v>
      </c>
      <c r="G1378" s="733" t="s">
        <v>914</v>
      </c>
      <c r="H1378" s="734" t="s">
        <v>711</v>
      </c>
      <c r="I1378" s="734" t="s">
        <v>715</v>
      </c>
      <c r="J1378" s="728"/>
    </row>
    <row r="1379" spans="1:10" x14ac:dyDescent="0.2">
      <c r="A1379" s="733"/>
      <c r="B1379" s="733"/>
      <c r="C1379" s="94"/>
      <c r="D1379" s="94"/>
      <c r="E1379" s="94"/>
      <c r="F1379" s="733" t="s">
        <v>2560</v>
      </c>
      <c r="G1379" s="733" t="s">
        <v>2561</v>
      </c>
      <c r="H1379" s="734" t="s">
        <v>2241</v>
      </c>
      <c r="I1379" s="734" t="s">
        <v>2272</v>
      </c>
      <c r="J1379" s="728"/>
    </row>
    <row r="1380" spans="1:10" x14ac:dyDescent="0.2">
      <c r="A1380" s="733"/>
      <c r="B1380" s="733"/>
      <c r="C1380" s="94"/>
      <c r="D1380" s="94"/>
      <c r="E1380" s="94"/>
      <c r="F1380" s="733" t="s">
        <v>2237</v>
      </c>
      <c r="G1380" s="733" t="s">
        <v>2238</v>
      </c>
      <c r="H1380" s="734" t="s">
        <v>1964</v>
      </c>
      <c r="I1380" s="734" t="s">
        <v>708</v>
      </c>
      <c r="J1380" s="728"/>
    </row>
    <row r="1381" spans="1:10" x14ac:dyDescent="0.2">
      <c r="A1381" s="733"/>
      <c r="B1381" s="733"/>
      <c r="C1381" s="94"/>
      <c r="D1381" s="94"/>
      <c r="E1381" s="94"/>
      <c r="F1381" s="733" t="s">
        <v>3047</v>
      </c>
      <c r="G1381" s="733" t="s">
        <v>3048</v>
      </c>
      <c r="H1381" s="734" t="s">
        <v>1081</v>
      </c>
      <c r="I1381" s="734" t="s">
        <v>1082</v>
      </c>
      <c r="J1381" s="728"/>
    </row>
    <row r="1382" spans="1:10" x14ac:dyDescent="0.2">
      <c r="A1382" s="733"/>
      <c r="B1382" s="733"/>
      <c r="C1382" s="94"/>
      <c r="D1382" s="94"/>
      <c r="E1382" s="94"/>
      <c r="F1382" s="733" t="s">
        <v>705</v>
      </c>
      <c r="G1382" s="733" t="s">
        <v>706</v>
      </c>
      <c r="H1382" s="734" t="s">
        <v>441</v>
      </c>
      <c r="I1382" s="734" t="s">
        <v>311</v>
      </c>
      <c r="J1382" s="728"/>
    </row>
    <row r="1383" spans="1:10" x14ac:dyDescent="0.2">
      <c r="A1383" s="733"/>
      <c r="B1383" s="733"/>
      <c r="C1383" s="94"/>
      <c r="D1383" s="94"/>
      <c r="E1383" s="94"/>
      <c r="F1383" s="733" t="s">
        <v>3152</v>
      </c>
      <c r="G1383" s="733" t="s">
        <v>3153</v>
      </c>
      <c r="H1383" s="734" t="s">
        <v>441</v>
      </c>
      <c r="I1383" s="734" t="s">
        <v>311</v>
      </c>
      <c r="J1383" s="728"/>
    </row>
    <row r="1384" spans="1:10" x14ac:dyDescent="0.2">
      <c r="A1384" s="733"/>
      <c r="B1384" s="733"/>
      <c r="C1384" s="94"/>
      <c r="D1384" s="94"/>
      <c r="E1384" s="94"/>
      <c r="F1384" s="733" t="s">
        <v>3049</v>
      </c>
      <c r="G1384" s="733" t="s">
        <v>3050</v>
      </c>
      <c r="H1384" s="734" t="s">
        <v>441</v>
      </c>
      <c r="I1384" s="734" t="s">
        <v>311</v>
      </c>
      <c r="J1384" s="728"/>
    </row>
    <row r="1385" spans="1:10" x14ac:dyDescent="0.2">
      <c r="A1385" s="733"/>
      <c r="B1385" s="733"/>
      <c r="C1385" s="94"/>
      <c r="D1385" s="94"/>
      <c r="E1385" s="94"/>
      <c r="F1385" s="733" t="s">
        <v>3154</v>
      </c>
      <c r="G1385" s="733" t="s">
        <v>3155</v>
      </c>
      <c r="H1385" s="734" t="s">
        <v>441</v>
      </c>
      <c r="I1385" s="734" t="s">
        <v>311</v>
      </c>
      <c r="J1385" s="728"/>
    </row>
    <row r="1386" spans="1:10" x14ac:dyDescent="0.2">
      <c r="A1386" s="733"/>
      <c r="B1386" s="733"/>
      <c r="C1386" s="94"/>
      <c r="D1386" s="94"/>
      <c r="E1386" s="94"/>
      <c r="F1386" s="733" t="s">
        <v>707</v>
      </c>
      <c r="G1386" s="733" t="s">
        <v>311</v>
      </c>
      <c r="H1386" s="734" t="s">
        <v>441</v>
      </c>
      <c r="I1386" s="734" t="s">
        <v>311</v>
      </c>
      <c r="J1386" s="728"/>
    </row>
    <row r="1387" spans="1:10" x14ac:dyDescent="0.2">
      <c r="A1387" s="94"/>
      <c r="B1387" s="731"/>
      <c r="C1387" s="94"/>
      <c r="D1387" s="94"/>
      <c r="E1387" s="94"/>
      <c r="F1387" s="733" t="s">
        <v>2562</v>
      </c>
      <c r="G1387" s="733" t="s">
        <v>2563</v>
      </c>
      <c r="H1387" s="734" t="s">
        <v>2241</v>
      </c>
      <c r="I1387" s="734" t="s">
        <v>2245</v>
      </c>
      <c r="J1387" s="728"/>
    </row>
    <row r="1388" spans="1:10" x14ac:dyDescent="0.2">
      <c r="A1388" s="94"/>
      <c r="B1388" s="731"/>
      <c r="C1388" s="94"/>
      <c r="D1388" s="94"/>
      <c r="E1388" s="94"/>
      <c r="F1388" s="736"/>
      <c r="G1388" s="728"/>
      <c r="H1388" s="735"/>
      <c r="I1388" s="735"/>
      <c r="J1388" s="728"/>
    </row>
    <row r="1389" spans="1:10" x14ac:dyDescent="0.2">
      <c r="A1389" s="94"/>
      <c r="B1389" s="731"/>
      <c r="C1389" s="94"/>
      <c r="D1389" s="94"/>
      <c r="E1389" s="94"/>
      <c r="F1389" s="736"/>
      <c r="G1389" s="728"/>
      <c r="H1389" s="735"/>
      <c r="I1389" s="735"/>
      <c r="J1389" s="728"/>
    </row>
    <row r="1390" spans="1:10" x14ac:dyDescent="0.2">
      <c r="A1390" s="94"/>
      <c r="B1390" s="731"/>
      <c r="C1390" s="94"/>
      <c r="D1390" s="94"/>
      <c r="E1390" s="94"/>
      <c r="F1390" s="736"/>
      <c r="G1390" s="728"/>
      <c r="H1390" s="735"/>
      <c r="I1390" s="735"/>
      <c r="J1390" s="728"/>
    </row>
    <row r="1391" spans="1:10" x14ac:dyDescent="0.2">
      <c r="A1391" s="94"/>
      <c r="B1391" s="731"/>
      <c r="C1391" s="94"/>
      <c r="D1391" s="94"/>
      <c r="E1391" s="94"/>
      <c r="F1391" s="736"/>
      <c r="G1391" s="728"/>
      <c r="H1391" s="735"/>
      <c r="I1391" s="735"/>
      <c r="J1391" s="728"/>
    </row>
    <row r="1392" spans="1:10" x14ac:dyDescent="0.2">
      <c r="A1392" s="94"/>
      <c r="B1392" s="731"/>
      <c r="C1392" s="94"/>
      <c r="D1392" s="94"/>
      <c r="E1392" s="94"/>
      <c r="F1392" s="736"/>
      <c r="G1392" s="728"/>
      <c r="H1392" s="735"/>
      <c r="I1392" s="735"/>
      <c r="J1392" s="728"/>
    </row>
    <row r="1393" spans="1:10" x14ac:dyDescent="0.2">
      <c r="A1393" s="94"/>
      <c r="B1393" s="731"/>
      <c r="C1393" s="94"/>
      <c r="D1393" s="94"/>
      <c r="E1393" s="94"/>
      <c r="F1393" s="736"/>
      <c r="G1393" s="728"/>
      <c r="H1393" s="735"/>
      <c r="I1393" s="735"/>
      <c r="J1393" s="728"/>
    </row>
    <row r="1394" spans="1:10" x14ac:dyDescent="0.2">
      <c r="A1394" s="94"/>
      <c r="B1394" s="731"/>
      <c r="C1394" s="94"/>
      <c r="D1394" s="94"/>
      <c r="E1394" s="94"/>
      <c r="F1394" s="736"/>
      <c r="G1394" s="728"/>
      <c r="H1394" s="735"/>
      <c r="I1394" s="735"/>
      <c r="J1394" s="728"/>
    </row>
    <row r="1395" spans="1:10" x14ac:dyDescent="0.2">
      <c r="A1395" s="94"/>
      <c r="B1395" s="731"/>
      <c r="C1395" s="94"/>
      <c r="D1395" s="94"/>
      <c r="E1395" s="94"/>
      <c r="F1395" s="736"/>
      <c r="G1395" s="728"/>
      <c r="H1395" s="735"/>
      <c r="I1395" s="735"/>
      <c r="J1395" s="728"/>
    </row>
    <row r="1396" spans="1:10" x14ac:dyDescent="0.2">
      <c r="A1396" s="94"/>
      <c r="B1396" s="731"/>
      <c r="C1396" s="94"/>
      <c r="D1396" s="94"/>
      <c r="E1396" s="94"/>
      <c r="F1396" s="736"/>
      <c r="G1396" s="728"/>
      <c r="H1396" s="735"/>
      <c r="I1396" s="735"/>
      <c r="J1396" s="728"/>
    </row>
    <row r="1397" spans="1:10" x14ac:dyDescent="0.2">
      <c r="A1397" s="94"/>
      <c r="B1397" s="731"/>
      <c r="C1397" s="94"/>
      <c r="D1397" s="94"/>
      <c r="E1397" s="94"/>
      <c r="F1397" s="736"/>
      <c r="G1397" s="728"/>
      <c r="H1397" s="735"/>
      <c r="I1397" s="735"/>
      <c r="J1397" s="728"/>
    </row>
    <row r="1398" spans="1:10" x14ac:dyDescent="0.2">
      <c r="A1398" s="94"/>
      <c r="B1398" s="731"/>
      <c r="C1398" s="94"/>
      <c r="D1398" s="94"/>
      <c r="E1398" s="94"/>
      <c r="F1398" s="736"/>
      <c r="G1398" s="728"/>
      <c r="H1398" s="735"/>
      <c r="I1398" s="735"/>
      <c r="J1398" s="728"/>
    </row>
    <row r="1399" spans="1:10" x14ac:dyDescent="0.2">
      <c r="A1399" s="94"/>
      <c r="B1399" s="731"/>
      <c r="C1399" s="94"/>
      <c r="D1399" s="94"/>
      <c r="E1399" s="94"/>
    </row>
    <row r="1400" spans="1:10" x14ac:dyDescent="0.2">
      <c r="A1400" s="94"/>
      <c r="B1400" s="731"/>
      <c r="C1400" s="94"/>
      <c r="D1400" s="94"/>
      <c r="E1400" s="94"/>
    </row>
    <row r="1401" spans="1:10" x14ac:dyDescent="0.2">
      <c r="A1401" s="94"/>
      <c r="B1401" s="731"/>
      <c r="C1401" s="94"/>
      <c r="D1401" s="94"/>
      <c r="E1401" s="94"/>
    </row>
    <row r="1402" spans="1:10" x14ac:dyDescent="0.2">
      <c r="A1402" s="94"/>
      <c r="B1402" s="731"/>
      <c r="C1402" s="94"/>
      <c r="D1402" s="94"/>
      <c r="E1402" s="94"/>
    </row>
    <row r="1403" spans="1:10" x14ac:dyDescent="0.2">
      <c r="A1403" s="94"/>
      <c r="B1403" s="731"/>
      <c r="C1403" s="94"/>
      <c r="D1403" s="94"/>
      <c r="E1403" s="94"/>
    </row>
    <row r="1404" spans="1:10" x14ac:dyDescent="0.2">
      <c r="A1404" s="94"/>
      <c r="B1404" s="731"/>
      <c r="C1404" s="94"/>
      <c r="D1404" s="94"/>
      <c r="E1404" s="94"/>
    </row>
    <row r="1405" spans="1:10" x14ac:dyDescent="0.2">
      <c r="A1405" s="94"/>
      <c r="B1405" s="731"/>
      <c r="C1405" s="94"/>
      <c r="D1405" s="94"/>
      <c r="E1405" s="94"/>
    </row>
    <row r="1406" spans="1:10" x14ac:dyDescent="0.2">
      <c r="A1406" s="94"/>
      <c r="B1406" s="731"/>
      <c r="C1406" s="94"/>
      <c r="D1406" s="94"/>
      <c r="E1406" s="94"/>
    </row>
    <row r="1407" spans="1:10" x14ac:dyDescent="0.2">
      <c r="A1407" s="94"/>
      <c r="B1407" s="731"/>
      <c r="C1407" s="94"/>
      <c r="D1407" s="94"/>
      <c r="E1407" s="94"/>
    </row>
    <row r="1408" spans="1:10" x14ac:dyDescent="0.2">
      <c r="A1408" s="94"/>
      <c r="B1408" s="731"/>
      <c r="C1408" s="94"/>
      <c r="D1408" s="94"/>
      <c r="E1408" s="94"/>
    </row>
    <row r="1409" spans="1:5" x14ac:dyDescent="0.2">
      <c r="A1409" s="94"/>
      <c r="B1409" s="731"/>
      <c r="C1409" s="94"/>
      <c r="D1409" s="94"/>
      <c r="E1409" s="94"/>
    </row>
    <row r="1410" spans="1:5" x14ac:dyDescent="0.2">
      <c r="A1410" s="94"/>
      <c r="B1410" s="731"/>
      <c r="C1410" s="94"/>
      <c r="D1410" s="94"/>
      <c r="E1410" s="94"/>
    </row>
    <row r="1411" spans="1:5" x14ac:dyDescent="0.2">
      <c r="A1411" s="94"/>
      <c r="B1411" s="731"/>
      <c r="C1411" s="94"/>
      <c r="D1411" s="94"/>
      <c r="E1411" s="94"/>
    </row>
    <row r="1412" spans="1:5" x14ac:dyDescent="0.2">
      <c r="A1412" s="94"/>
      <c r="B1412" s="731"/>
      <c r="C1412" s="94"/>
      <c r="D1412" s="94"/>
      <c r="E1412" s="94"/>
    </row>
    <row r="1413" spans="1:5" x14ac:dyDescent="0.2">
      <c r="A1413" s="94"/>
      <c r="B1413" s="731"/>
      <c r="C1413" s="94"/>
      <c r="D1413" s="94"/>
      <c r="E1413" s="94"/>
    </row>
    <row r="1414" spans="1:5" x14ac:dyDescent="0.2">
      <c r="A1414" s="94"/>
      <c r="B1414" s="731"/>
      <c r="C1414" s="94"/>
      <c r="D1414" s="94"/>
      <c r="E1414" s="94"/>
    </row>
    <row r="1415" spans="1:5" x14ac:dyDescent="0.2">
      <c r="A1415" s="94"/>
      <c r="B1415" s="731"/>
      <c r="C1415" s="94"/>
      <c r="D1415" s="94"/>
      <c r="E1415" s="94"/>
    </row>
    <row r="1416" spans="1:5" x14ac:dyDescent="0.2">
      <c r="A1416" s="94"/>
      <c r="B1416" s="731"/>
      <c r="C1416" s="94"/>
      <c r="D1416" s="94"/>
      <c r="E1416" s="94"/>
    </row>
    <row r="1417" spans="1:5" x14ac:dyDescent="0.2">
      <c r="A1417" s="94"/>
      <c r="B1417" s="731"/>
      <c r="C1417" s="94"/>
      <c r="D1417" s="94"/>
      <c r="E1417" s="94"/>
    </row>
    <row r="1418" spans="1:5" x14ac:dyDescent="0.2">
      <c r="A1418" s="94"/>
      <c r="B1418" s="731"/>
      <c r="C1418" s="94"/>
      <c r="D1418" s="94"/>
      <c r="E1418" s="94"/>
    </row>
    <row r="1419" spans="1:5" x14ac:dyDescent="0.2">
      <c r="A1419" s="94"/>
      <c r="B1419" s="731"/>
      <c r="C1419" s="94"/>
      <c r="D1419" s="94"/>
      <c r="E1419" s="94"/>
    </row>
    <row r="1420" spans="1:5" x14ac:dyDescent="0.2">
      <c r="A1420" s="94"/>
      <c r="B1420" s="731"/>
      <c r="C1420" s="94"/>
      <c r="D1420" s="94"/>
      <c r="E1420" s="94"/>
    </row>
    <row r="1421" spans="1:5" x14ac:dyDescent="0.2">
      <c r="A1421" s="94"/>
      <c r="B1421" s="731"/>
      <c r="C1421" s="94"/>
      <c r="D1421" s="94"/>
      <c r="E1421" s="94"/>
    </row>
    <row r="1422" spans="1:5" x14ac:dyDescent="0.2">
      <c r="A1422" s="94"/>
      <c r="B1422" s="731"/>
      <c r="C1422" s="94"/>
      <c r="D1422" s="94"/>
      <c r="E1422" s="94"/>
    </row>
    <row r="1423" spans="1:5" x14ac:dyDescent="0.2">
      <c r="A1423" s="94"/>
      <c r="B1423" s="731"/>
      <c r="C1423" s="94"/>
      <c r="D1423" s="94"/>
      <c r="E1423" s="94"/>
    </row>
    <row r="1424" spans="1:5" x14ac:dyDescent="0.2">
      <c r="A1424" s="94"/>
      <c r="B1424" s="731"/>
      <c r="C1424" s="94"/>
      <c r="D1424" s="94"/>
      <c r="E1424" s="94"/>
    </row>
    <row r="1425" spans="1:5" x14ac:dyDescent="0.2">
      <c r="A1425" s="94"/>
      <c r="B1425" s="731"/>
      <c r="C1425" s="94"/>
      <c r="D1425" s="94"/>
      <c r="E1425" s="94"/>
    </row>
    <row r="1426" spans="1:5" x14ac:dyDescent="0.2">
      <c r="A1426" s="94"/>
      <c r="B1426" s="731"/>
      <c r="C1426" s="94"/>
      <c r="D1426" s="94"/>
      <c r="E1426" s="94"/>
    </row>
    <row r="1427" spans="1:5" x14ac:dyDescent="0.2">
      <c r="A1427" s="94"/>
      <c r="B1427" s="731"/>
      <c r="C1427" s="94"/>
      <c r="D1427" s="94"/>
      <c r="E1427" s="94"/>
    </row>
    <row r="1428" spans="1:5" x14ac:dyDescent="0.2">
      <c r="A1428" s="94"/>
      <c r="B1428" s="731"/>
      <c r="C1428" s="94"/>
      <c r="D1428" s="94"/>
      <c r="E1428" s="94"/>
    </row>
    <row r="1429" spans="1:5" x14ac:dyDescent="0.2">
      <c r="A1429" s="94"/>
      <c r="B1429" s="731"/>
      <c r="C1429" s="94"/>
      <c r="D1429" s="94"/>
      <c r="E1429" s="94"/>
    </row>
    <row r="1430" spans="1:5" x14ac:dyDescent="0.2">
      <c r="A1430" s="94"/>
      <c r="B1430" s="731"/>
      <c r="C1430" s="94"/>
      <c r="D1430" s="94"/>
      <c r="E1430" s="94"/>
    </row>
    <row r="1431" spans="1:5" x14ac:dyDescent="0.2">
      <c r="A1431" s="94"/>
      <c r="B1431" s="731"/>
      <c r="C1431" s="94"/>
      <c r="D1431" s="94"/>
      <c r="E1431" s="94"/>
    </row>
    <row r="1432" spans="1:5" x14ac:dyDescent="0.2">
      <c r="A1432" s="94"/>
      <c r="B1432" s="731"/>
      <c r="C1432" s="94"/>
      <c r="D1432" s="94"/>
      <c r="E1432" s="94"/>
    </row>
    <row r="1433" spans="1:5" x14ac:dyDescent="0.2">
      <c r="A1433" s="94"/>
      <c r="B1433" s="731"/>
      <c r="C1433" s="94"/>
      <c r="D1433" s="94"/>
      <c r="E1433" s="94"/>
    </row>
    <row r="1434" spans="1:5" x14ac:dyDescent="0.2">
      <c r="A1434" s="94"/>
      <c r="B1434" s="731"/>
      <c r="C1434" s="94"/>
      <c r="D1434" s="94"/>
      <c r="E1434" s="94"/>
    </row>
    <row r="1435" spans="1:5" x14ac:dyDescent="0.2">
      <c r="A1435" s="94"/>
      <c r="B1435" s="731"/>
      <c r="C1435" s="94"/>
      <c r="D1435" s="94"/>
      <c r="E1435" s="94"/>
    </row>
    <row r="1436" spans="1:5" x14ac:dyDescent="0.2">
      <c r="A1436" s="94"/>
      <c r="B1436" s="731"/>
      <c r="C1436" s="94"/>
      <c r="D1436" s="94"/>
      <c r="E1436" s="94"/>
    </row>
    <row r="1437" spans="1:5" x14ac:dyDescent="0.2">
      <c r="A1437" s="94"/>
      <c r="B1437" s="731"/>
      <c r="C1437" s="94"/>
      <c r="D1437" s="94"/>
      <c r="E1437" s="94"/>
    </row>
    <row r="1438" spans="1:5" x14ac:dyDescent="0.2">
      <c r="A1438" s="94"/>
      <c r="B1438" s="731"/>
      <c r="C1438" s="94"/>
      <c r="D1438" s="94"/>
      <c r="E1438" s="94"/>
    </row>
    <row r="1439" spans="1:5" x14ac:dyDescent="0.2">
      <c r="A1439" s="94"/>
      <c r="B1439" s="731"/>
      <c r="C1439" s="94"/>
      <c r="D1439" s="94"/>
      <c r="E1439" s="94"/>
    </row>
    <row r="1440" spans="1:5" x14ac:dyDescent="0.2">
      <c r="A1440" s="94"/>
      <c r="B1440" s="731"/>
      <c r="C1440" s="94"/>
      <c r="D1440" s="94"/>
      <c r="E1440" s="94"/>
    </row>
    <row r="1441" spans="1:5" x14ac:dyDescent="0.2">
      <c r="A1441" s="94"/>
      <c r="B1441" s="731"/>
      <c r="C1441" s="94"/>
      <c r="D1441" s="94"/>
      <c r="E1441" s="94"/>
    </row>
    <row r="1442" spans="1:5" x14ac:dyDescent="0.2">
      <c r="A1442" s="94"/>
      <c r="B1442" s="731"/>
      <c r="C1442" s="94"/>
      <c r="D1442" s="94"/>
      <c r="E1442" s="94"/>
    </row>
    <row r="1443" spans="1:5" x14ac:dyDescent="0.2">
      <c r="A1443" s="94"/>
      <c r="B1443" s="731"/>
      <c r="C1443" s="94"/>
      <c r="D1443" s="94"/>
      <c r="E1443" s="94"/>
    </row>
    <row r="1444" spans="1:5" x14ac:dyDescent="0.2">
      <c r="A1444" s="94"/>
      <c r="B1444" s="731"/>
      <c r="C1444" s="94"/>
      <c r="D1444" s="94"/>
      <c r="E1444" s="94"/>
    </row>
    <row r="1445" spans="1:5" x14ac:dyDescent="0.2">
      <c r="A1445" s="94"/>
      <c r="B1445" s="731"/>
      <c r="C1445" s="94"/>
      <c r="D1445" s="94"/>
      <c r="E1445" s="94"/>
    </row>
    <row r="1446" spans="1:5" x14ac:dyDescent="0.2">
      <c r="A1446" s="94"/>
      <c r="B1446" s="731"/>
      <c r="C1446" s="94"/>
      <c r="D1446" s="94"/>
      <c r="E1446" s="94"/>
    </row>
    <row r="1447" spans="1:5" x14ac:dyDescent="0.2">
      <c r="A1447" s="94"/>
      <c r="B1447" s="731"/>
      <c r="C1447" s="94"/>
      <c r="D1447" s="94"/>
      <c r="E1447" s="94"/>
    </row>
    <row r="1448" spans="1:5" x14ac:dyDescent="0.2">
      <c r="A1448" s="94"/>
      <c r="B1448" s="731"/>
      <c r="C1448" s="94"/>
      <c r="D1448" s="94"/>
      <c r="E1448" s="94"/>
    </row>
    <row r="1449" spans="1:5" x14ac:dyDescent="0.2">
      <c r="A1449" s="94"/>
      <c r="B1449" s="731"/>
      <c r="C1449" s="94"/>
      <c r="D1449" s="94"/>
      <c r="E1449" s="94"/>
    </row>
    <row r="1450" spans="1:5" x14ac:dyDescent="0.2">
      <c r="A1450" s="94"/>
      <c r="B1450" s="731"/>
      <c r="C1450" s="94"/>
      <c r="D1450" s="94"/>
      <c r="E1450" s="94"/>
    </row>
    <row r="1451" spans="1:5" x14ac:dyDescent="0.2">
      <c r="A1451" s="94"/>
      <c r="B1451" s="731"/>
      <c r="C1451" s="94"/>
      <c r="D1451" s="94"/>
      <c r="E1451" s="94"/>
    </row>
    <row r="1452" spans="1:5" x14ac:dyDescent="0.2">
      <c r="A1452" s="94"/>
      <c r="B1452" s="731"/>
      <c r="C1452" s="94"/>
      <c r="D1452" s="94"/>
      <c r="E1452" s="94"/>
    </row>
    <row r="1453" spans="1:5" x14ac:dyDescent="0.2">
      <c r="A1453" s="94"/>
      <c r="B1453" s="731"/>
      <c r="C1453" s="94"/>
      <c r="D1453" s="94"/>
      <c r="E1453" s="94"/>
    </row>
    <row r="1454" spans="1:5" x14ac:dyDescent="0.2">
      <c r="A1454" s="94"/>
      <c r="B1454" s="731"/>
      <c r="C1454" s="94"/>
      <c r="D1454" s="94"/>
      <c r="E1454" s="94"/>
    </row>
    <row r="1455" spans="1:5" x14ac:dyDescent="0.2">
      <c r="A1455" s="94"/>
      <c r="B1455" s="731"/>
      <c r="C1455" s="94"/>
      <c r="D1455" s="94"/>
      <c r="E1455" s="94"/>
    </row>
    <row r="1456" spans="1:5" x14ac:dyDescent="0.2">
      <c r="A1456" s="94"/>
      <c r="B1456" s="731"/>
      <c r="C1456" s="94"/>
      <c r="D1456" s="94"/>
      <c r="E1456" s="94"/>
    </row>
    <row r="1457" spans="1:5" x14ac:dyDescent="0.2">
      <c r="A1457" s="94"/>
      <c r="B1457" s="731"/>
      <c r="C1457" s="94"/>
      <c r="D1457" s="94"/>
      <c r="E1457" s="94"/>
    </row>
    <row r="1458" spans="1:5" x14ac:dyDescent="0.2">
      <c r="A1458" s="94"/>
      <c r="B1458" s="731"/>
      <c r="C1458" s="94"/>
      <c r="D1458" s="94"/>
      <c r="E1458" s="94"/>
    </row>
    <row r="1459" spans="1:5" x14ac:dyDescent="0.2">
      <c r="A1459" s="94"/>
      <c r="B1459" s="731"/>
      <c r="C1459" s="94"/>
      <c r="D1459" s="94"/>
      <c r="E1459" s="94"/>
    </row>
    <row r="1460" spans="1:5" x14ac:dyDescent="0.2">
      <c r="A1460" s="94"/>
      <c r="B1460" s="731"/>
      <c r="C1460" s="94"/>
      <c r="D1460" s="94"/>
      <c r="E1460" s="94"/>
    </row>
    <row r="1461" spans="1:5" x14ac:dyDescent="0.2">
      <c r="A1461" s="94"/>
      <c r="B1461" s="731"/>
      <c r="C1461" s="94"/>
      <c r="D1461" s="94"/>
      <c r="E1461" s="94"/>
    </row>
    <row r="1462" spans="1:5" x14ac:dyDescent="0.2">
      <c r="A1462" s="94"/>
      <c r="B1462" s="731"/>
      <c r="C1462" s="94"/>
      <c r="D1462" s="94"/>
      <c r="E1462" s="94"/>
    </row>
    <row r="1463" spans="1:5" x14ac:dyDescent="0.2">
      <c r="A1463" s="94"/>
      <c r="B1463" s="731"/>
      <c r="C1463" s="94"/>
      <c r="D1463" s="94"/>
      <c r="E1463" s="94"/>
    </row>
    <row r="1464" spans="1:5" x14ac:dyDescent="0.2">
      <c r="A1464" s="94"/>
      <c r="B1464" s="731"/>
      <c r="C1464" s="94"/>
      <c r="D1464" s="94"/>
      <c r="E1464" s="94"/>
    </row>
    <row r="1465" spans="1:5" x14ac:dyDescent="0.2">
      <c r="A1465" s="94"/>
      <c r="B1465" s="731"/>
      <c r="C1465" s="94"/>
      <c r="D1465" s="94"/>
      <c r="E1465" s="94"/>
    </row>
    <row r="1466" spans="1:5" x14ac:dyDescent="0.2">
      <c r="A1466" s="94"/>
      <c r="B1466" s="731"/>
      <c r="C1466" s="94"/>
      <c r="D1466" s="94"/>
      <c r="E1466" s="94"/>
    </row>
    <row r="1467" spans="1:5" x14ac:dyDescent="0.2">
      <c r="A1467" s="94"/>
      <c r="B1467" s="731"/>
      <c r="C1467" s="94"/>
      <c r="D1467" s="94"/>
      <c r="E1467" s="94"/>
    </row>
    <row r="1468" spans="1:5" x14ac:dyDescent="0.2">
      <c r="A1468" s="94"/>
      <c r="B1468" s="731"/>
      <c r="C1468" s="94"/>
      <c r="D1468" s="94"/>
      <c r="E1468" s="94"/>
    </row>
    <row r="1469" spans="1:5" x14ac:dyDescent="0.2">
      <c r="A1469" s="94"/>
      <c r="B1469" s="731"/>
      <c r="C1469" s="94"/>
      <c r="D1469" s="94"/>
      <c r="E1469" s="94"/>
    </row>
    <row r="1470" spans="1:5" x14ac:dyDescent="0.2">
      <c r="A1470" s="94"/>
      <c r="B1470" s="731"/>
      <c r="C1470" s="94"/>
      <c r="D1470" s="94"/>
      <c r="E1470" s="94"/>
    </row>
    <row r="1471" spans="1:5" x14ac:dyDescent="0.2">
      <c r="A1471" s="94"/>
      <c r="B1471" s="731"/>
      <c r="C1471" s="94"/>
      <c r="D1471" s="94"/>
      <c r="E1471" s="94"/>
    </row>
    <row r="1472" spans="1:5" x14ac:dyDescent="0.2">
      <c r="A1472" s="94"/>
      <c r="B1472" s="731"/>
      <c r="C1472" s="94"/>
      <c r="D1472" s="94"/>
      <c r="E1472" s="94"/>
    </row>
    <row r="1473" spans="1:5" x14ac:dyDescent="0.2">
      <c r="A1473" s="94"/>
      <c r="B1473" s="731"/>
      <c r="C1473" s="94"/>
      <c r="D1473" s="94"/>
      <c r="E1473" s="94"/>
    </row>
    <row r="1474" spans="1:5" x14ac:dyDescent="0.2">
      <c r="A1474" s="94"/>
      <c r="B1474" s="731"/>
      <c r="C1474" s="94"/>
      <c r="D1474" s="94"/>
      <c r="E1474" s="94"/>
    </row>
    <row r="1475" spans="1:5" x14ac:dyDescent="0.2">
      <c r="A1475" s="94"/>
      <c r="B1475" s="731"/>
      <c r="C1475" s="94"/>
      <c r="D1475" s="94"/>
      <c r="E1475" s="94"/>
    </row>
    <row r="1476" spans="1:5" x14ac:dyDescent="0.2">
      <c r="A1476" s="94"/>
      <c r="B1476" s="731"/>
      <c r="C1476" s="94"/>
      <c r="D1476" s="94"/>
      <c r="E1476" s="94"/>
    </row>
    <row r="1477" spans="1:5" x14ac:dyDescent="0.2">
      <c r="A1477" s="94"/>
      <c r="B1477" s="731"/>
      <c r="C1477" s="94"/>
      <c r="D1477" s="94"/>
      <c r="E1477" s="94"/>
    </row>
    <row r="1478" spans="1:5" x14ac:dyDescent="0.2">
      <c r="A1478" s="94"/>
      <c r="B1478" s="731"/>
      <c r="C1478" s="94"/>
      <c r="D1478" s="94"/>
      <c r="E1478" s="94"/>
    </row>
    <row r="1479" spans="1:5" x14ac:dyDescent="0.2">
      <c r="A1479" s="94"/>
      <c r="B1479" s="731"/>
      <c r="C1479" s="94"/>
      <c r="D1479" s="94"/>
      <c r="E1479" s="94"/>
    </row>
    <row r="1480" spans="1:5" x14ac:dyDescent="0.2">
      <c r="A1480" s="94"/>
      <c r="B1480" s="731"/>
      <c r="C1480" s="94"/>
      <c r="D1480" s="94"/>
      <c r="E1480" s="94"/>
    </row>
    <row r="1481" spans="1:5" x14ac:dyDescent="0.2">
      <c r="A1481" s="94"/>
      <c r="B1481" s="731"/>
      <c r="C1481" s="94"/>
      <c r="D1481" s="94"/>
      <c r="E1481" s="94"/>
    </row>
    <row r="1482" spans="1:5" x14ac:dyDescent="0.2">
      <c r="A1482" s="94"/>
      <c r="B1482" s="731"/>
      <c r="C1482" s="94"/>
      <c r="D1482" s="94"/>
      <c r="E1482" s="94"/>
    </row>
    <row r="1483" spans="1:5" x14ac:dyDescent="0.2">
      <c r="A1483" s="94"/>
      <c r="B1483" s="731"/>
      <c r="C1483" s="94"/>
      <c r="D1483" s="94"/>
      <c r="E1483" s="94"/>
    </row>
    <row r="1484" spans="1:5" x14ac:dyDescent="0.2">
      <c r="A1484" s="94"/>
      <c r="B1484" s="731"/>
      <c r="C1484" s="94"/>
      <c r="D1484" s="94"/>
      <c r="E1484" s="94"/>
    </row>
    <row r="1485" spans="1:5" x14ac:dyDescent="0.2">
      <c r="A1485" s="94"/>
      <c r="B1485" s="731"/>
      <c r="C1485" s="94"/>
      <c r="D1485" s="94"/>
      <c r="E1485" s="94"/>
    </row>
    <row r="1486" spans="1:5" x14ac:dyDescent="0.2">
      <c r="A1486" s="94"/>
      <c r="B1486" s="731"/>
      <c r="C1486" s="94"/>
      <c r="D1486" s="94"/>
      <c r="E1486" s="94"/>
    </row>
    <row r="1487" spans="1:5" x14ac:dyDescent="0.2">
      <c r="A1487" s="94"/>
      <c r="B1487" s="731"/>
      <c r="C1487" s="94"/>
      <c r="D1487" s="94"/>
      <c r="E1487" s="94"/>
    </row>
    <row r="1488" spans="1:5" x14ac:dyDescent="0.2">
      <c r="A1488" s="94"/>
      <c r="B1488" s="731"/>
      <c r="C1488" s="94"/>
      <c r="D1488" s="94"/>
      <c r="E1488" s="94"/>
    </row>
    <row r="1489" spans="1:5" x14ac:dyDescent="0.2">
      <c r="A1489" s="94"/>
      <c r="B1489" s="731"/>
      <c r="C1489" s="94"/>
      <c r="D1489" s="94"/>
      <c r="E1489" s="94"/>
    </row>
    <row r="1490" spans="1:5" x14ac:dyDescent="0.2">
      <c r="A1490" s="94"/>
      <c r="B1490" s="731"/>
      <c r="C1490" s="94"/>
      <c r="D1490" s="94"/>
      <c r="E1490" s="94"/>
    </row>
    <row r="1491" spans="1:5" x14ac:dyDescent="0.2">
      <c r="A1491" s="94"/>
      <c r="B1491" s="731"/>
      <c r="C1491" s="94"/>
      <c r="D1491" s="94"/>
      <c r="E1491" s="94"/>
    </row>
    <row r="1492" spans="1:5" x14ac:dyDescent="0.2">
      <c r="A1492" s="94"/>
      <c r="B1492" s="731"/>
      <c r="C1492" s="94"/>
      <c r="D1492" s="94"/>
      <c r="E1492" s="94"/>
    </row>
    <row r="1493" spans="1:5" x14ac:dyDescent="0.2">
      <c r="A1493" s="94"/>
      <c r="B1493" s="731"/>
      <c r="C1493" s="94"/>
      <c r="D1493" s="94"/>
      <c r="E1493" s="94"/>
    </row>
    <row r="1494" spans="1:5" x14ac:dyDescent="0.2">
      <c r="A1494" s="94"/>
      <c r="B1494" s="731"/>
      <c r="C1494" s="94"/>
      <c r="D1494" s="94"/>
      <c r="E1494" s="94"/>
    </row>
    <row r="1495" spans="1:5" x14ac:dyDescent="0.2">
      <c r="A1495" s="94"/>
      <c r="B1495" s="731"/>
      <c r="C1495" s="94"/>
      <c r="D1495" s="94"/>
      <c r="E1495" s="94"/>
    </row>
    <row r="1496" spans="1:5" x14ac:dyDescent="0.2">
      <c r="A1496" s="94"/>
      <c r="B1496" s="731"/>
      <c r="C1496" s="94"/>
      <c r="D1496" s="94"/>
      <c r="E1496" s="94"/>
    </row>
    <row r="1497" spans="1:5" x14ac:dyDescent="0.2">
      <c r="A1497" s="94"/>
      <c r="B1497" s="731"/>
      <c r="C1497" s="94"/>
      <c r="D1497" s="94"/>
      <c r="E1497" s="94"/>
    </row>
    <row r="1498" spans="1:5" x14ac:dyDescent="0.2">
      <c r="A1498" s="94"/>
      <c r="B1498" s="731"/>
      <c r="C1498" s="94"/>
      <c r="D1498" s="94"/>
      <c r="E1498" s="94"/>
    </row>
    <row r="1499" spans="1:5" x14ac:dyDescent="0.2">
      <c r="A1499" s="94"/>
      <c r="B1499" s="731"/>
      <c r="C1499" s="94"/>
      <c r="D1499" s="94"/>
      <c r="E1499" s="94"/>
    </row>
    <row r="1500" spans="1:5" x14ac:dyDescent="0.2">
      <c r="A1500" s="94"/>
      <c r="B1500" s="731"/>
      <c r="C1500" s="94"/>
      <c r="D1500" s="94"/>
      <c r="E1500" s="94"/>
    </row>
    <row r="1501" spans="1:5" x14ac:dyDescent="0.2">
      <c r="A1501" s="94"/>
      <c r="B1501" s="731"/>
      <c r="C1501" s="94"/>
      <c r="D1501" s="94"/>
      <c r="E1501" s="94"/>
    </row>
    <row r="1502" spans="1:5" x14ac:dyDescent="0.2">
      <c r="A1502" s="94"/>
      <c r="B1502" s="731"/>
      <c r="C1502" s="94"/>
      <c r="D1502" s="94"/>
      <c r="E1502" s="94"/>
    </row>
    <row r="1503" spans="1:5" x14ac:dyDescent="0.2">
      <c r="A1503" s="94"/>
      <c r="B1503" s="731"/>
      <c r="C1503" s="94"/>
      <c r="D1503" s="94"/>
      <c r="E1503" s="94"/>
    </row>
    <row r="1504" spans="1:5" x14ac:dyDescent="0.2">
      <c r="A1504" s="94"/>
      <c r="B1504" s="731"/>
      <c r="C1504" s="94"/>
      <c r="D1504" s="94"/>
      <c r="E1504" s="94"/>
    </row>
    <row r="1505" spans="1:5" x14ac:dyDescent="0.2">
      <c r="A1505" s="94"/>
      <c r="B1505" s="731"/>
      <c r="C1505" s="94"/>
      <c r="D1505" s="94"/>
      <c r="E1505" s="94"/>
    </row>
    <row r="1506" spans="1:5" x14ac:dyDescent="0.2">
      <c r="A1506" s="94"/>
      <c r="B1506" s="731"/>
      <c r="C1506" s="94"/>
      <c r="D1506" s="94"/>
      <c r="E1506" s="94"/>
    </row>
    <row r="1507" spans="1:5" x14ac:dyDescent="0.2">
      <c r="A1507" s="94"/>
      <c r="B1507" s="731"/>
      <c r="C1507" s="94"/>
      <c r="D1507" s="94"/>
      <c r="E1507" s="94"/>
    </row>
    <row r="1508" spans="1:5" x14ac:dyDescent="0.2">
      <c r="A1508" s="94"/>
      <c r="B1508" s="731"/>
      <c r="C1508" s="94"/>
      <c r="D1508" s="94"/>
      <c r="E1508" s="94"/>
    </row>
    <row r="1509" spans="1:5" x14ac:dyDescent="0.2">
      <c r="A1509" s="94"/>
      <c r="B1509" s="731"/>
      <c r="C1509" s="94"/>
      <c r="D1509" s="94"/>
      <c r="E1509" s="94"/>
    </row>
    <row r="1510" spans="1:5" x14ac:dyDescent="0.2">
      <c r="A1510" s="94"/>
      <c r="B1510" s="731"/>
      <c r="C1510" s="94"/>
      <c r="D1510" s="94"/>
      <c r="E1510" s="94"/>
    </row>
    <row r="1511" spans="1:5" x14ac:dyDescent="0.2">
      <c r="A1511" s="94"/>
      <c r="B1511" s="731"/>
      <c r="C1511" s="94"/>
      <c r="D1511" s="94"/>
      <c r="E1511" s="94"/>
    </row>
    <row r="1512" spans="1:5" x14ac:dyDescent="0.2">
      <c r="A1512" s="94"/>
      <c r="B1512" s="731"/>
      <c r="C1512" s="94"/>
      <c r="D1512" s="94"/>
      <c r="E1512" s="94"/>
    </row>
    <row r="1513" spans="1:5" x14ac:dyDescent="0.2">
      <c r="A1513" s="94"/>
      <c r="B1513" s="731"/>
      <c r="C1513" s="94"/>
      <c r="D1513" s="94"/>
      <c r="E1513" s="94"/>
    </row>
    <row r="1514" spans="1:5" x14ac:dyDescent="0.2">
      <c r="A1514" s="94"/>
      <c r="B1514" s="731"/>
      <c r="C1514" s="94"/>
      <c r="D1514" s="94"/>
      <c r="E1514" s="94"/>
    </row>
    <row r="1515" spans="1:5" x14ac:dyDescent="0.2">
      <c r="A1515" s="94"/>
      <c r="B1515" s="731"/>
      <c r="C1515" s="94"/>
      <c r="D1515" s="94"/>
      <c r="E1515" s="94"/>
    </row>
    <row r="1516" spans="1:5" x14ac:dyDescent="0.2">
      <c r="A1516" s="94"/>
      <c r="B1516" s="731"/>
      <c r="C1516" s="94"/>
      <c r="D1516" s="94"/>
      <c r="E1516" s="94"/>
    </row>
    <row r="1517" spans="1:5" x14ac:dyDescent="0.2">
      <c r="A1517" s="94"/>
      <c r="B1517" s="731"/>
      <c r="C1517" s="94"/>
      <c r="D1517" s="94"/>
      <c r="E1517" s="94"/>
    </row>
    <row r="1518" spans="1:5" x14ac:dyDescent="0.2">
      <c r="A1518" s="94"/>
      <c r="B1518" s="731"/>
      <c r="C1518" s="94"/>
      <c r="D1518" s="94"/>
      <c r="E1518" s="94"/>
    </row>
    <row r="1519" spans="1:5" x14ac:dyDescent="0.2">
      <c r="A1519" s="94"/>
      <c r="B1519" s="731"/>
      <c r="C1519" s="94"/>
      <c r="D1519" s="94"/>
      <c r="E1519" s="94"/>
    </row>
    <row r="1520" spans="1:5" x14ac:dyDescent="0.2">
      <c r="A1520" s="94"/>
      <c r="B1520" s="731"/>
      <c r="C1520" s="94"/>
      <c r="D1520" s="94"/>
      <c r="E1520" s="94"/>
    </row>
    <row r="1521" spans="1:5" x14ac:dyDescent="0.2">
      <c r="A1521" s="94"/>
      <c r="B1521" s="731"/>
      <c r="C1521" s="94"/>
      <c r="D1521" s="94"/>
      <c r="E1521" s="94"/>
    </row>
    <row r="1522" spans="1:5" x14ac:dyDescent="0.2">
      <c r="A1522" s="94"/>
      <c r="B1522" s="731"/>
      <c r="C1522" s="94"/>
      <c r="D1522" s="94"/>
      <c r="E1522" s="94"/>
    </row>
    <row r="1523" spans="1:5" x14ac:dyDescent="0.2">
      <c r="A1523" s="94"/>
      <c r="B1523" s="731"/>
      <c r="C1523" s="94"/>
      <c r="D1523" s="94"/>
      <c r="E1523" s="94"/>
    </row>
    <row r="1524" spans="1:5" x14ac:dyDescent="0.2">
      <c r="A1524" s="94"/>
      <c r="B1524" s="731"/>
      <c r="C1524" s="94"/>
      <c r="D1524" s="94"/>
      <c r="E1524" s="94"/>
    </row>
    <row r="1525" spans="1:5" x14ac:dyDescent="0.2">
      <c r="A1525" s="94"/>
      <c r="B1525" s="731"/>
      <c r="C1525" s="94"/>
      <c r="D1525" s="94"/>
      <c r="E1525" s="94"/>
    </row>
    <row r="1526" spans="1:5" x14ac:dyDescent="0.2">
      <c r="A1526" s="94"/>
      <c r="B1526" s="731"/>
      <c r="C1526" s="94"/>
      <c r="D1526" s="94"/>
      <c r="E1526" s="94"/>
    </row>
    <row r="1527" spans="1:5" x14ac:dyDescent="0.2">
      <c r="A1527" s="94"/>
      <c r="B1527" s="731"/>
      <c r="C1527" s="94"/>
      <c r="D1527" s="94"/>
      <c r="E1527" s="94"/>
    </row>
    <row r="1528" spans="1:5" x14ac:dyDescent="0.2">
      <c r="A1528" s="94"/>
      <c r="B1528" s="731"/>
      <c r="C1528" s="94"/>
      <c r="D1528" s="94"/>
      <c r="E1528" s="94"/>
    </row>
    <row r="1529" spans="1:5" x14ac:dyDescent="0.2">
      <c r="A1529" s="94"/>
      <c r="B1529" s="731"/>
      <c r="C1529" s="94"/>
      <c r="D1529" s="94"/>
      <c r="E1529" s="94"/>
    </row>
    <row r="1530" spans="1:5" x14ac:dyDescent="0.2">
      <c r="A1530" s="94"/>
      <c r="B1530" s="731"/>
      <c r="C1530" s="94"/>
      <c r="D1530" s="94"/>
      <c r="E1530" s="94"/>
    </row>
    <row r="1531" spans="1:5" x14ac:dyDescent="0.2">
      <c r="A1531" s="94"/>
      <c r="B1531" s="731"/>
      <c r="C1531" s="94"/>
      <c r="D1531" s="94"/>
      <c r="E1531" s="94"/>
    </row>
    <row r="1532" spans="1:5" x14ac:dyDescent="0.2">
      <c r="A1532" s="94"/>
      <c r="B1532" s="731"/>
      <c r="C1532" s="94"/>
      <c r="D1532" s="94"/>
      <c r="E1532" s="94"/>
    </row>
    <row r="1533" spans="1:5" x14ac:dyDescent="0.2">
      <c r="A1533" s="94"/>
      <c r="B1533" s="731"/>
      <c r="C1533" s="94"/>
      <c r="D1533" s="94"/>
      <c r="E1533" s="94"/>
    </row>
    <row r="1534" spans="1:5" x14ac:dyDescent="0.2">
      <c r="A1534" s="94"/>
      <c r="B1534" s="731"/>
      <c r="C1534" s="94"/>
      <c r="D1534" s="94"/>
      <c r="E1534" s="94"/>
    </row>
    <row r="1535" spans="1:5" x14ac:dyDescent="0.2">
      <c r="A1535" s="94"/>
      <c r="B1535" s="731"/>
      <c r="C1535" s="94"/>
      <c r="D1535" s="94"/>
      <c r="E1535" s="94"/>
    </row>
    <row r="1536" spans="1:5" x14ac:dyDescent="0.2">
      <c r="A1536" s="94"/>
      <c r="B1536" s="731"/>
      <c r="C1536" s="94"/>
      <c r="D1536" s="94"/>
      <c r="E1536" s="94"/>
    </row>
    <row r="1537" spans="1:5" x14ac:dyDescent="0.2">
      <c r="A1537" s="94"/>
      <c r="B1537" s="731"/>
      <c r="C1537" s="94"/>
      <c r="D1537" s="94"/>
      <c r="E1537" s="94"/>
    </row>
    <row r="1538" spans="1:5" x14ac:dyDescent="0.2">
      <c r="A1538" s="94"/>
      <c r="B1538" s="731"/>
      <c r="C1538" s="94"/>
      <c r="D1538" s="94"/>
      <c r="E1538" s="94"/>
    </row>
    <row r="1539" spans="1:5" x14ac:dyDescent="0.2">
      <c r="A1539" s="94"/>
      <c r="B1539" s="731"/>
      <c r="C1539" s="94"/>
      <c r="D1539" s="94"/>
      <c r="E1539" s="94"/>
    </row>
    <row r="1540" spans="1:5" x14ac:dyDescent="0.2">
      <c r="A1540" s="94"/>
      <c r="B1540" s="731"/>
      <c r="C1540" s="94"/>
      <c r="D1540" s="94"/>
      <c r="E1540" s="94"/>
    </row>
    <row r="1541" spans="1:5" x14ac:dyDescent="0.2">
      <c r="A1541" s="94"/>
      <c r="B1541" s="731"/>
      <c r="C1541" s="94"/>
      <c r="D1541" s="94"/>
      <c r="E1541" s="94"/>
    </row>
    <row r="1542" spans="1:5" x14ac:dyDescent="0.2">
      <c r="A1542" s="94"/>
      <c r="B1542" s="731"/>
      <c r="C1542" s="94"/>
      <c r="D1542" s="94"/>
      <c r="E1542" s="94"/>
    </row>
    <row r="1543" spans="1:5" x14ac:dyDescent="0.2">
      <c r="A1543" s="94"/>
      <c r="B1543" s="731"/>
      <c r="C1543" s="94"/>
      <c r="D1543" s="94"/>
      <c r="E1543" s="94"/>
    </row>
    <row r="1544" spans="1:5" x14ac:dyDescent="0.2">
      <c r="A1544" s="94"/>
      <c r="B1544" s="731"/>
      <c r="C1544" s="94"/>
      <c r="D1544" s="94"/>
      <c r="E1544" s="94"/>
    </row>
    <row r="1545" spans="1:5" x14ac:dyDescent="0.2">
      <c r="A1545" s="94"/>
      <c r="B1545" s="731"/>
      <c r="C1545" s="94"/>
      <c r="D1545" s="94"/>
      <c r="E1545" s="94"/>
    </row>
    <row r="1546" spans="1:5" x14ac:dyDescent="0.2">
      <c r="A1546" s="94"/>
      <c r="B1546" s="731"/>
      <c r="C1546" s="94"/>
      <c r="D1546" s="94"/>
      <c r="E1546" s="94"/>
    </row>
    <row r="1547" spans="1:5" x14ac:dyDescent="0.2">
      <c r="A1547" s="94"/>
      <c r="B1547" s="731"/>
      <c r="C1547" s="94"/>
      <c r="D1547" s="94"/>
      <c r="E1547" s="94"/>
    </row>
    <row r="1548" spans="1:5" x14ac:dyDescent="0.2">
      <c r="A1548" s="94"/>
      <c r="B1548" s="731"/>
      <c r="C1548" s="94"/>
      <c r="D1548" s="94"/>
      <c r="E1548" s="94"/>
    </row>
    <row r="1549" spans="1:5" x14ac:dyDescent="0.2">
      <c r="A1549" s="94"/>
      <c r="B1549" s="731"/>
      <c r="C1549" s="94"/>
      <c r="D1549" s="94"/>
      <c r="E1549" s="94"/>
    </row>
    <row r="1550" spans="1:5" x14ac:dyDescent="0.2">
      <c r="A1550" s="94"/>
      <c r="B1550" s="731"/>
      <c r="C1550" s="94"/>
      <c r="D1550" s="94"/>
      <c r="E1550" s="94"/>
    </row>
    <row r="1551" spans="1:5" x14ac:dyDescent="0.2">
      <c r="A1551" s="94"/>
      <c r="B1551" s="731"/>
      <c r="C1551" s="94"/>
      <c r="D1551" s="94"/>
      <c r="E1551" s="94"/>
    </row>
    <row r="1552" spans="1:5" x14ac:dyDescent="0.2">
      <c r="A1552" s="94"/>
      <c r="B1552" s="731"/>
      <c r="C1552" s="94"/>
      <c r="D1552" s="94"/>
      <c r="E1552" s="94"/>
    </row>
    <row r="1553" spans="1:5" x14ac:dyDescent="0.2">
      <c r="A1553" s="94"/>
      <c r="B1553" s="731"/>
      <c r="C1553" s="94"/>
      <c r="D1553" s="94"/>
      <c r="E1553" s="94"/>
    </row>
    <row r="1554" spans="1:5" x14ac:dyDescent="0.2">
      <c r="A1554" s="94"/>
      <c r="B1554" s="731"/>
      <c r="C1554" s="94"/>
      <c r="D1554" s="94"/>
      <c r="E1554" s="94"/>
    </row>
    <row r="1555" spans="1:5" x14ac:dyDescent="0.2">
      <c r="A1555" s="94"/>
      <c r="B1555" s="731"/>
      <c r="C1555" s="94"/>
      <c r="D1555" s="94"/>
      <c r="E1555" s="94"/>
    </row>
    <row r="1556" spans="1:5" x14ac:dyDescent="0.2">
      <c r="A1556" s="94"/>
      <c r="B1556" s="731"/>
      <c r="C1556" s="94"/>
      <c r="D1556" s="94"/>
      <c r="E1556" s="94"/>
    </row>
    <row r="1557" spans="1:5" x14ac:dyDescent="0.2">
      <c r="A1557" s="94"/>
      <c r="B1557" s="731"/>
      <c r="C1557" s="94"/>
      <c r="D1557" s="94"/>
      <c r="E1557" s="94"/>
    </row>
    <row r="1558" spans="1:5" x14ac:dyDescent="0.2">
      <c r="A1558" s="94"/>
      <c r="B1558" s="731"/>
      <c r="C1558" s="94"/>
      <c r="D1558" s="94"/>
      <c r="E1558" s="94"/>
    </row>
    <row r="1559" spans="1:5" x14ac:dyDescent="0.2">
      <c r="A1559" s="94"/>
      <c r="B1559" s="731"/>
      <c r="C1559" s="94"/>
      <c r="D1559" s="94"/>
      <c r="E1559" s="94"/>
    </row>
    <row r="1560" spans="1:5" x14ac:dyDescent="0.2">
      <c r="A1560" s="94"/>
      <c r="B1560" s="731"/>
      <c r="C1560" s="94"/>
      <c r="D1560" s="94"/>
      <c r="E1560" s="94"/>
    </row>
    <row r="1561" spans="1:5" x14ac:dyDescent="0.2">
      <c r="A1561" s="94"/>
      <c r="B1561" s="731"/>
      <c r="C1561" s="94"/>
      <c r="D1561" s="94"/>
      <c r="E1561" s="94"/>
    </row>
    <row r="1562" spans="1:5" x14ac:dyDescent="0.2">
      <c r="A1562" s="94"/>
      <c r="B1562" s="731"/>
      <c r="C1562" s="94"/>
      <c r="D1562" s="94"/>
      <c r="E1562" s="94"/>
    </row>
    <row r="1563" spans="1:5" x14ac:dyDescent="0.2">
      <c r="A1563" s="94"/>
      <c r="B1563" s="731"/>
      <c r="C1563" s="94"/>
      <c r="D1563" s="94"/>
      <c r="E1563" s="94"/>
    </row>
    <row r="1564" spans="1:5" x14ac:dyDescent="0.2">
      <c r="A1564" s="94"/>
      <c r="B1564" s="731"/>
      <c r="C1564" s="94"/>
      <c r="D1564" s="94"/>
      <c r="E1564" s="94"/>
    </row>
    <row r="1565" spans="1:5" x14ac:dyDescent="0.2">
      <c r="A1565" s="94"/>
      <c r="B1565" s="731"/>
      <c r="C1565" s="94"/>
      <c r="D1565" s="94"/>
      <c r="E1565" s="94"/>
    </row>
    <row r="1566" spans="1:5" x14ac:dyDescent="0.2">
      <c r="A1566" s="94"/>
      <c r="B1566" s="731"/>
      <c r="C1566" s="94"/>
      <c r="D1566" s="94"/>
      <c r="E1566" s="94"/>
    </row>
    <row r="1567" spans="1:5" x14ac:dyDescent="0.2">
      <c r="A1567" s="94"/>
      <c r="B1567" s="731"/>
      <c r="C1567" s="94"/>
      <c r="D1567" s="94"/>
      <c r="E1567" s="94"/>
    </row>
    <row r="1568" spans="1:5" x14ac:dyDescent="0.2">
      <c r="A1568" s="94"/>
      <c r="B1568" s="731"/>
      <c r="C1568" s="94"/>
      <c r="D1568" s="94"/>
      <c r="E1568" s="94"/>
    </row>
    <row r="1569" spans="1:5" x14ac:dyDescent="0.2">
      <c r="A1569" s="94"/>
      <c r="B1569" s="731"/>
      <c r="C1569" s="94"/>
      <c r="D1569" s="94"/>
      <c r="E1569" s="94"/>
    </row>
    <row r="1570" spans="1:5" x14ac:dyDescent="0.2">
      <c r="A1570" s="94"/>
      <c r="B1570" s="731"/>
      <c r="C1570" s="94"/>
      <c r="D1570" s="94"/>
      <c r="E1570" s="94"/>
    </row>
    <row r="1571" spans="1:5" x14ac:dyDescent="0.2">
      <c r="A1571" s="94"/>
      <c r="B1571" s="731"/>
      <c r="C1571" s="94"/>
      <c r="D1571" s="94"/>
      <c r="E1571" s="94"/>
    </row>
    <row r="1572" spans="1:5" x14ac:dyDescent="0.2">
      <c r="A1572" s="94"/>
      <c r="B1572" s="731"/>
      <c r="C1572" s="94"/>
      <c r="D1572" s="94"/>
      <c r="E1572" s="94"/>
    </row>
    <row r="1573" spans="1:5" x14ac:dyDescent="0.2">
      <c r="A1573" s="94"/>
      <c r="B1573" s="731"/>
      <c r="C1573" s="94"/>
      <c r="D1573" s="94"/>
      <c r="E1573" s="94"/>
    </row>
    <row r="1574" spans="1:5" x14ac:dyDescent="0.2">
      <c r="A1574" s="94"/>
      <c r="B1574" s="731"/>
      <c r="C1574" s="94"/>
      <c r="D1574" s="94"/>
      <c r="E1574" s="94"/>
    </row>
    <row r="1575" spans="1:5" x14ac:dyDescent="0.2">
      <c r="A1575" s="94"/>
      <c r="B1575" s="731"/>
      <c r="C1575" s="94"/>
      <c r="D1575" s="94"/>
      <c r="E1575" s="94"/>
    </row>
    <row r="1576" spans="1:5" x14ac:dyDescent="0.2">
      <c r="A1576" s="94"/>
      <c r="B1576" s="731"/>
      <c r="C1576" s="94"/>
      <c r="D1576" s="94"/>
      <c r="E1576" s="94"/>
    </row>
    <row r="1577" spans="1:5" x14ac:dyDescent="0.2">
      <c r="A1577" s="94"/>
      <c r="B1577" s="731"/>
      <c r="C1577" s="94"/>
      <c r="D1577" s="94"/>
      <c r="E1577" s="94"/>
    </row>
    <row r="1578" spans="1:5" x14ac:dyDescent="0.2">
      <c r="A1578" s="94"/>
      <c r="B1578" s="731"/>
      <c r="C1578" s="94"/>
      <c r="D1578" s="94"/>
      <c r="E1578" s="94"/>
    </row>
    <row r="1579" spans="1:5" x14ac:dyDescent="0.2">
      <c r="A1579" s="94"/>
      <c r="B1579" s="731"/>
      <c r="C1579" s="94"/>
      <c r="D1579" s="94"/>
      <c r="E1579" s="94"/>
    </row>
    <row r="1580" spans="1:5" x14ac:dyDescent="0.2">
      <c r="A1580" s="94"/>
      <c r="B1580" s="731"/>
      <c r="C1580" s="94"/>
      <c r="D1580" s="94"/>
      <c r="E1580" s="94"/>
    </row>
    <row r="1581" spans="1:5" x14ac:dyDescent="0.2">
      <c r="A1581" s="94"/>
      <c r="B1581" s="731"/>
      <c r="C1581" s="94"/>
      <c r="D1581" s="94"/>
      <c r="E1581" s="94"/>
    </row>
    <row r="1582" spans="1:5" x14ac:dyDescent="0.2">
      <c r="A1582" s="94"/>
      <c r="B1582" s="731"/>
      <c r="C1582" s="94"/>
      <c r="D1582" s="94"/>
      <c r="E1582" s="94"/>
    </row>
    <row r="1583" spans="1:5" x14ac:dyDescent="0.2">
      <c r="A1583" s="94"/>
      <c r="B1583" s="731"/>
      <c r="C1583" s="94"/>
      <c r="D1583" s="94"/>
      <c r="E1583" s="94"/>
    </row>
    <row r="1584" spans="1:5" x14ac:dyDescent="0.2">
      <c r="A1584" s="94"/>
      <c r="B1584" s="731"/>
      <c r="C1584" s="94"/>
      <c r="D1584" s="94"/>
      <c r="E1584" s="94"/>
    </row>
    <row r="1585" spans="1:5" x14ac:dyDescent="0.2">
      <c r="A1585" s="94"/>
      <c r="B1585" s="731"/>
      <c r="C1585" s="94"/>
      <c r="D1585" s="94"/>
      <c r="E1585" s="94"/>
    </row>
    <row r="1586" spans="1:5" x14ac:dyDescent="0.2">
      <c r="A1586" s="94"/>
      <c r="B1586" s="731"/>
      <c r="C1586" s="94"/>
      <c r="D1586" s="94"/>
      <c r="E1586" s="94"/>
    </row>
    <row r="1587" spans="1:5" x14ac:dyDescent="0.2">
      <c r="A1587" s="94"/>
      <c r="B1587" s="731"/>
      <c r="C1587" s="94"/>
      <c r="D1587" s="94"/>
      <c r="E1587" s="94"/>
    </row>
    <row r="1588" spans="1:5" x14ac:dyDescent="0.2">
      <c r="A1588" s="94"/>
      <c r="B1588" s="731"/>
      <c r="C1588" s="94"/>
      <c r="D1588" s="94"/>
      <c r="E1588" s="94"/>
    </row>
    <row r="1589" spans="1:5" x14ac:dyDescent="0.2">
      <c r="A1589" s="94"/>
      <c r="B1589" s="731"/>
      <c r="C1589" s="94"/>
      <c r="D1589" s="94"/>
      <c r="E1589" s="94"/>
    </row>
    <row r="1590" spans="1:5" x14ac:dyDescent="0.2">
      <c r="A1590" s="94"/>
      <c r="B1590" s="731"/>
      <c r="C1590" s="94"/>
      <c r="D1590" s="94"/>
      <c r="E1590" s="94"/>
    </row>
    <row r="1591" spans="1:5" x14ac:dyDescent="0.2">
      <c r="A1591" s="94"/>
      <c r="B1591" s="731"/>
      <c r="C1591" s="94"/>
      <c r="D1591" s="94"/>
      <c r="E1591" s="94"/>
    </row>
    <row r="1592" spans="1:5" x14ac:dyDescent="0.2">
      <c r="A1592" s="94"/>
      <c r="B1592" s="731"/>
      <c r="C1592" s="94"/>
      <c r="D1592" s="94"/>
      <c r="E1592" s="94"/>
    </row>
    <row r="1593" spans="1:5" x14ac:dyDescent="0.2">
      <c r="A1593" s="94"/>
      <c r="B1593" s="731"/>
      <c r="C1593" s="94"/>
      <c r="D1593" s="94"/>
      <c r="E1593" s="94"/>
    </row>
    <row r="1594" spans="1:5" x14ac:dyDescent="0.2">
      <c r="A1594" s="94"/>
      <c r="B1594" s="731"/>
      <c r="C1594" s="94"/>
      <c r="D1594" s="94"/>
      <c r="E1594" s="94"/>
    </row>
    <row r="1595" spans="1:5" x14ac:dyDescent="0.2">
      <c r="A1595" s="94"/>
      <c r="B1595" s="731"/>
      <c r="C1595" s="94"/>
      <c r="D1595" s="94"/>
      <c r="E1595" s="94"/>
    </row>
    <row r="1596" spans="1:5" x14ac:dyDescent="0.2">
      <c r="A1596" s="94"/>
      <c r="B1596" s="731"/>
      <c r="C1596" s="94"/>
      <c r="D1596" s="94"/>
      <c r="E1596" s="94"/>
    </row>
    <row r="1597" spans="1:5" x14ac:dyDescent="0.2">
      <c r="A1597" s="94"/>
      <c r="B1597" s="731"/>
      <c r="C1597" s="94"/>
      <c r="D1597" s="94"/>
      <c r="E1597" s="94"/>
    </row>
    <row r="1598" spans="1:5" x14ac:dyDescent="0.2">
      <c r="A1598" s="94"/>
      <c r="B1598" s="731"/>
      <c r="C1598" s="94"/>
      <c r="D1598" s="94"/>
      <c r="E1598" s="94"/>
    </row>
    <row r="1599" spans="1:5" x14ac:dyDescent="0.2">
      <c r="A1599" s="94"/>
      <c r="B1599" s="731"/>
      <c r="C1599" s="94"/>
      <c r="D1599" s="94"/>
      <c r="E1599" s="94"/>
    </row>
    <row r="1600" spans="1:5" x14ac:dyDescent="0.2">
      <c r="A1600" s="94"/>
      <c r="B1600" s="731"/>
      <c r="C1600" s="94"/>
      <c r="D1600" s="94"/>
      <c r="E1600" s="94"/>
    </row>
    <row r="1601" spans="1:5" x14ac:dyDescent="0.2">
      <c r="A1601" s="94"/>
      <c r="B1601" s="731"/>
      <c r="C1601" s="94"/>
      <c r="D1601" s="94"/>
      <c r="E1601" s="94"/>
    </row>
    <row r="1602" spans="1:5" x14ac:dyDescent="0.2">
      <c r="A1602" s="94"/>
      <c r="B1602" s="731"/>
      <c r="C1602" s="94"/>
      <c r="D1602" s="94"/>
      <c r="E1602" s="94"/>
    </row>
    <row r="1603" spans="1:5" x14ac:dyDescent="0.2">
      <c r="A1603" s="94"/>
      <c r="B1603" s="731"/>
      <c r="C1603" s="94"/>
      <c r="D1603" s="94"/>
      <c r="E1603" s="94"/>
    </row>
    <row r="1604" spans="1:5" x14ac:dyDescent="0.2">
      <c r="A1604" s="94"/>
      <c r="B1604" s="731"/>
      <c r="C1604" s="94"/>
      <c r="D1604" s="94"/>
      <c r="E1604" s="94"/>
    </row>
    <row r="1605" spans="1:5" x14ac:dyDescent="0.2">
      <c r="A1605" s="94"/>
      <c r="B1605" s="731"/>
      <c r="C1605" s="94"/>
      <c r="D1605" s="94"/>
      <c r="E1605" s="94"/>
    </row>
    <row r="1606" spans="1:5" x14ac:dyDescent="0.2">
      <c r="A1606" s="94"/>
      <c r="B1606" s="731"/>
      <c r="C1606" s="94"/>
      <c r="D1606" s="94"/>
      <c r="E1606" s="94"/>
    </row>
    <row r="1607" spans="1:5" x14ac:dyDescent="0.2">
      <c r="A1607" s="94"/>
      <c r="B1607" s="731"/>
      <c r="C1607" s="94"/>
      <c r="D1607" s="94"/>
      <c r="E1607" s="94"/>
    </row>
    <row r="1608" spans="1:5" x14ac:dyDescent="0.2">
      <c r="A1608" s="94"/>
      <c r="B1608" s="731"/>
      <c r="C1608" s="94"/>
      <c r="D1608" s="94"/>
      <c r="E1608" s="94"/>
    </row>
    <row r="1609" spans="1:5" x14ac:dyDescent="0.2">
      <c r="A1609" s="94"/>
      <c r="B1609" s="731"/>
      <c r="C1609" s="94"/>
      <c r="D1609" s="94"/>
      <c r="E1609" s="94"/>
    </row>
    <row r="1610" spans="1:5" x14ac:dyDescent="0.2">
      <c r="A1610" s="94"/>
      <c r="B1610" s="731"/>
      <c r="C1610" s="94"/>
      <c r="D1610" s="94"/>
      <c r="E1610" s="94"/>
    </row>
    <row r="1611" spans="1:5" x14ac:dyDescent="0.2">
      <c r="A1611" s="94"/>
      <c r="B1611" s="731"/>
      <c r="C1611" s="94"/>
      <c r="D1611" s="94"/>
      <c r="E1611" s="94"/>
    </row>
    <row r="1612" spans="1:5" x14ac:dyDescent="0.2">
      <c r="A1612" s="94"/>
      <c r="B1612" s="731"/>
      <c r="C1612" s="94"/>
      <c r="D1612" s="94"/>
      <c r="E1612" s="94"/>
    </row>
    <row r="1613" spans="1:5" x14ac:dyDescent="0.2">
      <c r="A1613" s="94"/>
      <c r="B1613" s="731"/>
      <c r="C1613" s="94"/>
      <c r="D1613" s="94"/>
      <c r="E1613" s="94"/>
    </row>
    <row r="1614" spans="1:5" x14ac:dyDescent="0.2">
      <c r="A1614" s="94"/>
      <c r="B1614" s="731"/>
      <c r="C1614" s="94"/>
      <c r="D1614" s="94"/>
      <c r="E1614" s="94"/>
    </row>
    <row r="1615" spans="1:5" x14ac:dyDescent="0.2">
      <c r="A1615" s="94"/>
      <c r="B1615" s="731"/>
      <c r="C1615" s="94"/>
      <c r="D1615" s="94"/>
      <c r="E1615" s="94"/>
    </row>
    <row r="1616" spans="1:5" x14ac:dyDescent="0.2">
      <c r="A1616" s="94"/>
      <c r="B1616" s="731"/>
      <c r="C1616" s="94"/>
      <c r="D1616" s="94"/>
      <c r="E1616" s="94"/>
    </row>
    <row r="1617" spans="1:5" x14ac:dyDescent="0.2">
      <c r="A1617" s="94"/>
      <c r="B1617" s="731"/>
      <c r="C1617" s="94"/>
      <c r="D1617" s="94"/>
      <c r="E1617" s="94"/>
    </row>
    <row r="1618" spans="1:5" x14ac:dyDescent="0.2">
      <c r="A1618" s="94"/>
      <c r="B1618" s="731"/>
      <c r="C1618" s="94"/>
      <c r="D1618" s="94"/>
      <c r="E1618" s="94"/>
    </row>
    <row r="1619" spans="1:5" x14ac:dyDescent="0.2">
      <c r="A1619" s="94"/>
      <c r="B1619" s="731"/>
      <c r="C1619" s="94"/>
      <c r="D1619" s="94"/>
      <c r="E1619" s="94"/>
    </row>
    <row r="1620" spans="1:5" x14ac:dyDescent="0.2">
      <c r="A1620" s="94"/>
      <c r="B1620" s="731"/>
      <c r="C1620" s="94"/>
      <c r="D1620" s="94"/>
      <c r="E1620" s="94"/>
    </row>
    <row r="1621" spans="1:5" x14ac:dyDescent="0.2">
      <c r="A1621" s="94"/>
      <c r="B1621" s="731"/>
      <c r="C1621" s="94"/>
      <c r="D1621" s="94"/>
      <c r="E1621" s="94"/>
    </row>
    <row r="1622" spans="1:5" x14ac:dyDescent="0.2">
      <c r="A1622" s="94"/>
      <c r="B1622" s="731"/>
      <c r="C1622" s="94"/>
      <c r="D1622" s="94"/>
      <c r="E1622" s="94"/>
    </row>
    <row r="1623" spans="1:5" x14ac:dyDescent="0.2">
      <c r="A1623" s="94"/>
      <c r="B1623" s="731"/>
      <c r="C1623" s="94"/>
      <c r="D1623" s="94"/>
      <c r="E1623" s="94"/>
    </row>
    <row r="1624" spans="1:5" x14ac:dyDescent="0.2">
      <c r="A1624" s="94"/>
      <c r="B1624" s="731"/>
      <c r="C1624" s="94"/>
      <c r="D1624" s="94"/>
      <c r="E1624" s="94"/>
    </row>
    <row r="1625" spans="1:5" x14ac:dyDescent="0.2">
      <c r="A1625" s="94"/>
      <c r="B1625" s="731"/>
      <c r="C1625" s="94"/>
      <c r="D1625" s="94"/>
      <c r="E1625" s="94"/>
    </row>
    <row r="1626" spans="1:5" x14ac:dyDescent="0.2">
      <c r="A1626" s="94"/>
      <c r="B1626" s="731"/>
      <c r="C1626" s="94"/>
      <c r="D1626" s="94"/>
      <c r="E1626" s="94"/>
    </row>
    <row r="1627" spans="1:5" x14ac:dyDescent="0.2">
      <c r="A1627" s="94"/>
      <c r="B1627" s="731"/>
      <c r="C1627" s="94"/>
      <c r="D1627" s="94"/>
      <c r="E1627" s="94"/>
    </row>
    <row r="1628" spans="1:5" x14ac:dyDescent="0.2">
      <c r="A1628" s="94"/>
      <c r="B1628" s="731"/>
      <c r="C1628" s="94"/>
      <c r="D1628" s="94"/>
      <c r="E1628" s="94"/>
    </row>
    <row r="1629" spans="1:5" x14ac:dyDescent="0.2">
      <c r="A1629" s="94"/>
      <c r="B1629" s="731"/>
      <c r="C1629" s="94"/>
      <c r="D1629" s="94"/>
      <c r="E1629" s="94"/>
    </row>
    <row r="1630" spans="1:5" x14ac:dyDescent="0.2">
      <c r="A1630" s="94"/>
      <c r="B1630" s="731"/>
      <c r="C1630" s="94"/>
      <c r="D1630" s="94"/>
      <c r="E1630" s="94"/>
    </row>
    <row r="1631" spans="1:5" x14ac:dyDescent="0.2">
      <c r="A1631" s="94"/>
      <c r="B1631" s="731"/>
      <c r="C1631" s="94"/>
      <c r="D1631" s="94"/>
      <c r="E1631" s="94"/>
    </row>
    <row r="1632" spans="1:5" x14ac:dyDescent="0.2">
      <c r="A1632" s="94"/>
      <c r="B1632" s="731"/>
      <c r="C1632" s="94"/>
      <c r="D1632" s="94"/>
      <c r="E1632" s="94"/>
    </row>
    <row r="1633" spans="1:5" x14ac:dyDescent="0.2">
      <c r="A1633" s="94"/>
      <c r="B1633" s="731"/>
      <c r="C1633" s="94"/>
      <c r="D1633" s="94"/>
      <c r="E1633" s="94"/>
    </row>
    <row r="1634" spans="1:5" x14ac:dyDescent="0.2">
      <c r="A1634" s="94"/>
      <c r="B1634" s="731"/>
      <c r="C1634" s="94"/>
      <c r="D1634" s="94"/>
      <c r="E1634" s="94"/>
    </row>
    <row r="1635" spans="1:5" x14ac:dyDescent="0.2">
      <c r="A1635" s="94"/>
      <c r="B1635" s="731"/>
      <c r="C1635" s="94"/>
      <c r="D1635" s="94"/>
      <c r="E1635" s="94"/>
    </row>
    <row r="1636" spans="1:5" x14ac:dyDescent="0.2">
      <c r="A1636" s="94"/>
      <c r="B1636" s="731"/>
      <c r="C1636" s="94"/>
      <c r="D1636" s="94"/>
      <c r="E1636" s="94"/>
    </row>
    <row r="1637" spans="1:5" x14ac:dyDescent="0.2">
      <c r="A1637" s="94"/>
      <c r="B1637" s="731"/>
      <c r="C1637" s="94"/>
      <c r="D1637" s="94"/>
      <c r="E1637" s="94"/>
    </row>
    <row r="1638" spans="1:5" x14ac:dyDescent="0.2">
      <c r="A1638" s="94"/>
      <c r="B1638" s="731"/>
      <c r="C1638" s="94"/>
      <c r="D1638" s="94"/>
      <c r="E1638" s="94"/>
    </row>
    <row r="1639" spans="1:5" x14ac:dyDescent="0.2">
      <c r="A1639" s="94"/>
      <c r="B1639" s="731"/>
      <c r="C1639" s="94"/>
      <c r="D1639" s="94"/>
      <c r="E1639" s="94"/>
    </row>
    <row r="1640" spans="1:5" x14ac:dyDescent="0.2">
      <c r="A1640" s="94"/>
      <c r="B1640" s="731"/>
      <c r="C1640" s="94"/>
      <c r="D1640" s="94"/>
      <c r="E1640" s="94"/>
    </row>
    <row r="1641" spans="1:5" x14ac:dyDescent="0.2">
      <c r="A1641" s="94"/>
      <c r="B1641" s="731"/>
      <c r="C1641" s="94"/>
      <c r="D1641" s="94"/>
      <c r="E1641" s="94"/>
    </row>
    <row r="1642" spans="1:5" ht="330.75" customHeight="1" x14ac:dyDescent="0.2">
      <c r="A1642" s="94"/>
      <c r="B1642" s="731"/>
      <c r="C1642" s="94"/>
      <c r="D1642" s="94"/>
      <c r="E1642" s="94"/>
    </row>
  </sheetData>
  <sheetProtection algorithmName="SHA-512" hashValue="7q2FvAO4QOqgO66qCslY1zygpAJJInu49Rk83in+pKB0SZI0Fwx0OQCeLITvlirgJEQflj0721hd94uHjQROyg==" saltValue="+zywaoEEBH8QwJqW1IHPRg==" spinCount="100000" sheet="1" autoFilter="0"/>
  <autoFilter ref="A2:I2" xr:uid="{00000000-0009-0000-0000-000010000000}">
    <filterColumn colId="3" showButton="0"/>
  </autoFilter>
  <sortState ref="A3:B201">
    <sortCondition ref="A3:A201"/>
  </sortState>
  <mergeCells count="3">
    <mergeCell ref="D81:E225"/>
    <mergeCell ref="A1:B1"/>
    <mergeCell ref="D2:E2"/>
  </mergeCells>
  <conditionalFormatting sqref="A1:A2 B2">
    <cfRule type="cellIs" dxfId="413" priority="5" operator="greaterThan">
      <formula>0</formula>
    </cfRule>
  </conditionalFormatting>
  <conditionalFormatting sqref="D1:E1">
    <cfRule type="cellIs" dxfId="412" priority="4" operator="greaterThan">
      <formula>0</formula>
    </cfRule>
  </conditionalFormatting>
  <conditionalFormatting sqref="F2:I2">
    <cfRule type="cellIs" dxfId="411" priority="2" operator="greaterThan">
      <formula>0</formula>
    </cfRule>
  </conditionalFormatting>
  <conditionalFormatting sqref="F1:I1">
    <cfRule type="cellIs" dxfId="410" priority="1" operator="greaterThan">
      <formula>0</formula>
    </cfRule>
  </conditionalFormatting>
  <hyperlinks>
    <hyperlink ref="D1" location="'Gala Setup'!H3" tooltip="Go to Gala Set up" display="Gala set up" xr:uid="{00000000-0004-0000-1000-000000000000}"/>
    <hyperlink ref="E1" location="Recording!C30" tooltip="Go to Gala recording sheet" display="Gala Recording" xr:uid="{00000000-0004-0000-1000-000001000000}"/>
  </hyperlinks>
  <pageMargins left="0.7" right="0.7" top="0.75" bottom="0.75" header="0.3" footer="0.3"/>
  <pageSetup paperSize="9" orientation="portrait" horizontalDpi="4294967293"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1">
    <tabColor rgb="FF00B050"/>
  </sheetPr>
  <dimension ref="A1:K21"/>
  <sheetViews>
    <sheetView showRowColHeaders="0" topLeftCell="H4" workbookViewId="0">
      <selection activeCell="J6" sqref="J6:J7"/>
    </sheetView>
  </sheetViews>
  <sheetFormatPr defaultColWidth="39.7109375" defaultRowHeight="264.75" customHeight="1" x14ac:dyDescent="0.2"/>
  <cols>
    <col min="1" max="1" width="13.140625" hidden="1" customWidth="1"/>
    <col min="2" max="2" width="54" hidden="1" customWidth="1"/>
    <col min="3" max="3" width="59.85546875" hidden="1" customWidth="1"/>
    <col min="4" max="7" width="56.5703125" hidden="1" customWidth="1"/>
    <col min="8" max="8" width="73.140625" customWidth="1"/>
    <col min="9" max="9" width="13.28515625" customWidth="1"/>
    <col min="10" max="10" width="11.85546875" customWidth="1"/>
    <col min="11" max="11" width="115.28515625" customWidth="1"/>
    <col min="12" max="20" width="39.7109375" customWidth="1"/>
  </cols>
  <sheetData>
    <row r="1" spans="1:11" ht="0.6" customHeight="1" thickBot="1" x14ac:dyDescent="0.35">
      <c r="I1" s="711"/>
    </row>
    <row r="2" spans="1:11" ht="30" customHeight="1" thickBot="1" x14ac:dyDescent="0.25">
      <c r="A2" s="83"/>
      <c r="B2" s="83"/>
      <c r="C2" s="83"/>
      <c r="D2" s="86"/>
      <c r="E2" s="83"/>
      <c r="F2" s="83"/>
      <c r="G2" s="390"/>
      <c r="H2" s="1794" t="s">
        <v>2901</v>
      </c>
      <c r="I2" s="1795"/>
      <c r="J2" s="1781" t="s">
        <v>2753</v>
      </c>
      <c r="K2" s="307"/>
    </row>
    <row r="3" spans="1:11" ht="30" customHeight="1" thickBot="1" x14ac:dyDescent="0.25">
      <c r="A3" s="83"/>
      <c r="B3" s="40"/>
      <c r="C3" s="40"/>
      <c r="D3" s="82"/>
      <c r="E3" s="40"/>
      <c r="F3" s="40"/>
      <c r="G3" s="87"/>
      <c r="H3" s="1796" t="s">
        <v>2770</v>
      </c>
      <c r="I3" s="1797"/>
      <c r="J3" s="1782"/>
      <c r="K3" s="307"/>
    </row>
    <row r="4" spans="1:11" ht="30" customHeight="1" thickBot="1" x14ac:dyDescent="0.25">
      <c r="A4" s="83"/>
      <c r="B4" s="84" t="str">
        <f>'Gala Setup'!B4</f>
        <v>National Arena Swimming League</v>
      </c>
      <c r="C4" s="84" t="str">
        <f>'Gala Setup'!C4</f>
        <v>Peterborough</v>
      </c>
      <c r="D4" s="85" t="str">
        <f>'Gala Setup'!E6</f>
        <v>131018</v>
      </c>
      <c r="E4" s="84">
        <f>'Gala Setup'!F4</f>
        <v>31</v>
      </c>
      <c r="F4" s="40" t="str">
        <f>CONCATENATE(B4,",",C4)</f>
        <v>National Arena Swimming League,Peterborough</v>
      </c>
      <c r="G4" s="88" t="str">
        <f>CONCATENATE(F4,",",D4)</f>
        <v>National Arena Swimming League,Peterborough,131018</v>
      </c>
      <c r="H4" s="1787" t="str">
        <f>CONCATENATE(G4,",",E4)</f>
        <v>National Arena Swimming League,Peterborough,131018,31</v>
      </c>
      <c r="I4" s="1788"/>
      <c r="J4" s="1783" t="s">
        <v>2754</v>
      </c>
      <c r="K4" s="307"/>
    </row>
    <row r="5" spans="1:11" ht="30" customHeight="1" x14ac:dyDescent="0.2">
      <c r="A5" s="83"/>
      <c r="B5" s="40"/>
      <c r="C5" s="40"/>
      <c r="D5" s="82"/>
      <c r="E5" s="40"/>
      <c r="F5" s="40"/>
      <c r="G5" s="89"/>
      <c r="H5" s="1800" t="s">
        <v>3246</v>
      </c>
      <c r="I5" s="1801"/>
      <c r="J5" s="1784"/>
      <c r="K5" s="307"/>
    </row>
    <row r="6" spans="1:11" ht="30" customHeight="1" x14ac:dyDescent="0.2">
      <c r="A6" s="83"/>
      <c r="B6" s="40"/>
      <c r="C6" s="40"/>
      <c r="D6" s="82"/>
      <c r="E6" s="40"/>
      <c r="F6" s="40"/>
      <c r="G6" s="89"/>
      <c r="H6" s="1802"/>
      <c r="I6" s="1803"/>
      <c r="J6" s="1785" t="s">
        <v>2763</v>
      </c>
      <c r="K6" s="307"/>
    </row>
    <row r="7" spans="1:11" ht="30" customHeight="1" x14ac:dyDescent="0.2">
      <c r="A7" s="83"/>
      <c r="B7" s="40"/>
      <c r="C7" s="40"/>
      <c r="D7" s="82"/>
      <c r="E7" s="40"/>
      <c r="F7" s="40"/>
      <c r="G7" s="89"/>
      <c r="H7" s="1802"/>
      <c r="I7" s="1803"/>
      <c r="J7" s="1786"/>
      <c r="K7" s="307"/>
    </row>
    <row r="8" spans="1:11" ht="30" customHeight="1" x14ac:dyDescent="0.2">
      <c r="A8" s="83"/>
      <c r="B8" s="40"/>
      <c r="C8" s="40"/>
      <c r="D8" s="82"/>
      <c r="E8" s="40"/>
      <c r="F8" s="40"/>
      <c r="G8" s="89"/>
      <c r="H8" s="1804">
        <f>'Gala Setup'!J7</f>
        <v>0</v>
      </c>
      <c r="I8" s="1805"/>
      <c r="J8" s="385"/>
      <c r="K8" s="307"/>
    </row>
    <row r="9" spans="1:11" ht="13.15" customHeight="1" x14ac:dyDescent="0.2">
      <c r="A9" s="83"/>
      <c r="B9" s="40"/>
      <c r="C9" s="40"/>
      <c r="D9" s="82"/>
      <c r="E9" s="40"/>
      <c r="F9" s="40"/>
      <c r="G9" s="89"/>
      <c r="H9" s="1170"/>
      <c r="I9" s="1171"/>
      <c r="J9" s="386"/>
      <c r="K9" s="307"/>
    </row>
    <row r="10" spans="1:11" ht="15.6" customHeight="1" x14ac:dyDescent="0.2">
      <c r="A10" s="83"/>
      <c r="B10" s="40"/>
      <c r="C10" s="40"/>
      <c r="D10" s="82"/>
      <c r="E10" s="40"/>
      <c r="F10" s="40"/>
      <c r="G10" s="1791" t="s">
        <v>148</v>
      </c>
      <c r="H10" s="1792"/>
      <c r="I10" s="1793"/>
      <c r="J10" s="387"/>
      <c r="K10" s="307"/>
    </row>
    <row r="11" spans="1:11" ht="15.6" customHeight="1" x14ac:dyDescent="0.2">
      <c r="A11" s="83"/>
      <c r="B11" s="83"/>
      <c r="C11" s="83"/>
      <c r="D11" s="86"/>
      <c r="E11" s="83"/>
      <c r="F11" s="83"/>
      <c r="G11" s="1791"/>
      <c r="H11" s="1792"/>
      <c r="I11" s="1793"/>
      <c r="J11" s="387"/>
      <c r="K11" s="307"/>
    </row>
    <row r="12" spans="1:11" ht="15.6" customHeight="1" x14ac:dyDescent="0.2">
      <c r="A12" s="83"/>
      <c r="B12" s="83"/>
      <c r="C12" s="83"/>
      <c r="D12" s="86"/>
      <c r="E12" s="83"/>
      <c r="F12" s="83"/>
      <c r="G12" s="391"/>
      <c r="H12" s="1798" t="s">
        <v>2771</v>
      </c>
      <c r="I12" s="1799"/>
      <c r="J12" s="387"/>
      <c r="K12" s="307"/>
    </row>
    <row r="13" spans="1:11" ht="4.9000000000000004" customHeight="1" x14ac:dyDescent="0.2">
      <c r="A13" s="83"/>
      <c r="B13" s="83"/>
      <c r="C13" s="83"/>
      <c r="D13" s="86"/>
      <c r="E13" s="83"/>
      <c r="F13" s="83"/>
      <c r="G13" s="391"/>
      <c r="H13" s="1798"/>
      <c r="I13" s="1799"/>
      <c r="J13" s="388"/>
      <c r="K13" s="307"/>
    </row>
    <row r="14" spans="1:11" ht="15.6" customHeight="1" thickBot="1" x14ac:dyDescent="0.25">
      <c r="A14" s="83"/>
      <c r="B14" s="83"/>
      <c r="C14" s="83"/>
      <c r="D14" s="86"/>
      <c r="E14" s="83"/>
      <c r="F14" s="83"/>
      <c r="G14" s="392"/>
      <c r="H14" s="1789" t="s">
        <v>220</v>
      </c>
      <c r="I14" s="1790"/>
      <c r="J14" s="389"/>
      <c r="K14" s="307"/>
    </row>
    <row r="15" spans="1:11" ht="15.6" customHeight="1" x14ac:dyDescent="0.2">
      <c r="A15" s="83"/>
      <c r="B15" s="83"/>
      <c r="C15" s="83"/>
      <c r="D15" s="86"/>
      <c r="E15" s="83"/>
      <c r="F15" s="83"/>
      <c r="G15" s="83"/>
      <c r="H15" s="1779" t="str">
        <f>'Gala Setup'!S4</f>
        <v>NASL.2018</v>
      </c>
      <c r="I15" s="1779"/>
      <c r="J15" s="389"/>
      <c r="K15" s="307"/>
    </row>
    <row r="16" spans="1:11" ht="15.6" customHeight="1" x14ac:dyDescent="0.2">
      <c r="A16" s="83"/>
      <c r="B16" s="83"/>
      <c r="C16" s="83"/>
      <c r="D16" s="86"/>
      <c r="E16" s="83"/>
      <c r="F16" s="83"/>
      <c r="G16" s="83"/>
      <c r="H16" s="1780"/>
      <c r="I16" s="1780"/>
      <c r="J16" s="389"/>
      <c r="K16" s="307"/>
    </row>
    <row r="17" spans="1:11" ht="13.15" customHeight="1" x14ac:dyDescent="0.2">
      <c r="A17" s="83"/>
      <c r="B17" s="83"/>
      <c r="C17" s="83"/>
      <c r="D17" s="86"/>
      <c r="E17" s="83"/>
      <c r="F17" s="83"/>
      <c r="H17" s="1780"/>
      <c r="I17" s="1780"/>
      <c r="J17" s="83"/>
      <c r="K17" s="307"/>
    </row>
    <row r="18" spans="1:11" ht="12.75" x14ac:dyDescent="0.2">
      <c r="A18" s="83"/>
      <c r="B18" s="83"/>
      <c r="C18" s="83"/>
      <c r="D18" s="86"/>
      <c r="E18" s="83"/>
      <c r="F18" s="83"/>
      <c r="H18" s="1780"/>
      <c r="I18" s="1780"/>
      <c r="J18" s="83"/>
      <c r="K18" s="307"/>
    </row>
    <row r="19" spans="1:11" ht="13.15" customHeight="1" x14ac:dyDescent="0.2">
      <c r="A19" s="83"/>
      <c r="B19" s="83"/>
      <c r="C19" s="83"/>
      <c r="D19" s="86"/>
      <c r="E19" s="83"/>
      <c r="F19" s="83"/>
      <c r="G19" s="83"/>
      <c r="H19" s="377"/>
      <c r="I19" s="377"/>
      <c r="J19" s="83"/>
      <c r="K19" s="307"/>
    </row>
    <row r="20" spans="1:11" ht="12.75" x14ac:dyDescent="0.2">
      <c r="A20" s="83"/>
      <c r="B20" s="83"/>
      <c r="C20" s="83"/>
      <c r="D20" s="86"/>
      <c r="E20" s="83"/>
      <c r="F20" s="83"/>
      <c r="G20" s="83"/>
      <c r="H20" s="377"/>
      <c r="I20" s="377"/>
      <c r="J20" s="83"/>
      <c r="K20" s="307"/>
    </row>
    <row r="21" spans="1:11" ht="264.75" customHeight="1" x14ac:dyDescent="0.2">
      <c r="A21" s="307"/>
      <c r="B21" s="307"/>
      <c r="C21" s="307"/>
      <c r="D21" s="307"/>
      <c r="E21" s="307"/>
      <c r="F21" s="307"/>
      <c r="G21" s="307"/>
      <c r="H21" s="377"/>
      <c r="I21" s="377"/>
      <c r="J21" s="307"/>
      <c r="K21" s="307"/>
    </row>
  </sheetData>
  <sheetProtection algorithmName="SHA-512" hashValue="W/MkDCTVSQjJHfSZg2GGSLrTdmNaQZghWGe7X86yCc4qXX6s3PJlcC5d4s5KNt0nB5WpPIOwLYRiz4ltyQC+gw==" saltValue="+flM4zf8HmU/tPFM+68+ng==" spinCount="100000" sheet="1" objects="1" scenarios="1"/>
  <mergeCells count="12">
    <mergeCell ref="H15:I18"/>
    <mergeCell ref="J2:J3"/>
    <mergeCell ref="J4:J5"/>
    <mergeCell ref="J6:J7"/>
    <mergeCell ref="H4:I4"/>
    <mergeCell ref="H14:I14"/>
    <mergeCell ref="G10:I11"/>
    <mergeCell ref="H2:I2"/>
    <mergeCell ref="H3:I3"/>
    <mergeCell ref="H12:I13"/>
    <mergeCell ref="H5:I7"/>
    <mergeCell ref="H8:I8"/>
  </mergeCells>
  <phoneticPr fontId="40" type="noConversion"/>
  <conditionalFormatting sqref="G10:I11 H3 H5">
    <cfRule type="cellIs" dxfId="409" priority="3" operator="greaterThan">
      <formula>0</formula>
    </cfRule>
  </conditionalFormatting>
  <conditionalFormatting sqref="J2:J5">
    <cfRule type="cellIs" dxfId="408" priority="2" operator="greaterThan">
      <formula>0</formula>
    </cfRule>
  </conditionalFormatting>
  <conditionalFormatting sqref="J6:J7">
    <cfRule type="cellIs" dxfId="407" priority="1" operator="greaterThan">
      <formula>0</formula>
    </cfRule>
  </conditionalFormatting>
  <hyperlinks>
    <hyperlink ref="H14" r:id="rId1" display="ian.macsirs@ntlworld.com" xr:uid="{00000000-0004-0000-1100-000000000000}"/>
    <hyperlink ref="H14:I14" r:id="rId2" display="briansmithbsc@gmail.com" xr:uid="{00000000-0004-0000-1100-000001000000}"/>
    <hyperlink ref="J2" location="'Gala Setup'!Q2" tooltip="Go to Gala Set-up Sheet" display="'Gala Setup'!Q2" xr:uid="{00000000-0004-0000-1100-000002000000}"/>
    <hyperlink ref="J4" location="Recording!C26" display="Recording!C26" xr:uid="{00000000-0004-0000-1100-000003000000}"/>
    <hyperlink ref="J6" location="MRF!T23" tooltip="Rankings file (10 Lane Sheet)" display="MEET RESULT FILE (MRF)" xr:uid="{00000000-0004-0000-1100-000004000000}"/>
  </hyperlinks>
  <pageMargins left="0.75" right="0.75" top="1" bottom="1" header="0.5" footer="0.5"/>
  <pageSetup paperSize="9" orientation="portrait" horizontalDpi="4294967293" r:id="rId3"/>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2">
    <tabColor rgb="FF00B050"/>
  </sheetPr>
  <dimension ref="A1:V385"/>
  <sheetViews>
    <sheetView topLeftCell="R19" zoomScaleNormal="100" workbookViewId="0">
      <selection activeCell="T23" sqref="T23"/>
    </sheetView>
  </sheetViews>
  <sheetFormatPr defaultColWidth="20.7109375" defaultRowHeight="12.75" x14ac:dyDescent="0.2"/>
  <cols>
    <col min="1" max="17" width="20.7109375" style="1044" hidden="1" customWidth="1"/>
    <col min="18" max="18" width="54.7109375" style="1044" customWidth="1"/>
    <col min="19" max="21" width="20.7109375" style="1044"/>
    <col min="22" max="22" width="149.28515625" style="1044" customWidth="1"/>
    <col min="23" max="16384" width="20.7109375" style="1044"/>
  </cols>
  <sheetData>
    <row r="1" spans="1:22" ht="12.75" customHeight="1" x14ac:dyDescent="0.2">
      <c r="A1" s="1037"/>
      <c r="B1" s="1038" t="s">
        <v>94</v>
      </c>
      <c r="C1" s="1038" t="str">
        <f>'Team 1'!J4</f>
        <v xml:space="preserve">,India </v>
      </c>
      <c r="D1" s="1038" t="str">
        <f>'Gala Setup'!$Q$4</f>
        <v>NOST</v>
      </c>
      <c r="E1" s="1039" t="str">
        <f>'Team 1'!L4</f>
        <v>000100</v>
      </c>
      <c r="F1" s="1040">
        <f>'print 10 lane'!I$12</f>
        <v>1.7052083333333331E-3</v>
      </c>
      <c r="G1" s="1038">
        <f>'Team 1'!$D$4</f>
        <v>16</v>
      </c>
      <c r="H1" s="1038" t="s">
        <v>94</v>
      </c>
      <c r="I1" s="1038" t="str">
        <f t="shared" ref="I1:I64" si="0">CONCATENATE(B1,",",C1)</f>
        <v xml:space="preserve">F,,India </v>
      </c>
      <c r="J1" s="1041" t="str">
        <f t="shared" ref="J1:J64" si="1">CONCATENATE(I1,",",D1)</f>
        <v>F,,India ,NOST</v>
      </c>
      <c r="K1" s="1038" t="str">
        <f t="shared" ref="K1:K64" si="2">CONCATENATE(J1,",",E1)</f>
        <v>F,,India ,NOST,000100</v>
      </c>
      <c r="L1" s="1038" t="str">
        <f t="shared" ref="L1:L64" si="3">CONCATENATE(K1,",",Q1)</f>
        <v>F,,India ,NOST,000100,022733</v>
      </c>
      <c r="M1" s="1038" t="str">
        <f t="shared" ref="M1:M64" si="4">CONCATENATE(L1,",",G1)</f>
        <v>F,,India ,NOST,000100,022733,16</v>
      </c>
      <c r="N1" s="1042" t="str">
        <f t="shared" ref="N1:N64" si="5">CONCATENATE(M1,",",H1)</f>
        <v>F,,India ,NOST,000100,022733,16,F</v>
      </c>
      <c r="O1" s="1043"/>
      <c r="P1" s="1043" t="str">
        <f t="shared" ref="P1:P64" si="6">TEXT(F1,"mm:ss.00")</f>
        <v>02:27.33</v>
      </c>
      <c r="Q1" s="1043" t="str">
        <f t="shared" ref="Q1:Q64" si="7">LEFT(P1,2)&amp;MID(P1,4,2)&amp;RIGHT(P1,2)</f>
        <v>022733</v>
      </c>
      <c r="R1" s="1167" t="str">
        <f t="shared" ref="R1:R64" si="8">IF(F1=0,"",N1)</f>
        <v>F,,India ,NOST,000100,022733,16,F</v>
      </c>
      <c r="S1" s="1816" t="s">
        <v>2902</v>
      </c>
      <c r="T1" s="1817"/>
      <c r="U1" s="1817"/>
      <c r="V1" s="1037"/>
    </row>
    <row r="2" spans="1:22" ht="12.75" customHeight="1" x14ac:dyDescent="0.2">
      <c r="A2" s="1037"/>
      <c r="B2" s="1045" t="s">
        <v>94</v>
      </c>
      <c r="C2" s="1045" t="str">
        <f>'Team 2'!J4</f>
        <v>,Katie</v>
      </c>
      <c r="D2" s="1045" t="str">
        <f>'Gala Setup'!$Q$5</f>
        <v>NHNA</v>
      </c>
      <c r="E2" s="1046" t="str">
        <f>'Team 2'!L4</f>
        <v>000100</v>
      </c>
      <c r="F2" s="1047">
        <f>'print 10 lane'!L$12</f>
        <v>1.7511574074074072E-3</v>
      </c>
      <c r="G2" s="1045">
        <f>'Team 1'!$D$4</f>
        <v>16</v>
      </c>
      <c r="H2" s="1045" t="s">
        <v>94</v>
      </c>
      <c r="I2" s="1045" t="str">
        <f t="shared" si="0"/>
        <v>F,,Katie</v>
      </c>
      <c r="J2" s="1048" t="str">
        <f t="shared" si="1"/>
        <v>F,,Katie,NHNA</v>
      </c>
      <c r="K2" s="1045" t="str">
        <f t="shared" si="2"/>
        <v>F,,Katie,NHNA,000100</v>
      </c>
      <c r="L2" s="1038" t="str">
        <f t="shared" si="3"/>
        <v>F,,Katie,NHNA,000100,023130</v>
      </c>
      <c r="M2" s="1045" t="str">
        <f t="shared" si="4"/>
        <v>F,,Katie,NHNA,000100,023130,16</v>
      </c>
      <c r="N2" s="1049" t="str">
        <f t="shared" si="5"/>
        <v>F,,Katie,NHNA,000100,023130,16,F</v>
      </c>
      <c r="O2" s="1043"/>
      <c r="P2" s="1043" t="str">
        <f t="shared" si="6"/>
        <v>02:31.30</v>
      </c>
      <c r="Q2" s="1043" t="str">
        <f t="shared" si="7"/>
        <v>023130</v>
      </c>
      <c r="R2" s="1167" t="str">
        <f t="shared" si="8"/>
        <v>F,,Katie,NHNA,000100,023130,16,F</v>
      </c>
      <c r="S2" s="1816"/>
      <c r="T2" s="1817"/>
      <c r="U2" s="1817"/>
      <c r="V2" s="1037"/>
    </row>
    <row r="3" spans="1:22" ht="12.75" customHeight="1" x14ac:dyDescent="0.2">
      <c r="A3" s="1037"/>
      <c r="B3" s="1038" t="s">
        <v>94</v>
      </c>
      <c r="C3" s="1038" t="str">
        <f>'Team 3'!J4</f>
        <v>,Amelia</v>
      </c>
      <c r="D3" s="1038" t="str">
        <f>'Gala Setup'!Q$6</f>
        <v>PETT</v>
      </c>
      <c r="E3" s="1039" t="str">
        <f>'Team 3'!L4</f>
        <v>000100</v>
      </c>
      <c r="F3" s="1047">
        <f>'print 10 lane'!O$12</f>
        <v>1.6288194444444442E-3</v>
      </c>
      <c r="G3" s="1038">
        <f>'Team 1'!$D$4</f>
        <v>16</v>
      </c>
      <c r="H3" s="1038" t="s">
        <v>94</v>
      </c>
      <c r="I3" s="1038" t="str">
        <f t="shared" si="0"/>
        <v>F,,Amelia</v>
      </c>
      <c r="J3" s="1041" t="str">
        <f t="shared" si="1"/>
        <v>F,,Amelia,PETT</v>
      </c>
      <c r="K3" s="1038" t="str">
        <f t="shared" si="2"/>
        <v>F,,Amelia,PETT,000100</v>
      </c>
      <c r="L3" s="1038" t="str">
        <f t="shared" si="3"/>
        <v>F,,Amelia,PETT,000100,022073</v>
      </c>
      <c r="M3" s="1038" t="str">
        <f t="shared" si="4"/>
        <v>F,,Amelia,PETT,000100,022073,16</v>
      </c>
      <c r="N3" s="1042" t="str">
        <f t="shared" si="5"/>
        <v>F,,Amelia,PETT,000100,022073,16,F</v>
      </c>
      <c r="O3" s="1043"/>
      <c r="P3" s="1043" t="str">
        <f t="shared" si="6"/>
        <v>02:20.73</v>
      </c>
      <c r="Q3" s="1043" t="str">
        <f t="shared" si="7"/>
        <v>022073</v>
      </c>
      <c r="R3" s="1167" t="str">
        <f t="shared" si="8"/>
        <v>F,,Amelia,PETT,000100,022073,16,F</v>
      </c>
      <c r="S3" s="1818" t="s">
        <v>3159</v>
      </c>
      <c r="T3" s="1819"/>
      <c r="U3" s="1819"/>
      <c r="V3" s="1037"/>
    </row>
    <row r="4" spans="1:22" ht="12.75" customHeight="1" x14ac:dyDescent="0.2">
      <c r="A4" s="1037"/>
      <c r="B4" s="1038" t="s">
        <v>94</v>
      </c>
      <c r="C4" s="1038" t="str">
        <f>'Team 5'!J4</f>
        <v>,Lauren</v>
      </c>
      <c r="D4" s="1038" t="str">
        <f>'Gala Setup'!Q$8</f>
        <v>LEAA</v>
      </c>
      <c r="E4" s="1039" t="str">
        <f>'Team 5'!L4</f>
        <v>000100</v>
      </c>
      <c r="F4" s="1047">
        <f>'print 10 lane'!U$12</f>
        <v>1.7784722222222221E-3</v>
      </c>
      <c r="G4" s="1038">
        <f>'Team 1'!$D$4</f>
        <v>16</v>
      </c>
      <c r="H4" s="1038" t="s">
        <v>94</v>
      </c>
      <c r="I4" s="1038" t="str">
        <f t="shared" si="0"/>
        <v>F,,Lauren</v>
      </c>
      <c r="J4" s="1041" t="str">
        <f t="shared" si="1"/>
        <v>F,,Lauren,LEAA</v>
      </c>
      <c r="K4" s="1038" t="str">
        <f t="shared" si="2"/>
        <v>F,,Lauren,LEAA,000100</v>
      </c>
      <c r="L4" s="1038" t="str">
        <f t="shared" si="3"/>
        <v>F,,Lauren,LEAA,000100,023366</v>
      </c>
      <c r="M4" s="1038" t="str">
        <f t="shared" si="4"/>
        <v>F,,Lauren,LEAA,000100,023366,16</v>
      </c>
      <c r="N4" s="1042" t="str">
        <f t="shared" si="5"/>
        <v>F,,Lauren,LEAA,000100,023366,16,F</v>
      </c>
      <c r="O4" s="1043"/>
      <c r="P4" s="1043" t="str">
        <f t="shared" si="6"/>
        <v>02:33.66</v>
      </c>
      <c r="Q4" s="1043" t="str">
        <f t="shared" si="7"/>
        <v>023366</v>
      </c>
      <c r="R4" s="1167" t="str">
        <f t="shared" si="8"/>
        <v>F,,Lauren,LEAA,000100,023366,16,F</v>
      </c>
      <c r="S4" s="1818"/>
      <c r="T4" s="1819"/>
      <c r="U4" s="1819"/>
      <c r="V4" s="1037"/>
    </row>
    <row r="5" spans="1:22" ht="12.75" customHeight="1" x14ac:dyDescent="0.2">
      <c r="A5" s="1037"/>
      <c r="B5" s="1045" t="s">
        <v>94</v>
      </c>
      <c r="C5" s="1045" t="str">
        <f>'Team 6'!J4</f>
        <v>,Orla</v>
      </c>
      <c r="D5" s="1045" t="str">
        <f>'Gala Setup'!Q$9</f>
        <v>MODT</v>
      </c>
      <c r="E5" s="1046" t="str">
        <f>'Team 6'!L4</f>
        <v>000100</v>
      </c>
      <c r="F5" s="1047">
        <f>'print 10 lane'!X$12</f>
        <v>1.7298611111111111E-3</v>
      </c>
      <c r="G5" s="1045">
        <f>'Team 1'!$D$4</f>
        <v>16</v>
      </c>
      <c r="H5" s="1045" t="s">
        <v>94</v>
      </c>
      <c r="I5" s="1045" t="str">
        <f t="shared" si="0"/>
        <v>F,,Orla</v>
      </c>
      <c r="J5" s="1048" t="str">
        <f t="shared" si="1"/>
        <v>F,,Orla,MODT</v>
      </c>
      <c r="K5" s="1045" t="str">
        <f t="shared" si="2"/>
        <v>F,,Orla,MODT,000100</v>
      </c>
      <c r="L5" s="1038" t="str">
        <f t="shared" si="3"/>
        <v>F,,Orla,MODT,000100,022946</v>
      </c>
      <c r="M5" s="1045" t="str">
        <f t="shared" si="4"/>
        <v>F,,Orla,MODT,000100,022946,16</v>
      </c>
      <c r="N5" s="1049" t="str">
        <f t="shared" si="5"/>
        <v>F,,Orla,MODT,000100,022946,16,F</v>
      </c>
      <c r="O5" s="1043"/>
      <c r="P5" s="1043" t="str">
        <f t="shared" si="6"/>
        <v>02:29.46</v>
      </c>
      <c r="Q5" s="1043" t="str">
        <f t="shared" si="7"/>
        <v>022946</v>
      </c>
      <c r="R5" s="1167" t="str">
        <f t="shared" si="8"/>
        <v>F,,Orla,MODT,000100,022946,16,F</v>
      </c>
      <c r="S5" s="1818"/>
      <c r="T5" s="1819"/>
      <c r="U5" s="1819"/>
      <c r="V5" s="1037"/>
    </row>
    <row r="6" spans="1:22" ht="12.75" customHeight="1" x14ac:dyDescent="0.2">
      <c r="A6" s="1037"/>
      <c r="B6" s="1038" t="s">
        <v>94</v>
      </c>
      <c r="C6" s="1038" t="str">
        <f>'Team 7'!J4</f>
        <v>,</v>
      </c>
      <c r="D6" s="1041">
        <f>'Gala Setup'!Q$10</f>
        <v>0</v>
      </c>
      <c r="E6" s="1039" t="str">
        <f>'Team 7'!L4</f>
        <v>000100</v>
      </c>
      <c r="F6" s="1047">
        <f>'print 10 lane'!AA$12</f>
        <v>0</v>
      </c>
      <c r="G6" s="1038">
        <f>'Team 1'!$D$4</f>
        <v>16</v>
      </c>
      <c r="H6" s="1038" t="s">
        <v>94</v>
      </c>
      <c r="I6" s="1038" t="str">
        <f t="shared" si="0"/>
        <v>F,,</v>
      </c>
      <c r="J6" s="1041" t="str">
        <f t="shared" si="1"/>
        <v>F,,,0</v>
      </c>
      <c r="K6" s="1038" t="str">
        <f t="shared" si="2"/>
        <v>F,,,0,000100</v>
      </c>
      <c r="L6" s="1038" t="str">
        <f t="shared" si="3"/>
        <v>F,,,0,000100,000000</v>
      </c>
      <c r="M6" s="1038" t="str">
        <f t="shared" si="4"/>
        <v>F,,,0,000100,000000,16</v>
      </c>
      <c r="N6" s="1042" t="str">
        <f t="shared" si="5"/>
        <v>F,,,0,000100,000000,16,F</v>
      </c>
      <c r="O6" s="1043"/>
      <c r="P6" s="1043" t="str">
        <f t="shared" si="6"/>
        <v>00:00.00</v>
      </c>
      <c r="Q6" s="1043" t="str">
        <f t="shared" si="7"/>
        <v>000000</v>
      </c>
      <c r="R6" s="1167" t="str">
        <f t="shared" si="8"/>
        <v/>
      </c>
      <c r="S6" s="1820" t="s">
        <v>3235</v>
      </c>
      <c r="T6" s="1821"/>
      <c r="U6" s="1821"/>
      <c r="V6" s="1037"/>
    </row>
    <row r="7" spans="1:22" ht="12.75" customHeight="1" x14ac:dyDescent="0.2">
      <c r="A7" s="1037"/>
      <c r="B7" s="1045" t="s">
        <v>94</v>
      </c>
      <c r="C7" s="1045" t="str">
        <f>'Team 8'!J4</f>
        <v>,</v>
      </c>
      <c r="D7" s="1045">
        <f>'Gala Setup'!Q$11</f>
        <v>0</v>
      </c>
      <c r="E7" s="1046" t="str">
        <f>'Team 8'!L4</f>
        <v>000100</v>
      </c>
      <c r="F7" s="1047">
        <f>'print 10 lane'!AD$12</f>
        <v>0</v>
      </c>
      <c r="G7" s="1045">
        <f>'Team 1'!$D$4</f>
        <v>16</v>
      </c>
      <c r="H7" s="1045" t="s">
        <v>94</v>
      </c>
      <c r="I7" s="1045" t="str">
        <f t="shared" si="0"/>
        <v>F,,</v>
      </c>
      <c r="J7" s="1048" t="str">
        <f t="shared" si="1"/>
        <v>F,,,0</v>
      </c>
      <c r="K7" s="1045" t="str">
        <f t="shared" si="2"/>
        <v>F,,,0,000100</v>
      </c>
      <c r="L7" s="1038" t="str">
        <f t="shared" si="3"/>
        <v>F,,,0,000100,000000</v>
      </c>
      <c r="M7" s="1045" t="str">
        <f t="shared" si="4"/>
        <v>F,,,0,000100,000000,16</v>
      </c>
      <c r="N7" s="1049" t="str">
        <f t="shared" si="5"/>
        <v>F,,,0,000100,000000,16,F</v>
      </c>
      <c r="O7" s="1043"/>
      <c r="P7" s="1043" t="str">
        <f t="shared" si="6"/>
        <v>00:00.00</v>
      </c>
      <c r="Q7" s="1043" t="str">
        <f t="shared" si="7"/>
        <v>000000</v>
      </c>
      <c r="R7" s="1167" t="str">
        <f t="shared" si="8"/>
        <v/>
      </c>
      <c r="S7" s="1820"/>
      <c r="T7" s="1821"/>
      <c r="U7" s="1821"/>
      <c r="V7" s="1037"/>
    </row>
    <row r="8" spans="1:22" ht="12.75" customHeight="1" x14ac:dyDescent="0.2">
      <c r="A8" s="1037"/>
      <c r="B8" s="1038" t="s">
        <v>94</v>
      </c>
      <c r="C8" s="1038" t="str">
        <f>'Team 9'!J4</f>
        <v>,</v>
      </c>
      <c r="D8" s="1038">
        <f>'Gala Setup'!Q$12</f>
        <v>0</v>
      </c>
      <c r="E8" s="1039" t="str">
        <f>'Team 9'!L4</f>
        <v>000100</v>
      </c>
      <c r="F8" s="1047">
        <f>'print 10 lane'!AG$12</f>
        <v>0</v>
      </c>
      <c r="G8" s="1038">
        <f>'Team 1'!$D$4</f>
        <v>16</v>
      </c>
      <c r="H8" s="1038" t="s">
        <v>94</v>
      </c>
      <c r="I8" s="1038" t="str">
        <f t="shared" si="0"/>
        <v>F,,</v>
      </c>
      <c r="J8" s="1041" t="str">
        <f t="shared" si="1"/>
        <v>F,,,0</v>
      </c>
      <c r="K8" s="1038" t="str">
        <f t="shared" si="2"/>
        <v>F,,,0,000100</v>
      </c>
      <c r="L8" s="1038" t="str">
        <f t="shared" si="3"/>
        <v>F,,,0,000100,000000</v>
      </c>
      <c r="M8" s="1038" t="str">
        <f t="shared" si="4"/>
        <v>F,,,0,000100,000000,16</v>
      </c>
      <c r="N8" s="1042" t="str">
        <f t="shared" si="5"/>
        <v>F,,,0,000100,000000,16,F</v>
      </c>
      <c r="O8" s="1043"/>
      <c r="P8" s="1043" t="str">
        <f t="shared" si="6"/>
        <v>00:00.00</v>
      </c>
      <c r="Q8" s="1043" t="str">
        <f t="shared" si="7"/>
        <v>000000</v>
      </c>
      <c r="R8" s="1167" t="str">
        <f t="shared" si="8"/>
        <v/>
      </c>
      <c r="S8" s="1820"/>
      <c r="T8" s="1821"/>
      <c r="U8" s="1821"/>
      <c r="V8" s="1037"/>
    </row>
    <row r="9" spans="1:22" ht="12.75" customHeight="1" x14ac:dyDescent="0.2">
      <c r="A9" s="1037"/>
      <c r="B9" s="1045" t="s">
        <v>94</v>
      </c>
      <c r="C9" s="1045" t="str">
        <f>'Team 10'!J4</f>
        <v>,</v>
      </c>
      <c r="D9" s="1045">
        <f>'Gala Setup'!Q$13</f>
        <v>0</v>
      </c>
      <c r="E9" s="1046" t="str">
        <f>'Team 10'!L4</f>
        <v>000100</v>
      </c>
      <c r="F9" s="1047">
        <f>'print 10 lane'!AJ$12</f>
        <v>0</v>
      </c>
      <c r="G9" s="1045">
        <f>'Team 1'!$D$4</f>
        <v>16</v>
      </c>
      <c r="H9" s="1045" t="s">
        <v>94</v>
      </c>
      <c r="I9" s="1045" t="str">
        <f t="shared" si="0"/>
        <v>F,,</v>
      </c>
      <c r="J9" s="1048" t="str">
        <f t="shared" si="1"/>
        <v>F,,,0</v>
      </c>
      <c r="K9" s="1045" t="str">
        <f t="shared" si="2"/>
        <v>F,,,0,000100</v>
      </c>
      <c r="L9" s="1038" t="str">
        <f t="shared" si="3"/>
        <v>F,,,0,000100,000000</v>
      </c>
      <c r="M9" s="1045" t="str">
        <f t="shared" si="4"/>
        <v>F,,,0,000100,000000,16</v>
      </c>
      <c r="N9" s="1049" t="str">
        <f t="shared" si="5"/>
        <v>F,,,0,000100,000000,16,F</v>
      </c>
      <c r="O9" s="1043"/>
      <c r="P9" s="1043" t="str">
        <f t="shared" si="6"/>
        <v>00:00.00</v>
      </c>
      <c r="Q9" s="1043" t="str">
        <f t="shared" si="7"/>
        <v>000000</v>
      </c>
      <c r="R9" s="1167" t="str">
        <f t="shared" si="8"/>
        <v/>
      </c>
      <c r="S9" s="1820"/>
      <c r="T9" s="1821"/>
      <c r="U9" s="1821"/>
      <c r="V9" s="1037"/>
    </row>
    <row r="10" spans="1:22" ht="12.75" customHeight="1" x14ac:dyDescent="0.2">
      <c r="A10" s="1037"/>
      <c r="B10" s="1045" t="s">
        <v>94</v>
      </c>
      <c r="C10" s="1045" t="str">
        <f>'Team 4'!J4</f>
        <v>,Aiyana</v>
      </c>
      <c r="D10" s="1045" t="str">
        <f>'Gala Setup'!Q$7</f>
        <v>CMKS</v>
      </c>
      <c r="E10" s="1046" t="str">
        <f>'Team 4'!L4</f>
        <v>000100</v>
      </c>
      <c r="F10" s="1047">
        <f>'print 10 lane'!R$12</f>
        <v>1.6855324074074073E-3</v>
      </c>
      <c r="G10" s="1045">
        <f>'Team 1'!$D$4</f>
        <v>16</v>
      </c>
      <c r="H10" s="1045" t="s">
        <v>94</v>
      </c>
      <c r="I10" s="1045" t="str">
        <f t="shared" si="0"/>
        <v>F,,Aiyana</v>
      </c>
      <c r="J10" s="1048" t="str">
        <f t="shared" si="1"/>
        <v>F,,Aiyana,CMKS</v>
      </c>
      <c r="K10" s="1045" t="str">
        <f t="shared" si="2"/>
        <v>F,,Aiyana,CMKS,000100</v>
      </c>
      <c r="L10" s="1038" t="str">
        <f t="shared" si="3"/>
        <v>F,,Aiyana,CMKS,000100,022563</v>
      </c>
      <c r="M10" s="1045" t="str">
        <f t="shared" si="4"/>
        <v>F,,Aiyana,CMKS,000100,022563,16</v>
      </c>
      <c r="N10" s="1049" t="str">
        <f t="shared" si="5"/>
        <v>F,,Aiyana,CMKS,000100,022563,16,F</v>
      </c>
      <c r="O10" s="1043"/>
      <c r="P10" s="1043" t="str">
        <f t="shared" si="6"/>
        <v>02:25.63</v>
      </c>
      <c r="Q10" s="1043" t="str">
        <f t="shared" si="7"/>
        <v>022563</v>
      </c>
      <c r="R10" s="1167" t="str">
        <f t="shared" si="8"/>
        <v>F,,Aiyana,CMKS,000100,022563,16,F</v>
      </c>
      <c r="S10" s="1822" t="s">
        <v>2766</v>
      </c>
      <c r="T10" s="1823"/>
      <c r="U10" s="1823"/>
      <c r="V10" s="1037"/>
    </row>
    <row r="11" spans="1:22" ht="12.75" customHeight="1" x14ac:dyDescent="0.2">
      <c r="A11" s="1037"/>
      <c r="B11" s="1038" t="s">
        <v>95</v>
      </c>
      <c r="C11" s="1038" t="str">
        <f>'Team 1'!J5</f>
        <v>,Tom</v>
      </c>
      <c r="D11" s="1038" t="str">
        <f>'Gala Setup'!Q$4</f>
        <v>NOST</v>
      </c>
      <c r="E11" s="1039" t="str">
        <f>'Team 1'!L5</f>
        <v>000100</v>
      </c>
      <c r="F11" s="1047">
        <f>'print 10 lane'!I$15</f>
        <v>1.6416666666666665E-3</v>
      </c>
      <c r="G11" s="1038">
        <f>'Team 1'!$D$5</f>
        <v>16</v>
      </c>
      <c r="H11" s="1038" t="s">
        <v>94</v>
      </c>
      <c r="I11" s="1038" t="str">
        <f t="shared" si="0"/>
        <v>M,,Tom</v>
      </c>
      <c r="J11" s="1041" t="str">
        <f t="shared" si="1"/>
        <v>M,,Tom,NOST</v>
      </c>
      <c r="K11" s="1038" t="str">
        <f t="shared" si="2"/>
        <v>M,,Tom,NOST,000100</v>
      </c>
      <c r="L11" s="1038" t="str">
        <f t="shared" si="3"/>
        <v>M,,Tom,NOST,000100,022184</v>
      </c>
      <c r="M11" s="1038" t="str">
        <f t="shared" si="4"/>
        <v>M,,Tom,NOST,000100,022184,16</v>
      </c>
      <c r="N11" s="1042" t="str">
        <f t="shared" si="5"/>
        <v>M,,Tom,NOST,000100,022184,16,F</v>
      </c>
      <c r="O11" s="1043"/>
      <c r="P11" s="1043" t="str">
        <f t="shared" si="6"/>
        <v>02:21.84</v>
      </c>
      <c r="Q11" s="1043" t="str">
        <f t="shared" si="7"/>
        <v>022184</v>
      </c>
      <c r="R11" s="1167" t="str">
        <f t="shared" si="8"/>
        <v>M,,Tom,NOST,000100,022184,16,F</v>
      </c>
      <c r="S11" s="1822"/>
      <c r="T11" s="1823"/>
      <c r="U11" s="1823"/>
      <c r="V11" s="1037"/>
    </row>
    <row r="12" spans="1:22" ht="12.75" customHeight="1" x14ac:dyDescent="0.2">
      <c r="A12" s="1037"/>
      <c r="B12" s="1045" t="s">
        <v>95</v>
      </c>
      <c r="C12" s="1045" t="str">
        <f>'Team 2'!J5</f>
        <v>,Samuel</v>
      </c>
      <c r="D12" s="1045" t="str">
        <f>'Gala Setup'!$Q$5</f>
        <v>NHNA</v>
      </c>
      <c r="E12" s="1046" t="str">
        <f>'Team 2'!L5</f>
        <v>000100</v>
      </c>
      <c r="F12" s="1047">
        <f>'print 10 lane'!L$15</f>
        <v>1.5365740740740741E-3</v>
      </c>
      <c r="G12" s="1045">
        <f>'Team 1'!$D$5</f>
        <v>16</v>
      </c>
      <c r="H12" s="1045" t="s">
        <v>94</v>
      </c>
      <c r="I12" s="1045" t="str">
        <f t="shared" si="0"/>
        <v>M,,Samuel</v>
      </c>
      <c r="J12" s="1048" t="str">
        <f t="shared" si="1"/>
        <v>M,,Samuel,NHNA</v>
      </c>
      <c r="K12" s="1045" t="str">
        <f t="shared" si="2"/>
        <v>M,,Samuel,NHNA,000100</v>
      </c>
      <c r="L12" s="1038" t="str">
        <f t="shared" si="3"/>
        <v>M,,Samuel,NHNA,000100,021276</v>
      </c>
      <c r="M12" s="1045" t="str">
        <f t="shared" si="4"/>
        <v>M,,Samuel,NHNA,000100,021276,16</v>
      </c>
      <c r="N12" s="1049" t="str">
        <f t="shared" si="5"/>
        <v>M,,Samuel,NHNA,000100,021276,16,F</v>
      </c>
      <c r="O12" s="1043"/>
      <c r="P12" s="1043" t="str">
        <f t="shared" si="6"/>
        <v>02:12.76</v>
      </c>
      <c r="Q12" s="1043" t="str">
        <f t="shared" si="7"/>
        <v>021276</v>
      </c>
      <c r="R12" s="1167" t="str">
        <f t="shared" si="8"/>
        <v>M,,Samuel,NHNA,000100,021276,16,F</v>
      </c>
      <c r="S12" s="1822"/>
      <c r="T12" s="1823"/>
      <c r="U12" s="1823"/>
      <c r="V12" s="1037"/>
    </row>
    <row r="13" spans="1:22" ht="12.75" customHeight="1" x14ac:dyDescent="0.2">
      <c r="A13" s="1037"/>
      <c r="B13" s="1038" t="s">
        <v>95</v>
      </c>
      <c r="C13" s="1038" t="str">
        <f>'Team 3'!J5</f>
        <v>,Jamie</v>
      </c>
      <c r="D13" s="1038" t="str">
        <f>'Gala Setup'!Q$6</f>
        <v>PETT</v>
      </c>
      <c r="E13" s="1039" t="str">
        <f>'Team 3'!L5</f>
        <v>000100</v>
      </c>
      <c r="F13" s="1047">
        <f>'print 10 lane'!O$15</f>
        <v>1.4896990740740741E-3</v>
      </c>
      <c r="G13" s="1038">
        <f>'Team 1'!$D$5</f>
        <v>16</v>
      </c>
      <c r="H13" s="1038" t="s">
        <v>94</v>
      </c>
      <c r="I13" s="1038" t="str">
        <f t="shared" si="0"/>
        <v>M,,Jamie</v>
      </c>
      <c r="J13" s="1041" t="str">
        <f t="shared" si="1"/>
        <v>M,,Jamie,PETT</v>
      </c>
      <c r="K13" s="1038" t="str">
        <f t="shared" si="2"/>
        <v>M,,Jamie,PETT,000100</v>
      </c>
      <c r="L13" s="1038" t="str">
        <f t="shared" si="3"/>
        <v>M,,Jamie,PETT,000100,020871</v>
      </c>
      <c r="M13" s="1038" t="str">
        <f t="shared" si="4"/>
        <v>M,,Jamie,PETT,000100,020871,16</v>
      </c>
      <c r="N13" s="1042" t="str">
        <f t="shared" si="5"/>
        <v>M,,Jamie,PETT,000100,020871,16,F</v>
      </c>
      <c r="O13" s="1043"/>
      <c r="P13" s="1043" t="str">
        <f t="shared" si="6"/>
        <v>02:08.71</v>
      </c>
      <c r="Q13" s="1043" t="str">
        <f t="shared" si="7"/>
        <v>020871</v>
      </c>
      <c r="R13" s="1167" t="str">
        <f t="shared" si="8"/>
        <v>M,,Jamie,PETT,000100,020871,16,F</v>
      </c>
      <c r="S13" s="1833" t="s">
        <v>3247</v>
      </c>
      <c r="T13" s="1833"/>
      <c r="U13" s="1833"/>
      <c r="V13" s="1037"/>
    </row>
    <row r="14" spans="1:22" ht="12.75" customHeight="1" x14ac:dyDescent="0.2">
      <c r="A14" s="1037"/>
      <c r="B14" s="1045" t="s">
        <v>95</v>
      </c>
      <c r="C14" s="1045" t="str">
        <f>'Team 4'!J5</f>
        <v>,Miles</v>
      </c>
      <c r="D14" s="1045" t="str">
        <f>'Gala Setup'!Q$7</f>
        <v>CMKS</v>
      </c>
      <c r="E14" s="1046" t="str">
        <f>'Team 4'!L5</f>
        <v>000100</v>
      </c>
      <c r="F14" s="1047">
        <f>'print 10 lane'!R$15</f>
        <v>1.4947916666666666E-3</v>
      </c>
      <c r="G14" s="1045">
        <f>'Team 1'!$D$5</f>
        <v>16</v>
      </c>
      <c r="H14" s="1045" t="s">
        <v>94</v>
      </c>
      <c r="I14" s="1045" t="str">
        <f t="shared" si="0"/>
        <v>M,,Miles</v>
      </c>
      <c r="J14" s="1048" t="str">
        <f t="shared" si="1"/>
        <v>M,,Miles,CMKS</v>
      </c>
      <c r="K14" s="1045" t="str">
        <f t="shared" si="2"/>
        <v>M,,Miles,CMKS,000100</v>
      </c>
      <c r="L14" s="1038" t="str">
        <f t="shared" si="3"/>
        <v>M,,Miles,CMKS,000100,020915</v>
      </c>
      <c r="M14" s="1045" t="str">
        <f t="shared" si="4"/>
        <v>M,,Miles,CMKS,000100,020915,16</v>
      </c>
      <c r="N14" s="1049" t="str">
        <f t="shared" si="5"/>
        <v>M,,Miles,CMKS,000100,020915,16,F</v>
      </c>
      <c r="O14" s="1043"/>
      <c r="P14" s="1043" t="str">
        <f t="shared" si="6"/>
        <v>02:09.15</v>
      </c>
      <c r="Q14" s="1043" t="str">
        <f t="shared" si="7"/>
        <v>020915</v>
      </c>
      <c r="R14" s="1167" t="str">
        <f t="shared" si="8"/>
        <v>M,,Miles,CMKS,000100,020915,16,F</v>
      </c>
      <c r="S14" s="1833"/>
      <c r="T14" s="1833"/>
      <c r="U14" s="1833"/>
      <c r="V14" s="1037"/>
    </row>
    <row r="15" spans="1:22" ht="12.75" customHeight="1" x14ac:dyDescent="0.2">
      <c r="A15" s="1037"/>
      <c r="B15" s="1038" t="s">
        <v>95</v>
      </c>
      <c r="C15" s="1038" t="str">
        <f>'Team 5'!J5</f>
        <v>,Kris</v>
      </c>
      <c r="D15" s="1038" t="str">
        <f>'Gala Setup'!Q$8</f>
        <v>LEAA</v>
      </c>
      <c r="E15" s="1039" t="str">
        <f>'Team 5'!L5</f>
        <v>000100</v>
      </c>
      <c r="F15" s="1047">
        <f>'print 10 lane'!U$15</f>
        <v>1.6696759259259258E-3</v>
      </c>
      <c r="G15" s="1038">
        <f>'Team 1'!$D$5</f>
        <v>16</v>
      </c>
      <c r="H15" s="1038" t="s">
        <v>94</v>
      </c>
      <c r="I15" s="1038" t="str">
        <f t="shared" si="0"/>
        <v>M,,Kris</v>
      </c>
      <c r="J15" s="1041" t="str">
        <f t="shared" si="1"/>
        <v>M,,Kris,LEAA</v>
      </c>
      <c r="K15" s="1038" t="str">
        <f t="shared" si="2"/>
        <v>M,,Kris,LEAA,000100</v>
      </c>
      <c r="L15" s="1038" t="str">
        <f t="shared" si="3"/>
        <v>M,,Kris,LEAA,000100,022426</v>
      </c>
      <c r="M15" s="1038" t="str">
        <f t="shared" si="4"/>
        <v>M,,Kris,LEAA,000100,022426,16</v>
      </c>
      <c r="N15" s="1042" t="str">
        <f t="shared" si="5"/>
        <v>M,,Kris,LEAA,000100,022426,16,F</v>
      </c>
      <c r="O15" s="1043"/>
      <c r="P15" s="1043" t="str">
        <f t="shared" si="6"/>
        <v>02:24.26</v>
      </c>
      <c r="Q15" s="1043" t="str">
        <f t="shared" si="7"/>
        <v>022426</v>
      </c>
      <c r="R15" s="1167" t="str">
        <f t="shared" si="8"/>
        <v>M,,Kris,LEAA,000100,022426,16,F</v>
      </c>
      <c r="S15" s="1833"/>
      <c r="T15" s="1833"/>
      <c r="U15" s="1833"/>
      <c r="V15" s="1037"/>
    </row>
    <row r="16" spans="1:22" ht="12.75" customHeight="1" x14ac:dyDescent="0.2">
      <c r="A16" s="1037"/>
      <c r="B16" s="1045" t="s">
        <v>95</v>
      </c>
      <c r="C16" s="1045" t="str">
        <f>'Team 6'!J5</f>
        <v>,Jack</v>
      </c>
      <c r="D16" s="1045" t="str">
        <f>'Gala Setup'!Q$9</f>
        <v>MODT</v>
      </c>
      <c r="E16" s="1046" t="str">
        <f>'Team 6'!L5</f>
        <v>000100</v>
      </c>
      <c r="F16" s="1047">
        <f>'print 10 lane'!X$15</f>
        <v>1.5810185185185187E-3</v>
      </c>
      <c r="G16" s="1045">
        <f>'Team 1'!$D$5</f>
        <v>16</v>
      </c>
      <c r="H16" s="1045" t="s">
        <v>94</v>
      </c>
      <c r="I16" s="1045" t="str">
        <f t="shared" si="0"/>
        <v>M,,Jack</v>
      </c>
      <c r="J16" s="1048" t="str">
        <f t="shared" si="1"/>
        <v>M,,Jack,MODT</v>
      </c>
      <c r="K16" s="1045" t="str">
        <f t="shared" si="2"/>
        <v>M,,Jack,MODT,000100</v>
      </c>
      <c r="L16" s="1038" t="str">
        <f t="shared" si="3"/>
        <v>M,,Jack,MODT,000100,021660</v>
      </c>
      <c r="M16" s="1045" t="str">
        <f t="shared" si="4"/>
        <v>M,,Jack,MODT,000100,021660,16</v>
      </c>
      <c r="N16" s="1049" t="str">
        <f t="shared" si="5"/>
        <v>M,,Jack,MODT,000100,021660,16,F</v>
      </c>
      <c r="O16" s="1043"/>
      <c r="P16" s="1043" t="str">
        <f t="shared" si="6"/>
        <v>02:16.60</v>
      </c>
      <c r="Q16" s="1043" t="str">
        <f t="shared" si="7"/>
        <v>021660</v>
      </c>
      <c r="R16" s="1168" t="str">
        <f t="shared" si="8"/>
        <v>M,,Jack,MODT,000100,021660,16,F</v>
      </c>
      <c r="S16" s="1833"/>
      <c r="T16" s="1833"/>
      <c r="U16" s="1833"/>
      <c r="V16" s="1037"/>
    </row>
    <row r="17" spans="1:22" ht="12.75" customHeight="1" x14ac:dyDescent="0.2">
      <c r="A17" s="1037"/>
      <c r="B17" s="1038" t="s">
        <v>95</v>
      </c>
      <c r="C17" s="1038" t="str">
        <f>'Team 7'!J5</f>
        <v>,</v>
      </c>
      <c r="D17" s="1041">
        <f>'Gala Setup'!Q$10</f>
        <v>0</v>
      </c>
      <c r="E17" s="1039" t="str">
        <f>'Team 7'!L5</f>
        <v>000100</v>
      </c>
      <c r="F17" s="1047">
        <f>'print 10 lane'!AA$15</f>
        <v>0</v>
      </c>
      <c r="G17" s="1038">
        <f>'Team 1'!$D$5</f>
        <v>16</v>
      </c>
      <c r="H17" s="1038" t="s">
        <v>94</v>
      </c>
      <c r="I17" s="1038" t="str">
        <f t="shared" si="0"/>
        <v>M,,</v>
      </c>
      <c r="J17" s="1041" t="str">
        <f t="shared" si="1"/>
        <v>M,,,0</v>
      </c>
      <c r="K17" s="1038" t="str">
        <f t="shared" si="2"/>
        <v>M,,,0,000100</v>
      </c>
      <c r="L17" s="1038" t="str">
        <f t="shared" si="3"/>
        <v>M,,,0,000100,000000</v>
      </c>
      <c r="M17" s="1038" t="str">
        <f t="shared" si="4"/>
        <v>M,,,0,000100,000000,16</v>
      </c>
      <c r="N17" s="1042" t="str">
        <f t="shared" si="5"/>
        <v>M,,,0,000100,000000,16,F</v>
      </c>
      <c r="O17" s="1043"/>
      <c r="P17" s="1043" t="str">
        <f t="shared" si="6"/>
        <v>00:00.00</v>
      </c>
      <c r="Q17" s="1043" t="str">
        <f t="shared" si="7"/>
        <v>000000</v>
      </c>
      <c r="R17" s="1168" t="str">
        <f t="shared" si="8"/>
        <v/>
      </c>
      <c r="S17" s="1833"/>
      <c r="T17" s="1833"/>
      <c r="U17" s="1833"/>
      <c r="V17" s="1037"/>
    </row>
    <row r="18" spans="1:22" ht="12.75" customHeight="1" x14ac:dyDescent="0.2">
      <c r="A18" s="1037"/>
      <c r="B18" s="1045" t="s">
        <v>95</v>
      </c>
      <c r="C18" s="1045" t="str">
        <f>'Team 8'!J5</f>
        <v>,</v>
      </c>
      <c r="D18" s="1045">
        <f>'Gala Setup'!Q$11</f>
        <v>0</v>
      </c>
      <c r="E18" s="1046" t="str">
        <f>'Team 8'!L5</f>
        <v>000100</v>
      </c>
      <c r="F18" s="1047">
        <f>'print 10 lane'!AD$15</f>
        <v>0</v>
      </c>
      <c r="G18" s="1045">
        <f>'Team 1'!$D$5</f>
        <v>16</v>
      </c>
      <c r="H18" s="1045" t="s">
        <v>94</v>
      </c>
      <c r="I18" s="1045" t="str">
        <f t="shared" si="0"/>
        <v>M,,</v>
      </c>
      <c r="J18" s="1048" t="str">
        <f t="shared" si="1"/>
        <v>M,,,0</v>
      </c>
      <c r="K18" s="1045" t="str">
        <f t="shared" si="2"/>
        <v>M,,,0,000100</v>
      </c>
      <c r="L18" s="1038" t="str">
        <f t="shared" si="3"/>
        <v>M,,,0,000100,000000</v>
      </c>
      <c r="M18" s="1045" t="str">
        <f t="shared" si="4"/>
        <v>M,,,0,000100,000000,16</v>
      </c>
      <c r="N18" s="1049" t="str">
        <f t="shared" si="5"/>
        <v>M,,,0,000100,000000,16,F</v>
      </c>
      <c r="O18" s="1043"/>
      <c r="P18" s="1043" t="str">
        <f t="shared" si="6"/>
        <v>00:00.00</v>
      </c>
      <c r="Q18" s="1043" t="str">
        <f t="shared" si="7"/>
        <v>000000</v>
      </c>
      <c r="R18" s="1168" t="str">
        <f t="shared" si="8"/>
        <v/>
      </c>
      <c r="S18" s="1833"/>
      <c r="T18" s="1833"/>
      <c r="U18" s="1833"/>
      <c r="V18" s="1037"/>
    </row>
    <row r="19" spans="1:22" ht="12.75" customHeight="1" x14ac:dyDescent="0.2">
      <c r="A19" s="1037"/>
      <c r="B19" s="1038" t="s">
        <v>95</v>
      </c>
      <c r="C19" s="1038" t="str">
        <f>'Team 9'!J5</f>
        <v>,</v>
      </c>
      <c r="D19" s="1038">
        <f>'Gala Setup'!Q$12</f>
        <v>0</v>
      </c>
      <c r="E19" s="1039" t="str">
        <f>'Team 9'!L5</f>
        <v>000100</v>
      </c>
      <c r="F19" s="1047">
        <f>'print 10 lane'!AG$15</f>
        <v>0</v>
      </c>
      <c r="G19" s="1038">
        <f>'Team 1'!$D$5</f>
        <v>16</v>
      </c>
      <c r="H19" s="1038" t="s">
        <v>94</v>
      </c>
      <c r="I19" s="1038" t="str">
        <f t="shared" si="0"/>
        <v>M,,</v>
      </c>
      <c r="J19" s="1041" t="str">
        <f t="shared" si="1"/>
        <v>M,,,0</v>
      </c>
      <c r="K19" s="1038" t="str">
        <f t="shared" si="2"/>
        <v>M,,,0,000100</v>
      </c>
      <c r="L19" s="1038" t="str">
        <f t="shared" si="3"/>
        <v>M,,,0,000100,000000</v>
      </c>
      <c r="M19" s="1038" t="str">
        <f t="shared" si="4"/>
        <v>M,,,0,000100,000000,16</v>
      </c>
      <c r="N19" s="1042" t="str">
        <f t="shared" si="5"/>
        <v>M,,,0,000100,000000,16,F</v>
      </c>
      <c r="O19" s="1043"/>
      <c r="P19" s="1043" t="str">
        <f t="shared" si="6"/>
        <v>00:00.00</v>
      </c>
      <c r="Q19" s="1043" t="str">
        <f t="shared" si="7"/>
        <v>000000</v>
      </c>
      <c r="R19" s="1168" t="str">
        <f t="shared" si="8"/>
        <v/>
      </c>
      <c r="S19" s="1833"/>
      <c r="T19" s="1833"/>
      <c r="U19" s="1833"/>
      <c r="V19" s="1037"/>
    </row>
    <row r="20" spans="1:22" ht="12.75" customHeight="1" x14ac:dyDescent="0.2">
      <c r="A20" s="1037"/>
      <c r="B20" s="1045" t="s">
        <v>95</v>
      </c>
      <c r="C20" s="1045" t="str">
        <f>'Team 10'!J5</f>
        <v>,</v>
      </c>
      <c r="D20" s="1045">
        <f>'Gala Setup'!Q$13</f>
        <v>0</v>
      </c>
      <c r="E20" s="1046" t="str">
        <f>'Team 10'!L5</f>
        <v>000100</v>
      </c>
      <c r="F20" s="1047">
        <f>'print 10 lane'!AJ$15</f>
        <v>0</v>
      </c>
      <c r="G20" s="1045">
        <f>'Team 1'!$D$5</f>
        <v>16</v>
      </c>
      <c r="H20" s="1045" t="s">
        <v>94</v>
      </c>
      <c r="I20" s="1045" t="str">
        <f t="shared" si="0"/>
        <v>M,,</v>
      </c>
      <c r="J20" s="1048" t="str">
        <f t="shared" si="1"/>
        <v>M,,,0</v>
      </c>
      <c r="K20" s="1045" t="str">
        <f t="shared" si="2"/>
        <v>M,,,0,000100</v>
      </c>
      <c r="L20" s="1038" t="str">
        <f t="shared" si="3"/>
        <v>M,,,0,000100,000000</v>
      </c>
      <c r="M20" s="1045" t="str">
        <f t="shared" si="4"/>
        <v>M,,,0,000100,000000,16</v>
      </c>
      <c r="N20" s="1049" t="str">
        <f t="shared" si="5"/>
        <v>M,,,0,000100,000000,16,F</v>
      </c>
      <c r="O20" s="1043"/>
      <c r="P20" s="1043" t="str">
        <f t="shared" si="6"/>
        <v>00:00.00</v>
      </c>
      <c r="Q20" s="1043" t="str">
        <f t="shared" si="7"/>
        <v>000000</v>
      </c>
      <c r="R20" s="1168" t="str">
        <f t="shared" si="8"/>
        <v/>
      </c>
      <c r="S20" s="1833"/>
      <c r="T20" s="1833"/>
      <c r="U20" s="1833"/>
      <c r="V20" s="1037"/>
    </row>
    <row r="21" spans="1:22" ht="12.75" customHeight="1" x14ac:dyDescent="0.2">
      <c r="A21" s="1037"/>
      <c r="B21" s="1038" t="s">
        <v>94</v>
      </c>
      <c r="C21" s="1038" t="str">
        <f>'Team 1'!J42</f>
        <v>,Katie</v>
      </c>
      <c r="D21" s="1038" t="str">
        <f>'Gala Setup'!Q$4</f>
        <v>NOST</v>
      </c>
      <c r="E21" s="1039" t="str">
        <f>'Team 1'!L42</f>
        <v>000100</v>
      </c>
      <c r="F21" s="1047">
        <f>'print 10 lane'!I$46</f>
        <v>8.3472222222222227E-4</v>
      </c>
      <c r="G21" s="1038">
        <f>'Team 1'!$D$42</f>
        <v>14</v>
      </c>
      <c r="H21" s="1038" t="s">
        <v>94</v>
      </c>
      <c r="I21" s="1038" t="str">
        <f t="shared" si="0"/>
        <v>F,,Katie</v>
      </c>
      <c r="J21" s="1041" t="str">
        <f t="shared" si="1"/>
        <v>F,,Katie,NOST</v>
      </c>
      <c r="K21" s="1038" t="str">
        <f t="shared" si="2"/>
        <v>F,,Katie,NOST,000100</v>
      </c>
      <c r="L21" s="1038" t="str">
        <f t="shared" si="3"/>
        <v>F,,Katie,NOST,000100,011212</v>
      </c>
      <c r="M21" s="1038" t="str">
        <f t="shared" si="4"/>
        <v>F,,Katie,NOST,000100,011212,14</v>
      </c>
      <c r="N21" s="1042" t="str">
        <f t="shared" si="5"/>
        <v>F,,Katie,NOST,000100,011212,14,F</v>
      </c>
      <c r="O21" s="1043"/>
      <c r="P21" s="1043" t="str">
        <f t="shared" si="6"/>
        <v>01:12.12</v>
      </c>
      <c r="Q21" s="1043" t="str">
        <f t="shared" si="7"/>
        <v>011212</v>
      </c>
      <c r="R21" s="1168" t="str">
        <f t="shared" si="8"/>
        <v>F,,Katie,NOST,000100,011212,14,F</v>
      </c>
      <c r="S21" s="1834">
        <f>'Gala Setup'!J7</f>
        <v>0</v>
      </c>
      <c r="T21" s="1835"/>
      <c r="U21" s="1835"/>
      <c r="V21" s="1037"/>
    </row>
    <row r="22" spans="1:22" ht="12.75" customHeight="1" x14ac:dyDescent="0.2">
      <c r="A22" s="1037"/>
      <c r="B22" s="1038" t="s">
        <v>94</v>
      </c>
      <c r="C22" s="1038" t="str">
        <f>'Team 1'!J48</f>
        <v>,Faith</v>
      </c>
      <c r="D22" s="1038" t="str">
        <f>'Gala Setup'!Q$4</f>
        <v>NOST</v>
      </c>
      <c r="E22" s="1039" t="str">
        <f>'Team 1'!L48</f>
        <v>000100</v>
      </c>
      <c r="F22" s="1047">
        <f>'print 10 lane'!I$64</f>
        <v>9.020833333333333E-4</v>
      </c>
      <c r="G22" s="1038">
        <f>'Team 1'!$D$48</f>
        <v>14</v>
      </c>
      <c r="H22" s="1038" t="s">
        <v>94</v>
      </c>
      <c r="I22" s="1038" t="str">
        <f t="shared" si="0"/>
        <v>F,,Faith</v>
      </c>
      <c r="J22" s="1041" t="str">
        <f t="shared" si="1"/>
        <v>F,,Faith,NOST</v>
      </c>
      <c r="K22" s="1038" t="str">
        <f t="shared" si="2"/>
        <v>F,,Faith,NOST,000100</v>
      </c>
      <c r="L22" s="1038" t="str">
        <f t="shared" si="3"/>
        <v>F,,Faith,NOST,000100,011794</v>
      </c>
      <c r="M22" s="1038" t="str">
        <f t="shared" si="4"/>
        <v>F,,Faith,NOST,000100,011794,14</v>
      </c>
      <c r="N22" s="1042" t="str">
        <f t="shared" si="5"/>
        <v>F,,Faith,NOST,000100,011794,14,F</v>
      </c>
      <c r="O22" s="1043"/>
      <c r="P22" s="1043" t="str">
        <f t="shared" si="6"/>
        <v>01:17.94</v>
      </c>
      <c r="Q22" s="1043" t="str">
        <f t="shared" si="7"/>
        <v>011794</v>
      </c>
      <c r="R22" s="1168" t="str">
        <f t="shared" si="8"/>
        <v>F,,Faith,NOST,000100,011794,14,F</v>
      </c>
      <c r="S22" s="1834"/>
      <c r="T22" s="1835"/>
      <c r="U22" s="1835"/>
      <c r="V22" s="1037"/>
    </row>
    <row r="23" spans="1:22" ht="12.75" customHeight="1" x14ac:dyDescent="0.2">
      <c r="A23" s="1037"/>
      <c r="B23" s="1038" t="s">
        <v>94</v>
      </c>
      <c r="C23" s="1038" t="str">
        <f>'Team 1'!J52</f>
        <v xml:space="preserve">,India </v>
      </c>
      <c r="D23" s="1038" t="str">
        <f>'Gala Setup'!Q$4</f>
        <v>NOST</v>
      </c>
      <c r="E23" s="1039" t="str">
        <f>'Team 1'!L52</f>
        <v>000100</v>
      </c>
      <c r="F23" s="1047">
        <f>'print 10 lane'!I$76</f>
        <v>8.0520833333333323E-4</v>
      </c>
      <c r="G23" s="1038">
        <f>'Team 1'!$D$52</f>
        <v>14</v>
      </c>
      <c r="H23" s="1038" t="s">
        <v>94</v>
      </c>
      <c r="I23" s="1038" t="str">
        <f t="shared" si="0"/>
        <v xml:space="preserve">F,,India </v>
      </c>
      <c r="J23" s="1041" t="str">
        <f t="shared" si="1"/>
        <v>F,,India ,NOST</v>
      </c>
      <c r="K23" s="1038" t="str">
        <f t="shared" si="2"/>
        <v>F,,India ,NOST,000100</v>
      </c>
      <c r="L23" s="1038" t="str">
        <f t="shared" si="3"/>
        <v>F,,India ,NOST,000100,010957</v>
      </c>
      <c r="M23" s="1038" t="str">
        <f t="shared" si="4"/>
        <v>F,,India ,NOST,000100,010957,14</v>
      </c>
      <c r="N23" s="1042" t="str">
        <f t="shared" si="5"/>
        <v>F,,India ,NOST,000100,010957,14,F</v>
      </c>
      <c r="O23" s="1043"/>
      <c r="P23" s="1043" t="str">
        <f t="shared" si="6"/>
        <v>01:09.57</v>
      </c>
      <c r="Q23" s="1043" t="str">
        <f t="shared" si="7"/>
        <v>010957</v>
      </c>
      <c r="R23" s="1168" t="str">
        <f t="shared" si="8"/>
        <v>F,,India ,NOST,000100,010957,14,F</v>
      </c>
      <c r="S23" s="1172"/>
      <c r="T23" s="1172"/>
      <c r="U23" s="1172"/>
      <c r="V23" s="1037"/>
    </row>
    <row r="24" spans="1:22" ht="12.75" customHeight="1" x14ac:dyDescent="0.2">
      <c r="A24" s="1037"/>
      <c r="B24" s="1045" t="s">
        <v>94</v>
      </c>
      <c r="C24" s="1045" t="str">
        <f>'Team 2'!J42</f>
        <v>,Rebecca</v>
      </c>
      <c r="D24" s="1045" t="str">
        <f>'Gala Setup'!$Q$5</f>
        <v>NHNA</v>
      </c>
      <c r="E24" s="1046" t="str">
        <f>'Team 2'!L42</f>
        <v>000100</v>
      </c>
      <c r="F24" s="1047">
        <f>'print 10 lane'!L$46</f>
        <v>8.4560185185185183E-4</v>
      </c>
      <c r="G24" s="1045">
        <f>'Team 1'!$D$42</f>
        <v>14</v>
      </c>
      <c r="H24" s="1045" t="s">
        <v>94</v>
      </c>
      <c r="I24" s="1045" t="str">
        <f t="shared" si="0"/>
        <v>F,,Rebecca</v>
      </c>
      <c r="J24" s="1048" t="str">
        <f t="shared" si="1"/>
        <v>F,,Rebecca,NHNA</v>
      </c>
      <c r="K24" s="1045" t="str">
        <f t="shared" si="2"/>
        <v>F,,Rebecca,NHNA,000100</v>
      </c>
      <c r="L24" s="1038" t="str">
        <f t="shared" si="3"/>
        <v>F,,Rebecca,NHNA,000100,011306</v>
      </c>
      <c r="M24" s="1045" t="str">
        <f t="shared" si="4"/>
        <v>F,,Rebecca,NHNA,000100,011306,14</v>
      </c>
      <c r="N24" s="1049" t="str">
        <f t="shared" si="5"/>
        <v>F,,Rebecca,NHNA,000100,011306,14,F</v>
      </c>
      <c r="O24" s="1043"/>
      <c r="P24" s="1043" t="str">
        <f t="shared" si="6"/>
        <v>01:13.06</v>
      </c>
      <c r="Q24" s="1043" t="str">
        <f t="shared" si="7"/>
        <v>011306</v>
      </c>
      <c r="R24" s="1168" t="str">
        <f t="shared" si="8"/>
        <v>F,,Rebecca,NHNA,000100,011306,14,F</v>
      </c>
      <c r="S24" s="1815" t="s">
        <v>149</v>
      </c>
      <c r="T24" s="1815"/>
      <c r="U24" s="1815"/>
      <c r="V24" s="1037"/>
    </row>
    <row r="25" spans="1:22" ht="12.75" customHeight="1" x14ac:dyDescent="0.2">
      <c r="A25" s="1037"/>
      <c r="B25" s="1045" t="s">
        <v>94</v>
      </c>
      <c r="C25" s="1045" t="str">
        <f>'Team 2'!J48</f>
        <v>,Anna</v>
      </c>
      <c r="D25" s="1045" t="str">
        <f>'Gala Setup'!$Q$5</f>
        <v>NHNA</v>
      </c>
      <c r="E25" s="1046" t="str">
        <f>'Team 2'!L48</f>
        <v>000100</v>
      </c>
      <c r="F25" s="1047">
        <f>'print 10 lane'!L$64</f>
        <v>8.7453703703703706E-4</v>
      </c>
      <c r="G25" s="1045">
        <f>'Team 1'!$D$48</f>
        <v>14</v>
      </c>
      <c r="H25" s="1045" t="s">
        <v>94</v>
      </c>
      <c r="I25" s="1045" t="str">
        <f t="shared" si="0"/>
        <v>F,,Anna</v>
      </c>
      <c r="J25" s="1048" t="str">
        <f t="shared" si="1"/>
        <v>F,,Anna,NHNA</v>
      </c>
      <c r="K25" s="1045" t="str">
        <f t="shared" si="2"/>
        <v>F,,Anna,NHNA,000100</v>
      </c>
      <c r="L25" s="1038" t="str">
        <f t="shared" si="3"/>
        <v>F,,Anna,NHNA,000100,011556</v>
      </c>
      <c r="M25" s="1045" t="str">
        <f t="shared" si="4"/>
        <v>F,,Anna,NHNA,000100,011556,14</v>
      </c>
      <c r="N25" s="1049" t="str">
        <f t="shared" si="5"/>
        <v>F,,Anna,NHNA,000100,011556,14,F</v>
      </c>
      <c r="O25" s="1043"/>
      <c r="P25" s="1043" t="str">
        <f t="shared" si="6"/>
        <v>01:15.56</v>
      </c>
      <c r="Q25" s="1043" t="str">
        <f t="shared" si="7"/>
        <v>011556</v>
      </c>
      <c r="R25" s="1168" t="str">
        <f t="shared" si="8"/>
        <v>F,,Anna,NHNA,000100,011556,14,F</v>
      </c>
      <c r="S25" s="1815"/>
      <c r="T25" s="1815"/>
      <c r="U25" s="1815"/>
      <c r="V25" s="1037"/>
    </row>
    <row r="26" spans="1:22" ht="12.75" customHeight="1" x14ac:dyDescent="0.2">
      <c r="A26" s="1037"/>
      <c r="B26" s="1045" t="s">
        <v>94</v>
      </c>
      <c r="C26" s="1045" t="str">
        <f>'Team 2'!J52</f>
        <v>,Ella</v>
      </c>
      <c r="D26" s="1045" t="str">
        <f>'Gala Setup'!$Q$5</f>
        <v>NHNA</v>
      </c>
      <c r="E26" s="1046" t="str">
        <f>'Team 2'!L52</f>
        <v>000100</v>
      </c>
      <c r="F26" s="1047">
        <f>'print 10 lane'!L$76</f>
        <v>8.2893518518518516E-4</v>
      </c>
      <c r="G26" s="1045">
        <f>'Team 1'!$D$52</f>
        <v>14</v>
      </c>
      <c r="H26" s="1045" t="s">
        <v>94</v>
      </c>
      <c r="I26" s="1045" t="str">
        <f t="shared" si="0"/>
        <v>F,,Ella</v>
      </c>
      <c r="J26" s="1048" t="str">
        <f t="shared" si="1"/>
        <v>F,,Ella,NHNA</v>
      </c>
      <c r="K26" s="1045" t="str">
        <f t="shared" si="2"/>
        <v>F,,Ella,NHNA,000100</v>
      </c>
      <c r="L26" s="1038" t="str">
        <f t="shared" si="3"/>
        <v>F,,Ella,NHNA,000100,011162</v>
      </c>
      <c r="M26" s="1045" t="str">
        <f t="shared" si="4"/>
        <v>F,,Ella,NHNA,000100,011162,14</v>
      </c>
      <c r="N26" s="1049" t="str">
        <f t="shared" si="5"/>
        <v>F,,Ella,NHNA,000100,011162,14,F</v>
      </c>
      <c r="O26" s="1043"/>
      <c r="P26" s="1043" t="str">
        <f t="shared" si="6"/>
        <v>01:11.62</v>
      </c>
      <c r="Q26" s="1043" t="str">
        <f t="shared" si="7"/>
        <v>011162</v>
      </c>
      <c r="R26" s="1168" t="str">
        <f t="shared" si="8"/>
        <v>F,,Ella,NHNA,000100,011162,14,F</v>
      </c>
      <c r="S26" s="1815"/>
      <c r="T26" s="1815"/>
      <c r="U26" s="1815"/>
      <c r="V26" s="1037"/>
    </row>
    <row r="27" spans="1:22" ht="12.75" customHeight="1" x14ac:dyDescent="0.2">
      <c r="A27" s="1037"/>
      <c r="B27" s="1038" t="s">
        <v>94</v>
      </c>
      <c r="C27" s="1038" t="str">
        <f>'Team 3'!J42</f>
        <v>,Eve</v>
      </c>
      <c r="D27" s="1038" t="str">
        <f>'Gala Setup'!Q$6</f>
        <v>PETT</v>
      </c>
      <c r="E27" s="1039" t="str">
        <f>'Team 3'!L42</f>
        <v>000100</v>
      </c>
      <c r="F27" s="1047">
        <f>'print 10 lane'!O$46</f>
        <v>7.3888888888888886E-4</v>
      </c>
      <c r="G27" s="1038">
        <f>'Team 1'!$D$42</f>
        <v>14</v>
      </c>
      <c r="H27" s="1038" t="s">
        <v>94</v>
      </c>
      <c r="I27" s="1038" t="str">
        <f t="shared" si="0"/>
        <v>F,,Eve</v>
      </c>
      <c r="J27" s="1041" t="str">
        <f t="shared" si="1"/>
        <v>F,,Eve,PETT</v>
      </c>
      <c r="K27" s="1038" t="str">
        <f t="shared" si="2"/>
        <v>F,,Eve,PETT,000100</v>
      </c>
      <c r="L27" s="1038" t="str">
        <f t="shared" si="3"/>
        <v>F,,Eve,PETT,000100,010384</v>
      </c>
      <c r="M27" s="1038" t="str">
        <f t="shared" si="4"/>
        <v>F,,Eve,PETT,000100,010384,14</v>
      </c>
      <c r="N27" s="1042" t="str">
        <f t="shared" si="5"/>
        <v>F,,Eve,PETT,000100,010384,14,F</v>
      </c>
      <c r="O27" s="1043"/>
      <c r="P27" s="1043" t="str">
        <f t="shared" si="6"/>
        <v>01:03.84</v>
      </c>
      <c r="Q27" s="1043" t="str">
        <f t="shared" si="7"/>
        <v>010384</v>
      </c>
      <c r="R27" s="1168" t="str">
        <f t="shared" si="8"/>
        <v>F,,Eve,PETT,000100,010384,14,F</v>
      </c>
      <c r="S27" s="1828" t="s">
        <v>2767</v>
      </c>
      <c r="T27" s="1828"/>
      <c r="U27" s="1828"/>
      <c r="V27" s="1037"/>
    </row>
    <row r="28" spans="1:22" ht="12.75" customHeight="1" x14ac:dyDescent="0.2">
      <c r="A28" s="1037"/>
      <c r="B28" s="1038" t="s">
        <v>94</v>
      </c>
      <c r="C28" s="1038" t="str">
        <f>'Team 3'!J48</f>
        <v>,Hannah</v>
      </c>
      <c r="D28" s="1038" t="str">
        <f>'Gala Setup'!Q$6</f>
        <v>PETT</v>
      </c>
      <c r="E28" s="1039" t="str">
        <f>'Team 3'!L48</f>
        <v>000100</v>
      </c>
      <c r="F28" s="1047">
        <f>'print 10 lane'!O$64</f>
        <v>8.30787037037037E-4</v>
      </c>
      <c r="G28" s="1038">
        <f>'Team 1'!$D$48</f>
        <v>14</v>
      </c>
      <c r="H28" s="1038" t="s">
        <v>94</v>
      </c>
      <c r="I28" s="1038" t="str">
        <f t="shared" si="0"/>
        <v>F,,Hannah</v>
      </c>
      <c r="J28" s="1041" t="str">
        <f t="shared" si="1"/>
        <v>F,,Hannah,PETT</v>
      </c>
      <c r="K28" s="1038" t="str">
        <f t="shared" si="2"/>
        <v>F,,Hannah,PETT,000100</v>
      </c>
      <c r="L28" s="1038" t="str">
        <f t="shared" si="3"/>
        <v>F,,Hannah,PETT,000100,011178</v>
      </c>
      <c r="M28" s="1038" t="str">
        <f t="shared" si="4"/>
        <v>F,,Hannah,PETT,000100,011178,14</v>
      </c>
      <c r="N28" s="1042" t="str">
        <f t="shared" si="5"/>
        <v>F,,Hannah,PETT,000100,011178,14,F</v>
      </c>
      <c r="O28" s="1043"/>
      <c r="P28" s="1043" t="str">
        <f t="shared" si="6"/>
        <v>01:11.78</v>
      </c>
      <c r="Q28" s="1043" t="str">
        <f t="shared" si="7"/>
        <v>011178</v>
      </c>
      <c r="R28" s="1168" t="str">
        <f t="shared" si="8"/>
        <v>F,,Hannah,PETT,000100,011178,14,F</v>
      </c>
      <c r="S28" s="1828"/>
      <c r="T28" s="1828"/>
      <c r="U28" s="1828"/>
      <c r="V28" s="1037"/>
    </row>
    <row r="29" spans="1:22" ht="12.75" customHeight="1" x14ac:dyDescent="0.2">
      <c r="A29" s="1037"/>
      <c r="B29" s="1038" t="s">
        <v>94</v>
      </c>
      <c r="C29" s="1038" t="str">
        <f>'Team 3'!J52</f>
        <v xml:space="preserve">,Mollie </v>
      </c>
      <c r="D29" s="1038" t="str">
        <f>'Gala Setup'!Q$6</f>
        <v>PETT</v>
      </c>
      <c r="E29" s="1039" t="str">
        <f>'Team 3'!L52</f>
        <v>000100</v>
      </c>
      <c r="F29" s="1047">
        <f>'print 10 lane'!O$76</f>
        <v>7.2164351851851849E-4</v>
      </c>
      <c r="G29" s="1038">
        <f>'Team 1'!$D$52</f>
        <v>14</v>
      </c>
      <c r="H29" s="1038" t="s">
        <v>94</v>
      </c>
      <c r="I29" s="1038" t="str">
        <f t="shared" si="0"/>
        <v xml:space="preserve">F,,Mollie </v>
      </c>
      <c r="J29" s="1041" t="str">
        <f t="shared" si="1"/>
        <v>F,,Mollie ,PETT</v>
      </c>
      <c r="K29" s="1038" t="str">
        <f t="shared" si="2"/>
        <v>F,,Mollie ,PETT,000100</v>
      </c>
      <c r="L29" s="1038" t="str">
        <f t="shared" si="3"/>
        <v>F,,Mollie ,PETT,000100,010235</v>
      </c>
      <c r="M29" s="1038" t="str">
        <f t="shared" si="4"/>
        <v>F,,Mollie ,PETT,000100,010235,14</v>
      </c>
      <c r="N29" s="1042" t="str">
        <f t="shared" si="5"/>
        <v>F,,Mollie ,PETT,000100,010235,14,F</v>
      </c>
      <c r="O29" s="1043"/>
      <c r="P29" s="1043" t="str">
        <f t="shared" si="6"/>
        <v>01:02.35</v>
      </c>
      <c r="Q29" s="1043" t="str">
        <f t="shared" si="7"/>
        <v>010235</v>
      </c>
      <c r="R29" s="1168" t="str">
        <f t="shared" si="8"/>
        <v>F,,Mollie ,PETT,000100,010235,14,F</v>
      </c>
      <c r="S29" s="1828"/>
      <c r="T29" s="1828"/>
      <c r="U29" s="1828"/>
      <c r="V29" s="1037"/>
    </row>
    <row r="30" spans="1:22" ht="12.75" customHeight="1" thickBot="1" x14ac:dyDescent="0.25">
      <c r="A30" s="1037"/>
      <c r="B30" s="1045" t="s">
        <v>94</v>
      </c>
      <c r="C30" s="1045" t="str">
        <f>'Team 4'!J42</f>
        <v>,Lottie</v>
      </c>
      <c r="D30" s="1045" t="str">
        <f>'Gala Setup'!Q$7</f>
        <v>CMKS</v>
      </c>
      <c r="E30" s="1046" t="str">
        <f>'Team 4'!L42</f>
        <v>000100</v>
      </c>
      <c r="F30" s="1047">
        <f>'print 10 lane'!R$46</f>
        <v>7.5590277777777776E-4</v>
      </c>
      <c r="G30" s="1045">
        <f>'Team 1'!$D$42</f>
        <v>14</v>
      </c>
      <c r="H30" s="1045" t="s">
        <v>94</v>
      </c>
      <c r="I30" s="1045" t="str">
        <f t="shared" si="0"/>
        <v>F,,Lottie</v>
      </c>
      <c r="J30" s="1048" t="str">
        <f t="shared" si="1"/>
        <v>F,,Lottie,CMKS</v>
      </c>
      <c r="K30" s="1045" t="str">
        <f t="shared" si="2"/>
        <v>F,,Lottie,CMKS,000100</v>
      </c>
      <c r="L30" s="1038" t="str">
        <f t="shared" si="3"/>
        <v>F,,Lottie,CMKS,000100,010531</v>
      </c>
      <c r="M30" s="1045" t="str">
        <f t="shared" si="4"/>
        <v>F,,Lottie,CMKS,000100,010531,14</v>
      </c>
      <c r="N30" s="1049" t="str">
        <f t="shared" si="5"/>
        <v>F,,Lottie,CMKS,000100,010531,14,F</v>
      </c>
      <c r="O30" s="1043"/>
      <c r="P30" s="1043" t="str">
        <f t="shared" si="6"/>
        <v>01:05.31</v>
      </c>
      <c r="Q30" s="1043" t="str">
        <f t="shared" si="7"/>
        <v>010531</v>
      </c>
      <c r="R30" s="1168" t="str">
        <f t="shared" si="8"/>
        <v>F,,Lottie,CMKS,000100,010531,14,F</v>
      </c>
      <c r="S30" s="1828"/>
      <c r="T30" s="1828"/>
      <c r="U30" s="1828"/>
      <c r="V30" s="1037"/>
    </row>
    <row r="31" spans="1:22" ht="12.75" customHeight="1" thickTop="1" thickBot="1" x14ac:dyDescent="0.25">
      <c r="A31" s="1037"/>
      <c r="B31" s="1045" t="s">
        <v>94</v>
      </c>
      <c r="C31" s="1045" t="str">
        <f>'Team 4'!J48</f>
        <v>,Sophie</v>
      </c>
      <c r="D31" s="1045" t="str">
        <f>'Gala Setup'!Q$7</f>
        <v>CMKS</v>
      </c>
      <c r="E31" s="1046" t="str">
        <f>'Team 4'!L48</f>
        <v>000100</v>
      </c>
      <c r="F31" s="1047">
        <f>'print 10 lane'!R$64</f>
        <v>7.7268518518518517E-4</v>
      </c>
      <c r="G31" s="1045">
        <f>'Team 1'!$D$48</f>
        <v>14</v>
      </c>
      <c r="H31" s="1045" t="s">
        <v>94</v>
      </c>
      <c r="I31" s="1045" t="str">
        <f t="shared" si="0"/>
        <v>F,,Sophie</v>
      </c>
      <c r="J31" s="1048" t="str">
        <f t="shared" si="1"/>
        <v>F,,Sophie,CMKS</v>
      </c>
      <c r="K31" s="1045" t="str">
        <f t="shared" si="2"/>
        <v>F,,Sophie,CMKS,000100</v>
      </c>
      <c r="L31" s="1038" t="str">
        <f t="shared" si="3"/>
        <v>F,,Sophie,CMKS,000100,010676</v>
      </c>
      <c r="M31" s="1045" t="str">
        <f t="shared" si="4"/>
        <v>F,,Sophie,CMKS,000100,010676,14</v>
      </c>
      <c r="N31" s="1049" t="str">
        <f t="shared" si="5"/>
        <v>F,,Sophie,CMKS,000100,010676,14,F</v>
      </c>
      <c r="O31" s="1043"/>
      <c r="P31" s="1043" t="str">
        <f t="shared" si="6"/>
        <v>01:06.76</v>
      </c>
      <c r="Q31" s="1043" t="str">
        <f t="shared" si="7"/>
        <v>010676</v>
      </c>
      <c r="R31" s="1168" t="str">
        <f t="shared" si="8"/>
        <v>F,,Sophie,CMKS,000100,010676,14,F</v>
      </c>
      <c r="S31" s="1829" t="s">
        <v>220</v>
      </c>
      <c r="T31" s="1829"/>
      <c r="U31" s="1830"/>
      <c r="V31" s="1037"/>
    </row>
    <row r="32" spans="1:22" ht="12.75" customHeight="1" x14ac:dyDescent="0.2">
      <c r="A32" s="1037"/>
      <c r="B32" s="1045" t="s">
        <v>94</v>
      </c>
      <c r="C32" s="1045" t="str">
        <f>'Team 4'!J52</f>
        <v>,Grace</v>
      </c>
      <c r="D32" s="1045" t="str">
        <f>'Gala Setup'!Q$7</f>
        <v>CMKS</v>
      </c>
      <c r="E32" s="1046" t="str">
        <f>'Team 4'!L52</f>
        <v>000100</v>
      </c>
      <c r="F32" s="1047">
        <f>'print 10 lane'!R$76</f>
        <v>7.5416666666666677E-4</v>
      </c>
      <c r="G32" s="1045">
        <f>'Team 1'!$D$52</f>
        <v>14</v>
      </c>
      <c r="H32" s="1045" t="s">
        <v>94</v>
      </c>
      <c r="I32" s="1045" t="str">
        <f t="shared" si="0"/>
        <v>F,,Grace</v>
      </c>
      <c r="J32" s="1048" t="str">
        <f t="shared" si="1"/>
        <v>F,,Grace,CMKS</v>
      </c>
      <c r="K32" s="1045" t="str">
        <f t="shared" si="2"/>
        <v>F,,Grace,CMKS,000100</v>
      </c>
      <c r="L32" s="1038" t="str">
        <f t="shared" si="3"/>
        <v>F,,Grace,CMKS,000100,010516</v>
      </c>
      <c r="M32" s="1045" t="str">
        <f t="shared" si="4"/>
        <v>F,,Grace,CMKS,000100,010516,14</v>
      </c>
      <c r="N32" s="1049" t="str">
        <f t="shared" si="5"/>
        <v>F,,Grace,CMKS,000100,010516,14,F</v>
      </c>
      <c r="O32" s="1043"/>
      <c r="P32" s="1043" t="str">
        <f t="shared" si="6"/>
        <v>01:05.16</v>
      </c>
      <c r="Q32" s="1043" t="str">
        <f t="shared" si="7"/>
        <v>010516</v>
      </c>
      <c r="R32" s="1169" t="str">
        <f t="shared" si="8"/>
        <v>F,,Grace,CMKS,000100,010516,14,F</v>
      </c>
      <c r="S32" s="1831" t="s">
        <v>2768</v>
      </c>
      <c r="T32" s="1824" t="s">
        <v>2754</v>
      </c>
      <c r="U32" s="1826" t="s">
        <v>2769</v>
      </c>
      <c r="V32" s="1037"/>
    </row>
    <row r="33" spans="1:22" ht="12.75" customHeight="1" thickBot="1" x14ac:dyDescent="0.25">
      <c r="A33" s="1037"/>
      <c r="B33" s="1038" t="s">
        <v>94</v>
      </c>
      <c r="C33" s="1038" t="str">
        <f>'Team 5'!J42</f>
        <v xml:space="preserve">,Emma </v>
      </c>
      <c r="D33" s="1038" t="str">
        <f>'Gala Setup'!Q$8</f>
        <v>LEAA</v>
      </c>
      <c r="E33" s="1039" t="str">
        <f>'Team 5'!L42</f>
        <v>000100</v>
      </c>
      <c r="F33" s="1047">
        <f>'print 10 lane'!U$46</f>
        <v>7.7002314814814815E-4</v>
      </c>
      <c r="G33" s="1038">
        <f>'Team 1'!$D$42</f>
        <v>14</v>
      </c>
      <c r="H33" s="1038" t="s">
        <v>94</v>
      </c>
      <c r="I33" s="1038" t="str">
        <f t="shared" si="0"/>
        <v xml:space="preserve">F,,Emma </v>
      </c>
      <c r="J33" s="1041" t="str">
        <f t="shared" si="1"/>
        <v>F,,Emma ,LEAA</v>
      </c>
      <c r="K33" s="1038" t="str">
        <f t="shared" si="2"/>
        <v>F,,Emma ,LEAA,000100</v>
      </c>
      <c r="L33" s="1038" t="str">
        <f t="shared" si="3"/>
        <v>F,,Emma ,LEAA,000100,010653</v>
      </c>
      <c r="M33" s="1038" t="str">
        <f t="shared" si="4"/>
        <v>F,,Emma ,LEAA,000100,010653,14</v>
      </c>
      <c r="N33" s="1042" t="str">
        <f t="shared" si="5"/>
        <v>F,,Emma ,LEAA,000100,010653,14,F</v>
      </c>
      <c r="O33" s="1043"/>
      <c r="P33" s="1043" t="str">
        <f t="shared" si="6"/>
        <v>01:06.53</v>
      </c>
      <c r="Q33" s="1043" t="str">
        <f t="shared" si="7"/>
        <v>010653</v>
      </c>
      <c r="R33" s="1169" t="str">
        <f t="shared" si="8"/>
        <v>F,,Emma ,LEAA,000100,010653,14,F</v>
      </c>
      <c r="S33" s="1832"/>
      <c r="T33" s="1825"/>
      <c r="U33" s="1827"/>
      <c r="V33" s="1037"/>
    </row>
    <row r="34" spans="1:22" ht="12.75" customHeight="1" x14ac:dyDescent="0.2">
      <c r="A34" s="1037"/>
      <c r="B34" s="1038" t="s">
        <v>94</v>
      </c>
      <c r="C34" s="1038" t="str">
        <f>'Team 5'!J48</f>
        <v xml:space="preserve">,Jessica </v>
      </c>
      <c r="D34" s="1038" t="str">
        <f>'Gala Setup'!Q$8</f>
        <v>LEAA</v>
      </c>
      <c r="E34" s="1039" t="str">
        <f>'Team 5'!L48</f>
        <v>000100</v>
      </c>
      <c r="F34" s="1047">
        <f>'print 10 lane'!U$64</f>
        <v>7.8726851851851842E-4</v>
      </c>
      <c r="G34" s="1038">
        <f>'Team 1'!$D$48</f>
        <v>14</v>
      </c>
      <c r="H34" s="1038" t="s">
        <v>94</v>
      </c>
      <c r="I34" s="1038" t="str">
        <f t="shared" si="0"/>
        <v xml:space="preserve">F,,Jessica </v>
      </c>
      <c r="J34" s="1041" t="str">
        <f t="shared" si="1"/>
        <v>F,,Jessica ,LEAA</v>
      </c>
      <c r="K34" s="1038" t="str">
        <f t="shared" si="2"/>
        <v>F,,Jessica ,LEAA,000100</v>
      </c>
      <c r="L34" s="1038" t="str">
        <f t="shared" si="3"/>
        <v>F,,Jessica ,LEAA,000100,010802</v>
      </c>
      <c r="M34" s="1038" t="str">
        <f t="shared" si="4"/>
        <v>F,,Jessica ,LEAA,000100,010802,14</v>
      </c>
      <c r="N34" s="1042" t="str">
        <f t="shared" si="5"/>
        <v>F,,Jessica ,LEAA,000100,010802,14,F</v>
      </c>
      <c r="O34" s="1043"/>
      <c r="P34" s="1043" t="str">
        <f t="shared" si="6"/>
        <v>01:08.02</v>
      </c>
      <c r="Q34" s="1043" t="str">
        <f t="shared" si="7"/>
        <v>010802</v>
      </c>
      <c r="R34" s="1169" t="str">
        <f t="shared" si="8"/>
        <v>F,,Jessica ,LEAA,000100,010802,14,F</v>
      </c>
      <c r="S34" s="1806" t="str">
        <f>'Gala Setup'!S4</f>
        <v>NASL.2018</v>
      </c>
      <c r="T34" s="1807"/>
      <c r="U34" s="1808"/>
      <c r="V34" s="1037"/>
    </row>
    <row r="35" spans="1:22" ht="12.75" customHeight="1" x14ac:dyDescent="0.2">
      <c r="A35" s="1037"/>
      <c r="B35" s="1038" t="s">
        <v>94</v>
      </c>
      <c r="C35" s="1038" t="str">
        <f>'Team 5'!J52</f>
        <v>,Jessica</v>
      </c>
      <c r="D35" s="1038" t="str">
        <f>'Gala Setup'!Q$8</f>
        <v>LEAA</v>
      </c>
      <c r="E35" s="1039" t="str">
        <f>'Team 5'!L52</f>
        <v>000100</v>
      </c>
      <c r="F35" s="1047">
        <f>'print 10 lane'!U$76</f>
        <v>8.3414351851851846E-4</v>
      </c>
      <c r="G35" s="1038">
        <f>'Team 1'!$D$52</f>
        <v>14</v>
      </c>
      <c r="H35" s="1038" t="s">
        <v>94</v>
      </c>
      <c r="I35" s="1038" t="str">
        <f t="shared" si="0"/>
        <v>F,,Jessica</v>
      </c>
      <c r="J35" s="1041" t="str">
        <f t="shared" si="1"/>
        <v>F,,Jessica,LEAA</v>
      </c>
      <c r="K35" s="1038" t="str">
        <f t="shared" si="2"/>
        <v>F,,Jessica,LEAA,000100</v>
      </c>
      <c r="L35" s="1038" t="str">
        <f t="shared" si="3"/>
        <v>F,,Jessica,LEAA,000100,011207</v>
      </c>
      <c r="M35" s="1038" t="str">
        <f t="shared" si="4"/>
        <v>F,,Jessica,LEAA,000100,011207,14</v>
      </c>
      <c r="N35" s="1042" t="str">
        <f t="shared" si="5"/>
        <v>F,,Jessica,LEAA,000100,011207,14,F</v>
      </c>
      <c r="O35" s="1043"/>
      <c r="P35" s="1043" t="str">
        <f t="shared" si="6"/>
        <v>01:12.07</v>
      </c>
      <c r="Q35" s="1043" t="str">
        <f t="shared" si="7"/>
        <v>011207</v>
      </c>
      <c r="R35" s="1169" t="str">
        <f t="shared" si="8"/>
        <v>F,,Jessica,LEAA,000100,011207,14,F</v>
      </c>
      <c r="S35" s="1809"/>
      <c r="T35" s="1810"/>
      <c r="U35" s="1811"/>
      <c r="V35" s="1037"/>
    </row>
    <row r="36" spans="1:22" ht="12.75" customHeight="1" x14ac:dyDescent="0.2">
      <c r="A36" s="1037"/>
      <c r="B36" s="1045" t="s">
        <v>94</v>
      </c>
      <c r="C36" s="1045" t="str">
        <f>'Team 6'!J42</f>
        <v xml:space="preserve">,Georgina </v>
      </c>
      <c r="D36" s="1045" t="str">
        <f>'Gala Setup'!Q$9</f>
        <v>MODT</v>
      </c>
      <c r="E36" s="1046" t="str">
        <f>'Team 6'!L42</f>
        <v>000100</v>
      </c>
      <c r="F36" s="1047">
        <f>'print 10 lane'!X$46</f>
        <v>8.1701388888888882E-4</v>
      </c>
      <c r="G36" s="1045">
        <f>'Team 1'!$D$42</f>
        <v>14</v>
      </c>
      <c r="H36" s="1045" t="s">
        <v>94</v>
      </c>
      <c r="I36" s="1045" t="str">
        <f t="shared" si="0"/>
        <v xml:space="preserve">F,,Georgina </v>
      </c>
      <c r="J36" s="1048" t="str">
        <f t="shared" si="1"/>
        <v>F,,Georgina ,MODT</v>
      </c>
      <c r="K36" s="1045" t="str">
        <f t="shared" si="2"/>
        <v>F,,Georgina ,MODT,000100</v>
      </c>
      <c r="L36" s="1038" t="str">
        <f t="shared" si="3"/>
        <v>F,,Georgina ,MODT,000100,011059</v>
      </c>
      <c r="M36" s="1045" t="str">
        <f t="shared" si="4"/>
        <v>F,,Georgina ,MODT,000100,011059,14</v>
      </c>
      <c r="N36" s="1049" t="str">
        <f t="shared" si="5"/>
        <v>F,,Georgina ,MODT,000100,011059,14,F</v>
      </c>
      <c r="O36" s="1043"/>
      <c r="P36" s="1043" t="str">
        <f t="shared" si="6"/>
        <v>01:10.59</v>
      </c>
      <c r="Q36" s="1043" t="str">
        <f t="shared" si="7"/>
        <v>011059</v>
      </c>
      <c r="R36" s="1169" t="str">
        <f t="shared" si="8"/>
        <v>F,,Georgina ,MODT,000100,011059,14,F</v>
      </c>
      <c r="S36" s="1809"/>
      <c r="T36" s="1810"/>
      <c r="U36" s="1811"/>
      <c r="V36" s="1037"/>
    </row>
    <row r="37" spans="1:22" ht="12.75" customHeight="1" x14ac:dyDescent="0.2">
      <c r="A37" s="1037"/>
      <c r="B37" s="1045" t="s">
        <v>94</v>
      </c>
      <c r="C37" s="1045" t="str">
        <f>'Team 6'!J48</f>
        <v>,Salma</v>
      </c>
      <c r="D37" s="1045" t="str">
        <f>'Gala Setup'!Q$9</f>
        <v>MODT</v>
      </c>
      <c r="E37" s="1046" t="str">
        <f>'Team 6'!L48</f>
        <v>000100</v>
      </c>
      <c r="F37" s="1047">
        <f>'print 10 lane'!X$64</f>
        <v>8.5509259259259262E-4</v>
      </c>
      <c r="G37" s="1045">
        <f>'Team 1'!$D$48</f>
        <v>14</v>
      </c>
      <c r="H37" s="1045" t="s">
        <v>94</v>
      </c>
      <c r="I37" s="1045" t="str">
        <f t="shared" si="0"/>
        <v>F,,Salma</v>
      </c>
      <c r="J37" s="1048" t="str">
        <f t="shared" si="1"/>
        <v>F,,Salma,MODT</v>
      </c>
      <c r="K37" s="1045" t="str">
        <f t="shared" si="2"/>
        <v>F,,Salma,MODT,000100</v>
      </c>
      <c r="L37" s="1038" t="str">
        <f t="shared" si="3"/>
        <v>F,,Salma,MODT,000100,011388</v>
      </c>
      <c r="M37" s="1045" t="str">
        <f t="shared" si="4"/>
        <v>F,,Salma,MODT,000100,011388,14</v>
      </c>
      <c r="N37" s="1049" t="str">
        <f t="shared" si="5"/>
        <v>F,,Salma,MODT,000100,011388,14,F</v>
      </c>
      <c r="O37" s="1043"/>
      <c r="P37" s="1043" t="str">
        <f t="shared" si="6"/>
        <v>01:13.88</v>
      </c>
      <c r="Q37" s="1043" t="str">
        <f t="shared" si="7"/>
        <v>011388</v>
      </c>
      <c r="R37" s="1169" t="str">
        <f t="shared" si="8"/>
        <v>F,,Salma,MODT,000100,011388,14,F</v>
      </c>
      <c r="S37" s="1809"/>
      <c r="T37" s="1810"/>
      <c r="U37" s="1811"/>
      <c r="V37" s="1037"/>
    </row>
    <row r="38" spans="1:22" ht="12.75" customHeight="1" thickBot="1" x14ac:dyDescent="0.25">
      <c r="A38" s="1037"/>
      <c r="B38" s="1045" t="s">
        <v>94</v>
      </c>
      <c r="C38" s="1045" t="str">
        <f>'Team 6'!J52</f>
        <v>,Emma</v>
      </c>
      <c r="D38" s="1045" t="str">
        <f>'Gala Setup'!Q$9</f>
        <v>MODT</v>
      </c>
      <c r="E38" s="1046" t="str">
        <f>'Team 6'!L52</f>
        <v>000100</v>
      </c>
      <c r="F38" s="1047">
        <f>'print 10 lane'!X$76</f>
        <v>8.2418981481481492E-4</v>
      </c>
      <c r="G38" s="1045">
        <f>'Team 1'!$D$52</f>
        <v>14</v>
      </c>
      <c r="H38" s="1045" t="s">
        <v>94</v>
      </c>
      <c r="I38" s="1045" t="str">
        <f t="shared" si="0"/>
        <v>F,,Emma</v>
      </c>
      <c r="J38" s="1048" t="str">
        <f t="shared" si="1"/>
        <v>F,,Emma,MODT</v>
      </c>
      <c r="K38" s="1045" t="str">
        <f t="shared" si="2"/>
        <v>F,,Emma,MODT,000100</v>
      </c>
      <c r="L38" s="1038" t="str">
        <f t="shared" si="3"/>
        <v>F,,Emma,MODT,000100,011121</v>
      </c>
      <c r="M38" s="1045" t="str">
        <f t="shared" si="4"/>
        <v>F,,Emma,MODT,000100,011121,14</v>
      </c>
      <c r="N38" s="1049" t="str">
        <f t="shared" si="5"/>
        <v>F,,Emma,MODT,000100,011121,14,F</v>
      </c>
      <c r="O38" s="1043"/>
      <c r="P38" s="1043" t="str">
        <f t="shared" si="6"/>
        <v>01:11.21</v>
      </c>
      <c r="Q38" s="1043" t="str">
        <f t="shared" si="7"/>
        <v>011121</v>
      </c>
      <c r="R38" s="1167" t="str">
        <f t="shared" si="8"/>
        <v>F,,Emma,MODT,000100,011121,14,F</v>
      </c>
      <c r="S38" s="1812"/>
      <c r="T38" s="1813"/>
      <c r="U38" s="1814"/>
      <c r="V38" s="1037"/>
    </row>
    <row r="39" spans="1:22" ht="12.75" customHeight="1" x14ac:dyDescent="0.2">
      <c r="A39" s="1037"/>
      <c r="B39" s="1038" t="s">
        <v>94</v>
      </c>
      <c r="C39" s="1038" t="str">
        <f>'Team 7'!J42</f>
        <v>,</v>
      </c>
      <c r="D39" s="1041">
        <f>'Gala Setup'!Q$10</f>
        <v>0</v>
      </c>
      <c r="E39" s="1039" t="str">
        <f>'Team 7'!L42</f>
        <v>000100</v>
      </c>
      <c r="F39" s="1047">
        <f>'print 10 lane'!AA$46</f>
        <v>0</v>
      </c>
      <c r="G39" s="1038">
        <f>'Team 1'!$D$42</f>
        <v>14</v>
      </c>
      <c r="H39" s="1038" t="s">
        <v>94</v>
      </c>
      <c r="I39" s="1038" t="str">
        <f t="shared" si="0"/>
        <v>F,,</v>
      </c>
      <c r="J39" s="1041" t="str">
        <f t="shared" si="1"/>
        <v>F,,,0</v>
      </c>
      <c r="K39" s="1038" t="str">
        <f t="shared" si="2"/>
        <v>F,,,0,000100</v>
      </c>
      <c r="L39" s="1038" t="str">
        <f t="shared" si="3"/>
        <v>F,,,0,000100,000000</v>
      </c>
      <c r="M39" s="1038" t="str">
        <f t="shared" si="4"/>
        <v>F,,,0,000100,000000,14</v>
      </c>
      <c r="N39" s="1042" t="str">
        <f t="shared" si="5"/>
        <v>F,,,0,000100,000000,14,F</v>
      </c>
      <c r="O39" s="1043"/>
      <c r="P39" s="1043" t="str">
        <f t="shared" si="6"/>
        <v>00:00.00</v>
      </c>
      <c r="Q39" s="1043" t="str">
        <f t="shared" si="7"/>
        <v>000000</v>
      </c>
      <c r="R39" s="1167" t="str">
        <f t="shared" si="8"/>
        <v/>
      </c>
      <c r="S39" s="1050"/>
      <c r="T39" s="1051"/>
      <c r="U39" s="1051"/>
      <c r="V39" s="1037"/>
    </row>
    <row r="40" spans="1:22" ht="12.75" customHeight="1" x14ac:dyDescent="0.2">
      <c r="A40" s="1037"/>
      <c r="B40" s="1038" t="s">
        <v>94</v>
      </c>
      <c r="C40" s="1038" t="str">
        <f>'Team 7'!J48</f>
        <v>,</v>
      </c>
      <c r="D40" s="1041">
        <f>'Gala Setup'!Q$10</f>
        <v>0</v>
      </c>
      <c r="E40" s="1039" t="str">
        <f>'Team 7'!L48</f>
        <v>000100</v>
      </c>
      <c r="F40" s="1047">
        <f>'print 10 lane'!AA$64</f>
        <v>0</v>
      </c>
      <c r="G40" s="1038">
        <f>'Team 1'!$D$48</f>
        <v>14</v>
      </c>
      <c r="H40" s="1038" t="s">
        <v>94</v>
      </c>
      <c r="I40" s="1038" t="str">
        <f t="shared" si="0"/>
        <v>F,,</v>
      </c>
      <c r="J40" s="1041" t="str">
        <f t="shared" si="1"/>
        <v>F,,,0</v>
      </c>
      <c r="K40" s="1038" t="str">
        <f t="shared" si="2"/>
        <v>F,,,0,000100</v>
      </c>
      <c r="L40" s="1038" t="str">
        <f t="shared" si="3"/>
        <v>F,,,0,000100,000000</v>
      </c>
      <c r="M40" s="1038" t="str">
        <f t="shared" si="4"/>
        <v>F,,,0,000100,000000,14</v>
      </c>
      <c r="N40" s="1042" t="str">
        <f t="shared" si="5"/>
        <v>F,,,0,000100,000000,14,F</v>
      </c>
      <c r="O40" s="1043"/>
      <c r="P40" s="1043" t="str">
        <f t="shared" si="6"/>
        <v>00:00.00</v>
      </c>
      <c r="Q40" s="1043" t="str">
        <f t="shared" si="7"/>
        <v>000000</v>
      </c>
      <c r="R40" s="1167" t="str">
        <f t="shared" si="8"/>
        <v/>
      </c>
      <c r="S40" s="1050"/>
      <c r="T40" s="1051"/>
      <c r="U40" s="1051"/>
      <c r="V40" s="1037"/>
    </row>
    <row r="41" spans="1:22" ht="12.75" customHeight="1" x14ac:dyDescent="0.2">
      <c r="A41" s="1037"/>
      <c r="B41" s="1038" t="s">
        <v>94</v>
      </c>
      <c r="C41" s="1038" t="str">
        <f>'Team 7'!J52</f>
        <v>,</v>
      </c>
      <c r="D41" s="1041">
        <f>'Gala Setup'!Q$10</f>
        <v>0</v>
      </c>
      <c r="E41" s="1039" t="str">
        <f>'Team 7'!L52</f>
        <v>000100</v>
      </c>
      <c r="F41" s="1047">
        <f>'print 10 lane'!AA$76</f>
        <v>0</v>
      </c>
      <c r="G41" s="1038">
        <f>'Team 1'!$D$52</f>
        <v>14</v>
      </c>
      <c r="H41" s="1038" t="s">
        <v>94</v>
      </c>
      <c r="I41" s="1038" t="str">
        <f t="shared" si="0"/>
        <v>F,,</v>
      </c>
      <c r="J41" s="1041" t="str">
        <f t="shared" si="1"/>
        <v>F,,,0</v>
      </c>
      <c r="K41" s="1038" t="str">
        <f t="shared" si="2"/>
        <v>F,,,0,000100</v>
      </c>
      <c r="L41" s="1038" t="str">
        <f t="shared" si="3"/>
        <v>F,,,0,000100,000000</v>
      </c>
      <c r="M41" s="1038" t="str">
        <f t="shared" si="4"/>
        <v>F,,,0,000100,000000,14</v>
      </c>
      <c r="N41" s="1042" t="str">
        <f t="shared" si="5"/>
        <v>F,,,0,000100,000000,14,F</v>
      </c>
      <c r="O41" s="1043"/>
      <c r="P41" s="1043" t="str">
        <f t="shared" si="6"/>
        <v>00:00.00</v>
      </c>
      <c r="Q41" s="1043" t="str">
        <f t="shared" si="7"/>
        <v>000000</v>
      </c>
      <c r="R41" s="1167" t="str">
        <f t="shared" si="8"/>
        <v/>
      </c>
      <c r="S41" s="1050"/>
      <c r="T41" s="1051"/>
      <c r="U41" s="1051"/>
      <c r="V41" s="1037"/>
    </row>
    <row r="42" spans="1:22" ht="12.75" customHeight="1" x14ac:dyDescent="0.2">
      <c r="A42" s="1037"/>
      <c r="B42" s="1045" t="s">
        <v>94</v>
      </c>
      <c r="C42" s="1045" t="str">
        <f>'Team 8'!J42</f>
        <v>,</v>
      </c>
      <c r="D42" s="1045">
        <f>'Gala Setup'!Q$11</f>
        <v>0</v>
      </c>
      <c r="E42" s="1046" t="str">
        <f>'Team 8'!L42</f>
        <v>000100</v>
      </c>
      <c r="F42" s="1047">
        <f>'print 10 lane'!AD$46</f>
        <v>0</v>
      </c>
      <c r="G42" s="1045">
        <f>'Team 1'!$D$42</f>
        <v>14</v>
      </c>
      <c r="H42" s="1045" t="s">
        <v>94</v>
      </c>
      <c r="I42" s="1045" t="str">
        <f t="shared" si="0"/>
        <v>F,,</v>
      </c>
      <c r="J42" s="1048" t="str">
        <f t="shared" si="1"/>
        <v>F,,,0</v>
      </c>
      <c r="K42" s="1045" t="str">
        <f t="shared" si="2"/>
        <v>F,,,0,000100</v>
      </c>
      <c r="L42" s="1038" t="str">
        <f t="shared" si="3"/>
        <v>F,,,0,000100,000000</v>
      </c>
      <c r="M42" s="1045" t="str">
        <f t="shared" si="4"/>
        <v>F,,,0,000100,000000,14</v>
      </c>
      <c r="N42" s="1049" t="str">
        <f t="shared" si="5"/>
        <v>F,,,0,000100,000000,14,F</v>
      </c>
      <c r="O42" s="1043"/>
      <c r="P42" s="1043" t="str">
        <f t="shared" si="6"/>
        <v>00:00.00</v>
      </c>
      <c r="Q42" s="1043" t="str">
        <f t="shared" si="7"/>
        <v>000000</v>
      </c>
      <c r="R42" s="1167" t="str">
        <f t="shared" si="8"/>
        <v/>
      </c>
      <c r="S42" s="1050"/>
      <c r="T42" s="1051"/>
      <c r="U42" s="1051"/>
      <c r="V42" s="1037"/>
    </row>
    <row r="43" spans="1:22" ht="12.75" customHeight="1" x14ac:dyDescent="0.2">
      <c r="A43" s="1037"/>
      <c r="B43" s="1045" t="s">
        <v>94</v>
      </c>
      <c r="C43" s="1045" t="str">
        <f>'Team 8'!J48</f>
        <v>,</v>
      </c>
      <c r="D43" s="1045">
        <f>'Gala Setup'!Q$11</f>
        <v>0</v>
      </c>
      <c r="E43" s="1046" t="str">
        <f>'Team 8'!L48</f>
        <v>000100</v>
      </c>
      <c r="F43" s="1047">
        <f>'print 10 lane'!AD$64</f>
        <v>0</v>
      </c>
      <c r="G43" s="1045">
        <f>'Team 1'!$D$48</f>
        <v>14</v>
      </c>
      <c r="H43" s="1045" t="s">
        <v>94</v>
      </c>
      <c r="I43" s="1045" t="str">
        <f t="shared" si="0"/>
        <v>F,,</v>
      </c>
      <c r="J43" s="1048" t="str">
        <f t="shared" si="1"/>
        <v>F,,,0</v>
      </c>
      <c r="K43" s="1045" t="str">
        <f t="shared" si="2"/>
        <v>F,,,0,000100</v>
      </c>
      <c r="L43" s="1038" t="str">
        <f t="shared" si="3"/>
        <v>F,,,0,000100,000000</v>
      </c>
      <c r="M43" s="1045" t="str">
        <f t="shared" si="4"/>
        <v>F,,,0,000100,000000,14</v>
      </c>
      <c r="N43" s="1049" t="str">
        <f t="shared" si="5"/>
        <v>F,,,0,000100,000000,14,F</v>
      </c>
      <c r="O43" s="1043"/>
      <c r="P43" s="1043" t="str">
        <f t="shared" si="6"/>
        <v>00:00.00</v>
      </c>
      <c r="Q43" s="1043" t="str">
        <f t="shared" si="7"/>
        <v>000000</v>
      </c>
      <c r="R43" s="1167" t="str">
        <f t="shared" si="8"/>
        <v/>
      </c>
      <c r="S43" s="1050"/>
      <c r="T43" s="1051"/>
      <c r="U43" s="1051"/>
      <c r="V43" s="1037"/>
    </row>
    <row r="44" spans="1:22" ht="12.75" customHeight="1" x14ac:dyDescent="0.2">
      <c r="A44" s="1037"/>
      <c r="B44" s="1045" t="s">
        <v>94</v>
      </c>
      <c r="C44" s="1045" t="str">
        <f>'Team 8'!J52</f>
        <v>,</v>
      </c>
      <c r="D44" s="1045">
        <f>'Gala Setup'!Q$11</f>
        <v>0</v>
      </c>
      <c r="E44" s="1046" t="str">
        <f>'Team 8'!L52</f>
        <v>000100</v>
      </c>
      <c r="F44" s="1047">
        <f>'print 10 lane'!AD$76</f>
        <v>0</v>
      </c>
      <c r="G44" s="1045">
        <f>'Team 1'!$D$52</f>
        <v>14</v>
      </c>
      <c r="H44" s="1045" t="s">
        <v>94</v>
      </c>
      <c r="I44" s="1045" t="str">
        <f t="shared" si="0"/>
        <v>F,,</v>
      </c>
      <c r="J44" s="1048" t="str">
        <f t="shared" si="1"/>
        <v>F,,,0</v>
      </c>
      <c r="K44" s="1045" t="str">
        <f t="shared" si="2"/>
        <v>F,,,0,000100</v>
      </c>
      <c r="L44" s="1038" t="str">
        <f t="shared" si="3"/>
        <v>F,,,0,000100,000000</v>
      </c>
      <c r="M44" s="1045" t="str">
        <f t="shared" si="4"/>
        <v>F,,,0,000100,000000,14</v>
      </c>
      <c r="N44" s="1049" t="str">
        <f t="shared" si="5"/>
        <v>F,,,0,000100,000000,14,F</v>
      </c>
      <c r="O44" s="1043"/>
      <c r="P44" s="1043" t="str">
        <f t="shared" si="6"/>
        <v>00:00.00</v>
      </c>
      <c r="Q44" s="1043" t="str">
        <f t="shared" si="7"/>
        <v>000000</v>
      </c>
      <c r="R44" s="1167" t="str">
        <f t="shared" si="8"/>
        <v/>
      </c>
      <c r="S44" s="1050"/>
      <c r="T44" s="1051"/>
      <c r="U44" s="1051"/>
      <c r="V44" s="1037"/>
    </row>
    <row r="45" spans="1:22" ht="12.75" customHeight="1" x14ac:dyDescent="0.2">
      <c r="A45" s="1037"/>
      <c r="B45" s="1038" t="s">
        <v>94</v>
      </c>
      <c r="C45" s="1038" t="str">
        <f>'Team 9'!J42</f>
        <v>,</v>
      </c>
      <c r="D45" s="1038">
        <f>'Gala Setup'!Q$12</f>
        <v>0</v>
      </c>
      <c r="E45" s="1039" t="str">
        <f>'Team 9'!L42</f>
        <v>000100</v>
      </c>
      <c r="F45" s="1047">
        <f>'print 10 lane'!AG$46</f>
        <v>0</v>
      </c>
      <c r="G45" s="1038">
        <f>'Team 1'!$D$42</f>
        <v>14</v>
      </c>
      <c r="H45" s="1038" t="s">
        <v>94</v>
      </c>
      <c r="I45" s="1038" t="str">
        <f t="shared" si="0"/>
        <v>F,,</v>
      </c>
      <c r="J45" s="1041" t="str">
        <f t="shared" si="1"/>
        <v>F,,,0</v>
      </c>
      <c r="K45" s="1038" t="str">
        <f t="shared" si="2"/>
        <v>F,,,0,000100</v>
      </c>
      <c r="L45" s="1038" t="str">
        <f t="shared" si="3"/>
        <v>F,,,0,000100,000000</v>
      </c>
      <c r="M45" s="1038" t="str">
        <f t="shared" si="4"/>
        <v>F,,,0,000100,000000,14</v>
      </c>
      <c r="N45" s="1042" t="str">
        <f t="shared" si="5"/>
        <v>F,,,0,000100,000000,14,F</v>
      </c>
      <c r="O45" s="1043"/>
      <c r="P45" s="1043" t="str">
        <f t="shared" si="6"/>
        <v>00:00.00</v>
      </c>
      <c r="Q45" s="1043" t="str">
        <f t="shared" si="7"/>
        <v>000000</v>
      </c>
      <c r="R45" s="1167" t="str">
        <f t="shared" si="8"/>
        <v/>
      </c>
      <c r="S45" s="1050"/>
      <c r="T45" s="1051"/>
      <c r="U45" s="1051"/>
      <c r="V45" s="1037"/>
    </row>
    <row r="46" spans="1:22" ht="12.75" customHeight="1" x14ac:dyDescent="0.2">
      <c r="A46" s="1037"/>
      <c r="B46" s="1038" t="s">
        <v>94</v>
      </c>
      <c r="C46" s="1038" t="str">
        <f>'Team 9'!J48</f>
        <v>,</v>
      </c>
      <c r="D46" s="1038">
        <f>'Gala Setup'!Q$12</f>
        <v>0</v>
      </c>
      <c r="E46" s="1039" t="str">
        <f>'Team 9'!L48</f>
        <v>000100</v>
      </c>
      <c r="F46" s="1047">
        <f>'print 10 lane'!AG$64</f>
        <v>0</v>
      </c>
      <c r="G46" s="1038">
        <f>'Team 1'!$D$48</f>
        <v>14</v>
      </c>
      <c r="H46" s="1038" t="s">
        <v>94</v>
      </c>
      <c r="I46" s="1038" t="str">
        <f t="shared" si="0"/>
        <v>F,,</v>
      </c>
      <c r="J46" s="1041" t="str">
        <f t="shared" si="1"/>
        <v>F,,,0</v>
      </c>
      <c r="K46" s="1038" t="str">
        <f t="shared" si="2"/>
        <v>F,,,0,000100</v>
      </c>
      <c r="L46" s="1038" t="str">
        <f t="shared" si="3"/>
        <v>F,,,0,000100,000000</v>
      </c>
      <c r="M46" s="1038" t="str">
        <f t="shared" si="4"/>
        <v>F,,,0,000100,000000,14</v>
      </c>
      <c r="N46" s="1042" t="str">
        <f t="shared" si="5"/>
        <v>F,,,0,000100,000000,14,F</v>
      </c>
      <c r="O46" s="1043"/>
      <c r="P46" s="1043" t="str">
        <f t="shared" si="6"/>
        <v>00:00.00</v>
      </c>
      <c r="Q46" s="1043" t="str">
        <f t="shared" si="7"/>
        <v>000000</v>
      </c>
      <c r="R46" s="1167" t="str">
        <f t="shared" si="8"/>
        <v/>
      </c>
      <c r="S46" s="1050"/>
      <c r="T46" s="1051"/>
      <c r="U46" s="1051"/>
      <c r="V46" s="1037"/>
    </row>
    <row r="47" spans="1:22" ht="12.75" customHeight="1" x14ac:dyDescent="0.2">
      <c r="A47" s="1037"/>
      <c r="B47" s="1038" t="s">
        <v>94</v>
      </c>
      <c r="C47" s="1038" t="str">
        <f>'Team 9'!J52</f>
        <v>,</v>
      </c>
      <c r="D47" s="1038">
        <f>'Gala Setup'!Q$12</f>
        <v>0</v>
      </c>
      <c r="E47" s="1039" t="str">
        <f>'Team 9'!L52</f>
        <v>000100</v>
      </c>
      <c r="F47" s="1047">
        <f>'print 10 lane'!AG$76</f>
        <v>0</v>
      </c>
      <c r="G47" s="1038">
        <f>'Team 1'!$D$52</f>
        <v>14</v>
      </c>
      <c r="H47" s="1038" t="s">
        <v>94</v>
      </c>
      <c r="I47" s="1038" t="str">
        <f t="shared" si="0"/>
        <v>F,,</v>
      </c>
      <c r="J47" s="1041" t="str">
        <f t="shared" si="1"/>
        <v>F,,,0</v>
      </c>
      <c r="K47" s="1038" t="str">
        <f t="shared" si="2"/>
        <v>F,,,0,000100</v>
      </c>
      <c r="L47" s="1038" t="str">
        <f t="shared" si="3"/>
        <v>F,,,0,000100,000000</v>
      </c>
      <c r="M47" s="1038" t="str">
        <f t="shared" si="4"/>
        <v>F,,,0,000100,000000,14</v>
      </c>
      <c r="N47" s="1042" t="str">
        <f t="shared" si="5"/>
        <v>F,,,0,000100,000000,14,F</v>
      </c>
      <c r="O47" s="1043"/>
      <c r="P47" s="1043" t="str">
        <f t="shared" si="6"/>
        <v>00:00.00</v>
      </c>
      <c r="Q47" s="1043" t="str">
        <f t="shared" si="7"/>
        <v>000000</v>
      </c>
      <c r="R47" s="1167" t="str">
        <f t="shared" si="8"/>
        <v/>
      </c>
      <c r="S47" s="1050"/>
      <c r="T47" s="1051"/>
      <c r="U47" s="1051"/>
      <c r="V47" s="1037"/>
    </row>
    <row r="48" spans="1:22" ht="12.75" customHeight="1" x14ac:dyDescent="0.2">
      <c r="A48" s="1037"/>
      <c r="B48" s="1045" t="s">
        <v>94</v>
      </c>
      <c r="C48" s="1045" t="str">
        <f>'Team 10'!J42</f>
        <v>,</v>
      </c>
      <c r="D48" s="1045">
        <f>'Gala Setup'!Q$13</f>
        <v>0</v>
      </c>
      <c r="E48" s="1046" t="str">
        <f>'Team 10'!L42</f>
        <v>000100</v>
      </c>
      <c r="F48" s="1047">
        <f>'print 10 lane'!AJ$46</f>
        <v>0</v>
      </c>
      <c r="G48" s="1045">
        <f>'Team 1'!$D$42</f>
        <v>14</v>
      </c>
      <c r="H48" s="1045" t="s">
        <v>94</v>
      </c>
      <c r="I48" s="1045" t="str">
        <f t="shared" si="0"/>
        <v>F,,</v>
      </c>
      <c r="J48" s="1048" t="str">
        <f t="shared" si="1"/>
        <v>F,,,0</v>
      </c>
      <c r="K48" s="1045" t="str">
        <f t="shared" si="2"/>
        <v>F,,,0,000100</v>
      </c>
      <c r="L48" s="1038" t="str">
        <f t="shared" si="3"/>
        <v>F,,,0,000100,000000</v>
      </c>
      <c r="M48" s="1045" t="str">
        <f t="shared" si="4"/>
        <v>F,,,0,000100,000000,14</v>
      </c>
      <c r="N48" s="1049" t="str">
        <f t="shared" si="5"/>
        <v>F,,,0,000100,000000,14,F</v>
      </c>
      <c r="O48" s="1043"/>
      <c r="P48" s="1043" t="str">
        <f t="shared" si="6"/>
        <v>00:00.00</v>
      </c>
      <c r="Q48" s="1043" t="str">
        <f t="shared" si="7"/>
        <v>000000</v>
      </c>
      <c r="R48" s="1167" t="str">
        <f t="shared" si="8"/>
        <v/>
      </c>
      <c r="S48" s="1050"/>
      <c r="T48" s="1051"/>
      <c r="U48" s="1051"/>
      <c r="V48" s="1037"/>
    </row>
    <row r="49" spans="1:22" ht="12.75" customHeight="1" x14ac:dyDescent="0.2">
      <c r="A49" s="1037"/>
      <c r="B49" s="1045" t="s">
        <v>94</v>
      </c>
      <c r="C49" s="1045" t="str">
        <f>'Team 10'!J48</f>
        <v>,</v>
      </c>
      <c r="D49" s="1045">
        <f>'Gala Setup'!Q$13</f>
        <v>0</v>
      </c>
      <c r="E49" s="1046" t="str">
        <f>'Team 10'!L48</f>
        <v>000100</v>
      </c>
      <c r="F49" s="1047">
        <f>'print 10 lane'!AJ$64</f>
        <v>0</v>
      </c>
      <c r="G49" s="1045">
        <f>'Team 1'!$D$48</f>
        <v>14</v>
      </c>
      <c r="H49" s="1045" t="s">
        <v>94</v>
      </c>
      <c r="I49" s="1045" t="str">
        <f t="shared" si="0"/>
        <v>F,,</v>
      </c>
      <c r="J49" s="1048" t="str">
        <f t="shared" si="1"/>
        <v>F,,,0</v>
      </c>
      <c r="K49" s="1045" t="str">
        <f t="shared" si="2"/>
        <v>F,,,0,000100</v>
      </c>
      <c r="L49" s="1038" t="str">
        <f t="shared" si="3"/>
        <v>F,,,0,000100,000000</v>
      </c>
      <c r="M49" s="1045" t="str">
        <f t="shared" si="4"/>
        <v>F,,,0,000100,000000,14</v>
      </c>
      <c r="N49" s="1049" t="str">
        <f t="shared" si="5"/>
        <v>F,,,0,000100,000000,14,F</v>
      </c>
      <c r="O49" s="1043"/>
      <c r="P49" s="1043" t="str">
        <f t="shared" si="6"/>
        <v>00:00.00</v>
      </c>
      <c r="Q49" s="1043" t="str">
        <f t="shared" si="7"/>
        <v>000000</v>
      </c>
      <c r="R49" s="1167" t="str">
        <f t="shared" si="8"/>
        <v/>
      </c>
      <c r="S49" s="1050"/>
      <c r="T49" s="1051"/>
      <c r="U49" s="1051"/>
      <c r="V49" s="1037"/>
    </row>
    <row r="50" spans="1:22" ht="12.75" customHeight="1" x14ac:dyDescent="0.2">
      <c r="A50" s="1037"/>
      <c r="B50" s="1045" t="s">
        <v>94</v>
      </c>
      <c r="C50" s="1045" t="str">
        <f>'Team 10'!J52</f>
        <v>,</v>
      </c>
      <c r="D50" s="1045">
        <f>'Gala Setup'!Q$13</f>
        <v>0</v>
      </c>
      <c r="E50" s="1046" t="str">
        <f>'Team 10'!L52</f>
        <v>000100</v>
      </c>
      <c r="F50" s="1047">
        <f>'print 10 lane'!AJ$76</f>
        <v>0</v>
      </c>
      <c r="G50" s="1045">
        <f>'Team 1'!$D$52</f>
        <v>14</v>
      </c>
      <c r="H50" s="1045" t="s">
        <v>94</v>
      </c>
      <c r="I50" s="1045" t="str">
        <f t="shared" si="0"/>
        <v>F,,</v>
      </c>
      <c r="J50" s="1048" t="str">
        <f t="shared" si="1"/>
        <v>F,,,0</v>
      </c>
      <c r="K50" s="1045" t="str">
        <f t="shared" si="2"/>
        <v>F,,,0,000100</v>
      </c>
      <c r="L50" s="1038" t="str">
        <f t="shared" si="3"/>
        <v>F,,,0,000100,000000</v>
      </c>
      <c r="M50" s="1045" t="str">
        <f t="shared" si="4"/>
        <v>F,,,0,000100,000000,14</v>
      </c>
      <c r="N50" s="1049" t="str">
        <f t="shared" si="5"/>
        <v>F,,,0,000100,000000,14,F</v>
      </c>
      <c r="O50" s="1043"/>
      <c r="P50" s="1043" t="str">
        <f t="shared" si="6"/>
        <v>00:00.00</v>
      </c>
      <c r="Q50" s="1043" t="str">
        <f t="shared" si="7"/>
        <v>000000</v>
      </c>
      <c r="R50" s="1167" t="str">
        <f t="shared" si="8"/>
        <v/>
      </c>
      <c r="S50" s="1050"/>
      <c r="T50" s="1051"/>
      <c r="U50" s="1051"/>
      <c r="V50" s="1037"/>
    </row>
    <row r="51" spans="1:22" ht="12.75" customHeight="1" x14ac:dyDescent="0.2">
      <c r="A51" s="1037"/>
      <c r="B51" s="1045" t="s">
        <v>95</v>
      </c>
      <c r="C51" s="1045" t="str">
        <f>'Team 10'!J53</f>
        <v>,</v>
      </c>
      <c r="D51" s="1045">
        <f>'Gala Setup'!Q$13</f>
        <v>0</v>
      </c>
      <c r="E51" s="1046" t="str">
        <f>'Team 10'!L53</f>
        <v>000100</v>
      </c>
      <c r="F51" s="1047">
        <f>'print 10 lane'!AJ$79</f>
        <v>0</v>
      </c>
      <c r="G51" s="1045">
        <f>'Team 1'!$D$53</f>
        <v>14</v>
      </c>
      <c r="H51" s="1045" t="s">
        <v>94</v>
      </c>
      <c r="I51" s="1045" t="str">
        <f t="shared" si="0"/>
        <v>M,,</v>
      </c>
      <c r="J51" s="1048" t="str">
        <f t="shared" si="1"/>
        <v>M,,,0</v>
      </c>
      <c r="K51" s="1045" t="str">
        <f t="shared" si="2"/>
        <v>M,,,0,000100</v>
      </c>
      <c r="L51" s="1038" t="str">
        <f t="shared" si="3"/>
        <v>M,,,0,000100,000000</v>
      </c>
      <c r="M51" s="1045" t="str">
        <f t="shared" si="4"/>
        <v>M,,,0,000100,000000,14</v>
      </c>
      <c r="N51" s="1049" t="str">
        <f t="shared" si="5"/>
        <v>M,,,0,000100,000000,14,F</v>
      </c>
      <c r="O51" s="1043"/>
      <c r="P51" s="1043" t="str">
        <f t="shared" si="6"/>
        <v>00:00.00</v>
      </c>
      <c r="Q51" s="1043" t="str">
        <f t="shared" si="7"/>
        <v>000000</v>
      </c>
      <c r="R51" s="1167" t="str">
        <f t="shared" si="8"/>
        <v/>
      </c>
      <c r="S51" s="1050"/>
      <c r="T51" s="1051"/>
      <c r="U51" s="1051"/>
      <c r="V51" s="1037"/>
    </row>
    <row r="52" spans="1:22" ht="12.75" customHeight="1" x14ac:dyDescent="0.2">
      <c r="A52" s="1037"/>
      <c r="B52" s="1045" t="s">
        <v>95</v>
      </c>
      <c r="C52" s="1045" t="str">
        <f>'Team 6'!J43</f>
        <v>,Thomas</v>
      </c>
      <c r="D52" s="1045" t="str">
        <f>'Gala Setup'!Q$9</f>
        <v>MODT</v>
      </c>
      <c r="E52" s="1046" t="str">
        <f>'Team 6'!L43</f>
        <v>000100</v>
      </c>
      <c r="F52" s="1047">
        <f>'print 10 lane'!X$49</f>
        <v>7.5150462962962964E-4</v>
      </c>
      <c r="G52" s="1045">
        <f>'Team 1'!$D$43</f>
        <v>14</v>
      </c>
      <c r="H52" s="1045" t="s">
        <v>94</v>
      </c>
      <c r="I52" s="1045" t="str">
        <f t="shared" si="0"/>
        <v>M,,Thomas</v>
      </c>
      <c r="J52" s="1048" t="str">
        <f t="shared" si="1"/>
        <v>M,,Thomas,MODT</v>
      </c>
      <c r="K52" s="1045" t="str">
        <f t="shared" si="2"/>
        <v>M,,Thomas,MODT,000100</v>
      </c>
      <c r="L52" s="1038" t="str">
        <f t="shared" si="3"/>
        <v>M,,Thomas,MODT,000100,010493</v>
      </c>
      <c r="M52" s="1045" t="str">
        <f t="shared" si="4"/>
        <v>M,,Thomas,MODT,000100,010493,14</v>
      </c>
      <c r="N52" s="1049" t="str">
        <f t="shared" si="5"/>
        <v>M,,Thomas,MODT,000100,010493,14,F</v>
      </c>
      <c r="O52" s="1043"/>
      <c r="P52" s="1043" t="str">
        <f t="shared" si="6"/>
        <v>01:04.93</v>
      </c>
      <c r="Q52" s="1043" t="str">
        <f t="shared" si="7"/>
        <v>010493</v>
      </c>
      <c r="R52" s="1167" t="str">
        <f t="shared" si="8"/>
        <v>M,,Thomas,MODT,000100,010493,14,F</v>
      </c>
      <c r="S52" s="1050"/>
      <c r="T52" s="1051"/>
      <c r="U52" s="1051"/>
      <c r="V52" s="1037"/>
    </row>
    <row r="53" spans="1:22" ht="12.75" customHeight="1" x14ac:dyDescent="0.2">
      <c r="A53" s="1037"/>
      <c r="B53" s="1045" t="s">
        <v>95</v>
      </c>
      <c r="C53" s="1045" t="str">
        <f>'Team 6'!J49</f>
        <v xml:space="preserve">,Benjamin </v>
      </c>
      <c r="D53" s="1045" t="str">
        <f>'Gala Setup'!Q$9</f>
        <v>MODT</v>
      </c>
      <c r="E53" s="1046" t="str">
        <f>'Team 6'!L49</f>
        <v>000100</v>
      </c>
      <c r="F53" s="1047">
        <f>'print 10 lane'!X$67</f>
        <v>7.9340277777777786E-4</v>
      </c>
      <c r="G53" s="1045">
        <f>'Team 1'!$D$49</f>
        <v>14</v>
      </c>
      <c r="H53" s="1045" t="s">
        <v>94</v>
      </c>
      <c r="I53" s="1045" t="str">
        <f t="shared" si="0"/>
        <v xml:space="preserve">M,,Benjamin </v>
      </c>
      <c r="J53" s="1048" t="str">
        <f t="shared" si="1"/>
        <v>M,,Benjamin ,MODT</v>
      </c>
      <c r="K53" s="1045" t="str">
        <f t="shared" si="2"/>
        <v>M,,Benjamin ,MODT,000100</v>
      </c>
      <c r="L53" s="1038" t="str">
        <f t="shared" si="3"/>
        <v>M,,Benjamin ,MODT,000100,010855</v>
      </c>
      <c r="M53" s="1045" t="str">
        <f t="shared" si="4"/>
        <v>M,,Benjamin ,MODT,000100,010855,14</v>
      </c>
      <c r="N53" s="1049" t="str">
        <f t="shared" si="5"/>
        <v>M,,Benjamin ,MODT,000100,010855,14,F</v>
      </c>
      <c r="O53" s="1043"/>
      <c r="P53" s="1043" t="str">
        <f t="shared" si="6"/>
        <v>01:08.55</v>
      </c>
      <c r="Q53" s="1043" t="str">
        <f t="shared" si="7"/>
        <v>010855</v>
      </c>
      <c r="R53" s="1167" t="str">
        <f t="shared" si="8"/>
        <v>M,,Benjamin ,MODT,000100,010855,14,F</v>
      </c>
      <c r="S53" s="1050"/>
      <c r="T53" s="1051"/>
      <c r="U53" s="1051"/>
      <c r="V53" s="1037"/>
    </row>
    <row r="54" spans="1:22" ht="12.75" customHeight="1" x14ac:dyDescent="0.2">
      <c r="A54" s="1037"/>
      <c r="B54" s="1038" t="s">
        <v>95</v>
      </c>
      <c r="C54" s="1038" t="str">
        <f>'Team 5'!J49</f>
        <v xml:space="preserve">,Finley </v>
      </c>
      <c r="D54" s="1038" t="str">
        <f>'Gala Setup'!Q$8</f>
        <v>LEAA</v>
      </c>
      <c r="E54" s="1039" t="str">
        <f>'Team 5'!L49</f>
        <v>000100</v>
      </c>
      <c r="F54" s="1047">
        <f>'print 10 lane'!U$67</f>
        <v>8.1469907407407402E-4</v>
      </c>
      <c r="G54" s="1038">
        <f>'Team 1'!$D$49</f>
        <v>14</v>
      </c>
      <c r="H54" s="1038" t="s">
        <v>94</v>
      </c>
      <c r="I54" s="1038" t="str">
        <f t="shared" si="0"/>
        <v xml:space="preserve">M,,Finley </v>
      </c>
      <c r="J54" s="1041" t="str">
        <f t="shared" si="1"/>
        <v>M,,Finley ,LEAA</v>
      </c>
      <c r="K54" s="1038" t="str">
        <f t="shared" si="2"/>
        <v>M,,Finley ,LEAA,000100</v>
      </c>
      <c r="L54" s="1038" t="str">
        <f t="shared" si="3"/>
        <v>M,,Finley ,LEAA,000100,011039</v>
      </c>
      <c r="M54" s="1038" t="str">
        <f t="shared" si="4"/>
        <v>M,,Finley ,LEAA,000100,011039,14</v>
      </c>
      <c r="N54" s="1042" t="str">
        <f t="shared" si="5"/>
        <v>M,,Finley ,LEAA,000100,011039,14,F</v>
      </c>
      <c r="O54" s="1043"/>
      <c r="P54" s="1043" t="str">
        <f t="shared" si="6"/>
        <v>01:10.39</v>
      </c>
      <c r="Q54" s="1043" t="str">
        <f t="shared" si="7"/>
        <v>011039</v>
      </c>
      <c r="R54" s="1167" t="str">
        <f t="shared" si="8"/>
        <v>M,,Finley ,LEAA,000100,011039,14,F</v>
      </c>
      <c r="S54" s="1050"/>
      <c r="T54" s="1051"/>
      <c r="U54" s="1051"/>
      <c r="V54" s="1037"/>
    </row>
    <row r="55" spans="1:22" ht="12.75" customHeight="1" x14ac:dyDescent="0.2">
      <c r="A55" s="1037"/>
      <c r="B55" s="1038" t="s">
        <v>95</v>
      </c>
      <c r="C55" s="1038" t="str">
        <f>'Team 5'!J43</f>
        <v xml:space="preserve">,Andrew </v>
      </c>
      <c r="D55" s="1038" t="str">
        <f>'Gala Setup'!Q$8</f>
        <v>LEAA</v>
      </c>
      <c r="E55" s="1039" t="str">
        <f>'Team 5'!L43</f>
        <v>000100</v>
      </c>
      <c r="F55" s="1047">
        <f>'print 10 lane'!U$49</f>
        <v>7.3194444444444446E-4</v>
      </c>
      <c r="G55" s="1038">
        <f>'Team 1'!$D$43</f>
        <v>14</v>
      </c>
      <c r="H55" s="1038" t="s">
        <v>94</v>
      </c>
      <c r="I55" s="1038" t="str">
        <f t="shared" si="0"/>
        <v xml:space="preserve">M,,Andrew </v>
      </c>
      <c r="J55" s="1041" t="str">
        <f t="shared" si="1"/>
        <v>M,,Andrew ,LEAA</v>
      </c>
      <c r="K55" s="1038" t="str">
        <f t="shared" si="2"/>
        <v>M,,Andrew ,LEAA,000100</v>
      </c>
      <c r="L55" s="1038" t="str">
        <f t="shared" si="3"/>
        <v>M,,Andrew ,LEAA,000100,010324</v>
      </c>
      <c r="M55" s="1038" t="str">
        <f t="shared" si="4"/>
        <v>M,,Andrew ,LEAA,000100,010324,14</v>
      </c>
      <c r="N55" s="1042" t="str">
        <f t="shared" si="5"/>
        <v>M,,Andrew ,LEAA,000100,010324,14,F</v>
      </c>
      <c r="O55" s="1043"/>
      <c r="P55" s="1043" t="str">
        <f t="shared" si="6"/>
        <v>01:03.24</v>
      </c>
      <c r="Q55" s="1043" t="str">
        <f t="shared" si="7"/>
        <v>010324</v>
      </c>
      <c r="R55" s="1167" t="str">
        <f t="shared" si="8"/>
        <v>M,,Andrew ,LEAA,000100,010324,14,F</v>
      </c>
      <c r="S55" s="1050"/>
      <c r="T55" s="1051"/>
      <c r="U55" s="1051"/>
      <c r="V55" s="1037"/>
    </row>
    <row r="56" spans="1:22" ht="12.75" customHeight="1" x14ac:dyDescent="0.2">
      <c r="A56" s="1037"/>
      <c r="B56" s="1045" t="s">
        <v>95</v>
      </c>
      <c r="C56" s="1045" t="str">
        <f>'Team 4'!J53</f>
        <v>,Marcus</v>
      </c>
      <c r="D56" s="1045" t="str">
        <f>'Gala Setup'!Q$7</f>
        <v>CMKS</v>
      </c>
      <c r="E56" s="1046" t="str">
        <f>'Team 4'!L53</f>
        <v>000100</v>
      </c>
      <c r="F56" s="1047">
        <f>'print 10 lane'!R$79</f>
        <v>6.881944444444444E-4</v>
      </c>
      <c r="G56" s="1045">
        <f>'Team 1'!$D$53</f>
        <v>14</v>
      </c>
      <c r="H56" s="1045" t="s">
        <v>94</v>
      </c>
      <c r="I56" s="1045" t="str">
        <f t="shared" si="0"/>
        <v>M,,Marcus</v>
      </c>
      <c r="J56" s="1048" t="str">
        <f t="shared" si="1"/>
        <v>M,,Marcus,CMKS</v>
      </c>
      <c r="K56" s="1045" t="str">
        <f t="shared" si="2"/>
        <v>M,,Marcus,CMKS,000100</v>
      </c>
      <c r="L56" s="1038" t="str">
        <f t="shared" si="3"/>
        <v>M,,Marcus,CMKS,000100,005946</v>
      </c>
      <c r="M56" s="1045" t="str">
        <f t="shared" si="4"/>
        <v>M,,Marcus,CMKS,000100,005946,14</v>
      </c>
      <c r="N56" s="1049" t="str">
        <f t="shared" si="5"/>
        <v>M,,Marcus,CMKS,000100,005946,14,F</v>
      </c>
      <c r="O56" s="1043"/>
      <c r="P56" s="1043" t="str">
        <f t="shared" si="6"/>
        <v>00:59.46</v>
      </c>
      <c r="Q56" s="1043" t="str">
        <f t="shared" si="7"/>
        <v>005946</v>
      </c>
      <c r="R56" s="1167" t="str">
        <f t="shared" si="8"/>
        <v>M,,Marcus,CMKS,000100,005946,14,F</v>
      </c>
      <c r="S56" s="1050"/>
      <c r="T56" s="1051"/>
      <c r="U56" s="1051"/>
      <c r="V56" s="1037"/>
    </row>
    <row r="57" spans="1:22" ht="12.75" customHeight="1" x14ac:dyDescent="0.2">
      <c r="A57" s="1037"/>
      <c r="B57" s="1045" t="s">
        <v>95</v>
      </c>
      <c r="C57" s="1045" t="str">
        <f>'Team 4'!J49</f>
        <v>,Harry</v>
      </c>
      <c r="D57" s="1045" t="str">
        <f>'Gala Setup'!Q$7</f>
        <v>CMKS</v>
      </c>
      <c r="E57" s="1046" t="str">
        <f>'Team 4'!L49</f>
        <v>000100</v>
      </c>
      <c r="F57" s="1047">
        <f>'print 10 lane'!R$67</f>
        <v>8.3333333333333339E-4</v>
      </c>
      <c r="G57" s="1045">
        <f>'Team 1'!$D$49</f>
        <v>14</v>
      </c>
      <c r="H57" s="1045" t="s">
        <v>94</v>
      </c>
      <c r="I57" s="1045" t="str">
        <f t="shared" si="0"/>
        <v>M,,Harry</v>
      </c>
      <c r="J57" s="1048" t="str">
        <f t="shared" si="1"/>
        <v>M,,Harry,CMKS</v>
      </c>
      <c r="K57" s="1045" t="str">
        <f t="shared" si="2"/>
        <v>M,,Harry,CMKS,000100</v>
      </c>
      <c r="L57" s="1038" t="str">
        <f t="shared" si="3"/>
        <v>M,,Harry,CMKS,000100,011200</v>
      </c>
      <c r="M57" s="1045" t="str">
        <f t="shared" si="4"/>
        <v>M,,Harry,CMKS,000100,011200,14</v>
      </c>
      <c r="N57" s="1049" t="str">
        <f t="shared" si="5"/>
        <v>M,,Harry,CMKS,000100,011200,14,F</v>
      </c>
      <c r="O57" s="1043"/>
      <c r="P57" s="1043" t="str">
        <f t="shared" si="6"/>
        <v>01:12.00</v>
      </c>
      <c r="Q57" s="1043" t="str">
        <f t="shared" si="7"/>
        <v>011200</v>
      </c>
      <c r="R57" s="1167" t="str">
        <f t="shared" si="8"/>
        <v>M,,Harry,CMKS,000100,011200,14,F</v>
      </c>
      <c r="S57" s="1050"/>
      <c r="T57" s="1051"/>
      <c r="U57" s="1051"/>
      <c r="V57" s="1037"/>
    </row>
    <row r="58" spans="1:22" ht="12.75" customHeight="1" x14ac:dyDescent="0.2">
      <c r="A58" s="1037"/>
      <c r="B58" s="1045" t="s">
        <v>95</v>
      </c>
      <c r="C58" s="1045" t="str">
        <f>'Team 2'!J49</f>
        <v>,Matthew</v>
      </c>
      <c r="D58" s="1045" t="str">
        <f>'Gala Setup'!$Q$5</f>
        <v>NHNA</v>
      </c>
      <c r="E58" s="1046" t="str">
        <f>'Team 2'!L49</f>
        <v>000100</v>
      </c>
      <c r="F58" s="1047">
        <f>'print 10 lane'!L$67</f>
        <v>9.8738425925925925E-4</v>
      </c>
      <c r="G58" s="1045">
        <f>'Team 1'!$D$49</f>
        <v>14</v>
      </c>
      <c r="H58" s="1045" t="s">
        <v>94</v>
      </c>
      <c r="I58" s="1045" t="str">
        <f t="shared" si="0"/>
        <v>M,,Matthew</v>
      </c>
      <c r="J58" s="1048" t="str">
        <f t="shared" si="1"/>
        <v>M,,Matthew,NHNA</v>
      </c>
      <c r="K58" s="1045" t="str">
        <f t="shared" si="2"/>
        <v>M,,Matthew,NHNA,000100</v>
      </c>
      <c r="L58" s="1038" t="str">
        <f t="shared" si="3"/>
        <v>M,,Matthew,NHNA,000100,012531</v>
      </c>
      <c r="M58" s="1045" t="str">
        <f t="shared" si="4"/>
        <v>M,,Matthew,NHNA,000100,012531,14</v>
      </c>
      <c r="N58" s="1049" t="str">
        <f t="shared" si="5"/>
        <v>M,,Matthew,NHNA,000100,012531,14,F</v>
      </c>
      <c r="O58" s="1043"/>
      <c r="P58" s="1043" t="str">
        <f t="shared" si="6"/>
        <v>01:25.31</v>
      </c>
      <c r="Q58" s="1043" t="str">
        <f t="shared" si="7"/>
        <v>012531</v>
      </c>
      <c r="R58" s="1167" t="str">
        <f t="shared" si="8"/>
        <v>M,,Matthew,NHNA,000100,012531,14,F</v>
      </c>
      <c r="S58" s="1050"/>
      <c r="T58" s="1051"/>
      <c r="U58" s="1051"/>
      <c r="V58" s="1037"/>
    </row>
    <row r="59" spans="1:22" ht="12.75" customHeight="1" x14ac:dyDescent="0.2">
      <c r="A59" s="1037"/>
      <c r="B59" s="1038" t="s">
        <v>95</v>
      </c>
      <c r="C59" s="1038" t="str">
        <f>'Team 3'!J43</f>
        <v>,Fabian</v>
      </c>
      <c r="D59" s="1038" t="str">
        <f>'Gala Setup'!Q$6</f>
        <v>PETT</v>
      </c>
      <c r="E59" s="1039" t="str">
        <f>'Team 3'!L43</f>
        <v>000100</v>
      </c>
      <c r="F59" s="1047">
        <f>'print 10 lane'!O$49</f>
        <v>7.5798611111111108E-4</v>
      </c>
      <c r="G59" s="1038">
        <f>'Team 1'!$D$43</f>
        <v>14</v>
      </c>
      <c r="H59" s="1038" t="s">
        <v>94</v>
      </c>
      <c r="I59" s="1038" t="str">
        <f t="shared" si="0"/>
        <v>M,,Fabian</v>
      </c>
      <c r="J59" s="1041" t="str">
        <f t="shared" si="1"/>
        <v>M,,Fabian,PETT</v>
      </c>
      <c r="K59" s="1038" t="str">
        <f t="shared" si="2"/>
        <v>M,,Fabian,PETT,000100</v>
      </c>
      <c r="L59" s="1038" t="str">
        <f t="shared" si="3"/>
        <v>M,,Fabian,PETT,000100,010549</v>
      </c>
      <c r="M59" s="1038" t="str">
        <f t="shared" si="4"/>
        <v>M,,Fabian,PETT,000100,010549,14</v>
      </c>
      <c r="N59" s="1042" t="str">
        <f t="shared" si="5"/>
        <v>M,,Fabian,PETT,000100,010549,14,F</v>
      </c>
      <c r="O59" s="1043"/>
      <c r="P59" s="1043" t="str">
        <f t="shared" si="6"/>
        <v>01:05.49</v>
      </c>
      <c r="Q59" s="1043" t="str">
        <f t="shared" si="7"/>
        <v>010549</v>
      </c>
      <c r="R59" s="1167" t="str">
        <f t="shared" si="8"/>
        <v>M,,Fabian,PETT,000100,010549,14,F</v>
      </c>
      <c r="S59" s="1050"/>
      <c r="T59" s="1051"/>
      <c r="U59" s="1051"/>
      <c r="V59" s="1037"/>
    </row>
    <row r="60" spans="1:22" ht="12.75" customHeight="1" x14ac:dyDescent="0.2">
      <c r="A60" s="1037"/>
      <c r="B60" s="1038" t="s">
        <v>95</v>
      </c>
      <c r="C60" s="1038" t="str">
        <f>'Team 3'!J49</f>
        <v xml:space="preserve">,Josh </v>
      </c>
      <c r="D60" s="1038" t="str">
        <f>'Gala Setup'!Q$6</f>
        <v>PETT</v>
      </c>
      <c r="E60" s="1039" t="str">
        <f>'Team 3'!L49</f>
        <v>000100</v>
      </c>
      <c r="F60" s="1047">
        <f>'print 10 lane'!O$67</f>
        <v>8.6006944444444444E-4</v>
      </c>
      <c r="G60" s="1038">
        <f>'Team 1'!$D$49</f>
        <v>14</v>
      </c>
      <c r="H60" s="1038" t="s">
        <v>94</v>
      </c>
      <c r="I60" s="1038" t="str">
        <f t="shared" si="0"/>
        <v xml:space="preserve">M,,Josh </v>
      </c>
      <c r="J60" s="1041" t="str">
        <f t="shared" si="1"/>
        <v>M,,Josh ,PETT</v>
      </c>
      <c r="K60" s="1038" t="str">
        <f t="shared" si="2"/>
        <v>M,,Josh ,PETT,000100</v>
      </c>
      <c r="L60" s="1038" t="str">
        <f t="shared" si="3"/>
        <v>M,,Josh ,PETT,000100,011431</v>
      </c>
      <c r="M60" s="1038" t="str">
        <f t="shared" si="4"/>
        <v>M,,Josh ,PETT,000100,011431,14</v>
      </c>
      <c r="N60" s="1042" t="str">
        <f t="shared" si="5"/>
        <v>M,,Josh ,PETT,000100,011431,14,F</v>
      </c>
      <c r="O60" s="1043"/>
      <c r="P60" s="1043" t="str">
        <f t="shared" si="6"/>
        <v>01:14.31</v>
      </c>
      <c r="Q60" s="1043" t="str">
        <f t="shared" si="7"/>
        <v>011431</v>
      </c>
      <c r="R60" s="1167" t="str">
        <f t="shared" si="8"/>
        <v>M,,Josh ,PETT,000100,011431,14,F</v>
      </c>
      <c r="S60" s="1050"/>
      <c r="T60" s="1051"/>
      <c r="U60" s="1051"/>
      <c r="V60" s="1037"/>
    </row>
    <row r="61" spans="1:22" ht="12.75" customHeight="1" x14ac:dyDescent="0.2">
      <c r="A61" s="1037"/>
      <c r="B61" s="1038" t="s">
        <v>95</v>
      </c>
      <c r="C61" s="1038" t="str">
        <f>'Team 3'!J53</f>
        <v>,Jamie</v>
      </c>
      <c r="D61" s="1038" t="str">
        <f>'Gala Setup'!Q$6</f>
        <v>PETT</v>
      </c>
      <c r="E61" s="1039" t="str">
        <f>'Team 3'!L53</f>
        <v>000100</v>
      </c>
      <c r="F61" s="1047">
        <f>'print 10 lane'!O$79</f>
        <v>6.7511574074074078E-4</v>
      </c>
      <c r="G61" s="1038">
        <f>'Team 1'!$D$53</f>
        <v>14</v>
      </c>
      <c r="H61" s="1038" t="s">
        <v>94</v>
      </c>
      <c r="I61" s="1038" t="str">
        <f t="shared" si="0"/>
        <v>M,,Jamie</v>
      </c>
      <c r="J61" s="1041" t="str">
        <f t="shared" si="1"/>
        <v>M,,Jamie,PETT</v>
      </c>
      <c r="K61" s="1038" t="str">
        <f t="shared" si="2"/>
        <v>M,,Jamie,PETT,000100</v>
      </c>
      <c r="L61" s="1038" t="str">
        <f t="shared" si="3"/>
        <v>M,,Jamie,PETT,000100,005833</v>
      </c>
      <c r="M61" s="1038" t="str">
        <f t="shared" si="4"/>
        <v>M,,Jamie,PETT,000100,005833,14</v>
      </c>
      <c r="N61" s="1042" t="str">
        <f t="shared" si="5"/>
        <v>M,,Jamie,PETT,000100,005833,14,F</v>
      </c>
      <c r="O61" s="1043"/>
      <c r="P61" s="1043" t="str">
        <f t="shared" si="6"/>
        <v>00:58.33</v>
      </c>
      <c r="Q61" s="1043" t="str">
        <f t="shared" si="7"/>
        <v>005833</v>
      </c>
      <c r="R61" s="1167" t="str">
        <f t="shared" si="8"/>
        <v>M,,Jamie,PETT,000100,005833,14,F</v>
      </c>
      <c r="S61" s="1050"/>
      <c r="T61" s="1051"/>
      <c r="U61" s="1051"/>
      <c r="V61" s="1037"/>
    </row>
    <row r="62" spans="1:22" ht="12.75" customHeight="1" x14ac:dyDescent="0.2">
      <c r="A62" s="1037"/>
      <c r="B62" s="1045" t="s">
        <v>95</v>
      </c>
      <c r="C62" s="1045" t="str">
        <f>'Team 4'!J43</f>
        <v>,Joshua</v>
      </c>
      <c r="D62" s="1045" t="str">
        <f>'Gala Setup'!Q$7</f>
        <v>CMKS</v>
      </c>
      <c r="E62" s="1046" t="str">
        <f>'Team 4'!L43</f>
        <v>000100</v>
      </c>
      <c r="F62" s="1047">
        <f>'print 10 lane'!R$49</f>
        <v>7.1087962962962977E-4</v>
      </c>
      <c r="G62" s="1045">
        <f>'Team 1'!$D$43</f>
        <v>14</v>
      </c>
      <c r="H62" s="1045" t="s">
        <v>94</v>
      </c>
      <c r="I62" s="1045" t="str">
        <f t="shared" si="0"/>
        <v>M,,Joshua</v>
      </c>
      <c r="J62" s="1048" t="str">
        <f t="shared" si="1"/>
        <v>M,,Joshua,CMKS</v>
      </c>
      <c r="K62" s="1045" t="str">
        <f t="shared" si="2"/>
        <v>M,,Joshua,CMKS,000100</v>
      </c>
      <c r="L62" s="1038" t="str">
        <f t="shared" si="3"/>
        <v>M,,Joshua,CMKS,000100,010142</v>
      </c>
      <c r="M62" s="1045" t="str">
        <f t="shared" si="4"/>
        <v>M,,Joshua,CMKS,000100,010142,14</v>
      </c>
      <c r="N62" s="1049" t="str">
        <f t="shared" si="5"/>
        <v>M,,Joshua,CMKS,000100,010142,14,F</v>
      </c>
      <c r="O62" s="1043"/>
      <c r="P62" s="1043" t="str">
        <f t="shared" si="6"/>
        <v>01:01.42</v>
      </c>
      <c r="Q62" s="1043" t="str">
        <f t="shared" si="7"/>
        <v>010142</v>
      </c>
      <c r="R62" s="1167" t="str">
        <f t="shared" si="8"/>
        <v>M,,Joshua,CMKS,000100,010142,14,F</v>
      </c>
      <c r="S62" s="1050"/>
      <c r="T62" s="1051"/>
      <c r="U62" s="1051"/>
      <c r="V62" s="1037"/>
    </row>
    <row r="63" spans="1:22" ht="12.75" customHeight="1" x14ac:dyDescent="0.2">
      <c r="A63" s="1037"/>
      <c r="B63" s="1045" t="s">
        <v>95</v>
      </c>
      <c r="C63" s="1045" t="str">
        <f>'Team 2'!J53</f>
        <v>,Samuel</v>
      </c>
      <c r="D63" s="1045" t="str">
        <f>'Gala Setup'!$Q$5</f>
        <v>NHNA</v>
      </c>
      <c r="E63" s="1046" t="str">
        <f>'Team 2'!L53</f>
        <v>000100</v>
      </c>
      <c r="F63" s="1047">
        <f>'print 10 lane'!L$79</f>
        <v>7.193287037037038E-4</v>
      </c>
      <c r="G63" s="1045">
        <f>'Team 1'!$D$53</f>
        <v>14</v>
      </c>
      <c r="H63" s="1045" t="s">
        <v>94</v>
      </c>
      <c r="I63" s="1045" t="str">
        <f t="shared" si="0"/>
        <v>M,,Samuel</v>
      </c>
      <c r="J63" s="1048" t="str">
        <f t="shared" si="1"/>
        <v>M,,Samuel,NHNA</v>
      </c>
      <c r="K63" s="1045" t="str">
        <f t="shared" si="2"/>
        <v>M,,Samuel,NHNA,000100</v>
      </c>
      <c r="L63" s="1038" t="str">
        <f t="shared" si="3"/>
        <v>M,,Samuel,NHNA,000100,010215</v>
      </c>
      <c r="M63" s="1045" t="str">
        <f t="shared" si="4"/>
        <v>M,,Samuel,NHNA,000100,010215,14</v>
      </c>
      <c r="N63" s="1049" t="str">
        <f t="shared" si="5"/>
        <v>M,,Samuel,NHNA,000100,010215,14,F</v>
      </c>
      <c r="O63" s="1043"/>
      <c r="P63" s="1043" t="str">
        <f t="shared" si="6"/>
        <v>01:02.15</v>
      </c>
      <c r="Q63" s="1043" t="str">
        <f t="shared" si="7"/>
        <v>010215</v>
      </c>
      <c r="R63" s="1167" t="str">
        <f t="shared" si="8"/>
        <v>M,,Samuel,NHNA,000100,010215,14,F</v>
      </c>
      <c r="S63" s="1050"/>
      <c r="T63" s="1051"/>
      <c r="U63" s="1051"/>
      <c r="V63" s="1037"/>
    </row>
    <row r="64" spans="1:22" ht="12.75" customHeight="1" x14ac:dyDescent="0.2">
      <c r="A64" s="1037"/>
      <c r="B64" s="1038" t="s">
        <v>95</v>
      </c>
      <c r="C64" s="1038" t="str">
        <f>'Team 1'!J43</f>
        <v>,Ben</v>
      </c>
      <c r="D64" s="1038" t="str">
        <f>'Gala Setup'!Q$4</f>
        <v>NOST</v>
      </c>
      <c r="E64" s="1039" t="str">
        <f>'Team 1'!L43</f>
        <v>000100</v>
      </c>
      <c r="F64" s="1047">
        <f>'print 10 lane'!I$49</f>
        <v>7.424768518518518E-4</v>
      </c>
      <c r="G64" s="1038">
        <f>'Team 1'!$D$43</f>
        <v>14</v>
      </c>
      <c r="H64" s="1038" t="s">
        <v>94</v>
      </c>
      <c r="I64" s="1038" t="str">
        <f t="shared" si="0"/>
        <v>M,,Ben</v>
      </c>
      <c r="J64" s="1041" t="str">
        <f t="shared" si="1"/>
        <v>M,,Ben,NOST</v>
      </c>
      <c r="K64" s="1038" t="str">
        <f t="shared" si="2"/>
        <v>M,,Ben,NOST,000100</v>
      </c>
      <c r="L64" s="1038" t="str">
        <f t="shared" si="3"/>
        <v>M,,Ben,NOST,000100,010415</v>
      </c>
      <c r="M64" s="1038" t="str">
        <f t="shared" si="4"/>
        <v>M,,Ben,NOST,000100,010415,14</v>
      </c>
      <c r="N64" s="1042" t="str">
        <f t="shared" si="5"/>
        <v>M,,Ben,NOST,000100,010415,14,F</v>
      </c>
      <c r="O64" s="1043"/>
      <c r="P64" s="1043" t="str">
        <f t="shared" si="6"/>
        <v>01:04.15</v>
      </c>
      <c r="Q64" s="1043" t="str">
        <f t="shared" si="7"/>
        <v>010415</v>
      </c>
      <c r="R64" s="1167" t="str">
        <f t="shared" si="8"/>
        <v>M,,Ben,NOST,000100,010415,14,F</v>
      </c>
      <c r="S64" s="1050"/>
      <c r="T64" s="1051"/>
      <c r="U64" s="1051"/>
      <c r="V64" s="1037"/>
    </row>
    <row r="65" spans="1:22" ht="12.75" customHeight="1" x14ac:dyDescent="0.2">
      <c r="A65" s="1037"/>
      <c r="B65" s="1038" t="s">
        <v>95</v>
      </c>
      <c r="C65" s="1038" t="str">
        <f>'Team 1'!J49</f>
        <v>,Finley</v>
      </c>
      <c r="D65" s="1038" t="str">
        <f>'Gala Setup'!Q$4</f>
        <v>NOST</v>
      </c>
      <c r="E65" s="1039" t="str">
        <f>'Team 1'!L49</f>
        <v>000100</v>
      </c>
      <c r="F65" s="1047">
        <f>'print 10 lane'!I$67</f>
        <v>8.350694444444446E-4</v>
      </c>
      <c r="G65" s="1038">
        <f>'Team 1'!$D$49</f>
        <v>14</v>
      </c>
      <c r="H65" s="1038" t="s">
        <v>94</v>
      </c>
      <c r="I65" s="1038" t="str">
        <f t="shared" ref="I65:I128" si="9">CONCATENATE(B65,",",C65)</f>
        <v>M,,Finley</v>
      </c>
      <c r="J65" s="1041" t="str">
        <f t="shared" ref="J65:J128" si="10">CONCATENATE(I65,",",D65)</f>
        <v>M,,Finley,NOST</v>
      </c>
      <c r="K65" s="1038" t="str">
        <f t="shared" ref="K65:K128" si="11">CONCATENATE(J65,",",E65)</f>
        <v>M,,Finley,NOST,000100</v>
      </c>
      <c r="L65" s="1038" t="str">
        <f t="shared" ref="L65:L128" si="12">CONCATENATE(K65,",",Q65)</f>
        <v>M,,Finley,NOST,000100,011215</v>
      </c>
      <c r="M65" s="1038" t="str">
        <f t="shared" ref="M65:M128" si="13">CONCATENATE(L65,",",G65)</f>
        <v>M,,Finley,NOST,000100,011215,14</v>
      </c>
      <c r="N65" s="1042" t="str">
        <f t="shared" ref="N65:N128" si="14">CONCATENATE(M65,",",H65)</f>
        <v>M,,Finley,NOST,000100,011215,14,F</v>
      </c>
      <c r="O65" s="1043"/>
      <c r="P65" s="1043" t="str">
        <f t="shared" ref="P65:P128" si="15">TEXT(F65,"mm:ss.00")</f>
        <v>01:12.15</v>
      </c>
      <c r="Q65" s="1043" t="str">
        <f t="shared" ref="Q65:Q128" si="16">LEFT(P65,2)&amp;MID(P65,4,2)&amp;RIGHT(P65,2)</f>
        <v>011215</v>
      </c>
      <c r="R65" s="1167" t="str">
        <f t="shared" ref="R65:R128" si="17">IF(F65=0,"",N65)</f>
        <v>M,,Finley,NOST,000100,011215,14,F</v>
      </c>
      <c r="S65" s="1050"/>
      <c r="T65" s="1051"/>
      <c r="U65" s="1051"/>
      <c r="V65" s="1037"/>
    </row>
    <row r="66" spans="1:22" ht="12.75" customHeight="1" x14ac:dyDescent="0.2">
      <c r="A66" s="1037"/>
      <c r="B66" s="1038" t="s">
        <v>95</v>
      </c>
      <c r="C66" s="1038" t="str">
        <f>'Team 1'!J53</f>
        <v>,Tom</v>
      </c>
      <c r="D66" s="1038" t="str">
        <f>'Gala Setup'!Q$4</f>
        <v>NOST</v>
      </c>
      <c r="E66" s="1039" t="str">
        <f>'Team 1'!L53</f>
        <v>000100</v>
      </c>
      <c r="F66" s="1047">
        <f>'print 10 lane'!I$79</f>
        <v>7.637731481481483E-4</v>
      </c>
      <c r="G66" s="1038">
        <f>'Team 1'!$D$53</f>
        <v>14</v>
      </c>
      <c r="H66" s="1038" t="s">
        <v>94</v>
      </c>
      <c r="I66" s="1038" t="str">
        <f t="shared" si="9"/>
        <v>M,,Tom</v>
      </c>
      <c r="J66" s="1041" t="str">
        <f t="shared" si="10"/>
        <v>M,,Tom,NOST</v>
      </c>
      <c r="K66" s="1038" t="str">
        <f t="shared" si="11"/>
        <v>M,,Tom,NOST,000100</v>
      </c>
      <c r="L66" s="1038" t="str">
        <f t="shared" si="12"/>
        <v>M,,Tom,NOST,000100,010599</v>
      </c>
      <c r="M66" s="1038" t="str">
        <f t="shared" si="13"/>
        <v>M,,Tom,NOST,000100,010599,14</v>
      </c>
      <c r="N66" s="1042" t="str">
        <f t="shared" si="14"/>
        <v>M,,Tom,NOST,000100,010599,14,F</v>
      </c>
      <c r="O66" s="1043"/>
      <c r="P66" s="1043" t="str">
        <f t="shared" si="15"/>
        <v>01:05.99</v>
      </c>
      <c r="Q66" s="1043" t="str">
        <f t="shared" si="16"/>
        <v>010599</v>
      </c>
      <c r="R66" s="1167" t="str">
        <f t="shared" si="17"/>
        <v>M,,Tom,NOST,000100,010599,14,F</v>
      </c>
      <c r="S66" s="1050"/>
      <c r="T66" s="1051"/>
      <c r="U66" s="1051"/>
      <c r="V66" s="1037"/>
    </row>
    <row r="67" spans="1:22" ht="12.75" customHeight="1" x14ac:dyDescent="0.2">
      <c r="A67" s="1037"/>
      <c r="B67" s="1045" t="s">
        <v>95</v>
      </c>
      <c r="C67" s="1045" t="str">
        <f>'Team 2'!J43</f>
        <v>,Thomas</v>
      </c>
      <c r="D67" s="1045" t="str">
        <f>'Gala Setup'!$Q$5</f>
        <v>NHNA</v>
      </c>
      <c r="E67" s="1046" t="str">
        <f>'Team 2'!L43</f>
        <v>000100</v>
      </c>
      <c r="F67" s="1047">
        <f>'print 10 lane'!L$49</f>
        <v>7.8067129629629634E-4</v>
      </c>
      <c r="G67" s="1045">
        <f>'Team 1'!$D$43</f>
        <v>14</v>
      </c>
      <c r="H67" s="1045" t="s">
        <v>94</v>
      </c>
      <c r="I67" s="1045" t="str">
        <f t="shared" si="9"/>
        <v>M,,Thomas</v>
      </c>
      <c r="J67" s="1048" t="str">
        <f t="shared" si="10"/>
        <v>M,,Thomas,NHNA</v>
      </c>
      <c r="K67" s="1045" t="str">
        <f t="shared" si="11"/>
        <v>M,,Thomas,NHNA,000100</v>
      </c>
      <c r="L67" s="1038" t="str">
        <f t="shared" si="12"/>
        <v>M,,Thomas,NHNA,000100,010745</v>
      </c>
      <c r="M67" s="1045" t="str">
        <f t="shared" si="13"/>
        <v>M,,Thomas,NHNA,000100,010745,14</v>
      </c>
      <c r="N67" s="1049" t="str">
        <f t="shared" si="14"/>
        <v>M,,Thomas,NHNA,000100,010745,14,F</v>
      </c>
      <c r="O67" s="1043"/>
      <c r="P67" s="1043" t="str">
        <f t="shared" si="15"/>
        <v>01:07.45</v>
      </c>
      <c r="Q67" s="1043" t="str">
        <f t="shared" si="16"/>
        <v>010745</v>
      </c>
      <c r="R67" s="1167" t="str">
        <f t="shared" si="17"/>
        <v>M,,Thomas,NHNA,000100,010745,14,F</v>
      </c>
      <c r="S67" s="1050"/>
      <c r="T67" s="1051"/>
      <c r="U67" s="1051"/>
      <c r="V67" s="1037"/>
    </row>
    <row r="68" spans="1:22" ht="12.75" customHeight="1" x14ac:dyDescent="0.2">
      <c r="A68" s="1037"/>
      <c r="B68" s="1038" t="s">
        <v>95</v>
      </c>
      <c r="C68" s="1038" t="str">
        <f>'Team 5'!J53</f>
        <v xml:space="preserve">,Christopher </v>
      </c>
      <c r="D68" s="1038" t="str">
        <f>'Gala Setup'!Q$8</f>
        <v>LEAA</v>
      </c>
      <c r="E68" s="1039" t="str">
        <f>'Team 5'!L53</f>
        <v>000100</v>
      </c>
      <c r="F68" s="1047">
        <f>'print 10 lane'!U$79</f>
        <v>7.637731481481483E-4</v>
      </c>
      <c r="G68" s="1038">
        <f>'Team 1'!$D$53</f>
        <v>14</v>
      </c>
      <c r="H68" s="1038" t="s">
        <v>94</v>
      </c>
      <c r="I68" s="1038" t="str">
        <f t="shared" si="9"/>
        <v xml:space="preserve">M,,Christopher </v>
      </c>
      <c r="J68" s="1041" t="str">
        <f t="shared" si="10"/>
        <v>M,,Christopher ,LEAA</v>
      </c>
      <c r="K68" s="1038" t="str">
        <f t="shared" si="11"/>
        <v>M,,Christopher ,LEAA,000100</v>
      </c>
      <c r="L68" s="1038" t="str">
        <f t="shared" si="12"/>
        <v>M,,Christopher ,LEAA,000100,010599</v>
      </c>
      <c r="M68" s="1038" t="str">
        <f t="shared" si="13"/>
        <v>M,,Christopher ,LEAA,000100,010599,14</v>
      </c>
      <c r="N68" s="1042" t="str">
        <f t="shared" si="14"/>
        <v>M,,Christopher ,LEAA,000100,010599,14,F</v>
      </c>
      <c r="O68" s="1043"/>
      <c r="P68" s="1043" t="str">
        <f t="shared" si="15"/>
        <v>01:05.99</v>
      </c>
      <c r="Q68" s="1043" t="str">
        <f t="shared" si="16"/>
        <v>010599</v>
      </c>
      <c r="R68" s="1167" t="str">
        <f t="shared" si="17"/>
        <v>M,,Christopher ,LEAA,000100,010599,14,F</v>
      </c>
      <c r="S68" s="1050"/>
      <c r="T68" s="1051"/>
      <c r="U68" s="1051"/>
      <c r="V68" s="1037"/>
    </row>
    <row r="69" spans="1:22" ht="12.75" customHeight="1" x14ac:dyDescent="0.2">
      <c r="A69" s="1037"/>
      <c r="B69" s="1045" t="s">
        <v>95</v>
      </c>
      <c r="C69" s="1045" t="str">
        <f>'Team 6'!J53</f>
        <v>,Jack</v>
      </c>
      <c r="D69" s="1045" t="str">
        <f>'Gala Setup'!Q$9</f>
        <v>MODT</v>
      </c>
      <c r="E69" s="1046" t="str">
        <f>'Team 6'!L53</f>
        <v>000100</v>
      </c>
      <c r="F69" s="1047">
        <f>'print 10 lane'!X$79</f>
        <v>7.1863425925925925E-4</v>
      </c>
      <c r="G69" s="1045">
        <f>'Team 1'!$D$53</f>
        <v>14</v>
      </c>
      <c r="H69" s="1045" t="s">
        <v>94</v>
      </c>
      <c r="I69" s="1045" t="str">
        <f t="shared" si="9"/>
        <v>M,,Jack</v>
      </c>
      <c r="J69" s="1048" t="str">
        <f t="shared" si="10"/>
        <v>M,,Jack,MODT</v>
      </c>
      <c r="K69" s="1045" t="str">
        <f t="shared" si="11"/>
        <v>M,,Jack,MODT,000100</v>
      </c>
      <c r="L69" s="1038" t="str">
        <f t="shared" si="12"/>
        <v>M,,Jack,MODT,000100,010209</v>
      </c>
      <c r="M69" s="1045" t="str">
        <f t="shared" si="13"/>
        <v>M,,Jack,MODT,000100,010209,14</v>
      </c>
      <c r="N69" s="1049" t="str">
        <f t="shared" si="14"/>
        <v>M,,Jack,MODT,000100,010209,14,F</v>
      </c>
      <c r="O69" s="1043"/>
      <c r="P69" s="1043" t="str">
        <f t="shared" si="15"/>
        <v>01:02.09</v>
      </c>
      <c r="Q69" s="1043" t="str">
        <f t="shared" si="16"/>
        <v>010209</v>
      </c>
      <c r="R69" s="1167" t="str">
        <f t="shared" si="17"/>
        <v>M,,Jack,MODT,000100,010209,14,F</v>
      </c>
      <c r="S69" s="1050"/>
      <c r="T69" s="1051"/>
      <c r="U69" s="1051"/>
      <c r="V69" s="1037"/>
    </row>
    <row r="70" spans="1:22" ht="12.75" customHeight="1" x14ac:dyDescent="0.2">
      <c r="A70" s="1037"/>
      <c r="B70" s="1038" t="s">
        <v>95</v>
      </c>
      <c r="C70" s="1038" t="str">
        <f>'Team 7'!J43</f>
        <v>,</v>
      </c>
      <c r="D70" s="1041">
        <f>'Gala Setup'!Q$10</f>
        <v>0</v>
      </c>
      <c r="E70" s="1039" t="str">
        <f>'Team 7'!L43</f>
        <v>000100</v>
      </c>
      <c r="F70" s="1047">
        <f>'print 10 lane'!AA$49</f>
        <v>0</v>
      </c>
      <c r="G70" s="1038">
        <f>'Team 1'!$D$43</f>
        <v>14</v>
      </c>
      <c r="H70" s="1038" t="s">
        <v>94</v>
      </c>
      <c r="I70" s="1038" t="str">
        <f t="shared" si="9"/>
        <v>M,,</v>
      </c>
      <c r="J70" s="1041" t="str">
        <f t="shared" si="10"/>
        <v>M,,,0</v>
      </c>
      <c r="K70" s="1038" t="str">
        <f t="shared" si="11"/>
        <v>M,,,0,000100</v>
      </c>
      <c r="L70" s="1038" t="str">
        <f t="shared" si="12"/>
        <v>M,,,0,000100,000000</v>
      </c>
      <c r="M70" s="1038" t="str">
        <f t="shared" si="13"/>
        <v>M,,,0,000100,000000,14</v>
      </c>
      <c r="N70" s="1042" t="str">
        <f t="shared" si="14"/>
        <v>M,,,0,000100,000000,14,F</v>
      </c>
      <c r="O70" s="1043"/>
      <c r="P70" s="1043" t="str">
        <f t="shared" si="15"/>
        <v>00:00.00</v>
      </c>
      <c r="Q70" s="1043" t="str">
        <f t="shared" si="16"/>
        <v>000000</v>
      </c>
      <c r="R70" s="1167" t="str">
        <f t="shared" si="17"/>
        <v/>
      </c>
      <c r="S70" s="1050"/>
      <c r="T70" s="1051"/>
      <c r="U70" s="1051"/>
      <c r="V70" s="1037"/>
    </row>
    <row r="71" spans="1:22" ht="12.75" customHeight="1" x14ac:dyDescent="0.2">
      <c r="A71" s="1037"/>
      <c r="B71" s="1038" t="s">
        <v>95</v>
      </c>
      <c r="C71" s="1038" t="str">
        <f>'Team 7'!J49</f>
        <v>,</v>
      </c>
      <c r="D71" s="1041">
        <f>'Gala Setup'!Q$10</f>
        <v>0</v>
      </c>
      <c r="E71" s="1039" t="str">
        <f>'Team 7'!L49</f>
        <v>000100</v>
      </c>
      <c r="F71" s="1047">
        <f>'print 10 lane'!AA$67</f>
        <v>0</v>
      </c>
      <c r="G71" s="1038">
        <f>'Team 1'!$D$49</f>
        <v>14</v>
      </c>
      <c r="H71" s="1038" t="s">
        <v>94</v>
      </c>
      <c r="I71" s="1038" t="str">
        <f t="shared" si="9"/>
        <v>M,,</v>
      </c>
      <c r="J71" s="1041" t="str">
        <f t="shared" si="10"/>
        <v>M,,,0</v>
      </c>
      <c r="K71" s="1038" t="str">
        <f t="shared" si="11"/>
        <v>M,,,0,000100</v>
      </c>
      <c r="L71" s="1038" t="str">
        <f t="shared" si="12"/>
        <v>M,,,0,000100,000000</v>
      </c>
      <c r="M71" s="1038" t="str">
        <f t="shared" si="13"/>
        <v>M,,,0,000100,000000,14</v>
      </c>
      <c r="N71" s="1042" t="str">
        <f t="shared" si="14"/>
        <v>M,,,0,000100,000000,14,F</v>
      </c>
      <c r="O71" s="1043"/>
      <c r="P71" s="1043" t="str">
        <f t="shared" si="15"/>
        <v>00:00.00</v>
      </c>
      <c r="Q71" s="1043" t="str">
        <f t="shared" si="16"/>
        <v>000000</v>
      </c>
      <c r="R71" s="1167" t="str">
        <f t="shared" si="17"/>
        <v/>
      </c>
      <c r="S71" s="1050"/>
      <c r="T71" s="1051"/>
      <c r="U71" s="1051"/>
      <c r="V71" s="1037"/>
    </row>
    <row r="72" spans="1:22" ht="12.75" customHeight="1" x14ac:dyDescent="0.2">
      <c r="A72" s="1037"/>
      <c r="B72" s="1038" t="s">
        <v>95</v>
      </c>
      <c r="C72" s="1038" t="str">
        <f>'Team 7'!J53</f>
        <v>,</v>
      </c>
      <c r="D72" s="1041">
        <f>'Gala Setup'!Q$10</f>
        <v>0</v>
      </c>
      <c r="E72" s="1039" t="str">
        <f>'Team 7'!L53</f>
        <v>000100</v>
      </c>
      <c r="F72" s="1047">
        <f>'print 10 lane'!AA$79</f>
        <v>0</v>
      </c>
      <c r="G72" s="1038">
        <f>'Team 1'!$D$53</f>
        <v>14</v>
      </c>
      <c r="H72" s="1038" t="s">
        <v>94</v>
      </c>
      <c r="I72" s="1038" t="str">
        <f t="shared" si="9"/>
        <v>M,,</v>
      </c>
      <c r="J72" s="1041" t="str">
        <f t="shared" si="10"/>
        <v>M,,,0</v>
      </c>
      <c r="K72" s="1038" t="str">
        <f t="shared" si="11"/>
        <v>M,,,0,000100</v>
      </c>
      <c r="L72" s="1038" t="str">
        <f t="shared" si="12"/>
        <v>M,,,0,000100,000000</v>
      </c>
      <c r="M72" s="1038" t="str">
        <f t="shared" si="13"/>
        <v>M,,,0,000100,000000,14</v>
      </c>
      <c r="N72" s="1042" t="str">
        <f t="shared" si="14"/>
        <v>M,,,0,000100,000000,14,F</v>
      </c>
      <c r="O72" s="1043"/>
      <c r="P72" s="1043" t="str">
        <f t="shared" si="15"/>
        <v>00:00.00</v>
      </c>
      <c r="Q72" s="1043" t="str">
        <f t="shared" si="16"/>
        <v>000000</v>
      </c>
      <c r="R72" s="1167" t="str">
        <f t="shared" si="17"/>
        <v/>
      </c>
      <c r="S72" s="1050"/>
      <c r="T72" s="1051"/>
      <c r="U72" s="1051"/>
      <c r="V72" s="1037"/>
    </row>
    <row r="73" spans="1:22" ht="12.75" customHeight="1" x14ac:dyDescent="0.2">
      <c r="A73" s="1037"/>
      <c r="B73" s="1045" t="s">
        <v>95</v>
      </c>
      <c r="C73" s="1045" t="str">
        <f>'Team 8'!J43</f>
        <v>,</v>
      </c>
      <c r="D73" s="1045">
        <f>'Gala Setup'!Q$11</f>
        <v>0</v>
      </c>
      <c r="E73" s="1046" t="str">
        <f>'Team 8'!L43</f>
        <v>000100</v>
      </c>
      <c r="F73" s="1047">
        <f>'print 10 lane'!AD$49</f>
        <v>0</v>
      </c>
      <c r="G73" s="1045">
        <f>'Team 1'!$D$43</f>
        <v>14</v>
      </c>
      <c r="H73" s="1045" t="s">
        <v>94</v>
      </c>
      <c r="I73" s="1045" t="str">
        <f t="shared" si="9"/>
        <v>M,,</v>
      </c>
      <c r="J73" s="1048" t="str">
        <f t="shared" si="10"/>
        <v>M,,,0</v>
      </c>
      <c r="K73" s="1045" t="str">
        <f t="shared" si="11"/>
        <v>M,,,0,000100</v>
      </c>
      <c r="L73" s="1038" t="str">
        <f t="shared" si="12"/>
        <v>M,,,0,000100,000000</v>
      </c>
      <c r="M73" s="1045" t="str">
        <f t="shared" si="13"/>
        <v>M,,,0,000100,000000,14</v>
      </c>
      <c r="N73" s="1049" t="str">
        <f t="shared" si="14"/>
        <v>M,,,0,000100,000000,14,F</v>
      </c>
      <c r="O73" s="1043"/>
      <c r="P73" s="1043" t="str">
        <f t="shared" si="15"/>
        <v>00:00.00</v>
      </c>
      <c r="Q73" s="1043" t="str">
        <f t="shared" si="16"/>
        <v>000000</v>
      </c>
      <c r="R73" s="1167" t="str">
        <f t="shared" si="17"/>
        <v/>
      </c>
      <c r="S73" s="1050"/>
      <c r="T73" s="1051"/>
      <c r="U73" s="1051"/>
      <c r="V73" s="1037"/>
    </row>
    <row r="74" spans="1:22" ht="12.75" customHeight="1" x14ac:dyDescent="0.2">
      <c r="A74" s="1037"/>
      <c r="B74" s="1045" t="s">
        <v>95</v>
      </c>
      <c r="C74" s="1045" t="str">
        <f>'Team 8'!J49</f>
        <v>,</v>
      </c>
      <c r="D74" s="1045">
        <f>'Gala Setup'!Q$11</f>
        <v>0</v>
      </c>
      <c r="E74" s="1046" t="str">
        <f>'Team 8'!L49</f>
        <v>000100</v>
      </c>
      <c r="F74" s="1047">
        <f>'print 10 lane'!AD$67</f>
        <v>0</v>
      </c>
      <c r="G74" s="1045">
        <f>'Team 1'!$D$49</f>
        <v>14</v>
      </c>
      <c r="H74" s="1045" t="s">
        <v>94</v>
      </c>
      <c r="I74" s="1045" t="str">
        <f t="shared" si="9"/>
        <v>M,,</v>
      </c>
      <c r="J74" s="1048" t="str">
        <f t="shared" si="10"/>
        <v>M,,,0</v>
      </c>
      <c r="K74" s="1045" t="str">
        <f t="shared" si="11"/>
        <v>M,,,0,000100</v>
      </c>
      <c r="L74" s="1038" t="str">
        <f t="shared" si="12"/>
        <v>M,,,0,000100,000000</v>
      </c>
      <c r="M74" s="1045" t="str">
        <f t="shared" si="13"/>
        <v>M,,,0,000100,000000,14</v>
      </c>
      <c r="N74" s="1049" t="str">
        <f t="shared" si="14"/>
        <v>M,,,0,000100,000000,14,F</v>
      </c>
      <c r="O74" s="1043"/>
      <c r="P74" s="1043" t="str">
        <f t="shared" si="15"/>
        <v>00:00.00</v>
      </c>
      <c r="Q74" s="1043" t="str">
        <f t="shared" si="16"/>
        <v>000000</v>
      </c>
      <c r="R74" s="1167" t="str">
        <f t="shared" si="17"/>
        <v/>
      </c>
      <c r="S74" s="1050"/>
      <c r="T74" s="1051"/>
      <c r="U74" s="1051"/>
      <c r="V74" s="1037"/>
    </row>
    <row r="75" spans="1:22" ht="12.75" customHeight="1" x14ac:dyDescent="0.2">
      <c r="A75" s="1037"/>
      <c r="B75" s="1045" t="s">
        <v>95</v>
      </c>
      <c r="C75" s="1045" t="str">
        <f>'Team 8'!J53</f>
        <v>,</v>
      </c>
      <c r="D75" s="1045">
        <f>'Gala Setup'!Q$11</f>
        <v>0</v>
      </c>
      <c r="E75" s="1046" t="str">
        <f>'Team 8'!L53</f>
        <v>000100</v>
      </c>
      <c r="F75" s="1047">
        <f>'print 10 lane'!AD$79</f>
        <v>0</v>
      </c>
      <c r="G75" s="1045">
        <f>'Team 1'!$D$53</f>
        <v>14</v>
      </c>
      <c r="H75" s="1045" t="s">
        <v>94</v>
      </c>
      <c r="I75" s="1045" t="str">
        <f t="shared" si="9"/>
        <v>M,,</v>
      </c>
      <c r="J75" s="1048" t="str">
        <f t="shared" si="10"/>
        <v>M,,,0</v>
      </c>
      <c r="K75" s="1045" t="str">
        <f t="shared" si="11"/>
        <v>M,,,0,000100</v>
      </c>
      <c r="L75" s="1038" t="str">
        <f t="shared" si="12"/>
        <v>M,,,0,000100,000000</v>
      </c>
      <c r="M75" s="1045" t="str">
        <f t="shared" si="13"/>
        <v>M,,,0,000100,000000,14</v>
      </c>
      <c r="N75" s="1049" t="str">
        <f t="shared" si="14"/>
        <v>M,,,0,000100,000000,14,F</v>
      </c>
      <c r="O75" s="1043"/>
      <c r="P75" s="1043" t="str">
        <f t="shared" si="15"/>
        <v>00:00.00</v>
      </c>
      <c r="Q75" s="1043" t="str">
        <f t="shared" si="16"/>
        <v>000000</v>
      </c>
      <c r="R75" s="1167" t="str">
        <f t="shared" si="17"/>
        <v/>
      </c>
      <c r="S75" s="1050"/>
      <c r="T75" s="1051"/>
      <c r="U75" s="1051"/>
      <c r="V75" s="1037"/>
    </row>
    <row r="76" spans="1:22" ht="12.75" customHeight="1" x14ac:dyDescent="0.2">
      <c r="A76" s="1037"/>
      <c r="B76" s="1038" t="s">
        <v>95</v>
      </c>
      <c r="C76" s="1038" t="str">
        <f>'Team 9'!J43</f>
        <v>,</v>
      </c>
      <c r="D76" s="1038">
        <f>'Gala Setup'!Q$12</f>
        <v>0</v>
      </c>
      <c r="E76" s="1039" t="str">
        <f>'Team 9'!L43</f>
        <v>000100</v>
      </c>
      <c r="F76" s="1047">
        <f>'print 10 lane'!AG$49</f>
        <v>0</v>
      </c>
      <c r="G76" s="1038">
        <f>'Team 1'!$D$43</f>
        <v>14</v>
      </c>
      <c r="H76" s="1038" t="s">
        <v>94</v>
      </c>
      <c r="I76" s="1038" t="str">
        <f t="shared" si="9"/>
        <v>M,,</v>
      </c>
      <c r="J76" s="1041" t="str">
        <f t="shared" si="10"/>
        <v>M,,,0</v>
      </c>
      <c r="K76" s="1038" t="str">
        <f t="shared" si="11"/>
        <v>M,,,0,000100</v>
      </c>
      <c r="L76" s="1038" t="str">
        <f t="shared" si="12"/>
        <v>M,,,0,000100,000000</v>
      </c>
      <c r="M76" s="1038" t="str">
        <f t="shared" si="13"/>
        <v>M,,,0,000100,000000,14</v>
      </c>
      <c r="N76" s="1042" t="str">
        <f t="shared" si="14"/>
        <v>M,,,0,000100,000000,14,F</v>
      </c>
      <c r="O76" s="1043"/>
      <c r="P76" s="1043" t="str">
        <f t="shared" si="15"/>
        <v>00:00.00</v>
      </c>
      <c r="Q76" s="1043" t="str">
        <f t="shared" si="16"/>
        <v>000000</v>
      </c>
      <c r="R76" s="1167" t="str">
        <f t="shared" si="17"/>
        <v/>
      </c>
      <c r="S76" s="1050"/>
      <c r="T76" s="1051"/>
      <c r="U76" s="1051"/>
      <c r="V76" s="1037"/>
    </row>
    <row r="77" spans="1:22" ht="12.75" customHeight="1" x14ac:dyDescent="0.2">
      <c r="A77" s="1037"/>
      <c r="B77" s="1038" t="s">
        <v>95</v>
      </c>
      <c r="C77" s="1038" t="str">
        <f>'Team 9'!J49</f>
        <v>,</v>
      </c>
      <c r="D77" s="1038">
        <f>'Gala Setup'!Q$12</f>
        <v>0</v>
      </c>
      <c r="E77" s="1039" t="str">
        <f>'Team 9'!L49</f>
        <v>000100</v>
      </c>
      <c r="F77" s="1047">
        <f>'print 10 lane'!AG$67</f>
        <v>0</v>
      </c>
      <c r="G77" s="1038">
        <f>'Team 1'!$D$49</f>
        <v>14</v>
      </c>
      <c r="H77" s="1038" t="s">
        <v>94</v>
      </c>
      <c r="I77" s="1038" t="str">
        <f t="shared" si="9"/>
        <v>M,,</v>
      </c>
      <c r="J77" s="1041" t="str">
        <f t="shared" si="10"/>
        <v>M,,,0</v>
      </c>
      <c r="K77" s="1038" t="str">
        <f t="shared" si="11"/>
        <v>M,,,0,000100</v>
      </c>
      <c r="L77" s="1038" t="str">
        <f t="shared" si="12"/>
        <v>M,,,0,000100,000000</v>
      </c>
      <c r="M77" s="1038" t="str">
        <f t="shared" si="13"/>
        <v>M,,,0,000100,000000,14</v>
      </c>
      <c r="N77" s="1042" t="str">
        <f t="shared" si="14"/>
        <v>M,,,0,000100,000000,14,F</v>
      </c>
      <c r="O77" s="1043"/>
      <c r="P77" s="1043" t="str">
        <f t="shared" si="15"/>
        <v>00:00.00</v>
      </c>
      <c r="Q77" s="1043" t="str">
        <f t="shared" si="16"/>
        <v>000000</v>
      </c>
      <c r="R77" s="1167" t="str">
        <f t="shared" si="17"/>
        <v/>
      </c>
      <c r="S77" s="1050"/>
      <c r="T77" s="1051"/>
      <c r="U77" s="1051"/>
      <c r="V77" s="1037"/>
    </row>
    <row r="78" spans="1:22" ht="12.75" customHeight="1" x14ac:dyDescent="0.2">
      <c r="A78" s="1037"/>
      <c r="B78" s="1038" t="s">
        <v>95</v>
      </c>
      <c r="C78" s="1038" t="str">
        <f>'Team 9'!J53</f>
        <v>,</v>
      </c>
      <c r="D78" s="1038">
        <f>'Gala Setup'!Q$12</f>
        <v>0</v>
      </c>
      <c r="E78" s="1039" t="str">
        <f>'Team 9'!L53</f>
        <v>000100</v>
      </c>
      <c r="F78" s="1047">
        <f>'print 10 lane'!AG$79</f>
        <v>0</v>
      </c>
      <c r="G78" s="1038">
        <f>'Team 1'!$D$53</f>
        <v>14</v>
      </c>
      <c r="H78" s="1038" t="s">
        <v>94</v>
      </c>
      <c r="I78" s="1038" t="str">
        <f t="shared" si="9"/>
        <v>M,,</v>
      </c>
      <c r="J78" s="1041" t="str">
        <f t="shared" si="10"/>
        <v>M,,,0</v>
      </c>
      <c r="K78" s="1038" t="str">
        <f t="shared" si="11"/>
        <v>M,,,0,000100</v>
      </c>
      <c r="L78" s="1038" t="str">
        <f t="shared" si="12"/>
        <v>M,,,0,000100,000000</v>
      </c>
      <c r="M78" s="1038" t="str">
        <f t="shared" si="13"/>
        <v>M,,,0,000100,000000,14</v>
      </c>
      <c r="N78" s="1042" t="str">
        <f t="shared" si="14"/>
        <v>M,,,0,000100,000000,14,F</v>
      </c>
      <c r="O78" s="1043"/>
      <c r="P78" s="1043" t="str">
        <f t="shared" si="15"/>
        <v>00:00.00</v>
      </c>
      <c r="Q78" s="1043" t="str">
        <f t="shared" si="16"/>
        <v>000000</v>
      </c>
      <c r="R78" s="1167" t="str">
        <f t="shared" si="17"/>
        <v/>
      </c>
      <c r="S78" s="1050"/>
      <c r="T78" s="1051"/>
      <c r="U78" s="1051"/>
      <c r="V78" s="1037"/>
    </row>
    <row r="79" spans="1:22" ht="12.75" customHeight="1" x14ac:dyDescent="0.2">
      <c r="A79" s="1037"/>
      <c r="B79" s="1045" t="s">
        <v>95</v>
      </c>
      <c r="C79" s="1045" t="str">
        <f>'Team 10'!J43</f>
        <v>,</v>
      </c>
      <c r="D79" s="1045">
        <f>'Gala Setup'!Q$13</f>
        <v>0</v>
      </c>
      <c r="E79" s="1046" t="str">
        <f>'Team 10'!L43</f>
        <v>000100</v>
      </c>
      <c r="F79" s="1047">
        <f>'print 10 lane'!AJ$49</f>
        <v>0</v>
      </c>
      <c r="G79" s="1045">
        <f>'Team 1'!$D$43</f>
        <v>14</v>
      </c>
      <c r="H79" s="1045" t="s">
        <v>94</v>
      </c>
      <c r="I79" s="1045" t="str">
        <f t="shared" si="9"/>
        <v>M,,</v>
      </c>
      <c r="J79" s="1048" t="str">
        <f t="shared" si="10"/>
        <v>M,,,0</v>
      </c>
      <c r="K79" s="1045" t="str">
        <f t="shared" si="11"/>
        <v>M,,,0,000100</v>
      </c>
      <c r="L79" s="1038" t="str">
        <f t="shared" si="12"/>
        <v>M,,,0,000100,000000</v>
      </c>
      <c r="M79" s="1045" t="str">
        <f t="shared" si="13"/>
        <v>M,,,0,000100,000000,14</v>
      </c>
      <c r="N79" s="1049" t="str">
        <f t="shared" si="14"/>
        <v>M,,,0,000100,000000,14,F</v>
      </c>
      <c r="O79" s="1043"/>
      <c r="P79" s="1043" t="str">
        <f t="shared" si="15"/>
        <v>00:00.00</v>
      </c>
      <c r="Q79" s="1043" t="str">
        <f t="shared" si="16"/>
        <v>000000</v>
      </c>
      <c r="R79" s="1167" t="str">
        <f t="shared" si="17"/>
        <v/>
      </c>
      <c r="S79" s="1050"/>
      <c r="T79" s="1051"/>
      <c r="U79" s="1051"/>
      <c r="V79" s="1037"/>
    </row>
    <row r="80" spans="1:22" ht="12.75" customHeight="1" x14ac:dyDescent="0.2">
      <c r="A80" s="1037"/>
      <c r="B80" s="1045" t="s">
        <v>95</v>
      </c>
      <c r="C80" s="1045" t="str">
        <f>'Team 10'!J49</f>
        <v>,</v>
      </c>
      <c r="D80" s="1045">
        <f>'Gala Setup'!Q$13</f>
        <v>0</v>
      </c>
      <c r="E80" s="1046" t="str">
        <f>'Team 10'!L49</f>
        <v>000100</v>
      </c>
      <c r="F80" s="1047">
        <f>'print 10 lane'!AJ$67</f>
        <v>0</v>
      </c>
      <c r="G80" s="1045">
        <f>'Team 1'!$D$49</f>
        <v>14</v>
      </c>
      <c r="H80" s="1045" t="s">
        <v>94</v>
      </c>
      <c r="I80" s="1045" t="str">
        <f t="shared" si="9"/>
        <v>M,,</v>
      </c>
      <c r="J80" s="1048" t="str">
        <f t="shared" si="10"/>
        <v>M,,,0</v>
      </c>
      <c r="K80" s="1045" t="str">
        <f t="shared" si="11"/>
        <v>M,,,0,000100</v>
      </c>
      <c r="L80" s="1038" t="str">
        <f t="shared" si="12"/>
        <v>M,,,0,000100,000000</v>
      </c>
      <c r="M80" s="1045" t="str">
        <f t="shared" si="13"/>
        <v>M,,,0,000100,000000,14</v>
      </c>
      <c r="N80" s="1049" t="str">
        <f t="shared" si="14"/>
        <v>M,,,0,000100,000000,14,F</v>
      </c>
      <c r="O80" s="1043"/>
      <c r="P80" s="1043" t="str">
        <f t="shared" si="15"/>
        <v>00:00.00</v>
      </c>
      <c r="Q80" s="1043" t="str">
        <f t="shared" si="16"/>
        <v>000000</v>
      </c>
      <c r="R80" s="1167" t="str">
        <f t="shared" si="17"/>
        <v/>
      </c>
      <c r="S80" s="1050"/>
      <c r="T80" s="1051"/>
      <c r="U80" s="1051"/>
      <c r="V80" s="1037"/>
    </row>
    <row r="81" spans="1:22" ht="12.75" customHeight="1" x14ac:dyDescent="0.2">
      <c r="A81" s="1037"/>
      <c r="B81" s="1038" t="s">
        <v>94</v>
      </c>
      <c r="C81" s="1038" t="str">
        <f>'Team 1'!J38</f>
        <v xml:space="preserve">,Charlotte </v>
      </c>
      <c r="D81" s="1038" t="str">
        <f>'Gala Setup'!Q$4</f>
        <v>NOST</v>
      </c>
      <c r="E81" s="1039" t="str">
        <f>'Team 1'!L38</f>
        <v>000100</v>
      </c>
      <c r="F81" s="1047">
        <f>'print 10 lane'!I$34</f>
        <v>4.299768518518518E-4</v>
      </c>
      <c r="G81" s="1038">
        <f>'Team 1'!$D$38</f>
        <v>13</v>
      </c>
      <c r="H81" s="1038" t="s">
        <v>94</v>
      </c>
      <c r="I81" s="1038" t="str">
        <f t="shared" si="9"/>
        <v xml:space="preserve">F,,Charlotte </v>
      </c>
      <c r="J81" s="1041" t="str">
        <f t="shared" si="10"/>
        <v>F,,Charlotte ,NOST</v>
      </c>
      <c r="K81" s="1038" t="str">
        <f t="shared" si="11"/>
        <v>F,,Charlotte ,NOST,000100</v>
      </c>
      <c r="L81" s="1038" t="str">
        <f t="shared" si="12"/>
        <v>F,,Charlotte ,NOST,000100,003715</v>
      </c>
      <c r="M81" s="1038" t="str">
        <f t="shared" si="13"/>
        <v>F,,Charlotte ,NOST,000100,003715,13</v>
      </c>
      <c r="N81" s="1042" t="str">
        <f t="shared" si="14"/>
        <v>F,,Charlotte ,NOST,000100,003715,13,F</v>
      </c>
      <c r="O81" s="1043"/>
      <c r="P81" s="1043" t="str">
        <f t="shared" si="15"/>
        <v>00:37.15</v>
      </c>
      <c r="Q81" s="1043" t="str">
        <f t="shared" si="16"/>
        <v>003715</v>
      </c>
      <c r="R81" s="1167" t="str">
        <f t="shared" si="17"/>
        <v>F,,Charlotte ,NOST,000100,003715,13,F</v>
      </c>
      <c r="S81" s="1050"/>
      <c r="T81" s="1051"/>
      <c r="U81" s="1051"/>
      <c r="V81" s="1037"/>
    </row>
    <row r="82" spans="1:22" ht="12.75" customHeight="1" x14ac:dyDescent="0.2">
      <c r="A82" s="1037"/>
      <c r="B82" s="1045" t="s">
        <v>94</v>
      </c>
      <c r="C82" s="1045" t="str">
        <f>'Team 2'!J38</f>
        <v>,Elyse</v>
      </c>
      <c r="D82" s="1045" t="str">
        <f>'Gala Setup'!$Q$5</f>
        <v>NHNA</v>
      </c>
      <c r="E82" s="1046" t="str">
        <f>'Team 2'!L38</f>
        <v>000100</v>
      </c>
      <c r="F82" s="1047">
        <f>'print 10 lane'!L$34</f>
        <v>4.7638888888888883E-4</v>
      </c>
      <c r="G82" s="1045">
        <f>'Team 1'!$D$38</f>
        <v>13</v>
      </c>
      <c r="H82" s="1045" t="s">
        <v>94</v>
      </c>
      <c r="I82" s="1045" t="str">
        <f t="shared" si="9"/>
        <v>F,,Elyse</v>
      </c>
      <c r="J82" s="1048" t="str">
        <f t="shared" si="10"/>
        <v>F,,Elyse,NHNA</v>
      </c>
      <c r="K82" s="1045" t="str">
        <f t="shared" si="11"/>
        <v>F,,Elyse,NHNA,000100</v>
      </c>
      <c r="L82" s="1038" t="str">
        <f t="shared" si="12"/>
        <v>F,,Elyse,NHNA,000100,004116</v>
      </c>
      <c r="M82" s="1045" t="str">
        <f t="shared" si="13"/>
        <v>F,,Elyse,NHNA,000100,004116,13</v>
      </c>
      <c r="N82" s="1049" t="str">
        <f t="shared" si="14"/>
        <v>F,,Elyse,NHNA,000100,004116,13,F</v>
      </c>
      <c r="O82" s="1043"/>
      <c r="P82" s="1043" t="str">
        <f t="shared" si="15"/>
        <v>00:41.16</v>
      </c>
      <c r="Q82" s="1043" t="str">
        <f t="shared" si="16"/>
        <v>004116</v>
      </c>
      <c r="R82" s="1167" t="str">
        <f t="shared" si="17"/>
        <v>F,,Elyse,NHNA,000100,004116,13,F</v>
      </c>
      <c r="S82" s="1050"/>
      <c r="T82" s="1051"/>
      <c r="U82" s="1051"/>
      <c r="V82" s="1037"/>
    </row>
    <row r="83" spans="1:22" ht="12.75" customHeight="1" x14ac:dyDescent="0.2">
      <c r="A83" s="1037"/>
      <c r="B83" s="1038" t="s">
        <v>94</v>
      </c>
      <c r="C83" s="1038" t="str">
        <f>'Team 3'!J38</f>
        <v xml:space="preserve">,Leah </v>
      </c>
      <c r="D83" s="1038" t="str">
        <f>'Gala Setup'!Q$6</f>
        <v>PETT</v>
      </c>
      <c r="E83" s="1039" t="str">
        <f>'Team 3'!L38</f>
        <v>000100</v>
      </c>
      <c r="F83" s="1047">
        <f>'print 10 lane'!O$34</f>
        <v>4.3831018518518519E-4</v>
      </c>
      <c r="G83" s="1038">
        <f>'Team 1'!$D$38</f>
        <v>13</v>
      </c>
      <c r="H83" s="1038" t="s">
        <v>94</v>
      </c>
      <c r="I83" s="1038" t="str">
        <f t="shared" si="9"/>
        <v xml:space="preserve">F,,Leah </v>
      </c>
      <c r="J83" s="1041" t="str">
        <f t="shared" si="10"/>
        <v>F,,Leah ,PETT</v>
      </c>
      <c r="K83" s="1038" t="str">
        <f t="shared" si="11"/>
        <v>F,,Leah ,PETT,000100</v>
      </c>
      <c r="L83" s="1038" t="str">
        <f t="shared" si="12"/>
        <v>F,,Leah ,PETT,000100,003787</v>
      </c>
      <c r="M83" s="1038" t="str">
        <f t="shared" si="13"/>
        <v>F,,Leah ,PETT,000100,003787,13</v>
      </c>
      <c r="N83" s="1042" t="str">
        <f t="shared" si="14"/>
        <v>F,,Leah ,PETT,000100,003787,13,F</v>
      </c>
      <c r="O83" s="1043"/>
      <c r="P83" s="1043" t="str">
        <f t="shared" si="15"/>
        <v>00:37.87</v>
      </c>
      <c r="Q83" s="1043" t="str">
        <f t="shared" si="16"/>
        <v>003787</v>
      </c>
      <c r="R83" s="1167" t="str">
        <f t="shared" si="17"/>
        <v>F,,Leah ,PETT,000100,003787,13,F</v>
      </c>
      <c r="S83" s="1050"/>
      <c r="T83" s="1051"/>
      <c r="U83" s="1051"/>
      <c r="V83" s="1037"/>
    </row>
    <row r="84" spans="1:22" ht="12.75" customHeight="1" x14ac:dyDescent="0.2">
      <c r="A84" s="1037"/>
      <c r="B84" s="1045" t="s">
        <v>94</v>
      </c>
      <c r="C84" s="1045" t="str">
        <f>'Team 4'!J38</f>
        <v>,Emma</v>
      </c>
      <c r="D84" s="1045" t="str">
        <f>'Gala Setup'!Q$7</f>
        <v>CMKS</v>
      </c>
      <c r="E84" s="1046" t="str">
        <f>'Team 4'!L38</f>
        <v>000100</v>
      </c>
      <c r="F84" s="1047">
        <f>'print 10 lane'!R$34</f>
        <v>4.4583333333333329E-4</v>
      </c>
      <c r="G84" s="1045">
        <f>'Team 1'!$D$38</f>
        <v>13</v>
      </c>
      <c r="H84" s="1045" t="s">
        <v>94</v>
      </c>
      <c r="I84" s="1045" t="str">
        <f t="shared" si="9"/>
        <v>F,,Emma</v>
      </c>
      <c r="J84" s="1048" t="str">
        <f t="shared" si="10"/>
        <v>F,,Emma,CMKS</v>
      </c>
      <c r="K84" s="1045" t="str">
        <f t="shared" si="11"/>
        <v>F,,Emma,CMKS,000100</v>
      </c>
      <c r="L84" s="1038" t="str">
        <f t="shared" si="12"/>
        <v>F,,Emma,CMKS,000100,003852</v>
      </c>
      <c r="M84" s="1045" t="str">
        <f t="shared" si="13"/>
        <v>F,,Emma,CMKS,000100,003852,13</v>
      </c>
      <c r="N84" s="1049" t="str">
        <f t="shared" si="14"/>
        <v>F,,Emma,CMKS,000100,003852,13,F</v>
      </c>
      <c r="O84" s="1043"/>
      <c r="P84" s="1043" t="str">
        <f t="shared" si="15"/>
        <v>00:38.52</v>
      </c>
      <c r="Q84" s="1043" t="str">
        <f t="shared" si="16"/>
        <v>003852</v>
      </c>
      <c r="R84" s="1167" t="str">
        <f t="shared" si="17"/>
        <v>F,,Emma,CMKS,000100,003852,13,F</v>
      </c>
      <c r="S84" s="1050"/>
      <c r="T84" s="1051"/>
      <c r="U84" s="1051"/>
      <c r="V84" s="1037"/>
    </row>
    <row r="85" spans="1:22" ht="12.75" customHeight="1" x14ac:dyDescent="0.2">
      <c r="A85" s="1037"/>
      <c r="B85" s="1038" t="s">
        <v>94</v>
      </c>
      <c r="C85" s="1038" t="str">
        <f>'Team 5'!J38</f>
        <v xml:space="preserve">,Amy </v>
      </c>
      <c r="D85" s="1038" t="str">
        <f>'Gala Setup'!Q$8</f>
        <v>LEAA</v>
      </c>
      <c r="E85" s="1039" t="str">
        <f>'Team 5'!L38</f>
        <v>000100</v>
      </c>
      <c r="F85" s="1047">
        <f>'print 10 lane'!U$34</f>
        <v>4.3726851851851853E-4</v>
      </c>
      <c r="G85" s="1038">
        <f>'Team 1'!$D$38</f>
        <v>13</v>
      </c>
      <c r="H85" s="1038" t="s">
        <v>94</v>
      </c>
      <c r="I85" s="1038" t="str">
        <f t="shared" si="9"/>
        <v xml:space="preserve">F,,Amy </v>
      </c>
      <c r="J85" s="1041" t="str">
        <f t="shared" si="10"/>
        <v>F,,Amy ,LEAA</v>
      </c>
      <c r="K85" s="1038" t="str">
        <f t="shared" si="11"/>
        <v>F,,Amy ,LEAA,000100</v>
      </c>
      <c r="L85" s="1038" t="str">
        <f t="shared" si="12"/>
        <v>F,,Amy ,LEAA,000100,003778</v>
      </c>
      <c r="M85" s="1038" t="str">
        <f t="shared" si="13"/>
        <v>F,,Amy ,LEAA,000100,003778,13</v>
      </c>
      <c r="N85" s="1042" t="str">
        <f t="shared" si="14"/>
        <v>F,,Amy ,LEAA,000100,003778,13,F</v>
      </c>
      <c r="O85" s="1043"/>
      <c r="P85" s="1043" t="str">
        <f t="shared" si="15"/>
        <v>00:37.78</v>
      </c>
      <c r="Q85" s="1043" t="str">
        <f t="shared" si="16"/>
        <v>003778</v>
      </c>
      <c r="R85" s="1167" t="str">
        <f t="shared" si="17"/>
        <v>F,,Amy ,LEAA,000100,003778,13,F</v>
      </c>
      <c r="S85" s="1050"/>
      <c r="T85" s="1051"/>
      <c r="U85" s="1051"/>
      <c r="V85" s="1037"/>
    </row>
    <row r="86" spans="1:22" ht="12.75" customHeight="1" x14ac:dyDescent="0.2">
      <c r="A86" s="1037"/>
      <c r="B86" s="1045" t="s">
        <v>94</v>
      </c>
      <c r="C86" s="1045" t="str">
        <f>'Team 6'!J38</f>
        <v>,Eloise</v>
      </c>
      <c r="D86" s="1045" t="str">
        <f>'Gala Setup'!Q$9</f>
        <v>MODT</v>
      </c>
      <c r="E86" s="1046" t="str">
        <f>'Team 6'!L38</f>
        <v>000100</v>
      </c>
      <c r="F86" s="1047">
        <f>'print 10 lane'!X$34</f>
        <v>4.3900462962962963E-4</v>
      </c>
      <c r="G86" s="1045">
        <f>'Team 1'!$D$38</f>
        <v>13</v>
      </c>
      <c r="H86" s="1045" t="s">
        <v>94</v>
      </c>
      <c r="I86" s="1045" t="str">
        <f t="shared" si="9"/>
        <v>F,,Eloise</v>
      </c>
      <c r="J86" s="1048" t="str">
        <f t="shared" si="10"/>
        <v>F,,Eloise,MODT</v>
      </c>
      <c r="K86" s="1045" t="str">
        <f t="shared" si="11"/>
        <v>F,,Eloise,MODT,000100</v>
      </c>
      <c r="L86" s="1038" t="str">
        <f t="shared" si="12"/>
        <v>F,,Eloise,MODT,000100,003793</v>
      </c>
      <c r="M86" s="1045" t="str">
        <f t="shared" si="13"/>
        <v>F,,Eloise,MODT,000100,003793,13</v>
      </c>
      <c r="N86" s="1049" t="str">
        <f t="shared" si="14"/>
        <v>F,,Eloise,MODT,000100,003793,13,F</v>
      </c>
      <c r="O86" s="1043"/>
      <c r="P86" s="1043" t="str">
        <f t="shared" si="15"/>
        <v>00:37.93</v>
      </c>
      <c r="Q86" s="1043" t="str">
        <f t="shared" si="16"/>
        <v>003793</v>
      </c>
      <c r="R86" s="1167" t="str">
        <f t="shared" si="17"/>
        <v>F,,Eloise,MODT,000100,003793,13,F</v>
      </c>
      <c r="S86" s="1050"/>
      <c r="T86" s="1051"/>
      <c r="U86" s="1051"/>
      <c r="V86" s="1037"/>
    </row>
    <row r="87" spans="1:22" ht="12.75" customHeight="1" x14ac:dyDescent="0.2">
      <c r="A87" s="1037"/>
      <c r="B87" s="1038" t="s">
        <v>94</v>
      </c>
      <c r="C87" s="1038" t="str">
        <f>'Team 7'!J38</f>
        <v>,</v>
      </c>
      <c r="D87" s="1041">
        <f>'Gala Setup'!Q$10</f>
        <v>0</v>
      </c>
      <c r="E87" s="1039" t="str">
        <f>'Team 7'!L38</f>
        <v>000100</v>
      </c>
      <c r="F87" s="1047">
        <f>'print 10 lane'!AA$34</f>
        <v>0</v>
      </c>
      <c r="G87" s="1038">
        <f>'Team 1'!$D$38</f>
        <v>13</v>
      </c>
      <c r="H87" s="1038" t="s">
        <v>94</v>
      </c>
      <c r="I87" s="1038" t="str">
        <f t="shared" si="9"/>
        <v>F,,</v>
      </c>
      <c r="J87" s="1041" t="str">
        <f t="shared" si="10"/>
        <v>F,,,0</v>
      </c>
      <c r="K87" s="1038" t="str">
        <f t="shared" si="11"/>
        <v>F,,,0,000100</v>
      </c>
      <c r="L87" s="1038" t="str">
        <f t="shared" si="12"/>
        <v>F,,,0,000100,000000</v>
      </c>
      <c r="M87" s="1038" t="str">
        <f t="shared" si="13"/>
        <v>F,,,0,000100,000000,13</v>
      </c>
      <c r="N87" s="1042" t="str">
        <f t="shared" si="14"/>
        <v>F,,,0,000100,000000,13,F</v>
      </c>
      <c r="O87" s="1043"/>
      <c r="P87" s="1043" t="str">
        <f t="shared" si="15"/>
        <v>00:00.00</v>
      </c>
      <c r="Q87" s="1043" t="str">
        <f t="shared" si="16"/>
        <v>000000</v>
      </c>
      <c r="R87" s="1167" t="str">
        <f t="shared" si="17"/>
        <v/>
      </c>
      <c r="S87" s="1050"/>
      <c r="T87" s="1051"/>
      <c r="U87" s="1051"/>
      <c r="V87" s="1037"/>
    </row>
    <row r="88" spans="1:22" ht="12.75" customHeight="1" x14ac:dyDescent="0.2">
      <c r="A88" s="1037"/>
      <c r="B88" s="1045" t="s">
        <v>94</v>
      </c>
      <c r="C88" s="1045" t="str">
        <f>'Team 8'!J38</f>
        <v>,</v>
      </c>
      <c r="D88" s="1045">
        <f>'Gala Setup'!Q$11</f>
        <v>0</v>
      </c>
      <c r="E88" s="1046" t="str">
        <f>'Team 8'!L38</f>
        <v>000100</v>
      </c>
      <c r="F88" s="1047">
        <f>'print 10 lane'!AD$34</f>
        <v>0</v>
      </c>
      <c r="G88" s="1045">
        <f>'Team 1'!$D$38</f>
        <v>13</v>
      </c>
      <c r="H88" s="1045" t="s">
        <v>94</v>
      </c>
      <c r="I88" s="1045" t="str">
        <f t="shared" si="9"/>
        <v>F,,</v>
      </c>
      <c r="J88" s="1048" t="str">
        <f t="shared" si="10"/>
        <v>F,,,0</v>
      </c>
      <c r="K88" s="1045" t="str">
        <f t="shared" si="11"/>
        <v>F,,,0,000100</v>
      </c>
      <c r="L88" s="1038" t="str">
        <f t="shared" si="12"/>
        <v>F,,,0,000100,000000</v>
      </c>
      <c r="M88" s="1045" t="str">
        <f t="shared" si="13"/>
        <v>F,,,0,000100,000000,13</v>
      </c>
      <c r="N88" s="1049" t="str">
        <f t="shared" si="14"/>
        <v>F,,,0,000100,000000,13,F</v>
      </c>
      <c r="O88" s="1043"/>
      <c r="P88" s="1043" t="str">
        <f t="shared" si="15"/>
        <v>00:00.00</v>
      </c>
      <c r="Q88" s="1043" t="str">
        <f t="shared" si="16"/>
        <v>000000</v>
      </c>
      <c r="R88" s="1167" t="str">
        <f t="shared" si="17"/>
        <v/>
      </c>
      <c r="S88" s="1050"/>
      <c r="T88" s="1051"/>
      <c r="U88" s="1051"/>
      <c r="V88" s="1037"/>
    </row>
    <row r="89" spans="1:22" ht="12.75" customHeight="1" x14ac:dyDescent="0.2">
      <c r="A89" s="1037"/>
      <c r="B89" s="1038" t="s">
        <v>94</v>
      </c>
      <c r="C89" s="1038" t="str">
        <f>'Team 9'!J38</f>
        <v>,</v>
      </c>
      <c r="D89" s="1038">
        <f>'Gala Setup'!Q$12</f>
        <v>0</v>
      </c>
      <c r="E89" s="1039" t="str">
        <f>'Team 9'!L38</f>
        <v>000100</v>
      </c>
      <c r="F89" s="1047">
        <f>'print 10 lane'!AG$34</f>
        <v>0</v>
      </c>
      <c r="G89" s="1038">
        <f>'Team 1'!$D$38</f>
        <v>13</v>
      </c>
      <c r="H89" s="1038" t="s">
        <v>94</v>
      </c>
      <c r="I89" s="1038" t="str">
        <f t="shared" si="9"/>
        <v>F,,</v>
      </c>
      <c r="J89" s="1041" t="str">
        <f t="shared" si="10"/>
        <v>F,,,0</v>
      </c>
      <c r="K89" s="1038" t="str">
        <f t="shared" si="11"/>
        <v>F,,,0,000100</v>
      </c>
      <c r="L89" s="1038" t="str">
        <f t="shared" si="12"/>
        <v>F,,,0,000100,000000</v>
      </c>
      <c r="M89" s="1038" t="str">
        <f t="shared" si="13"/>
        <v>F,,,0,000100,000000,13</v>
      </c>
      <c r="N89" s="1042" t="str">
        <f t="shared" si="14"/>
        <v>F,,,0,000100,000000,13,F</v>
      </c>
      <c r="O89" s="1043"/>
      <c r="P89" s="1043" t="str">
        <f t="shared" si="15"/>
        <v>00:00.00</v>
      </c>
      <c r="Q89" s="1043" t="str">
        <f t="shared" si="16"/>
        <v>000000</v>
      </c>
      <c r="R89" s="1167" t="str">
        <f t="shared" si="17"/>
        <v/>
      </c>
      <c r="S89" s="1050"/>
      <c r="T89" s="1051"/>
      <c r="U89" s="1051"/>
      <c r="V89" s="1037"/>
    </row>
    <row r="90" spans="1:22" ht="12.75" customHeight="1" x14ac:dyDescent="0.2">
      <c r="A90" s="1037"/>
      <c r="B90" s="1045" t="s">
        <v>94</v>
      </c>
      <c r="C90" s="1045" t="str">
        <f>'Team 10'!J38</f>
        <v>,</v>
      </c>
      <c r="D90" s="1045">
        <f>'Gala Setup'!Q$13</f>
        <v>0</v>
      </c>
      <c r="E90" s="1046" t="str">
        <f>'Team 10'!L38</f>
        <v>000100</v>
      </c>
      <c r="F90" s="1047">
        <f>'print 10 lane'!AJ$34</f>
        <v>0</v>
      </c>
      <c r="G90" s="1045">
        <f>'Team 1'!$D$38</f>
        <v>13</v>
      </c>
      <c r="H90" s="1045" t="s">
        <v>94</v>
      </c>
      <c r="I90" s="1045" t="str">
        <f t="shared" si="9"/>
        <v>F,,</v>
      </c>
      <c r="J90" s="1048" t="str">
        <f t="shared" si="10"/>
        <v>F,,,0</v>
      </c>
      <c r="K90" s="1045" t="str">
        <f t="shared" si="11"/>
        <v>F,,,0,000100</v>
      </c>
      <c r="L90" s="1038" t="str">
        <f t="shared" si="12"/>
        <v>F,,,0,000100,000000</v>
      </c>
      <c r="M90" s="1045" t="str">
        <f t="shared" si="13"/>
        <v>F,,,0,000100,000000,13</v>
      </c>
      <c r="N90" s="1049" t="str">
        <f t="shared" si="14"/>
        <v>F,,,0,000100,000000,13,F</v>
      </c>
      <c r="O90" s="1043"/>
      <c r="P90" s="1043" t="str">
        <f t="shared" si="15"/>
        <v>00:00.00</v>
      </c>
      <c r="Q90" s="1043" t="str">
        <f t="shared" si="16"/>
        <v>000000</v>
      </c>
      <c r="R90" s="1167" t="str">
        <f t="shared" si="17"/>
        <v/>
      </c>
      <c r="S90" s="1050"/>
      <c r="T90" s="1051"/>
      <c r="U90" s="1051"/>
      <c r="V90" s="1037"/>
    </row>
    <row r="91" spans="1:22" ht="12.75" customHeight="1" x14ac:dyDescent="0.2">
      <c r="A91" s="1037"/>
      <c r="B91" s="1045" t="s">
        <v>95</v>
      </c>
      <c r="C91" s="1045" t="str">
        <f>'Team 10'!J39</f>
        <v>,</v>
      </c>
      <c r="D91" s="1045">
        <f>'Gala Setup'!Q$13</f>
        <v>0</v>
      </c>
      <c r="E91" s="1046" t="str">
        <f>'Team 10'!L39</f>
        <v>000100</v>
      </c>
      <c r="F91" s="1047">
        <f>'print 10 lane'!AJ$37</f>
        <v>0</v>
      </c>
      <c r="G91" s="1045">
        <f>'Team 1'!$D$39</f>
        <v>13</v>
      </c>
      <c r="H91" s="1045" t="s">
        <v>94</v>
      </c>
      <c r="I91" s="1045" t="str">
        <f t="shared" si="9"/>
        <v>M,,</v>
      </c>
      <c r="J91" s="1048" t="str">
        <f t="shared" si="10"/>
        <v>M,,,0</v>
      </c>
      <c r="K91" s="1045" t="str">
        <f t="shared" si="11"/>
        <v>M,,,0,000100</v>
      </c>
      <c r="L91" s="1038" t="str">
        <f t="shared" si="12"/>
        <v>M,,,0,000100,000000</v>
      </c>
      <c r="M91" s="1045" t="str">
        <f t="shared" si="13"/>
        <v>M,,,0,000100,000000,13</v>
      </c>
      <c r="N91" s="1049" t="str">
        <f t="shared" si="14"/>
        <v>M,,,0,000100,000000,13,F</v>
      </c>
      <c r="O91" s="1043"/>
      <c r="P91" s="1043" t="str">
        <f t="shared" si="15"/>
        <v>00:00.00</v>
      </c>
      <c r="Q91" s="1043" t="str">
        <f t="shared" si="16"/>
        <v>000000</v>
      </c>
      <c r="R91" s="1167" t="str">
        <f t="shared" si="17"/>
        <v/>
      </c>
      <c r="S91" s="1050"/>
      <c r="T91" s="1051"/>
      <c r="U91" s="1051"/>
      <c r="V91" s="1037"/>
    </row>
    <row r="92" spans="1:22" ht="12.75" customHeight="1" x14ac:dyDescent="0.2">
      <c r="A92" s="1037"/>
      <c r="B92" s="1038" t="s">
        <v>95</v>
      </c>
      <c r="C92" s="1038" t="str">
        <f>'Team 9'!J39</f>
        <v>,</v>
      </c>
      <c r="D92" s="1038">
        <f>'Gala Setup'!Q$12</f>
        <v>0</v>
      </c>
      <c r="E92" s="1039" t="str">
        <f>'Team 9'!L39</f>
        <v>000100</v>
      </c>
      <c r="F92" s="1047">
        <f>'print 10 lane'!AG$37</f>
        <v>0</v>
      </c>
      <c r="G92" s="1038">
        <f>'Team 1'!$D$39</f>
        <v>13</v>
      </c>
      <c r="H92" s="1038" t="s">
        <v>94</v>
      </c>
      <c r="I92" s="1038" t="str">
        <f t="shared" si="9"/>
        <v>M,,</v>
      </c>
      <c r="J92" s="1041" t="str">
        <f t="shared" si="10"/>
        <v>M,,,0</v>
      </c>
      <c r="K92" s="1038" t="str">
        <f t="shared" si="11"/>
        <v>M,,,0,000100</v>
      </c>
      <c r="L92" s="1038" t="str">
        <f t="shared" si="12"/>
        <v>M,,,0,000100,000000</v>
      </c>
      <c r="M92" s="1038" t="str">
        <f t="shared" si="13"/>
        <v>M,,,0,000100,000000,13</v>
      </c>
      <c r="N92" s="1042" t="str">
        <f t="shared" si="14"/>
        <v>M,,,0,000100,000000,13,F</v>
      </c>
      <c r="O92" s="1043"/>
      <c r="P92" s="1043" t="str">
        <f t="shared" si="15"/>
        <v>00:00.00</v>
      </c>
      <c r="Q92" s="1043" t="str">
        <f t="shared" si="16"/>
        <v>000000</v>
      </c>
      <c r="R92" s="1167" t="str">
        <f t="shared" si="17"/>
        <v/>
      </c>
      <c r="S92" s="1050"/>
      <c r="T92" s="1051"/>
      <c r="U92" s="1051"/>
      <c r="V92" s="1037"/>
    </row>
    <row r="93" spans="1:22" ht="12.75" customHeight="1" x14ac:dyDescent="0.2">
      <c r="A93" s="1037"/>
      <c r="B93" s="1045" t="s">
        <v>95</v>
      </c>
      <c r="C93" s="1045" t="str">
        <f>'Team 8'!J39</f>
        <v>,</v>
      </c>
      <c r="D93" s="1045">
        <f>'Gala Setup'!Q$11</f>
        <v>0</v>
      </c>
      <c r="E93" s="1046" t="str">
        <f>'Team 8'!L39</f>
        <v>000100</v>
      </c>
      <c r="F93" s="1047">
        <f>'print 10 lane'!AD$37</f>
        <v>0</v>
      </c>
      <c r="G93" s="1045">
        <f>'Team 1'!$D$39</f>
        <v>13</v>
      </c>
      <c r="H93" s="1045" t="s">
        <v>94</v>
      </c>
      <c r="I93" s="1045" t="str">
        <f t="shared" si="9"/>
        <v>M,,</v>
      </c>
      <c r="J93" s="1048" t="str">
        <f t="shared" si="10"/>
        <v>M,,,0</v>
      </c>
      <c r="K93" s="1045" t="str">
        <f t="shared" si="11"/>
        <v>M,,,0,000100</v>
      </c>
      <c r="L93" s="1038" t="str">
        <f t="shared" si="12"/>
        <v>M,,,0,000100,000000</v>
      </c>
      <c r="M93" s="1045" t="str">
        <f t="shared" si="13"/>
        <v>M,,,0,000100,000000,13</v>
      </c>
      <c r="N93" s="1049" t="str">
        <f t="shared" si="14"/>
        <v>M,,,0,000100,000000,13,F</v>
      </c>
      <c r="O93" s="1043"/>
      <c r="P93" s="1043" t="str">
        <f t="shared" si="15"/>
        <v>00:00.00</v>
      </c>
      <c r="Q93" s="1043" t="str">
        <f t="shared" si="16"/>
        <v>000000</v>
      </c>
      <c r="R93" s="1167" t="str">
        <f t="shared" si="17"/>
        <v/>
      </c>
      <c r="S93" s="1050"/>
      <c r="T93" s="1051"/>
      <c r="U93" s="1051"/>
      <c r="V93" s="1037"/>
    </row>
    <row r="94" spans="1:22" ht="12.75" customHeight="1" x14ac:dyDescent="0.2">
      <c r="A94" s="1037"/>
      <c r="B94" s="1038" t="s">
        <v>95</v>
      </c>
      <c r="C94" s="1038" t="str">
        <f>'Team 7'!J39</f>
        <v>,</v>
      </c>
      <c r="D94" s="1041">
        <f>'Gala Setup'!Q$10</f>
        <v>0</v>
      </c>
      <c r="E94" s="1039" t="str">
        <f>'Team 7'!L39</f>
        <v>000100</v>
      </c>
      <c r="F94" s="1047">
        <f>'print 10 lane'!AA$37</f>
        <v>0</v>
      </c>
      <c r="G94" s="1038">
        <f>'Team 1'!$D$39</f>
        <v>13</v>
      </c>
      <c r="H94" s="1038" t="s">
        <v>94</v>
      </c>
      <c r="I94" s="1038" t="str">
        <f t="shared" si="9"/>
        <v>M,,</v>
      </c>
      <c r="J94" s="1041" t="str">
        <f t="shared" si="10"/>
        <v>M,,,0</v>
      </c>
      <c r="K94" s="1038" t="str">
        <f t="shared" si="11"/>
        <v>M,,,0,000100</v>
      </c>
      <c r="L94" s="1038" t="str">
        <f t="shared" si="12"/>
        <v>M,,,0,000100,000000</v>
      </c>
      <c r="M94" s="1038" t="str">
        <f t="shared" si="13"/>
        <v>M,,,0,000100,000000,13</v>
      </c>
      <c r="N94" s="1042" t="str">
        <f t="shared" si="14"/>
        <v>M,,,0,000100,000000,13,F</v>
      </c>
      <c r="O94" s="1043"/>
      <c r="P94" s="1043" t="str">
        <f t="shared" si="15"/>
        <v>00:00.00</v>
      </c>
      <c r="Q94" s="1043" t="str">
        <f t="shared" si="16"/>
        <v>000000</v>
      </c>
      <c r="R94" s="1167" t="str">
        <f t="shared" si="17"/>
        <v/>
      </c>
      <c r="S94" s="1050"/>
      <c r="T94" s="1051"/>
      <c r="U94" s="1051"/>
      <c r="V94" s="1037"/>
    </row>
    <row r="95" spans="1:22" ht="12.75" customHeight="1" x14ac:dyDescent="0.2">
      <c r="A95" s="1037"/>
      <c r="B95" s="1045" t="s">
        <v>95</v>
      </c>
      <c r="C95" s="1045" t="str">
        <f>'Team 6'!J39</f>
        <v>,Daniel</v>
      </c>
      <c r="D95" s="1045" t="str">
        <f>'Gala Setup'!Q$9</f>
        <v>MODT</v>
      </c>
      <c r="E95" s="1046" t="str">
        <f>'Team 6'!L39</f>
        <v>000100</v>
      </c>
      <c r="F95" s="1047">
        <f>'print 10 lane'!X$37</f>
        <v>4.3229166666666671E-4</v>
      </c>
      <c r="G95" s="1045">
        <f>'Team 1'!$D$39</f>
        <v>13</v>
      </c>
      <c r="H95" s="1045" t="s">
        <v>94</v>
      </c>
      <c r="I95" s="1045" t="str">
        <f t="shared" si="9"/>
        <v>M,,Daniel</v>
      </c>
      <c r="J95" s="1048" t="str">
        <f t="shared" si="10"/>
        <v>M,,Daniel,MODT</v>
      </c>
      <c r="K95" s="1045" t="str">
        <f t="shared" si="11"/>
        <v>M,,Daniel,MODT,000100</v>
      </c>
      <c r="L95" s="1038" t="str">
        <f t="shared" si="12"/>
        <v>M,,Daniel,MODT,000100,003735</v>
      </c>
      <c r="M95" s="1045" t="str">
        <f t="shared" si="13"/>
        <v>M,,Daniel,MODT,000100,003735,13</v>
      </c>
      <c r="N95" s="1049" t="str">
        <f t="shared" si="14"/>
        <v>M,,Daniel,MODT,000100,003735,13,F</v>
      </c>
      <c r="O95" s="1043"/>
      <c r="P95" s="1043" t="str">
        <f t="shared" si="15"/>
        <v>00:37.35</v>
      </c>
      <c r="Q95" s="1043" t="str">
        <f t="shared" si="16"/>
        <v>003735</v>
      </c>
      <c r="R95" s="1167" t="str">
        <f t="shared" si="17"/>
        <v>M,,Daniel,MODT,000100,003735,13,F</v>
      </c>
      <c r="S95" s="1050"/>
      <c r="T95" s="1051"/>
      <c r="U95" s="1051"/>
      <c r="V95" s="1037"/>
    </row>
    <row r="96" spans="1:22" ht="12.75" customHeight="1" x14ac:dyDescent="0.2">
      <c r="A96" s="1037"/>
      <c r="B96" s="1038" t="s">
        <v>95</v>
      </c>
      <c r="C96" s="1038" t="str">
        <f>'Team 5'!J39</f>
        <v>,Findley</v>
      </c>
      <c r="D96" s="1038" t="str">
        <f>'Gala Setup'!Q$8</f>
        <v>LEAA</v>
      </c>
      <c r="E96" s="1039" t="str">
        <f>'Team 5'!L39</f>
        <v>000100</v>
      </c>
      <c r="F96" s="1047">
        <f>'print 10 lane'!U$37</f>
        <v>4.1145833333333328E-4</v>
      </c>
      <c r="G96" s="1038">
        <f>'Team 1'!$D$39</f>
        <v>13</v>
      </c>
      <c r="H96" s="1038" t="s">
        <v>94</v>
      </c>
      <c r="I96" s="1038" t="str">
        <f t="shared" si="9"/>
        <v>M,,Findley</v>
      </c>
      <c r="J96" s="1041" t="str">
        <f t="shared" si="10"/>
        <v>M,,Findley,LEAA</v>
      </c>
      <c r="K96" s="1038" t="str">
        <f t="shared" si="11"/>
        <v>M,,Findley,LEAA,000100</v>
      </c>
      <c r="L96" s="1038" t="str">
        <f t="shared" si="12"/>
        <v>M,,Findley,LEAA,000100,003555</v>
      </c>
      <c r="M96" s="1038" t="str">
        <f t="shared" si="13"/>
        <v>M,,Findley,LEAA,000100,003555,13</v>
      </c>
      <c r="N96" s="1042" t="str">
        <f t="shared" si="14"/>
        <v>M,,Findley,LEAA,000100,003555,13,F</v>
      </c>
      <c r="O96" s="1043"/>
      <c r="P96" s="1043" t="str">
        <f t="shared" si="15"/>
        <v>00:35.55</v>
      </c>
      <c r="Q96" s="1043" t="str">
        <f t="shared" si="16"/>
        <v>003555</v>
      </c>
      <c r="R96" s="1167" t="str">
        <f t="shared" si="17"/>
        <v>M,,Findley,LEAA,000100,003555,13,F</v>
      </c>
      <c r="S96" s="1050"/>
      <c r="T96" s="1051"/>
      <c r="U96" s="1051"/>
      <c r="V96" s="1037"/>
    </row>
    <row r="97" spans="1:22" ht="12.75" customHeight="1" x14ac:dyDescent="0.2">
      <c r="A97" s="1037"/>
      <c r="B97" s="1045" t="s">
        <v>95</v>
      </c>
      <c r="C97" s="1045" t="str">
        <f>'Team 4'!J39</f>
        <v>,Benjamin</v>
      </c>
      <c r="D97" s="1045" t="str">
        <f>'Gala Setup'!Q$7</f>
        <v>CMKS</v>
      </c>
      <c r="E97" s="1046" t="str">
        <f>'Team 4'!L39</f>
        <v>000100</v>
      </c>
      <c r="F97" s="1047">
        <f>'print 10 lane'!R$37</f>
        <v>4.5092592592592596E-4</v>
      </c>
      <c r="G97" s="1045">
        <f>'Team 1'!$D$39</f>
        <v>13</v>
      </c>
      <c r="H97" s="1045" t="s">
        <v>94</v>
      </c>
      <c r="I97" s="1045" t="str">
        <f t="shared" si="9"/>
        <v>M,,Benjamin</v>
      </c>
      <c r="J97" s="1048" t="str">
        <f t="shared" si="10"/>
        <v>M,,Benjamin,CMKS</v>
      </c>
      <c r="K97" s="1045" t="str">
        <f t="shared" si="11"/>
        <v>M,,Benjamin,CMKS,000100</v>
      </c>
      <c r="L97" s="1038" t="str">
        <f t="shared" si="12"/>
        <v>M,,Benjamin,CMKS,000100,003896</v>
      </c>
      <c r="M97" s="1045" t="str">
        <f t="shared" si="13"/>
        <v>M,,Benjamin,CMKS,000100,003896,13</v>
      </c>
      <c r="N97" s="1049" t="str">
        <f t="shared" si="14"/>
        <v>M,,Benjamin,CMKS,000100,003896,13,F</v>
      </c>
      <c r="O97" s="1043"/>
      <c r="P97" s="1043" t="str">
        <f t="shared" si="15"/>
        <v>00:38.96</v>
      </c>
      <c r="Q97" s="1043" t="str">
        <f t="shared" si="16"/>
        <v>003896</v>
      </c>
      <c r="R97" s="1167" t="str">
        <f t="shared" si="17"/>
        <v>M,,Benjamin,CMKS,000100,003896,13,F</v>
      </c>
      <c r="S97" s="1050"/>
      <c r="T97" s="1051"/>
      <c r="U97" s="1051"/>
      <c r="V97" s="1037"/>
    </row>
    <row r="98" spans="1:22" ht="12.75" customHeight="1" x14ac:dyDescent="0.2">
      <c r="A98" s="1037"/>
      <c r="B98" s="1038" t="s">
        <v>95</v>
      </c>
      <c r="C98" s="1038" t="str">
        <f>'Team 3'!J39</f>
        <v>,Orlando</v>
      </c>
      <c r="D98" s="1038" t="str">
        <f>'Gala Setup'!Q$6</f>
        <v>PETT</v>
      </c>
      <c r="E98" s="1039" t="str">
        <f>'Team 3'!L39</f>
        <v>000100</v>
      </c>
      <c r="F98" s="1047">
        <f>'print 10 lane'!O$37</f>
        <v>5.0011574074074075E-4</v>
      </c>
      <c r="G98" s="1038">
        <f>'Team 1'!$D$39</f>
        <v>13</v>
      </c>
      <c r="H98" s="1038" t="s">
        <v>94</v>
      </c>
      <c r="I98" s="1038" t="str">
        <f t="shared" si="9"/>
        <v>M,,Orlando</v>
      </c>
      <c r="J98" s="1041" t="str">
        <f t="shared" si="10"/>
        <v>M,,Orlando,PETT</v>
      </c>
      <c r="K98" s="1038" t="str">
        <f t="shared" si="11"/>
        <v>M,,Orlando,PETT,000100</v>
      </c>
      <c r="L98" s="1038" t="str">
        <f t="shared" si="12"/>
        <v>M,,Orlando,PETT,000100,004321</v>
      </c>
      <c r="M98" s="1038" t="str">
        <f t="shared" si="13"/>
        <v>M,,Orlando,PETT,000100,004321,13</v>
      </c>
      <c r="N98" s="1042" t="str">
        <f t="shared" si="14"/>
        <v>M,,Orlando,PETT,000100,004321,13,F</v>
      </c>
      <c r="O98" s="1043"/>
      <c r="P98" s="1043" t="str">
        <f t="shared" si="15"/>
        <v>00:43.21</v>
      </c>
      <c r="Q98" s="1043" t="str">
        <f t="shared" si="16"/>
        <v>004321</v>
      </c>
      <c r="R98" s="1167" t="str">
        <f t="shared" si="17"/>
        <v>M,,Orlando,PETT,000100,004321,13,F</v>
      </c>
      <c r="S98" s="1050"/>
      <c r="T98" s="1051"/>
      <c r="U98" s="1051"/>
      <c r="V98" s="1037"/>
    </row>
    <row r="99" spans="1:22" ht="12.75" customHeight="1" x14ac:dyDescent="0.2">
      <c r="A99" s="1037"/>
      <c r="B99" s="1045" t="s">
        <v>95</v>
      </c>
      <c r="C99" s="1045" t="str">
        <f>'Team 2'!J39</f>
        <v>,Max</v>
      </c>
      <c r="D99" s="1045" t="str">
        <f>'Gala Setup'!$Q$5</f>
        <v>NHNA</v>
      </c>
      <c r="E99" s="1046" t="str">
        <f>'Team 2'!L39</f>
        <v>000100</v>
      </c>
      <c r="F99" s="1047">
        <f>'print 10 lane'!L$37</f>
        <v>4.4988425925925919E-4</v>
      </c>
      <c r="G99" s="1045">
        <f>'Team 1'!$D$39</f>
        <v>13</v>
      </c>
      <c r="H99" s="1045" t="s">
        <v>94</v>
      </c>
      <c r="I99" s="1045" t="str">
        <f t="shared" si="9"/>
        <v>M,,Max</v>
      </c>
      <c r="J99" s="1048" t="str">
        <f t="shared" si="10"/>
        <v>M,,Max,NHNA</v>
      </c>
      <c r="K99" s="1045" t="str">
        <f t="shared" si="11"/>
        <v>M,,Max,NHNA,000100</v>
      </c>
      <c r="L99" s="1038" t="str">
        <f t="shared" si="12"/>
        <v>M,,Max,NHNA,000100,003887</v>
      </c>
      <c r="M99" s="1045" t="str">
        <f t="shared" si="13"/>
        <v>M,,Max,NHNA,000100,003887,13</v>
      </c>
      <c r="N99" s="1049" t="str">
        <f t="shared" si="14"/>
        <v>M,,Max,NHNA,000100,003887,13,F</v>
      </c>
      <c r="O99" s="1043"/>
      <c r="P99" s="1043" t="str">
        <f t="shared" si="15"/>
        <v>00:38.87</v>
      </c>
      <c r="Q99" s="1043" t="str">
        <f t="shared" si="16"/>
        <v>003887</v>
      </c>
      <c r="R99" s="1167" t="str">
        <f t="shared" si="17"/>
        <v>M,,Max,NHNA,000100,003887,13,F</v>
      </c>
      <c r="S99" s="1050"/>
      <c r="T99" s="1051"/>
      <c r="U99" s="1051"/>
      <c r="V99" s="1037"/>
    </row>
    <row r="100" spans="1:22" ht="12.75" customHeight="1" x14ac:dyDescent="0.2">
      <c r="A100" s="1037"/>
      <c r="B100" s="1038" t="s">
        <v>95</v>
      </c>
      <c r="C100" s="1038" t="str">
        <f>'Team 1'!J39</f>
        <v xml:space="preserve">,James </v>
      </c>
      <c r="D100" s="1038" t="str">
        <f>'Gala Setup'!Q$4</f>
        <v>NOST</v>
      </c>
      <c r="E100" s="1039" t="str">
        <f>'Team 1'!L39</f>
        <v>000100</v>
      </c>
      <c r="F100" s="1047">
        <f>'print 10 lane'!I$37</f>
        <v>5.0914351851851858E-4</v>
      </c>
      <c r="G100" s="1038">
        <f>'Team 1'!$D$39</f>
        <v>13</v>
      </c>
      <c r="H100" s="1038" t="s">
        <v>94</v>
      </c>
      <c r="I100" s="1038" t="str">
        <f t="shared" si="9"/>
        <v xml:space="preserve">M,,James </v>
      </c>
      <c r="J100" s="1041" t="str">
        <f t="shared" si="10"/>
        <v>M,,James ,NOST</v>
      </c>
      <c r="K100" s="1038" t="str">
        <f t="shared" si="11"/>
        <v>M,,James ,NOST,000100</v>
      </c>
      <c r="L100" s="1038" t="str">
        <f t="shared" si="12"/>
        <v>M,,James ,NOST,000100,004399</v>
      </c>
      <c r="M100" s="1038" t="str">
        <f t="shared" si="13"/>
        <v>M,,James ,NOST,000100,004399,13</v>
      </c>
      <c r="N100" s="1042" t="str">
        <f t="shared" si="14"/>
        <v>M,,James ,NOST,000100,004399,13,F</v>
      </c>
      <c r="O100" s="1043"/>
      <c r="P100" s="1043" t="str">
        <f t="shared" si="15"/>
        <v>00:43.99</v>
      </c>
      <c r="Q100" s="1043" t="str">
        <f t="shared" si="16"/>
        <v>004399</v>
      </c>
      <c r="R100" s="1167" t="str">
        <f t="shared" si="17"/>
        <v>M,,James ,NOST,000100,004399,13,F</v>
      </c>
      <c r="S100" s="1050"/>
      <c r="T100" s="1051"/>
      <c r="U100" s="1051"/>
      <c r="V100" s="1037"/>
    </row>
    <row r="101" spans="1:22" ht="12.75" customHeight="1" x14ac:dyDescent="0.2">
      <c r="A101" s="1037"/>
      <c r="B101" s="1038" t="s">
        <v>94</v>
      </c>
      <c r="C101" s="1038" t="str">
        <f>'Team 1'!J44</f>
        <v>,Rebecca</v>
      </c>
      <c r="D101" s="1038" t="str">
        <f>'Gala Setup'!Q$4</f>
        <v>NOST</v>
      </c>
      <c r="E101" s="1039" t="str">
        <f>'Team 1'!L44</f>
        <v>000100</v>
      </c>
      <c r="F101" s="1047">
        <f>'print 10 lane'!I$52</f>
        <v>8.1053240740740738E-4</v>
      </c>
      <c r="G101" s="1038">
        <f>'Team 1'!$D$44</f>
        <v>11</v>
      </c>
      <c r="H101" s="1038" t="s">
        <v>94</v>
      </c>
      <c r="I101" s="1038" t="str">
        <f t="shared" si="9"/>
        <v>F,,Rebecca</v>
      </c>
      <c r="J101" s="1041" t="str">
        <f t="shared" si="10"/>
        <v>F,,Rebecca,NOST</v>
      </c>
      <c r="K101" s="1038" t="str">
        <f t="shared" si="11"/>
        <v>F,,Rebecca,NOST,000100</v>
      </c>
      <c r="L101" s="1038" t="str">
        <f t="shared" si="12"/>
        <v>F,,Rebecca,NOST,000100,011003</v>
      </c>
      <c r="M101" s="1038" t="str">
        <f t="shared" si="13"/>
        <v>F,,Rebecca,NOST,000100,011003,11</v>
      </c>
      <c r="N101" s="1042" t="str">
        <f t="shared" si="14"/>
        <v>F,,Rebecca,NOST,000100,011003,11,F</v>
      </c>
      <c r="O101" s="1043"/>
      <c r="P101" s="1043" t="str">
        <f t="shared" si="15"/>
        <v>01:10.03</v>
      </c>
      <c r="Q101" s="1043" t="str">
        <f t="shared" si="16"/>
        <v>011003</v>
      </c>
      <c r="R101" s="1167" t="str">
        <f t="shared" si="17"/>
        <v>F,,Rebecca,NOST,000100,011003,11,F</v>
      </c>
      <c r="S101" s="1050"/>
      <c r="T101" s="1051"/>
      <c r="U101" s="1051"/>
      <c r="V101" s="1037"/>
    </row>
    <row r="102" spans="1:22" ht="12.75" customHeight="1" x14ac:dyDescent="0.2">
      <c r="A102" s="1037"/>
      <c r="B102" s="1045" t="s">
        <v>94</v>
      </c>
      <c r="C102" s="1045" t="str">
        <f>'Team 2'!J44</f>
        <v>,Freya</v>
      </c>
      <c r="D102" s="1045" t="str">
        <f>'Gala Setup'!$Q$5</f>
        <v>NHNA</v>
      </c>
      <c r="E102" s="1046" t="str">
        <f>'Team 2'!L44</f>
        <v>000100</v>
      </c>
      <c r="F102" s="1047">
        <f>'print 10 lane'!L$52</f>
        <v>7.9999999999999993E-4</v>
      </c>
      <c r="G102" s="1045">
        <f>'Team 1'!$D$44</f>
        <v>11</v>
      </c>
      <c r="H102" s="1045" t="s">
        <v>94</v>
      </c>
      <c r="I102" s="1045" t="str">
        <f t="shared" si="9"/>
        <v>F,,Freya</v>
      </c>
      <c r="J102" s="1048" t="str">
        <f t="shared" si="10"/>
        <v>F,,Freya,NHNA</v>
      </c>
      <c r="K102" s="1045" t="str">
        <f t="shared" si="11"/>
        <v>F,,Freya,NHNA,000100</v>
      </c>
      <c r="L102" s="1038" t="str">
        <f t="shared" si="12"/>
        <v>F,,Freya,NHNA,000100,010912</v>
      </c>
      <c r="M102" s="1045" t="str">
        <f t="shared" si="13"/>
        <v>F,,Freya,NHNA,000100,010912,11</v>
      </c>
      <c r="N102" s="1049" t="str">
        <f t="shared" si="14"/>
        <v>F,,Freya,NHNA,000100,010912,11,F</v>
      </c>
      <c r="O102" s="1043"/>
      <c r="P102" s="1043" t="str">
        <f t="shared" si="15"/>
        <v>01:09.12</v>
      </c>
      <c r="Q102" s="1043" t="str">
        <f t="shared" si="16"/>
        <v>010912</v>
      </c>
      <c r="R102" s="1167" t="str">
        <f t="shared" si="17"/>
        <v>F,,Freya,NHNA,000100,010912,11,F</v>
      </c>
      <c r="S102" s="1050"/>
      <c r="T102" s="1051"/>
      <c r="U102" s="1051"/>
      <c r="V102" s="1037"/>
    </row>
    <row r="103" spans="1:22" ht="12.75" customHeight="1" x14ac:dyDescent="0.2">
      <c r="A103" s="1037"/>
      <c r="B103" s="1038" t="s">
        <v>94</v>
      </c>
      <c r="C103" s="1038" t="str">
        <f>'Team 1'!J50</f>
        <v>,Rebecca</v>
      </c>
      <c r="D103" s="1038" t="str">
        <f>'Gala Setup'!Q$4</f>
        <v>NOST</v>
      </c>
      <c r="E103" s="1039" t="str">
        <f>'Team 1'!L50</f>
        <v>000100</v>
      </c>
      <c r="F103" s="1047">
        <f>'print 10 lane'!I$70</f>
        <v>8.068287037037037E-4</v>
      </c>
      <c r="G103" s="1038">
        <f>'Team 1'!$D$50</f>
        <v>11</v>
      </c>
      <c r="H103" s="1038" t="s">
        <v>94</v>
      </c>
      <c r="I103" s="1038" t="str">
        <f t="shared" si="9"/>
        <v>F,,Rebecca</v>
      </c>
      <c r="J103" s="1041" t="str">
        <f t="shared" si="10"/>
        <v>F,,Rebecca,NOST</v>
      </c>
      <c r="K103" s="1038" t="str">
        <f t="shared" si="11"/>
        <v>F,,Rebecca,NOST,000100</v>
      </c>
      <c r="L103" s="1038" t="str">
        <f t="shared" si="12"/>
        <v>F,,Rebecca,NOST,000100,010971</v>
      </c>
      <c r="M103" s="1038" t="str">
        <f t="shared" si="13"/>
        <v>F,,Rebecca,NOST,000100,010971,11</v>
      </c>
      <c r="N103" s="1042" t="str">
        <f t="shared" si="14"/>
        <v>F,,Rebecca,NOST,000100,010971,11,F</v>
      </c>
      <c r="O103" s="1043"/>
      <c r="P103" s="1043" t="str">
        <f t="shared" si="15"/>
        <v>01:09.71</v>
      </c>
      <c r="Q103" s="1043" t="str">
        <f t="shared" si="16"/>
        <v>010971</v>
      </c>
      <c r="R103" s="1167" t="str">
        <f t="shared" si="17"/>
        <v>F,,Rebecca,NOST,000100,010971,11,F</v>
      </c>
      <c r="S103" s="1050"/>
      <c r="T103" s="1051"/>
      <c r="U103" s="1051"/>
      <c r="V103" s="1037"/>
    </row>
    <row r="104" spans="1:22" ht="12.75" customHeight="1" x14ac:dyDescent="0.2">
      <c r="A104" s="1037"/>
      <c r="B104" s="1045" t="s">
        <v>94</v>
      </c>
      <c r="C104" s="1045" t="str">
        <f>'Team 2'!J56</f>
        <v>,Emmie</v>
      </c>
      <c r="D104" s="1045" t="str">
        <f>'Gala Setup'!$Q$5</f>
        <v>NHNA</v>
      </c>
      <c r="E104" s="1046" t="str">
        <f>'Team 2'!L56</f>
        <v>000100</v>
      </c>
      <c r="F104" s="1047">
        <f>'print 10 lane'!L$88</f>
        <v>8.7928240740740751E-4</v>
      </c>
      <c r="G104" s="1045">
        <f>'Team 1'!$D$56</f>
        <v>11</v>
      </c>
      <c r="H104" s="1045" t="s">
        <v>94</v>
      </c>
      <c r="I104" s="1045" t="str">
        <f t="shared" si="9"/>
        <v>F,,Emmie</v>
      </c>
      <c r="J104" s="1048" t="str">
        <f t="shared" si="10"/>
        <v>F,,Emmie,NHNA</v>
      </c>
      <c r="K104" s="1045" t="str">
        <f t="shared" si="11"/>
        <v>F,,Emmie,NHNA,000100</v>
      </c>
      <c r="L104" s="1038" t="str">
        <f t="shared" si="12"/>
        <v>F,,Emmie,NHNA,000100,011597</v>
      </c>
      <c r="M104" s="1045" t="str">
        <f t="shared" si="13"/>
        <v>F,,Emmie,NHNA,000100,011597,11</v>
      </c>
      <c r="N104" s="1049" t="str">
        <f t="shared" si="14"/>
        <v>F,,Emmie,NHNA,000100,011597,11,F</v>
      </c>
      <c r="O104" s="1043"/>
      <c r="P104" s="1043" t="str">
        <f t="shared" si="15"/>
        <v>01:15.97</v>
      </c>
      <c r="Q104" s="1043" t="str">
        <f t="shared" si="16"/>
        <v>011597</v>
      </c>
      <c r="R104" s="1167" t="str">
        <f t="shared" si="17"/>
        <v>F,,Emmie,NHNA,000100,011597,11,F</v>
      </c>
      <c r="S104" s="1050"/>
      <c r="T104" s="1051"/>
      <c r="U104" s="1051"/>
      <c r="V104" s="1037"/>
    </row>
    <row r="105" spans="1:22" ht="12.75" customHeight="1" x14ac:dyDescent="0.2">
      <c r="A105" s="1037"/>
      <c r="B105" s="1038" t="s">
        <v>94</v>
      </c>
      <c r="C105" s="1038" t="str">
        <f>'Team 1'!J56</f>
        <v>,Lorne</v>
      </c>
      <c r="D105" s="1038" t="str">
        <f>'Gala Setup'!Q$4</f>
        <v>NOST</v>
      </c>
      <c r="E105" s="1039" t="str">
        <f>'Team 1'!L56</f>
        <v>000100</v>
      </c>
      <c r="F105" s="1047">
        <f>'print 10 lane'!I$88</f>
        <v>9.2974537037037038E-4</v>
      </c>
      <c r="G105" s="1038">
        <f>'Team 1'!$D$56</f>
        <v>11</v>
      </c>
      <c r="H105" s="1038" t="s">
        <v>94</v>
      </c>
      <c r="I105" s="1038" t="str">
        <f t="shared" si="9"/>
        <v>F,,Lorne</v>
      </c>
      <c r="J105" s="1041" t="str">
        <f t="shared" si="10"/>
        <v>F,,Lorne,NOST</v>
      </c>
      <c r="K105" s="1038" t="str">
        <f t="shared" si="11"/>
        <v>F,,Lorne,NOST,000100</v>
      </c>
      <c r="L105" s="1038" t="str">
        <f t="shared" si="12"/>
        <v>F,,Lorne,NOST,000100,012033</v>
      </c>
      <c r="M105" s="1038" t="str">
        <f t="shared" si="13"/>
        <v>F,,Lorne,NOST,000100,012033,11</v>
      </c>
      <c r="N105" s="1042" t="str">
        <f t="shared" si="14"/>
        <v>F,,Lorne,NOST,000100,012033,11,F</v>
      </c>
      <c r="O105" s="1043"/>
      <c r="P105" s="1043" t="str">
        <f t="shared" si="15"/>
        <v>01:20.33</v>
      </c>
      <c r="Q105" s="1043" t="str">
        <f t="shared" si="16"/>
        <v>012033</v>
      </c>
      <c r="R105" s="1167" t="str">
        <f t="shared" si="17"/>
        <v>F,,Lorne,NOST,000100,012033,11,F</v>
      </c>
      <c r="S105" s="1050"/>
      <c r="T105" s="1051"/>
      <c r="U105" s="1051"/>
      <c r="V105" s="1037"/>
    </row>
    <row r="106" spans="1:22" ht="12.75" customHeight="1" x14ac:dyDescent="0.2">
      <c r="A106" s="1037"/>
      <c r="B106" s="1045" t="s">
        <v>94</v>
      </c>
      <c r="C106" s="1045" t="str">
        <f>'Team 2'!J50</f>
        <v>,Ella</v>
      </c>
      <c r="D106" s="1045" t="str">
        <f>'Gala Setup'!$Q$5</f>
        <v>NHNA</v>
      </c>
      <c r="E106" s="1046" t="str">
        <f>'Team 2'!L50</f>
        <v>000100</v>
      </c>
      <c r="F106" s="1047">
        <f>'print 10 lane'!L$70</f>
        <v>8.2812499999999987E-4</v>
      </c>
      <c r="G106" s="1045">
        <f>'Team 1'!$D$50</f>
        <v>11</v>
      </c>
      <c r="H106" s="1045" t="s">
        <v>94</v>
      </c>
      <c r="I106" s="1045" t="str">
        <f t="shared" si="9"/>
        <v>F,,Ella</v>
      </c>
      <c r="J106" s="1048" t="str">
        <f t="shared" si="10"/>
        <v>F,,Ella,NHNA</v>
      </c>
      <c r="K106" s="1045" t="str">
        <f t="shared" si="11"/>
        <v>F,,Ella,NHNA,000100</v>
      </c>
      <c r="L106" s="1038" t="str">
        <f t="shared" si="12"/>
        <v>F,,Ella,NHNA,000100,011155</v>
      </c>
      <c r="M106" s="1045" t="str">
        <f t="shared" si="13"/>
        <v>F,,Ella,NHNA,000100,011155,11</v>
      </c>
      <c r="N106" s="1049" t="str">
        <f t="shared" si="14"/>
        <v>F,,Ella,NHNA,000100,011155,11,F</v>
      </c>
      <c r="O106" s="1043"/>
      <c r="P106" s="1043" t="str">
        <f t="shared" si="15"/>
        <v>01:11.55</v>
      </c>
      <c r="Q106" s="1043" t="str">
        <f t="shared" si="16"/>
        <v>011155</v>
      </c>
      <c r="R106" s="1167" t="str">
        <f t="shared" si="17"/>
        <v>F,,Ella,NHNA,000100,011155,11,F</v>
      </c>
      <c r="S106" s="1050"/>
      <c r="T106" s="1051"/>
      <c r="U106" s="1051"/>
      <c r="V106" s="1037"/>
    </row>
    <row r="107" spans="1:22" ht="12.75" customHeight="1" x14ac:dyDescent="0.2">
      <c r="A107" s="1037"/>
      <c r="B107" s="1038" t="s">
        <v>94</v>
      </c>
      <c r="C107" s="1038" t="str">
        <f>'Team 3'!J44</f>
        <v>,Mia</v>
      </c>
      <c r="D107" s="1038" t="str">
        <f>'Gala Setup'!Q$6</f>
        <v>PETT</v>
      </c>
      <c r="E107" s="1039" t="str">
        <f>'Team 3'!L44</f>
        <v>000100</v>
      </c>
      <c r="F107" s="1047">
        <f>'print 10 lane'!O$52</f>
        <v>7.3576388888888877E-4</v>
      </c>
      <c r="G107" s="1038">
        <f>'Team 1'!$D$44</f>
        <v>11</v>
      </c>
      <c r="H107" s="1038" t="s">
        <v>94</v>
      </c>
      <c r="I107" s="1038" t="str">
        <f t="shared" si="9"/>
        <v>F,,Mia</v>
      </c>
      <c r="J107" s="1041" t="str">
        <f t="shared" si="10"/>
        <v>F,,Mia,PETT</v>
      </c>
      <c r="K107" s="1038" t="str">
        <f t="shared" si="11"/>
        <v>F,,Mia,PETT,000100</v>
      </c>
      <c r="L107" s="1038" t="str">
        <f t="shared" si="12"/>
        <v>F,,Mia,PETT,000100,010357</v>
      </c>
      <c r="M107" s="1038" t="str">
        <f t="shared" si="13"/>
        <v>F,,Mia,PETT,000100,010357,11</v>
      </c>
      <c r="N107" s="1042" t="str">
        <f t="shared" si="14"/>
        <v>F,,Mia,PETT,000100,010357,11,F</v>
      </c>
      <c r="O107" s="1043"/>
      <c r="P107" s="1043" t="str">
        <f t="shared" si="15"/>
        <v>01:03.57</v>
      </c>
      <c r="Q107" s="1043" t="str">
        <f t="shared" si="16"/>
        <v>010357</v>
      </c>
      <c r="R107" s="1167" t="str">
        <f t="shared" si="17"/>
        <v>F,,Mia,PETT,000100,010357,11,F</v>
      </c>
      <c r="S107" s="1050"/>
      <c r="T107" s="1051"/>
      <c r="U107" s="1051"/>
      <c r="V107" s="1037"/>
    </row>
    <row r="108" spans="1:22" ht="12.75" customHeight="1" x14ac:dyDescent="0.2">
      <c r="A108" s="1037"/>
      <c r="B108" s="1038" t="s">
        <v>94</v>
      </c>
      <c r="C108" s="1038" t="str">
        <f>'Team 3'!J50</f>
        <v>,Iona</v>
      </c>
      <c r="D108" s="1038" t="str">
        <f>'Gala Setup'!Q$6</f>
        <v>PETT</v>
      </c>
      <c r="E108" s="1039" t="str">
        <f>'Team 3'!L50</f>
        <v>000100</v>
      </c>
      <c r="F108" s="1047">
        <f>'print 10 lane'!O$70</f>
        <v>8.0138888888888881E-4</v>
      </c>
      <c r="G108" s="1038">
        <f>'Team 1'!$D$50</f>
        <v>11</v>
      </c>
      <c r="H108" s="1038" t="s">
        <v>94</v>
      </c>
      <c r="I108" s="1038" t="str">
        <f t="shared" si="9"/>
        <v>F,,Iona</v>
      </c>
      <c r="J108" s="1041" t="str">
        <f t="shared" si="10"/>
        <v>F,,Iona,PETT</v>
      </c>
      <c r="K108" s="1038" t="str">
        <f t="shared" si="11"/>
        <v>F,,Iona,PETT,000100</v>
      </c>
      <c r="L108" s="1038" t="str">
        <f t="shared" si="12"/>
        <v>F,,Iona,PETT,000100,010924</v>
      </c>
      <c r="M108" s="1038" t="str">
        <f t="shared" si="13"/>
        <v>F,,Iona,PETT,000100,010924,11</v>
      </c>
      <c r="N108" s="1042" t="str">
        <f t="shared" si="14"/>
        <v>F,,Iona,PETT,000100,010924,11,F</v>
      </c>
      <c r="O108" s="1043"/>
      <c r="P108" s="1043" t="str">
        <f t="shared" si="15"/>
        <v>01:09.24</v>
      </c>
      <c r="Q108" s="1043" t="str">
        <f t="shared" si="16"/>
        <v>010924</v>
      </c>
      <c r="R108" s="1167" t="str">
        <f t="shared" si="17"/>
        <v>F,,Iona,PETT,000100,010924,11,F</v>
      </c>
      <c r="S108" s="1050"/>
      <c r="T108" s="1051"/>
      <c r="U108" s="1051"/>
      <c r="V108" s="1037"/>
    </row>
    <row r="109" spans="1:22" ht="12.75" customHeight="1" x14ac:dyDescent="0.2">
      <c r="A109" s="1037"/>
      <c r="B109" s="1038" t="s">
        <v>94</v>
      </c>
      <c r="C109" s="1038" t="str">
        <f>'Team 3'!J56</f>
        <v>,Jess</v>
      </c>
      <c r="D109" s="1038" t="str">
        <f>'Gala Setup'!Q$6</f>
        <v>PETT</v>
      </c>
      <c r="E109" s="1039" t="str">
        <f>'Team 3'!L56</f>
        <v>000100</v>
      </c>
      <c r="F109" s="1047">
        <f>'print 10 lane'!O$88</f>
        <v>7.8935185185185185E-4</v>
      </c>
      <c r="G109" s="1038">
        <f>'Team 1'!$D$56</f>
        <v>11</v>
      </c>
      <c r="H109" s="1038" t="s">
        <v>94</v>
      </c>
      <c r="I109" s="1038" t="str">
        <f t="shared" si="9"/>
        <v>F,,Jess</v>
      </c>
      <c r="J109" s="1041" t="str">
        <f t="shared" si="10"/>
        <v>F,,Jess,PETT</v>
      </c>
      <c r="K109" s="1038" t="str">
        <f t="shared" si="11"/>
        <v>F,,Jess,PETT,000100</v>
      </c>
      <c r="L109" s="1038" t="str">
        <f t="shared" si="12"/>
        <v>F,,Jess,PETT,000100,010820</v>
      </c>
      <c r="M109" s="1038" t="str">
        <f t="shared" si="13"/>
        <v>F,,Jess,PETT,000100,010820,11</v>
      </c>
      <c r="N109" s="1042" t="str">
        <f t="shared" si="14"/>
        <v>F,,Jess,PETT,000100,010820,11,F</v>
      </c>
      <c r="O109" s="1043"/>
      <c r="P109" s="1043" t="str">
        <f t="shared" si="15"/>
        <v>01:08.20</v>
      </c>
      <c r="Q109" s="1043" t="str">
        <f t="shared" si="16"/>
        <v>010820</v>
      </c>
      <c r="R109" s="1167" t="str">
        <f t="shared" si="17"/>
        <v>F,,Jess,PETT,000100,010820,11,F</v>
      </c>
      <c r="S109" s="1050"/>
      <c r="T109" s="1051"/>
      <c r="U109" s="1051"/>
      <c r="V109" s="1037"/>
    </row>
    <row r="110" spans="1:22" ht="12.75" customHeight="1" x14ac:dyDescent="0.2">
      <c r="A110" s="1037"/>
      <c r="B110" s="1045" t="s">
        <v>94</v>
      </c>
      <c r="C110" s="1045" t="str">
        <f>'Team 4'!J50</f>
        <v>,Lottie</v>
      </c>
      <c r="D110" s="1045" t="str">
        <f>'Gala Setup'!Q$7</f>
        <v>CMKS</v>
      </c>
      <c r="E110" s="1046" t="str">
        <f>'Team 4'!L50</f>
        <v>000100</v>
      </c>
      <c r="F110" s="1047">
        <f>'print 10 lane'!R$70</f>
        <v>7.6516203703703718E-4</v>
      </c>
      <c r="G110" s="1045">
        <f>'Team 1'!$D$50</f>
        <v>11</v>
      </c>
      <c r="H110" s="1045" t="s">
        <v>94</v>
      </c>
      <c r="I110" s="1045" t="str">
        <f t="shared" si="9"/>
        <v>F,,Lottie</v>
      </c>
      <c r="J110" s="1048" t="str">
        <f t="shared" si="10"/>
        <v>F,,Lottie,CMKS</v>
      </c>
      <c r="K110" s="1045" t="str">
        <f t="shared" si="11"/>
        <v>F,,Lottie,CMKS,000100</v>
      </c>
      <c r="L110" s="1038" t="str">
        <f t="shared" si="12"/>
        <v>F,,Lottie,CMKS,000100,010611</v>
      </c>
      <c r="M110" s="1045" t="str">
        <f t="shared" si="13"/>
        <v>F,,Lottie,CMKS,000100,010611,11</v>
      </c>
      <c r="N110" s="1049" t="str">
        <f t="shared" si="14"/>
        <v>F,,Lottie,CMKS,000100,010611,11,F</v>
      </c>
      <c r="O110" s="1043"/>
      <c r="P110" s="1043" t="str">
        <f t="shared" si="15"/>
        <v>01:06.11</v>
      </c>
      <c r="Q110" s="1043" t="str">
        <f t="shared" si="16"/>
        <v>010611</v>
      </c>
      <c r="R110" s="1167" t="str">
        <f t="shared" si="17"/>
        <v>F,,Lottie,CMKS,000100,010611,11,F</v>
      </c>
      <c r="S110" s="1050"/>
      <c r="T110" s="1051"/>
      <c r="U110" s="1051"/>
      <c r="V110" s="1037"/>
    </row>
    <row r="111" spans="1:22" ht="12.75" customHeight="1" x14ac:dyDescent="0.2">
      <c r="A111" s="1037"/>
      <c r="B111" s="1045" t="s">
        <v>94</v>
      </c>
      <c r="C111" s="1045" t="str">
        <f>'Team 4'!J44</f>
        <v>,Kaelah</v>
      </c>
      <c r="D111" s="1045" t="str">
        <f>'Gala Setup'!Q$7</f>
        <v>CMKS</v>
      </c>
      <c r="E111" s="1046" t="str">
        <f>'Team 4'!L44</f>
        <v>000100</v>
      </c>
      <c r="F111" s="1047">
        <f>'print 10 lane'!R$52</f>
        <v>7.8078703703703719E-4</v>
      </c>
      <c r="G111" s="1045">
        <f>'Team 1'!$D$44</f>
        <v>11</v>
      </c>
      <c r="H111" s="1045" t="s">
        <v>94</v>
      </c>
      <c r="I111" s="1045" t="str">
        <f t="shared" si="9"/>
        <v>F,,Kaelah</v>
      </c>
      <c r="J111" s="1048" t="str">
        <f t="shared" si="10"/>
        <v>F,,Kaelah,CMKS</v>
      </c>
      <c r="K111" s="1045" t="str">
        <f t="shared" si="11"/>
        <v>F,,Kaelah,CMKS,000100</v>
      </c>
      <c r="L111" s="1038" t="str">
        <f t="shared" si="12"/>
        <v>F,,Kaelah,CMKS,000100,010746</v>
      </c>
      <c r="M111" s="1045" t="str">
        <f t="shared" si="13"/>
        <v>F,,Kaelah,CMKS,000100,010746,11</v>
      </c>
      <c r="N111" s="1049" t="str">
        <f t="shared" si="14"/>
        <v>F,,Kaelah,CMKS,000100,010746,11,F</v>
      </c>
      <c r="O111" s="1043"/>
      <c r="P111" s="1043" t="str">
        <f t="shared" si="15"/>
        <v>01:07.46</v>
      </c>
      <c r="Q111" s="1043" t="str">
        <f t="shared" si="16"/>
        <v>010746</v>
      </c>
      <c r="R111" s="1167" t="str">
        <f t="shared" si="17"/>
        <v>F,,Kaelah,CMKS,000100,010746,11,F</v>
      </c>
      <c r="S111" s="1050"/>
      <c r="T111" s="1051"/>
      <c r="U111" s="1051"/>
      <c r="V111" s="1037"/>
    </row>
    <row r="112" spans="1:22" ht="12.75" customHeight="1" x14ac:dyDescent="0.2">
      <c r="A112" s="1037"/>
      <c r="B112" s="1045" t="s">
        <v>94</v>
      </c>
      <c r="C112" s="1045" t="str">
        <f>'Team 4'!J56</f>
        <v>,Sophie</v>
      </c>
      <c r="D112" s="1045" t="str">
        <f>'Gala Setup'!Q$7</f>
        <v>CMKS</v>
      </c>
      <c r="E112" s="1046" t="str">
        <f>'Team 4'!L56</f>
        <v>000100</v>
      </c>
      <c r="F112" s="1047">
        <f>'print 10 lane'!R$88</f>
        <v>8.3287037037037043E-4</v>
      </c>
      <c r="G112" s="1045">
        <f>'Team 1'!$D$56</f>
        <v>11</v>
      </c>
      <c r="H112" s="1045" t="s">
        <v>94</v>
      </c>
      <c r="I112" s="1045" t="str">
        <f t="shared" si="9"/>
        <v>F,,Sophie</v>
      </c>
      <c r="J112" s="1048" t="str">
        <f t="shared" si="10"/>
        <v>F,,Sophie,CMKS</v>
      </c>
      <c r="K112" s="1045" t="str">
        <f t="shared" si="11"/>
        <v>F,,Sophie,CMKS,000100</v>
      </c>
      <c r="L112" s="1038" t="str">
        <f t="shared" si="12"/>
        <v>F,,Sophie,CMKS,000100,011196</v>
      </c>
      <c r="M112" s="1045" t="str">
        <f t="shared" si="13"/>
        <v>F,,Sophie,CMKS,000100,011196,11</v>
      </c>
      <c r="N112" s="1049" t="str">
        <f t="shared" si="14"/>
        <v>F,,Sophie,CMKS,000100,011196,11,F</v>
      </c>
      <c r="O112" s="1043"/>
      <c r="P112" s="1043" t="str">
        <f t="shared" si="15"/>
        <v>01:11.96</v>
      </c>
      <c r="Q112" s="1043" t="str">
        <f t="shared" si="16"/>
        <v>011196</v>
      </c>
      <c r="R112" s="1167" t="str">
        <f t="shared" si="17"/>
        <v>F,,Sophie,CMKS,000100,011196,11,F</v>
      </c>
      <c r="S112" s="1050"/>
      <c r="T112" s="1051"/>
      <c r="U112" s="1051"/>
      <c r="V112" s="1037"/>
    </row>
    <row r="113" spans="1:22" ht="12.75" customHeight="1" x14ac:dyDescent="0.2">
      <c r="A113" s="1037"/>
      <c r="B113" s="1038" t="s">
        <v>94</v>
      </c>
      <c r="C113" s="1038" t="str">
        <f>'Team 5'!J50</f>
        <v xml:space="preserve">,Emma </v>
      </c>
      <c r="D113" s="1038" t="str">
        <f>'Gala Setup'!Q$8</f>
        <v>LEAA</v>
      </c>
      <c r="E113" s="1039" t="str">
        <f>'Team 5'!L50</f>
        <v>000100</v>
      </c>
      <c r="F113" s="1047">
        <f>'print 10 lane'!U$70</f>
        <v>8.0636574074074074E-4</v>
      </c>
      <c r="G113" s="1038">
        <f>'Team 1'!$D$50</f>
        <v>11</v>
      </c>
      <c r="H113" s="1038" t="s">
        <v>94</v>
      </c>
      <c r="I113" s="1038" t="str">
        <f t="shared" si="9"/>
        <v xml:space="preserve">F,,Emma </v>
      </c>
      <c r="J113" s="1041" t="str">
        <f t="shared" si="10"/>
        <v>F,,Emma ,LEAA</v>
      </c>
      <c r="K113" s="1038" t="str">
        <f t="shared" si="11"/>
        <v>F,,Emma ,LEAA,000100</v>
      </c>
      <c r="L113" s="1038" t="str">
        <f t="shared" si="12"/>
        <v>F,,Emma ,LEAA,000100,010967</v>
      </c>
      <c r="M113" s="1038" t="str">
        <f t="shared" si="13"/>
        <v>F,,Emma ,LEAA,000100,010967,11</v>
      </c>
      <c r="N113" s="1042" t="str">
        <f t="shared" si="14"/>
        <v>F,,Emma ,LEAA,000100,010967,11,F</v>
      </c>
      <c r="O113" s="1043"/>
      <c r="P113" s="1043" t="str">
        <f t="shared" si="15"/>
        <v>01:09.67</v>
      </c>
      <c r="Q113" s="1043" t="str">
        <f t="shared" si="16"/>
        <v>010967</v>
      </c>
      <c r="R113" s="1167" t="str">
        <f t="shared" si="17"/>
        <v>F,,Emma ,LEAA,000100,010967,11,F</v>
      </c>
      <c r="S113" s="1050"/>
      <c r="T113" s="1051"/>
      <c r="U113" s="1051"/>
      <c r="V113" s="1037"/>
    </row>
    <row r="114" spans="1:22" ht="12.75" customHeight="1" x14ac:dyDescent="0.2">
      <c r="A114" s="1037"/>
      <c r="B114" s="1038" t="s">
        <v>94</v>
      </c>
      <c r="C114" s="1038" t="str">
        <f>'Team 5'!J44</f>
        <v>,Lauren</v>
      </c>
      <c r="D114" s="1038" t="str">
        <f>'Gala Setup'!Q$8</f>
        <v>LEAA</v>
      </c>
      <c r="E114" s="1039" t="str">
        <f>'Team 5'!L44</f>
        <v>000100</v>
      </c>
      <c r="F114" s="1047">
        <f>'print 10 lane'!U$52</f>
        <v>8.7407407407407399E-4</v>
      </c>
      <c r="G114" s="1038">
        <f>'Team 1'!$D$44</f>
        <v>11</v>
      </c>
      <c r="H114" s="1038" t="s">
        <v>94</v>
      </c>
      <c r="I114" s="1038" t="str">
        <f t="shared" si="9"/>
        <v>F,,Lauren</v>
      </c>
      <c r="J114" s="1041" t="str">
        <f t="shared" si="10"/>
        <v>F,,Lauren,LEAA</v>
      </c>
      <c r="K114" s="1038" t="str">
        <f t="shared" si="11"/>
        <v>F,,Lauren,LEAA,000100</v>
      </c>
      <c r="L114" s="1038" t="str">
        <f t="shared" si="12"/>
        <v>F,,Lauren,LEAA,000100,011552</v>
      </c>
      <c r="M114" s="1038" t="str">
        <f t="shared" si="13"/>
        <v>F,,Lauren,LEAA,000100,011552,11</v>
      </c>
      <c r="N114" s="1042" t="str">
        <f t="shared" si="14"/>
        <v>F,,Lauren,LEAA,000100,011552,11,F</v>
      </c>
      <c r="O114" s="1043"/>
      <c r="P114" s="1043" t="str">
        <f t="shared" si="15"/>
        <v>01:15.52</v>
      </c>
      <c r="Q114" s="1043" t="str">
        <f t="shared" si="16"/>
        <v>011552</v>
      </c>
      <c r="R114" s="1167" t="str">
        <f t="shared" si="17"/>
        <v>F,,Lauren,LEAA,000100,011552,11,F</v>
      </c>
      <c r="S114" s="1050"/>
      <c r="T114" s="1051"/>
      <c r="U114" s="1051"/>
      <c r="V114" s="1037"/>
    </row>
    <row r="115" spans="1:22" ht="12.75" customHeight="1" x14ac:dyDescent="0.2">
      <c r="A115" s="1037"/>
      <c r="B115" s="1038" t="s">
        <v>94</v>
      </c>
      <c r="C115" s="1038" t="str">
        <f>'Team 5'!J56</f>
        <v xml:space="preserve">,Rose </v>
      </c>
      <c r="D115" s="1038" t="str">
        <f>'Gala Setup'!Q$8</f>
        <v>LEAA</v>
      </c>
      <c r="E115" s="1039" t="str">
        <f>'Team 5'!L56</f>
        <v>000100</v>
      </c>
      <c r="F115" s="1047">
        <f>'print 10 lane'!U$88</f>
        <v>8.8530092592592577E-4</v>
      </c>
      <c r="G115" s="1038">
        <f>'Team 1'!$D$56</f>
        <v>11</v>
      </c>
      <c r="H115" s="1038" t="s">
        <v>94</v>
      </c>
      <c r="I115" s="1038" t="str">
        <f t="shared" si="9"/>
        <v xml:space="preserve">F,,Rose </v>
      </c>
      <c r="J115" s="1041" t="str">
        <f t="shared" si="10"/>
        <v>F,,Rose ,LEAA</v>
      </c>
      <c r="K115" s="1038" t="str">
        <f t="shared" si="11"/>
        <v>F,,Rose ,LEAA,000100</v>
      </c>
      <c r="L115" s="1038" t="str">
        <f t="shared" si="12"/>
        <v>F,,Rose ,LEAA,000100,011649</v>
      </c>
      <c r="M115" s="1038" t="str">
        <f t="shared" si="13"/>
        <v>F,,Rose ,LEAA,000100,011649,11</v>
      </c>
      <c r="N115" s="1042" t="str">
        <f t="shared" si="14"/>
        <v>F,,Rose ,LEAA,000100,011649,11,F</v>
      </c>
      <c r="O115" s="1043"/>
      <c r="P115" s="1043" t="str">
        <f t="shared" si="15"/>
        <v>01:16.49</v>
      </c>
      <c r="Q115" s="1043" t="str">
        <f t="shared" si="16"/>
        <v>011649</v>
      </c>
      <c r="R115" s="1167" t="str">
        <f t="shared" si="17"/>
        <v>F,,Rose ,LEAA,000100,011649,11,F</v>
      </c>
      <c r="S115" s="1050"/>
      <c r="T115" s="1051"/>
      <c r="U115" s="1051"/>
      <c r="V115" s="1037"/>
    </row>
    <row r="116" spans="1:22" ht="12.75" customHeight="1" x14ac:dyDescent="0.2">
      <c r="A116" s="1037"/>
      <c r="B116" s="1045" t="s">
        <v>94</v>
      </c>
      <c r="C116" s="1045" t="str">
        <f>'Team 6'!J44</f>
        <v>,Emily</v>
      </c>
      <c r="D116" s="1045" t="str">
        <f>'Gala Setup'!Q$9</f>
        <v>MODT</v>
      </c>
      <c r="E116" s="1046" t="str">
        <f>'Team 6'!L44</f>
        <v>000100</v>
      </c>
      <c r="F116" s="1047">
        <f>'print 10 lane'!X$52</f>
        <v>8.2187500000000001E-4</v>
      </c>
      <c r="G116" s="1045">
        <f>'Team 1'!$D$44</f>
        <v>11</v>
      </c>
      <c r="H116" s="1045" t="s">
        <v>94</v>
      </c>
      <c r="I116" s="1045" t="str">
        <f t="shared" si="9"/>
        <v>F,,Emily</v>
      </c>
      <c r="J116" s="1048" t="str">
        <f t="shared" si="10"/>
        <v>F,,Emily,MODT</v>
      </c>
      <c r="K116" s="1045" t="str">
        <f t="shared" si="11"/>
        <v>F,,Emily,MODT,000100</v>
      </c>
      <c r="L116" s="1038" t="str">
        <f t="shared" si="12"/>
        <v>F,,Emily,MODT,000100,011101</v>
      </c>
      <c r="M116" s="1045" t="str">
        <f t="shared" si="13"/>
        <v>F,,Emily,MODT,000100,011101,11</v>
      </c>
      <c r="N116" s="1049" t="str">
        <f t="shared" si="14"/>
        <v>F,,Emily,MODT,000100,011101,11,F</v>
      </c>
      <c r="O116" s="1043"/>
      <c r="P116" s="1043" t="str">
        <f t="shared" si="15"/>
        <v>01:11.01</v>
      </c>
      <c r="Q116" s="1043" t="str">
        <f t="shared" si="16"/>
        <v>011101</v>
      </c>
      <c r="R116" s="1167" t="str">
        <f t="shared" si="17"/>
        <v>F,,Emily,MODT,000100,011101,11,F</v>
      </c>
      <c r="S116" s="1050"/>
      <c r="T116" s="1051"/>
      <c r="U116" s="1051"/>
      <c r="V116" s="1037"/>
    </row>
    <row r="117" spans="1:22" ht="12.75" customHeight="1" x14ac:dyDescent="0.2">
      <c r="A117" s="1037"/>
      <c r="B117" s="1045" t="s">
        <v>94</v>
      </c>
      <c r="C117" s="1045" t="str">
        <f>'Team 6'!J50</f>
        <v>,Orla</v>
      </c>
      <c r="D117" s="1045" t="str">
        <f>'Gala Setup'!Q$9</f>
        <v>MODT</v>
      </c>
      <c r="E117" s="1046" t="str">
        <f>'Team 6'!L50</f>
        <v>000100</v>
      </c>
      <c r="F117" s="1047">
        <f>'print 10 lane'!X$70</f>
        <v>8.1527777777777772E-4</v>
      </c>
      <c r="G117" s="1045">
        <f>'Team 1'!$D$50</f>
        <v>11</v>
      </c>
      <c r="H117" s="1045" t="s">
        <v>94</v>
      </c>
      <c r="I117" s="1045" t="str">
        <f t="shared" si="9"/>
        <v>F,,Orla</v>
      </c>
      <c r="J117" s="1048" t="str">
        <f t="shared" si="10"/>
        <v>F,,Orla,MODT</v>
      </c>
      <c r="K117" s="1045" t="str">
        <f t="shared" si="11"/>
        <v>F,,Orla,MODT,000100</v>
      </c>
      <c r="L117" s="1038" t="str">
        <f t="shared" si="12"/>
        <v>F,,Orla,MODT,000100,011044</v>
      </c>
      <c r="M117" s="1045" t="str">
        <f t="shared" si="13"/>
        <v>F,,Orla,MODT,000100,011044,11</v>
      </c>
      <c r="N117" s="1049" t="str">
        <f t="shared" si="14"/>
        <v>F,,Orla,MODT,000100,011044,11,F</v>
      </c>
      <c r="O117" s="1043"/>
      <c r="P117" s="1043" t="str">
        <f t="shared" si="15"/>
        <v>01:10.44</v>
      </c>
      <c r="Q117" s="1043" t="str">
        <f t="shared" si="16"/>
        <v>011044</v>
      </c>
      <c r="R117" s="1167" t="str">
        <f t="shared" si="17"/>
        <v>F,,Orla,MODT,000100,011044,11,F</v>
      </c>
      <c r="S117" s="1050"/>
      <c r="T117" s="1051"/>
      <c r="U117" s="1051"/>
      <c r="V117" s="1037"/>
    </row>
    <row r="118" spans="1:22" ht="12.75" customHeight="1" x14ac:dyDescent="0.2">
      <c r="A118" s="1037"/>
      <c r="B118" s="1045" t="s">
        <v>94</v>
      </c>
      <c r="C118" s="1045" t="str">
        <f>'Team 6'!J56</f>
        <v xml:space="preserve">,Lucy </v>
      </c>
      <c r="D118" s="1045" t="str">
        <f>'Gala Setup'!Q$9</f>
        <v>MODT</v>
      </c>
      <c r="E118" s="1046" t="str">
        <f>'Team 6'!L56</f>
        <v>000100</v>
      </c>
      <c r="F118" s="1047">
        <f>'print 10 lane'!X$88</f>
        <v>8.715277777777776E-4</v>
      </c>
      <c r="G118" s="1045">
        <f>'Team 1'!$D$56</f>
        <v>11</v>
      </c>
      <c r="H118" s="1045" t="s">
        <v>94</v>
      </c>
      <c r="I118" s="1045" t="str">
        <f t="shared" si="9"/>
        <v xml:space="preserve">F,,Lucy </v>
      </c>
      <c r="J118" s="1048" t="str">
        <f t="shared" si="10"/>
        <v>F,,Lucy ,MODT</v>
      </c>
      <c r="K118" s="1045" t="str">
        <f t="shared" si="11"/>
        <v>F,,Lucy ,MODT,000100</v>
      </c>
      <c r="L118" s="1038" t="str">
        <f t="shared" si="12"/>
        <v>F,,Lucy ,MODT,000100,011530</v>
      </c>
      <c r="M118" s="1045" t="str">
        <f t="shared" si="13"/>
        <v>F,,Lucy ,MODT,000100,011530,11</v>
      </c>
      <c r="N118" s="1049" t="str">
        <f t="shared" si="14"/>
        <v>F,,Lucy ,MODT,000100,011530,11,F</v>
      </c>
      <c r="O118" s="1043"/>
      <c r="P118" s="1043" t="str">
        <f t="shared" si="15"/>
        <v>01:15.30</v>
      </c>
      <c r="Q118" s="1043" t="str">
        <f t="shared" si="16"/>
        <v>011530</v>
      </c>
      <c r="R118" s="1167" t="str">
        <f t="shared" si="17"/>
        <v>F,,Lucy ,MODT,000100,011530,11,F</v>
      </c>
      <c r="S118" s="1050"/>
      <c r="T118" s="1051"/>
      <c r="U118" s="1051"/>
      <c r="V118" s="1037"/>
    </row>
    <row r="119" spans="1:22" ht="12.75" customHeight="1" x14ac:dyDescent="0.2">
      <c r="A119" s="1037"/>
      <c r="B119" s="1038" t="s">
        <v>94</v>
      </c>
      <c r="C119" s="1038" t="str">
        <f>'Team 7'!J56</f>
        <v>,</v>
      </c>
      <c r="D119" s="1041">
        <f>'Gala Setup'!Q$10</f>
        <v>0</v>
      </c>
      <c r="E119" s="1039" t="str">
        <f>'Team 7'!L56</f>
        <v>000100</v>
      </c>
      <c r="F119" s="1047">
        <f>'print 10 lane'!AA$88</f>
        <v>0</v>
      </c>
      <c r="G119" s="1038">
        <f>'Team 1'!$D$56</f>
        <v>11</v>
      </c>
      <c r="H119" s="1038" t="s">
        <v>94</v>
      </c>
      <c r="I119" s="1038" t="str">
        <f t="shared" si="9"/>
        <v>F,,</v>
      </c>
      <c r="J119" s="1041" t="str">
        <f t="shared" si="10"/>
        <v>F,,,0</v>
      </c>
      <c r="K119" s="1038" t="str">
        <f t="shared" si="11"/>
        <v>F,,,0,000100</v>
      </c>
      <c r="L119" s="1038" t="str">
        <f t="shared" si="12"/>
        <v>F,,,0,000100,000000</v>
      </c>
      <c r="M119" s="1038" t="str">
        <f t="shared" si="13"/>
        <v>F,,,0,000100,000000,11</v>
      </c>
      <c r="N119" s="1042" t="str">
        <f t="shared" si="14"/>
        <v>F,,,0,000100,000000,11,F</v>
      </c>
      <c r="O119" s="1043"/>
      <c r="P119" s="1043" t="str">
        <f t="shared" si="15"/>
        <v>00:00.00</v>
      </c>
      <c r="Q119" s="1043" t="str">
        <f t="shared" si="16"/>
        <v>000000</v>
      </c>
      <c r="R119" s="1167" t="str">
        <f t="shared" si="17"/>
        <v/>
      </c>
      <c r="S119" s="1050"/>
      <c r="T119" s="1051"/>
      <c r="U119" s="1051"/>
      <c r="V119" s="1037"/>
    </row>
    <row r="120" spans="1:22" ht="12.75" customHeight="1" x14ac:dyDescent="0.2">
      <c r="A120" s="1037"/>
      <c r="B120" s="1038" t="s">
        <v>94</v>
      </c>
      <c r="C120" s="1038" t="str">
        <f>'Team 7'!J50</f>
        <v>,</v>
      </c>
      <c r="D120" s="1041">
        <f>'Gala Setup'!Q$10</f>
        <v>0</v>
      </c>
      <c r="E120" s="1039" t="str">
        <f>'Team 7'!L50</f>
        <v>000100</v>
      </c>
      <c r="F120" s="1047">
        <f>'print 10 lane'!AA$70</f>
        <v>0</v>
      </c>
      <c r="G120" s="1038">
        <f>'Team 1'!$D$50</f>
        <v>11</v>
      </c>
      <c r="H120" s="1038" t="s">
        <v>94</v>
      </c>
      <c r="I120" s="1038" t="str">
        <f t="shared" si="9"/>
        <v>F,,</v>
      </c>
      <c r="J120" s="1041" t="str">
        <f t="shared" si="10"/>
        <v>F,,,0</v>
      </c>
      <c r="K120" s="1038" t="str">
        <f t="shared" si="11"/>
        <v>F,,,0,000100</v>
      </c>
      <c r="L120" s="1038" t="str">
        <f t="shared" si="12"/>
        <v>F,,,0,000100,000000</v>
      </c>
      <c r="M120" s="1038" t="str">
        <f t="shared" si="13"/>
        <v>F,,,0,000100,000000,11</v>
      </c>
      <c r="N120" s="1042" t="str">
        <f t="shared" si="14"/>
        <v>F,,,0,000100,000000,11,F</v>
      </c>
      <c r="O120" s="1043"/>
      <c r="P120" s="1043" t="str">
        <f t="shared" si="15"/>
        <v>00:00.00</v>
      </c>
      <c r="Q120" s="1043" t="str">
        <f t="shared" si="16"/>
        <v>000000</v>
      </c>
      <c r="R120" s="1167" t="str">
        <f t="shared" si="17"/>
        <v/>
      </c>
      <c r="S120" s="1050"/>
      <c r="T120" s="1051"/>
      <c r="U120" s="1051"/>
      <c r="V120" s="1037"/>
    </row>
    <row r="121" spans="1:22" ht="12.75" customHeight="1" x14ac:dyDescent="0.2">
      <c r="A121" s="1037"/>
      <c r="B121" s="1038" t="s">
        <v>94</v>
      </c>
      <c r="C121" s="1038" t="str">
        <f>'Team 7'!J44</f>
        <v>,</v>
      </c>
      <c r="D121" s="1041">
        <f>'Gala Setup'!Q$10</f>
        <v>0</v>
      </c>
      <c r="E121" s="1039" t="str">
        <f>'Team 7'!L44</f>
        <v>000100</v>
      </c>
      <c r="F121" s="1047">
        <f>'print 10 lane'!AA$52</f>
        <v>0</v>
      </c>
      <c r="G121" s="1038">
        <f>'Team 1'!$D$44</f>
        <v>11</v>
      </c>
      <c r="H121" s="1038" t="s">
        <v>94</v>
      </c>
      <c r="I121" s="1038" t="str">
        <f t="shared" si="9"/>
        <v>F,,</v>
      </c>
      <c r="J121" s="1041" t="str">
        <f t="shared" si="10"/>
        <v>F,,,0</v>
      </c>
      <c r="K121" s="1038" t="str">
        <f t="shared" si="11"/>
        <v>F,,,0,000100</v>
      </c>
      <c r="L121" s="1038" t="str">
        <f t="shared" si="12"/>
        <v>F,,,0,000100,000000</v>
      </c>
      <c r="M121" s="1038" t="str">
        <f t="shared" si="13"/>
        <v>F,,,0,000100,000000,11</v>
      </c>
      <c r="N121" s="1042" t="str">
        <f t="shared" si="14"/>
        <v>F,,,0,000100,000000,11,F</v>
      </c>
      <c r="O121" s="1043"/>
      <c r="P121" s="1043" t="str">
        <f t="shared" si="15"/>
        <v>00:00.00</v>
      </c>
      <c r="Q121" s="1043" t="str">
        <f t="shared" si="16"/>
        <v>000000</v>
      </c>
      <c r="R121" s="1167" t="str">
        <f t="shared" si="17"/>
        <v/>
      </c>
      <c r="S121" s="1050"/>
      <c r="T121" s="1051"/>
      <c r="U121" s="1051"/>
      <c r="V121" s="1037"/>
    </row>
    <row r="122" spans="1:22" ht="12.75" customHeight="1" x14ac:dyDescent="0.2">
      <c r="A122" s="1037"/>
      <c r="B122" s="1045" t="s">
        <v>94</v>
      </c>
      <c r="C122" s="1045" t="str">
        <f>'Team 8'!J56</f>
        <v>,</v>
      </c>
      <c r="D122" s="1045">
        <f>'Gala Setup'!Q$11</f>
        <v>0</v>
      </c>
      <c r="E122" s="1046" t="str">
        <f>'Team 8'!L56</f>
        <v>000100</v>
      </c>
      <c r="F122" s="1047">
        <f>'print 10 lane'!AD$88</f>
        <v>0</v>
      </c>
      <c r="G122" s="1045">
        <f>'Team 1'!$D$56</f>
        <v>11</v>
      </c>
      <c r="H122" s="1045" t="s">
        <v>94</v>
      </c>
      <c r="I122" s="1045" t="str">
        <f t="shared" si="9"/>
        <v>F,,</v>
      </c>
      <c r="J122" s="1048" t="str">
        <f t="shared" si="10"/>
        <v>F,,,0</v>
      </c>
      <c r="K122" s="1045" t="str">
        <f t="shared" si="11"/>
        <v>F,,,0,000100</v>
      </c>
      <c r="L122" s="1038" t="str">
        <f t="shared" si="12"/>
        <v>F,,,0,000100,000000</v>
      </c>
      <c r="M122" s="1045" t="str">
        <f t="shared" si="13"/>
        <v>F,,,0,000100,000000,11</v>
      </c>
      <c r="N122" s="1049" t="str">
        <f t="shared" si="14"/>
        <v>F,,,0,000100,000000,11,F</v>
      </c>
      <c r="O122" s="1043"/>
      <c r="P122" s="1043" t="str">
        <f t="shared" si="15"/>
        <v>00:00.00</v>
      </c>
      <c r="Q122" s="1043" t="str">
        <f t="shared" si="16"/>
        <v>000000</v>
      </c>
      <c r="R122" s="1167" t="str">
        <f t="shared" si="17"/>
        <v/>
      </c>
      <c r="S122" s="1050"/>
      <c r="T122" s="1051"/>
      <c r="U122" s="1051"/>
      <c r="V122" s="1037"/>
    </row>
    <row r="123" spans="1:22" ht="12.75" customHeight="1" x14ac:dyDescent="0.2">
      <c r="A123" s="1037"/>
      <c r="B123" s="1045" t="s">
        <v>94</v>
      </c>
      <c r="C123" s="1045" t="str">
        <f>'Team 8'!J50</f>
        <v>,</v>
      </c>
      <c r="D123" s="1045">
        <f>'Gala Setup'!Q$11</f>
        <v>0</v>
      </c>
      <c r="E123" s="1046" t="str">
        <f>'Team 8'!L50</f>
        <v>000100</v>
      </c>
      <c r="F123" s="1047">
        <f>'print 10 lane'!AD$70</f>
        <v>0</v>
      </c>
      <c r="G123" s="1045">
        <f>'Team 1'!$D$50</f>
        <v>11</v>
      </c>
      <c r="H123" s="1045" t="s">
        <v>94</v>
      </c>
      <c r="I123" s="1045" t="str">
        <f t="shared" si="9"/>
        <v>F,,</v>
      </c>
      <c r="J123" s="1048" t="str">
        <f t="shared" si="10"/>
        <v>F,,,0</v>
      </c>
      <c r="K123" s="1045" t="str">
        <f t="shared" si="11"/>
        <v>F,,,0,000100</v>
      </c>
      <c r="L123" s="1038" t="str">
        <f t="shared" si="12"/>
        <v>F,,,0,000100,000000</v>
      </c>
      <c r="M123" s="1045" t="str">
        <f t="shared" si="13"/>
        <v>F,,,0,000100,000000,11</v>
      </c>
      <c r="N123" s="1049" t="str">
        <f t="shared" si="14"/>
        <v>F,,,0,000100,000000,11,F</v>
      </c>
      <c r="O123" s="1043"/>
      <c r="P123" s="1043" t="str">
        <f t="shared" si="15"/>
        <v>00:00.00</v>
      </c>
      <c r="Q123" s="1043" t="str">
        <f t="shared" si="16"/>
        <v>000000</v>
      </c>
      <c r="R123" s="1167" t="str">
        <f t="shared" si="17"/>
        <v/>
      </c>
      <c r="S123" s="1050"/>
      <c r="T123" s="1051"/>
      <c r="U123" s="1051"/>
      <c r="V123" s="1037"/>
    </row>
    <row r="124" spans="1:22" ht="12.75" customHeight="1" x14ac:dyDescent="0.2">
      <c r="A124" s="1037"/>
      <c r="B124" s="1045" t="s">
        <v>94</v>
      </c>
      <c r="C124" s="1045" t="str">
        <f>'Team 8'!J44</f>
        <v>,</v>
      </c>
      <c r="D124" s="1045">
        <f>'Gala Setup'!Q$11</f>
        <v>0</v>
      </c>
      <c r="E124" s="1046" t="str">
        <f>'Team 8'!L44</f>
        <v>000100</v>
      </c>
      <c r="F124" s="1047">
        <f>'print 10 lane'!AD$52</f>
        <v>0</v>
      </c>
      <c r="G124" s="1045">
        <f>'Team 1'!$D$44</f>
        <v>11</v>
      </c>
      <c r="H124" s="1045" t="s">
        <v>94</v>
      </c>
      <c r="I124" s="1045" t="str">
        <f t="shared" si="9"/>
        <v>F,,</v>
      </c>
      <c r="J124" s="1048" t="str">
        <f t="shared" si="10"/>
        <v>F,,,0</v>
      </c>
      <c r="K124" s="1045" t="str">
        <f t="shared" si="11"/>
        <v>F,,,0,000100</v>
      </c>
      <c r="L124" s="1038" t="str">
        <f t="shared" si="12"/>
        <v>F,,,0,000100,000000</v>
      </c>
      <c r="M124" s="1045" t="str">
        <f t="shared" si="13"/>
        <v>F,,,0,000100,000000,11</v>
      </c>
      <c r="N124" s="1049" t="str">
        <f t="shared" si="14"/>
        <v>F,,,0,000100,000000,11,F</v>
      </c>
      <c r="O124" s="1043"/>
      <c r="P124" s="1043" t="str">
        <f t="shared" si="15"/>
        <v>00:00.00</v>
      </c>
      <c r="Q124" s="1043" t="str">
        <f t="shared" si="16"/>
        <v>000000</v>
      </c>
      <c r="R124" s="1167" t="str">
        <f t="shared" si="17"/>
        <v/>
      </c>
      <c r="S124" s="1050"/>
      <c r="T124" s="1051"/>
      <c r="U124" s="1051"/>
      <c r="V124" s="1037"/>
    </row>
    <row r="125" spans="1:22" ht="12.75" customHeight="1" x14ac:dyDescent="0.2">
      <c r="A125" s="1037"/>
      <c r="B125" s="1038" t="s">
        <v>94</v>
      </c>
      <c r="C125" s="1038" t="str">
        <f>'Team 9'!J50</f>
        <v>,</v>
      </c>
      <c r="D125" s="1038">
        <f>'Gala Setup'!Q$12</f>
        <v>0</v>
      </c>
      <c r="E125" s="1039" t="str">
        <f>'Team 9'!L50</f>
        <v>000100</v>
      </c>
      <c r="F125" s="1047">
        <f>'print 10 lane'!AG$70</f>
        <v>0</v>
      </c>
      <c r="G125" s="1038">
        <f>'Team 1'!$D$50</f>
        <v>11</v>
      </c>
      <c r="H125" s="1038" t="s">
        <v>94</v>
      </c>
      <c r="I125" s="1038" t="str">
        <f t="shared" si="9"/>
        <v>F,,</v>
      </c>
      <c r="J125" s="1041" t="str">
        <f t="shared" si="10"/>
        <v>F,,,0</v>
      </c>
      <c r="K125" s="1038" t="str">
        <f t="shared" si="11"/>
        <v>F,,,0,000100</v>
      </c>
      <c r="L125" s="1038" t="str">
        <f t="shared" si="12"/>
        <v>F,,,0,000100,000000</v>
      </c>
      <c r="M125" s="1038" t="str">
        <f t="shared" si="13"/>
        <v>F,,,0,000100,000000,11</v>
      </c>
      <c r="N125" s="1042" t="str">
        <f t="shared" si="14"/>
        <v>F,,,0,000100,000000,11,F</v>
      </c>
      <c r="O125" s="1043"/>
      <c r="P125" s="1043" t="str">
        <f t="shared" si="15"/>
        <v>00:00.00</v>
      </c>
      <c r="Q125" s="1043" t="str">
        <f t="shared" si="16"/>
        <v>000000</v>
      </c>
      <c r="R125" s="1167" t="str">
        <f t="shared" si="17"/>
        <v/>
      </c>
      <c r="S125" s="1050"/>
      <c r="T125" s="1051"/>
      <c r="U125" s="1051"/>
      <c r="V125" s="1037"/>
    </row>
    <row r="126" spans="1:22" ht="12.75" customHeight="1" x14ac:dyDescent="0.2">
      <c r="A126" s="1037"/>
      <c r="B126" s="1038" t="s">
        <v>94</v>
      </c>
      <c r="C126" s="1038" t="str">
        <f>'Team 9'!J56</f>
        <v>,</v>
      </c>
      <c r="D126" s="1038">
        <f>'Gala Setup'!Q$12</f>
        <v>0</v>
      </c>
      <c r="E126" s="1039" t="str">
        <f>'Team 9'!L56</f>
        <v>000100</v>
      </c>
      <c r="F126" s="1047">
        <f>'print 10 lane'!AG$88</f>
        <v>0</v>
      </c>
      <c r="G126" s="1038">
        <f>'Team 1'!$D$56</f>
        <v>11</v>
      </c>
      <c r="H126" s="1038" t="s">
        <v>94</v>
      </c>
      <c r="I126" s="1038" t="str">
        <f t="shared" si="9"/>
        <v>F,,</v>
      </c>
      <c r="J126" s="1041" t="str">
        <f t="shared" si="10"/>
        <v>F,,,0</v>
      </c>
      <c r="K126" s="1038" t="str">
        <f t="shared" si="11"/>
        <v>F,,,0,000100</v>
      </c>
      <c r="L126" s="1038" t="str">
        <f t="shared" si="12"/>
        <v>F,,,0,000100,000000</v>
      </c>
      <c r="M126" s="1038" t="str">
        <f t="shared" si="13"/>
        <v>F,,,0,000100,000000,11</v>
      </c>
      <c r="N126" s="1042" t="str">
        <f t="shared" si="14"/>
        <v>F,,,0,000100,000000,11,F</v>
      </c>
      <c r="O126" s="1043"/>
      <c r="P126" s="1043" t="str">
        <f t="shared" si="15"/>
        <v>00:00.00</v>
      </c>
      <c r="Q126" s="1043" t="str">
        <f t="shared" si="16"/>
        <v>000000</v>
      </c>
      <c r="R126" s="1167" t="str">
        <f t="shared" si="17"/>
        <v/>
      </c>
      <c r="S126" s="1050"/>
      <c r="T126" s="1051"/>
      <c r="U126" s="1051"/>
      <c r="V126" s="1037"/>
    </row>
    <row r="127" spans="1:22" ht="12.75" customHeight="1" x14ac:dyDescent="0.2">
      <c r="A127" s="1037"/>
      <c r="B127" s="1038" t="s">
        <v>94</v>
      </c>
      <c r="C127" s="1038" t="str">
        <f>'Team 9'!J44</f>
        <v>,</v>
      </c>
      <c r="D127" s="1038">
        <f>'Gala Setup'!Q$12</f>
        <v>0</v>
      </c>
      <c r="E127" s="1039" t="str">
        <f>'Team 9'!L44</f>
        <v>000100</v>
      </c>
      <c r="F127" s="1047">
        <f>'print 10 lane'!AG$52</f>
        <v>0</v>
      </c>
      <c r="G127" s="1038">
        <f>'Team 1'!$D$44</f>
        <v>11</v>
      </c>
      <c r="H127" s="1038" t="s">
        <v>94</v>
      </c>
      <c r="I127" s="1038" t="str">
        <f t="shared" si="9"/>
        <v>F,,</v>
      </c>
      <c r="J127" s="1041" t="str">
        <f t="shared" si="10"/>
        <v>F,,,0</v>
      </c>
      <c r="K127" s="1038" t="str">
        <f t="shared" si="11"/>
        <v>F,,,0,000100</v>
      </c>
      <c r="L127" s="1038" t="str">
        <f t="shared" si="12"/>
        <v>F,,,0,000100,000000</v>
      </c>
      <c r="M127" s="1038" t="str">
        <f t="shared" si="13"/>
        <v>F,,,0,000100,000000,11</v>
      </c>
      <c r="N127" s="1042" t="str">
        <f t="shared" si="14"/>
        <v>F,,,0,000100,000000,11,F</v>
      </c>
      <c r="O127" s="1043"/>
      <c r="P127" s="1043" t="str">
        <f t="shared" si="15"/>
        <v>00:00.00</v>
      </c>
      <c r="Q127" s="1043" t="str">
        <f t="shared" si="16"/>
        <v>000000</v>
      </c>
      <c r="R127" s="1167" t="str">
        <f t="shared" si="17"/>
        <v/>
      </c>
      <c r="S127" s="1050"/>
      <c r="T127" s="1051"/>
      <c r="U127" s="1051"/>
      <c r="V127" s="1037"/>
    </row>
    <row r="128" spans="1:22" ht="12.75" customHeight="1" x14ac:dyDescent="0.2">
      <c r="A128" s="1037"/>
      <c r="B128" s="1045" t="s">
        <v>94</v>
      </c>
      <c r="C128" s="1045" t="str">
        <f>'Team 10'!J56</f>
        <v>,</v>
      </c>
      <c r="D128" s="1045">
        <f>'Gala Setup'!Q$13</f>
        <v>0</v>
      </c>
      <c r="E128" s="1046" t="str">
        <f>'Team 10'!L56</f>
        <v>000100</v>
      </c>
      <c r="F128" s="1047">
        <f>'print 10 lane'!AJ$88</f>
        <v>0</v>
      </c>
      <c r="G128" s="1045">
        <f>'Team 1'!$D$56</f>
        <v>11</v>
      </c>
      <c r="H128" s="1045" t="s">
        <v>94</v>
      </c>
      <c r="I128" s="1045" t="str">
        <f t="shared" si="9"/>
        <v>F,,</v>
      </c>
      <c r="J128" s="1048" t="str">
        <f t="shared" si="10"/>
        <v>F,,,0</v>
      </c>
      <c r="K128" s="1045" t="str">
        <f t="shared" si="11"/>
        <v>F,,,0,000100</v>
      </c>
      <c r="L128" s="1038" t="str">
        <f t="shared" si="12"/>
        <v>F,,,0,000100,000000</v>
      </c>
      <c r="M128" s="1045" t="str">
        <f t="shared" si="13"/>
        <v>F,,,0,000100,000000,11</v>
      </c>
      <c r="N128" s="1049" t="str">
        <f t="shared" si="14"/>
        <v>F,,,0,000100,000000,11,F</v>
      </c>
      <c r="O128" s="1043"/>
      <c r="P128" s="1043" t="str">
        <f t="shared" si="15"/>
        <v>00:00.00</v>
      </c>
      <c r="Q128" s="1043" t="str">
        <f t="shared" si="16"/>
        <v>000000</v>
      </c>
      <c r="R128" s="1167" t="str">
        <f t="shared" si="17"/>
        <v/>
      </c>
      <c r="S128" s="1050"/>
      <c r="T128" s="1051"/>
      <c r="U128" s="1051"/>
      <c r="V128" s="1037"/>
    </row>
    <row r="129" spans="1:22" ht="12.75" customHeight="1" x14ac:dyDescent="0.2">
      <c r="A129" s="1037"/>
      <c r="B129" s="1045" t="s">
        <v>94</v>
      </c>
      <c r="C129" s="1045" t="str">
        <f>'Team 10'!J50</f>
        <v>,</v>
      </c>
      <c r="D129" s="1045">
        <f>'Gala Setup'!Q$13</f>
        <v>0</v>
      </c>
      <c r="E129" s="1046" t="str">
        <f>'Team 10'!L50</f>
        <v>000100</v>
      </c>
      <c r="F129" s="1047">
        <f>'print 10 lane'!AJ$70</f>
        <v>0</v>
      </c>
      <c r="G129" s="1045">
        <f>'Team 1'!$D$50</f>
        <v>11</v>
      </c>
      <c r="H129" s="1045" t="s">
        <v>94</v>
      </c>
      <c r="I129" s="1045" t="str">
        <f t="shared" ref="I129:I192" si="18">CONCATENATE(B129,",",C129)</f>
        <v>F,,</v>
      </c>
      <c r="J129" s="1048" t="str">
        <f t="shared" ref="J129:J192" si="19">CONCATENATE(I129,",",D129)</f>
        <v>F,,,0</v>
      </c>
      <c r="K129" s="1045" t="str">
        <f t="shared" ref="K129:K192" si="20">CONCATENATE(J129,",",E129)</f>
        <v>F,,,0,000100</v>
      </c>
      <c r="L129" s="1038" t="str">
        <f t="shared" ref="L129:L192" si="21">CONCATENATE(K129,",",Q129)</f>
        <v>F,,,0,000100,000000</v>
      </c>
      <c r="M129" s="1045" t="str">
        <f t="shared" ref="M129:M192" si="22">CONCATENATE(L129,",",G129)</f>
        <v>F,,,0,000100,000000,11</v>
      </c>
      <c r="N129" s="1049" t="str">
        <f t="shared" ref="N129:N192" si="23">CONCATENATE(M129,",",H129)</f>
        <v>F,,,0,000100,000000,11,F</v>
      </c>
      <c r="O129" s="1043"/>
      <c r="P129" s="1043" t="str">
        <f t="shared" ref="P129:P192" si="24">TEXT(F129,"mm:ss.00")</f>
        <v>00:00.00</v>
      </c>
      <c r="Q129" s="1043" t="str">
        <f t="shared" ref="Q129:Q192" si="25">LEFT(P129,2)&amp;MID(P129,4,2)&amp;RIGHT(P129,2)</f>
        <v>000000</v>
      </c>
      <c r="R129" s="1167" t="str">
        <f t="shared" ref="R129:R192" si="26">IF(F129=0,"",N129)</f>
        <v/>
      </c>
      <c r="S129" s="1050"/>
      <c r="T129" s="1051"/>
      <c r="U129" s="1051"/>
      <c r="V129" s="1037"/>
    </row>
    <row r="130" spans="1:22" ht="12.75" customHeight="1" x14ac:dyDescent="0.2">
      <c r="A130" s="1037"/>
      <c r="B130" s="1045" t="s">
        <v>94</v>
      </c>
      <c r="C130" s="1045" t="str">
        <f>'Team 10'!J44</f>
        <v>,</v>
      </c>
      <c r="D130" s="1045">
        <f>'Gala Setup'!Q$13</f>
        <v>0</v>
      </c>
      <c r="E130" s="1046" t="str">
        <f>'Team 10'!L44</f>
        <v>000100</v>
      </c>
      <c r="F130" s="1047">
        <f>'print 10 lane'!AJ$52</f>
        <v>0</v>
      </c>
      <c r="G130" s="1045">
        <f>'Team 1'!$D$44</f>
        <v>11</v>
      </c>
      <c r="H130" s="1045" t="s">
        <v>94</v>
      </c>
      <c r="I130" s="1045" t="str">
        <f t="shared" si="18"/>
        <v>F,,</v>
      </c>
      <c r="J130" s="1048" t="str">
        <f t="shared" si="19"/>
        <v>F,,,0</v>
      </c>
      <c r="K130" s="1045" t="str">
        <f t="shared" si="20"/>
        <v>F,,,0,000100</v>
      </c>
      <c r="L130" s="1038" t="str">
        <f t="shared" si="21"/>
        <v>F,,,0,000100,000000</v>
      </c>
      <c r="M130" s="1045" t="str">
        <f t="shared" si="22"/>
        <v>F,,,0,000100,000000,11</v>
      </c>
      <c r="N130" s="1049" t="str">
        <f t="shared" si="23"/>
        <v>F,,,0,000100,000000,11,F</v>
      </c>
      <c r="O130" s="1043"/>
      <c r="P130" s="1043" t="str">
        <f t="shared" si="24"/>
        <v>00:00.00</v>
      </c>
      <c r="Q130" s="1043" t="str">
        <f t="shared" si="25"/>
        <v>000000</v>
      </c>
      <c r="R130" s="1167" t="str">
        <f t="shared" si="26"/>
        <v/>
      </c>
      <c r="S130" s="1050"/>
      <c r="T130" s="1051"/>
      <c r="U130" s="1051"/>
      <c r="V130" s="1037"/>
    </row>
    <row r="131" spans="1:22" ht="12.75" customHeight="1" x14ac:dyDescent="0.2">
      <c r="A131" s="1037"/>
      <c r="B131" s="1045" t="s">
        <v>95</v>
      </c>
      <c r="C131" s="1045" t="str">
        <f>'Team 10'!J45</f>
        <v>,</v>
      </c>
      <c r="D131" s="1045">
        <f>'Gala Setup'!Q$13</f>
        <v>0</v>
      </c>
      <c r="E131" s="1046" t="str">
        <f>'Team 10'!L45</f>
        <v>000100</v>
      </c>
      <c r="F131" s="1047">
        <f>'print 10 lane'!AJ$55</f>
        <v>0</v>
      </c>
      <c r="G131" s="1045">
        <f>'Team 1'!$D$45</f>
        <v>11</v>
      </c>
      <c r="H131" s="1045" t="s">
        <v>94</v>
      </c>
      <c r="I131" s="1045" t="str">
        <f t="shared" si="18"/>
        <v>M,,</v>
      </c>
      <c r="J131" s="1048" t="str">
        <f t="shared" si="19"/>
        <v>M,,,0</v>
      </c>
      <c r="K131" s="1045" t="str">
        <f t="shared" si="20"/>
        <v>M,,,0,000100</v>
      </c>
      <c r="L131" s="1038" t="str">
        <f t="shared" si="21"/>
        <v>M,,,0,000100,000000</v>
      </c>
      <c r="M131" s="1045" t="str">
        <f t="shared" si="22"/>
        <v>M,,,0,000100,000000,11</v>
      </c>
      <c r="N131" s="1049" t="str">
        <f t="shared" si="23"/>
        <v>M,,,0,000100,000000,11,F</v>
      </c>
      <c r="O131" s="1043"/>
      <c r="P131" s="1043" t="str">
        <f t="shared" si="24"/>
        <v>00:00.00</v>
      </c>
      <c r="Q131" s="1043" t="str">
        <f t="shared" si="25"/>
        <v>000000</v>
      </c>
      <c r="R131" s="1167" t="str">
        <f t="shared" si="26"/>
        <v/>
      </c>
      <c r="S131" s="1050"/>
      <c r="T131" s="1051"/>
      <c r="U131" s="1051"/>
      <c r="V131" s="1037"/>
    </row>
    <row r="132" spans="1:22" ht="12.75" customHeight="1" x14ac:dyDescent="0.2">
      <c r="A132" s="1037"/>
      <c r="B132" s="1045" t="s">
        <v>95</v>
      </c>
      <c r="C132" s="1045" t="str">
        <f>'Team 10'!J51</f>
        <v>,</v>
      </c>
      <c r="D132" s="1045">
        <f>'Gala Setup'!Q$13</f>
        <v>0</v>
      </c>
      <c r="E132" s="1046" t="str">
        <f>'Team 10'!L51</f>
        <v>000100</v>
      </c>
      <c r="F132" s="1047">
        <f>'print 10 lane'!AJ$73</f>
        <v>0</v>
      </c>
      <c r="G132" s="1045">
        <f>'Team 1'!$D$51</f>
        <v>11</v>
      </c>
      <c r="H132" s="1045" t="s">
        <v>94</v>
      </c>
      <c r="I132" s="1045" t="str">
        <f t="shared" si="18"/>
        <v>M,,</v>
      </c>
      <c r="J132" s="1048" t="str">
        <f t="shared" si="19"/>
        <v>M,,,0</v>
      </c>
      <c r="K132" s="1045" t="str">
        <f t="shared" si="20"/>
        <v>M,,,0,000100</v>
      </c>
      <c r="L132" s="1038" t="str">
        <f t="shared" si="21"/>
        <v>M,,,0,000100,000000</v>
      </c>
      <c r="M132" s="1045" t="str">
        <f t="shared" si="22"/>
        <v>M,,,0,000100,000000,11</v>
      </c>
      <c r="N132" s="1049" t="str">
        <f t="shared" si="23"/>
        <v>M,,,0,000100,000000,11,F</v>
      </c>
      <c r="O132" s="1043"/>
      <c r="P132" s="1043" t="str">
        <f t="shared" si="24"/>
        <v>00:00.00</v>
      </c>
      <c r="Q132" s="1043" t="str">
        <f t="shared" si="25"/>
        <v>000000</v>
      </c>
      <c r="R132" s="1167" t="str">
        <f t="shared" si="26"/>
        <v/>
      </c>
      <c r="S132" s="1050"/>
      <c r="T132" s="1051"/>
      <c r="U132" s="1051"/>
      <c r="V132" s="1037"/>
    </row>
    <row r="133" spans="1:22" ht="12.75" customHeight="1" x14ac:dyDescent="0.2">
      <c r="A133" s="1037"/>
      <c r="B133" s="1045" t="s">
        <v>95</v>
      </c>
      <c r="C133" s="1045" t="str">
        <f>'Team 10'!J57</f>
        <v>,</v>
      </c>
      <c r="D133" s="1045">
        <f>'Gala Setup'!Q$13</f>
        <v>0</v>
      </c>
      <c r="E133" s="1046" t="str">
        <f>'Team 10'!L57</f>
        <v>000100</v>
      </c>
      <c r="F133" s="1047">
        <f>'print 10 lane'!AJ$91</f>
        <v>0</v>
      </c>
      <c r="G133" s="1045">
        <f>'Team 1'!$D$57</f>
        <v>11</v>
      </c>
      <c r="H133" s="1045" t="s">
        <v>94</v>
      </c>
      <c r="I133" s="1045" t="str">
        <f t="shared" si="18"/>
        <v>M,,</v>
      </c>
      <c r="J133" s="1048" t="str">
        <f t="shared" si="19"/>
        <v>M,,,0</v>
      </c>
      <c r="K133" s="1045" t="str">
        <f t="shared" si="20"/>
        <v>M,,,0,000100</v>
      </c>
      <c r="L133" s="1038" t="str">
        <f t="shared" si="21"/>
        <v>M,,,0,000100,000000</v>
      </c>
      <c r="M133" s="1045" t="str">
        <f t="shared" si="22"/>
        <v>M,,,0,000100,000000,11</v>
      </c>
      <c r="N133" s="1049" t="str">
        <f t="shared" si="23"/>
        <v>M,,,0,000100,000000,11,F</v>
      </c>
      <c r="O133" s="1043"/>
      <c r="P133" s="1043" t="str">
        <f t="shared" si="24"/>
        <v>00:00.00</v>
      </c>
      <c r="Q133" s="1043" t="str">
        <f t="shared" si="25"/>
        <v>000000</v>
      </c>
      <c r="R133" s="1167" t="str">
        <f t="shared" si="26"/>
        <v/>
      </c>
      <c r="S133" s="1050"/>
      <c r="T133" s="1051"/>
      <c r="U133" s="1051"/>
      <c r="V133" s="1037"/>
    </row>
    <row r="134" spans="1:22" ht="12.75" customHeight="1" x14ac:dyDescent="0.2">
      <c r="A134" s="1037"/>
      <c r="B134" s="1038" t="s">
        <v>95</v>
      </c>
      <c r="C134" s="1038" t="str">
        <f>'Team 9'!J45</f>
        <v>,</v>
      </c>
      <c r="D134" s="1038">
        <f>'Gala Setup'!Q$12</f>
        <v>0</v>
      </c>
      <c r="E134" s="1039" t="str">
        <f>'Team 9'!L45</f>
        <v>000100</v>
      </c>
      <c r="F134" s="1047">
        <f>'print 10 lane'!AG$55</f>
        <v>0</v>
      </c>
      <c r="G134" s="1038">
        <f>'Team 1'!$D$45</f>
        <v>11</v>
      </c>
      <c r="H134" s="1038" t="s">
        <v>94</v>
      </c>
      <c r="I134" s="1038" t="str">
        <f t="shared" si="18"/>
        <v>M,,</v>
      </c>
      <c r="J134" s="1041" t="str">
        <f t="shared" si="19"/>
        <v>M,,,0</v>
      </c>
      <c r="K134" s="1038" t="str">
        <f t="shared" si="20"/>
        <v>M,,,0,000100</v>
      </c>
      <c r="L134" s="1038" t="str">
        <f t="shared" si="21"/>
        <v>M,,,0,000100,000000</v>
      </c>
      <c r="M134" s="1038" t="str">
        <f t="shared" si="22"/>
        <v>M,,,0,000100,000000,11</v>
      </c>
      <c r="N134" s="1042" t="str">
        <f t="shared" si="23"/>
        <v>M,,,0,000100,000000,11,F</v>
      </c>
      <c r="O134" s="1043"/>
      <c r="P134" s="1043" t="str">
        <f t="shared" si="24"/>
        <v>00:00.00</v>
      </c>
      <c r="Q134" s="1043" t="str">
        <f t="shared" si="25"/>
        <v>000000</v>
      </c>
      <c r="R134" s="1167" t="str">
        <f t="shared" si="26"/>
        <v/>
      </c>
      <c r="S134" s="1050"/>
      <c r="T134" s="1051"/>
      <c r="U134" s="1051"/>
      <c r="V134" s="1037"/>
    </row>
    <row r="135" spans="1:22" ht="12.75" customHeight="1" x14ac:dyDescent="0.2">
      <c r="A135" s="1037"/>
      <c r="B135" s="1038" t="s">
        <v>95</v>
      </c>
      <c r="C135" s="1038" t="str">
        <f>'Team 9'!J51</f>
        <v>,</v>
      </c>
      <c r="D135" s="1038">
        <f>'Gala Setup'!Q$12</f>
        <v>0</v>
      </c>
      <c r="E135" s="1039" t="str">
        <f>'Team 9'!L51</f>
        <v>000100</v>
      </c>
      <c r="F135" s="1047">
        <f>'print 10 lane'!AG$73</f>
        <v>0</v>
      </c>
      <c r="G135" s="1038">
        <f>'Team 1'!$D$51</f>
        <v>11</v>
      </c>
      <c r="H135" s="1038" t="s">
        <v>94</v>
      </c>
      <c r="I135" s="1038" t="str">
        <f t="shared" si="18"/>
        <v>M,,</v>
      </c>
      <c r="J135" s="1041" t="str">
        <f t="shared" si="19"/>
        <v>M,,,0</v>
      </c>
      <c r="K135" s="1038" t="str">
        <f t="shared" si="20"/>
        <v>M,,,0,000100</v>
      </c>
      <c r="L135" s="1038" t="str">
        <f t="shared" si="21"/>
        <v>M,,,0,000100,000000</v>
      </c>
      <c r="M135" s="1038" t="str">
        <f t="shared" si="22"/>
        <v>M,,,0,000100,000000,11</v>
      </c>
      <c r="N135" s="1042" t="str">
        <f t="shared" si="23"/>
        <v>M,,,0,000100,000000,11,F</v>
      </c>
      <c r="O135" s="1043"/>
      <c r="P135" s="1043" t="str">
        <f t="shared" si="24"/>
        <v>00:00.00</v>
      </c>
      <c r="Q135" s="1043" t="str">
        <f t="shared" si="25"/>
        <v>000000</v>
      </c>
      <c r="R135" s="1167" t="str">
        <f t="shared" si="26"/>
        <v/>
      </c>
      <c r="S135" s="1050"/>
      <c r="T135" s="1051"/>
      <c r="U135" s="1051"/>
      <c r="V135" s="1037"/>
    </row>
    <row r="136" spans="1:22" ht="12.75" customHeight="1" x14ac:dyDescent="0.2">
      <c r="A136" s="1037"/>
      <c r="B136" s="1038" t="s">
        <v>95</v>
      </c>
      <c r="C136" s="1038" t="str">
        <f>'Team 9'!J57</f>
        <v>,</v>
      </c>
      <c r="D136" s="1038">
        <f>'Gala Setup'!Q$12</f>
        <v>0</v>
      </c>
      <c r="E136" s="1039" t="str">
        <f>'Team 9'!L57</f>
        <v>000100</v>
      </c>
      <c r="F136" s="1047">
        <f>'print 10 lane'!AG$91</f>
        <v>0</v>
      </c>
      <c r="G136" s="1038">
        <f>'Team 1'!$D$57</f>
        <v>11</v>
      </c>
      <c r="H136" s="1038" t="s">
        <v>94</v>
      </c>
      <c r="I136" s="1038" t="str">
        <f t="shared" si="18"/>
        <v>M,,</v>
      </c>
      <c r="J136" s="1041" t="str">
        <f t="shared" si="19"/>
        <v>M,,,0</v>
      </c>
      <c r="K136" s="1038" t="str">
        <f t="shared" si="20"/>
        <v>M,,,0,000100</v>
      </c>
      <c r="L136" s="1038" t="str">
        <f t="shared" si="21"/>
        <v>M,,,0,000100,000000</v>
      </c>
      <c r="M136" s="1038" t="str">
        <f t="shared" si="22"/>
        <v>M,,,0,000100,000000,11</v>
      </c>
      <c r="N136" s="1042" t="str">
        <f t="shared" si="23"/>
        <v>M,,,0,000100,000000,11,F</v>
      </c>
      <c r="O136" s="1043"/>
      <c r="P136" s="1043" t="str">
        <f t="shared" si="24"/>
        <v>00:00.00</v>
      </c>
      <c r="Q136" s="1043" t="str">
        <f t="shared" si="25"/>
        <v>000000</v>
      </c>
      <c r="R136" s="1167" t="str">
        <f t="shared" si="26"/>
        <v/>
      </c>
      <c r="S136" s="1050"/>
      <c r="T136" s="1051"/>
      <c r="U136" s="1051"/>
      <c r="V136" s="1037"/>
    </row>
    <row r="137" spans="1:22" ht="12.75" customHeight="1" x14ac:dyDescent="0.2">
      <c r="A137" s="1037"/>
      <c r="B137" s="1045" t="s">
        <v>95</v>
      </c>
      <c r="C137" s="1045" t="str">
        <f>'Team 8'!J45</f>
        <v>,</v>
      </c>
      <c r="D137" s="1045">
        <f>'Gala Setup'!Q$11</f>
        <v>0</v>
      </c>
      <c r="E137" s="1046" t="str">
        <f>'Team 8'!L45</f>
        <v>000100</v>
      </c>
      <c r="F137" s="1047">
        <f>'print 10 lane'!AD$55</f>
        <v>0</v>
      </c>
      <c r="G137" s="1045">
        <f>'Team 1'!$D$45</f>
        <v>11</v>
      </c>
      <c r="H137" s="1045" t="s">
        <v>94</v>
      </c>
      <c r="I137" s="1045" t="str">
        <f t="shared" si="18"/>
        <v>M,,</v>
      </c>
      <c r="J137" s="1048" t="str">
        <f t="shared" si="19"/>
        <v>M,,,0</v>
      </c>
      <c r="K137" s="1045" t="str">
        <f t="shared" si="20"/>
        <v>M,,,0,000100</v>
      </c>
      <c r="L137" s="1038" t="str">
        <f t="shared" si="21"/>
        <v>M,,,0,000100,000000</v>
      </c>
      <c r="M137" s="1045" t="str">
        <f t="shared" si="22"/>
        <v>M,,,0,000100,000000,11</v>
      </c>
      <c r="N137" s="1049" t="str">
        <f t="shared" si="23"/>
        <v>M,,,0,000100,000000,11,F</v>
      </c>
      <c r="O137" s="1043"/>
      <c r="P137" s="1043" t="str">
        <f t="shared" si="24"/>
        <v>00:00.00</v>
      </c>
      <c r="Q137" s="1043" t="str">
        <f t="shared" si="25"/>
        <v>000000</v>
      </c>
      <c r="R137" s="1167" t="str">
        <f t="shared" si="26"/>
        <v/>
      </c>
      <c r="S137" s="1050"/>
      <c r="T137" s="1051"/>
      <c r="U137" s="1051"/>
      <c r="V137" s="1037"/>
    </row>
    <row r="138" spans="1:22" ht="12.75" customHeight="1" x14ac:dyDescent="0.2">
      <c r="A138" s="1037"/>
      <c r="B138" s="1045" t="s">
        <v>95</v>
      </c>
      <c r="C138" s="1045" t="str">
        <f>'Team 8'!J51</f>
        <v>,</v>
      </c>
      <c r="D138" s="1045">
        <f>'Gala Setup'!Q$11</f>
        <v>0</v>
      </c>
      <c r="E138" s="1046" t="str">
        <f>'Team 8'!L51</f>
        <v>000100</v>
      </c>
      <c r="F138" s="1047">
        <f>'print 10 lane'!AD$73</f>
        <v>0</v>
      </c>
      <c r="G138" s="1045">
        <f>'Team 1'!$D$51</f>
        <v>11</v>
      </c>
      <c r="H138" s="1045" t="s">
        <v>94</v>
      </c>
      <c r="I138" s="1045" t="str">
        <f t="shared" si="18"/>
        <v>M,,</v>
      </c>
      <c r="J138" s="1048" t="str">
        <f t="shared" si="19"/>
        <v>M,,,0</v>
      </c>
      <c r="K138" s="1045" t="str">
        <f t="shared" si="20"/>
        <v>M,,,0,000100</v>
      </c>
      <c r="L138" s="1038" t="str">
        <f t="shared" si="21"/>
        <v>M,,,0,000100,000000</v>
      </c>
      <c r="M138" s="1045" t="str">
        <f t="shared" si="22"/>
        <v>M,,,0,000100,000000,11</v>
      </c>
      <c r="N138" s="1049" t="str">
        <f t="shared" si="23"/>
        <v>M,,,0,000100,000000,11,F</v>
      </c>
      <c r="O138" s="1043"/>
      <c r="P138" s="1043" t="str">
        <f t="shared" si="24"/>
        <v>00:00.00</v>
      </c>
      <c r="Q138" s="1043" t="str">
        <f t="shared" si="25"/>
        <v>000000</v>
      </c>
      <c r="R138" s="1167" t="str">
        <f t="shared" si="26"/>
        <v/>
      </c>
      <c r="S138" s="1050"/>
      <c r="T138" s="1051"/>
      <c r="U138" s="1051"/>
      <c r="V138" s="1037"/>
    </row>
    <row r="139" spans="1:22" ht="12.75" customHeight="1" x14ac:dyDescent="0.2">
      <c r="A139" s="1037"/>
      <c r="B139" s="1045" t="s">
        <v>95</v>
      </c>
      <c r="C139" s="1045" t="str">
        <f>'Team 8'!J57</f>
        <v>,</v>
      </c>
      <c r="D139" s="1045">
        <f>'Gala Setup'!Q$11</f>
        <v>0</v>
      </c>
      <c r="E139" s="1046" t="str">
        <f>'Team 8'!L57</f>
        <v>000100</v>
      </c>
      <c r="F139" s="1047">
        <f>'print 10 lane'!AD$91</f>
        <v>0</v>
      </c>
      <c r="G139" s="1045">
        <f>'Team 1'!$D$57</f>
        <v>11</v>
      </c>
      <c r="H139" s="1045" t="s">
        <v>94</v>
      </c>
      <c r="I139" s="1045" t="str">
        <f t="shared" si="18"/>
        <v>M,,</v>
      </c>
      <c r="J139" s="1048" t="str">
        <f t="shared" si="19"/>
        <v>M,,,0</v>
      </c>
      <c r="K139" s="1045" t="str">
        <f t="shared" si="20"/>
        <v>M,,,0,000100</v>
      </c>
      <c r="L139" s="1038" t="str">
        <f t="shared" si="21"/>
        <v>M,,,0,000100,000000</v>
      </c>
      <c r="M139" s="1045" t="str">
        <f t="shared" si="22"/>
        <v>M,,,0,000100,000000,11</v>
      </c>
      <c r="N139" s="1049" t="str">
        <f t="shared" si="23"/>
        <v>M,,,0,000100,000000,11,F</v>
      </c>
      <c r="O139" s="1043"/>
      <c r="P139" s="1043" t="str">
        <f t="shared" si="24"/>
        <v>00:00.00</v>
      </c>
      <c r="Q139" s="1043" t="str">
        <f t="shared" si="25"/>
        <v>000000</v>
      </c>
      <c r="R139" s="1167" t="str">
        <f t="shared" si="26"/>
        <v/>
      </c>
      <c r="S139" s="1050"/>
      <c r="T139" s="1051"/>
      <c r="U139" s="1051"/>
      <c r="V139" s="1037"/>
    </row>
    <row r="140" spans="1:22" ht="12.75" customHeight="1" x14ac:dyDescent="0.2">
      <c r="A140" s="1037"/>
      <c r="B140" s="1038" t="s">
        <v>95</v>
      </c>
      <c r="C140" s="1038" t="str">
        <f>'Team 7'!J45</f>
        <v>,</v>
      </c>
      <c r="D140" s="1041">
        <f>'Gala Setup'!Q$10</f>
        <v>0</v>
      </c>
      <c r="E140" s="1039" t="str">
        <f>'Team 7'!L45</f>
        <v>000100</v>
      </c>
      <c r="F140" s="1047">
        <f>'print 10 lane'!AA$55</f>
        <v>0</v>
      </c>
      <c r="G140" s="1038">
        <f>'Team 1'!$D$45</f>
        <v>11</v>
      </c>
      <c r="H140" s="1038" t="s">
        <v>94</v>
      </c>
      <c r="I140" s="1038" t="str">
        <f t="shared" si="18"/>
        <v>M,,</v>
      </c>
      <c r="J140" s="1041" t="str">
        <f t="shared" si="19"/>
        <v>M,,,0</v>
      </c>
      <c r="K140" s="1038" t="str">
        <f t="shared" si="20"/>
        <v>M,,,0,000100</v>
      </c>
      <c r="L140" s="1038" t="str">
        <f t="shared" si="21"/>
        <v>M,,,0,000100,000000</v>
      </c>
      <c r="M140" s="1038" t="str">
        <f t="shared" si="22"/>
        <v>M,,,0,000100,000000,11</v>
      </c>
      <c r="N140" s="1042" t="str">
        <f t="shared" si="23"/>
        <v>M,,,0,000100,000000,11,F</v>
      </c>
      <c r="O140" s="1043"/>
      <c r="P140" s="1043" t="str">
        <f t="shared" si="24"/>
        <v>00:00.00</v>
      </c>
      <c r="Q140" s="1043" t="str">
        <f t="shared" si="25"/>
        <v>000000</v>
      </c>
      <c r="R140" s="1167" t="str">
        <f t="shared" si="26"/>
        <v/>
      </c>
      <c r="S140" s="1050"/>
      <c r="T140" s="1051"/>
      <c r="U140" s="1051"/>
      <c r="V140" s="1037"/>
    </row>
    <row r="141" spans="1:22" ht="12.75" customHeight="1" x14ac:dyDescent="0.2">
      <c r="A141" s="1037"/>
      <c r="B141" s="1038" t="s">
        <v>95</v>
      </c>
      <c r="C141" s="1038" t="str">
        <f>'Team 7'!J51</f>
        <v>,</v>
      </c>
      <c r="D141" s="1041">
        <f>'Gala Setup'!Q$10</f>
        <v>0</v>
      </c>
      <c r="E141" s="1039" t="str">
        <f>'Team 7'!L51</f>
        <v>000100</v>
      </c>
      <c r="F141" s="1047">
        <f>'print 10 lane'!AA$73</f>
        <v>0</v>
      </c>
      <c r="G141" s="1038">
        <f>'Team 1'!$D$51</f>
        <v>11</v>
      </c>
      <c r="H141" s="1038" t="s">
        <v>94</v>
      </c>
      <c r="I141" s="1038" t="str">
        <f t="shared" si="18"/>
        <v>M,,</v>
      </c>
      <c r="J141" s="1041" t="str">
        <f t="shared" si="19"/>
        <v>M,,,0</v>
      </c>
      <c r="K141" s="1038" t="str">
        <f t="shared" si="20"/>
        <v>M,,,0,000100</v>
      </c>
      <c r="L141" s="1038" t="str">
        <f t="shared" si="21"/>
        <v>M,,,0,000100,000000</v>
      </c>
      <c r="M141" s="1038" t="str">
        <f t="shared" si="22"/>
        <v>M,,,0,000100,000000,11</v>
      </c>
      <c r="N141" s="1042" t="str">
        <f t="shared" si="23"/>
        <v>M,,,0,000100,000000,11,F</v>
      </c>
      <c r="O141" s="1043"/>
      <c r="P141" s="1043" t="str">
        <f t="shared" si="24"/>
        <v>00:00.00</v>
      </c>
      <c r="Q141" s="1043" t="str">
        <f t="shared" si="25"/>
        <v>000000</v>
      </c>
      <c r="R141" s="1167" t="str">
        <f t="shared" si="26"/>
        <v/>
      </c>
      <c r="S141" s="1050"/>
      <c r="T141" s="1051"/>
      <c r="U141" s="1051"/>
      <c r="V141" s="1037"/>
    </row>
    <row r="142" spans="1:22" ht="12.75" customHeight="1" x14ac:dyDescent="0.2">
      <c r="A142" s="1037"/>
      <c r="B142" s="1038" t="s">
        <v>95</v>
      </c>
      <c r="C142" s="1038" t="str">
        <f>'Team 7'!J57</f>
        <v>,</v>
      </c>
      <c r="D142" s="1041">
        <f>'Gala Setup'!Q$10</f>
        <v>0</v>
      </c>
      <c r="E142" s="1039" t="str">
        <f>'Team 7'!L57</f>
        <v>000100</v>
      </c>
      <c r="F142" s="1047">
        <f>'print 10 lane'!AA$91</f>
        <v>0</v>
      </c>
      <c r="G142" s="1038">
        <f>'Team 1'!$D$57</f>
        <v>11</v>
      </c>
      <c r="H142" s="1038" t="s">
        <v>94</v>
      </c>
      <c r="I142" s="1038" t="str">
        <f t="shared" si="18"/>
        <v>M,,</v>
      </c>
      <c r="J142" s="1041" t="str">
        <f t="shared" si="19"/>
        <v>M,,,0</v>
      </c>
      <c r="K142" s="1038" t="str">
        <f t="shared" si="20"/>
        <v>M,,,0,000100</v>
      </c>
      <c r="L142" s="1038" t="str">
        <f t="shared" si="21"/>
        <v>M,,,0,000100,000000</v>
      </c>
      <c r="M142" s="1038" t="str">
        <f t="shared" si="22"/>
        <v>M,,,0,000100,000000,11</v>
      </c>
      <c r="N142" s="1042" t="str">
        <f t="shared" si="23"/>
        <v>M,,,0,000100,000000,11,F</v>
      </c>
      <c r="O142" s="1043"/>
      <c r="P142" s="1043" t="str">
        <f t="shared" si="24"/>
        <v>00:00.00</v>
      </c>
      <c r="Q142" s="1043" t="str">
        <f t="shared" si="25"/>
        <v>000000</v>
      </c>
      <c r="R142" s="1167" t="str">
        <f t="shared" si="26"/>
        <v/>
      </c>
      <c r="S142" s="1050"/>
      <c r="T142" s="1051"/>
      <c r="U142" s="1051"/>
      <c r="V142" s="1037"/>
    </row>
    <row r="143" spans="1:22" ht="12.75" customHeight="1" x14ac:dyDescent="0.2">
      <c r="A143" s="1037"/>
      <c r="B143" s="1045" t="s">
        <v>95</v>
      </c>
      <c r="C143" s="1045" t="str">
        <f>'Team 6'!J57</f>
        <v>,Henry</v>
      </c>
      <c r="D143" s="1045" t="str">
        <f>'Gala Setup'!Q$9</f>
        <v>MODT</v>
      </c>
      <c r="E143" s="1046" t="str">
        <f>'Team 6'!L57</f>
        <v>000100</v>
      </c>
      <c r="F143" s="1047">
        <f>'print 10 lane'!X$91</f>
        <v>8.348379629629629E-4</v>
      </c>
      <c r="G143" s="1045">
        <f>'Team 1'!$D$57</f>
        <v>11</v>
      </c>
      <c r="H143" s="1045" t="s">
        <v>94</v>
      </c>
      <c r="I143" s="1045" t="str">
        <f t="shared" si="18"/>
        <v>M,,Henry</v>
      </c>
      <c r="J143" s="1048" t="str">
        <f t="shared" si="19"/>
        <v>M,,Henry,MODT</v>
      </c>
      <c r="K143" s="1045" t="str">
        <f t="shared" si="20"/>
        <v>M,,Henry,MODT,000100</v>
      </c>
      <c r="L143" s="1038" t="str">
        <f t="shared" si="21"/>
        <v>M,,Henry,MODT,000100,011213</v>
      </c>
      <c r="M143" s="1045" t="str">
        <f t="shared" si="22"/>
        <v>M,,Henry,MODT,000100,011213,11</v>
      </c>
      <c r="N143" s="1049" t="str">
        <f t="shared" si="23"/>
        <v>M,,Henry,MODT,000100,011213,11,F</v>
      </c>
      <c r="O143" s="1043"/>
      <c r="P143" s="1043" t="str">
        <f t="shared" si="24"/>
        <v>01:12.13</v>
      </c>
      <c r="Q143" s="1043" t="str">
        <f t="shared" si="25"/>
        <v>011213</v>
      </c>
      <c r="R143" s="1167" t="str">
        <f t="shared" si="26"/>
        <v>M,,Henry,MODT,000100,011213,11,F</v>
      </c>
      <c r="S143" s="1050"/>
      <c r="T143" s="1051"/>
      <c r="U143" s="1051"/>
      <c r="V143" s="1037"/>
    </row>
    <row r="144" spans="1:22" ht="12.75" customHeight="1" x14ac:dyDescent="0.2">
      <c r="A144" s="1037"/>
      <c r="B144" s="1045" t="s">
        <v>95</v>
      </c>
      <c r="C144" s="1045" t="str">
        <f>'Team 6'!J45</f>
        <v>,Max</v>
      </c>
      <c r="D144" s="1045" t="str">
        <f>'Gala Setup'!Q$9</f>
        <v>MODT</v>
      </c>
      <c r="E144" s="1046" t="str">
        <f>'Team 6'!L45</f>
        <v>000100</v>
      </c>
      <c r="F144" s="1047">
        <f>'print 10 lane'!X$55</f>
        <v>7.3217592592592594E-4</v>
      </c>
      <c r="G144" s="1045">
        <f>'Team 1'!$D$45</f>
        <v>11</v>
      </c>
      <c r="H144" s="1045" t="s">
        <v>94</v>
      </c>
      <c r="I144" s="1045" t="str">
        <f t="shared" si="18"/>
        <v>M,,Max</v>
      </c>
      <c r="J144" s="1048" t="str">
        <f t="shared" si="19"/>
        <v>M,,Max,MODT</v>
      </c>
      <c r="K144" s="1045" t="str">
        <f t="shared" si="20"/>
        <v>M,,Max,MODT,000100</v>
      </c>
      <c r="L144" s="1038" t="str">
        <f t="shared" si="21"/>
        <v>M,,Max,MODT,000100,010326</v>
      </c>
      <c r="M144" s="1045" t="str">
        <f t="shared" si="22"/>
        <v>M,,Max,MODT,000100,010326,11</v>
      </c>
      <c r="N144" s="1049" t="str">
        <f t="shared" si="23"/>
        <v>M,,Max,MODT,000100,010326,11,F</v>
      </c>
      <c r="O144" s="1043"/>
      <c r="P144" s="1043" t="str">
        <f t="shared" si="24"/>
        <v>01:03.26</v>
      </c>
      <c r="Q144" s="1043" t="str">
        <f t="shared" si="25"/>
        <v>010326</v>
      </c>
      <c r="R144" s="1167" t="str">
        <f t="shared" si="26"/>
        <v>M,,Max,MODT,000100,010326,11,F</v>
      </c>
      <c r="S144" s="1050"/>
      <c r="T144" s="1051"/>
      <c r="U144" s="1051"/>
      <c r="V144" s="1037"/>
    </row>
    <row r="145" spans="1:22" ht="12.75" customHeight="1" x14ac:dyDescent="0.2">
      <c r="A145" s="1037"/>
      <c r="B145" s="1045" t="s">
        <v>95</v>
      </c>
      <c r="C145" s="1045" t="str">
        <f>'Team 6'!J51</f>
        <v>,Thomas</v>
      </c>
      <c r="D145" s="1045" t="str">
        <f>'Gala Setup'!Q$9</f>
        <v>MODT</v>
      </c>
      <c r="E145" s="1046" t="str">
        <f>'Team 6'!L51</f>
        <v>000100</v>
      </c>
      <c r="F145" s="1047">
        <f>'print 10 lane'!X$73</f>
        <v>7.8807870370370371E-4</v>
      </c>
      <c r="G145" s="1045">
        <f>'Team 1'!$D$51</f>
        <v>11</v>
      </c>
      <c r="H145" s="1045" t="s">
        <v>94</v>
      </c>
      <c r="I145" s="1045" t="str">
        <f t="shared" si="18"/>
        <v>M,,Thomas</v>
      </c>
      <c r="J145" s="1048" t="str">
        <f t="shared" si="19"/>
        <v>M,,Thomas,MODT</v>
      </c>
      <c r="K145" s="1045" t="str">
        <f t="shared" si="20"/>
        <v>M,,Thomas,MODT,000100</v>
      </c>
      <c r="L145" s="1038" t="str">
        <f t="shared" si="21"/>
        <v>M,,Thomas,MODT,000100,010809</v>
      </c>
      <c r="M145" s="1045" t="str">
        <f t="shared" si="22"/>
        <v>M,,Thomas,MODT,000100,010809,11</v>
      </c>
      <c r="N145" s="1049" t="str">
        <f t="shared" si="23"/>
        <v>M,,Thomas,MODT,000100,010809,11,F</v>
      </c>
      <c r="O145" s="1043"/>
      <c r="P145" s="1043" t="str">
        <f t="shared" si="24"/>
        <v>01:08.09</v>
      </c>
      <c r="Q145" s="1043" t="str">
        <f t="shared" si="25"/>
        <v>010809</v>
      </c>
      <c r="R145" s="1167" t="str">
        <f t="shared" si="26"/>
        <v>M,,Thomas,MODT,000100,010809,11,F</v>
      </c>
      <c r="S145" s="1050"/>
      <c r="T145" s="1051"/>
      <c r="U145" s="1051"/>
      <c r="V145" s="1037"/>
    </row>
    <row r="146" spans="1:22" ht="12.75" customHeight="1" x14ac:dyDescent="0.2">
      <c r="A146" s="1037"/>
      <c r="B146" s="1038" t="s">
        <v>95</v>
      </c>
      <c r="C146" s="1038" t="str">
        <f>'Team 1'!J57</f>
        <v>,Menuka</v>
      </c>
      <c r="D146" s="1038" t="str">
        <f>'Gala Setup'!Q$4</f>
        <v>NOST</v>
      </c>
      <c r="E146" s="1039" t="str">
        <f>'Team 1'!L57</f>
        <v>000100</v>
      </c>
      <c r="F146" s="1047">
        <f>'print 10 lane'!I$91</f>
        <v>9.156250000000001E-4</v>
      </c>
      <c r="G146" s="1038">
        <f>'Team 1'!$D$57</f>
        <v>11</v>
      </c>
      <c r="H146" s="1038" t="s">
        <v>94</v>
      </c>
      <c r="I146" s="1038" t="str">
        <f t="shared" si="18"/>
        <v>M,,Menuka</v>
      </c>
      <c r="J146" s="1041" t="str">
        <f t="shared" si="19"/>
        <v>M,,Menuka,NOST</v>
      </c>
      <c r="K146" s="1038" t="str">
        <f t="shared" si="20"/>
        <v>M,,Menuka,NOST,000100</v>
      </c>
      <c r="L146" s="1038" t="str">
        <f t="shared" si="21"/>
        <v>M,,Menuka,NOST,000100,011911</v>
      </c>
      <c r="M146" s="1038" t="str">
        <f t="shared" si="22"/>
        <v>M,,Menuka,NOST,000100,011911,11</v>
      </c>
      <c r="N146" s="1042" t="str">
        <f t="shared" si="23"/>
        <v>M,,Menuka,NOST,000100,011911,11,F</v>
      </c>
      <c r="O146" s="1043"/>
      <c r="P146" s="1043" t="str">
        <f t="shared" si="24"/>
        <v>01:19.11</v>
      </c>
      <c r="Q146" s="1043" t="str">
        <f t="shared" si="25"/>
        <v>011911</v>
      </c>
      <c r="R146" s="1167" t="str">
        <f t="shared" si="26"/>
        <v>M,,Menuka,NOST,000100,011911,11,F</v>
      </c>
      <c r="S146" s="1050"/>
      <c r="T146" s="1051"/>
      <c r="U146" s="1051"/>
      <c r="V146" s="1037"/>
    </row>
    <row r="147" spans="1:22" ht="12.75" customHeight="1" x14ac:dyDescent="0.2">
      <c r="A147" s="1037"/>
      <c r="B147" s="1038" t="s">
        <v>95</v>
      </c>
      <c r="C147" s="1038" t="str">
        <f>'Team 1'!J51</f>
        <v>,Ben</v>
      </c>
      <c r="D147" s="1038" t="str">
        <f>'Gala Setup'!Q$4</f>
        <v>NOST</v>
      </c>
      <c r="E147" s="1039" t="str">
        <f>'Team 1'!L51</f>
        <v>000100</v>
      </c>
      <c r="F147" s="1047">
        <f>'print 10 lane'!I$73</f>
        <v>7.8414351851851854E-4</v>
      </c>
      <c r="G147" s="1038">
        <f>'Team 1'!$D$51</f>
        <v>11</v>
      </c>
      <c r="H147" s="1038" t="s">
        <v>94</v>
      </c>
      <c r="I147" s="1038" t="str">
        <f t="shared" si="18"/>
        <v>M,,Ben</v>
      </c>
      <c r="J147" s="1041" t="str">
        <f t="shared" si="19"/>
        <v>M,,Ben,NOST</v>
      </c>
      <c r="K147" s="1038" t="str">
        <f t="shared" si="20"/>
        <v>M,,Ben,NOST,000100</v>
      </c>
      <c r="L147" s="1038" t="str">
        <f t="shared" si="21"/>
        <v>M,,Ben,NOST,000100,010775</v>
      </c>
      <c r="M147" s="1038" t="str">
        <f t="shared" si="22"/>
        <v>M,,Ben,NOST,000100,010775,11</v>
      </c>
      <c r="N147" s="1042" t="str">
        <f t="shared" si="23"/>
        <v>M,,Ben,NOST,000100,010775,11,F</v>
      </c>
      <c r="O147" s="1043"/>
      <c r="P147" s="1043" t="str">
        <f t="shared" si="24"/>
        <v>01:07.75</v>
      </c>
      <c r="Q147" s="1043" t="str">
        <f t="shared" si="25"/>
        <v>010775</v>
      </c>
      <c r="R147" s="1167" t="str">
        <f t="shared" si="26"/>
        <v>M,,Ben,NOST,000100,010775,11,F</v>
      </c>
      <c r="S147" s="1050"/>
      <c r="T147" s="1051"/>
      <c r="U147" s="1051"/>
      <c r="V147" s="1037"/>
    </row>
    <row r="148" spans="1:22" ht="12.75" customHeight="1" x14ac:dyDescent="0.2">
      <c r="A148" s="1037"/>
      <c r="B148" s="1038" t="s">
        <v>95</v>
      </c>
      <c r="C148" s="1038" t="str">
        <f>'Team 1'!J45</f>
        <v>,Harry</v>
      </c>
      <c r="D148" s="1038" t="str">
        <f>'Gala Setup'!Q$4</f>
        <v>NOST</v>
      </c>
      <c r="E148" s="1039" t="str">
        <f>'Team 1'!L45</f>
        <v>000100</v>
      </c>
      <c r="F148" s="1047">
        <f>'print 10 lane'!I$55</f>
        <v>7.5381944444444444E-4</v>
      </c>
      <c r="G148" s="1038">
        <f>'Team 1'!$D$45</f>
        <v>11</v>
      </c>
      <c r="H148" s="1038" t="s">
        <v>94</v>
      </c>
      <c r="I148" s="1038" t="str">
        <f t="shared" si="18"/>
        <v>M,,Harry</v>
      </c>
      <c r="J148" s="1041" t="str">
        <f t="shared" si="19"/>
        <v>M,,Harry,NOST</v>
      </c>
      <c r="K148" s="1038" t="str">
        <f t="shared" si="20"/>
        <v>M,,Harry,NOST,000100</v>
      </c>
      <c r="L148" s="1038" t="str">
        <f t="shared" si="21"/>
        <v>M,,Harry,NOST,000100,010513</v>
      </c>
      <c r="M148" s="1038" t="str">
        <f t="shared" si="22"/>
        <v>M,,Harry,NOST,000100,010513,11</v>
      </c>
      <c r="N148" s="1042" t="str">
        <f t="shared" si="23"/>
        <v>M,,Harry,NOST,000100,010513,11,F</v>
      </c>
      <c r="O148" s="1043"/>
      <c r="P148" s="1043" t="str">
        <f t="shared" si="24"/>
        <v>01:05.13</v>
      </c>
      <c r="Q148" s="1043" t="str">
        <f t="shared" si="25"/>
        <v>010513</v>
      </c>
      <c r="R148" s="1167" t="str">
        <f t="shared" si="26"/>
        <v>M,,Harry,NOST,000100,010513,11,F</v>
      </c>
      <c r="S148" s="1050"/>
      <c r="T148" s="1051"/>
      <c r="U148" s="1051"/>
      <c r="V148" s="1037"/>
    </row>
    <row r="149" spans="1:22" ht="12.75" customHeight="1" x14ac:dyDescent="0.2">
      <c r="A149" s="1037"/>
      <c r="B149" s="1038" t="s">
        <v>95</v>
      </c>
      <c r="C149" s="1038" t="str">
        <f>'Team 3'!J57</f>
        <v xml:space="preserve">,Josh </v>
      </c>
      <c r="D149" s="1038" t="str">
        <f>'Gala Setup'!Q$6</f>
        <v>PETT</v>
      </c>
      <c r="E149" s="1039" t="str">
        <f>'Team 3'!L57</f>
        <v>000100</v>
      </c>
      <c r="F149" s="1047">
        <f>'print 10 lane'!O$91</f>
        <v>9.4525462962962966E-4</v>
      </c>
      <c r="G149" s="1038">
        <f>'Team 1'!$D$57</f>
        <v>11</v>
      </c>
      <c r="H149" s="1038" t="s">
        <v>94</v>
      </c>
      <c r="I149" s="1038" t="str">
        <f t="shared" si="18"/>
        <v xml:space="preserve">M,,Josh </v>
      </c>
      <c r="J149" s="1041" t="str">
        <f t="shared" si="19"/>
        <v>M,,Josh ,PETT</v>
      </c>
      <c r="K149" s="1038" t="str">
        <f t="shared" si="20"/>
        <v>M,,Josh ,PETT,000100</v>
      </c>
      <c r="L149" s="1038" t="str">
        <f t="shared" si="21"/>
        <v>M,,Josh ,PETT,000100,012167</v>
      </c>
      <c r="M149" s="1038" t="str">
        <f t="shared" si="22"/>
        <v>M,,Josh ,PETT,000100,012167,11</v>
      </c>
      <c r="N149" s="1042" t="str">
        <f t="shared" si="23"/>
        <v>M,,Josh ,PETT,000100,012167,11,F</v>
      </c>
      <c r="O149" s="1043"/>
      <c r="P149" s="1043" t="str">
        <f t="shared" si="24"/>
        <v>01:21.67</v>
      </c>
      <c r="Q149" s="1043" t="str">
        <f t="shared" si="25"/>
        <v>012167</v>
      </c>
      <c r="R149" s="1167" t="str">
        <f t="shared" si="26"/>
        <v>M,,Josh ,PETT,000100,012167,11,F</v>
      </c>
      <c r="S149" s="1050"/>
      <c r="T149" s="1051"/>
      <c r="U149" s="1051"/>
      <c r="V149" s="1037"/>
    </row>
    <row r="150" spans="1:22" ht="12.75" customHeight="1" x14ac:dyDescent="0.2">
      <c r="A150" s="1037"/>
      <c r="B150" s="1038" t="s">
        <v>95</v>
      </c>
      <c r="C150" s="1038" t="str">
        <f>'Team 3'!J45</f>
        <v>,Harry</v>
      </c>
      <c r="D150" s="1038" t="str">
        <f>'Gala Setup'!Q$6</f>
        <v>PETT</v>
      </c>
      <c r="E150" s="1039" t="str">
        <f>'Team 3'!L45</f>
        <v>000100</v>
      </c>
      <c r="F150" s="1047">
        <f>'print 10 lane'!O$55</f>
        <v>6.6296296296296296E-4</v>
      </c>
      <c r="G150" s="1038">
        <f>'Team 1'!$D$45</f>
        <v>11</v>
      </c>
      <c r="H150" s="1038" t="s">
        <v>94</v>
      </c>
      <c r="I150" s="1038" t="str">
        <f t="shared" si="18"/>
        <v>M,,Harry</v>
      </c>
      <c r="J150" s="1041" t="str">
        <f t="shared" si="19"/>
        <v>M,,Harry,PETT</v>
      </c>
      <c r="K150" s="1038" t="str">
        <f t="shared" si="20"/>
        <v>M,,Harry,PETT,000100</v>
      </c>
      <c r="L150" s="1038" t="str">
        <f t="shared" si="21"/>
        <v>M,,Harry,PETT,000100,005728</v>
      </c>
      <c r="M150" s="1038" t="str">
        <f t="shared" si="22"/>
        <v>M,,Harry,PETT,000100,005728,11</v>
      </c>
      <c r="N150" s="1042" t="str">
        <f t="shared" si="23"/>
        <v>M,,Harry,PETT,000100,005728,11,F</v>
      </c>
      <c r="O150" s="1043"/>
      <c r="P150" s="1043" t="str">
        <f t="shared" si="24"/>
        <v>00:57.28</v>
      </c>
      <c r="Q150" s="1043" t="str">
        <f t="shared" si="25"/>
        <v>005728</v>
      </c>
      <c r="R150" s="1167" t="str">
        <f t="shared" si="26"/>
        <v>M,,Harry,PETT,000100,005728,11,F</v>
      </c>
      <c r="S150" s="1050"/>
      <c r="T150" s="1051"/>
      <c r="U150" s="1051"/>
      <c r="V150" s="1037"/>
    </row>
    <row r="151" spans="1:22" ht="12.75" customHeight="1" x14ac:dyDescent="0.2">
      <c r="A151" s="1037"/>
      <c r="B151" s="1038" t="s">
        <v>95</v>
      </c>
      <c r="C151" s="1038" t="str">
        <f>'Team 3'!J51</f>
        <v>,Connor</v>
      </c>
      <c r="D151" s="1038" t="str">
        <f>'Gala Setup'!Q$6</f>
        <v>PETT</v>
      </c>
      <c r="E151" s="1039" t="str">
        <f>'Team 3'!L51</f>
        <v>000100</v>
      </c>
      <c r="F151" s="1047">
        <f>'print 10 lane'!O$73</f>
        <v>7.1458333333333324E-4</v>
      </c>
      <c r="G151" s="1038">
        <f>'Team 1'!$D$51</f>
        <v>11</v>
      </c>
      <c r="H151" s="1038" t="s">
        <v>94</v>
      </c>
      <c r="I151" s="1038" t="str">
        <f t="shared" si="18"/>
        <v>M,,Connor</v>
      </c>
      <c r="J151" s="1041" t="str">
        <f t="shared" si="19"/>
        <v>M,,Connor,PETT</v>
      </c>
      <c r="K151" s="1038" t="str">
        <f t="shared" si="20"/>
        <v>M,,Connor,PETT,000100</v>
      </c>
      <c r="L151" s="1038" t="str">
        <f t="shared" si="21"/>
        <v>M,,Connor,PETT,000100,010174</v>
      </c>
      <c r="M151" s="1038" t="str">
        <f t="shared" si="22"/>
        <v>M,,Connor,PETT,000100,010174,11</v>
      </c>
      <c r="N151" s="1042" t="str">
        <f t="shared" si="23"/>
        <v>M,,Connor,PETT,000100,010174,11,F</v>
      </c>
      <c r="O151" s="1043"/>
      <c r="P151" s="1043" t="str">
        <f t="shared" si="24"/>
        <v>01:01.74</v>
      </c>
      <c r="Q151" s="1043" t="str">
        <f t="shared" si="25"/>
        <v>010174</v>
      </c>
      <c r="R151" s="1167" t="str">
        <f t="shared" si="26"/>
        <v>M,,Connor,PETT,000100,010174,11,F</v>
      </c>
      <c r="S151" s="1050"/>
      <c r="T151" s="1051"/>
      <c r="U151" s="1051"/>
      <c r="V151" s="1037"/>
    </row>
    <row r="152" spans="1:22" ht="12.75" customHeight="1" x14ac:dyDescent="0.2">
      <c r="A152" s="1037"/>
      <c r="B152" s="1045" t="s">
        <v>95</v>
      </c>
      <c r="C152" s="1045" t="str">
        <f>'Team 2'!J57</f>
        <v>,Masoud</v>
      </c>
      <c r="D152" s="1045" t="str">
        <f>'Gala Setup'!$Q$5</f>
        <v>NHNA</v>
      </c>
      <c r="E152" s="1046" t="str">
        <f>'Team 2'!L57</f>
        <v>000100</v>
      </c>
      <c r="F152" s="1047">
        <f>'print 10 lane'!L$91</f>
        <v>9.6516203703703694E-4</v>
      </c>
      <c r="G152" s="1045">
        <f>'Team 1'!$D$57</f>
        <v>11</v>
      </c>
      <c r="H152" s="1045" t="s">
        <v>94</v>
      </c>
      <c r="I152" s="1045" t="str">
        <f t="shared" si="18"/>
        <v>M,,Masoud</v>
      </c>
      <c r="J152" s="1048" t="str">
        <f t="shared" si="19"/>
        <v>M,,Masoud,NHNA</v>
      </c>
      <c r="K152" s="1045" t="str">
        <f t="shared" si="20"/>
        <v>M,,Masoud,NHNA,000100</v>
      </c>
      <c r="L152" s="1038" t="str">
        <f t="shared" si="21"/>
        <v>M,,Masoud,NHNA,000100,012339</v>
      </c>
      <c r="M152" s="1045" t="str">
        <f t="shared" si="22"/>
        <v>M,,Masoud,NHNA,000100,012339,11</v>
      </c>
      <c r="N152" s="1049" t="str">
        <f t="shared" si="23"/>
        <v>M,,Masoud,NHNA,000100,012339,11,F</v>
      </c>
      <c r="O152" s="1043"/>
      <c r="P152" s="1043" t="str">
        <f t="shared" si="24"/>
        <v>01:23.39</v>
      </c>
      <c r="Q152" s="1043" t="str">
        <f t="shared" si="25"/>
        <v>012339</v>
      </c>
      <c r="R152" s="1167" t="str">
        <f t="shared" si="26"/>
        <v>M,,Masoud,NHNA,000100,012339,11,F</v>
      </c>
      <c r="S152" s="1050"/>
      <c r="T152" s="1051"/>
      <c r="U152" s="1051"/>
      <c r="V152" s="1037"/>
    </row>
    <row r="153" spans="1:22" ht="13.15" customHeight="1" x14ac:dyDescent="0.2">
      <c r="A153" s="1037"/>
      <c r="B153" s="1045" t="s">
        <v>95</v>
      </c>
      <c r="C153" s="1045" t="str">
        <f>'Team 2'!J45</f>
        <v>,Liam</v>
      </c>
      <c r="D153" s="1045" t="str">
        <f>'Gala Setup'!$Q$5</f>
        <v>NHNA</v>
      </c>
      <c r="E153" s="1046" t="str">
        <f>'Team 2'!L45</f>
        <v>000100</v>
      </c>
      <c r="F153" s="1047">
        <f>'print 10 lane'!L$55</f>
        <v>6.9872685185185185E-4</v>
      </c>
      <c r="G153" s="1045">
        <f>'Team 1'!$D$45</f>
        <v>11</v>
      </c>
      <c r="H153" s="1045" t="s">
        <v>94</v>
      </c>
      <c r="I153" s="1045" t="str">
        <f t="shared" si="18"/>
        <v>M,,Liam</v>
      </c>
      <c r="J153" s="1048" t="str">
        <f t="shared" si="19"/>
        <v>M,,Liam,NHNA</v>
      </c>
      <c r="K153" s="1045" t="str">
        <f t="shared" si="20"/>
        <v>M,,Liam,NHNA,000100</v>
      </c>
      <c r="L153" s="1038" t="str">
        <f t="shared" si="21"/>
        <v>M,,Liam,NHNA,000100,010037</v>
      </c>
      <c r="M153" s="1045" t="str">
        <f t="shared" si="22"/>
        <v>M,,Liam,NHNA,000100,010037,11</v>
      </c>
      <c r="N153" s="1049" t="str">
        <f t="shared" si="23"/>
        <v>M,,Liam,NHNA,000100,010037,11,F</v>
      </c>
      <c r="O153" s="1043"/>
      <c r="P153" s="1043" t="str">
        <f t="shared" si="24"/>
        <v>01:00.37</v>
      </c>
      <c r="Q153" s="1043" t="str">
        <f t="shared" si="25"/>
        <v>010037</v>
      </c>
      <c r="R153" s="1167" t="str">
        <f t="shared" si="26"/>
        <v>M,,Liam,NHNA,000100,010037,11,F</v>
      </c>
      <c r="S153" s="1050"/>
      <c r="T153" s="1051"/>
      <c r="U153" s="1051"/>
      <c r="V153" s="1037"/>
    </row>
    <row r="154" spans="1:22" ht="13.15" customHeight="1" x14ac:dyDescent="0.2">
      <c r="A154" s="1037"/>
      <c r="B154" s="1045" t="s">
        <v>95</v>
      </c>
      <c r="C154" s="1045" t="str">
        <f>'Team 2'!J51</f>
        <v>,Patrick</v>
      </c>
      <c r="D154" s="1045" t="str">
        <f>'Gala Setup'!$Q$5</f>
        <v>NHNA</v>
      </c>
      <c r="E154" s="1046" t="str">
        <f>'Team 2'!L51</f>
        <v>000100</v>
      </c>
      <c r="F154" s="1047">
        <f>'print 10 lane'!L$73</f>
        <v>7.7453703703703701E-4</v>
      </c>
      <c r="G154" s="1045">
        <f>'Team 1'!$D$51</f>
        <v>11</v>
      </c>
      <c r="H154" s="1045" t="s">
        <v>94</v>
      </c>
      <c r="I154" s="1045" t="str">
        <f t="shared" si="18"/>
        <v>M,,Patrick</v>
      </c>
      <c r="J154" s="1048" t="str">
        <f t="shared" si="19"/>
        <v>M,,Patrick,NHNA</v>
      </c>
      <c r="K154" s="1045" t="str">
        <f t="shared" si="20"/>
        <v>M,,Patrick,NHNA,000100</v>
      </c>
      <c r="L154" s="1038" t="str">
        <f t="shared" si="21"/>
        <v>M,,Patrick,NHNA,000100,010692</v>
      </c>
      <c r="M154" s="1045" t="str">
        <f t="shared" si="22"/>
        <v>M,,Patrick,NHNA,000100,010692,11</v>
      </c>
      <c r="N154" s="1049" t="str">
        <f t="shared" si="23"/>
        <v>M,,Patrick,NHNA,000100,010692,11,F</v>
      </c>
      <c r="O154" s="1043"/>
      <c r="P154" s="1043" t="str">
        <f t="shared" si="24"/>
        <v>01:06.92</v>
      </c>
      <c r="Q154" s="1043" t="str">
        <f t="shared" si="25"/>
        <v>010692</v>
      </c>
      <c r="R154" s="1167" t="str">
        <f t="shared" si="26"/>
        <v>M,,Patrick,NHNA,000100,010692,11,F</v>
      </c>
      <c r="S154" s="1037"/>
      <c r="T154" s="1037"/>
      <c r="U154" s="1037"/>
      <c r="V154" s="1037"/>
    </row>
    <row r="155" spans="1:22" ht="13.15" customHeight="1" x14ac:dyDescent="0.2">
      <c r="A155" s="1037"/>
      <c r="B155" s="1045" t="s">
        <v>95</v>
      </c>
      <c r="C155" s="1045" t="str">
        <f>'Team 4'!J57</f>
        <v>,Max</v>
      </c>
      <c r="D155" s="1045" t="str">
        <f>'Gala Setup'!Q$7</f>
        <v>CMKS</v>
      </c>
      <c r="E155" s="1046" t="str">
        <f>'Team 4'!L57</f>
        <v>000100</v>
      </c>
      <c r="F155" s="1047">
        <f>'print 10 lane'!R$91</f>
        <v>7.8715277777777768E-4</v>
      </c>
      <c r="G155" s="1045">
        <f>'Team 1'!$D$57</f>
        <v>11</v>
      </c>
      <c r="H155" s="1045" t="s">
        <v>94</v>
      </c>
      <c r="I155" s="1045" t="str">
        <f t="shared" si="18"/>
        <v>M,,Max</v>
      </c>
      <c r="J155" s="1048" t="str">
        <f t="shared" si="19"/>
        <v>M,,Max,CMKS</v>
      </c>
      <c r="K155" s="1045" t="str">
        <f t="shared" si="20"/>
        <v>M,,Max,CMKS,000100</v>
      </c>
      <c r="L155" s="1038" t="str">
        <f t="shared" si="21"/>
        <v>M,,Max,CMKS,000100,010801</v>
      </c>
      <c r="M155" s="1045" t="str">
        <f t="shared" si="22"/>
        <v>M,,Max,CMKS,000100,010801,11</v>
      </c>
      <c r="N155" s="1049" t="str">
        <f t="shared" si="23"/>
        <v>M,,Max,CMKS,000100,010801,11,F</v>
      </c>
      <c r="O155" s="1043"/>
      <c r="P155" s="1043" t="str">
        <f t="shared" si="24"/>
        <v>01:08.01</v>
      </c>
      <c r="Q155" s="1043" t="str">
        <f t="shared" si="25"/>
        <v>010801</v>
      </c>
      <c r="R155" s="1167" t="str">
        <f t="shared" si="26"/>
        <v>M,,Max,CMKS,000100,010801,11,F</v>
      </c>
      <c r="S155" s="1037"/>
      <c r="T155" s="1037"/>
      <c r="U155" s="1037"/>
      <c r="V155" s="1037"/>
    </row>
    <row r="156" spans="1:22" ht="13.15" customHeight="1" x14ac:dyDescent="0.2">
      <c r="A156" s="1037"/>
      <c r="B156" s="1045" t="s">
        <v>95</v>
      </c>
      <c r="C156" s="1045" t="str">
        <f>'Team 4'!J45</f>
        <v>,Max</v>
      </c>
      <c r="D156" s="1045" t="str">
        <f>'Gala Setup'!Q$7</f>
        <v>CMKS</v>
      </c>
      <c r="E156" s="1046" t="str">
        <f>'Team 4'!L45</f>
        <v>000100</v>
      </c>
      <c r="F156" s="1047">
        <f>'print 10 lane'!R$55</f>
        <v>7.0451388888888896E-4</v>
      </c>
      <c r="G156" s="1045">
        <f>'Team 1'!$D$45</f>
        <v>11</v>
      </c>
      <c r="H156" s="1045" t="s">
        <v>94</v>
      </c>
      <c r="I156" s="1045" t="str">
        <f t="shared" si="18"/>
        <v>M,,Max</v>
      </c>
      <c r="J156" s="1048" t="str">
        <f t="shared" si="19"/>
        <v>M,,Max,CMKS</v>
      </c>
      <c r="K156" s="1045" t="str">
        <f t="shared" si="20"/>
        <v>M,,Max,CMKS,000100</v>
      </c>
      <c r="L156" s="1038" t="str">
        <f t="shared" si="21"/>
        <v>M,,Max,CMKS,000100,010087</v>
      </c>
      <c r="M156" s="1045" t="str">
        <f t="shared" si="22"/>
        <v>M,,Max,CMKS,000100,010087,11</v>
      </c>
      <c r="N156" s="1049" t="str">
        <f t="shared" si="23"/>
        <v>M,,Max,CMKS,000100,010087,11,F</v>
      </c>
      <c r="O156" s="1043"/>
      <c r="P156" s="1043" t="str">
        <f t="shared" si="24"/>
        <v>01:00.87</v>
      </c>
      <c r="Q156" s="1043" t="str">
        <f t="shared" si="25"/>
        <v>010087</v>
      </c>
      <c r="R156" s="1167" t="str">
        <f t="shared" si="26"/>
        <v>M,,Max,CMKS,000100,010087,11,F</v>
      </c>
      <c r="S156" s="1037"/>
      <c r="T156" s="1037"/>
      <c r="U156" s="1037"/>
      <c r="V156" s="1037"/>
    </row>
    <row r="157" spans="1:22" ht="13.15" customHeight="1" x14ac:dyDescent="0.2">
      <c r="A157" s="1037"/>
      <c r="B157" s="1045" t="s">
        <v>95</v>
      </c>
      <c r="C157" s="1045" t="str">
        <f>'Team 4'!J51</f>
        <v>,Tyler</v>
      </c>
      <c r="D157" s="1045" t="str">
        <f>'Gala Setup'!Q$7</f>
        <v>CMKS</v>
      </c>
      <c r="E157" s="1046" t="str">
        <f>'Team 4'!L51</f>
        <v>000100</v>
      </c>
      <c r="F157" s="1047">
        <f>'print 10 lane'!R$73</f>
        <v>7.075231481481481E-4</v>
      </c>
      <c r="G157" s="1045">
        <f>'Team 1'!$D$51</f>
        <v>11</v>
      </c>
      <c r="H157" s="1045" t="s">
        <v>94</v>
      </c>
      <c r="I157" s="1045" t="str">
        <f t="shared" si="18"/>
        <v>M,,Tyler</v>
      </c>
      <c r="J157" s="1048" t="str">
        <f t="shared" si="19"/>
        <v>M,,Tyler,CMKS</v>
      </c>
      <c r="K157" s="1045" t="str">
        <f t="shared" si="20"/>
        <v>M,,Tyler,CMKS,000100</v>
      </c>
      <c r="L157" s="1038" t="str">
        <f t="shared" si="21"/>
        <v>M,,Tyler,CMKS,000100,010113</v>
      </c>
      <c r="M157" s="1045" t="str">
        <f t="shared" si="22"/>
        <v>M,,Tyler,CMKS,000100,010113,11</v>
      </c>
      <c r="N157" s="1049" t="str">
        <f t="shared" si="23"/>
        <v>M,,Tyler,CMKS,000100,010113,11,F</v>
      </c>
      <c r="O157" s="1043"/>
      <c r="P157" s="1043" t="str">
        <f t="shared" si="24"/>
        <v>01:01.13</v>
      </c>
      <c r="Q157" s="1043" t="str">
        <f t="shared" si="25"/>
        <v>010113</v>
      </c>
      <c r="R157" s="1167" t="str">
        <f t="shared" si="26"/>
        <v>M,,Tyler,CMKS,000100,010113,11,F</v>
      </c>
      <c r="S157" s="1037"/>
      <c r="T157" s="1037"/>
      <c r="U157" s="1037"/>
      <c r="V157" s="1037"/>
    </row>
    <row r="158" spans="1:22" ht="13.15" customHeight="1" x14ac:dyDescent="0.2">
      <c r="A158" s="1037"/>
      <c r="B158" s="1038" t="s">
        <v>95</v>
      </c>
      <c r="C158" s="1038" t="str">
        <f>'Team 5'!J57</f>
        <v>,Connor</v>
      </c>
      <c r="D158" s="1038" t="str">
        <f>'Gala Setup'!Q$8</f>
        <v>LEAA</v>
      </c>
      <c r="E158" s="1039" t="str">
        <f>'Team 5'!L57</f>
        <v>000100</v>
      </c>
      <c r="F158" s="1047">
        <f>'print 10 lane'!U$91</f>
        <v>8.5393518518518511E-4</v>
      </c>
      <c r="G158" s="1038">
        <f>'Team 1'!$D$57</f>
        <v>11</v>
      </c>
      <c r="H158" s="1038" t="s">
        <v>94</v>
      </c>
      <c r="I158" s="1038" t="str">
        <f t="shared" si="18"/>
        <v>M,,Connor</v>
      </c>
      <c r="J158" s="1041" t="str">
        <f t="shared" si="19"/>
        <v>M,,Connor,LEAA</v>
      </c>
      <c r="K158" s="1038" t="str">
        <f t="shared" si="20"/>
        <v>M,,Connor,LEAA,000100</v>
      </c>
      <c r="L158" s="1038" t="str">
        <f t="shared" si="21"/>
        <v>M,,Connor,LEAA,000100,011378</v>
      </c>
      <c r="M158" s="1038" t="str">
        <f t="shared" si="22"/>
        <v>M,,Connor,LEAA,000100,011378,11</v>
      </c>
      <c r="N158" s="1042" t="str">
        <f t="shared" si="23"/>
        <v>M,,Connor,LEAA,000100,011378,11,F</v>
      </c>
      <c r="O158" s="1043"/>
      <c r="P158" s="1043" t="str">
        <f t="shared" si="24"/>
        <v>01:13.78</v>
      </c>
      <c r="Q158" s="1043" t="str">
        <f t="shared" si="25"/>
        <v>011378</v>
      </c>
      <c r="R158" s="1167" t="str">
        <f t="shared" si="26"/>
        <v>M,,Connor,LEAA,000100,011378,11,F</v>
      </c>
      <c r="S158" s="1037"/>
      <c r="T158" s="1037"/>
      <c r="U158" s="1037"/>
      <c r="V158" s="1037"/>
    </row>
    <row r="159" spans="1:22" ht="13.15" customHeight="1" x14ac:dyDescent="0.2">
      <c r="A159" s="1037"/>
      <c r="B159" s="1038" t="s">
        <v>95</v>
      </c>
      <c r="C159" s="1038" t="str">
        <f>'Team 5'!J51</f>
        <v xml:space="preserve">,Andrew </v>
      </c>
      <c r="D159" s="1038" t="str">
        <f>'Gala Setup'!Q$8</f>
        <v>LEAA</v>
      </c>
      <c r="E159" s="1039" t="str">
        <f>'Team 5'!L51</f>
        <v>000100</v>
      </c>
      <c r="F159" s="1047">
        <f>'print 10 lane'!U$73</f>
        <v>7.2152777777777764E-4</v>
      </c>
      <c r="G159" s="1038">
        <f>'Team 1'!$D$51</f>
        <v>11</v>
      </c>
      <c r="H159" s="1038" t="s">
        <v>94</v>
      </c>
      <c r="I159" s="1038" t="str">
        <f t="shared" si="18"/>
        <v xml:space="preserve">M,,Andrew </v>
      </c>
      <c r="J159" s="1041" t="str">
        <f t="shared" si="19"/>
        <v>M,,Andrew ,LEAA</v>
      </c>
      <c r="K159" s="1038" t="str">
        <f t="shared" si="20"/>
        <v>M,,Andrew ,LEAA,000100</v>
      </c>
      <c r="L159" s="1038" t="str">
        <f t="shared" si="21"/>
        <v>M,,Andrew ,LEAA,000100,010234</v>
      </c>
      <c r="M159" s="1038" t="str">
        <f t="shared" si="22"/>
        <v>M,,Andrew ,LEAA,000100,010234,11</v>
      </c>
      <c r="N159" s="1042" t="str">
        <f t="shared" si="23"/>
        <v>M,,Andrew ,LEAA,000100,010234,11,F</v>
      </c>
      <c r="O159" s="1043"/>
      <c r="P159" s="1043" t="str">
        <f t="shared" si="24"/>
        <v>01:02.34</v>
      </c>
      <c r="Q159" s="1043" t="str">
        <f t="shared" si="25"/>
        <v>010234</v>
      </c>
      <c r="R159" s="1167" t="str">
        <f t="shared" si="26"/>
        <v>M,,Andrew ,LEAA,000100,010234,11,F</v>
      </c>
      <c r="S159" s="1037"/>
      <c r="T159" s="1037"/>
      <c r="U159" s="1037"/>
      <c r="V159" s="1037"/>
    </row>
    <row r="160" spans="1:22" ht="13.15" customHeight="1" x14ac:dyDescent="0.2">
      <c r="A160" s="1037"/>
      <c r="B160" s="1038" t="s">
        <v>95</v>
      </c>
      <c r="C160" s="1038" t="str">
        <f>'Team 5'!J45</f>
        <v>,Tobias</v>
      </c>
      <c r="D160" s="1038" t="str">
        <f>'Gala Setup'!Q$8</f>
        <v>LEAA</v>
      </c>
      <c r="E160" s="1039" t="str">
        <f>'Team 5'!L45</f>
        <v>000100</v>
      </c>
      <c r="F160" s="1047">
        <f>'print 10 lane'!U$55</f>
        <v>7.8321759259259262E-4</v>
      </c>
      <c r="G160" s="1038">
        <f>'Team 1'!$D$45</f>
        <v>11</v>
      </c>
      <c r="H160" s="1038" t="s">
        <v>94</v>
      </c>
      <c r="I160" s="1038" t="str">
        <f t="shared" si="18"/>
        <v>M,,Tobias</v>
      </c>
      <c r="J160" s="1041" t="str">
        <f t="shared" si="19"/>
        <v>M,,Tobias,LEAA</v>
      </c>
      <c r="K160" s="1038" t="str">
        <f t="shared" si="20"/>
        <v>M,,Tobias,LEAA,000100</v>
      </c>
      <c r="L160" s="1038" t="str">
        <f t="shared" si="21"/>
        <v>M,,Tobias,LEAA,000100,010767</v>
      </c>
      <c r="M160" s="1038" t="str">
        <f t="shared" si="22"/>
        <v>M,,Tobias,LEAA,000100,010767,11</v>
      </c>
      <c r="N160" s="1042" t="str">
        <f t="shared" si="23"/>
        <v>M,,Tobias,LEAA,000100,010767,11,F</v>
      </c>
      <c r="O160" s="1043"/>
      <c r="P160" s="1043" t="str">
        <f t="shared" si="24"/>
        <v>01:07.67</v>
      </c>
      <c r="Q160" s="1043" t="str">
        <f t="shared" si="25"/>
        <v>010767</v>
      </c>
      <c r="R160" s="1167" t="str">
        <f t="shared" si="26"/>
        <v>M,,Tobias,LEAA,000100,010767,11,F</v>
      </c>
      <c r="S160" s="1037"/>
      <c r="T160" s="1037"/>
      <c r="U160" s="1037"/>
      <c r="V160" s="1037"/>
    </row>
    <row r="161" spans="1:22" ht="13.15" customHeight="1" x14ac:dyDescent="0.2">
      <c r="A161" s="1037"/>
      <c r="B161" s="1038" t="s">
        <v>94</v>
      </c>
      <c r="C161" s="1038" t="str">
        <f>'Team 1'!J46</f>
        <v xml:space="preserve">,Charlotte </v>
      </c>
      <c r="D161" s="1038" t="str">
        <f>'Gala Setup'!Q$4</f>
        <v>NOST</v>
      </c>
      <c r="E161" s="1039" t="str">
        <f>'Team 1'!L46</f>
        <v>000100</v>
      </c>
      <c r="F161" s="1047">
        <f>'print 10 lane'!I$58</f>
        <v>4.1550925925925918E-4</v>
      </c>
      <c r="G161" s="1038">
        <f>'Team 1'!$D$46</f>
        <v>10</v>
      </c>
      <c r="H161" s="1038" t="s">
        <v>94</v>
      </c>
      <c r="I161" s="1038" t="str">
        <f t="shared" si="18"/>
        <v xml:space="preserve">F,,Charlotte </v>
      </c>
      <c r="J161" s="1041" t="str">
        <f t="shared" si="19"/>
        <v>F,,Charlotte ,NOST</v>
      </c>
      <c r="K161" s="1038" t="str">
        <f t="shared" si="20"/>
        <v>F,,Charlotte ,NOST,000100</v>
      </c>
      <c r="L161" s="1038" t="str">
        <f t="shared" si="21"/>
        <v>F,,Charlotte ,NOST,000100,003590</v>
      </c>
      <c r="M161" s="1038" t="str">
        <f t="shared" si="22"/>
        <v>F,,Charlotte ,NOST,000100,003590,10</v>
      </c>
      <c r="N161" s="1042" t="str">
        <f t="shared" si="23"/>
        <v>F,,Charlotte ,NOST,000100,003590,10,F</v>
      </c>
      <c r="O161" s="1043"/>
      <c r="P161" s="1043" t="str">
        <f t="shared" si="24"/>
        <v>00:35.90</v>
      </c>
      <c r="Q161" s="1043" t="str">
        <f t="shared" si="25"/>
        <v>003590</v>
      </c>
      <c r="R161" s="1167" t="str">
        <f t="shared" si="26"/>
        <v>F,,Charlotte ,NOST,000100,003590,10,F</v>
      </c>
      <c r="S161" s="1037"/>
      <c r="T161" s="1037"/>
      <c r="U161" s="1037"/>
      <c r="V161" s="1037"/>
    </row>
    <row r="162" spans="1:22" ht="13.15" customHeight="1" x14ac:dyDescent="0.2">
      <c r="A162" s="1037"/>
      <c r="B162" s="1045" t="s">
        <v>94</v>
      </c>
      <c r="C162" s="1045" t="str">
        <f>'Team 2'!J46</f>
        <v xml:space="preserve">,Milly </v>
      </c>
      <c r="D162" s="1045" t="str">
        <f>'Gala Setup'!$Q$5</f>
        <v>NHNA</v>
      </c>
      <c r="E162" s="1046" t="str">
        <f>'Team 2'!L46</f>
        <v>000100</v>
      </c>
      <c r="F162" s="1047">
        <f>'print 10 lane'!L$58</f>
        <v>0</v>
      </c>
      <c r="G162" s="1045">
        <f>'Team 1'!$D$46</f>
        <v>10</v>
      </c>
      <c r="H162" s="1045" t="s">
        <v>94</v>
      </c>
      <c r="I162" s="1045" t="str">
        <f t="shared" si="18"/>
        <v xml:space="preserve">F,,Milly </v>
      </c>
      <c r="J162" s="1048" t="str">
        <f t="shared" si="19"/>
        <v>F,,Milly ,NHNA</v>
      </c>
      <c r="K162" s="1045" t="str">
        <f t="shared" si="20"/>
        <v>F,,Milly ,NHNA,000100</v>
      </c>
      <c r="L162" s="1038" t="str">
        <f t="shared" si="21"/>
        <v>F,,Milly ,NHNA,000100,000000</v>
      </c>
      <c r="M162" s="1045" t="str">
        <f t="shared" si="22"/>
        <v>F,,Milly ,NHNA,000100,000000,10</v>
      </c>
      <c r="N162" s="1049" t="str">
        <f t="shared" si="23"/>
        <v>F,,Milly ,NHNA,000100,000000,10,F</v>
      </c>
      <c r="O162" s="1043"/>
      <c r="P162" s="1043" t="str">
        <f t="shared" si="24"/>
        <v>00:00.00</v>
      </c>
      <c r="Q162" s="1043" t="str">
        <f t="shared" si="25"/>
        <v>000000</v>
      </c>
      <c r="R162" s="1167" t="str">
        <f t="shared" si="26"/>
        <v/>
      </c>
      <c r="S162" s="1037"/>
      <c r="T162" s="1037"/>
      <c r="U162" s="1037"/>
      <c r="V162" s="1037"/>
    </row>
    <row r="163" spans="1:22" ht="13.15" customHeight="1" x14ac:dyDescent="0.2">
      <c r="A163" s="1037"/>
      <c r="B163" s="1038" t="s">
        <v>94</v>
      </c>
      <c r="C163" s="1038" t="str">
        <f>'Team 3'!J46</f>
        <v>,Megan</v>
      </c>
      <c r="D163" s="1038" t="str">
        <f>'Gala Setup'!Q$6</f>
        <v>PETT</v>
      </c>
      <c r="E163" s="1039" t="str">
        <f>'Team 3'!L46</f>
        <v>000100</v>
      </c>
      <c r="F163" s="1047">
        <f>'print 10 lane'!O$58</f>
        <v>3.9085648148148156E-4</v>
      </c>
      <c r="G163" s="1038">
        <f>'Team 1'!$D$46</f>
        <v>10</v>
      </c>
      <c r="H163" s="1038" t="s">
        <v>94</v>
      </c>
      <c r="I163" s="1038" t="str">
        <f t="shared" si="18"/>
        <v>F,,Megan</v>
      </c>
      <c r="J163" s="1041" t="str">
        <f t="shared" si="19"/>
        <v>F,,Megan,PETT</v>
      </c>
      <c r="K163" s="1038" t="str">
        <f t="shared" si="20"/>
        <v>F,,Megan,PETT,000100</v>
      </c>
      <c r="L163" s="1038" t="str">
        <f t="shared" si="21"/>
        <v>F,,Megan,PETT,000100,003377</v>
      </c>
      <c r="M163" s="1038" t="str">
        <f t="shared" si="22"/>
        <v>F,,Megan,PETT,000100,003377,10</v>
      </c>
      <c r="N163" s="1042" t="str">
        <f t="shared" si="23"/>
        <v>F,,Megan,PETT,000100,003377,10,F</v>
      </c>
      <c r="O163" s="1043"/>
      <c r="P163" s="1043" t="str">
        <f t="shared" si="24"/>
        <v>00:33.77</v>
      </c>
      <c r="Q163" s="1043" t="str">
        <f t="shared" si="25"/>
        <v>003377</v>
      </c>
      <c r="R163" s="1167" t="str">
        <f t="shared" si="26"/>
        <v>F,,Megan,PETT,000100,003377,10,F</v>
      </c>
      <c r="S163" s="1037"/>
      <c r="T163" s="1037"/>
      <c r="U163" s="1037"/>
      <c r="V163" s="1037"/>
    </row>
    <row r="164" spans="1:22" ht="13.15" customHeight="1" x14ac:dyDescent="0.2">
      <c r="A164" s="1037"/>
      <c r="B164" s="1045" t="s">
        <v>94</v>
      </c>
      <c r="C164" s="1045" t="str">
        <f>'Team 4'!J46</f>
        <v>,Despoina</v>
      </c>
      <c r="D164" s="1045" t="str">
        <f>'Gala Setup'!Q$7</f>
        <v>CMKS</v>
      </c>
      <c r="E164" s="1046" t="str">
        <f>'Team 4'!L46</f>
        <v>000100</v>
      </c>
      <c r="F164" s="1047">
        <f>'print 10 lane'!R$58</f>
        <v>3.7743055555555555E-4</v>
      </c>
      <c r="G164" s="1045">
        <f>'Team 1'!$D$46</f>
        <v>10</v>
      </c>
      <c r="H164" s="1045" t="s">
        <v>94</v>
      </c>
      <c r="I164" s="1045" t="str">
        <f t="shared" si="18"/>
        <v>F,,Despoina</v>
      </c>
      <c r="J164" s="1048" t="str">
        <f t="shared" si="19"/>
        <v>F,,Despoina,CMKS</v>
      </c>
      <c r="K164" s="1045" t="str">
        <f t="shared" si="20"/>
        <v>F,,Despoina,CMKS,000100</v>
      </c>
      <c r="L164" s="1038" t="str">
        <f t="shared" si="21"/>
        <v>F,,Despoina,CMKS,000100,003261</v>
      </c>
      <c r="M164" s="1045" t="str">
        <f t="shared" si="22"/>
        <v>F,,Despoina,CMKS,000100,003261,10</v>
      </c>
      <c r="N164" s="1049" t="str">
        <f t="shared" si="23"/>
        <v>F,,Despoina,CMKS,000100,003261,10,F</v>
      </c>
      <c r="O164" s="1043"/>
      <c r="P164" s="1043" t="str">
        <f t="shared" si="24"/>
        <v>00:32.61</v>
      </c>
      <c r="Q164" s="1043" t="str">
        <f t="shared" si="25"/>
        <v>003261</v>
      </c>
      <c r="R164" s="1167" t="str">
        <f t="shared" si="26"/>
        <v>F,,Despoina,CMKS,000100,003261,10,F</v>
      </c>
      <c r="S164" s="1037"/>
      <c r="T164" s="1037"/>
      <c r="U164" s="1037"/>
      <c r="V164" s="1037"/>
    </row>
    <row r="165" spans="1:22" ht="13.15" customHeight="1" x14ac:dyDescent="0.2">
      <c r="A165" s="1037"/>
      <c r="B165" s="1038" t="s">
        <v>94</v>
      </c>
      <c r="C165" s="1038" t="str">
        <f>'Team 5'!J46</f>
        <v xml:space="preserve">,Emma </v>
      </c>
      <c r="D165" s="1038" t="str">
        <f>'Gala Setup'!Q$8</f>
        <v>LEAA</v>
      </c>
      <c r="E165" s="1039" t="str">
        <f>'Team 5'!L46</f>
        <v>000100</v>
      </c>
      <c r="F165" s="1047">
        <f>'print 10 lane'!U$58</f>
        <v>4.8101851851851848E-4</v>
      </c>
      <c r="G165" s="1038">
        <f>'Team 1'!$D$46</f>
        <v>10</v>
      </c>
      <c r="H165" s="1038" t="s">
        <v>94</v>
      </c>
      <c r="I165" s="1038" t="str">
        <f t="shared" si="18"/>
        <v xml:space="preserve">F,,Emma </v>
      </c>
      <c r="J165" s="1041" t="str">
        <f t="shared" si="19"/>
        <v>F,,Emma ,LEAA</v>
      </c>
      <c r="K165" s="1038" t="str">
        <f t="shared" si="20"/>
        <v>F,,Emma ,LEAA,000100</v>
      </c>
      <c r="L165" s="1038" t="str">
        <f t="shared" si="21"/>
        <v>F,,Emma ,LEAA,000100,004156</v>
      </c>
      <c r="M165" s="1038" t="str">
        <f t="shared" si="22"/>
        <v>F,,Emma ,LEAA,000100,004156,10</v>
      </c>
      <c r="N165" s="1042" t="str">
        <f t="shared" si="23"/>
        <v>F,,Emma ,LEAA,000100,004156,10,F</v>
      </c>
      <c r="O165" s="1043"/>
      <c r="P165" s="1043" t="str">
        <f t="shared" si="24"/>
        <v>00:41.56</v>
      </c>
      <c r="Q165" s="1043" t="str">
        <f t="shared" si="25"/>
        <v>004156</v>
      </c>
      <c r="R165" s="1167" t="str">
        <f t="shared" si="26"/>
        <v>F,,Emma ,LEAA,000100,004156,10,F</v>
      </c>
      <c r="S165" s="1037"/>
      <c r="T165" s="1037"/>
      <c r="U165" s="1037"/>
      <c r="V165" s="1037"/>
    </row>
    <row r="166" spans="1:22" ht="13.15" customHeight="1" x14ac:dyDescent="0.2">
      <c r="A166" s="1037"/>
      <c r="B166" s="1038" t="s">
        <v>94</v>
      </c>
      <c r="C166" s="1038" t="str">
        <f>'Team 7'!J46</f>
        <v>,</v>
      </c>
      <c r="D166" s="1041">
        <f>'Gala Setup'!Q$10</f>
        <v>0</v>
      </c>
      <c r="E166" s="1039" t="str">
        <f>'Team 7'!L46</f>
        <v>000100</v>
      </c>
      <c r="F166" s="1047">
        <f>'print 10 lane'!AA$58</f>
        <v>0</v>
      </c>
      <c r="G166" s="1038">
        <f>'Team 1'!$D$46</f>
        <v>10</v>
      </c>
      <c r="H166" s="1038" t="s">
        <v>94</v>
      </c>
      <c r="I166" s="1038" t="str">
        <f t="shared" si="18"/>
        <v>F,,</v>
      </c>
      <c r="J166" s="1041" t="str">
        <f t="shared" si="19"/>
        <v>F,,,0</v>
      </c>
      <c r="K166" s="1038" t="str">
        <f t="shared" si="20"/>
        <v>F,,,0,000100</v>
      </c>
      <c r="L166" s="1038" t="str">
        <f t="shared" si="21"/>
        <v>F,,,0,000100,000000</v>
      </c>
      <c r="M166" s="1038" t="str">
        <f t="shared" si="22"/>
        <v>F,,,0,000100,000000,10</v>
      </c>
      <c r="N166" s="1042" t="str">
        <f t="shared" si="23"/>
        <v>F,,,0,000100,000000,10,F</v>
      </c>
      <c r="O166" s="1043"/>
      <c r="P166" s="1043" t="str">
        <f t="shared" si="24"/>
        <v>00:00.00</v>
      </c>
      <c r="Q166" s="1043" t="str">
        <f t="shared" si="25"/>
        <v>000000</v>
      </c>
      <c r="R166" s="1167" t="str">
        <f t="shared" si="26"/>
        <v/>
      </c>
      <c r="S166" s="1037"/>
      <c r="T166" s="1037"/>
      <c r="U166" s="1037"/>
      <c r="V166" s="1037"/>
    </row>
    <row r="167" spans="1:22" ht="13.15" customHeight="1" x14ac:dyDescent="0.2">
      <c r="A167" s="1037"/>
      <c r="B167" s="1045" t="s">
        <v>94</v>
      </c>
      <c r="C167" s="1045" t="str">
        <f>'Team 6'!J46</f>
        <v>,Fleur</v>
      </c>
      <c r="D167" s="1045" t="str">
        <f>'Gala Setup'!Q$9</f>
        <v>MODT</v>
      </c>
      <c r="E167" s="1046" t="str">
        <f>'Team 6'!L46</f>
        <v>000100</v>
      </c>
      <c r="F167" s="1047">
        <f>'print 10 lane'!X$58</f>
        <v>5.2731481481481488E-4</v>
      </c>
      <c r="G167" s="1045">
        <f>'Team 1'!$D$46</f>
        <v>10</v>
      </c>
      <c r="H167" s="1045" t="s">
        <v>94</v>
      </c>
      <c r="I167" s="1045" t="str">
        <f t="shared" si="18"/>
        <v>F,,Fleur</v>
      </c>
      <c r="J167" s="1048" t="str">
        <f t="shared" si="19"/>
        <v>F,,Fleur,MODT</v>
      </c>
      <c r="K167" s="1045" t="str">
        <f t="shared" si="20"/>
        <v>F,,Fleur,MODT,000100</v>
      </c>
      <c r="L167" s="1038" t="str">
        <f t="shared" si="21"/>
        <v>F,,Fleur,MODT,000100,004556</v>
      </c>
      <c r="M167" s="1045" t="str">
        <f t="shared" si="22"/>
        <v>F,,Fleur,MODT,000100,004556,10</v>
      </c>
      <c r="N167" s="1049" t="str">
        <f t="shared" si="23"/>
        <v>F,,Fleur,MODT,000100,004556,10,F</v>
      </c>
      <c r="O167" s="1043"/>
      <c r="P167" s="1043" t="str">
        <f t="shared" si="24"/>
        <v>00:45.56</v>
      </c>
      <c r="Q167" s="1043" t="str">
        <f t="shared" si="25"/>
        <v>004556</v>
      </c>
      <c r="R167" s="1167" t="str">
        <f t="shared" si="26"/>
        <v>F,,Fleur,MODT,000100,004556,10,F</v>
      </c>
      <c r="S167" s="1037"/>
      <c r="T167" s="1037"/>
      <c r="U167" s="1037"/>
      <c r="V167" s="1037"/>
    </row>
    <row r="168" spans="1:22" ht="13.15" customHeight="1" x14ac:dyDescent="0.2">
      <c r="A168" s="1037"/>
      <c r="B168" s="1038" t="s">
        <v>94</v>
      </c>
      <c r="C168" s="1038" t="str">
        <f>'Team 9'!J46</f>
        <v>,</v>
      </c>
      <c r="D168" s="1038">
        <f>'Gala Setup'!Q$12</f>
        <v>0</v>
      </c>
      <c r="E168" s="1039" t="str">
        <f>'Team 9'!L46</f>
        <v>000100</v>
      </c>
      <c r="F168" s="1047">
        <f>'print 10 lane'!AG$58</f>
        <v>0</v>
      </c>
      <c r="G168" s="1038">
        <f>'Team 1'!$D$46</f>
        <v>10</v>
      </c>
      <c r="H168" s="1038" t="s">
        <v>94</v>
      </c>
      <c r="I168" s="1038" t="str">
        <f t="shared" si="18"/>
        <v>F,,</v>
      </c>
      <c r="J168" s="1041" t="str">
        <f t="shared" si="19"/>
        <v>F,,,0</v>
      </c>
      <c r="K168" s="1038" t="str">
        <f t="shared" si="20"/>
        <v>F,,,0,000100</v>
      </c>
      <c r="L168" s="1038" t="str">
        <f t="shared" si="21"/>
        <v>F,,,0,000100,000000</v>
      </c>
      <c r="M168" s="1038" t="str">
        <f t="shared" si="22"/>
        <v>F,,,0,000100,000000,10</v>
      </c>
      <c r="N168" s="1042" t="str">
        <f t="shared" si="23"/>
        <v>F,,,0,000100,000000,10,F</v>
      </c>
      <c r="O168" s="1043"/>
      <c r="P168" s="1043" t="str">
        <f t="shared" si="24"/>
        <v>00:00.00</v>
      </c>
      <c r="Q168" s="1043" t="str">
        <f t="shared" si="25"/>
        <v>000000</v>
      </c>
      <c r="R168" s="1167" t="str">
        <f t="shared" si="26"/>
        <v/>
      </c>
      <c r="S168" s="1037"/>
      <c r="T168" s="1037"/>
      <c r="U168" s="1037"/>
      <c r="V168" s="1037"/>
    </row>
    <row r="169" spans="1:22" ht="13.15" customHeight="1" x14ac:dyDescent="0.2">
      <c r="A169" s="1037"/>
      <c r="B169" s="1045" t="s">
        <v>94</v>
      </c>
      <c r="C169" s="1045" t="str">
        <f>'Team 10'!J46</f>
        <v>,</v>
      </c>
      <c r="D169" s="1045">
        <f>'Gala Setup'!Q$13</f>
        <v>0</v>
      </c>
      <c r="E169" s="1046" t="str">
        <f>'Team 10'!L46</f>
        <v>000100</v>
      </c>
      <c r="F169" s="1047">
        <f>'print 10 lane'!AJ$58</f>
        <v>0</v>
      </c>
      <c r="G169" s="1045">
        <f>'Team 1'!$D$46</f>
        <v>10</v>
      </c>
      <c r="H169" s="1045" t="s">
        <v>94</v>
      </c>
      <c r="I169" s="1045" t="str">
        <f t="shared" si="18"/>
        <v>F,,</v>
      </c>
      <c r="J169" s="1048" t="str">
        <f t="shared" si="19"/>
        <v>F,,,0</v>
      </c>
      <c r="K169" s="1045" t="str">
        <f t="shared" si="20"/>
        <v>F,,,0,000100</v>
      </c>
      <c r="L169" s="1038" t="str">
        <f t="shared" si="21"/>
        <v>F,,,0,000100,000000</v>
      </c>
      <c r="M169" s="1045" t="str">
        <f t="shared" si="22"/>
        <v>F,,,0,000100,000000,10</v>
      </c>
      <c r="N169" s="1049" t="str">
        <f t="shared" si="23"/>
        <v>F,,,0,000100,000000,10,F</v>
      </c>
      <c r="O169" s="1043"/>
      <c r="P169" s="1043" t="str">
        <f t="shared" si="24"/>
        <v>00:00.00</v>
      </c>
      <c r="Q169" s="1043" t="str">
        <f t="shared" si="25"/>
        <v>000000</v>
      </c>
      <c r="R169" s="1167" t="str">
        <f t="shared" si="26"/>
        <v/>
      </c>
      <c r="S169" s="1037"/>
      <c r="T169" s="1037"/>
      <c r="U169" s="1037"/>
      <c r="V169" s="1037"/>
    </row>
    <row r="170" spans="1:22" ht="13.15" customHeight="1" x14ac:dyDescent="0.2">
      <c r="A170" s="1037"/>
      <c r="B170" s="1045" t="s">
        <v>95</v>
      </c>
      <c r="C170" s="1045" t="str">
        <f>'Team 10'!J47</f>
        <v>,</v>
      </c>
      <c r="D170" s="1045">
        <f>'Gala Setup'!Q$13</f>
        <v>0</v>
      </c>
      <c r="E170" s="1046" t="str">
        <f>'Team 10'!L47</f>
        <v>000100</v>
      </c>
      <c r="F170" s="1047">
        <f>'print 10 lane'!AJ$61</f>
        <v>0</v>
      </c>
      <c r="G170" s="1045">
        <f>'Team 1'!$D$47</f>
        <v>10</v>
      </c>
      <c r="H170" s="1045" t="s">
        <v>94</v>
      </c>
      <c r="I170" s="1045" t="str">
        <f t="shared" si="18"/>
        <v>M,,</v>
      </c>
      <c r="J170" s="1048" t="str">
        <f t="shared" si="19"/>
        <v>M,,,0</v>
      </c>
      <c r="K170" s="1045" t="str">
        <f t="shared" si="20"/>
        <v>M,,,0,000100</v>
      </c>
      <c r="L170" s="1038" t="str">
        <f t="shared" si="21"/>
        <v>M,,,0,000100,000000</v>
      </c>
      <c r="M170" s="1045" t="str">
        <f t="shared" si="22"/>
        <v>M,,,0,000100,000000,10</v>
      </c>
      <c r="N170" s="1049" t="str">
        <f t="shared" si="23"/>
        <v>M,,,0,000100,000000,10,F</v>
      </c>
      <c r="O170" s="1043"/>
      <c r="P170" s="1043" t="str">
        <f t="shared" si="24"/>
        <v>00:00.00</v>
      </c>
      <c r="Q170" s="1043" t="str">
        <f t="shared" si="25"/>
        <v>000000</v>
      </c>
      <c r="R170" s="1167" t="str">
        <f t="shared" si="26"/>
        <v/>
      </c>
      <c r="S170" s="1037"/>
      <c r="T170" s="1037"/>
      <c r="U170" s="1037"/>
      <c r="V170" s="1037"/>
    </row>
    <row r="171" spans="1:22" ht="13.15" customHeight="1" x14ac:dyDescent="0.2">
      <c r="A171" s="1037"/>
      <c r="B171" s="1038" t="s">
        <v>95</v>
      </c>
      <c r="C171" s="1038" t="str">
        <f>'Team 9'!J47</f>
        <v>,</v>
      </c>
      <c r="D171" s="1038">
        <f>'Gala Setup'!Q$12</f>
        <v>0</v>
      </c>
      <c r="E171" s="1039" t="str">
        <f>'Team 9'!L47</f>
        <v>000100</v>
      </c>
      <c r="F171" s="1047">
        <f>'print 10 lane'!AG$61</f>
        <v>0</v>
      </c>
      <c r="G171" s="1038">
        <f>'Team 1'!$D$47</f>
        <v>10</v>
      </c>
      <c r="H171" s="1038" t="s">
        <v>94</v>
      </c>
      <c r="I171" s="1038" t="str">
        <f t="shared" si="18"/>
        <v>M,,</v>
      </c>
      <c r="J171" s="1041" t="str">
        <f t="shared" si="19"/>
        <v>M,,,0</v>
      </c>
      <c r="K171" s="1038" t="str">
        <f t="shared" si="20"/>
        <v>M,,,0,000100</v>
      </c>
      <c r="L171" s="1038" t="str">
        <f t="shared" si="21"/>
        <v>M,,,0,000100,000000</v>
      </c>
      <c r="M171" s="1038" t="str">
        <f t="shared" si="22"/>
        <v>M,,,0,000100,000000,10</v>
      </c>
      <c r="N171" s="1042" t="str">
        <f t="shared" si="23"/>
        <v>M,,,0,000100,000000,10,F</v>
      </c>
      <c r="O171" s="1043"/>
      <c r="P171" s="1043" t="str">
        <f t="shared" si="24"/>
        <v>00:00.00</v>
      </c>
      <c r="Q171" s="1043" t="str">
        <f t="shared" si="25"/>
        <v>000000</v>
      </c>
      <c r="R171" s="1167" t="str">
        <f t="shared" si="26"/>
        <v/>
      </c>
      <c r="S171" s="1037"/>
      <c r="T171" s="1037"/>
      <c r="U171" s="1037"/>
      <c r="V171" s="1037"/>
    </row>
    <row r="172" spans="1:22" ht="13.15" customHeight="1" x14ac:dyDescent="0.2">
      <c r="A172" s="1037"/>
      <c r="B172" s="1045" t="s">
        <v>94</v>
      </c>
      <c r="C172" s="1045" t="str">
        <f>'Team 8'!J46</f>
        <v>,</v>
      </c>
      <c r="D172" s="1045">
        <f>'Gala Setup'!Q$11</f>
        <v>0</v>
      </c>
      <c r="E172" s="1046" t="str">
        <f>'Team 8'!L46</f>
        <v>000100</v>
      </c>
      <c r="F172" s="1047">
        <f>'print 10 lane'!AD$58</f>
        <v>0</v>
      </c>
      <c r="G172" s="1045">
        <f>'Team 1'!$D$46</f>
        <v>10</v>
      </c>
      <c r="H172" s="1045" t="s">
        <v>94</v>
      </c>
      <c r="I172" s="1045" t="str">
        <f t="shared" si="18"/>
        <v>F,,</v>
      </c>
      <c r="J172" s="1048" t="str">
        <f t="shared" si="19"/>
        <v>F,,,0</v>
      </c>
      <c r="K172" s="1045" t="str">
        <f t="shared" si="20"/>
        <v>F,,,0,000100</v>
      </c>
      <c r="L172" s="1038" t="str">
        <f t="shared" si="21"/>
        <v>F,,,0,000100,000000</v>
      </c>
      <c r="M172" s="1045" t="str">
        <f t="shared" si="22"/>
        <v>F,,,0,000100,000000,10</v>
      </c>
      <c r="N172" s="1049" t="str">
        <f t="shared" si="23"/>
        <v>F,,,0,000100,000000,10,F</v>
      </c>
      <c r="O172" s="1043"/>
      <c r="P172" s="1043" t="str">
        <f t="shared" si="24"/>
        <v>00:00.00</v>
      </c>
      <c r="Q172" s="1043" t="str">
        <f t="shared" si="25"/>
        <v>000000</v>
      </c>
      <c r="R172" s="1167" t="str">
        <f t="shared" si="26"/>
        <v/>
      </c>
      <c r="S172" s="1037"/>
      <c r="T172" s="1037"/>
      <c r="U172" s="1037"/>
      <c r="V172" s="1037"/>
    </row>
    <row r="173" spans="1:22" ht="13.15" customHeight="1" x14ac:dyDescent="0.2">
      <c r="A173" s="1037"/>
      <c r="B173" s="1045" t="s">
        <v>95</v>
      </c>
      <c r="C173" s="1045" t="str">
        <f>'Team 8'!J47</f>
        <v>,</v>
      </c>
      <c r="D173" s="1045">
        <f>'Gala Setup'!Q$11</f>
        <v>0</v>
      </c>
      <c r="E173" s="1046" t="str">
        <f>'Team 8'!L47</f>
        <v>000100</v>
      </c>
      <c r="F173" s="1047">
        <f>'print 10 lane'!AD$61</f>
        <v>0</v>
      </c>
      <c r="G173" s="1045">
        <f>'Team 1'!$D$47</f>
        <v>10</v>
      </c>
      <c r="H173" s="1045" t="s">
        <v>94</v>
      </c>
      <c r="I173" s="1045" t="str">
        <f t="shared" si="18"/>
        <v>M,,</v>
      </c>
      <c r="J173" s="1048" t="str">
        <f t="shared" si="19"/>
        <v>M,,,0</v>
      </c>
      <c r="K173" s="1045" t="str">
        <f t="shared" si="20"/>
        <v>M,,,0,000100</v>
      </c>
      <c r="L173" s="1038" t="str">
        <f t="shared" si="21"/>
        <v>M,,,0,000100,000000</v>
      </c>
      <c r="M173" s="1045" t="str">
        <f t="shared" si="22"/>
        <v>M,,,0,000100,000000,10</v>
      </c>
      <c r="N173" s="1049" t="str">
        <f t="shared" si="23"/>
        <v>M,,,0,000100,000000,10,F</v>
      </c>
      <c r="O173" s="1043"/>
      <c r="P173" s="1043" t="str">
        <f t="shared" si="24"/>
        <v>00:00.00</v>
      </c>
      <c r="Q173" s="1043" t="str">
        <f t="shared" si="25"/>
        <v>000000</v>
      </c>
      <c r="R173" s="1167" t="str">
        <f t="shared" si="26"/>
        <v/>
      </c>
      <c r="S173" s="1037"/>
      <c r="T173" s="1037"/>
      <c r="U173" s="1037"/>
      <c r="V173" s="1037"/>
    </row>
    <row r="174" spans="1:22" ht="13.15" customHeight="1" x14ac:dyDescent="0.2">
      <c r="A174" s="1037"/>
      <c r="B174" s="1038" t="s">
        <v>95</v>
      </c>
      <c r="C174" s="1038" t="str">
        <f>'Team 7'!J47</f>
        <v>,</v>
      </c>
      <c r="D174" s="1041">
        <f>'Gala Setup'!Q$10</f>
        <v>0</v>
      </c>
      <c r="E174" s="1039" t="str">
        <f>'Team 7'!L47</f>
        <v>000100</v>
      </c>
      <c r="F174" s="1047">
        <f>'print 10 lane'!AA$61</f>
        <v>0</v>
      </c>
      <c r="G174" s="1038">
        <f>'Team 1'!$D$47</f>
        <v>10</v>
      </c>
      <c r="H174" s="1038" t="s">
        <v>94</v>
      </c>
      <c r="I174" s="1038" t="str">
        <f t="shared" si="18"/>
        <v>M,,</v>
      </c>
      <c r="J174" s="1041" t="str">
        <f t="shared" si="19"/>
        <v>M,,,0</v>
      </c>
      <c r="K174" s="1038" t="str">
        <f t="shared" si="20"/>
        <v>M,,,0,000100</v>
      </c>
      <c r="L174" s="1038" t="str">
        <f t="shared" si="21"/>
        <v>M,,,0,000100,000000</v>
      </c>
      <c r="M174" s="1038" t="str">
        <f t="shared" si="22"/>
        <v>M,,,0,000100,000000,10</v>
      </c>
      <c r="N174" s="1042" t="str">
        <f t="shared" si="23"/>
        <v>M,,,0,000100,000000,10,F</v>
      </c>
      <c r="O174" s="1043"/>
      <c r="P174" s="1043" t="str">
        <f t="shared" si="24"/>
        <v>00:00.00</v>
      </c>
      <c r="Q174" s="1043" t="str">
        <f t="shared" si="25"/>
        <v>000000</v>
      </c>
      <c r="R174" s="1167" t="str">
        <f t="shared" si="26"/>
        <v/>
      </c>
      <c r="S174" s="1037"/>
      <c r="T174" s="1037"/>
      <c r="U174" s="1037"/>
      <c r="V174" s="1037"/>
    </row>
    <row r="175" spans="1:22" ht="13.15" customHeight="1" x14ac:dyDescent="0.2">
      <c r="A175" s="1037"/>
      <c r="B175" s="1045" t="s">
        <v>95</v>
      </c>
      <c r="C175" s="1045" t="str">
        <f>'Team 6'!J47</f>
        <v>,Daniel</v>
      </c>
      <c r="D175" s="1045" t="str">
        <f>'Gala Setup'!Q$9</f>
        <v>MODT</v>
      </c>
      <c r="E175" s="1046" t="str">
        <f>'Team 6'!L47</f>
        <v>000100</v>
      </c>
      <c r="F175" s="1047">
        <f>'print 10 lane'!X$61</f>
        <v>4.4837962962962968E-4</v>
      </c>
      <c r="G175" s="1045">
        <f>'Team 1'!$D$47</f>
        <v>10</v>
      </c>
      <c r="H175" s="1045" t="s">
        <v>94</v>
      </c>
      <c r="I175" s="1045" t="str">
        <f t="shared" si="18"/>
        <v>M,,Daniel</v>
      </c>
      <c r="J175" s="1048" t="str">
        <f t="shared" si="19"/>
        <v>M,,Daniel,MODT</v>
      </c>
      <c r="K175" s="1045" t="str">
        <f t="shared" si="20"/>
        <v>M,,Daniel,MODT,000100</v>
      </c>
      <c r="L175" s="1038" t="str">
        <f t="shared" si="21"/>
        <v>M,,Daniel,MODT,000100,003874</v>
      </c>
      <c r="M175" s="1045" t="str">
        <f t="shared" si="22"/>
        <v>M,,Daniel,MODT,000100,003874,10</v>
      </c>
      <c r="N175" s="1049" t="str">
        <f t="shared" si="23"/>
        <v>M,,Daniel,MODT,000100,003874,10,F</v>
      </c>
      <c r="O175" s="1043"/>
      <c r="P175" s="1043" t="str">
        <f t="shared" si="24"/>
        <v>00:38.74</v>
      </c>
      <c r="Q175" s="1043" t="str">
        <f t="shared" si="25"/>
        <v>003874</v>
      </c>
      <c r="R175" s="1167" t="str">
        <f t="shared" si="26"/>
        <v>M,,Daniel,MODT,000100,003874,10,F</v>
      </c>
      <c r="S175" s="1037"/>
      <c r="T175" s="1037"/>
      <c r="U175" s="1037"/>
      <c r="V175" s="1037"/>
    </row>
    <row r="176" spans="1:22" ht="13.15" customHeight="1" x14ac:dyDescent="0.2">
      <c r="A176" s="1037"/>
      <c r="B176" s="1038" t="s">
        <v>95</v>
      </c>
      <c r="C176" s="1038" t="str">
        <f>'Team 5'!J47</f>
        <v>,Findley</v>
      </c>
      <c r="D176" s="1038" t="str">
        <f>'Gala Setup'!Q$8</f>
        <v>LEAA</v>
      </c>
      <c r="E176" s="1039" t="str">
        <f>'Team 5'!L47</f>
        <v>000100</v>
      </c>
      <c r="F176" s="1047">
        <f>'print 10 lane'!U$61</f>
        <v>4.1979166666666667E-4</v>
      </c>
      <c r="G176" s="1038">
        <f>'Team 1'!$D$47</f>
        <v>10</v>
      </c>
      <c r="H176" s="1038" t="s">
        <v>94</v>
      </c>
      <c r="I176" s="1038" t="str">
        <f t="shared" si="18"/>
        <v>M,,Findley</v>
      </c>
      <c r="J176" s="1041" t="str">
        <f t="shared" si="19"/>
        <v>M,,Findley,LEAA</v>
      </c>
      <c r="K176" s="1038" t="str">
        <f t="shared" si="20"/>
        <v>M,,Findley,LEAA,000100</v>
      </c>
      <c r="L176" s="1038" t="str">
        <f t="shared" si="21"/>
        <v>M,,Findley,LEAA,000100,003627</v>
      </c>
      <c r="M176" s="1038" t="str">
        <f t="shared" si="22"/>
        <v>M,,Findley,LEAA,000100,003627,10</v>
      </c>
      <c r="N176" s="1042" t="str">
        <f t="shared" si="23"/>
        <v>M,,Findley,LEAA,000100,003627,10,F</v>
      </c>
      <c r="O176" s="1043"/>
      <c r="P176" s="1043" t="str">
        <f t="shared" si="24"/>
        <v>00:36.27</v>
      </c>
      <c r="Q176" s="1043" t="str">
        <f t="shared" si="25"/>
        <v>003627</v>
      </c>
      <c r="R176" s="1167" t="str">
        <f t="shared" si="26"/>
        <v>M,,Findley,LEAA,000100,003627,10,F</v>
      </c>
      <c r="S176" s="1037"/>
      <c r="T176" s="1037"/>
      <c r="U176" s="1037"/>
      <c r="V176" s="1037"/>
    </row>
    <row r="177" spans="1:22" ht="13.15" customHeight="1" x14ac:dyDescent="0.2">
      <c r="A177" s="1037"/>
      <c r="B177" s="1045" t="s">
        <v>95</v>
      </c>
      <c r="C177" s="1045" t="str">
        <f>'Team 4'!J47</f>
        <v>,Michael</v>
      </c>
      <c r="D177" s="1045" t="str">
        <f>'Gala Setup'!Q$7</f>
        <v>CMKS</v>
      </c>
      <c r="E177" s="1046" t="str">
        <f>'Team 4'!L47</f>
        <v>000100</v>
      </c>
      <c r="F177" s="1047">
        <f>'print 10 lane'!R$61</f>
        <v>4.9004629629629637E-4</v>
      </c>
      <c r="G177" s="1045">
        <f>'Team 1'!$D$47</f>
        <v>10</v>
      </c>
      <c r="H177" s="1045" t="s">
        <v>94</v>
      </c>
      <c r="I177" s="1045" t="str">
        <f t="shared" si="18"/>
        <v>M,,Michael</v>
      </c>
      <c r="J177" s="1048" t="str">
        <f t="shared" si="19"/>
        <v>M,,Michael,CMKS</v>
      </c>
      <c r="K177" s="1045" t="str">
        <f t="shared" si="20"/>
        <v>M,,Michael,CMKS,000100</v>
      </c>
      <c r="L177" s="1038" t="str">
        <f t="shared" si="21"/>
        <v>M,,Michael,CMKS,000100,004234</v>
      </c>
      <c r="M177" s="1045" t="str">
        <f t="shared" si="22"/>
        <v>M,,Michael,CMKS,000100,004234,10</v>
      </c>
      <c r="N177" s="1049" t="str">
        <f t="shared" si="23"/>
        <v>M,,Michael,CMKS,000100,004234,10,F</v>
      </c>
      <c r="O177" s="1043"/>
      <c r="P177" s="1043" t="str">
        <f t="shared" si="24"/>
        <v>00:42.34</v>
      </c>
      <c r="Q177" s="1043" t="str">
        <f t="shared" si="25"/>
        <v>004234</v>
      </c>
      <c r="R177" s="1167" t="str">
        <f t="shared" si="26"/>
        <v>M,,Michael,CMKS,000100,004234,10,F</v>
      </c>
      <c r="S177" s="1037"/>
      <c r="T177" s="1037"/>
      <c r="U177" s="1037"/>
      <c r="V177" s="1037"/>
    </row>
    <row r="178" spans="1:22" ht="13.15" customHeight="1" x14ac:dyDescent="0.2">
      <c r="A178" s="1037"/>
      <c r="B178" s="1038" t="s">
        <v>95</v>
      </c>
      <c r="C178" s="1038" t="str">
        <f>'Team 3'!J47</f>
        <v xml:space="preserve">,Mark </v>
      </c>
      <c r="D178" s="1038" t="str">
        <f>'Gala Setup'!Q$6</f>
        <v>PETT</v>
      </c>
      <c r="E178" s="1039" t="str">
        <f>'Team 3'!L47</f>
        <v>000100</v>
      </c>
      <c r="F178" s="1047">
        <f>'print 10 lane'!O$61</f>
        <v>4.90162037037037E-4</v>
      </c>
      <c r="G178" s="1038">
        <f>'Team 1'!$D$47</f>
        <v>10</v>
      </c>
      <c r="H178" s="1038" t="s">
        <v>94</v>
      </c>
      <c r="I178" s="1038" t="str">
        <f t="shared" si="18"/>
        <v xml:space="preserve">M,,Mark </v>
      </c>
      <c r="J178" s="1041" t="str">
        <f t="shared" si="19"/>
        <v>M,,Mark ,PETT</v>
      </c>
      <c r="K178" s="1038" t="str">
        <f t="shared" si="20"/>
        <v>M,,Mark ,PETT,000100</v>
      </c>
      <c r="L178" s="1038" t="str">
        <f t="shared" si="21"/>
        <v>M,,Mark ,PETT,000100,004235</v>
      </c>
      <c r="M178" s="1038" t="str">
        <f t="shared" si="22"/>
        <v>M,,Mark ,PETT,000100,004235,10</v>
      </c>
      <c r="N178" s="1042" t="str">
        <f t="shared" si="23"/>
        <v>M,,Mark ,PETT,000100,004235,10,F</v>
      </c>
      <c r="O178" s="1043"/>
      <c r="P178" s="1043" t="str">
        <f t="shared" si="24"/>
        <v>00:42.35</v>
      </c>
      <c r="Q178" s="1043" t="str">
        <f t="shared" si="25"/>
        <v>004235</v>
      </c>
      <c r="R178" s="1167" t="str">
        <f t="shared" si="26"/>
        <v>M,,Mark ,PETT,000100,004235,10,F</v>
      </c>
      <c r="S178" s="1037"/>
      <c r="T178" s="1037"/>
      <c r="U178" s="1037"/>
      <c r="V178" s="1037"/>
    </row>
    <row r="179" spans="1:22" ht="13.15" customHeight="1" x14ac:dyDescent="0.2">
      <c r="A179" s="1037"/>
      <c r="B179" s="1045" t="s">
        <v>95</v>
      </c>
      <c r="C179" s="1045" t="str">
        <f>'Team 2'!J47</f>
        <v xml:space="preserve">,Max </v>
      </c>
      <c r="D179" s="1045" t="str">
        <f>'Gala Setup'!$Q$5</f>
        <v>NHNA</v>
      </c>
      <c r="E179" s="1046" t="str">
        <f>'Team 2'!L47</f>
        <v>000100</v>
      </c>
      <c r="F179" s="1047">
        <f>'print 10 lane'!L$61</f>
        <v>4.5891203703703697E-4</v>
      </c>
      <c r="G179" s="1045">
        <f>'Team 1'!$D$47</f>
        <v>10</v>
      </c>
      <c r="H179" s="1045" t="s">
        <v>94</v>
      </c>
      <c r="I179" s="1045" t="str">
        <f t="shared" si="18"/>
        <v xml:space="preserve">M,,Max </v>
      </c>
      <c r="J179" s="1048" t="str">
        <f t="shared" si="19"/>
        <v>M,,Max ,NHNA</v>
      </c>
      <c r="K179" s="1045" t="str">
        <f t="shared" si="20"/>
        <v>M,,Max ,NHNA,000100</v>
      </c>
      <c r="L179" s="1038" t="str">
        <f t="shared" si="21"/>
        <v>M,,Max ,NHNA,000100,003965</v>
      </c>
      <c r="M179" s="1045" t="str">
        <f t="shared" si="22"/>
        <v>M,,Max ,NHNA,000100,003965,10</v>
      </c>
      <c r="N179" s="1049" t="str">
        <f t="shared" si="23"/>
        <v>M,,Max ,NHNA,000100,003965,10,F</v>
      </c>
      <c r="O179" s="1043"/>
      <c r="P179" s="1043" t="str">
        <f t="shared" si="24"/>
        <v>00:39.65</v>
      </c>
      <c r="Q179" s="1043" t="str">
        <f t="shared" si="25"/>
        <v>003965</v>
      </c>
      <c r="R179" s="1167" t="str">
        <f t="shared" si="26"/>
        <v>M,,Max ,NHNA,000100,003965,10,F</v>
      </c>
      <c r="S179" s="1037"/>
      <c r="T179" s="1037"/>
      <c r="U179" s="1037"/>
      <c r="V179" s="1037"/>
    </row>
    <row r="180" spans="1:22" ht="13.15" customHeight="1" x14ac:dyDescent="0.2">
      <c r="A180" s="1037"/>
      <c r="B180" s="1038" t="s">
        <v>95</v>
      </c>
      <c r="C180" s="1038" t="str">
        <f>'Team 1'!J47</f>
        <v xml:space="preserve">,Finlay </v>
      </c>
      <c r="D180" s="1038" t="str">
        <f>'Gala Setup'!Q$4</f>
        <v>NOST</v>
      </c>
      <c r="E180" s="1039" t="str">
        <f>'Team 1'!L47</f>
        <v>000100</v>
      </c>
      <c r="F180" s="1047">
        <f>'print 10 lane'!I$61</f>
        <v>4.3182870370370375E-4</v>
      </c>
      <c r="G180" s="1038">
        <f>'Team 1'!$D$47</f>
        <v>10</v>
      </c>
      <c r="H180" s="1038" t="s">
        <v>94</v>
      </c>
      <c r="I180" s="1038" t="str">
        <f t="shared" si="18"/>
        <v xml:space="preserve">M,,Finlay </v>
      </c>
      <c r="J180" s="1041" t="str">
        <f t="shared" si="19"/>
        <v>M,,Finlay ,NOST</v>
      </c>
      <c r="K180" s="1038" t="str">
        <f t="shared" si="20"/>
        <v>M,,Finlay ,NOST,000100</v>
      </c>
      <c r="L180" s="1038" t="str">
        <f t="shared" si="21"/>
        <v>M,,Finlay ,NOST,000100,003731</v>
      </c>
      <c r="M180" s="1038" t="str">
        <f t="shared" si="22"/>
        <v>M,,Finlay ,NOST,000100,003731,10</v>
      </c>
      <c r="N180" s="1042" t="str">
        <f t="shared" si="23"/>
        <v>M,,Finlay ,NOST,000100,003731,10,F</v>
      </c>
      <c r="O180" s="1043"/>
      <c r="P180" s="1043" t="str">
        <f t="shared" si="24"/>
        <v>00:37.31</v>
      </c>
      <c r="Q180" s="1043" t="str">
        <f t="shared" si="25"/>
        <v>003731</v>
      </c>
      <c r="R180" s="1167" t="str">
        <f t="shared" si="26"/>
        <v>M,,Finlay ,NOST,000100,003731,10,F</v>
      </c>
      <c r="S180" s="1037"/>
      <c r="T180" s="1037"/>
      <c r="U180" s="1037"/>
      <c r="V180" s="1037"/>
    </row>
    <row r="181" spans="1:22" ht="13.15" customHeight="1" x14ac:dyDescent="0.2">
      <c r="A181" s="1037"/>
      <c r="B181" s="1038" t="s">
        <v>94</v>
      </c>
      <c r="C181" s="1038" t="str">
        <f>'Team 1'!J40</f>
        <v>,Sophie</v>
      </c>
      <c r="D181" s="1038" t="str">
        <f>'Gala Setup'!Q$4</f>
        <v>NOST</v>
      </c>
      <c r="E181" s="1039" t="str">
        <f>'Team 1'!L40</f>
        <v>000100</v>
      </c>
      <c r="F181" s="1047">
        <f>'print 10 lane'!I$40</f>
        <v>9.932870370370371E-4</v>
      </c>
      <c r="G181" s="1038">
        <f>'Team 1'!$D$40</f>
        <v>8</v>
      </c>
      <c r="H181" s="1038" t="s">
        <v>94</v>
      </c>
      <c r="I181" s="1038" t="str">
        <f t="shared" si="18"/>
        <v>F,,Sophie</v>
      </c>
      <c r="J181" s="1041" t="str">
        <f t="shared" si="19"/>
        <v>F,,Sophie,NOST</v>
      </c>
      <c r="K181" s="1038" t="str">
        <f t="shared" si="20"/>
        <v>F,,Sophie,NOST,000100</v>
      </c>
      <c r="L181" s="1038" t="str">
        <f t="shared" si="21"/>
        <v>F,,Sophie,NOST,000100,012582</v>
      </c>
      <c r="M181" s="1038" t="str">
        <f t="shared" si="22"/>
        <v>F,,Sophie,NOST,000100,012582,8</v>
      </c>
      <c r="N181" s="1042" t="str">
        <f t="shared" si="23"/>
        <v>F,,Sophie,NOST,000100,012582,8,F</v>
      </c>
      <c r="O181" s="1043"/>
      <c r="P181" s="1043" t="str">
        <f t="shared" si="24"/>
        <v>01:25.82</v>
      </c>
      <c r="Q181" s="1043" t="str">
        <f t="shared" si="25"/>
        <v>012582</v>
      </c>
      <c r="R181" s="1167" t="str">
        <f t="shared" si="26"/>
        <v>F,,Sophie,NOST,000100,012582,8,F</v>
      </c>
      <c r="S181" s="1037"/>
      <c r="T181" s="1037"/>
      <c r="U181" s="1037"/>
      <c r="V181" s="1037"/>
    </row>
    <row r="182" spans="1:22" ht="13.15" customHeight="1" x14ac:dyDescent="0.2">
      <c r="A182" s="1037"/>
      <c r="B182" s="1038" t="s">
        <v>94</v>
      </c>
      <c r="C182" s="1038" t="str">
        <f>'Team 1'!J60</f>
        <v>,Rebecca</v>
      </c>
      <c r="D182" s="1038" t="str">
        <f>'Gala Setup'!Q$4</f>
        <v>NOST</v>
      </c>
      <c r="E182" s="1039" t="str">
        <f>'Team 1'!L60</f>
        <v>000100</v>
      </c>
      <c r="F182" s="1047">
        <f>'print 10 lane'!I$100</f>
        <v>9.3159722222222211E-4</v>
      </c>
      <c r="G182" s="1038">
        <f>'Team 1'!$D$60</f>
        <v>8</v>
      </c>
      <c r="H182" s="1038" t="s">
        <v>94</v>
      </c>
      <c r="I182" s="1038" t="str">
        <f t="shared" si="18"/>
        <v>F,,Rebecca</v>
      </c>
      <c r="J182" s="1041" t="str">
        <f t="shared" si="19"/>
        <v>F,,Rebecca,NOST</v>
      </c>
      <c r="K182" s="1038" t="str">
        <f t="shared" si="20"/>
        <v>F,,Rebecca,NOST,000100</v>
      </c>
      <c r="L182" s="1038" t="str">
        <f t="shared" si="21"/>
        <v>F,,Rebecca,NOST,000100,012049</v>
      </c>
      <c r="M182" s="1038" t="str">
        <f t="shared" si="22"/>
        <v>F,,Rebecca,NOST,000100,012049,8</v>
      </c>
      <c r="N182" s="1042" t="str">
        <f t="shared" si="23"/>
        <v>F,,Rebecca,NOST,000100,012049,8,F</v>
      </c>
      <c r="O182" s="1043"/>
      <c r="P182" s="1043" t="str">
        <f t="shared" si="24"/>
        <v>01:20.49</v>
      </c>
      <c r="Q182" s="1043" t="str">
        <f t="shared" si="25"/>
        <v>012049</v>
      </c>
      <c r="R182" s="1167" t="str">
        <f t="shared" si="26"/>
        <v>F,,Rebecca,NOST,000100,012049,8,F</v>
      </c>
      <c r="S182" s="1037"/>
      <c r="T182" s="1037"/>
      <c r="U182" s="1037"/>
      <c r="V182" s="1037"/>
    </row>
    <row r="183" spans="1:22" ht="13.15" customHeight="1" x14ac:dyDescent="0.2">
      <c r="A183" s="1037"/>
      <c r="B183" s="1038" t="s">
        <v>94</v>
      </c>
      <c r="C183" s="1038" t="str">
        <f>'Team 1'!J66</f>
        <v>,Jessica</v>
      </c>
      <c r="D183" s="1038" t="str">
        <f>'Gala Setup'!Q$4</f>
        <v>NOST</v>
      </c>
      <c r="E183" s="1039" t="str">
        <f>'Team 1'!L66</f>
        <v>000100</v>
      </c>
      <c r="F183" s="1047">
        <f>'print 10 lane'!I$118</f>
        <v>8.9826388888888887E-4</v>
      </c>
      <c r="G183" s="1038">
        <f>'Team 1'!$D$66</f>
        <v>8</v>
      </c>
      <c r="H183" s="1038" t="s">
        <v>94</v>
      </c>
      <c r="I183" s="1038" t="str">
        <f t="shared" si="18"/>
        <v>F,,Jessica</v>
      </c>
      <c r="J183" s="1041" t="str">
        <f t="shared" si="19"/>
        <v>F,,Jessica,NOST</v>
      </c>
      <c r="K183" s="1038" t="str">
        <f t="shared" si="20"/>
        <v>F,,Jessica,NOST,000100</v>
      </c>
      <c r="L183" s="1038" t="str">
        <f t="shared" si="21"/>
        <v>F,,Jessica,NOST,000100,011761</v>
      </c>
      <c r="M183" s="1038" t="str">
        <f t="shared" si="22"/>
        <v>F,,Jessica,NOST,000100,011761,8</v>
      </c>
      <c r="N183" s="1042" t="str">
        <f t="shared" si="23"/>
        <v>F,,Jessica,NOST,000100,011761,8,F</v>
      </c>
      <c r="O183" s="1043"/>
      <c r="P183" s="1043" t="str">
        <f t="shared" si="24"/>
        <v>01:17.61</v>
      </c>
      <c r="Q183" s="1043" t="str">
        <f t="shared" si="25"/>
        <v>011761</v>
      </c>
      <c r="R183" s="1167" t="str">
        <f t="shared" si="26"/>
        <v>F,,Jessica,NOST,000100,011761,8,F</v>
      </c>
      <c r="S183" s="1037"/>
      <c r="T183" s="1037"/>
      <c r="U183" s="1037"/>
      <c r="V183" s="1037"/>
    </row>
    <row r="184" spans="1:22" ht="13.15" customHeight="1" x14ac:dyDescent="0.2">
      <c r="A184" s="1037"/>
      <c r="B184" s="1045" t="s">
        <v>94</v>
      </c>
      <c r="C184" s="1045" t="str">
        <f>'Team 2'!J40</f>
        <v>,Talia-Jay</v>
      </c>
      <c r="D184" s="1045" t="str">
        <f>'Gala Setup'!$Q$5</f>
        <v>NHNA</v>
      </c>
      <c r="E184" s="1046" t="str">
        <f>'Team 2'!L40</f>
        <v>000100</v>
      </c>
      <c r="F184" s="1047">
        <f>'print 10 lane'!L$40</f>
        <v>1.0108796296296296E-3</v>
      </c>
      <c r="G184" s="1045">
        <f>'Team 1'!$D$40</f>
        <v>8</v>
      </c>
      <c r="H184" s="1045" t="s">
        <v>94</v>
      </c>
      <c r="I184" s="1045" t="str">
        <f t="shared" si="18"/>
        <v>F,,Talia-Jay</v>
      </c>
      <c r="J184" s="1048" t="str">
        <f t="shared" si="19"/>
        <v>F,,Talia-Jay,NHNA</v>
      </c>
      <c r="K184" s="1045" t="str">
        <f t="shared" si="20"/>
        <v>F,,Talia-Jay,NHNA,000100</v>
      </c>
      <c r="L184" s="1038" t="str">
        <f t="shared" si="21"/>
        <v>F,,Talia-Jay,NHNA,000100,012734</v>
      </c>
      <c r="M184" s="1045" t="str">
        <f t="shared" si="22"/>
        <v>F,,Talia-Jay,NHNA,000100,012734,8</v>
      </c>
      <c r="N184" s="1049" t="str">
        <f t="shared" si="23"/>
        <v>F,,Talia-Jay,NHNA,000100,012734,8,F</v>
      </c>
      <c r="O184" s="1043"/>
      <c r="P184" s="1043" t="str">
        <f t="shared" si="24"/>
        <v>01:27.34</v>
      </c>
      <c r="Q184" s="1043" t="str">
        <f t="shared" si="25"/>
        <v>012734</v>
      </c>
      <c r="R184" s="1167" t="str">
        <f t="shared" si="26"/>
        <v>F,,Talia-Jay,NHNA,000100,012734,8,F</v>
      </c>
      <c r="S184" s="1037"/>
      <c r="T184" s="1037"/>
      <c r="U184" s="1037"/>
      <c r="V184" s="1037"/>
    </row>
    <row r="185" spans="1:22" ht="13.15" customHeight="1" x14ac:dyDescent="0.2">
      <c r="A185" s="1037"/>
      <c r="B185" s="1045" t="s">
        <v>94</v>
      </c>
      <c r="C185" s="1045" t="str">
        <f>'Team 2'!J60</f>
        <v>,Katie</v>
      </c>
      <c r="D185" s="1045" t="str">
        <f>'Gala Setup'!$Q$5</f>
        <v>NHNA</v>
      </c>
      <c r="E185" s="1046" t="str">
        <f>'Team 2'!L60</f>
        <v>000100</v>
      </c>
      <c r="F185" s="1047">
        <f>'print 10 lane'!L$100</f>
        <v>8.8356481481481478E-4</v>
      </c>
      <c r="G185" s="1045">
        <f>'Team 1'!$D$60</f>
        <v>8</v>
      </c>
      <c r="H185" s="1045" t="s">
        <v>94</v>
      </c>
      <c r="I185" s="1045" t="str">
        <f t="shared" si="18"/>
        <v>F,,Katie</v>
      </c>
      <c r="J185" s="1048" t="str">
        <f t="shared" si="19"/>
        <v>F,,Katie,NHNA</v>
      </c>
      <c r="K185" s="1045" t="str">
        <f t="shared" si="20"/>
        <v>F,,Katie,NHNA,000100</v>
      </c>
      <c r="L185" s="1038" t="str">
        <f t="shared" si="21"/>
        <v>F,,Katie,NHNA,000100,011634</v>
      </c>
      <c r="M185" s="1045" t="str">
        <f t="shared" si="22"/>
        <v>F,,Katie,NHNA,000100,011634,8</v>
      </c>
      <c r="N185" s="1049" t="str">
        <f t="shared" si="23"/>
        <v>F,,Katie,NHNA,000100,011634,8,F</v>
      </c>
      <c r="O185" s="1043"/>
      <c r="P185" s="1043" t="str">
        <f t="shared" si="24"/>
        <v>01:16.34</v>
      </c>
      <c r="Q185" s="1043" t="str">
        <f t="shared" si="25"/>
        <v>011634</v>
      </c>
      <c r="R185" s="1167" t="str">
        <f t="shared" si="26"/>
        <v>F,,Katie,NHNA,000100,011634,8,F</v>
      </c>
      <c r="S185" s="1037"/>
      <c r="T185" s="1037"/>
      <c r="U185" s="1037"/>
      <c r="V185" s="1037"/>
    </row>
    <row r="186" spans="1:22" ht="13.15" customHeight="1" x14ac:dyDescent="0.2">
      <c r="A186" s="1037"/>
      <c r="B186" s="1045" t="s">
        <v>94</v>
      </c>
      <c r="C186" s="1045" t="str">
        <f>'Team 2'!J66</f>
        <v>,Chloe</v>
      </c>
      <c r="D186" s="1045" t="str">
        <f>'Gala Setup'!$Q$5</f>
        <v>NHNA</v>
      </c>
      <c r="E186" s="1046" t="str">
        <f>'Team 2'!L66</f>
        <v>000100</v>
      </c>
      <c r="F186" s="1047">
        <f>'print 10 lane'!L$118</f>
        <v>1.0070601851851853E-3</v>
      </c>
      <c r="G186" s="1045">
        <f>'Team 1'!$D$66</f>
        <v>8</v>
      </c>
      <c r="H186" s="1045" t="s">
        <v>94</v>
      </c>
      <c r="I186" s="1045" t="str">
        <f t="shared" si="18"/>
        <v>F,,Chloe</v>
      </c>
      <c r="J186" s="1048" t="str">
        <f t="shared" si="19"/>
        <v>F,,Chloe,NHNA</v>
      </c>
      <c r="K186" s="1045" t="str">
        <f t="shared" si="20"/>
        <v>F,,Chloe,NHNA,000100</v>
      </c>
      <c r="L186" s="1038" t="str">
        <f t="shared" si="21"/>
        <v>F,,Chloe,NHNA,000100,012701</v>
      </c>
      <c r="M186" s="1045" t="str">
        <f t="shared" si="22"/>
        <v>F,,Chloe,NHNA,000100,012701,8</v>
      </c>
      <c r="N186" s="1049" t="str">
        <f t="shared" si="23"/>
        <v>F,,Chloe,NHNA,000100,012701,8,F</v>
      </c>
      <c r="O186" s="1043"/>
      <c r="P186" s="1043" t="str">
        <f t="shared" si="24"/>
        <v>01:27.01</v>
      </c>
      <c r="Q186" s="1043" t="str">
        <f t="shared" si="25"/>
        <v>012701</v>
      </c>
      <c r="R186" s="1167" t="str">
        <f t="shared" si="26"/>
        <v>F,,Chloe,NHNA,000100,012701,8,F</v>
      </c>
      <c r="S186" s="1037"/>
      <c r="T186" s="1037"/>
      <c r="U186" s="1037"/>
      <c r="V186" s="1037"/>
    </row>
    <row r="187" spans="1:22" ht="13.15" customHeight="1" x14ac:dyDescent="0.2">
      <c r="A187" s="1037"/>
      <c r="B187" s="1038" t="s">
        <v>94</v>
      </c>
      <c r="C187" s="1038" t="str">
        <f>'Team 3'!J40</f>
        <v>,Jess</v>
      </c>
      <c r="D187" s="1038" t="str">
        <f>'Gala Setup'!Q$6</f>
        <v>PETT</v>
      </c>
      <c r="E187" s="1039" t="str">
        <f>'Team 3'!L40</f>
        <v>000100</v>
      </c>
      <c r="F187" s="1047">
        <f>'print 10 lane'!O$40</f>
        <v>9.5694444444444462E-4</v>
      </c>
      <c r="G187" s="1038">
        <f>'Team 1'!$D$40</f>
        <v>8</v>
      </c>
      <c r="H187" s="1038" t="s">
        <v>94</v>
      </c>
      <c r="I187" s="1038" t="str">
        <f t="shared" si="18"/>
        <v>F,,Jess</v>
      </c>
      <c r="J187" s="1041" t="str">
        <f t="shared" si="19"/>
        <v>F,,Jess,PETT</v>
      </c>
      <c r="K187" s="1038" t="str">
        <f t="shared" si="20"/>
        <v>F,,Jess,PETT,000100</v>
      </c>
      <c r="L187" s="1038" t="str">
        <f t="shared" si="21"/>
        <v>F,,Jess,PETT,000100,012268</v>
      </c>
      <c r="M187" s="1038" t="str">
        <f t="shared" si="22"/>
        <v>F,,Jess,PETT,000100,012268,8</v>
      </c>
      <c r="N187" s="1042" t="str">
        <f t="shared" si="23"/>
        <v>F,,Jess,PETT,000100,012268,8,F</v>
      </c>
      <c r="O187" s="1043"/>
      <c r="P187" s="1043" t="str">
        <f t="shared" si="24"/>
        <v>01:22.68</v>
      </c>
      <c r="Q187" s="1043" t="str">
        <f t="shared" si="25"/>
        <v>012268</v>
      </c>
      <c r="R187" s="1167" t="str">
        <f t="shared" si="26"/>
        <v>F,,Jess,PETT,000100,012268,8,F</v>
      </c>
      <c r="S187" s="1037"/>
      <c r="T187" s="1037"/>
      <c r="U187" s="1037"/>
      <c r="V187" s="1037"/>
    </row>
    <row r="188" spans="1:22" ht="13.15" customHeight="1" x14ac:dyDescent="0.2">
      <c r="A188" s="1037"/>
      <c r="B188" s="1045" t="s">
        <v>94</v>
      </c>
      <c r="C188" s="1045" t="str">
        <f>'Team 4'!J40</f>
        <v>,Abby</v>
      </c>
      <c r="D188" s="1045" t="str">
        <f>'Gala Setup'!Q$7</f>
        <v>CMKS</v>
      </c>
      <c r="E188" s="1046" t="str">
        <f>'Team 4'!L40</f>
        <v>000100</v>
      </c>
      <c r="F188" s="1047">
        <f>'print 10 lane'!R$40</f>
        <v>9.032407407407408E-4</v>
      </c>
      <c r="G188" s="1045">
        <f>'Team 1'!$D$40</f>
        <v>8</v>
      </c>
      <c r="H188" s="1045" t="s">
        <v>94</v>
      </c>
      <c r="I188" s="1045" t="str">
        <f t="shared" si="18"/>
        <v>F,,Abby</v>
      </c>
      <c r="J188" s="1048" t="str">
        <f t="shared" si="19"/>
        <v>F,,Abby,CMKS</v>
      </c>
      <c r="K188" s="1045" t="str">
        <f t="shared" si="20"/>
        <v>F,,Abby,CMKS,000100</v>
      </c>
      <c r="L188" s="1038" t="str">
        <f t="shared" si="21"/>
        <v>F,,Abby,CMKS,000100,011804</v>
      </c>
      <c r="M188" s="1045" t="str">
        <f t="shared" si="22"/>
        <v>F,,Abby,CMKS,000100,011804,8</v>
      </c>
      <c r="N188" s="1049" t="str">
        <f t="shared" si="23"/>
        <v>F,,Abby,CMKS,000100,011804,8,F</v>
      </c>
      <c r="O188" s="1043"/>
      <c r="P188" s="1043" t="str">
        <f t="shared" si="24"/>
        <v>01:18.04</v>
      </c>
      <c r="Q188" s="1043" t="str">
        <f t="shared" si="25"/>
        <v>011804</v>
      </c>
      <c r="R188" s="1167" t="str">
        <f t="shared" si="26"/>
        <v>F,,Abby,CMKS,000100,011804,8,F</v>
      </c>
      <c r="S188" s="1037"/>
      <c r="T188" s="1037"/>
      <c r="U188" s="1037"/>
      <c r="V188" s="1037"/>
    </row>
    <row r="189" spans="1:22" ht="13.15" customHeight="1" x14ac:dyDescent="0.2">
      <c r="A189" s="1037"/>
      <c r="B189" s="1038" t="s">
        <v>94</v>
      </c>
      <c r="C189" s="1038" t="str">
        <f>'Team 3'!J60</f>
        <v>,Amelia</v>
      </c>
      <c r="D189" s="1038" t="str">
        <f>'Gala Setup'!Q$6</f>
        <v>PETT</v>
      </c>
      <c r="E189" s="1039" t="str">
        <f>'Team 3'!L60</f>
        <v>000100</v>
      </c>
      <c r="F189" s="1047">
        <f>'print 10 lane'!O$100</f>
        <v>8.4236111111111111E-4</v>
      </c>
      <c r="G189" s="1038">
        <f>'Team 1'!$D$60</f>
        <v>8</v>
      </c>
      <c r="H189" s="1038" t="s">
        <v>94</v>
      </c>
      <c r="I189" s="1038" t="str">
        <f t="shared" si="18"/>
        <v>F,,Amelia</v>
      </c>
      <c r="J189" s="1041" t="str">
        <f t="shared" si="19"/>
        <v>F,,Amelia,PETT</v>
      </c>
      <c r="K189" s="1038" t="str">
        <f t="shared" si="20"/>
        <v>F,,Amelia,PETT,000100</v>
      </c>
      <c r="L189" s="1038" t="str">
        <f t="shared" si="21"/>
        <v>F,,Amelia,PETT,000100,011278</v>
      </c>
      <c r="M189" s="1038" t="str">
        <f t="shared" si="22"/>
        <v>F,,Amelia,PETT,000100,011278,8</v>
      </c>
      <c r="N189" s="1042" t="str">
        <f t="shared" si="23"/>
        <v>F,,Amelia,PETT,000100,011278,8,F</v>
      </c>
      <c r="O189" s="1043"/>
      <c r="P189" s="1043" t="str">
        <f t="shared" si="24"/>
        <v>01:12.78</v>
      </c>
      <c r="Q189" s="1043" t="str">
        <f t="shared" si="25"/>
        <v>011278</v>
      </c>
      <c r="R189" s="1167" t="str">
        <f t="shared" si="26"/>
        <v>F,,Amelia,PETT,000100,011278,8,F</v>
      </c>
      <c r="S189" s="1037"/>
      <c r="T189" s="1037"/>
      <c r="U189" s="1037"/>
      <c r="V189" s="1037"/>
    </row>
    <row r="190" spans="1:22" ht="13.15" customHeight="1" x14ac:dyDescent="0.2">
      <c r="A190" s="1037"/>
      <c r="B190" s="1038" t="s">
        <v>94</v>
      </c>
      <c r="C190" s="1038" t="str">
        <f>'Team 3'!J66</f>
        <v>,Olivia</v>
      </c>
      <c r="D190" s="1038" t="str">
        <f>'Gala Setup'!Q$6</f>
        <v>PETT</v>
      </c>
      <c r="E190" s="1039" t="str">
        <f>'Team 3'!L66</f>
        <v>000100</v>
      </c>
      <c r="F190" s="1047">
        <f>'print 10 lane'!O$118</f>
        <v>9.2754629629629621E-4</v>
      </c>
      <c r="G190" s="1038">
        <f>'Team 1'!$D$66</f>
        <v>8</v>
      </c>
      <c r="H190" s="1038" t="s">
        <v>94</v>
      </c>
      <c r="I190" s="1038" t="str">
        <f t="shared" si="18"/>
        <v>F,,Olivia</v>
      </c>
      <c r="J190" s="1041" t="str">
        <f t="shared" si="19"/>
        <v>F,,Olivia,PETT</v>
      </c>
      <c r="K190" s="1038" t="str">
        <f t="shared" si="20"/>
        <v>F,,Olivia,PETT,000100</v>
      </c>
      <c r="L190" s="1038" t="str">
        <f t="shared" si="21"/>
        <v>F,,Olivia,PETT,000100,012014</v>
      </c>
      <c r="M190" s="1038" t="str">
        <f t="shared" si="22"/>
        <v>F,,Olivia,PETT,000100,012014,8</v>
      </c>
      <c r="N190" s="1042" t="str">
        <f t="shared" si="23"/>
        <v>F,,Olivia,PETT,000100,012014,8,F</v>
      </c>
      <c r="O190" s="1043"/>
      <c r="P190" s="1043" t="str">
        <f t="shared" si="24"/>
        <v>01:20.14</v>
      </c>
      <c r="Q190" s="1043" t="str">
        <f t="shared" si="25"/>
        <v>012014</v>
      </c>
      <c r="R190" s="1167" t="str">
        <f t="shared" si="26"/>
        <v>F,,Olivia,PETT,000100,012014,8,F</v>
      </c>
      <c r="S190" s="1037"/>
      <c r="T190" s="1037"/>
      <c r="U190" s="1037"/>
      <c r="V190" s="1037"/>
    </row>
    <row r="191" spans="1:22" ht="13.15" customHeight="1" x14ac:dyDescent="0.2">
      <c r="A191" s="1037"/>
      <c r="B191" s="1038" t="s">
        <v>94</v>
      </c>
      <c r="C191" s="1038" t="str">
        <f>'Team 5'!J40</f>
        <v xml:space="preserve">,Samantha </v>
      </c>
      <c r="D191" s="1038" t="str">
        <f>'Gala Setup'!Q$8</f>
        <v>LEAA</v>
      </c>
      <c r="E191" s="1039" t="str">
        <f>'Team 5'!L40</f>
        <v>000100</v>
      </c>
      <c r="F191" s="1047">
        <f>'print 10 lane'!U$40</f>
        <v>9.8206018518518499E-4</v>
      </c>
      <c r="G191" s="1038">
        <f>'Team 1'!$D$40</f>
        <v>8</v>
      </c>
      <c r="H191" s="1038" t="s">
        <v>94</v>
      </c>
      <c r="I191" s="1038" t="str">
        <f t="shared" si="18"/>
        <v xml:space="preserve">F,,Samantha </v>
      </c>
      <c r="J191" s="1041" t="str">
        <f t="shared" si="19"/>
        <v>F,,Samantha ,LEAA</v>
      </c>
      <c r="K191" s="1038" t="str">
        <f t="shared" si="20"/>
        <v>F,,Samantha ,LEAA,000100</v>
      </c>
      <c r="L191" s="1038" t="str">
        <f t="shared" si="21"/>
        <v>F,,Samantha ,LEAA,000100,012485</v>
      </c>
      <c r="M191" s="1038" t="str">
        <f t="shared" si="22"/>
        <v>F,,Samantha ,LEAA,000100,012485,8</v>
      </c>
      <c r="N191" s="1042" t="str">
        <f t="shared" si="23"/>
        <v>F,,Samantha ,LEAA,000100,012485,8,F</v>
      </c>
      <c r="O191" s="1043"/>
      <c r="P191" s="1043" t="str">
        <f t="shared" si="24"/>
        <v>01:24.85</v>
      </c>
      <c r="Q191" s="1043" t="str">
        <f t="shared" si="25"/>
        <v>012485</v>
      </c>
      <c r="R191" s="1167" t="str">
        <f t="shared" si="26"/>
        <v>F,,Samantha ,LEAA,000100,012485,8,F</v>
      </c>
      <c r="S191" s="1037"/>
      <c r="T191" s="1037"/>
      <c r="U191" s="1037"/>
      <c r="V191" s="1037"/>
    </row>
    <row r="192" spans="1:22" ht="13.15" customHeight="1" x14ac:dyDescent="0.2">
      <c r="A192" s="1037"/>
      <c r="B192" s="1045" t="s">
        <v>94</v>
      </c>
      <c r="C192" s="1045" t="str">
        <f>'Team 4'!J66</f>
        <v>,Abby</v>
      </c>
      <c r="D192" s="1045" t="str">
        <f>'Gala Setup'!Q$7</f>
        <v>CMKS</v>
      </c>
      <c r="E192" s="1046" t="str">
        <f>'Team 4'!L66</f>
        <v>000100</v>
      </c>
      <c r="F192" s="1047">
        <f>'print 10 lane'!R$118</f>
        <v>9.2731481481481473E-4</v>
      </c>
      <c r="G192" s="1045">
        <f>'Team 1'!$D$66</f>
        <v>8</v>
      </c>
      <c r="H192" s="1045" t="s">
        <v>94</v>
      </c>
      <c r="I192" s="1045" t="str">
        <f t="shared" si="18"/>
        <v>F,,Abby</v>
      </c>
      <c r="J192" s="1048" t="str">
        <f t="shared" si="19"/>
        <v>F,,Abby,CMKS</v>
      </c>
      <c r="K192" s="1045" t="str">
        <f t="shared" si="20"/>
        <v>F,,Abby,CMKS,000100</v>
      </c>
      <c r="L192" s="1038" t="str">
        <f t="shared" si="21"/>
        <v>F,,Abby,CMKS,000100,012012</v>
      </c>
      <c r="M192" s="1045" t="str">
        <f t="shared" si="22"/>
        <v>F,,Abby,CMKS,000100,012012,8</v>
      </c>
      <c r="N192" s="1049" t="str">
        <f t="shared" si="23"/>
        <v>F,,Abby,CMKS,000100,012012,8,F</v>
      </c>
      <c r="O192" s="1043"/>
      <c r="P192" s="1043" t="str">
        <f t="shared" si="24"/>
        <v>01:20.12</v>
      </c>
      <c r="Q192" s="1043" t="str">
        <f t="shared" si="25"/>
        <v>012012</v>
      </c>
      <c r="R192" s="1167" t="str">
        <f t="shared" si="26"/>
        <v>F,,Abby,CMKS,000100,012012,8,F</v>
      </c>
      <c r="S192" s="1037"/>
      <c r="T192" s="1037"/>
      <c r="U192" s="1037"/>
      <c r="V192" s="1037"/>
    </row>
    <row r="193" spans="1:22" ht="13.15" customHeight="1" x14ac:dyDescent="0.2">
      <c r="A193" s="1037"/>
      <c r="B193" s="1045" t="s">
        <v>94</v>
      </c>
      <c r="C193" s="1045" t="str">
        <f>'Team 4'!J60</f>
        <v>,Aiyana</v>
      </c>
      <c r="D193" s="1045" t="str">
        <f>'Gala Setup'!Q$7</f>
        <v>CMKS</v>
      </c>
      <c r="E193" s="1046" t="str">
        <f>'Team 4'!L60</f>
        <v>000100</v>
      </c>
      <c r="F193" s="1047">
        <f>'print 10 lane'!R$100</f>
        <v>8.2893518518518516E-4</v>
      </c>
      <c r="G193" s="1045">
        <f>'Team 1'!$D$60</f>
        <v>8</v>
      </c>
      <c r="H193" s="1045" t="s">
        <v>94</v>
      </c>
      <c r="I193" s="1045" t="str">
        <f t="shared" ref="I193:I256" si="27">CONCATENATE(B193,",",C193)</f>
        <v>F,,Aiyana</v>
      </c>
      <c r="J193" s="1048" t="str">
        <f t="shared" ref="J193:J256" si="28">CONCATENATE(I193,",",D193)</f>
        <v>F,,Aiyana,CMKS</v>
      </c>
      <c r="K193" s="1045" t="str">
        <f t="shared" ref="K193:K256" si="29">CONCATENATE(J193,",",E193)</f>
        <v>F,,Aiyana,CMKS,000100</v>
      </c>
      <c r="L193" s="1038" t="str">
        <f t="shared" ref="L193:L256" si="30">CONCATENATE(K193,",",Q193)</f>
        <v>F,,Aiyana,CMKS,000100,011162</v>
      </c>
      <c r="M193" s="1045" t="str">
        <f t="shared" ref="M193:M256" si="31">CONCATENATE(L193,",",G193)</f>
        <v>F,,Aiyana,CMKS,000100,011162,8</v>
      </c>
      <c r="N193" s="1049" t="str">
        <f t="shared" ref="N193:N256" si="32">CONCATENATE(M193,",",H193)</f>
        <v>F,,Aiyana,CMKS,000100,011162,8,F</v>
      </c>
      <c r="O193" s="1043"/>
      <c r="P193" s="1043" t="str">
        <f t="shared" ref="P193:P256" si="33">TEXT(F193,"mm:ss.00")</f>
        <v>01:11.62</v>
      </c>
      <c r="Q193" s="1043" t="str">
        <f t="shared" ref="Q193:Q256" si="34">LEFT(P193,2)&amp;MID(P193,4,2)&amp;RIGHT(P193,2)</f>
        <v>011162</v>
      </c>
      <c r="R193" s="1167" t="str">
        <f t="shared" ref="R193:R256" si="35">IF(F193=0,"",N193)</f>
        <v>F,,Aiyana,CMKS,000100,011162,8,F</v>
      </c>
      <c r="S193" s="1052"/>
      <c r="T193" s="1052"/>
      <c r="U193" s="1053"/>
      <c r="V193" s="1037"/>
    </row>
    <row r="194" spans="1:22" x14ac:dyDescent="0.2">
      <c r="A194" s="1037"/>
      <c r="B194" s="1045" t="s">
        <v>94</v>
      </c>
      <c r="C194" s="1045" t="str">
        <f>'Team 6'!J40</f>
        <v>,Jessica</v>
      </c>
      <c r="D194" s="1045" t="str">
        <f>'Gala Setup'!Q$9</f>
        <v>MODT</v>
      </c>
      <c r="E194" s="1046" t="str">
        <f>'Team 6'!L40</f>
        <v>000100</v>
      </c>
      <c r="F194" s="1047">
        <f>'print 10 lane'!X$40</f>
        <v>9.1145833333333324E-4</v>
      </c>
      <c r="G194" s="1045">
        <f>'Team 1'!$D$40</f>
        <v>8</v>
      </c>
      <c r="H194" s="1045" t="s">
        <v>94</v>
      </c>
      <c r="I194" s="1045" t="str">
        <f t="shared" si="27"/>
        <v>F,,Jessica</v>
      </c>
      <c r="J194" s="1048" t="str">
        <f t="shared" si="28"/>
        <v>F,,Jessica,MODT</v>
      </c>
      <c r="K194" s="1045" t="str">
        <f t="shared" si="29"/>
        <v>F,,Jessica,MODT,000100</v>
      </c>
      <c r="L194" s="1038" t="str">
        <f t="shared" si="30"/>
        <v>F,,Jessica,MODT,000100,011875</v>
      </c>
      <c r="M194" s="1045" t="str">
        <f t="shared" si="31"/>
        <v>F,,Jessica,MODT,000100,011875,8</v>
      </c>
      <c r="N194" s="1049" t="str">
        <f t="shared" si="32"/>
        <v>F,,Jessica,MODT,000100,011875,8,F</v>
      </c>
      <c r="O194" s="1043"/>
      <c r="P194" s="1043" t="str">
        <f t="shared" si="33"/>
        <v>01:18.75</v>
      </c>
      <c r="Q194" s="1043" t="str">
        <f t="shared" si="34"/>
        <v>011875</v>
      </c>
      <c r="R194" s="1167" t="str">
        <f t="shared" si="35"/>
        <v>F,,Jessica,MODT,000100,011875,8,F</v>
      </c>
      <c r="S194" s="1052"/>
      <c r="T194" s="1054"/>
      <c r="U194" s="1053"/>
      <c r="V194" s="1037"/>
    </row>
    <row r="195" spans="1:22" x14ac:dyDescent="0.2">
      <c r="A195" s="1037"/>
      <c r="B195" s="1038" t="s">
        <v>94</v>
      </c>
      <c r="C195" s="1038" t="str">
        <f>'Team 5'!J60</f>
        <v>,Amy</v>
      </c>
      <c r="D195" s="1038" t="str">
        <f>'Gala Setup'!Q$8</f>
        <v>LEAA</v>
      </c>
      <c r="E195" s="1039" t="str">
        <f>'Team 5'!L60</f>
        <v>000100</v>
      </c>
      <c r="F195" s="1047">
        <f>'print 10 lane'!U$100</f>
        <v>9.1446759259259259E-4</v>
      </c>
      <c r="G195" s="1038">
        <f>'Team 1'!$D$60</f>
        <v>8</v>
      </c>
      <c r="H195" s="1038" t="s">
        <v>94</v>
      </c>
      <c r="I195" s="1038" t="str">
        <f t="shared" si="27"/>
        <v>F,,Amy</v>
      </c>
      <c r="J195" s="1041" t="str">
        <f t="shared" si="28"/>
        <v>F,,Amy,LEAA</v>
      </c>
      <c r="K195" s="1038" t="str">
        <f t="shared" si="29"/>
        <v>F,,Amy,LEAA,000100</v>
      </c>
      <c r="L195" s="1038" t="str">
        <f t="shared" si="30"/>
        <v>F,,Amy,LEAA,000100,011901</v>
      </c>
      <c r="M195" s="1038" t="str">
        <f t="shared" si="31"/>
        <v>F,,Amy,LEAA,000100,011901,8</v>
      </c>
      <c r="N195" s="1042" t="str">
        <f t="shared" si="32"/>
        <v>F,,Amy,LEAA,000100,011901,8,F</v>
      </c>
      <c r="O195" s="1043"/>
      <c r="P195" s="1043" t="str">
        <f t="shared" si="33"/>
        <v>01:19.01</v>
      </c>
      <c r="Q195" s="1043" t="str">
        <f t="shared" si="34"/>
        <v>011901</v>
      </c>
      <c r="R195" s="1167" t="str">
        <f t="shared" si="35"/>
        <v>F,,Amy,LEAA,000100,011901,8,F</v>
      </c>
      <c r="S195" s="1052"/>
      <c r="T195" s="1054"/>
      <c r="U195" s="1053"/>
      <c r="V195" s="1037"/>
    </row>
    <row r="196" spans="1:22" x14ac:dyDescent="0.2">
      <c r="A196" s="1037"/>
      <c r="B196" s="1038" t="s">
        <v>94</v>
      </c>
      <c r="C196" s="1038" t="str">
        <f>'Team 5'!J66</f>
        <v>,Merewyn</v>
      </c>
      <c r="D196" s="1038" t="str">
        <f>'Gala Setup'!Q$8</f>
        <v>LEAA</v>
      </c>
      <c r="E196" s="1039" t="str">
        <f>'Team 5'!L66</f>
        <v>000100</v>
      </c>
      <c r="F196" s="1047">
        <f>'print 10 lane'!U$118</f>
        <v>9.015046296296297E-4</v>
      </c>
      <c r="G196" s="1038">
        <f>'Team 1'!$D$66</f>
        <v>8</v>
      </c>
      <c r="H196" s="1038" t="s">
        <v>94</v>
      </c>
      <c r="I196" s="1038" t="str">
        <f t="shared" si="27"/>
        <v>F,,Merewyn</v>
      </c>
      <c r="J196" s="1041" t="str">
        <f t="shared" si="28"/>
        <v>F,,Merewyn,LEAA</v>
      </c>
      <c r="K196" s="1038" t="str">
        <f t="shared" si="29"/>
        <v>F,,Merewyn,LEAA,000100</v>
      </c>
      <c r="L196" s="1038" t="str">
        <f t="shared" si="30"/>
        <v>F,,Merewyn,LEAA,000100,011789</v>
      </c>
      <c r="M196" s="1038" t="str">
        <f t="shared" si="31"/>
        <v>F,,Merewyn,LEAA,000100,011789,8</v>
      </c>
      <c r="N196" s="1042" t="str">
        <f t="shared" si="32"/>
        <v>F,,Merewyn,LEAA,000100,011789,8,F</v>
      </c>
      <c r="O196" s="1043"/>
      <c r="P196" s="1043" t="str">
        <f t="shared" si="33"/>
        <v>01:17.89</v>
      </c>
      <c r="Q196" s="1043" t="str">
        <f t="shared" si="34"/>
        <v>011789</v>
      </c>
      <c r="R196" s="1167" t="str">
        <f t="shared" si="35"/>
        <v>F,,Merewyn,LEAA,000100,011789,8,F</v>
      </c>
      <c r="S196" s="1052"/>
      <c r="T196" s="1054"/>
      <c r="U196" s="1053"/>
      <c r="V196" s="1037"/>
    </row>
    <row r="197" spans="1:22" x14ac:dyDescent="0.2">
      <c r="A197" s="1037"/>
      <c r="B197" s="1038" t="s">
        <v>94</v>
      </c>
      <c r="C197" s="1038" t="str">
        <f>'Team 7'!J40</f>
        <v>,</v>
      </c>
      <c r="D197" s="1041">
        <f>'Gala Setup'!Q$10</f>
        <v>0</v>
      </c>
      <c r="E197" s="1039" t="str">
        <f>'Team 7'!L40</f>
        <v>000100</v>
      </c>
      <c r="F197" s="1047">
        <f>'print 10 lane'!AA$40</f>
        <v>0</v>
      </c>
      <c r="G197" s="1038">
        <f>'Team 1'!$D$40</f>
        <v>8</v>
      </c>
      <c r="H197" s="1038" t="s">
        <v>94</v>
      </c>
      <c r="I197" s="1038" t="str">
        <f t="shared" si="27"/>
        <v>F,,</v>
      </c>
      <c r="J197" s="1041" t="str">
        <f t="shared" si="28"/>
        <v>F,,,0</v>
      </c>
      <c r="K197" s="1038" t="str">
        <f t="shared" si="29"/>
        <v>F,,,0,000100</v>
      </c>
      <c r="L197" s="1038" t="str">
        <f t="shared" si="30"/>
        <v>F,,,0,000100,000000</v>
      </c>
      <c r="M197" s="1038" t="str">
        <f t="shared" si="31"/>
        <v>F,,,0,000100,000000,8</v>
      </c>
      <c r="N197" s="1042" t="str">
        <f t="shared" si="32"/>
        <v>F,,,0,000100,000000,8,F</v>
      </c>
      <c r="O197" s="1043"/>
      <c r="P197" s="1043" t="str">
        <f t="shared" si="33"/>
        <v>00:00.00</v>
      </c>
      <c r="Q197" s="1043" t="str">
        <f t="shared" si="34"/>
        <v>000000</v>
      </c>
      <c r="R197" s="1167" t="str">
        <f t="shared" si="35"/>
        <v/>
      </c>
      <c r="S197" s="1052"/>
      <c r="T197" s="1054"/>
      <c r="U197" s="1053"/>
      <c r="V197" s="1037"/>
    </row>
    <row r="198" spans="1:22" x14ac:dyDescent="0.2">
      <c r="A198" s="1037"/>
      <c r="B198" s="1045" t="s">
        <v>94</v>
      </c>
      <c r="C198" s="1045" t="str">
        <f>'Team 6'!J60</f>
        <v xml:space="preserve">,Emily </v>
      </c>
      <c r="D198" s="1045" t="str">
        <f>'Gala Setup'!Q$9</f>
        <v>MODT</v>
      </c>
      <c r="E198" s="1046" t="str">
        <f>'Team 6'!L60</f>
        <v>000100</v>
      </c>
      <c r="F198" s="1047">
        <f>'print 10 lane'!X$100</f>
        <v>9.7395833333333319E-4</v>
      </c>
      <c r="G198" s="1045">
        <f>'Team 1'!$D$60</f>
        <v>8</v>
      </c>
      <c r="H198" s="1045" t="s">
        <v>94</v>
      </c>
      <c r="I198" s="1045" t="str">
        <f t="shared" si="27"/>
        <v xml:space="preserve">F,,Emily </v>
      </c>
      <c r="J198" s="1048" t="str">
        <f t="shared" si="28"/>
        <v>F,,Emily ,MODT</v>
      </c>
      <c r="K198" s="1045" t="str">
        <f t="shared" si="29"/>
        <v>F,,Emily ,MODT,000100</v>
      </c>
      <c r="L198" s="1038" t="str">
        <f t="shared" si="30"/>
        <v>F,,Emily ,MODT,000100,012415</v>
      </c>
      <c r="M198" s="1045" t="str">
        <f t="shared" si="31"/>
        <v>F,,Emily ,MODT,000100,012415,8</v>
      </c>
      <c r="N198" s="1049" t="str">
        <f t="shared" si="32"/>
        <v>F,,Emily ,MODT,000100,012415,8,F</v>
      </c>
      <c r="O198" s="1043"/>
      <c r="P198" s="1043" t="str">
        <f t="shared" si="33"/>
        <v>01:24.15</v>
      </c>
      <c r="Q198" s="1043" t="str">
        <f t="shared" si="34"/>
        <v>012415</v>
      </c>
      <c r="R198" s="1167" t="str">
        <f t="shared" si="35"/>
        <v>F,,Emily ,MODT,000100,012415,8,F</v>
      </c>
      <c r="S198" s="1052"/>
      <c r="T198" s="1054"/>
      <c r="U198" s="1053"/>
      <c r="V198" s="1037"/>
    </row>
    <row r="199" spans="1:22" x14ac:dyDescent="0.2">
      <c r="A199" s="1037"/>
      <c r="B199" s="1045" t="s">
        <v>94</v>
      </c>
      <c r="C199" s="1045" t="str">
        <f>'Team 6'!J66</f>
        <v>,Jessica</v>
      </c>
      <c r="D199" s="1045" t="str">
        <f>'Gala Setup'!Q$9</f>
        <v>MODT</v>
      </c>
      <c r="E199" s="1046" t="str">
        <f>'Team 6'!L66</f>
        <v>000100</v>
      </c>
      <c r="F199" s="1047">
        <f>'print 10 lane'!X$118</f>
        <v>9.0995370370370373E-4</v>
      </c>
      <c r="G199" s="1045">
        <f>'Team 1'!$D$66</f>
        <v>8</v>
      </c>
      <c r="H199" s="1045" t="s">
        <v>94</v>
      </c>
      <c r="I199" s="1045" t="str">
        <f t="shared" si="27"/>
        <v>F,,Jessica</v>
      </c>
      <c r="J199" s="1048" t="str">
        <f t="shared" si="28"/>
        <v>F,,Jessica,MODT</v>
      </c>
      <c r="K199" s="1045" t="str">
        <f t="shared" si="29"/>
        <v>F,,Jessica,MODT,000100</v>
      </c>
      <c r="L199" s="1038" t="str">
        <f t="shared" si="30"/>
        <v>F,,Jessica,MODT,000100,011862</v>
      </c>
      <c r="M199" s="1045" t="str">
        <f t="shared" si="31"/>
        <v>F,,Jessica,MODT,000100,011862,8</v>
      </c>
      <c r="N199" s="1049" t="str">
        <f t="shared" si="32"/>
        <v>F,,Jessica,MODT,000100,011862,8,F</v>
      </c>
      <c r="O199" s="1043"/>
      <c r="P199" s="1043" t="str">
        <f t="shared" si="33"/>
        <v>01:18.62</v>
      </c>
      <c r="Q199" s="1043" t="str">
        <f t="shared" si="34"/>
        <v>011862</v>
      </c>
      <c r="R199" s="1167" t="str">
        <f t="shared" si="35"/>
        <v>F,,Jessica,MODT,000100,011862,8,F</v>
      </c>
      <c r="S199" s="1052"/>
      <c r="T199" s="1054"/>
      <c r="U199" s="1053"/>
      <c r="V199" s="1037"/>
    </row>
    <row r="200" spans="1:22" x14ac:dyDescent="0.2">
      <c r="A200" s="1037"/>
      <c r="B200" s="1038" t="s">
        <v>94</v>
      </c>
      <c r="C200" s="1038" t="str">
        <f>'Team 7'!J60</f>
        <v>,</v>
      </c>
      <c r="D200" s="1041">
        <f>'Gala Setup'!Q$10</f>
        <v>0</v>
      </c>
      <c r="E200" s="1039" t="str">
        <f>'Team 7'!L60</f>
        <v>000100</v>
      </c>
      <c r="F200" s="1047">
        <f>'print 10 lane'!AA$100</f>
        <v>0</v>
      </c>
      <c r="G200" s="1038">
        <f>'Team 1'!$D$60</f>
        <v>8</v>
      </c>
      <c r="H200" s="1038" t="s">
        <v>94</v>
      </c>
      <c r="I200" s="1038" t="str">
        <f t="shared" si="27"/>
        <v>F,,</v>
      </c>
      <c r="J200" s="1041" t="str">
        <f t="shared" si="28"/>
        <v>F,,,0</v>
      </c>
      <c r="K200" s="1038" t="str">
        <f t="shared" si="29"/>
        <v>F,,,0,000100</v>
      </c>
      <c r="L200" s="1038" t="str">
        <f t="shared" si="30"/>
        <v>F,,,0,000100,000000</v>
      </c>
      <c r="M200" s="1038" t="str">
        <f t="shared" si="31"/>
        <v>F,,,0,000100,000000,8</v>
      </c>
      <c r="N200" s="1042" t="str">
        <f t="shared" si="32"/>
        <v>F,,,0,000100,000000,8,F</v>
      </c>
      <c r="O200" s="1043"/>
      <c r="P200" s="1043" t="str">
        <f t="shared" si="33"/>
        <v>00:00.00</v>
      </c>
      <c r="Q200" s="1043" t="str">
        <f t="shared" si="34"/>
        <v>000000</v>
      </c>
      <c r="R200" s="1167" t="str">
        <f t="shared" si="35"/>
        <v/>
      </c>
      <c r="S200" s="1052"/>
      <c r="T200" s="1054"/>
      <c r="U200" s="1053"/>
      <c r="V200" s="1037"/>
    </row>
    <row r="201" spans="1:22" x14ac:dyDescent="0.2">
      <c r="A201" s="1037"/>
      <c r="B201" s="1045" t="s">
        <v>94</v>
      </c>
      <c r="C201" s="1045" t="str">
        <f>'Team 8'!J66</f>
        <v>,</v>
      </c>
      <c r="D201" s="1045">
        <f>'Gala Setup'!Q$11</f>
        <v>0</v>
      </c>
      <c r="E201" s="1046" t="str">
        <f>'Team 8'!L66</f>
        <v>000100</v>
      </c>
      <c r="F201" s="1047">
        <f>'print 10 lane'!AD$118</f>
        <v>0</v>
      </c>
      <c r="G201" s="1045">
        <f>'Team 1'!$D$66</f>
        <v>8</v>
      </c>
      <c r="H201" s="1045" t="s">
        <v>94</v>
      </c>
      <c r="I201" s="1045" t="str">
        <f t="shared" si="27"/>
        <v>F,,</v>
      </c>
      <c r="J201" s="1048" t="str">
        <f t="shared" si="28"/>
        <v>F,,,0</v>
      </c>
      <c r="K201" s="1045" t="str">
        <f t="shared" si="29"/>
        <v>F,,,0,000100</v>
      </c>
      <c r="L201" s="1038" t="str">
        <f t="shared" si="30"/>
        <v>F,,,0,000100,000000</v>
      </c>
      <c r="M201" s="1045" t="str">
        <f t="shared" si="31"/>
        <v>F,,,0,000100,000000,8</v>
      </c>
      <c r="N201" s="1049" t="str">
        <f t="shared" si="32"/>
        <v>F,,,0,000100,000000,8,F</v>
      </c>
      <c r="O201" s="1043"/>
      <c r="P201" s="1043" t="str">
        <f t="shared" si="33"/>
        <v>00:00.00</v>
      </c>
      <c r="Q201" s="1043" t="str">
        <f t="shared" si="34"/>
        <v>000000</v>
      </c>
      <c r="R201" s="1167" t="str">
        <f t="shared" si="35"/>
        <v/>
      </c>
      <c r="S201" s="1052"/>
      <c r="T201" s="1054"/>
      <c r="U201" s="1053"/>
      <c r="V201" s="1037"/>
    </row>
    <row r="202" spans="1:22" x14ac:dyDescent="0.2">
      <c r="A202" s="1037"/>
      <c r="B202" s="1038" t="s">
        <v>94</v>
      </c>
      <c r="C202" s="1038" t="str">
        <f>'Team 7'!J66</f>
        <v>,</v>
      </c>
      <c r="D202" s="1041">
        <f>'Gala Setup'!Q$10</f>
        <v>0</v>
      </c>
      <c r="E202" s="1039" t="str">
        <f>'Team 7'!L66</f>
        <v>000100</v>
      </c>
      <c r="F202" s="1047">
        <f>'print 10 lane'!AA$118</f>
        <v>0</v>
      </c>
      <c r="G202" s="1038">
        <f>'Team 1'!$D$66</f>
        <v>8</v>
      </c>
      <c r="H202" s="1038" t="s">
        <v>94</v>
      </c>
      <c r="I202" s="1038" t="str">
        <f t="shared" si="27"/>
        <v>F,,</v>
      </c>
      <c r="J202" s="1041" t="str">
        <f t="shared" si="28"/>
        <v>F,,,0</v>
      </c>
      <c r="K202" s="1038" t="str">
        <f t="shared" si="29"/>
        <v>F,,,0,000100</v>
      </c>
      <c r="L202" s="1038" t="str">
        <f t="shared" si="30"/>
        <v>F,,,0,000100,000000</v>
      </c>
      <c r="M202" s="1038" t="str">
        <f t="shared" si="31"/>
        <v>F,,,0,000100,000000,8</v>
      </c>
      <c r="N202" s="1042" t="str">
        <f t="shared" si="32"/>
        <v>F,,,0,000100,000000,8,F</v>
      </c>
      <c r="O202" s="1043"/>
      <c r="P202" s="1043" t="str">
        <f t="shared" si="33"/>
        <v>00:00.00</v>
      </c>
      <c r="Q202" s="1043" t="str">
        <f t="shared" si="34"/>
        <v>000000</v>
      </c>
      <c r="R202" s="1167" t="str">
        <f t="shared" si="35"/>
        <v/>
      </c>
      <c r="S202" s="1052"/>
      <c r="T202" s="1054"/>
      <c r="U202" s="1053"/>
      <c r="V202" s="1037"/>
    </row>
    <row r="203" spans="1:22" x14ac:dyDescent="0.2">
      <c r="A203" s="1037"/>
      <c r="B203" s="1045" t="s">
        <v>94</v>
      </c>
      <c r="C203" s="1045" t="str">
        <f>'Team 8'!J60</f>
        <v>,</v>
      </c>
      <c r="D203" s="1045">
        <f>'Gala Setup'!Q$11</f>
        <v>0</v>
      </c>
      <c r="E203" s="1046" t="str">
        <f>'Team 8'!L60</f>
        <v>000100</v>
      </c>
      <c r="F203" s="1047">
        <f>'print 10 lane'!AD$100</f>
        <v>0</v>
      </c>
      <c r="G203" s="1045">
        <f>'Team 1'!$D$60</f>
        <v>8</v>
      </c>
      <c r="H203" s="1045" t="s">
        <v>94</v>
      </c>
      <c r="I203" s="1045" t="str">
        <f t="shared" si="27"/>
        <v>F,,</v>
      </c>
      <c r="J203" s="1048" t="str">
        <f t="shared" si="28"/>
        <v>F,,,0</v>
      </c>
      <c r="K203" s="1045" t="str">
        <f t="shared" si="29"/>
        <v>F,,,0,000100</v>
      </c>
      <c r="L203" s="1038" t="str">
        <f t="shared" si="30"/>
        <v>F,,,0,000100,000000</v>
      </c>
      <c r="M203" s="1045" t="str">
        <f t="shared" si="31"/>
        <v>F,,,0,000100,000000,8</v>
      </c>
      <c r="N203" s="1049" t="str">
        <f t="shared" si="32"/>
        <v>F,,,0,000100,000000,8,F</v>
      </c>
      <c r="O203" s="1043"/>
      <c r="P203" s="1043" t="str">
        <f t="shared" si="33"/>
        <v>00:00.00</v>
      </c>
      <c r="Q203" s="1043" t="str">
        <f t="shared" si="34"/>
        <v>000000</v>
      </c>
      <c r="R203" s="1167" t="str">
        <f t="shared" si="35"/>
        <v/>
      </c>
      <c r="S203" s="1052"/>
      <c r="T203" s="1054"/>
      <c r="U203" s="1053"/>
      <c r="V203" s="1037"/>
    </row>
    <row r="204" spans="1:22" x14ac:dyDescent="0.2">
      <c r="A204" s="1037"/>
      <c r="B204" s="1045" t="s">
        <v>94</v>
      </c>
      <c r="C204" s="1045" t="str">
        <f>'Team 8'!J40</f>
        <v>,</v>
      </c>
      <c r="D204" s="1045">
        <f>'Gala Setup'!Q$11</f>
        <v>0</v>
      </c>
      <c r="E204" s="1046" t="str">
        <f>'Team 8'!L40</f>
        <v>000100</v>
      </c>
      <c r="F204" s="1047">
        <f>'print 10 lane'!AD$40</f>
        <v>0</v>
      </c>
      <c r="G204" s="1045">
        <f>'Team 1'!$D$40</f>
        <v>8</v>
      </c>
      <c r="H204" s="1045" t="s">
        <v>94</v>
      </c>
      <c r="I204" s="1045" t="str">
        <f t="shared" si="27"/>
        <v>F,,</v>
      </c>
      <c r="J204" s="1048" t="str">
        <f t="shared" si="28"/>
        <v>F,,,0</v>
      </c>
      <c r="K204" s="1045" t="str">
        <f t="shared" si="29"/>
        <v>F,,,0,000100</v>
      </c>
      <c r="L204" s="1038" t="str">
        <f t="shared" si="30"/>
        <v>F,,,0,000100,000000</v>
      </c>
      <c r="M204" s="1045" t="str">
        <f t="shared" si="31"/>
        <v>F,,,0,000100,000000,8</v>
      </c>
      <c r="N204" s="1049" t="str">
        <f t="shared" si="32"/>
        <v>F,,,0,000100,000000,8,F</v>
      </c>
      <c r="O204" s="1043"/>
      <c r="P204" s="1043" t="str">
        <f t="shared" si="33"/>
        <v>00:00.00</v>
      </c>
      <c r="Q204" s="1043" t="str">
        <f t="shared" si="34"/>
        <v>000000</v>
      </c>
      <c r="R204" s="1167" t="str">
        <f t="shared" si="35"/>
        <v/>
      </c>
      <c r="S204" s="1052"/>
      <c r="T204" s="1054"/>
      <c r="U204" s="1053"/>
      <c r="V204" s="1037"/>
    </row>
    <row r="205" spans="1:22" x14ac:dyDescent="0.2">
      <c r="A205" s="1037"/>
      <c r="B205" s="1038" t="s">
        <v>94</v>
      </c>
      <c r="C205" s="1038" t="str">
        <f>'Team 9'!J66</f>
        <v>,</v>
      </c>
      <c r="D205" s="1038">
        <f>'Gala Setup'!Q$12</f>
        <v>0</v>
      </c>
      <c r="E205" s="1039" t="str">
        <f>'Team 9'!L66</f>
        <v>000100</v>
      </c>
      <c r="F205" s="1047">
        <f>'print 10 lane'!AG$118</f>
        <v>0</v>
      </c>
      <c r="G205" s="1038">
        <f>'Team 1'!$D$66</f>
        <v>8</v>
      </c>
      <c r="H205" s="1038" t="s">
        <v>94</v>
      </c>
      <c r="I205" s="1038" t="str">
        <f t="shared" si="27"/>
        <v>F,,</v>
      </c>
      <c r="J205" s="1041" t="str">
        <f t="shared" si="28"/>
        <v>F,,,0</v>
      </c>
      <c r="K205" s="1038" t="str">
        <f t="shared" si="29"/>
        <v>F,,,0,000100</v>
      </c>
      <c r="L205" s="1038" t="str">
        <f t="shared" si="30"/>
        <v>F,,,0,000100,000000</v>
      </c>
      <c r="M205" s="1038" t="str">
        <f t="shared" si="31"/>
        <v>F,,,0,000100,000000,8</v>
      </c>
      <c r="N205" s="1042" t="str">
        <f t="shared" si="32"/>
        <v>F,,,0,000100,000000,8,F</v>
      </c>
      <c r="O205" s="1043"/>
      <c r="P205" s="1043" t="str">
        <f t="shared" si="33"/>
        <v>00:00.00</v>
      </c>
      <c r="Q205" s="1043" t="str">
        <f t="shared" si="34"/>
        <v>000000</v>
      </c>
      <c r="R205" s="1167" t="str">
        <f t="shared" si="35"/>
        <v/>
      </c>
      <c r="S205" s="1052"/>
      <c r="T205" s="1054"/>
      <c r="U205" s="1053"/>
      <c r="V205" s="1037"/>
    </row>
    <row r="206" spans="1:22" x14ac:dyDescent="0.2">
      <c r="A206" s="1037"/>
      <c r="B206" s="1038" t="s">
        <v>94</v>
      </c>
      <c r="C206" s="1038" t="str">
        <f>'Team 9'!J40</f>
        <v>,</v>
      </c>
      <c r="D206" s="1038">
        <f>'Gala Setup'!Q$12</f>
        <v>0</v>
      </c>
      <c r="E206" s="1039" t="str">
        <f>'Team 9'!L40</f>
        <v>000100</v>
      </c>
      <c r="F206" s="1047">
        <f>'print 10 lane'!AG$40</f>
        <v>0</v>
      </c>
      <c r="G206" s="1038">
        <f>'Team 1'!$D$40</f>
        <v>8</v>
      </c>
      <c r="H206" s="1038" t="s">
        <v>94</v>
      </c>
      <c r="I206" s="1038" t="str">
        <f t="shared" si="27"/>
        <v>F,,</v>
      </c>
      <c r="J206" s="1041" t="str">
        <f t="shared" si="28"/>
        <v>F,,,0</v>
      </c>
      <c r="K206" s="1038" t="str">
        <f t="shared" si="29"/>
        <v>F,,,0,000100</v>
      </c>
      <c r="L206" s="1038" t="str">
        <f t="shared" si="30"/>
        <v>F,,,0,000100,000000</v>
      </c>
      <c r="M206" s="1038" t="str">
        <f t="shared" si="31"/>
        <v>F,,,0,000100,000000,8</v>
      </c>
      <c r="N206" s="1042" t="str">
        <f t="shared" si="32"/>
        <v>F,,,0,000100,000000,8,F</v>
      </c>
      <c r="O206" s="1043"/>
      <c r="P206" s="1043" t="str">
        <f t="shared" si="33"/>
        <v>00:00.00</v>
      </c>
      <c r="Q206" s="1043" t="str">
        <f t="shared" si="34"/>
        <v>000000</v>
      </c>
      <c r="R206" s="1167" t="str">
        <f t="shared" si="35"/>
        <v/>
      </c>
      <c r="S206" s="1052"/>
      <c r="T206" s="1054"/>
      <c r="U206" s="1053"/>
      <c r="V206" s="1037"/>
    </row>
    <row r="207" spans="1:22" x14ac:dyDescent="0.2">
      <c r="A207" s="1037"/>
      <c r="B207" s="1038" t="s">
        <v>94</v>
      </c>
      <c r="C207" s="1038" t="str">
        <f>'Team 9'!J60</f>
        <v>,</v>
      </c>
      <c r="D207" s="1038">
        <f>'Gala Setup'!Q$12</f>
        <v>0</v>
      </c>
      <c r="E207" s="1039" t="str">
        <f>'Team 9'!L60</f>
        <v>000100</v>
      </c>
      <c r="F207" s="1047">
        <f>'print 10 lane'!AG$100</f>
        <v>0</v>
      </c>
      <c r="G207" s="1038">
        <f>'Team 1'!$D$60</f>
        <v>8</v>
      </c>
      <c r="H207" s="1038" t="s">
        <v>94</v>
      </c>
      <c r="I207" s="1038" t="str">
        <f t="shared" si="27"/>
        <v>F,,</v>
      </c>
      <c r="J207" s="1041" t="str">
        <f t="shared" si="28"/>
        <v>F,,,0</v>
      </c>
      <c r="K207" s="1038" t="str">
        <f t="shared" si="29"/>
        <v>F,,,0,000100</v>
      </c>
      <c r="L207" s="1038" t="str">
        <f t="shared" si="30"/>
        <v>F,,,0,000100,000000</v>
      </c>
      <c r="M207" s="1038" t="str">
        <f t="shared" si="31"/>
        <v>F,,,0,000100,000000,8</v>
      </c>
      <c r="N207" s="1042" t="str">
        <f t="shared" si="32"/>
        <v>F,,,0,000100,000000,8,F</v>
      </c>
      <c r="O207" s="1043"/>
      <c r="P207" s="1043" t="str">
        <f t="shared" si="33"/>
        <v>00:00.00</v>
      </c>
      <c r="Q207" s="1043" t="str">
        <f t="shared" si="34"/>
        <v>000000</v>
      </c>
      <c r="R207" s="1167" t="str">
        <f t="shared" si="35"/>
        <v/>
      </c>
      <c r="S207" s="1052"/>
      <c r="T207" s="1054"/>
      <c r="U207" s="1053"/>
      <c r="V207" s="1037"/>
    </row>
    <row r="208" spans="1:22" x14ac:dyDescent="0.2">
      <c r="A208" s="1037"/>
      <c r="B208" s="1045" t="s">
        <v>94</v>
      </c>
      <c r="C208" s="1045" t="str">
        <f>'Team 10'!J66</f>
        <v>,</v>
      </c>
      <c r="D208" s="1045">
        <f>'Gala Setup'!Q$13</f>
        <v>0</v>
      </c>
      <c r="E208" s="1046" t="str">
        <f>'Team 10'!L66</f>
        <v>000100</v>
      </c>
      <c r="F208" s="1047">
        <f>'print 10 lane'!AJ$118</f>
        <v>0</v>
      </c>
      <c r="G208" s="1045">
        <f>'Team 1'!$D$66</f>
        <v>8</v>
      </c>
      <c r="H208" s="1045" t="s">
        <v>94</v>
      </c>
      <c r="I208" s="1045" t="str">
        <f t="shared" si="27"/>
        <v>F,,</v>
      </c>
      <c r="J208" s="1048" t="str">
        <f t="shared" si="28"/>
        <v>F,,,0</v>
      </c>
      <c r="K208" s="1045" t="str">
        <f t="shared" si="29"/>
        <v>F,,,0,000100</v>
      </c>
      <c r="L208" s="1038" t="str">
        <f t="shared" si="30"/>
        <v>F,,,0,000100,000000</v>
      </c>
      <c r="M208" s="1045" t="str">
        <f t="shared" si="31"/>
        <v>F,,,0,000100,000000,8</v>
      </c>
      <c r="N208" s="1049" t="str">
        <f t="shared" si="32"/>
        <v>F,,,0,000100,000000,8,F</v>
      </c>
      <c r="O208" s="1043"/>
      <c r="P208" s="1043" t="str">
        <f t="shared" si="33"/>
        <v>00:00.00</v>
      </c>
      <c r="Q208" s="1043" t="str">
        <f t="shared" si="34"/>
        <v>000000</v>
      </c>
      <c r="R208" s="1167" t="str">
        <f t="shared" si="35"/>
        <v/>
      </c>
      <c r="S208" s="1052"/>
      <c r="T208" s="1054"/>
      <c r="U208" s="1053"/>
      <c r="V208" s="1037"/>
    </row>
    <row r="209" spans="1:22" x14ac:dyDescent="0.2">
      <c r="A209" s="1037"/>
      <c r="B209" s="1045" t="s">
        <v>94</v>
      </c>
      <c r="C209" s="1045" t="str">
        <f>'Team 10'!J40</f>
        <v>,</v>
      </c>
      <c r="D209" s="1045">
        <f>'Gala Setup'!Q$13</f>
        <v>0</v>
      </c>
      <c r="E209" s="1046" t="str">
        <f>'Team 10'!L40</f>
        <v>000100</v>
      </c>
      <c r="F209" s="1047">
        <f>'print 10 lane'!AJ$40</f>
        <v>0</v>
      </c>
      <c r="G209" s="1045">
        <f>'Team 1'!$D$40</f>
        <v>8</v>
      </c>
      <c r="H209" s="1045" t="s">
        <v>94</v>
      </c>
      <c r="I209" s="1045" t="str">
        <f t="shared" si="27"/>
        <v>F,,</v>
      </c>
      <c r="J209" s="1048" t="str">
        <f t="shared" si="28"/>
        <v>F,,,0</v>
      </c>
      <c r="K209" s="1045" t="str">
        <f t="shared" si="29"/>
        <v>F,,,0,000100</v>
      </c>
      <c r="L209" s="1038" t="str">
        <f t="shared" si="30"/>
        <v>F,,,0,000100,000000</v>
      </c>
      <c r="M209" s="1045" t="str">
        <f t="shared" si="31"/>
        <v>F,,,0,000100,000000,8</v>
      </c>
      <c r="N209" s="1049" t="str">
        <f t="shared" si="32"/>
        <v>F,,,0,000100,000000,8,F</v>
      </c>
      <c r="O209" s="1043"/>
      <c r="P209" s="1043" t="str">
        <f t="shared" si="33"/>
        <v>00:00.00</v>
      </c>
      <c r="Q209" s="1043" t="str">
        <f t="shared" si="34"/>
        <v>000000</v>
      </c>
      <c r="R209" s="1167" t="str">
        <f t="shared" si="35"/>
        <v/>
      </c>
      <c r="S209" s="1052"/>
      <c r="T209" s="1054"/>
      <c r="U209" s="1053"/>
      <c r="V209" s="1037"/>
    </row>
    <row r="210" spans="1:22" x14ac:dyDescent="0.2">
      <c r="A210" s="1037"/>
      <c r="B210" s="1045" t="s">
        <v>94</v>
      </c>
      <c r="C210" s="1045" t="str">
        <f>'Team 10'!J60</f>
        <v>,</v>
      </c>
      <c r="D210" s="1045">
        <f>'Gala Setup'!Q$13</f>
        <v>0</v>
      </c>
      <c r="E210" s="1046" t="str">
        <f>'Team 10'!L60</f>
        <v>000100</v>
      </c>
      <c r="F210" s="1047">
        <f>'print 10 lane'!AJ$100</f>
        <v>0</v>
      </c>
      <c r="G210" s="1045">
        <f>'Team 1'!$D$60</f>
        <v>8</v>
      </c>
      <c r="H210" s="1045" t="s">
        <v>94</v>
      </c>
      <c r="I210" s="1045" t="str">
        <f t="shared" si="27"/>
        <v>F,,</v>
      </c>
      <c r="J210" s="1048" t="str">
        <f t="shared" si="28"/>
        <v>F,,,0</v>
      </c>
      <c r="K210" s="1045" t="str">
        <f t="shared" si="29"/>
        <v>F,,,0,000100</v>
      </c>
      <c r="L210" s="1038" t="str">
        <f t="shared" si="30"/>
        <v>F,,,0,000100,000000</v>
      </c>
      <c r="M210" s="1045" t="str">
        <f t="shared" si="31"/>
        <v>F,,,0,000100,000000,8</v>
      </c>
      <c r="N210" s="1049" t="str">
        <f t="shared" si="32"/>
        <v>F,,,0,000100,000000,8,F</v>
      </c>
      <c r="O210" s="1043"/>
      <c r="P210" s="1043" t="str">
        <f t="shared" si="33"/>
        <v>00:00.00</v>
      </c>
      <c r="Q210" s="1043" t="str">
        <f t="shared" si="34"/>
        <v>000000</v>
      </c>
      <c r="R210" s="1167" t="str">
        <f t="shared" si="35"/>
        <v/>
      </c>
      <c r="S210" s="1052"/>
      <c r="T210" s="1054"/>
      <c r="U210" s="1053"/>
      <c r="V210" s="1037"/>
    </row>
    <row r="211" spans="1:22" x14ac:dyDescent="0.2">
      <c r="A211" s="1037"/>
      <c r="B211" s="1038" t="s">
        <v>95</v>
      </c>
      <c r="C211" s="1038" t="str">
        <f>'Team 9'!J61</f>
        <v>,</v>
      </c>
      <c r="D211" s="1038">
        <f>'Gala Setup'!Q$12</f>
        <v>0</v>
      </c>
      <c r="E211" s="1039" t="str">
        <f>'Team 9'!L61</f>
        <v>000100</v>
      </c>
      <c r="F211" s="1047">
        <f>'print 10 lane'!AG$103</f>
        <v>0</v>
      </c>
      <c r="G211" s="1038">
        <f>'Team 1'!$D$61</f>
        <v>8</v>
      </c>
      <c r="H211" s="1038" t="s">
        <v>94</v>
      </c>
      <c r="I211" s="1038" t="str">
        <f t="shared" si="27"/>
        <v>M,,</v>
      </c>
      <c r="J211" s="1041" t="str">
        <f t="shared" si="28"/>
        <v>M,,,0</v>
      </c>
      <c r="K211" s="1038" t="str">
        <f t="shared" si="29"/>
        <v>M,,,0,000100</v>
      </c>
      <c r="L211" s="1038" t="str">
        <f t="shared" si="30"/>
        <v>M,,,0,000100,000000</v>
      </c>
      <c r="M211" s="1038" t="str">
        <f t="shared" si="31"/>
        <v>M,,,0,000100,000000,8</v>
      </c>
      <c r="N211" s="1042" t="str">
        <f t="shared" si="32"/>
        <v>M,,,0,000100,000000,8,F</v>
      </c>
      <c r="O211" s="1043"/>
      <c r="P211" s="1043" t="str">
        <f t="shared" si="33"/>
        <v>00:00.00</v>
      </c>
      <c r="Q211" s="1043" t="str">
        <f t="shared" si="34"/>
        <v>000000</v>
      </c>
      <c r="R211" s="1167" t="str">
        <f t="shared" si="35"/>
        <v/>
      </c>
      <c r="S211" s="1052"/>
      <c r="T211" s="1054"/>
      <c r="U211" s="1053"/>
      <c r="V211" s="1037"/>
    </row>
    <row r="212" spans="1:22" x14ac:dyDescent="0.2">
      <c r="A212" s="1037"/>
      <c r="B212" s="1038" t="s">
        <v>95</v>
      </c>
      <c r="C212" s="1038" t="str">
        <f>'Team 9'!J67</f>
        <v>,</v>
      </c>
      <c r="D212" s="1038">
        <f>'Gala Setup'!Q$12</f>
        <v>0</v>
      </c>
      <c r="E212" s="1039" t="str">
        <f>'Team 9'!L67</f>
        <v>000100</v>
      </c>
      <c r="F212" s="1047">
        <f>'print 10 lane'!AG$121</f>
        <v>0</v>
      </c>
      <c r="G212" s="1038">
        <f>'Team 1'!$D$67</f>
        <v>8</v>
      </c>
      <c r="H212" s="1038" t="s">
        <v>94</v>
      </c>
      <c r="I212" s="1038" t="str">
        <f t="shared" si="27"/>
        <v>M,,</v>
      </c>
      <c r="J212" s="1041" t="str">
        <f t="shared" si="28"/>
        <v>M,,,0</v>
      </c>
      <c r="K212" s="1038" t="str">
        <f t="shared" si="29"/>
        <v>M,,,0,000100</v>
      </c>
      <c r="L212" s="1038" t="str">
        <f t="shared" si="30"/>
        <v>M,,,0,000100,000000</v>
      </c>
      <c r="M212" s="1038" t="str">
        <f t="shared" si="31"/>
        <v>M,,,0,000100,000000,8</v>
      </c>
      <c r="N212" s="1042" t="str">
        <f t="shared" si="32"/>
        <v>M,,,0,000100,000000,8,F</v>
      </c>
      <c r="O212" s="1043"/>
      <c r="P212" s="1043" t="str">
        <f t="shared" si="33"/>
        <v>00:00.00</v>
      </c>
      <c r="Q212" s="1043" t="str">
        <f t="shared" si="34"/>
        <v>000000</v>
      </c>
      <c r="R212" s="1167" t="str">
        <f t="shared" si="35"/>
        <v/>
      </c>
      <c r="S212" s="1052"/>
      <c r="T212" s="1054"/>
      <c r="U212" s="1053"/>
      <c r="V212" s="1037"/>
    </row>
    <row r="213" spans="1:22" x14ac:dyDescent="0.2">
      <c r="A213" s="1037"/>
      <c r="B213" s="1038" t="s">
        <v>95</v>
      </c>
      <c r="C213" s="1038" t="str">
        <f>'Team 9'!J41</f>
        <v>,</v>
      </c>
      <c r="D213" s="1038">
        <f>'Gala Setup'!Q$12</f>
        <v>0</v>
      </c>
      <c r="E213" s="1039" t="str">
        <f>'Team 9'!L41</f>
        <v>000100</v>
      </c>
      <c r="F213" s="1047">
        <f>'print 10 lane'!AG$43</f>
        <v>0</v>
      </c>
      <c r="G213" s="1038">
        <f>'Team 1'!$D$41</f>
        <v>8</v>
      </c>
      <c r="H213" s="1038" t="s">
        <v>94</v>
      </c>
      <c r="I213" s="1038" t="str">
        <f t="shared" si="27"/>
        <v>M,,</v>
      </c>
      <c r="J213" s="1041" t="str">
        <f t="shared" si="28"/>
        <v>M,,,0</v>
      </c>
      <c r="K213" s="1038" t="str">
        <f t="shared" si="29"/>
        <v>M,,,0,000100</v>
      </c>
      <c r="L213" s="1038" t="str">
        <f t="shared" si="30"/>
        <v>M,,,0,000100,000000</v>
      </c>
      <c r="M213" s="1038" t="str">
        <f t="shared" si="31"/>
        <v>M,,,0,000100,000000,8</v>
      </c>
      <c r="N213" s="1042" t="str">
        <f t="shared" si="32"/>
        <v>M,,,0,000100,000000,8,F</v>
      </c>
      <c r="O213" s="1043"/>
      <c r="P213" s="1043" t="str">
        <f t="shared" si="33"/>
        <v>00:00.00</v>
      </c>
      <c r="Q213" s="1043" t="str">
        <f t="shared" si="34"/>
        <v>000000</v>
      </c>
      <c r="R213" s="1167" t="str">
        <f t="shared" si="35"/>
        <v/>
      </c>
      <c r="S213" s="1052"/>
      <c r="T213" s="1054"/>
      <c r="U213" s="1053"/>
      <c r="V213" s="1037"/>
    </row>
    <row r="214" spans="1:22" x14ac:dyDescent="0.2">
      <c r="A214" s="1037"/>
      <c r="B214" s="1045" t="s">
        <v>95</v>
      </c>
      <c r="C214" s="1045" t="str">
        <f>'Team 10'!J61</f>
        <v>,</v>
      </c>
      <c r="D214" s="1045">
        <f>'Gala Setup'!Q$13</f>
        <v>0</v>
      </c>
      <c r="E214" s="1046" t="str">
        <f>'Team 10'!L61</f>
        <v>000100</v>
      </c>
      <c r="F214" s="1047">
        <f>'print 10 lane'!AJ$103</f>
        <v>0</v>
      </c>
      <c r="G214" s="1045">
        <f>'Team 1'!$D$61</f>
        <v>8</v>
      </c>
      <c r="H214" s="1045" t="s">
        <v>94</v>
      </c>
      <c r="I214" s="1045" t="str">
        <f t="shared" si="27"/>
        <v>M,,</v>
      </c>
      <c r="J214" s="1048" t="str">
        <f t="shared" si="28"/>
        <v>M,,,0</v>
      </c>
      <c r="K214" s="1045" t="str">
        <f t="shared" si="29"/>
        <v>M,,,0,000100</v>
      </c>
      <c r="L214" s="1038" t="str">
        <f t="shared" si="30"/>
        <v>M,,,0,000100,000000</v>
      </c>
      <c r="M214" s="1045" t="str">
        <f t="shared" si="31"/>
        <v>M,,,0,000100,000000,8</v>
      </c>
      <c r="N214" s="1049" t="str">
        <f t="shared" si="32"/>
        <v>M,,,0,000100,000000,8,F</v>
      </c>
      <c r="O214" s="1043"/>
      <c r="P214" s="1043" t="str">
        <f t="shared" si="33"/>
        <v>00:00.00</v>
      </c>
      <c r="Q214" s="1043" t="str">
        <f t="shared" si="34"/>
        <v>000000</v>
      </c>
      <c r="R214" s="1167" t="str">
        <f t="shared" si="35"/>
        <v/>
      </c>
      <c r="S214" s="1052"/>
      <c r="T214" s="1054"/>
      <c r="U214" s="1053"/>
      <c r="V214" s="1037"/>
    </row>
    <row r="215" spans="1:22" x14ac:dyDescent="0.2">
      <c r="A215" s="1037"/>
      <c r="B215" s="1045" t="s">
        <v>95</v>
      </c>
      <c r="C215" s="1045" t="str">
        <f>'Team 10'!J41</f>
        <v>,</v>
      </c>
      <c r="D215" s="1045">
        <f>'Gala Setup'!Q$13</f>
        <v>0</v>
      </c>
      <c r="E215" s="1046" t="str">
        <f>'Team 10'!L41</f>
        <v>000100</v>
      </c>
      <c r="F215" s="1047">
        <f>'print 10 lane'!AJ$43</f>
        <v>0</v>
      </c>
      <c r="G215" s="1045">
        <f>'Team 1'!$D$41</f>
        <v>8</v>
      </c>
      <c r="H215" s="1045" t="s">
        <v>94</v>
      </c>
      <c r="I215" s="1045" t="str">
        <f t="shared" si="27"/>
        <v>M,,</v>
      </c>
      <c r="J215" s="1048" t="str">
        <f t="shared" si="28"/>
        <v>M,,,0</v>
      </c>
      <c r="K215" s="1045" t="str">
        <f t="shared" si="29"/>
        <v>M,,,0,000100</v>
      </c>
      <c r="L215" s="1038" t="str">
        <f t="shared" si="30"/>
        <v>M,,,0,000100,000000</v>
      </c>
      <c r="M215" s="1045" t="str">
        <f t="shared" si="31"/>
        <v>M,,,0,000100,000000,8</v>
      </c>
      <c r="N215" s="1049" t="str">
        <f t="shared" si="32"/>
        <v>M,,,0,000100,000000,8,F</v>
      </c>
      <c r="O215" s="1043"/>
      <c r="P215" s="1043" t="str">
        <f t="shared" si="33"/>
        <v>00:00.00</v>
      </c>
      <c r="Q215" s="1043" t="str">
        <f t="shared" si="34"/>
        <v>000000</v>
      </c>
      <c r="R215" s="1167" t="str">
        <f t="shared" si="35"/>
        <v/>
      </c>
      <c r="S215" s="1052"/>
      <c r="T215" s="1054"/>
      <c r="U215" s="1053"/>
      <c r="V215" s="1037"/>
    </row>
    <row r="216" spans="1:22" x14ac:dyDescent="0.2">
      <c r="A216" s="1037"/>
      <c r="B216" s="1045" t="s">
        <v>95</v>
      </c>
      <c r="C216" s="1045" t="str">
        <f>'Team 10'!J67</f>
        <v>,</v>
      </c>
      <c r="D216" s="1045">
        <f>'Gala Setup'!Q$13</f>
        <v>0</v>
      </c>
      <c r="E216" s="1046" t="str">
        <f>'Team 10'!L67</f>
        <v>000100</v>
      </c>
      <c r="F216" s="1047">
        <f>'print 10 lane'!AJ$121</f>
        <v>0</v>
      </c>
      <c r="G216" s="1045">
        <f>'Team 1'!$D$67</f>
        <v>8</v>
      </c>
      <c r="H216" s="1045" t="s">
        <v>94</v>
      </c>
      <c r="I216" s="1045" t="str">
        <f t="shared" si="27"/>
        <v>M,,</v>
      </c>
      <c r="J216" s="1048" t="str">
        <f t="shared" si="28"/>
        <v>M,,,0</v>
      </c>
      <c r="K216" s="1045" t="str">
        <f t="shared" si="29"/>
        <v>M,,,0,000100</v>
      </c>
      <c r="L216" s="1038" t="str">
        <f t="shared" si="30"/>
        <v>M,,,0,000100,000000</v>
      </c>
      <c r="M216" s="1045" t="str">
        <f t="shared" si="31"/>
        <v>M,,,0,000100,000000,8</v>
      </c>
      <c r="N216" s="1049" t="str">
        <f t="shared" si="32"/>
        <v>M,,,0,000100,000000,8,F</v>
      </c>
      <c r="O216" s="1043"/>
      <c r="P216" s="1043" t="str">
        <f t="shared" si="33"/>
        <v>00:00.00</v>
      </c>
      <c r="Q216" s="1043" t="str">
        <f t="shared" si="34"/>
        <v>000000</v>
      </c>
      <c r="R216" s="1167" t="str">
        <f t="shared" si="35"/>
        <v/>
      </c>
      <c r="S216" s="1052"/>
      <c r="T216" s="1054"/>
      <c r="U216" s="1053"/>
      <c r="V216" s="1037"/>
    </row>
    <row r="217" spans="1:22" x14ac:dyDescent="0.2">
      <c r="A217" s="1037"/>
      <c r="B217" s="1045" t="s">
        <v>95</v>
      </c>
      <c r="C217" s="1045" t="str">
        <f>'Team 8'!J41</f>
        <v>,</v>
      </c>
      <c r="D217" s="1045">
        <f>'Gala Setup'!Q$11</f>
        <v>0</v>
      </c>
      <c r="E217" s="1046" t="str">
        <f>'Team 8'!L41</f>
        <v>000100</v>
      </c>
      <c r="F217" s="1047">
        <f>'print 10 lane'!AD$43</f>
        <v>0</v>
      </c>
      <c r="G217" s="1045">
        <f>'Team 1'!$D$41</f>
        <v>8</v>
      </c>
      <c r="H217" s="1045" t="s">
        <v>94</v>
      </c>
      <c r="I217" s="1045" t="str">
        <f t="shared" si="27"/>
        <v>M,,</v>
      </c>
      <c r="J217" s="1048" t="str">
        <f t="shared" si="28"/>
        <v>M,,,0</v>
      </c>
      <c r="K217" s="1045" t="str">
        <f t="shared" si="29"/>
        <v>M,,,0,000100</v>
      </c>
      <c r="L217" s="1038" t="str">
        <f t="shared" si="30"/>
        <v>M,,,0,000100,000000</v>
      </c>
      <c r="M217" s="1045" t="str">
        <f t="shared" si="31"/>
        <v>M,,,0,000100,000000,8</v>
      </c>
      <c r="N217" s="1049" t="str">
        <f t="shared" si="32"/>
        <v>M,,,0,000100,000000,8,F</v>
      </c>
      <c r="O217" s="1043"/>
      <c r="P217" s="1043" t="str">
        <f t="shared" si="33"/>
        <v>00:00.00</v>
      </c>
      <c r="Q217" s="1043" t="str">
        <f t="shared" si="34"/>
        <v>000000</v>
      </c>
      <c r="R217" s="1167" t="str">
        <f t="shared" si="35"/>
        <v/>
      </c>
      <c r="S217" s="1052"/>
      <c r="T217" s="1054"/>
      <c r="U217" s="1053"/>
      <c r="V217" s="1037"/>
    </row>
    <row r="218" spans="1:22" x14ac:dyDescent="0.2">
      <c r="A218" s="1037"/>
      <c r="B218" s="1038" t="s">
        <v>95</v>
      </c>
      <c r="C218" s="1038" t="str">
        <f>'Team 7'!J67</f>
        <v>,</v>
      </c>
      <c r="D218" s="1041">
        <f>'Gala Setup'!Q$10</f>
        <v>0</v>
      </c>
      <c r="E218" s="1039" t="str">
        <f>'Team 7'!L67</f>
        <v>000100</v>
      </c>
      <c r="F218" s="1047">
        <f>'print 10 lane'!AA$121</f>
        <v>0</v>
      </c>
      <c r="G218" s="1038">
        <f>'Team 1'!$D$67</f>
        <v>8</v>
      </c>
      <c r="H218" s="1038" t="s">
        <v>94</v>
      </c>
      <c r="I218" s="1038" t="str">
        <f t="shared" si="27"/>
        <v>M,,</v>
      </c>
      <c r="J218" s="1041" t="str">
        <f t="shared" si="28"/>
        <v>M,,,0</v>
      </c>
      <c r="K218" s="1038" t="str">
        <f t="shared" si="29"/>
        <v>M,,,0,000100</v>
      </c>
      <c r="L218" s="1038" t="str">
        <f t="shared" si="30"/>
        <v>M,,,0,000100,000000</v>
      </c>
      <c r="M218" s="1038" t="str">
        <f t="shared" si="31"/>
        <v>M,,,0,000100,000000,8</v>
      </c>
      <c r="N218" s="1042" t="str">
        <f t="shared" si="32"/>
        <v>M,,,0,000100,000000,8,F</v>
      </c>
      <c r="O218" s="1043"/>
      <c r="P218" s="1043" t="str">
        <f t="shared" si="33"/>
        <v>00:00.00</v>
      </c>
      <c r="Q218" s="1043" t="str">
        <f t="shared" si="34"/>
        <v>000000</v>
      </c>
      <c r="R218" s="1167" t="str">
        <f t="shared" si="35"/>
        <v/>
      </c>
      <c r="S218" s="1052"/>
      <c r="T218" s="1054"/>
      <c r="U218" s="1053"/>
      <c r="V218" s="1037"/>
    </row>
    <row r="219" spans="1:22" x14ac:dyDescent="0.2">
      <c r="A219" s="1037"/>
      <c r="B219" s="1038" t="s">
        <v>95</v>
      </c>
      <c r="C219" s="1038" t="str">
        <f>'Team 7'!J61</f>
        <v>,</v>
      </c>
      <c r="D219" s="1041">
        <f>'Gala Setup'!Q$10</f>
        <v>0</v>
      </c>
      <c r="E219" s="1039" t="str">
        <f>'Team 7'!L61</f>
        <v>000100</v>
      </c>
      <c r="F219" s="1047">
        <f>'print 10 lane'!AA$103</f>
        <v>0</v>
      </c>
      <c r="G219" s="1038">
        <f>'Team 1'!$D$61</f>
        <v>8</v>
      </c>
      <c r="H219" s="1038" t="s">
        <v>94</v>
      </c>
      <c r="I219" s="1038" t="str">
        <f t="shared" si="27"/>
        <v>M,,</v>
      </c>
      <c r="J219" s="1041" t="str">
        <f t="shared" si="28"/>
        <v>M,,,0</v>
      </c>
      <c r="K219" s="1038" t="str">
        <f t="shared" si="29"/>
        <v>M,,,0,000100</v>
      </c>
      <c r="L219" s="1038" t="str">
        <f t="shared" si="30"/>
        <v>M,,,0,000100,000000</v>
      </c>
      <c r="M219" s="1038" t="str">
        <f t="shared" si="31"/>
        <v>M,,,0,000100,000000,8</v>
      </c>
      <c r="N219" s="1042" t="str">
        <f t="shared" si="32"/>
        <v>M,,,0,000100,000000,8,F</v>
      </c>
      <c r="O219" s="1043"/>
      <c r="P219" s="1043" t="str">
        <f t="shared" si="33"/>
        <v>00:00.00</v>
      </c>
      <c r="Q219" s="1043" t="str">
        <f t="shared" si="34"/>
        <v>000000</v>
      </c>
      <c r="R219" s="1167" t="str">
        <f t="shared" si="35"/>
        <v/>
      </c>
      <c r="S219" s="1052"/>
      <c r="T219" s="1054"/>
      <c r="U219" s="1053"/>
      <c r="V219" s="1037"/>
    </row>
    <row r="220" spans="1:22" x14ac:dyDescent="0.2">
      <c r="A220" s="1037"/>
      <c r="B220" s="1045" t="s">
        <v>95</v>
      </c>
      <c r="C220" s="1045" t="str">
        <f>'Team 8'!J67</f>
        <v>,</v>
      </c>
      <c r="D220" s="1045">
        <f>'Gala Setup'!Q$11</f>
        <v>0</v>
      </c>
      <c r="E220" s="1046" t="str">
        <f>'Team 8'!L67</f>
        <v>000100</v>
      </c>
      <c r="F220" s="1047">
        <f>'print 10 lane'!AD$121</f>
        <v>0</v>
      </c>
      <c r="G220" s="1045">
        <f>'Team 1'!$D$67</f>
        <v>8</v>
      </c>
      <c r="H220" s="1045" t="s">
        <v>94</v>
      </c>
      <c r="I220" s="1045" t="str">
        <f t="shared" si="27"/>
        <v>M,,</v>
      </c>
      <c r="J220" s="1048" t="str">
        <f t="shared" si="28"/>
        <v>M,,,0</v>
      </c>
      <c r="K220" s="1045" t="str">
        <f t="shared" si="29"/>
        <v>M,,,0,000100</v>
      </c>
      <c r="L220" s="1038" t="str">
        <f t="shared" si="30"/>
        <v>M,,,0,000100,000000</v>
      </c>
      <c r="M220" s="1045" t="str">
        <f t="shared" si="31"/>
        <v>M,,,0,000100,000000,8</v>
      </c>
      <c r="N220" s="1049" t="str">
        <f t="shared" si="32"/>
        <v>M,,,0,000100,000000,8,F</v>
      </c>
      <c r="O220" s="1043"/>
      <c r="P220" s="1043" t="str">
        <f t="shared" si="33"/>
        <v>00:00.00</v>
      </c>
      <c r="Q220" s="1043" t="str">
        <f t="shared" si="34"/>
        <v>000000</v>
      </c>
      <c r="R220" s="1167" t="str">
        <f t="shared" si="35"/>
        <v/>
      </c>
      <c r="S220" s="1052"/>
      <c r="T220" s="1054"/>
      <c r="U220" s="1053"/>
      <c r="V220" s="1037"/>
    </row>
    <row r="221" spans="1:22" x14ac:dyDescent="0.2">
      <c r="A221" s="1037"/>
      <c r="B221" s="1045" t="s">
        <v>95</v>
      </c>
      <c r="C221" s="1045" t="str">
        <f>'Team 8'!J61</f>
        <v>,</v>
      </c>
      <c r="D221" s="1045">
        <f>'Gala Setup'!Q$11</f>
        <v>0</v>
      </c>
      <c r="E221" s="1046" t="str">
        <f>'Team 8'!L61</f>
        <v>000100</v>
      </c>
      <c r="F221" s="1047">
        <f>'print 10 lane'!AD$103</f>
        <v>0</v>
      </c>
      <c r="G221" s="1045">
        <f>'Team 1'!$D$61</f>
        <v>8</v>
      </c>
      <c r="H221" s="1045" t="s">
        <v>94</v>
      </c>
      <c r="I221" s="1045" t="str">
        <f t="shared" si="27"/>
        <v>M,,</v>
      </c>
      <c r="J221" s="1048" t="str">
        <f t="shared" si="28"/>
        <v>M,,,0</v>
      </c>
      <c r="K221" s="1045" t="str">
        <f t="shared" si="29"/>
        <v>M,,,0,000100</v>
      </c>
      <c r="L221" s="1038" t="str">
        <f t="shared" si="30"/>
        <v>M,,,0,000100,000000</v>
      </c>
      <c r="M221" s="1045" t="str">
        <f t="shared" si="31"/>
        <v>M,,,0,000100,000000,8</v>
      </c>
      <c r="N221" s="1049" t="str">
        <f t="shared" si="32"/>
        <v>M,,,0,000100,000000,8,F</v>
      </c>
      <c r="O221" s="1043"/>
      <c r="P221" s="1043" t="str">
        <f t="shared" si="33"/>
        <v>00:00.00</v>
      </c>
      <c r="Q221" s="1043" t="str">
        <f t="shared" si="34"/>
        <v>000000</v>
      </c>
      <c r="R221" s="1167" t="str">
        <f t="shared" si="35"/>
        <v/>
      </c>
      <c r="S221" s="1052"/>
      <c r="T221" s="1054"/>
      <c r="U221" s="1053"/>
      <c r="V221" s="1037"/>
    </row>
    <row r="222" spans="1:22" x14ac:dyDescent="0.2">
      <c r="A222" s="1037"/>
      <c r="B222" s="1045" t="s">
        <v>95</v>
      </c>
      <c r="C222" s="1045" t="str">
        <f>'Team 6'!J67</f>
        <v>,Owen</v>
      </c>
      <c r="D222" s="1045" t="str">
        <f>'Gala Setup'!Q$9</f>
        <v>MODT</v>
      </c>
      <c r="E222" s="1046" t="str">
        <f>'Team 6'!L67</f>
        <v>000100</v>
      </c>
      <c r="F222" s="1047">
        <f>'print 10 lane'!X$121</f>
        <v>9.1446759259259259E-4</v>
      </c>
      <c r="G222" s="1045">
        <f>'Team 1'!$D$67</f>
        <v>8</v>
      </c>
      <c r="H222" s="1045" t="s">
        <v>94</v>
      </c>
      <c r="I222" s="1045" t="str">
        <f t="shared" si="27"/>
        <v>M,,Owen</v>
      </c>
      <c r="J222" s="1048" t="str">
        <f t="shared" si="28"/>
        <v>M,,Owen,MODT</v>
      </c>
      <c r="K222" s="1045" t="str">
        <f t="shared" si="29"/>
        <v>M,,Owen,MODT,000100</v>
      </c>
      <c r="L222" s="1038" t="str">
        <f t="shared" si="30"/>
        <v>M,,Owen,MODT,000100,011901</v>
      </c>
      <c r="M222" s="1045" t="str">
        <f t="shared" si="31"/>
        <v>M,,Owen,MODT,000100,011901,8</v>
      </c>
      <c r="N222" s="1049" t="str">
        <f t="shared" si="32"/>
        <v>M,,Owen,MODT,000100,011901,8,F</v>
      </c>
      <c r="O222" s="1043"/>
      <c r="P222" s="1043" t="str">
        <f t="shared" si="33"/>
        <v>01:19.01</v>
      </c>
      <c r="Q222" s="1043" t="str">
        <f t="shared" si="34"/>
        <v>011901</v>
      </c>
      <c r="R222" s="1167" t="str">
        <f t="shared" si="35"/>
        <v>M,,Owen,MODT,000100,011901,8,F</v>
      </c>
      <c r="S222" s="1052"/>
      <c r="T222" s="1054"/>
      <c r="U222" s="1053"/>
      <c r="V222" s="1037"/>
    </row>
    <row r="223" spans="1:22" x14ac:dyDescent="0.2">
      <c r="A223" s="1037"/>
      <c r="B223" s="1045" t="s">
        <v>95</v>
      </c>
      <c r="C223" s="1045" t="str">
        <f>'Team 6'!J61</f>
        <v>,Joshua</v>
      </c>
      <c r="D223" s="1045" t="str">
        <f>'Gala Setup'!Q$9</f>
        <v>MODT</v>
      </c>
      <c r="E223" s="1046" t="str">
        <f>'Team 6'!L61</f>
        <v>000100</v>
      </c>
      <c r="F223" s="1047">
        <f>'print 10 lane'!X$103</f>
        <v>8.2824074074074083E-4</v>
      </c>
      <c r="G223" s="1045">
        <f>'Team 1'!$D$61</f>
        <v>8</v>
      </c>
      <c r="H223" s="1045" t="s">
        <v>94</v>
      </c>
      <c r="I223" s="1045" t="str">
        <f t="shared" si="27"/>
        <v>M,,Joshua</v>
      </c>
      <c r="J223" s="1048" t="str">
        <f t="shared" si="28"/>
        <v>M,,Joshua,MODT</v>
      </c>
      <c r="K223" s="1045" t="str">
        <f t="shared" si="29"/>
        <v>M,,Joshua,MODT,000100</v>
      </c>
      <c r="L223" s="1038" t="str">
        <f t="shared" si="30"/>
        <v>M,,Joshua,MODT,000100,011156</v>
      </c>
      <c r="M223" s="1045" t="str">
        <f t="shared" si="31"/>
        <v>M,,Joshua,MODT,000100,011156,8</v>
      </c>
      <c r="N223" s="1049" t="str">
        <f t="shared" si="32"/>
        <v>M,,Joshua,MODT,000100,011156,8,F</v>
      </c>
      <c r="O223" s="1043"/>
      <c r="P223" s="1043" t="str">
        <f t="shared" si="33"/>
        <v>01:11.56</v>
      </c>
      <c r="Q223" s="1043" t="str">
        <f t="shared" si="34"/>
        <v>011156</v>
      </c>
      <c r="R223" s="1167" t="str">
        <f t="shared" si="35"/>
        <v>M,,Joshua,MODT,000100,011156,8,F</v>
      </c>
      <c r="S223" s="1052"/>
      <c r="T223" s="1054"/>
      <c r="U223" s="1053"/>
      <c r="V223" s="1037"/>
    </row>
    <row r="224" spans="1:22" x14ac:dyDescent="0.2">
      <c r="A224" s="1037"/>
      <c r="B224" s="1038" t="s">
        <v>95</v>
      </c>
      <c r="C224" s="1038" t="str">
        <f>'Team 7'!J41</f>
        <v>,</v>
      </c>
      <c r="D224" s="1041">
        <f>'Gala Setup'!Q$10</f>
        <v>0</v>
      </c>
      <c r="E224" s="1039" t="str">
        <f>'Team 7'!L41</f>
        <v>000100</v>
      </c>
      <c r="F224" s="1047">
        <f>'print 10 lane'!AA$43</f>
        <v>0</v>
      </c>
      <c r="G224" s="1038">
        <f>'Team 1'!$D$41</f>
        <v>8</v>
      </c>
      <c r="H224" s="1038" t="s">
        <v>94</v>
      </c>
      <c r="I224" s="1038" t="str">
        <f t="shared" si="27"/>
        <v>M,,</v>
      </c>
      <c r="J224" s="1041" t="str">
        <f t="shared" si="28"/>
        <v>M,,,0</v>
      </c>
      <c r="K224" s="1038" t="str">
        <f t="shared" si="29"/>
        <v>M,,,0,000100</v>
      </c>
      <c r="L224" s="1038" t="str">
        <f t="shared" si="30"/>
        <v>M,,,0,000100,000000</v>
      </c>
      <c r="M224" s="1038" t="str">
        <f t="shared" si="31"/>
        <v>M,,,0,000100,000000,8</v>
      </c>
      <c r="N224" s="1042" t="str">
        <f t="shared" si="32"/>
        <v>M,,,0,000100,000000,8,F</v>
      </c>
      <c r="O224" s="1043"/>
      <c r="P224" s="1043" t="str">
        <f t="shared" si="33"/>
        <v>00:00.00</v>
      </c>
      <c r="Q224" s="1043" t="str">
        <f t="shared" si="34"/>
        <v>000000</v>
      </c>
      <c r="R224" s="1167" t="str">
        <f t="shared" si="35"/>
        <v/>
      </c>
      <c r="S224" s="1052"/>
      <c r="T224" s="1054"/>
      <c r="U224" s="1053"/>
      <c r="V224" s="1037"/>
    </row>
    <row r="225" spans="1:22" x14ac:dyDescent="0.2">
      <c r="A225" s="1037"/>
      <c r="B225" s="1038" t="s">
        <v>95</v>
      </c>
      <c r="C225" s="1038" t="str">
        <f>'Team 5'!J67</f>
        <v>,Luke</v>
      </c>
      <c r="D225" s="1038" t="str">
        <f>'Gala Setup'!Q$8</f>
        <v>LEAA</v>
      </c>
      <c r="E225" s="1039" t="str">
        <f>'Team 5'!L67</f>
        <v>000100</v>
      </c>
      <c r="F225" s="1047">
        <f>'print 10 lane'!U$121</f>
        <v>8.564814814814815E-4</v>
      </c>
      <c r="G225" s="1038">
        <f>'Team 1'!$D$67</f>
        <v>8</v>
      </c>
      <c r="H225" s="1038" t="s">
        <v>94</v>
      </c>
      <c r="I225" s="1038" t="str">
        <f t="shared" si="27"/>
        <v>M,,Luke</v>
      </c>
      <c r="J225" s="1041" t="str">
        <f t="shared" si="28"/>
        <v>M,,Luke,LEAA</v>
      </c>
      <c r="K225" s="1038" t="str">
        <f t="shared" si="29"/>
        <v>M,,Luke,LEAA,000100</v>
      </c>
      <c r="L225" s="1038" t="str">
        <f t="shared" si="30"/>
        <v>M,,Luke,LEAA,000100,011400</v>
      </c>
      <c r="M225" s="1038" t="str">
        <f t="shared" si="31"/>
        <v>M,,Luke,LEAA,000100,011400,8</v>
      </c>
      <c r="N225" s="1042" t="str">
        <f t="shared" si="32"/>
        <v>M,,Luke,LEAA,000100,011400,8,F</v>
      </c>
      <c r="O225" s="1043"/>
      <c r="P225" s="1043" t="str">
        <f t="shared" si="33"/>
        <v>01:14.00</v>
      </c>
      <c r="Q225" s="1043" t="str">
        <f t="shared" si="34"/>
        <v>011400</v>
      </c>
      <c r="R225" s="1167" t="str">
        <f t="shared" si="35"/>
        <v>M,,Luke,LEAA,000100,011400,8,F</v>
      </c>
      <c r="S225" s="1052"/>
      <c r="T225" s="1054"/>
      <c r="U225" s="1053"/>
      <c r="V225" s="1037"/>
    </row>
    <row r="226" spans="1:22" x14ac:dyDescent="0.2">
      <c r="A226" s="1037"/>
      <c r="B226" s="1038" t="s">
        <v>95</v>
      </c>
      <c r="C226" s="1038" t="str">
        <f>'Team 5'!J61</f>
        <v xml:space="preserve">,Luke </v>
      </c>
      <c r="D226" s="1038" t="str">
        <f>'Gala Setup'!Q$8</f>
        <v>LEAA</v>
      </c>
      <c r="E226" s="1039" t="str">
        <f>'Team 5'!L61</f>
        <v>000100</v>
      </c>
      <c r="F226" s="1047">
        <f>'print 10 lane'!U$103</f>
        <v>8.336805555555555E-4</v>
      </c>
      <c r="G226" s="1038">
        <f>'Team 1'!$D$61</f>
        <v>8</v>
      </c>
      <c r="H226" s="1038" t="s">
        <v>94</v>
      </c>
      <c r="I226" s="1038" t="str">
        <f t="shared" si="27"/>
        <v xml:space="preserve">M,,Luke </v>
      </c>
      <c r="J226" s="1041" t="str">
        <f t="shared" si="28"/>
        <v>M,,Luke ,LEAA</v>
      </c>
      <c r="K226" s="1038" t="str">
        <f t="shared" si="29"/>
        <v>M,,Luke ,LEAA,000100</v>
      </c>
      <c r="L226" s="1038" t="str">
        <f t="shared" si="30"/>
        <v>M,,Luke ,LEAA,000100,011203</v>
      </c>
      <c r="M226" s="1038" t="str">
        <f t="shared" si="31"/>
        <v>M,,Luke ,LEAA,000100,011203,8</v>
      </c>
      <c r="N226" s="1042" t="str">
        <f t="shared" si="32"/>
        <v>M,,Luke ,LEAA,000100,011203,8,F</v>
      </c>
      <c r="O226" s="1043"/>
      <c r="P226" s="1043" t="str">
        <f t="shared" si="33"/>
        <v>01:12.03</v>
      </c>
      <c r="Q226" s="1043" t="str">
        <f t="shared" si="34"/>
        <v>011203</v>
      </c>
      <c r="R226" s="1167" t="str">
        <f t="shared" si="35"/>
        <v>M,,Luke ,LEAA,000100,011203,8,F</v>
      </c>
      <c r="S226" s="1052"/>
      <c r="T226" s="1054"/>
      <c r="U226" s="1053"/>
      <c r="V226" s="1037"/>
    </row>
    <row r="227" spans="1:22" x14ac:dyDescent="0.2">
      <c r="A227" s="1037"/>
      <c r="B227" s="1045" t="s">
        <v>95</v>
      </c>
      <c r="C227" s="1045" t="str">
        <f>'Team 6'!J41</f>
        <v xml:space="preserve">,Benjamin </v>
      </c>
      <c r="D227" s="1045" t="str">
        <f>'Gala Setup'!Q$9</f>
        <v>MODT</v>
      </c>
      <c r="E227" s="1046" t="str">
        <f>'Team 6'!L41</f>
        <v>000100</v>
      </c>
      <c r="F227" s="1047">
        <f>'print 10 lane'!X$43</f>
        <v>8.7708333333333334E-4</v>
      </c>
      <c r="G227" s="1045">
        <f>'Team 1'!$D$41</f>
        <v>8</v>
      </c>
      <c r="H227" s="1045" t="s">
        <v>94</v>
      </c>
      <c r="I227" s="1045" t="str">
        <f t="shared" si="27"/>
        <v xml:space="preserve">M,,Benjamin </v>
      </c>
      <c r="J227" s="1048" t="str">
        <f t="shared" si="28"/>
        <v>M,,Benjamin ,MODT</v>
      </c>
      <c r="K227" s="1045" t="str">
        <f t="shared" si="29"/>
        <v>M,,Benjamin ,MODT,000100</v>
      </c>
      <c r="L227" s="1038" t="str">
        <f t="shared" si="30"/>
        <v>M,,Benjamin ,MODT,000100,011578</v>
      </c>
      <c r="M227" s="1045" t="str">
        <f t="shared" si="31"/>
        <v>M,,Benjamin ,MODT,000100,011578,8</v>
      </c>
      <c r="N227" s="1049" t="str">
        <f t="shared" si="32"/>
        <v>M,,Benjamin ,MODT,000100,011578,8,F</v>
      </c>
      <c r="O227" s="1043"/>
      <c r="P227" s="1043" t="str">
        <f t="shared" si="33"/>
        <v>01:15.78</v>
      </c>
      <c r="Q227" s="1043" t="str">
        <f t="shared" si="34"/>
        <v>011578</v>
      </c>
      <c r="R227" s="1167" t="str">
        <f t="shared" si="35"/>
        <v>M,,Benjamin ,MODT,000100,011578,8,F</v>
      </c>
      <c r="S227" s="1052"/>
      <c r="T227" s="1054"/>
      <c r="U227" s="1053"/>
      <c r="V227" s="1037"/>
    </row>
    <row r="228" spans="1:22" x14ac:dyDescent="0.2">
      <c r="A228" s="1037"/>
      <c r="B228" s="1045" t="s">
        <v>95</v>
      </c>
      <c r="C228" s="1045" t="str">
        <f>'Team 4'!J61</f>
        <v>,Miles</v>
      </c>
      <c r="D228" s="1045" t="str">
        <f>'Gala Setup'!Q$7</f>
        <v>CMKS</v>
      </c>
      <c r="E228" s="1046" t="str">
        <f>'Team 4'!L61</f>
        <v>000100</v>
      </c>
      <c r="F228" s="1047">
        <f>'print 10 lane'!R$103</f>
        <v>7.8611111111111113E-4</v>
      </c>
      <c r="G228" s="1045">
        <f>'Team 1'!$D$61</f>
        <v>8</v>
      </c>
      <c r="H228" s="1045" t="s">
        <v>94</v>
      </c>
      <c r="I228" s="1045" t="str">
        <f t="shared" si="27"/>
        <v>M,,Miles</v>
      </c>
      <c r="J228" s="1048" t="str">
        <f t="shared" si="28"/>
        <v>M,,Miles,CMKS</v>
      </c>
      <c r="K228" s="1045" t="str">
        <f t="shared" si="29"/>
        <v>M,,Miles,CMKS,000100</v>
      </c>
      <c r="L228" s="1038" t="str">
        <f t="shared" si="30"/>
        <v>M,,Miles,CMKS,000100,010792</v>
      </c>
      <c r="M228" s="1045" t="str">
        <f t="shared" si="31"/>
        <v>M,,Miles,CMKS,000100,010792,8</v>
      </c>
      <c r="N228" s="1049" t="str">
        <f t="shared" si="32"/>
        <v>M,,Miles,CMKS,000100,010792,8,F</v>
      </c>
      <c r="O228" s="1043"/>
      <c r="P228" s="1043" t="str">
        <f t="shared" si="33"/>
        <v>01:07.92</v>
      </c>
      <c r="Q228" s="1043" t="str">
        <f t="shared" si="34"/>
        <v>010792</v>
      </c>
      <c r="R228" s="1167" t="str">
        <f t="shared" si="35"/>
        <v>M,,Miles,CMKS,000100,010792,8,F</v>
      </c>
      <c r="S228" s="1052"/>
      <c r="T228" s="1054"/>
      <c r="U228" s="1053"/>
      <c r="V228" s="1037"/>
    </row>
    <row r="229" spans="1:22" x14ac:dyDescent="0.2">
      <c r="A229" s="1037"/>
      <c r="B229" s="1045" t="s">
        <v>95</v>
      </c>
      <c r="C229" s="1045" t="str">
        <f>'Team 4'!J67</f>
        <v>,Joshua</v>
      </c>
      <c r="D229" s="1045" t="str">
        <f>'Gala Setup'!Q$7</f>
        <v>CMKS</v>
      </c>
      <c r="E229" s="1046" t="str">
        <f>'Team 4'!L67</f>
        <v>000100</v>
      </c>
      <c r="F229" s="1047">
        <f>'print 10 lane'!R$121</f>
        <v>7.7766203703703689E-4</v>
      </c>
      <c r="G229" s="1045">
        <f>'Team 1'!$D$67</f>
        <v>8</v>
      </c>
      <c r="H229" s="1045" t="s">
        <v>94</v>
      </c>
      <c r="I229" s="1045" t="str">
        <f t="shared" si="27"/>
        <v>M,,Joshua</v>
      </c>
      <c r="J229" s="1048" t="str">
        <f t="shared" si="28"/>
        <v>M,,Joshua,CMKS</v>
      </c>
      <c r="K229" s="1045" t="str">
        <f t="shared" si="29"/>
        <v>M,,Joshua,CMKS,000100</v>
      </c>
      <c r="L229" s="1038" t="str">
        <f t="shared" si="30"/>
        <v>M,,Joshua,CMKS,000100,010719</v>
      </c>
      <c r="M229" s="1045" t="str">
        <f t="shared" si="31"/>
        <v>M,,Joshua,CMKS,000100,010719,8</v>
      </c>
      <c r="N229" s="1049" t="str">
        <f t="shared" si="32"/>
        <v>M,,Joshua,CMKS,000100,010719,8,F</v>
      </c>
      <c r="O229" s="1043"/>
      <c r="P229" s="1043" t="str">
        <f t="shared" si="33"/>
        <v>01:07.19</v>
      </c>
      <c r="Q229" s="1043" t="str">
        <f t="shared" si="34"/>
        <v>010719</v>
      </c>
      <c r="R229" s="1167" t="str">
        <f t="shared" si="35"/>
        <v>M,,Joshua,CMKS,000100,010719,8,F</v>
      </c>
      <c r="S229" s="1052"/>
      <c r="T229" s="1054"/>
      <c r="U229" s="1053"/>
      <c r="V229" s="1037"/>
    </row>
    <row r="230" spans="1:22" x14ac:dyDescent="0.2">
      <c r="A230" s="1037"/>
      <c r="B230" s="1038" t="s">
        <v>95</v>
      </c>
      <c r="C230" s="1038" t="str">
        <f>'Team 5'!J41</f>
        <v xml:space="preserve">,James </v>
      </c>
      <c r="D230" s="1038" t="str">
        <f>'Gala Setup'!Q$8</f>
        <v>LEAA</v>
      </c>
      <c r="E230" s="1039" t="str">
        <f>'Team 5'!L41</f>
        <v>000100</v>
      </c>
      <c r="F230" s="1047">
        <f>'print 10 lane'!U$43</f>
        <v>9.2638888888888892E-4</v>
      </c>
      <c r="G230" s="1038">
        <f>'Team 1'!$D$41</f>
        <v>8</v>
      </c>
      <c r="H230" s="1038" t="s">
        <v>94</v>
      </c>
      <c r="I230" s="1038" t="str">
        <f t="shared" si="27"/>
        <v xml:space="preserve">M,,James </v>
      </c>
      <c r="J230" s="1041" t="str">
        <f t="shared" si="28"/>
        <v>M,,James ,LEAA</v>
      </c>
      <c r="K230" s="1038" t="str">
        <f t="shared" si="29"/>
        <v>M,,James ,LEAA,000100</v>
      </c>
      <c r="L230" s="1038" t="str">
        <f t="shared" si="30"/>
        <v>M,,James ,LEAA,000100,012004</v>
      </c>
      <c r="M230" s="1038" t="str">
        <f t="shared" si="31"/>
        <v>M,,James ,LEAA,000100,012004,8</v>
      </c>
      <c r="N230" s="1042" t="str">
        <f t="shared" si="32"/>
        <v>M,,James ,LEAA,000100,012004,8,F</v>
      </c>
      <c r="O230" s="1043"/>
      <c r="P230" s="1043" t="str">
        <f t="shared" si="33"/>
        <v>01:20.04</v>
      </c>
      <c r="Q230" s="1043" t="str">
        <f t="shared" si="34"/>
        <v>012004</v>
      </c>
      <c r="R230" s="1167" t="str">
        <f t="shared" si="35"/>
        <v>M,,James ,LEAA,000100,012004,8,F</v>
      </c>
      <c r="S230" s="1052"/>
      <c r="T230" s="1054"/>
      <c r="U230" s="1053"/>
      <c r="V230" s="1037"/>
    </row>
    <row r="231" spans="1:22" x14ac:dyDescent="0.2">
      <c r="A231" s="1037"/>
      <c r="B231" s="1038" t="s">
        <v>95</v>
      </c>
      <c r="C231" s="1038" t="str">
        <f>'Team 3'!J67</f>
        <v>,James</v>
      </c>
      <c r="D231" s="1038" t="str">
        <f>'Gala Setup'!Q$6</f>
        <v>PETT</v>
      </c>
      <c r="E231" s="1039" t="str">
        <f>'Team 3'!L67</f>
        <v>000100</v>
      </c>
      <c r="F231" s="1047">
        <f>'print 10 lane'!O$121</f>
        <v>8.6759259259259266E-4</v>
      </c>
      <c r="G231" s="1038">
        <f>'Team 1'!$D$67</f>
        <v>8</v>
      </c>
      <c r="H231" s="1038" t="s">
        <v>94</v>
      </c>
      <c r="I231" s="1038" t="str">
        <f t="shared" si="27"/>
        <v>M,,James</v>
      </c>
      <c r="J231" s="1041" t="str">
        <f t="shared" si="28"/>
        <v>M,,James,PETT</v>
      </c>
      <c r="K231" s="1038" t="str">
        <f t="shared" si="29"/>
        <v>M,,James,PETT,000100</v>
      </c>
      <c r="L231" s="1038" t="str">
        <f t="shared" si="30"/>
        <v>M,,James,PETT,000100,011496</v>
      </c>
      <c r="M231" s="1038" t="str">
        <f t="shared" si="31"/>
        <v>M,,James,PETT,000100,011496,8</v>
      </c>
      <c r="N231" s="1042" t="str">
        <f t="shared" si="32"/>
        <v>M,,James,PETT,000100,011496,8,F</v>
      </c>
      <c r="O231" s="1043"/>
      <c r="P231" s="1043" t="str">
        <f t="shared" si="33"/>
        <v>01:14.96</v>
      </c>
      <c r="Q231" s="1043" t="str">
        <f t="shared" si="34"/>
        <v>011496</v>
      </c>
      <c r="R231" s="1167" t="str">
        <f t="shared" si="35"/>
        <v>M,,James,PETT,000100,011496,8,F</v>
      </c>
      <c r="S231" s="1052"/>
      <c r="T231" s="1054"/>
      <c r="U231" s="1053"/>
      <c r="V231" s="1037"/>
    </row>
    <row r="232" spans="1:22" x14ac:dyDescent="0.2">
      <c r="A232" s="1037"/>
      <c r="B232" s="1038" t="s">
        <v>95</v>
      </c>
      <c r="C232" s="1038" t="str">
        <f>'Team 3'!J61</f>
        <v>,Tom</v>
      </c>
      <c r="D232" s="1038" t="str">
        <f>'Gala Setup'!Q$6</f>
        <v>PETT</v>
      </c>
      <c r="E232" s="1039" t="str">
        <f>'Team 3'!L61</f>
        <v>000100</v>
      </c>
      <c r="F232" s="1047">
        <f>'print 10 lane'!O$103</f>
        <v>7.9594907407407425E-4</v>
      </c>
      <c r="G232" s="1038">
        <f>'Team 1'!$D$61</f>
        <v>8</v>
      </c>
      <c r="H232" s="1038" t="s">
        <v>94</v>
      </c>
      <c r="I232" s="1038" t="str">
        <f t="shared" si="27"/>
        <v>M,,Tom</v>
      </c>
      <c r="J232" s="1041" t="str">
        <f t="shared" si="28"/>
        <v>M,,Tom,PETT</v>
      </c>
      <c r="K232" s="1038" t="str">
        <f t="shared" si="29"/>
        <v>M,,Tom,PETT,000100</v>
      </c>
      <c r="L232" s="1038" t="str">
        <f t="shared" si="30"/>
        <v>M,,Tom,PETT,000100,010877</v>
      </c>
      <c r="M232" s="1038" t="str">
        <f t="shared" si="31"/>
        <v>M,,Tom,PETT,000100,010877,8</v>
      </c>
      <c r="N232" s="1042" t="str">
        <f t="shared" si="32"/>
        <v>M,,Tom,PETT,000100,010877,8,F</v>
      </c>
      <c r="O232" s="1043"/>
      <c r="P232" s="1043" t="str">
        <f t="shared" si="33"/>
        <v>01:08.77</v>
      </c>
      <c r="Q232" s="1043" t="str">
        <f t="shared" si="34"/>
        <v>010877</v>
      </c>
      <c r="R232" s="1167" t="str">
        <f t="shared" si="35"/>
        <v>M,,Tom,PETT,000100,010877,8,F</v>
      </c>
      <c r="S232" s="1052"/>
      <c r="T232" s="1054"/>
      <c r="U232" s="1053"/>
      <c r="V232" s="1037"/>
    </row>
    <row r="233" spans="1:22" x14ac:dyDescent="0.2">
      <c r="A233" s="1037"/>
      <c r="B233" s="1045" t="s">
        <v>95</v>
      </c>
      <c r="C233" s="1045" t="str">
        <f>'Team 4'!J41</f>
        <v>,Matus</v>
      </c>
      <c r="D233" s="1045" t="str">
        <f>'Gala Setup'!Q$7</f>
        <v>CMKS</v>
      </c>
      <c r="E233" s="1046" t="str">
        <f>'Team 4'!L41</f>
        <v>000100</v>
      </c>
      <c r="F233" s="1047">
        <f>'print 10 lane'!R$43</f>
        <v>9.6817129629629629E-4</v>
      </c>
      <c r="G233" s="1045">
        <f>'Team 1'!$D$41</f>
        <v>8</v>
      </c>
      <c r="H233" s="1045" t="s">
        <v>94</v>
      </c>
      <c r="I233" s="1045" t="str">
        <f t="shared" si="27"/>
        <v>M,,Matus</v>
      </c>
      <c r="J233" s="1048" t="str">
        <f t="shared" si="28"/>
        <v>M,,Matus,CMKS</v>
      </c>
      <c r="K233" s="1045" t="str">
        <f t="shared" si="29"/>
        <v>M,,Matus,CMKS,000100</v>
      </c>
      <c r="L233" s="1038" t="str">
        <f t="shared" si="30"/>
        <v>M,,Matus,CMKS,000100,012365</v>
      </c>
      <c r="M233" s="1045" t="str">
        <f t="shared" si="31"/>
        <v>M,,Matus,CMKS,000100,012365,8</v>
      </c>
      <c r="N233" s="1049" t="str">
        <f t="shared" si="32"/>
        <v>M,,Matus,CMKS,000100,012365,8,F</v>
      </c>
      <c r="O233" s="1043"/>
      <c r="P233" s="1043" t="str">
        <f t="shared" si="33"/>
        <v>01:23.65</v>
      </c>
      <c r="Q233" s="1043" t="str">
        <f t="shared" si="34"/>
        <v>012365</v>
      </c>
      <c r="R233" s="1167" t="str">
        <f t="shared" si="35"/>
        <v>M,,Matus,CMKS,000100,012365,8,F</v>
      </c>
      <c r="S233" s="1052"/>
      <c r="T233" s="1054"/>
      <c r="U233" s="1053"/>
      <c r="V233" s="1037"/>
    </row>
    <row r="234" spans="1:22" x14ac:dyDescent="0.2">
      <c r="A234" s="1037"/>
      <c r="B234" s="1038" t="s">
        <v>95</v>
      </c>
      <c r="C234" s="1038" t="str">
        <f>'Team 3'!J41</f>
        <v xml:space="preserve">,Josh </v>
      </c>
      <c r="D234" s="1038" t="str">
        <f>'Gala Setup'!Q$6</f>
        <v>PETT</v>
      </c>
      <c r="E234" s="1039" t="str">
        <f>'Team 3'!L41</f>
        <v>000100</v>
      </c>
      <c r="F234" s="1047">
        <f>'print 10 lane'!O$43</f>
        <v>9.8009259259259252E-4</v>
      </c>
      <c r="G234" s="1038">
        <f>'Team 1'!$D$41</f>
        <v>8</v>
      </c>
      <c r="H234" s="1038" t="s">
        <v>94</v>
      </c>
      <c r="I234" s="1038" t="str">
        <f t="shared" si="27"/>
        <v xml:space="preserve">M,,Josh </v>
      </c>
      <c r="J234" s="1041" t="str">
        <f t="shared" si="28"/>
        <v>M,,Josh ,PETT</v>
      </c>
      <c r="K234" s="1038" t="str">
        <f t="shared" si="29"/>
        <v>M,,Josh ,PETT,000100</v>
      </c>
      <c r="L234" s="1038" t="str">
        <f t="shared" si="30"/>
        <v>M,,Josh ,PETT,000100,012468</v>
      </c>
      <c r="M234" s="1038" t="str">
        <f t="shared" si="31"/>
        <v>M,,Josh ,PETT,000100,012468,8</v>
      </c>
      <c r="N234" s="1042" t="str">
        <f t="shared" si="32"/>
        <v>M,,Josh ,PETT,000100,012468,8,F</v>
      </c>
      <c r="O234" s="1043"/>
      <c r="P234" s="1043" t="str">
        <f t="shared" si="33"/>
        <v>01:24.68</v>
      </c>
      <c r="Q234" s="1043" t="str">
        <f t="shared" si="34"/>
        <v>012468</v>
      </c>
      <c r="R234" s="1167" t="str">
        <f t="shared" si="35"/>
        <v>M,,Josh ,PETT,000100,012468,8,F</v>
      </c>
      <c r="S234" s="1052"/>
      <c r="T234" s="1053"/>
      <c r="U234" s="1053"/>
      <c r="V234" s="1037"/>
    </row>
    <row r="235" spans="1:22" x14ac:dyDescent="0.2">
      <c r="A235" s="1037"/>
      <c r="B235" s="1045" t="s">
        <v>95</v>
      </c>
      <c r="C235" s="1045" t="str">
        <f>'Team 2'!J67</f>
        <v>,Cameron</v>
      </c>
      <c r="D235" s="1045" t="str">
        <f>'Gala Setup'!$Q$5</f>
        <v>NHNA</v>
      </c>
      <c r="E235" s="1046" t="str">
        <f>'Team 2'!L67</f>
        <v>000100</v>
      </c>
      <c r="F235" s="1047">
        <f>'print 10 lane'!L$121</f>
        <v>9.1469907407407396E-4</v>
      </c>
      <c r="G235" s="1045">
        <f>'Team 1'!$D$67</f>
        <v>8</v>
      </c>
      <c r="H235" s="1045" t="s">
        <v>94</v>
      </c>
      <c r="I235" s="1045" t="str">
        <f t="shared" si="27"/>
        <v>M,,Cameron</v>
      </c>
      <c r="J235" s="1048" t="str">
        <f t="shared" si="28"/>
        <v>M,,Cameron,NHNA</v>
      </c>
      <c r="K235" s="1045" t="str">
        <f t="shared" si="29"/>
        <v>M,,Cameron,NHNA,000100</v>
      </c>
      <c r="L235" s="1038" t="str">
        <f t="shared" si="30"/>
        <v>M,,Cameron,NHNA,000100,011903</v>
      </c>
      <c r="M235" s="1045" t="str">
        <f t="shared" si="31"/>
        <v>M,,Cameron,NHNA,000100,011903,8</v>
      </c>
      <c r="N235" s="1049" t="str">
        <f t="shared" si="32"/>
        <v>M,,Cameron,NHNA,000100,011903,8,F</v>
      </c>
      <c r="O235" s="1043"/>
      <c r="P235" s="1043" t="str">
        <f t="shared" si="33"/>
        <v>01:19.03</v>
      </c>
      <c r="Q235" s="1043" t="str">
        <f t="shared" si="34"/>
        <v>011903</v>
      </c>
      <c r="R235" s="1167" t="str">
        <f t="shared" si="35"/>
        <v>M,,Cameron,NHNA,000100,011903,8,F</v>
      </c>
      <c r="S235" s="1053"/>
      <c r="T235" s="1053"/>
      <c r="U235" s="1053"/>
      <c r="V235" s="1037"/>
    </row>
    <row r="236" spans="1:22" x14ac:dyDescent="0.2">
      <c r="A236" s="1037"/>
      <c r="B236" s="1045" t="s">
        <v>95</v>
      </c>
      <c r="C236" s="1045" t="str">
        <f>'Team 2'!J61</f>
        <v>,Jack</v>
      </c>
      <c r="D236" s="1045" t="str">
        <f>'Gala Setup'!$Q$5</f>
        <v>NHNA</v>
      </c>
      <c r="E236" s="1046" t="str">
        <f>'Team 2'!L61</f>
        <v>000100</v>
      </c>
      <c r="F236" s="1047">
        <f>'print 10 lane'!L$103</f>
        <v>8.1296296296296292E-4</v>
      </c>
      <c r="G236" s="1045">
        <f>'Team 1'!$D$61</f>
        <v>8</v>
      </c>
      <c r="H236" s="1045" t="s">
        <v>94</v>
      </c>
      <c r="I236" s="1045" t="str">
        <f t="shared" si="27"/>
        <v>M,,Jack</v>
      </c>
      <c r="J236" s="1048" t="str">
        <f t="shared" si="28"/>
        <v>M,,Jack,NHNA</v>
      </c>
      <c r="K236" s="1045" t="str">
        <f t="shared" si="29"/>
        <v>M,,Jack,NHNA,000100</v>
      </c>
      <c r="L236" s="1038" t="str">
        <f t="shared" si="30"/>
        <v>M,,Jack,NHNA,000100,011024</v>
      </c>
      <c r="M236" s="1045" t="str">
        <f t="shared" si="31"/>
        <v>M,,Jack,NHNA,000100,011024,8</v>
      </c>
      <c r="N236" s="1049" t="str">
        <f t="shared" si="32"/>
        <v>M,,Jack,NHNA,000100,011024,8,F</v>
      </c>
      <c r="O236" s="1043"/>
      <c r="P236" s="1043" t="str">
        <f t="shared" si="33"/>
        <v>01:10.24</v>
      </c>
      <c r="Q236" s="1043" t="str">
        <f t="shared" si="34"/>
        <v>011024</v>
      </c>
      <c r="R236" s="1167" t="str">
        <f t="shared" si="35"/>
        <v>M,,Jack,NHNA,000100,011024,8,F</v>
      </c>
      <c r="S236" s="1053"/>
      <c r="T236" s="1053"/>
      <c r="U236" s="1053"/>
      <c r="V236" s="1037"/>
    </row>
    <row r="237" spans="1:22" x14ac:dyDescent="0.2">
      <c r="A237" s="1037"/>
      <c r="B237" s="1045" t="s">
        <v>95</v>
      </c>
      <c r="C237" s="1045" t="str">
        <f>'Team 2'!J41</f>
        <v>,Omar</v>
      </c>
      <c r="D237" s="1045" t="str">
        <f>'Gala Setup'!$Q$5</f>
        <v>NHNA</v>
      </c>
      <c r="E237" s="1046" t="str">
        <f>'Team 2'!L41</f>
        <v>000100</v>
      </c>
      <c r="F237" s="1047">
        <f>'print 10 lane'!L$43</f>
        <v>9.3923611111111117E-4</v>
      </c>
      <c r="G237" s="1045">
        <f>'Team 1'!$D$41</f>
        <v>8</v>
      </c>
      <c r="H237" s="1045" t="s">
        <v>94</v>
      </c>
      <c r="I237" s="1045" t="str">
        <f t="shared" si="27"/>
        <v>M,,Omar</v>
      </c>
      <c r="J237" s="1048" t="str">
        <f t="shared" si="28"/>
        <v>M,,Omar,NHNA</v>
      </c>
      <c r="K237" s="1045" t="str">
        <f t="shared" si="29"/>
        <v>M,,Omar,NHNA,000100</v>
      </c>
      <c r="L237" s="1038" t="str">
        <f t="shared" si="30"/>
        <v>M,,Omar,NHNA,000100,012115</v>
      </c>
      <c r="M237" s="1045" t="str">
        <f t="shared" si="31"/>
        <v>M,,Omar,NHNA,000100,012115,8</v>
      </c>
      <c r="N237" s="1049" t="str">
        <f t="shared" si="32"/>
        <v>M,,Omar,NHNA,000100,012115,8,F</v>
      </c>
      <c r="O237" s="1043"/>
      <c r="P237" s="1043" t="str">
        <f t="shared" si="33"/>
        <v>01:21.15</v>
      </c>
      <c r="Q237" s="1043" t="str">
        <f t="shared" si="34"/>
        <v>012115</v>
      </c>
      <c r="R237" s="1167" t="str">
        <f t="shared" si="35"/>
        <v>M,,Omar,NHNA,000100,012115,8,F</v>
      </c>
      <c r="S237" s="1053"/>
      <c r="T237" s="1053"/>
      <c r="U237" s="1053"/>
      <c r="V237" s="1037"/>
    </row>
    <row r="238" spans="1:22" x14ac:dyDescent="0.2">
      <c r="A238" s="1037"/>
      <c r="B238" s="1038" t="s">
        <v>95</v>
      </c>
      <c r="C238" s="1038" t="str">
        <f>'Team 1'!J67</f>
        <v>,Henri</v>
      </c>
      <c r="D238" s="1038" t="str">
        <f>'Gala Setup'!Q$4</f>
        <v>NOST</v>
      </c>
      <c r="E238" s="1039" t="str">
        <f>'Team 1'!L67</f>
        <v>000100</v>
      </c>
      <c r="F238" s="1047">
        <f>'print 10 lane'!I$121</f>
        <v>9.4560185185185188E-4</v>
      </c>
      <c r="G238" s="1038">
        <f>'Team 1'!$D$67</f>
        <v>8</v>
      </c>
      <c r="H238" s="1038" t="s">
        <v>94</v>
      </c>
      <c r="I238" s="1038" t="str">
        <f t="shared" si="27"/>
        <v>M,,Henri</v>
      </c>
      <c r="J238" s="1041" t="str">
        <f t="shared" si="28"/>
        <v>M,,Henri,NOST</v>
      </c>
      <c r="K238" s="1038" t="str">
        <f t="shared" si="29"/>
        <v>M,,Henri,NOST,000100</v>
      </c>
      <c r="L238" s="1038" t="str">
        <f t="shared" si="30"/>
        <v>M,,Henri,NOST,000100,012170</v>
      </c>
      <c r="M238" s="1038" t="str">
        <f t="shared" si="31"/>
        <v>M,,Henri,NOST,000100,012170,8</v>
      </c>
      <c r="N238" s="1042" t="str">
        <f t="shared" si="32"/>
        <v>M,,Henri,NOST,000100,012170,8,F</v>
      </c>
      <c r="O238" s="1043"/>
      <c r="P238" s="1043" t="str">
        <f t="shared" si="33"/>
        <v>01:21.70</v>
      </c>
      <c r="Q238" s="1043" t="str">
        <f t="shared" si="34"/>
        <v>012170</v>
      </c>
      <c r="R238" s="1167" t="str">
        <f t="shared" si="35"/>
        <v>M,,Henri,NOST,000100,012170,8,F</v>
      </c>
      <c r="S238" s="1053"/>
      <c r="T238" s="1053"/>
      <c r="U238" s="1053"/>
      <c r="V238" s="1037"/>
    </row>
    <row r="239" spans="1:22" x14ac:dyDescent="0.2">
      <c r="A239" s="1037"/>
      <c r="B239" s="1038" t="s">
        <v>95</v>
      </c>
      <c r="C239" s="1038" t="str">
        <f>'Team 1'!J41</f>
        <v>,Henri</v>
      </c>
      <c r="D239" s="1038" t="str">
        <f>'Gala Setup'!Q$4</f>
        <v>NOST</v>
      </c>
      <c r="E239" s="1039" t="str">
        <f>'Team 1'!L41</f>
        <v>000100</v>
      </c>
      <c r="F239" s="1047">
        <f>'print 10 lane'!I$43</f>
        <v>9.043981481481481E-4</v>
      </c>
      <c r="G239" s="1038">
        <f>'Team 1'!$D$41</f>
        <v>8</v>
      </c>
      <c r="H239" s="1038" t="s">
        <v>94</v>
      </c>
      <c r="I239" s="1038" t="str">
        <f t="shared" si="27"/>
        <v>M,,Henri</v>
      </c>
      <c r="J239" s="1041" t="str">
        <f t="shared" si="28"/>
        <v>M,,Henri,NOST</v>
      </c>
      <c r="K239" s="1038" t="str">
        <f t="shared" si="29"/>
        <v>M,,Henri,NOST,000100</v>
      </c>
      <c r="L239" s="1038" t="str">
        <f t="shared" si="30"/>
        <v>M,,Henri,NOST,000100,011814</v>
      </c>
      <c r="M239" s="1038" t="str">
        <f t="shared" si="31"/>
        <v>M,,Henri,NOST,000100,011814,8</v>
      </c>
      <c r="N239" s="1042" t="str">
        <f t="shared" si="32"/>
        <v>M,,Henri,NOST,000100,011814,8,F</v>
      </c>
      <c r="O239" s="1043"/>
      <c r="P239" s="1043" t="str">
        <f t="shared" si="33"/>
        <v>01:18.14</v>
      </c>
      <c r="Q239" s="1043" t="str">
        <f t="shared" si="34"/>
        <v>011814</v>
      </c>
      <c r="R239" s="1167" t="str">
        <f t="shared" si="35"/>
        <v>M,,Henri,NOST,000100,011814,8,F</v>
      </c>
      <c r="S239" s="1053"/>
      <c r="T239" s="1053"/>
      <c r="U239" s="1053"/>
      <c r="V239" s="1037"/>
    </row>
    <row r="240" spans="1:22" x14ac:dyDescent="0.2">
      <c r="A240" s="1037"/>
      <c r="B240" s="1038" t="s">
        <v>95</v>
      </c>
      <c r="C240" s="1038" t="str">
        <f>'Team 1'!J61</f>
        <v xml:space="preserve">,James </v>
      </c>
      <c r="D240" s="1038" t="str">
        <f>'Gala Setup'!Q$4</f>
        <v>NOST</v>
      </c>
      <c r="E240" s="1039" t="str">
        <f>'Team 1'!L61</f>
        <v>000100</v>
      </c>
      <c r="F240" s="1047">
        <f>'print 10 lane'!I$103</f>
        <v>8.5740740740740732E-4</v>
      </c>
      <c r="G240" s="1038">
        <f>'Team 1'!$D$61</f>
        <v>8</v>
      </c>
      <c r="H240" s="1038" t="s">
        <v>94</v>
      </c>
      <c r="I240" s="1038" t="str">
        <f t="shared" si="27"/>
        <v xml:space="preserve">M,,James </v>
      </c>
      <c r="J240" s="1041" t="str">
        <f t="shared" si="28"/>
        <v>M,,James ,NOST</v>
      </c>
      <c r="K240" s="1038" t="str">
        <f t="shared" si="29"/>
        <v>M,,James ,NOST,000100</v>
      </c>
      <c r="L240" s="1038" t="str">
        <f t="shared" si="30"/>
        <v>M,,James ,NOST,000100,011408</v>
      </c>
      <c r="M240" s="1038" t="str">
        <f t="shared" si="31"/>
        <v>M,,James ,NOST,000100,011408,8</v>
      </c>
      <c r="N240" s="1042" t="str">
        <f t="shared" si="32"/>
        <v>M,,James ,NOST,000100,011408,8,F</v>
      </c>
      <c r="O240" s="1043"/>
      <c r="P240" s="1043" t="str">
        <f t="shared" si="33"/>
        <v>01:14.08</v>
      </c>
      <c r="Q240" s="1043" t="str">
        <f t="shared" si="34"/>
        <v>011408</v>
      </c>
      <c r="R240" s="1167" t="str">
        <f t="shared" si="35"/>
        <v>M,,James ,NOST,000100,011408,8,F</v>
      </c>
      <c r="S240" s="1053"/>
      <c r="T240" s="1053"/>
      <c r="U240" s="1053"/>
      <c r="V240" s="1037"/>
    </row>
    <row r="241" spans="1:22" x14ac:dyDescent="0.2">
      <c r="A241" s="1037"/>
      <c r="B241" s="1038" t="s">
        <v>94</v>
      </c>
      <c r="C241" s="1038" t="str">
        <f>'Team 1'!J54</f>
        <v>,Ellie Rose</v>
      </c>
      <c r="D241" s="1038" t="str">
        <f>'Gala Setup'!Q$4</f>
        <v>NOST</v>
      </c>
      <c r="E241" s="1039" t="str">
        <f>'Team 1'!L54</f>
        <v>000100</v>
      </c>
      <c r="F241" s="1047">
        <f>'print 10 lane'!I$82</f>
        <v>4.8148148148148155E-4</v>
      </c>
      <c r="G241" s="1038">
        <f>'Team 1'!$D$54</f>
        <v>7</v>
      </c>
      <c r="H241" s="1038" t="s">
        <v>94</v>
      </c>
      <c r="I241" s="1038" t="str">
        <f t="shared" si="27"/>
        <v>F,,Ellie Rose</v>
      </c>
      <c r="J241" s="1041" t="str">
        <f t="shared" si="28"/>
        <v>F,,Ellie Rose,NOST</v>
      </c>
      <c r="K241" s="1038" t="str">
        <f t="shared" si="29"/>
        <v>F,,Ellie Rose,NOST,000100</v>
      </c>
      <c r="L241" s="1038" t="str">
        <f t="shared" si="30"/>
        <v>F,,Ellie Rose,NOST,000100,004160</v>
      </c>
      <c r="M241" s="1038" t="str">
        <f t="shared" si="31"/>
        <v>F,,Ellie Rose,NOST,000100,004160,7</v>
      </c>
      <c r="N241" s="1042" t="str">
        <f t="shared" si="32"/>
        <v>F,,Ellie Rose,NOST,000100,004160,7,F</v>
      </c>
      <c r="O241" s="1043"/>
      <c r="P241" s="1043" t="str">
        <f t="shared" si="33"/>
        <v>00:41.60</v>
      </c>
      <c r="Q241" s="1043" t="str">
        <f t="shared" si="34"/>
        <v>004160</v>
      </c>
      <c r="R241" s="1167" t="str">
        <f t="shared" si="35"/>
        <v>F,,Ellie Rose,NOST,000100,004160,7,F</v>
      </c>
      <c r="S241" s="1053"/>
      <c r="T241" s="1053"/>
      <c r="U241" s="1053"/>
      <c r="V241" s="1037"/>
    </row>
    <row r="242" spans="1:22" x14ac:dyDescent="0.2">
      <c r="A242" s="1037"/>
      <c r="B242" s="1038" t="s">
        <v>94</v>
      </c>
      <c r="C242" s="1038" t="str">
        <f>'Team 3'!J54</f>
        <v>,Charlotte</v>
      </c>
      <c r="D242" s="1038" t="str">
        <f>'Gala Setup'!Q$6</f>
        <v>PETT</v>
      </c>
      <c r="E242" s="1039" t="str">
        <f>'Team 3'!L54</f>
        <v>000100</v>
      </c>
      <c r="F242" s="1047">
        <f>'print 10 lane'!O$82</f>
        <v>4.6886574074074067E-4</v>
      </c>
      <c r="G242" s="1038">
        <f>'Team 1'!$D$54</f>
        <v>7</v>
      </c>
      <c r="H242" s="1038" t="s">
        <v>94</v>
      </c>
      <c r="I242" s="1038" t="str">
        <f t="shared" si="27"/>
        <v>F,,Charlotte</v>
      </c>
      <c r="J242" s="1041" t="str">
        <f t="shared" si="28"/>
        <v>F,,Charlotte,PETT</v>
      </c>
      <c r="K242" s="1038" t="str">
        <f t="shared" si="29"/>
        <v>F,,Charlotte,PETT,000100</v>
      </c>
      <c r="L242" s="1038" t="str">
        <f t="shared" si="30"/>
        <v>F,,Charlotte,PETT,000100,004051</v>
      </c>
      <c r="M242" s="1038" t="str">
        <f t="shared" si="31"/>
        <v>F,,Charlotte,PETT,000100,004051,7</v>
      </c>
      <c r="N242" s="1042" t="str">
        <f t="shared" si="32"/>
        <v>F,,Charlotte,PETT,000100,004051,7,F</v>
      </c>
      <c r="O242" s="1043"/>
      <c r="P242" s="1043" t="str">
        <f t="shared" si="33"/>
        <v>00:40.51</v>
      </c>
      <c r="Q242" s="1043" t="str">
        <f t="shared" si="34"/>
        <v>004051</v>
      </c>
      <c r="R242" s="1167" t="str">
        <f t="shared" si="35"/>
        <v>F,,Charlotte,PETT,000100,004051,7,F</v>
      </c>
      <c r="S242" s="1053"/>
      <c r="T242" s="1053"/>
      <c r="U242" s="1053"/>
      <c r="V242" s="1037"/>
    </row>
    <row r="243" spans="1:22" x14ac:dyDescent="0.2">
      <c r="A243" s="1037"/>
      <c r="B243" s="1045" t="s">
        <v>94</v>
      </c>
      <c r="C243" s="1045" t="str">
        <f>'Team 2'!J54</f>
        <v>,Sophie</v>
      </c>
      <c r="D243" s="1045" t="str">
        <f>'Gala Setup'!$Q$5</f>
        <v>NHNA</v>
      </c>
      <c r="E243" s="1046" t="str">
        <f>'Team 2'!L54</f>
        <v>000100</v>
      </c>
      <c r="F243" s="1047">
        <f>'print 10 lane'!L$82</f>
        <v>5.5381944444444445E-4</v>
      </c>
      <c r="G243" s="1045">
        <f>'Team 1'!$D$54</f>
        <v>7</v>
      </c>
      <c r="H243" s="1045" t="s">
        <v>94</v>
      </c>
      <c r="I243" s="1045" t="str">
        <f t="shared" si="27"/>
        <v>F,,Sophie</v>
      </c>
      <c r="J243" s="1048" t="str">
        <f t="shared" si="28"/>
        <v>F,,Sophie,NHNA</v>
      </c>
      <c r="K243" s="1045" t="str">
        <f t="shared" si="29"/>
        <v>F,,Sophie,NHNA,000100</v>
      </c>
      <c r="L243" s="1038" t="str">
        <f t="shared" si="30"/>
        <v>F,,Sophie,NHNA,000100,004785</v>
      </c>
      <c r="M243" s="1045" t="str">
        <f t="shared" si="31"/>
        <v>F,,Sophie,NHNA,000100,004785,7</v>
      </c>
      <c r="N243" s="1049" t="str">
        <f t="shared" si="32"/>
        <v>F,,Sophie,NHNA,000100,004785,7,F</v>
      </c>
      <c r="O243" s="1043"/>
      <c r="P243" s="1043" t="str">
        <f t="shared" si="33"/>
        <v>00:47.85</v>
      </c>
      <c r="Q243" s="1043" t="str">
        <f t="shared" si="34"/>
        <v>004785</v>
      </c>
      <c r="R243" s="1167" t="str">
        <f t="shared" si="35"/>
        <v>F,,Sophie,NHNA,000100,004785,7,F</v>
      </c>
      <c r="S243" s="1053"/>
      <c r="T243" s="1053"/>
      <c r="U243" s="1053"/>
      <c r="V243" s="1037"/>
    </row>
    <row r="244" spans="1:22" x14ac:dyDescent="0.2">
      <c r="A244" s="1037"/>
      <c r="B244" s="1045" t="s">
        <v>94</v>
      </c>
      <c r="C244" s="1045" t="str">
        <f>'Team 4'!J54</f>
        <v>,Danielle</v>
      </c>
      <c r="D244" s="1045" t="str">
        <f>'Gala Setup'!Q$7</f>
        <v>CMKS</v>
      </c>
      <c r="E244" s="1046" t="str">
        <f>'Team 4'!L54</f>
        <v>000100</v>
      </c>
      <c r="F244" s="1047">
        <f>'print 10 lane'!R$82</f>
        <v>4.6678240740740746E-4</v>
      </c>
      <c r="G244" s="1045">
        <f>'Team 1'!$D$54</f>
        <v>7</v>
      </c>
      <c r="H244" s="1045" t="s">
        <v>94</v>
      </c>
      <c r="I244" s="1045" t="str">
        <f t="shared" si="27"/>
        <v>F,,Danielle</v>
      </c>
      <c r="J244" s="1048" t="str">
        <f t="shared" si="28"/>
        <v>F,,Danielle,CMKS</v>
      </c>
      <c r="K244" s="1045" t="str">
        <f t="shared" si="29"/>
        <v>F,,Danielle,CMKS,000100</v>
      </c>
      <c r="L244" s="1038" t="str">
        <f t="shared" si="30"/>
        <v>F,,Danielle,CMKS,000100,004033</v>
      </c>
      <c r="M244" s="1045" t="str">
        <f t="shared" si="31"/>
        <v>F,,Danielle,CMKS,000100,004033,7</v>
      </c>
      <c r="N244" s="1049" t="str">
        <f t="shared" si="32"/>
        <v>F,,Danielle,CMKS,000100,004033,7,F</v>
      </c>
      <c r="O244" s="1043"/>
      <c r="P244" s="1043" t="str">
        <f t="shared" si="33"/>
        <v>00:40.33</v>
      </c>
      <c r="Q244" s="1043" t="str">
        <f t="shared" si="34"/>
        <v>004033</v>
      </c>
      <c r="R244" s="1167" t="str">
        <f t="shared" si="35"/>
        <v>F,,Danielle,CMKS,000100,004033,7,F</v>
      </c>
      <c r="S244" s="1053"/>
      <c r="T244" s="1053"/>
      <c r="U244" s="1053"/>
      <c r="V244" s="1037"/>
    </row>
    <row r="245" spans="1:22" x14ac:dyDescent="0.2">
      <c r="A245" s="1037"/>
      <c r="B245" s="1038" t="s">
        <v>94</v>
      </c>
      <c r="C245" s="1038" t="str">
        <f>'Team 5'!J54</f>
        <v xml:space="preserve">,Amy </v>
      </c>
      <c r="D245" s="1038" t="str">
        <f>'Gala Setup'!Q$8</f>
        <v>LEAA</v>
      </c>
      <c r="E245" s="1039" t="str">
        <f>'Team 5'!L54</f>
        <v>000100</v>
      </c>
      <c r="F245" s="1047">
        <f>'print 10 lane'!U$82</f>
        <v>5.1886574074074075E-4</v>
      </c>
      <c r="G245" s="1038">
        <f>'Team 1'!$D$54</f>
        <v>7</v>
      </c>
      <c r="H245" s="1038" t="s">
        <v>94</v>
      </c>
      <c r="I245" s="1038" t="str">
        <f t="shared" si="27"/>
        <v xml:space="preserve">F,,Amy </v>
      </c>
      <c r="J245" s="1041" t="str">
        <f t="shared" si="28"/>
        <v>F,,Amy ,LEAA</v>
      </c>
      <c r="K245" s="1038" t="str">
        <f t="shared" si="29"/>
        <v>F,,Amy ,LEAA,000100</v>
      </c>
      <c r="L245" s="1038" t="str">
        <f t="shared" si="30"/>
        <v>F,,Amy ,LEAA,000100,004483</v>
      </c>
      <c r="M245" s="1038" t="str">
        <f t="shared" si="31"/>
        <v>F,,Amy ,LEAA,000100,004483,7</v>
      </c>
      <c r="N245" s="1042" t="str">
        <f t="shared" si="32"/>
        <v>F,,Amy ,LEAA,000100,004483,7,F</v>
      </c>
      <c r="O245" s="1043"/>
      <c r="P245" s="1043" t="str">
        <f t="shared" si="33"/>
        <v>00:44.83</v>
      </c>
      <c r="Q245" s="1043" t="str">
        <f t="shared" si="34"/>
        <v>004483</v>
      </c>
      <c r="R245" s="1167" t="str">
        <f t="shared" si="35"/>
        <v>F,,Amy ,LEAA,000100,004483,7,F</v>
      </c>
      <c r="S245" s="1053"/>
      <c r="T245" s="1053"/>
      <c r="U245" s="1053"/>
      <c r="V245" s="1037"/>
    </row>
    <row r="246" spans="1:22" x14ac:dyDescent="0.2">
      <c r="A246" s="1037"/>
      <c r="B246" s="1045" t="s">
        <v>94</v>
      </c>
      <c r="C246" s="1045" t="str">
        <f>'Team 6'!J54</f>
        <v>,Fleur</v>
      </c>
      <c r="D246" s="1045" t="str">
        <f>'Gala Setup'!Q$9</f>
        <v>MODT</v>
      </c>
      <c r="E246" s="1046" t="str">
        <f>'Team 6'!L54</f>
        <v>000100</v>
      </c>
      <c r="F246" s="1047">
        <f>'print 10 lane'!X$82</f>
        <v>6.1388888888888886E-4</v>
      </c>
      <c r="G246" s="1045">
        <f>'Team 1'!$D$54</f>
        <v>7</v>
      </c>
      <c r="H246" s="1045" t="s">
        <v>94</v>
      </c>
      <c r="I246" s="1045" t="str">
        <f t="shared" si="27"/>
        <v>F,,Fleur</v>
      </c>
      <c r="J246" s="1048" t="str">
        <f t="shared" si="28"/>
        <v>F,,Fleur,MODT</v>
      </c>
      <c r="K246" s="1045" t="str">
        <f t="shared" si="29"/>
        <v>F,,Fleur,MODT,000100</v>
      </c>
      <c r="L246" s="1038" t="str">
        <f t="shared" si="30"/>
        <v>F,,Fleur,MODT,000100,005304</v>
      </c>
      <c r="M246" s="1045" t="str">
        <f t="shared" si="31"/>
        <v>F,,Fleur,MODT,000100,005304,7</v>
      </c>
      <c r="N246" s="1049" t="str">
        <f t="shared" si="32"/>
        <v>F,,Fleur,MODT,000100,005304,7,F</v>
      </c>
      <c r="O246" s="1043"/>
      <c r="P246" s="1043" t="str">
        <f t="shared" si="33"/>
        <v>00:53.04</v>
      </c>
      <c r="Q246" s="1043" t="str">
        <f t="shared" si="34"/>
        <v>005304</v>
      </c>
      <c r="R246" s="1167" t="str">
        <f t="shared" si="35"/>
        <v>F,,Fleur,MODT,000100,005304,7,F</v>
      </c>
      <c r="S246" s="1053"/>
      <c r="T246" s="1053"/>
      <c r="U246" s="1053"/>
      <c r="V246" s="1037"/>
    </row>
    <row r="247" spans="1:22" x14ac:dyDescent="0.2">
      <c r="A247" s="1037"/>
      <c r="B247" s="1038" t="s">
        <v>94</v>
      </c>
      <c r="C247" s="1038" t="str">
        <f>'Team 7'!J54</f>
        <v>,</v>
      </c>
      <c r="D247" s="1041">
        <f>'Gala Setup'!Q$10</f>
        <v>0</v>
      </c>
      <c r="E247" s="1039" t="str">
        <f>'Team 7'!L54</f>
        <v>000100</v>
      </c>
      <c r="F247" s="1047">
        <f>'print 10 lane'!AA$82</f>
        <v>0</v>
      </c>
      <c r="G247" s="1038">
        <f>'Team 1'!$D$54</f>
        <v>7</v>
      </c>
      <c r="H247" s="1038" t="s">
        <v>94</v>
      </c>
      <c r="I247" s="1038" t="str">
        <f t="shared" si="27"/>
        <v>F,,</v>
      </c>
      <c r="J247" s="1041" t="str">
        <f t="shared" si="28"/>
        <v>F,,,0</v>
      </c>
      <c r="K247" s="1038" t="str">
        <f t="shared" si="29"/>
        <v>F,,,0,000100</v>
      </c>
      <c r="L247" s="1038" t="str">
        <f t="shared" si="30"/>
        <v>F,,,0,000100,000000</v>
      </c>
      <c r="M247" s="1038" t="str">
        <f t="shared" si="31"/>
        <v>F,,,0,000100,000000,7</v>
      </c>
      <c r="N247" s="1042" t="str">
        <f t="shared" si="32"/>
        <v>F,,,0,000100,000000,7,F</v>
      </c>
      <c r="O247" s="1043"/>
      <c r="P247" s="1043" t="str">
        <f t="shared" si="33"/>
        <v>00:00.00</v>
      </c>
      <c r="Q247" s="1043" t="str">
        <f t="shared" si="34"/>
        <v>000000</v>
      </c>
      <c r="R247" s="1167" t="str">
        <f t="shared" si="35"/>
        <v/>
      </c>
      <c r="S247" s="1053"/>
      <c r="T247" s="1053"/>
      <c r="U247" s="1053"/>
      <c r="V247" s="1037"/>
    </row>
    <row r="248" spans="1:22" x14ac:dyDescent="0.2">
      <c r="A248" s="1037"/>
      <c r="B248" s="1038" t="s">
        <v>94</v>
      </c>
      <c r="C248" s="1038" t="str">
        <f>'Team 9'!J54</f>
        <v>,</v>
      </c>
      <c r="D248" s="1038">
        <f>'Gala Setup'!Q$12</f>
        <v>0</v>
      </c>
      <c r="E248" s="1039" t="str">
        <f>'Team 9'!L54</f>
        <v>000100</v>
      </c>
      <c r="F248" s="1047">
        <f>'print 10 lane'!AG$82</f>
        <v>0</v>
      </c>
      <c r="G248" s="1038">
        <f>'Team 1'!$D$54</f>
        <v>7</v>
      </c>
      <c r="H248" s="1038" t="s">
        <v>94</v>
      </c>
      <c r="I248" s="1038" t="str">
        <f t="shared" si="27"/>
        <v>F,,</v>
      </c>
      <c r="J248" s="1041" t="str">
        <f t="shared" si="28"/>
        <v>F,,,0</v>
      </c>
      <c r="K248" s="1038" t="str">
        <f t="shared" si="29"/>
        <v>F,,,0,000100</v>
      </c>
      <c r="L248" s="1038" t="str">
        <f t="shared" si="30"/>
        <v>F,,,0,000100,000000</v>
      </c>
      <c r="M248" s="1038" t="str">
        <f t="shared" si="31"/>
        <v>F,,,0,000100,000000,7</v>
      </c>
      <c r="N248" s="1042" t="str">
        <f t="shared" si="32"/>
        <v>F,,,0,000100,000000,7,F</v>
      </c>
      <c r="O248" s="1043"/>
      <c r="P248" s="1043" t="str">
        <f t="shared" si="33"/>
        <v>00:00.00</v>
      </c>
      <c r="Q248" s="1043" t="str">
        <f t="shared" si="34"/>
        <v>000000</v>
      </c>
      <c r="R248" s="1167" t="str">
        <f t="shared" si="35"/>
        <v/>
      </c>
      <c r="S248" s="1053"/>
      <c r="T248" s="1053"/>
      <c r="U248" s="1053"/>
      <c r="V248" s="1037"/>
    </row>
    <row r="249" spans="1:22" x14ac:dyDescent="0.2">
      <c r="A249" s="1037"/>
      <c r="B249" s="1045" t="s">
        <v>94</v>
      </c>
      <c r="C249" s="1045" t="str">
        <f>'Team 8'!J54</f>
        <v>,</v>
      </c>
      <c r="D249" s="1045">
        <f>'Gala Setup'!Q$11</f>
        <v>0</v>
      </c>
      <c r="E249" s="1046" t="str">
        <f>'Team 8'!L54</f>
        <v>000100</v>
      </c>
      <c r="F249" s="1047">
        <f>'print 10 lane'!AD$82</f>
        <v>0</v>
      </c>
      <c r="G249" s="1045">
        <f>'Team 1'!$D$54</f>
        <v>7</v>
      </c>
      <c r="H249" s="1045" t="s">
        <v>94</v>
      </c>
      <c r="I249" s="1045" t="str">
        <f t="shared" si="27"/>
        <v>F,,</v>
      </c>
      <c r="J249" s="1048" t="str">
        <f t="shared" si="28"/>
        <v>F,,,0</v>
      </c>
      <c r="K249" s="1045" t="str">
        <f t="shared" si="29"/>
        <v>F,,,0,000100</v>
      </c>
      <c r="L249" s="1038" t="str">
        <f t="shared" si="30"/>
        <v>F,,,0,000100,000000</v>
      </c>
      <c r="M249" s="1045" t="str">
        <f t="shared" si="31"/>
        <v>F,,,0,000100,000000,7</v>
      </c>
      <c r="N249" s="1049" t="str">
        <f t="shared" si="32"/>
        <v>F,,,0,000100,000000,7,F</v>
      </c>
      <c r="O249" s="1043"/>
      <c r="P249" s="1043" t="str">
        <f t="shared" si="33"/>
        <v>00:00.00</v>
      </c>
      <c r="Q249" s="1043" t="str">
        <f t="shared" si="34"/>
        <v>000000</v>
      </c>
      <c r="R249" s="1167" t="str">
        <f t="shared" si="35"/>
        <v/>
      </c>
      <c r="S249" s="1053"/>
      <c r="T249" s="1053"/>
      <c r="U249" s="1053"/>
      <c r="V249" s="1037"/>
    </row>
    <row r="250" spans="1:22" x14ac:dyDescent="0.2">
      <c r="A250" s="1037"/>
      <c r="B250" s="1045" t="s">
        <v>94</v>
      </c>
      <c r="C250" s="1045" t="str">
        <f>'Team 10'!J54</f>
        <v>,</v>
      </c>
      <c r="D250" s="1045">
        <f>'Gala Setup'!Q$13</f>
        <v>0</v>
      </c>
      <c r="E250" s="1046" t="str">
        <f>'Team 10'!L54</f>
        <v>000100</v>
      </c>
      <c r="F250" s="1047">
        <f>'print 10 lane'!AJ$82</f>
        <v>0</v>
      </c>
      <c r="G250" s="1045">
        <f>'Team 1'!$D$54</f>
        <v>7</v>
      </c>
      <c r="H250" s="1045" t="s">
        <v>94</v>
      </c>
      <c r="I250" s="1045" t="str">
        <f t="shared" si="27"/>
        <v>F,,</v>
      </c>
      <c r="J250" s="1048" t="str">
        <f t="shared" si="28"/>
        <v>F,,,0</v>
      </c>
      <c r="K250" s="1045" t="str">
        <f t="shared" si="29"/>
        <v>F,,,0,000100</v>
      </c>
      <c r="L250" s="1038" t="str">
        <f t="shared" si="30"/>
        <v>F,,,0,000100,000000</v>
      </c>
      <c r="M250" s="1045" t="str">
        <f t="shared" si="31"/>
        <v>F,,,0,000100,000000,7</v>
      </c>
      <c r="N250" s="1049" t="str">
        <f t="shared" si="32"/>
        <v>F,,,0,000100,000000,7,F</v>
      </c>
      <c r="O250" s="1043"/>
      <c r="P250" s="1043" t="str">
        <f t="shared" si="33"/>
        <v>00:00.00</v>
      </c>
      <c r="Q250" s="1043" t="str">
        <f t="shared" si="34"/>
        <v>000000</v>
      </c>
      <c r="R250" s="1167" t="str">
        <f t="shared" si="35"/>
        <v/>
      </c>
      <c r="S250" s="1053"/>
      <c r="T250" s="1053"/>
      <c r="U250" s="1053"/>
      <c r="V250" s="1037"/>
    </row>
    <row r="251" spans="1:22" x14ac:dyDescent="0.2">
      <c r="A251" s="1037"/>
      <c r="B251" s="1045" t="s">
        <v>95</v>
      </c>
      <c r="C251" s="1045" t="str">
        <f>'Team 10'!J55</f>
        <v>,</v>
      </c>
      <c r="D251" s="1045">
        <f>'Gala Setup'!Q$13</f>
        <v>0</v>
      </c>
      <c r="E251" s="1046" t="str">
        <f>'Team 10'!L55</f>
        <v>000100</v>
      </c>
      <c r="F251" s="1047">
        <f>'print 10 lane'!AJ$85</f>
        <v>0</v>
      </c>
      <c r="G251" s="1045">
        <f>'Team 1'!$D$55</f>
        <v>7</v>
      </c>
      <c r="H251" s="1045" t="s">
        <v>94</v>
      </c>
      <c r="I251" s="1045" t="str">
        <f t="shared" si="27"/>
        <v>M,,</v>
      </c>
      <c r="J251" s="1048" t="str">
        <f t="shared" si="28"/>
        <v>M,,,0</v>
      </c>
      <c r="K251" s="1045" t="str">
        <f t="shared" si="29"/>
        <v>M,,,0,000100</v>
      </c>
      <c r="L251" s="1038" t="str">
        <f t="shared" si="30"/>
        <v>M,,,0,000100,000000</v>
      </c>
      <c r="M251" s="1045" t="str">
        <f t="shared" si="31"/>
        <v>M,,,0,000100,000000,7</v>
      </c>
      <c r="N251" s="1049" t="str">
        <f t="shared" si="32"/>
        <v>M,,,0,000100,000000,7,F</v>
      </c>
      <c r="O251" s="1043"/>
      <c r="P251" s="1043" t="str">
        <f t="shared" si="33"/>
        <v>00:00.00</v>
      </c>
      <c r="Q251" s="1043" t="str">
        <f t="shared" si="34"/>
        <v>000000</v>
      </c>
      <c r="R251" s="1167" t="str">
        <f t="shared" si="35"/>
        <v/>
      </c>
      <c r="S251" s="1053"/>
      <c r="T251" s="1053"/>
      <c r="U251" s="1053"/>
      <c r="V251" s="1037"/>
    </row>
    <row r="252" spans="1:22" x14ac:dyDescent="0.2">
      <c r="A252" s="1037"/>
      <c r="B252" s="1038" t="s">
        <v>95</v>
      </c>
      <c r="C252" s="1038" t="str">
        <f>'Team 9'!J55</f>
        <v>,</v>
      </c>
      <c r="D252" s="1038">
        <f>'Gala Setup'!Q$12</f>
        <v>0</v>
      </c>
      <c r="E252" s="1039" t="str">
        <f>'Team 9'!L55</f>
        <v>000100</v>
      </c>
      <c r="F252" s="1047">
        <f>'print 10 lane'!AG$85</f>
        <v>0</v>
      </c>
      <c r="G252" s="1038">
        <f>'Team 1'!$D$55</f>
        <v>7</v>
      </c>
      <c r="H252" s="1038" t="s">
        <v>94</v>
      </c>
      <c r="I252" s="1038" t="str">
        <f t="shared" si="27"/>
        <v>M,,</v>
      </c>
      <c r="J252" s="1041" t="str">
        <f t="shared" si="28"/>
        <v>M,,,0</v>
      </c>
      <c r="K252" s="1038" t="str">
        <f t="shared" si="29"/>
        <v>M,,,0,000100</v>
      </c>
      <c r="L252" s="1038" t="str">
        <f t="shared" si="30"/>
        <v>M,,,0,000100,000000</v>
      </c>
      <c r="M252" s="1038" t="str">
        <f t="shared" si="31"/>
        <v>M,,,0,000100,000000,7</v>
      </c>
      <c r="N252" s="1042" t="str">
        <f t="shared" si="32"/>
        <v>M,,,0,000100,000000,7,F</v>
      </c>
      <c r="O252" s="1043"/>
      <c r="P252" s="1043" t="str">
        <f t="shared" si="33"/>
        <v>00:00.00</v>
      </c>
      <c r="Q252" s="1043" t="str">
        <f t="shared" si="34"/>
        <v>000000</v>
      </c>
      <c r="R252" s="1167" t="str">
        <f t="shared" si="35"/>
        <v/>
      </c>
      <c r="S252" s="1053"/>
      <c r="T252" s="1053"/>
      <c r="U252" s="1053"/>
      <c r="V252" s="1037"/>
    </row>
    <row r="253" spans="1:22" x14ac:dyDescent="0.2">
      <c r="A253" s="1037"/>
      <c r="B253" s="1045" t="s">
        <v>95</v>
      </c>
      <c r="C253" s="1045" t="str">
        <f>'Team 8'!J55</f>
        <v>,</v>
      </c>
      <c r="D253" s="1045">
        <f>'Gala Setup'!Q$11</f>
        <v>0</v>
      </c>
      <c r="E253" s="1046" t="str">
        <f>'Team 8'!L55</f>
        <v>000100</v>
      </c>
      <c r="F253" s="1047">
        <f>'print 10 lane'!AD$85</f>
        <v>0</v>
      </c>
      <c r="G253" s="1045">
        <f>'Team 1'!$D$55</f>
        <v>7</v>
      </c>
      <c r="H253" s="1045" t="s">
        <v>94</v>
      </c>
      <c r="I253" s="1045" t="str">
        <f t="shared" si="27"/>
        <v>M,,</v>
      </c>
      <c r="J253" s="1048" t="str">
        <f t="shared" si="28"/>
        <v>M,,,0</v>
      </c>
      <c r="K253" s="1045" t="str">
        <f t="shared" si="29"/>
        <v>M,,,0,000100</v>
      </c>
      <c r="L253" s="1038" t="str">
        <f t="shared" si="30"/>
        <v>M,,,0,000100,000000</v>
      </c>
      <c r="M253" s="1045" t="str">
        <f t="shared" si="31"/>
        <v>M,,,0,000100,000000,7</v>
      </c>
      <c r="N253" s="1049" t="str">
        <f t="shared" si="32"/>
        <v>M,,,0,000100,000000,7,F</v>
      </c>
      <c r="O253" s="1043"/>
      <c r="P253" s="1043" t="str">
        <f t="shared" si="33"/>
        <v>00:00.00</v>
      </c>
      <c r="Q253" s="1043" t="str">
        <f t="shared" si="34"/>
        <v>000000</v>
      </c>
      <c r="R253" s="1167" t="str">
        <f t="shared" si="35"/>
        <v/>
      </c>
      <c r="S253" s="1053"/>
      <c r="T253" s="1053"/>
      <c r="U253" s="1053"/>
      <c r="V253" s="1037"/>
    </row>
    <row r="254" spans="1:22" x14ac:dyDescent="0.2">
      <c r="A254" s="1037"/>
      <c r="B254" s="1045" t="s">
        <v>95</v>
      </c>
      <c r="C254" s="1045" t="str">
        <f>'Team 6'!J55</f>
        <v>,Harvey</v>
      </c>
      <c r="D254" s="1045" t="str">
        <f>'Gala Setup'!Q$9</f>
        <v>MODT</v>
      </c>
      <c r="E254" s="1046" t="str">
        <f>'Team 6'!L55</f>
        <v>000100</v>
      </c>
      <c r="F254" s="1047">
        <f>'print 10 lane'!X$85</f>
        <v>5.7766203703703701E-4</v>
      </c>
      <c r="G254" s="1045">
        <f>'Team 1'!$D$55</f>
        <v>7</v>
      </c>
      <c r="H254" s="1045" t="s">
        <v>94</v>
      </c>
      <c r="I254" s="1045" t="str">
        <f t="shared" si="27"/>
        <v>M,,Harvey</v>
      </c>
      <c r="J254" s="1048" t="str">
        <f t="shared" si="28"/>
        <v>M,,Harvey,MODT</v>
      </c>
      <c r="K254" s="1045" t="str">
        <f t="shared" si="29"/>
        <v>M,,Harvey,MODT,000100</v>
      </c>
      <c r="L254" s="1038" t="str">
        <f t="shared" si="30"/>
        <v>M,,Harvey,MODT,000100,004991</v>
      </c>
      <c r="M254" s="1045" t="str">
        <f t="shared" si="31"/>
        <v>M,,Harvey,MODT,000100,004991,7</v>
      </c>
      <c r="N254" s="1049" t="str">
        <f t="shared" si="32"/>
        <v>M,,Harvey,MODT,000100,004991,7,F</v>
      </c>
      <c r="O254" s="1043"/>
      <c r="P254" s="1043" t="str">
        <f t="shared" si="33"/>
        <v>00:49.91</v>
      </c>
      <c r="Q254" s="1043" t="str">
        <f t="shared" si="34"/>
        <v>004991</v>
      </c>
      <c r="R254" s="1167" t="str">
        <f t="shared" si="35"/>
        <v>M,,Harvey,MODT,000100,004991,7,F</v>
      </c>
      <c r="S254" s="1053"/>
      <c r="T254" s="1053"/>
      <c r="U254" s="1053"/>
      <c r="V254" s="1037"/>
    </row>
    <row r="255" spans="1:22" x14ac:dyDescent="0.2">
      <c r="A255" s="1037"/>
      <c r="B255" s="1038" t="s">
        <v>95</v>
      </c>
      <c r="C255" s="1038" t="str">
        <f>'Team 7'!J55</f>
        <v>,</v>
      </c>
      <c r="D255" s="1041">
        <f>'Gala Setup'!Q$10</f>
        <v>0</v>
      </c>
      <c r="E255" s="1039" t="str">
        <f>'Team 7'!L55</f>
        <v>000100</v>
      </c>
      <c r="F255" s="1047">
        <f>'print 10 lane'!AA$85</f>
        <v>0</v>
      </c>
      <c r="G255" s="1038">
        <f>'Team 1'!$D$55</f>
        <v>7</v>
      </c>
      <c r="H255" s="1038" t="s">
        <v>94</v>
      </c>
      <c r="I255" s="1038" t="str">
        <f t="shared" si="27"/>
        <v>M,,</v>
      </c>
      <c r="J255" s="1041" t="str">
        <f t="shared" si="28"/>
        <v>M,,,0</v>
      </c>
      <c r="K255" s="1038" t="str">
        <f t="shared" si="29"/>
        <v>M,,,0,000100</v>
      </c>
      <c r="L255" s="1038" t="str">
        <f t="shared" si="30"/>
        <v>M,,,0,000100,000000</v>
      </c>
      <c r="M255" s="1038" t="str">
        <f t="shared" si="31"/>
        <v>M,,,0,000100,000000,7</v>
      </c>
      <c r="N255" s="1042" t="str">
        <f t="shared" si="32"/>
        <v>M,,,0,000100,000000,7,F</v>
      </c>
      <c r="O255" s="1043"/>
      <c r="P255" s="1043" t="str">
        <f t="shared" si="33"/>
        <v>00:00.00</v>
      </c>
      <c r="Q255" s="1043" t="str">
        <f t="shared" si="34"/>
        <v>000000</v>
      </c>
      <c r="R255" s="1167" t="str">
        <f t="shared" si="35"/>
        <v/>
      </c>
      <c r="S255" s="1053"/>
      <c r="T255" s="1053"/>
      <c r="U255" s="1053"/>
      <c r="V255" s="1037"/>
    </row>
    <row r="256" spans="1:22" x14ac:dyDescent="0.2">
      <c r="A256" s="1037"/>
      <c r="B256" s="1038" t="s">
        <v>95</v>
      </c>
      <c r="C256" s="1038" t="str">
        <f>'Team 5'!J55</f>
        <v xml:space="preserve">,George </v>
      </c>
      <c r="D256" s="1038" t="str">
        <f>'Gala Setup'!Q$8</f>
        <v>LEAA</v>
      </c>
      <c r="E256" s="1039" t="str">
        <f>'Team 5'!L55</f>
        <v>000100</v>
      </c>
      <c r="F256" s="1047">
        <f>'print 10 lane'!U$85</f>
        <v>4.6932870370370363E-4</v>
      </c>
      <c r="G256" s="1038">
        <f>'Team 1'!$D$55</f>
        <v>7</v>
      </c>
      <c r="H256" s="1038" t="s">
        <v>94</v>
      </c>
      <c r="I256" s="1038" t="str">
        <f t="shared" si="27"/>
        <v xml:space="preserve">M,,George </v>
      </c>
      <c r="J256" s="1041" t="str">
        <f t="shared" si="28"/>
        <v>M,,George ,LEAA</v>
      </c>
      <c r="K256" s="1038" t="str">
        <f t="shared" si="29"/>
        <v>M,,George ,LEAA,000100</v>
      </c>
      <c r="L256" s="1038" t="str">
        <f t="shared" si="30"/>
        <v>M,,George ,LEAA,000100,004055</v>
      </c>
      <c r="M256" s="1038" t="str">
        <f t="shared" si="31"/>
        <v>M,,George ,LEAA,000100,004055,7</v>
      </c>
      <c r="N256" s="1042" t="str">
        <f t="shared" si="32"/>
        <v>M,,George ,LEAA,000100,004055,7,F</v>
      </c>
      <c r="O256" s="1043"/>
      <c r="P256" s="1043" t="str">
        <f t="shared" si="33"/>
        <v>00:40.55</v>
      </c>
      <c r="Q256" s="1043" t="str">
        <f t="shared" si="34"/>
        <v>004055</v>
      </c>
      <c r="R256" s="1167" t="str">
        <f t="shared" si="35"/>
        <v>M,,George ,LEAA,000100,004055,7,F</v>
      </c>
      <c r="S256" s="1053"/>
      <c r="T256" s="1053"/>
      <c r="U256" s="1053"/>
      <c r="V256" s="1037"/>
    </row>
    <row r="257" spans="1:22" x14ac:dyDescent="0.2">
      <c r="A257" s="1037"/>
      <c r="B257" s="1045" t="s">
        <v>95</v>
      </c>
      <c r="C257" s="1045" t="str">
        <f>'Team 4'!J55</f>
        <v>,Benjamin</v>
      </c>
      <c r="D257" s="1045" t="str">
        <f>'Gala Setup'!Q$7</f>
        <v>CMKS</v>
      </c>
      <c r="E257" s="1046" t="str">
        <f>'Team 4'!L55</f>
        <v>000100</v>
      </c>
      <c r="F257" s="1047">
        <f>'print 10 lane'!R$85</f>
        <v>4.9097222222222229E-4</v>
      </c>
      <c r="G257" s="1045">
        <f>'Team 1'!$D$55</f>
        <v>7</v>
      </c>
      <c r="H257" s="1045" t="s">
        <v>94</v>
      </c>
      <c r="I257" s="1045" t="str">
        <f t="shared" ref="I257:I320" si="36">CONCATENATE(B257,",",C257)</f>
        <v>M,,Benjamin</v>
      </c>
      <c r="J257" s="1048" t="str">
        <f t="shared" ref="J257:J320" si="37">CONCATENATE(I257,",",D257)</f>
        <v>M,,Benjamin,CMKS</v>
      </c>
      <c r="K257" s="1045" t="str">
        <f t="shared" ref="K257:K320" si="38">CONCATENATE(J257,",",E257)</f>
        <v>M,,Benjamin,CMKS,000100</v>
      </c>
      <c r="L257" s="1038" t="str">
        <f t="shared" ref="L257:L320" si="39">CONCATENATE(K257,",",Q257)</f>
        <v>M,,Benjamin,CMKS,000100,004242</v>
      </c>
      <c r="M257" s="1045" t="str">
        <f t="shared" ref="M257:M320" si="40">CONCATENATE(L257,",",G257)</f>
        <v>M,,Benjamin,CMKS,000100,004242,7</v>
      </c>
      <c r="N257" s="1049" t="str">
        <f t="shared" ref="N257:N320" si="41">CONCATENATE(M257,",",H257)</f>
        <v>M,,Benjamin,CMKS,000100,004242,7,F</v>
      </c>
      <c r="O257" s="1043"/>
      <c r="P257" s="1043" t="str">
        <f t="shared" ref="P257:P320" si="42">TEXT(F257,"mm:ss.00")</f>
        <v>00:42.42</v>
      </c>
      <c r="Q257" s="1043" t="str">
        <f t="shared" ref="Q257:Q320" si="43">LEFT(P257,2)&amp;MID(P257,4,2)&amp;RIGHT(P257,2)</f>
        <v>004242</v>
      </c>
      <c r="R257" s="1167" t="str">
        <f t="shared" ref="R257:R320" si="44">IF(F257=0,"",N257)</f>
        <v>M,,Benjamin,CMKS,000100,004242,7,F</v>
      </c>
      <c r="S257" s="1053"/>
      <c r="T257" s="1053"/>
      <c r="U257" s="1053"/>
      <c r="V257" s="1037"/>
    </row>
    <row r="258" spans="1:22" x14ac:dyDescent="0.2">
      <c r="A258" s="1037"/>
      <c r="B258" s="1045" t="s">
        <v>95</v>
      </c>
      <c r="C258" s="1045" t="str">
        <f>'Team 2'!J55</f>
        <v>,Jasper</v>
      </c>
      <c r="D258" s="1045" t="str">
        <f>'Gala Setup'!$Q$5</f>
        <v>NHNA</v>
      </c>
      <c r="E258" s="1046" t="str">
        <f>'Team 2'!L55</f>
        <v>000100</v>
      </c>
      <c r="F258" s="1047">
        <f>'print 10 lane'!L$85</f>
        <v>5.1111111111111116E-4</v>
      </c>
      <c r="G258" s="1045">
        <f>'Team 1'!$D$55</f>
        <v>7</v>
      </c>
      <c r="H258" s="1045" t="s">
        <v>94</v>
      </c>
      <c r="I258" s="1045" t="str">
        <f t="shared" si="36"/>
        <v>M,,Jasper</v>
      </c>
      <c r="J258" s="1048" t="str">
        <f t="shared" si="37"/>
        <v>M,,Jasper,NHNA</v>
      </c>
      <c r="K258" s="1045" t="str">
        <f t="shared" si="38"/>
        <v>M,,Jasper,NHNA,000100</v>
      </c>
      <c r="L258" s="1038" t="str">
        <f t="shared" si="39"/>
        <v>M,,Jasper,NHNA,000100,004416</v>
      </c>
      <c r="M258" s="1045" t="str">
        <f t="shared" si="40"/>
        <v>M,,Jasper,NHNA,000100,004416,7</v>
      </c>
      <c r="N258" s="1049" t="str">
        <f t="shared" si="41"/>
        <v>M,,Jasper,NHNA,000100,004416,7,F</v>
      </c>
      <c r="O258" s="1043"/>
      <c r="P258" s="1043" t="str">
        <f t="shared" si="42"/>
        <v>00:44.16</v>
      </c>
      <c r="Q258" s="1043" t="str">
        <f t="shared" si="43"/>
        <v>004416</v>
      </c>
      <c r="R258" s="1167" t="str">
        <f t="shared" si="44"/>
        <v>M,,Jasper,NHNA,000100,004416,7,F</v>
      </c>
      <c r="S258" s="1053"/>
      <c r="T258" s="1053"/>
      <c r="U258" s="1053"/>
      <c r="V258" s="1037"/>
    </row>
    <row r="259" spans="1:22" x14ac:dyDescent="0.2">
      <c r="A259" s="1037"/>
      <c r="B259" s="1038" t="s">
        <v>95</v>
      </c>
      <c r="C259" s="1038" t="str">
        <f>'Team 1'!J55</f>
        <v>,Juneau</v>
      </c>
      <c r="D259" s="1038" t="str">
        <f>'Gala Setup'!Q$4</f>
        <v>NOST</v>
      </c>
      <c r="E259" s="1039" t="str">
        <f>'Team 1'!L55</f>
        <v>000100</v>
      </c>
      <c r="F259" s="1047">
        <f>'print 10 lane'!I$85</f>
        <v>5.398148148148148E-4</v>
      </c>
      <c r="G259" s="1038">
        <f>'Team 1'!$D$55</f>
        <v>7</v>
      </c>
      <c r="H259" s="1038" t="s">
        <v>94</v>
      </c>
      <c r="I259" s="1038" t="str">
        <f t="shared" si="36"/>
        <v>M,,Juneau</v>
      </c>
      <c r="J259" s="1041" t="str">
        <f t="shared" si="37"/>
        <v>M,,Juneau,NOST</v>
      </c>
      <c r="K259" s="1038" t="str">
        <f t="shared" si="38"/>
        <v>M,,Juneau,NOST,000100</v>
      </c>
      <c r="L259" s="1038" t="str">
        <f t="shared" si="39"/>
        <v>M,,Juneau,NOST,000100,004664</v>
      </c>
      <c r="M259" s="1038" t="str">
        <f t="shared" si="40"/>
        <v>M,,Juneau,NOST,000100,004664,7</v>
      </c>
      <c r="N259" s="1042" t="str">
        <f t="shared" si="41"/>
        <v>M,,Juneau,NOST,000100,004664,7,F</v>
      </c>
      <c r="O259" s="1043"/>
      <c r="P259" s="1043" t="str">
        <f t="shared" si="42"/>
        <v>00:46.64</v>
      </c>
      <c r="Q259" s="1043" t="str">
        <f t="shared" si="43"/>
        <v>004664</v>
      </c>
      <c r="R259" s="1167" t="str">
        <f t="shared" si="44"/>
        <v>M,,Juneau,NOST,000100,004664,7,F</v>
      </c>
      <c r="S259" s="1053"/>
      <c r="T259" s="1053"/>
      <c r="U259" s="1053"/>
      <c r="V259" s="1037"/>
    </row>
    <row r="260" spans="1:22" x14ac:dyDescent="0.2">
      <c r="A260" s="1037"/>
      <c r="B260" s="1038" t="s">
        <v>95</v>
      </c>
      <c r="C260" s="1038" t="str">
        <f>'Team 3'!J55</f>
        <v>,Isaac</v>
      </c>
      <c r="D260" s="1038" t="str">
        <f>'Gala Setup'!Q$6</f>
        <v>PETT</v>
      </c>
      <c r="E260" s="1039" t="str">
        <f>'Team 3'!L55</f>
        <v>000100</v>
      </c>
      <c r="F260" s="1047">
        <f>'print 10 lane'!O$85</f>
        <v>5.597222222222222E-4</v>
      </c>
      <c r="G260" s="1038">
        <f>'Team 1'!$D$55</f>
        <v>7</v>
      </c>
      <c r="H260" s="1038" t="s">
        <v>94</v>
      </c>
      <c r="I260" s="1038" t="str">
        <f t="shared" si="36"/>
        <v>M,,Isaac</v>
      </c>
      <c r="J260" s="1041" t="str">
        <f t="shared" si="37"/>
        <v>M,,Isaac,PETT</v>
      </c>
      <c r="K260" s="1038" t="str">
        <f t="shared" si="38"/>
        <v>M,,Isaac,PETT,000100</v>
      </c>
      <c r="L260" s="1038" t="str">
        <f t="shared" si="39"/>
        <v>M,,Isaac,PETT,000100,004836</v>
      </c>
      <c r="M260" s="1038" t="str">
        <f t="shared" si="40"/>
        <v>M,,Isaac,PETT,000100,004836,7</v>
      </c>
      <c r="N260" s="1042" t="str">
        <f t="shared" si="41"/>
        <v>M,,Isaac,PETT,000100,004836,7,F</v>
      </c>
      <c r="O260" s="1043"/>
      <c r="P260" s="1043" t="str">
        <f t="shared" si="42"/>
        <v>00:48.36</v>
      </c>
      <c r="Q260" s="1043" t="str">
        <f t="shared" si="43"/>
        <v>004836</v>
      </c>
      <c r="R260" s="1167" t="str">
        <f t="shared" si="44"/>
        <v>M,,Isaac,PETT,000100,004836,7,F</v>
      </c>
      <c r="S260" s="1053"/>
      <c r="T260" s="1053"/>
      <c r="U260" s="1053"/>
      <c r="V260" s="1037"/>
    </row>
    <row r="261" spans="1:22" x14ac:dyDescent="0.2">
      <c r="A261" s="1037"/>
      <c r="B261" s="1038" t="s">
        <v>94</v>
      </c>
      <c r="C261" s="1038" t="str">
        <f>'Team 1'!J58</f>
        <v>,Julianna</v>
      </c>
      <c r="D261" s="1038" t="str">
        <f>'Gala Setup'!Q$4</f>
        <v>NOST</v>
      </c>
      <c r="E261" s="1039" t="str">
        <f>'Team 1'!L58</f>
        <v>000100</v>
      </c>
      <c r="F261" s="1047">
        <f>'print 10 lane'!I$94</f>
        <v>7.8495370370370383E-4</v>
      </c>
      <c r="G261" s="1038">
        <f>'Team 1'!$D$58</f>
        <v>2</v>
      </c>
      <c r="H261" s="1038" t="s">
        <v>94</v>
      </c>
      <c r="I261" s="1038" t="str">
        <f t="shared" si="36"/>
        <v>F,,Julianna</v>
      </c>
      <c r="J261" s="1041" t="str">
        <f t="shared" si="37"/>
        <v>F,,Julianna,NOST</v>
      </c>
      <c r="K261" s="1038" t="str">
        <f t="shared" si="38"/>
        <v>F,,Julianna,NOST,000100</v>
      </c>
      <c r="L261" s="1038" t="str">
        <f t="shared" si="39"/>
        <v>F,,Julianna,NOST,000100,010782</v>
      </c>
      <c r="M261" s="1038" t="str">
        <f t="shared" si="40"/>
        <v>F,,Julianna,NOST,000100,010782,2</v>
      </c>
      <c r="N261" s="1042" t="str">
        <f t="shared" si="41"/>
        <v>F,,Julianna,NOST,000100,010782,2,F</v>
      </c>
      <c r="O261" s="1043"/>
      <c r="P261" s="1043" t="str">
        <f t="shared" si="42"/>
        <v>01:07.82</v>
      </c>
      <c r="Q261" s="1043" t="str">
        <f t="shared" si="43"/>
        <v>010782</v>
      </c>
      <c r="R261" s="1167" t="str">
        <f t="shared" si="44"/>
        <v>F,,Julianna,NOST,000100,010782,2,F</v>
      </c>
      <c r="S261" s="1053"/>
      <c r="T261" s="1053"/>
      <c r="U261" s="1053"/>
      <c r="V261" s="1037"/>
    </row>
    <row r="262" spans="1:22" x14ac:dyDescent="0.2">
      <c r="A262" s="1037"/>
      <c r="B262" s="1038" t="s">
        <v>94</v>
      </c>
      <c r="C262" s="1038" t="str">
        <f>'Team 1'!J68</f>
        <v>,Hannah</v>
      </c>
      <c r="D262" s="1038" t="str">
        <f>'Gala Setup'!Q$4</f>
        <v>NOST</v>
      </c>
      <c r="E262" s="1039" t="str">
        <f>'Team 1'!L68</f>
        <v>000100</v>
      </c>
      <c r="F262" s="1047">
        <f>'print 10 lane'!I$124</f>
        <v>7.361111111111111E-4</v>
      </c>
      <c r="G262" s="1038">
        <f>'Team 1'!$D$68</f>
        <v>2</v>
      </c>
      <c r="H262" s="1038" t="s">
        <v>94</v>
      </c>
      <c r="I262" s="1038" t="str">
        <f t="shared" si="36"/>
        <v>F,,Hannah</v>
      </c>
      <c r="J262" s="1041" t="str">
        <f t="shared" si="37"/>
        <v>F,,Hannah,NOST</v>
      </c>
      <c r="K262" s="1038" t="str">
        <f t="shared" si="38"/>
        <v>F,,Hannah,NOST,000100</v>
      </c>
      <c r="L262" s="1038" t="str">
        <f t="shared" si="39"/>
        <v>F,,Hannah,NOST,000100,010360</v>
      </c>
      <c r="M262" s="1038" t="str">
        <f t="shared" si="40"/>
        <v>F,,Hannah,NOST,000100,010360,2</v>
      </c>
      <c r="N262" s="1042" t="str">
        <f t="shared" si="41"/>
        <v>F,,Hannah,NOST,000100,010360,2,F</v>
      </c>
      <c r="O262" s="1043"/>
      <c r="P262" s="1043" t="str">
        <f t="shared" si="42"/>
        <v>01:03.60</v>
      </c>
      <c r="Q262" s="1043" t="str">
        <f t="shared" si="43"/>
        <v>010360</v>
      </c>
      <c r="R262" s="1167" t="str">
        <f t="shared" si="44"/>
        <v>F,,Hannah,NOST,000100,010360,2,F</v>
      </c>
      <c r="S262" s="1053"/>
      <c r="T262" s="1053"/>
      <c r="U262" s="1053"/>
      <c r="V262" s="1037"/>
    </row>
    <row r="263" spans="1:22" x14ac:dyDescent="0.2">
      <c r="A263" s="1037"/>
      <c r="B263" s="1038" t="s">
        <v>94</v>
      </c>
      <c r="C263" s="1038" t="str">
        <f>'Team 1'!J64</f>
        <v>,Francesca</v>
      </c>
      <c r="D263" s="1038" t="str">
        <f>'Gala Setup'!Q$4</f>
        <v>NOST</v>
      </c>
      <c r="E263" s="1039" t="str">
        <f>'Team 1'!L64</f>
        <v>000100</v>
      </c>
      <c r="F263" s="1047">
        <f>'print 10 lane'!I$112</f>
        <v>7.7222222222222232E-4</v>
      </c>
      <c r="G263" s="1038">
        <f>'Team 1'!$D$64</f>
        <v>2</v>
      </c>
      <c r="H263" s="1038" t="s">
        <v>94</v>
      </c>
      <c r="I263" s="1038" t="str">
        <f t="shared" si="36"/>
        <v>F,,Francesca</v>
      </c>
      <c r="J263" s="1041" t="str">
        <f t="shared" si="37"/>
        <v>F,,Francesca,NOST</v>
      </c>
      <c r="K263" s="1038" t="str">
        <f t="shared" si="38"/>
        <v>F,,Francesca,NOST,000100</v>
      </c>
      <c r="L263" s="1038" t="str">
        <f t="shared" si="39"/>
        <v>F,,Francesca,NOST,000100,010672</v>
      </c>
      <c r="M263" s="1038" t="str">
        <f t="shared" si="40"/>
        <v>F,,Francesca,NOST,000100,010672,2</v>
      </c>
      <c r="N263" s="1042" t="str">
        <f t="shared" si="41"/>
        <v>F,,Francesca,NOST,000100,010672,2,F</v>
      </c>
      <c r="O263" s="1043"/>
      <c r="P263" s="1043" t="str">
        <f t="shared" si="42"/>
        <v>01:06.72</v>
      </c>
      <c r="Q263" s="1043" t="str">
        <f t="shared" si="43"/>
        <v>010672</v>
      </c>
      <c r="R263" s="1167" t="str">
        <f t="shared" si="44"/>
        <v>F,,Francesca,NOST,000100,010672,2,F</v>
      </c>
      <c r="S263" s="1053"/>
      <c r="T263" s="1053"/>
      <c r="U263" s="1053"/>
      <c r="V263" s="1037"/>
    </row>
    <row r="264" spans="1:22" x14ac:dyDescent="0.2">
      <c r="A264" s="1037"/>
      <c r="B264" s="1045" t="s">
        <v>94</v>
      </c>
      <c r="C264" s="1045" t="str">
        <f>'Team 2'!J58</f>
        <v>,Jessica-May</v>
      </c>
      <c r="D264" s="1045" t="str">
        <f>'Gala Setup'!$Q$5</f>
        <v>NHNA</v>
      </c>
      <c r="E264" s="1046" t="str">
        <f>'Team 2'!L58</f>
        <v>000100</v>
      </c>
      <c r="F264" s="1047">
        <f>'print 10 lane'!L$94</f>
        <v>7.6087962962962958E-4</v>
      </c>
      <c r="G264" s="1045">
        <f>'Team 1'!$D$58</f>
        <v>2</v>
      </c>
      <c r="H264" s="1045" t="s">
        <v>94</v>
      </c>
      <c r="I264" s="1045" t="str">
        <f t="shared" si="36"/>
        <v>F,,Jessica-May</v>
      </c>
      <c r="J264" s="1048" t="str">
        <f t="shared" si="37"/>
        <v>F,,Jessica-May,NHNA</v>
      </c>
      <c r="K264" s="1045" t="str">
        <f t="shared" si="38"/>
        <v>F,,Jessica-May,NHNA,000100</v>
      </c>
      <c r="L264" s="1038" t="str">
        <f t="shared" si="39"/>
        <v>F,,Jessica-May,NHNA,000100,010574</v>
      </c>
      <c r="M264" s="1045" t="str">
        <f t="shared" si="40"/>
        <v>F,,Jessica-May,NHNA,000100,010574,2</v>
      </c>
      <c r="N264" s="1049" t="str">
        <f t="shared" si="41"/>
        <v>F,,Jessica-May,NHNA,000100,010574,2,F</v>
      </c>
      <c r="O264" s="1043"/>
      <c r="P264" s="1043" t="str">
        <f t="shared" si="42"/>
        <v>01:05.74</v>
      </c>
      <c r="Q264" s="1043" t="str">
        <f t="shared" si="43"/>
        <v>010574</v>
      </c>
      <c r="R264" s="1167" t="str">
        <f t="shared" si="44"/>
        <v>F,,Jessica-May,NHNA,000100,010574,2,F</v>
      </c>
      <c r="S264" s="1053"/>
      <c r="T264" s="1053"/>
      <c r="U264" s="1053"/>
      <c r="V264" s="1037"/>
    </row>
    <row r="265" spans="1:22" x14ac:dyDescent="0.2">
      <c r="A265" s="1037"/>
      <c r="B265" s="1045" t="s">
        <v>94</v>
      </c>
      <c r="C265" s="1045" t="str">
        <f>'Team 2'!J64</f>
        <v>,Chloe</v>
      </c>
      <c r="D265" s="1045" t="str">
        <f>'Gala Setup'!$Q$5</f>
        <v>NHNA</v>
      </c>
      <c r="E265" s="1046" t="str">
        <f>'Team 2'!L64</f>
        <v>000100</v>
      </c>
      <c r="F265" s="1047">
        <f>'print 10 lane'!L$112</f>
        <v>7.5243055555555556E-4</v>
      </c>
      <c r="G265" s="1045">
        <f>'Team 1'!$D$64</f>
        <v>2</v>
      </c>
      <c r="H265" s="1045" t="s">
        <v>94</v>
      </c>
      <c r="I265" s="1045" t="str">
        <f t="shared" si="36"/>
        <v>F,,Chloe</v>
      </c>
      <c r="J265" s="1048" t="str">
        <f t="shared" si="37"/>
        <v>F,,Chloe,NHNA</v>
      </c>
      <c r="K265" s="1045" t="str">
        <f t="shared" si="38"/>
        <v>F,,Chloe,NHNA,000100</v>
      </c>
      <c r="L265" s="1038" t="str">
        <f t="shared" si="39"/>
        <v>F,,Chloe,NHNA,000100,010501</v>
      </c>
      <c r="M265" s="1045" t="str">
        <f t="shared" si="40"/>
        <v>F,,Chloe,NHNA,000100,010501,2</v>
      </c>
      <c r="N265" s="1049" t="str">
        <f t="shared" si="41"/>
        <v>F,,Chloe,NHNA,000100,010501,2,F</v>
      </c>
      <c r="O265" s="1043"/>
      <c r="P265" s="1043" t="str">
        <f t="shared" si="42"/>
        <v>01:05.01</v>
      </c>
      <c r="Q265" s="1043" t="str">
        <f t="shared" si="43"/>
        <v>010501</v>
      </c>
      <c r="R265" s="1167" t="str">
        <f t="shared" si="44"/>
        <v>F,,Chloe,NHNA,000100,010501,2,F</v>
      </c>
      <c r="S265" s="1053"/>
      <c r="T265" s="1053"/>
      <c r="U265" s="1053"/>
      <c r="V265" s="1037"/>
    </row>
    <row r="266" spans="1:22" x14ac:dyDescent="0.2">
      <c r="A266" s="1037"/>
      <c r="B266" s="1045" t="s">
        <v>94</v>
      </c>
      <c r="C266" s="1045" t="str">
        <f>'Team 2'!J68</f>
        <v>,Freya</v>
      </c>
      <c r="D266" s="1045" t="str">
        <f>'Gala Setup'!$Q$5</f>
        <v>NHNA</v>
      </c>
      <c r="E266" s="1046" t="str">
        <f>'Team 2'!L68</f>
        <v>000100</v>
      </c>
      <c r="F266" s="1047">
        <f>'print 10 lane'!L$124</f>
        <v>7.2777777777777782E-4</v>
      </c>
      <c r="G266" s="1045">
        <f>'Team 1'!$D$68</f>
        <v>2</v>
      </c>
      <c r="H266" s="1045" t="s">
        <v>94</v>
      </c>
      <c r="I266" s="1045" t="str">
        <f t="shared" si="36"/>
        <v>F,,Freya</v>
      </c>
      <c r="J266" s="1048" t="str">
        <f t="shared" si="37"/>
        <v>F,,Freya,NHNA</v>
      </c>
      <c r="K266" s="1045" t="str">
        <f t="shared" si="38"/>
        <v>F,,Freya,NHNA,000100</v>
      </c>
      <c r="L266" s="1038" t="str">
        <f t="shared" si="39"/>
        <v>F,,Freya,NHNA,000100,010288</v>
      </c>
      <c r="M266" s="1045" t="str">
        <f t="shared" si="40"/>
        <v>F,,Freya,NHNA,000100,010288,2</v>
      </c>
      <c r="N266" s="1049" t="str">
        <f t="shared" si="41"/>
        <v>F,,Freya,NHNA,000100,010288,2,F</v>
      </c>
      <c r="O266" s="1043"/>
      <c r="P266" s="1043" t="str">
        <f t="shared" si="42"/>
        <v>01:02.88</v>
      </c>
      <c r="Q266" s="1043" t="str">
        <f t="shared" si="43"/>
        <v>010288</v>
      </c>
      <c r="R266" s="1167" t="str">
        <f t="shared" si="44"/>
        <v>F,,Freya,NHNA,000100,010288,2,F</v>
      </c>
      <c r="S266" s="1053"/>
      <c r="T266" s="1053"/>
      <c r="U266" s="1053"/>
      <c r="V266" s="1037"/>
    </row>
    <row r="267" spans="1:22" x14ac:dyDescent="0.2">
      <c r="A267" s="1037"/>
      <c r="B267" s="1038" t="s">
        <v>94</v>
      </c>
      <c r="C267" s="1038" t="str">
        <f>'Team 3'!J58</f>
        <v>,Kiara</v>
      </c>
      <c r="D267" s="1038" t="str">
        <f>'Gala Setup'!Q$6</f>
        <v>PETT</v>
      </c>
      <c r="E267" s="1039" t="str">
        <f>'Team 3'!L58</f>
        <v>000100</v>
      </c>
      <c r="F267" s="1047">
        <f>'print 10 lane'!O$94</f>
        <v>7.1388888888888891E-4</v>
      </c>
      <c r="G267" s="1038">
        <f>'Team 1'!$D$58</f>
        <v>2</v>
      </c>
      <c r="H267" s="1038" t="s">
        <v>94</v>
      </c>
      <c r="I267" s="1038" t="str">
        <f t="shared" si="36"/>
        <v>F,,Kiara</v>
      </c>
      <c r="J267" s="1041" t="str">
        <f t="shared" si="37"/>
        <v>F,,Kiara,PETT</v>
      </c>
      <c r="K267" s="1038" t="str">
        <f t="shared" si="38"/>
        <v>F,,Kiara,PETT,000100</v>
      </c>
      <c r="L267" s="1038" t="str">
        <f t="shared" si="39"/>
        <v>F,,Kiara,PETT,000100,010168</v>
      </c>
      <c r="M267" s="1038" t="str">
        <f t="shared" si="40"/>
        <v>F,,Kiara,PETT,000100,010168,2</v>
      </c>
      <c r="N267" s="1042" t="str">
        <f t="shared" si="41"/>
        <v>F,,Kiara,PETT,000100,010168,2,F</v>
      </c>
      <c r="O267" s="1043"/>
      <c r="P267" s="1043" t="str">
        <f t="shared" si="42"/>
        <v>01:01.68</v>
      </c>
      <c r="Q267" s="1043" t="str">
        <f t="shared" si="43"/>
        <v>010168</v>
      </c>
      <c r="R267" s="1167" t="str">
        <f t="shared" si="44"/>
        <v>F,,Kiara,PETT,000100,010168,2,F</v>
      </c>
      <c r="S267" s="1053"/>
      <c r="T267" s="1053"/>
      <c r="U267" s="1053"/>
      <c r="V267" s="1037"/>
    </row>
    <row r="268" spans="1:22" x14ac:dyDescent="0.2">
      <c r="A268" s="1037"/>
      <c r="B268" s="1038" t="s">
        <v>94</v>
      </c>
      <c r="C268" s="1038" t="str">
        <f>'Team 3'!J64</f>
        <v>,Jess</v>
      </c>
      <c r="D268" s="1038" t="str">
        <f>'Gala Setup'!Q$6</f>
        <v>PETT</v>
      </c>
      <c r="E268" s="1039" t="str">
        <f>'Team 3'!L64</f>
        <v>000100</v>
      </c>
      <c r="F268" s="1047">
        <f>'print 10 lane'!O$112</f>
        <v>7.5567129629629639E-4</v>
      </c>
      <c r="G268" s="1038">
        <f>'Team 1'!$D$64</f>
        <v>2</v>
      </c>
      <c r="H268" s="1038" t="s">
        <v>94</v>
      </c>
      <c r="I268" s="1038" t="str">
        <f t="shared" si="36"/>
        <v>F,,Jess</v>
      </c>
      <c r="J268" s="1041" t="str">
        <f t="shared" si="37"/>
        <v>F,,Jess,PETT</v>
      </c>
      <c r="K268" s="1038" t="str">
        <f t="shared" si="38"/>
        <v>F,,Jess,PETT,000100</v>
      </c>
      <c r="L268" s="1038" t="str">
        <f t="shared" si="39"/>
        <v>F,,Jess,PETT,000100,010529</v>
      </c>
      <c r="M268" s="1038" t="str">
        <f t="shared" si="40"/>
        <v>F,,Jess,PETT,000100,010529,2</v>
      </c>
      <c r="N268" s="1042" t="str">
        <f t="shared" si="41"/>
        <v>F,,Jess,PETT,000100,010529,2,F</v>
      </c>
      <c r="O268" s="1043"/>
      <c r="P268" s="1043" t="str">
        <f t="shared" si="42"/>
        <v>01:05.29</v>
      </c>
      <c r="Q268" s="1043" t="str">
        <f t="shared" si="43"/>
        <v>010529</v>
      </c>
      <c r="R268" s="1167" t="str">
        <f t="shared" si="44"/>
        <v>F,,Jess,PETT,000100,010529,2,F</v>
      </c>
      <c r="S268" s="1053"/>
      <c r="T268" s="1053"/>
      <c r="U268" s="1053"/>
      <c r="V268" s="1037"/>
    </row>
    <row r="269" spans="1:22" x14ac:dyDescent="0.2">
      <c r="A269" s="1037"/>
      <c r="B269" s="1038" t="s">
        <v>94</v>
      </c>
      <c r="C269" s="1038" t="str">
        <f>'Team 3'!J68</f>
        <v>,Kenzie</v>
      </c>
      <c r="D269" s="1038" t="str">
        <f>'Gala Setup'!Q$6</f>
        <v>PETT</v>
      </c>
      <c r="E269" s="1039" t="str">
        <f>'Team 3'!L68</f>
        <v>000100</v>
      </c>
      <c r="F269" s="1047">
        <f>'print 10 lane'!O$124</f>
        <v>6.7743055555555558E-4</v>
      </c>
      <c r="G269" s="1038">
        <f>'Team 1'!$D$68</f>
        <v>2</v>
      </c>
      <c r="H269" s="1038" t="s">
        <v>94</v>
      </c>
      <c r="I269" s="1038" t="str">
        <f t="shared" si="36"/>
        <v>F,,Kenzie</v>
      </c>
      <c r="J269" s="1041" t="str">
        <f t="shared" si="37"/>
        <v>F,,Kenzie,PETT</v>
      </c>
      <c r="K269" s="1038" t="str">
        <f t="shared" si="38"/>
        <v>F,,Kenzie,PETT,000100</v>
      </c>
      <c r="L269" s="1038" t="str">
        <f t="shared" si="39"/>
        <v>F,,Kenzie,PETT,000100,005853</v>
      </c>
      <c r="M269" s="1038" t="str">
        <f t="shared" si="40"/>
        <v>F,,Kenzie,PETT,000100,005853,2</v>
      </c>
      <c r="N269" s="1042" t="str">
        <f t="shared" si="41"/>
        <v>F,,Kenzie,PETT,000100,005853,2,F</v>
      </c>
      <c r="O269" s="1043"/>
      <c r="P269" s="1043" t="str">
        <f t="shared" si="42"/>
        <v>00:58.53</v>
      </c>
      <c r="Q269" s="1043" t="str">
        <f t="shared" si="43"/>
        <v>005853</v>
      </c>
      <c r="R269" s="1167" t="str">
        <f t="shared" si="44"/>
        <v>F,,Kenzie,PETT,000100,005853,2,F</v>
      </c>
      <c r="S269" s="1053"/>
      <c r="T269" s="1053"/>
      <c r="U269" s="1053"/>
      <c r="V269" s="1037"/>
    </row>
    <row r="270" spans="1:22" x14ac:dyDescent="0.2">
      <c r="A270" s="1037"/>
      <c r="B270" s="1045" t="s">
        <v>94</v>
      </c>
      <c r="C270" s="1045" t="str">
        <f>'Team 4'!J58</f>
        <v>,Lottie</v>
      </c>
      <c r="D270" s="1045" t="str">
        <f>'Gala Setup'!Q$7</f>
        <v>CMKS</v>
      </c>
      <c r="E270" s="1046" t="str">
        <f>'Team 4'!L58</f>
        <v>000100</v>
      </c>
      <c r="F270" s="1047">
        <f>'print 10 lane'!R$94</f>
        <v>7.0289351851851849E-4</v>
      </c>
      <c r="G270" s="1045">
        <f>'Team 1'!$D$58</f>
        <v>2</v>
      </c>
      <c r="H270" s="1045" t="s">
        <v>94</v>
      </c>
      <c r="I270" s="1045" t="str">
        <f t="shared" si="36"/>
        <v>F,,Lottie</v>
      </c>
      <c r="J270" s="1048" t="str">
        <f t="shared" si="37"/>
        <v>F,,Lottie,CMKS</v>
      </c>
      <c r="K270" s="1045" t="str">
        <f t="shared" si="38"/>
        <v>F,,Lottie,CMKS,000100</v>
      </c>
      <c r="L270" s="1038" t="str">
        <f t="shared" si="39"/>
        <v>F,,Lottie,CMKS,000100,010073</v>
      </c>
      <c r="M270" s="1045" t="str">
        <f t="shared" si="40"/>
        <v>F,,Lottie,CMKS,000100,010073,2</v>
      </c>
      <c r="N270" s="1049" t="str">
        <f t="shared" si="41"/>
        <v>F,,Lottie,CMKS,000100,010073,2,F</v>
      </c>
      <c r="O270" s="1043"/>
      <c r="P270" s="1043" t="str">
        <f t="shared" si="42"/>
        <v>01:00.73</v>
      </c>
      <c r="Q270" s="1043" t="str">
        <f t="shared" si="43"/>
        <v>010073</v>
      </c>
      <c r="R270" s="1167" t="str">
        <f t="shared" si="44"/>
        <v>F,,Lottie,CMKS,000100,010073,2,F</v>
      </c>
      <c r="S270" s="1053"/>
      <c r="T270" s="1053"/>
      <c r="U270" s="1053"/>
      <c r="V270" s="1037"/>
    </row>
    <row r="271" spans="1:22" x14ac:dyDescent="0.2">
      <c r="A271" s="1037"/>
      <c r="B271" s="1045" t="s">
        <v>94</v>
      </c>
      <c r="C271" s="1045" t="str">
        <f>'Team 4'!J64</f>
        <v>,Holly</v>
      </c>
      <c r="D271" s="1045" t="str">
        <f>'Gala Setup'!Q$7</f>
        <v>CMKS</v>
      </c>
      <c r="E271" s="1046" t="str">
        <f>'Team 4'!L64</f>
        <v>000100</v>
      </c>
      <c r="F271" s="1047">
        <f>'print 10 lane'!R$112</f>
        <v>7.4988425925925928E-4</v>
      </c>
      <c r="G271" s="1045">
        <f>'Team 1'!$D$64</f>
        <v>2</v>
      </c>
      <c r="H271" s="1045" t="s">
        <v>94</v>
      </c>
      <c r="I271" s="1045" t="str">
        <f t="shared" si="36"/>
        <v>F,,Holly</v>
      </c>
      <c r="J271" s="1048" t="str">
        <f t="shared" si="37"/>
        <v>F,,Holly,CMKS</v>
      </c>
      <c r="K271" s="1045" t="str">
        <f t="shared" si="38"/>
        <v>F,,Holly,CMKS,000100</v>
      </c>
      <c r="L271" s="1038" t="str">
        <f t="shared" si="39"/>
        <v>F,,Holly,CMKS,000100,010479</v>
      </c>
      <c r="M271" s="1045" t="str">
        <f t="shared" si="40"/>
        <v>F,,Holly,CMKS,000100,010479,2</v>
      </c>
      <c r="N271" s="1049" t="str">
        <f t="shared" si="41"/>
        <v>F,,Holly,CMKS,000100,010479,2,F</v>
      </c>
      <c r="O271" s="1043"/>
      <c r="P271" s="1043" t="str">
        <f t="shared" si="42"/>
        <v>01:04.79</v>
      </c>
      <c r="Q271" s="1043" t="str">
        <f t="shared" si="43"/>
        <v>010479</v>
      </c>
      <c r="R271" s="1167" t="str">
        <f t="shared" si="44"/>
        <v>F,,Holly,CMKS,000100,010479,2,F</v>
      </c>
      <c r="S271" s="1053"/>
      <c r="T271" s="1053"/>
      <c r="U271" s="1053"/>
      <c r="V271" s="1037"/>
    </row>
    <row r="272" spans="1:22" x14ac:dyDescent="0.2">
      <c r="A272" s="1037"/>
      <c r="B272" s="1045" t="s">
        <v>94</v>
      </c>
      <c r="C272" s="1045" t="str">
        <f>'Team 4'!J68</f>
        <v>,Rhiannon</v>
      </c>
      <c r="D272" s="1045" t="str">
        <f>'Gala Setup'!Q$7</f>
        <v>CMKS</v>
      </c>
      <c r="E272" s="1046" t="str">
        <f>'Team 4'!L68</f>
        <v>000100</v>
      </c>
      <c r="F272" s="1047">
        <f>'print 10 lane'!R$124</f>
        <v>6.9988425925925936E-4</v>
      </c>
      <c r="G272" s="1045">
        <f>'Team 1'!$D$68</f>
        <v>2</v>
      </c>
      <c r="H272" s="1045" t="s">
        <v>94</v>
      </c>
      <c r="I272" s="1045" t="str">
        <f t="shared" si="36"/>
        <v>F,,Rhiannon</v>
      </c>
      <c r="J272" s="1048" t="str">
        <f t="shared" si="37"/>
        <v>F,,Rhiannon,CMKS</v>
      </c>
      <c r="K272" s="1045" t="str">
        <f t="shared" si="38"/>
        <v>F,,Rhiannon,CMKS,000100</v>
      </c>
      <c r="L272" s="1038" t="str">
        <f t="shared" si="39"/>
        <v>F,,Rhiannon,CMKS,000100,010047</v>
      </c>
      <c r="M272" s="1045" t="str">
        <f t="shared" si="40"/>
        <v>F,,Rhiannon,CMKS,000100,010047,2</v>
      </c>
      <c r="N272" s="1049" t="str">
        <f t="shared" si="41"/>
        <v>F,,Rhiannon,CMKS,000100,010047,2,F</v>
      </c>
      <c r="O272" s="1043"/>
      <c r="P272" s="1043" t="str">
        <f t="shared" si="42"/>
        <v>01:00.47</v>
      </c>
      <c r="Q272" s="1043" t="str">
        <f t="shared" si="43"/>
        <v>010047</v>
      </c>
      <c r="R272" s="1167" t="str">
        <f t="shared" si="44"/>
        <v>F,,Rhiannon,CMKS,000100,010047,2,F</v>
      </c>
      <c r="S272" s="1053"/>
      <c r="T272" s="1053"/>
      <c r="U272" s="1053"/>
      <c r="V272" s="1037"/>
    </row>
    <row r="273" spans="1:22" x14ac:dyDescent="0.2">
      <c r="A273" s="1037"/>
      <c r="B273" s="1038" t="s">
        <v>94</v>
      </c>
      <c r="C273" s="1038" t="str">
        <f>'Team 5'!J58</f>
        <v>,Holly</v>
      </c>
      <c r="D273" s="1038" t="str">
        <f>'Gala Setup'!Q$8</f>
        <v>LEAA</v>
      </c>
      <c r="E273" s="1039" t="str">
        <f>'Team 5'!L58</f>
        <v>000100</v>
      </c>
      <c r="F273" s="1047">
        <f>'print 10 lane'!U$94</f>
        <v>7.4293981481481487E-4</v>
      </c>
      <c r="G273" s="1038">
        <f>'Team 1'!$D$58</f>
        <v>2</v>
      </c>
      <c r="H273" s="1038" t="s">
        <v>94</v>
      </c>
      <c r="I273" s="1038" t="str">
        <f t="shared" si="36"/>
        <v>F,,Holly</v>
      </c>
      <c r="J273" s="1041" t="str">
        <f t="shared" si="37"/>
        <v>F,,Holly,LEAA</v>
      </c>
      <c r="K273" s="1038" t="str">
        <f t="shared" si="38"/>
        <v>F,,Holly,LEAA,000100</v>
      </c>
      <c r="L273" s="1038" t="str">
        <f t="shared" si="39"/>
        <v>F,,Holly,LEAA,000100,010419</v>
      </c>
      <c r="M273" s="1038" t="str">
        <f t="shared" si="40"/>
        <v>F,,Holly,LEAA,000100,010419,2</v>
      </c>
      <c r="N273" s="1042" t="str">
        <f t="shared" si="41"/>
        <v>F,,Holly,LEAA,000100,010419,2,F</v>
      </c>
      <c r="O273" s="1043"/>
      <c r="P273" s="1043" t="str">
        <f t="shared" si="42"/>
        <v>01:04.19</v>
      </c>
      <c r="Q273" s="1043" t="str">
        <f t="shared" si="43"/>
        <v>010419</v>
      </c>
      <c r="R273" s="1167" t="str">
        <f t="shared" si="44"/>
        <v>F,,Holly,LEAA,000100,010419,2,F</v>
      </c>
      <c r="S273" s="1053"/>
      <c r="T273" s="1053"/>
      <c r="U273" s="1053"/>
      <c r="V273" s="1037"/>
    </row>
    <row r="274" spans="1:22" x14ac:dyDescent="0.2">
      <c r="A274" s="1037"/>
      <c r="B274" s="1038" t="s">
        <v>94</v>
      </c>
      <c r="C274" s="1038" t="str">
        <f>'Team 5'!J64</f>
        <v xml:space="preserve">,Jessica </v>
      </c>
      <c r="D274" s="1038" t="str">
        <f>'Gala Setup'!Q$8</f>
        <v>LEAA</v>
      </c>
      <c r="E274" s="1039" t="str">
        <f>'Team 5'!L64</f>
        <v>000100</v>
      </c>
      <c r="F274" s="1047">
        <f>'print 10 lane'!U$112</f>
        <v>7.4560185185185189E-4</v>
      </c>
      <c r="G274" s="1038">
        <f>'Team 1'!$D$64</f>
        <v>2</v>
      </c>
      <c r="H274" s="1038" t="s">
        <v>94</v>
      </c>
      <c r="I274" s="1038" t="str">
        <f t="shared" si="36"/>
        <v xml:space="preserve">F,,Jessica </v>
      </c>
      <c r="J274" s="1041" t="str">
        <f t="shared" si="37"/>
        <v>F,,Jessica ,LEAA</v>
      </c>
      <c r="K274" s="1038" t="str">
        <f t="shared" si="38"/>
        <v>F,,Jessica ,LEAA,000100</v>
      </c>
      <c r="L274" s="1038" t="str">
        <f t="shared" si="39"/>
        <v>F,,Jessica ,LEAA,000100,010442</v>
      </c>
      <c r="M274" s="1038" t="str">
        <f t="shared" si="40"/>
        <v>F,,Jessica ,LEAA,000100,010442,2</v>
      </c>
      <c r="N274" s="1042" t="str">
        <f t="shared" si="41"/>
        <v>F,,Jessica ,LEAA,000100,010442,2,F</v>
      </c>
      <c r="O274" s="1043"/>
      <c r="P274" s="1043" t="str">
        <f t="shared" si="42"/>
        <v>01:04.42</v>
      </c>
      <c r="Q274" s="1043" t="str">
        <f t="shared" si="43"/>
        <v>010442</v>
      </c>
      <c r="R274" s="1167" t="str">
        <f t="shared" si="44"/>
        <v>F,,Jessica ,LEAA,000100,010442,2,F</v>
      </c>
      <c r="S274" s="1053"/>
      <c r="T274" s="1053"/>
      <c r="U274" s="1053"/>
      <c r="V274" s="1037"/>
    </row>
    <row r="275" spans="1:22" x14ac:dyDescent="0.2">
      <c r="A275" s="1037"/>
      <c r="B275" s="1038" t="s">
        <v>94</v>
      </c>
      <c r="C275" s="1038" t="str">
        <f>'Team 5'!J68</f>
        <v>,Jessica</v>
      </c>
      <c r="D275" s="1038" t="str">
        <f>'Gala Setup'!Q$8</f>
        <v>LEAA</v>
      </c>
      <c r="E275" s="1039" t="str">
        <f>'Team 5'!L68</f>
        <v>000100</v>
      </c>
      <c r="F275" s="1047">
        <f>'print 10 lane'!U$124</f>
        <v>7.4745370370370373E-4</v>
      </c>
      <c r="G275" s="1038">
        <f>'Team 1'!$D$68</f>
        <v>2</v>
      </c>
      <c r="H275" s="1038" t="s">
        <v>94</v>
      </c>
      <c r="I275" s="1038" t="str">
        <f t="shared" si="36"/>
        <v>F,,Jessica</v>
      </c>
      <c r="J275" s="1041" t="str">
        <f t="shared" si="37"/>
        <v>F,,Jessica,LEAA</v>
      </c>
      <c r="K275" s="1038" t="str">
        <f t="shared" si="38"/>
        <v>F,,Jessica,LEAA,000100</v>
      </c>
      <c r="L275" s="1038" t="str">
        <f t="shared" si="39"/>
        <v>F,,Jessica,LEAA,000100,010458</v>
      </c>
      <c r="M275" s="1038" t="str">
        <f t="shared" si="40"/>
        <v>F,,Jessica,LEAA,000100,010458,2</v>
      </c>
      <c r="N275" s="1042" t="str">
        <f t="shared" si="41"/>
        <v>F,,Jessica,LEAA,000100,010458,2,F</v>
      </c>
      <c r="O275" s="1043"/>
      <c r="P275" s="1043" t="str">
        <f t="shared" si="42"/>
        <v>01:04.58</v>
      </c>
      <c r="Q275" s="1043" t="str">
        <f t="shared" si="43"/>
        <v>010458</v>
      </c>
      <c r="R275" s="1167" t="str">
        <f t="shared" si="44"/>
        <v>F,,Jessica,LEAA,000100,010458,2,F</v>
      </c>
      <c r="S275" s="1053"/>
      <c r="T275" s="1053"/>
      <c r="U275" s="1053"/>
      <c r="V275" s="1037"/>
    </row>
    <row r="276" spans="1:22" x14ac:dyDescent="0.2">
      <c r="A276" s="1037"/>
      <c r="B276" s="1045" t="s">
        <v>94</v>
      </c>
      <c r="C276" s="1045" t="str">
        <f>'Team 6'!J58</f>
        <v>,Isabel</v>
      </c>
      <c r="D276" s="1045" t="str">
        <f>'Gala Setup'!Q$9</f>
        <v>MODT</v>
      </c>
      <c r="E276" s="1046" t="str">
        <f>'Team 6'!L58</f>
        <v>000100</v>
      </c>
      <c r="F276" s="1047">
        <f>'print 10 lane'!X$94</f>
        <v>7.2928240740740733E-4</v>
      </c>
      <c r="G276" s="1045">
        <f>'Team 1'!$D$58</f>
        <v>2</v>
      </c>
      <c r="H276" s="1045" t="s">
        <v>94</v>
      </c>
      <c r="I276" s="1045" t="str">
        <f t="shared" si="36"/>
        <v>F,,Isabel</v>
      </c>
      <c r="J276" s="1048" t="str">
        <f t="shared" si="37"/>
        <v>F,,Isabel,MODT</v>
      </c>
      <c r="K276" s="1045" t="str">
        <f t="shared" si="38"/>
        <v>F,,Isabel,MODT,000100</v>
      </c>
      <c r="L276" s="1038" t="str">
        <f t="shared" si="39"/>
        <v>F,,Isabel,MODT,000100,010301</v>
      </c>
      <c r="M276" s="1045" t="str">
        <f t="shared" si="40"/>
        <v>F,,Isabel,MODT,000100,010301,2</v>
      </c>
      <c r="N276" s="1049" t="str">
        <f t="shared" si="41"/>
        <v>F,,Isabel,MODT,000100,010301,2,F</v>
      </c>
      <c r="O276" s="1043"/>
      <c r="P276" s="1043" t="str">
        <f t="shared" si="42"/>
        <v>01:03.01</v>
      </c>
      <c r="Q276" s="1043" t="str">
        <f t="shared" si="43"/>
        <v>010301</v>
      </c>
      <c r="R276" s="1167" t="str">
        <f t="shared" si="44"/>
        <v>F,,Isabel,MODT,000100,010301,2,F</v>
      </c>
      <c r="S276" s="1053"/>
      <c r="T276" s="1053"/>
      <c r="U276" s="1053"/>
      <c r="V276" s="1037"/>
    </row>
    <row r="277" spans="1:22" x14ac:dyDescent="0.2">
      <c r="A277" s="1037"/>
      <c r="B277" s="1045" t="s">
        <v>94</v>
      </c>
      <c r="C277" s="1045" t="str">
        <f>'Team 6'!J64</f>
        <v xml:space="preserve">,Lucy </v>
      </c>
      <c r="D277" s="1045" t="str">
        <f>'Gala Setup'!Q$9</f>
        <v>MODT</v>
      </c>
      <c r="E277" s="1046" t="str">
        <f>'Team 6'!L64</f>
        <v>000100</v>
      </c>
      <c r="F277" s="1047">
        <f>'print 10 lane'!X$112</f>
        <v>7.594907407407407E-4</v>
      </c>
      <c r="G277" s="1045">
        <f>'Team 1'!$D$64</f>
        <v>2</v>
      </c>
      <c r="H277" s="1045" t="s">
        <v>94</v>
      </c>
      <c r="I277" s="1045" t="str">
        <f t="shared" si="36"/>
        <v xml:space="preserve">F,,Lucy </v>
      </c>
      <c r="J277" s="1048" t="str">
        <f t="shared" si="37"/>
        <v>F,,Lucy ,MODT</v>
      </c>
      <c r="K277" s="1045" t="str">
        <f t="shared" si="38"/>
        <v>F,,Lucy ,MODT,000100</v>
      </c>
      <c r="L277" s="1038" t="str">
        <f t="shared" si="39"/>
        <v>F,,Lucy ,MODT,000100,010562</v>
      </c>
      <c r="M277" s="1045" t="str">
        <f t="shared" si="40"/>
        <v>F,,Lucy ,MODT,000100,010562,2</v>
      </c>
      <c r="N277" s="1049" t="str">
        <f t="shared" si="41"/>
        <v>F,,Lucy ,MODT,000100,010562,2,F</v>
      </c>
      <c r="O277" s="1043"/>
      <c r="P277" s="1043" t="str">
        <f t="shared" si="42"/>
        <v>01:05.62</v>
      </c>
      <c r="Q277" s="1043" t="str">
        <f t="shared" si="43"/>
        <v>010562</v>
      </c>
      <c r="R277" s="1167" t="str">
        <f t="shared" si="44"/>
        <v>F,,Lucy ,MODT,000100,010562,2,F</v>
      </c>
      <c r="S277" s="1053"/>
      <c r="T277" s="1053"/>
      <c r="U277" s="1053"/>
      <c r="V277" s="1037"/>
    </row>
    <row r="278" spans="1:22" x14ac:dyDescent="0.2">
      <c r="A278" s="1037"/>
      <c r="B278" s="1038" t="s">
        <v>94</v>
      </c>
      <c r="C278" s="1038" t="str">
        <f>'Team 7'!J68</f>
        <v>,</v>
      </c>
      <c r="D278" s="1041">
        <f>'Gala Setup'!Q$10</f>
        <v>0</v>
      </c>
      <c r="E278" s="1039" t="str">
        <f>'Team 7'!L68</f>
        <v>000100</v>
      </c>
      <c r="F278" s="1047">
        <f>'print 10 lane'!AA$124</f>
        <v>0</v>
      </c>
      <c r="G278" s="1038">
        <f>'Team 1'!$D$68</f>
        <v>2</v>
      </c>
      <c r="H278" s="1038" t="s">
        <v>94</v>
      </c>
      <c r="I278" s="1038" t="str">
        <f t="shared" si="36"/>
        <v>F,,</v>
      </c>
      <c r="J278" s="1041" t="str">
        <f t="shared" si="37"/>
        <v>F,,,0</v>
      </c>
      <c r="K278" s="1038" t="str">
        <f t="shared" si="38"/>
        <v>F,,,0,000100</v>
      </c>
      <c r="L278" s="1038" t="str">
        <f t="shared" si="39"/>
        <v>F,,,0,000100,000000</v>
      </c>
      <c r="M278" s="1038" t="str">
        <f t="shared" si="40"/>
        <v>F,,,0,000100,000000,2</v>
      </c>
      <c r="N278" s="1042" t="str">
        <f t="shared" si="41"/>
        <v>F,,,0,000100,000000,2,F</v>
      </c>
      <c r="O278" s="1043"/>
      <c r="P278" s="1043" t="str">
        <f t="shared" si="42"/>
        <v>00:00.00</v>
      </c>
      <c r="Q278" s="1043" t="str">
        <f t="shared" si="43"/>
        <v>000000</v>
      </c>
      <c r="R278" s="1167" t="str">
        <f t="shared" si="44"/>
        <v/>
      </c>
      <c r="S278" s="1053"/>
      <c r="T278" s="1053"/>
      <c r="U278" s="1053"/>
      <c r="V278" s="1037"/>
    </row>
    <row r="279" spans="1:22" x14ac:dyDescent="0.2">
      <c r="A279" s="1037"/>
      <c r="B279" s="1038" t="s">
        <v>94</v>
      </c>
      <c r="C279" s="1038" t="str">
        <f>'Team 7'!J64</f>
        <v>,</v>
      </c>
      <c r="D279" s="1041">
        <f>'Gala Setup'!Q$10</f>
        <v>0</v>
      </c>
      <c r="E279" s="1039" t="str">
        <f>'Team 7'!L64</f>
        <v>000100</v>
      </c>
      <c r="F279" s="1047">
        <f>'print 10 lane'!AA$112</f>
        <v>0</v>
      </c>
      <c r="G279" s="1038">
        <f>'Team 1'!$D$64</f>
        <v>2</v>
      </c>
      <c r="H279" s="1038" t="s">
        <v>94</v>
      </c>
      <c r="I279" s="1038" t="str">
        <f t="shared" si="36"/>
        <v>F,,</v>
      </c>
      <c r="J279" s="1041" t="str">
        <f t="shared" si="37"/>
        <v>F,,,0</v>
      </c>
      <c r="K279" s="1038" t="str">
        <f t="shared" si="38"/>
        <v>F,,,0,000100</v>
      </c>
      <c r="L279" s="1038" t="str">
        <f t="shared" si="39"/>
        <v>F,,,0,000100,000000</v>
      </c>
      <c r="M279" s="1038" t="str">
        <f t="shared" si="40"/>
        <v>F,,,0,000100,000000,2</v>
      </c>
      <c r="N279" s="1042" t="str">
        <f t="shared" si="41"/>
        <v>F,,,0,000100,000000,2,F</v>
      </c>
      <c r="O279" s="1043"/>
      <c r="P279" s="1043" t="str">
        <f t="shared" si="42"/>
        <v>00:00.00</v>
      </c>
      <c r="Q279" s="1043" t="str">
        <f t="shared" si="43"/>
        <v>000000</v>
      </c>
      <c r="R279" s="1167" t="str">
        <f t="shared" si="44"/>
        <v/>
      </c>
      <c r="S279" s="1053"/>
      <c r="T279" s="1053"/>
      <c r="U279" s="1053"/>
      <c r="V279" s="1037"/>
    </row>
    <row r="280" spans="1:22" x14ac:dyDescent="0.2">
      <c r="A280" s="1037"/>
      <c r="B280" s="1038" t="s">
        <v>94</v>
      </c>
      <c r="C280" s="1038" t="str">
        <f>'Team 7'!J58</f>
        <v>,</v>
      </c>
      <c r="D280" s="1041">
        <f>'Gala Setup'!Q$10</f>
        <v>0</v>
      </c>
      <c r="E280" s="1039" t="str">
        <f>'Team 7'!L58</f>
        <v>000100</v>
      </c>
      <c r="F280" s="1047">
        <f>'print 10 lane'!AA$94</f>
        <v>0</v>
      </c>
      <c r="G280" s="1038">
        <f>'Team 1'!$D$58</f>
        <v>2</v>
      </c>
      <c r="H280" s="1038" t="s">
        <v>94</v>
      </c>
      <c r="I280" s="1038" t="str">
        <f t="shared" si="36"/>
        <v>F,,</v>
      </c>
      <c r="J280" s="1041" t="str">
        <f t="shared" si="37"/>
        <v>F,,,0</v>
      </c>
      <c r="K280" s="1038" t="str">
        <f t="shared" si="38"/>
        <v>F,,,0,000100</v>
      </c>
      <c r="L280" s="1038" t="str">
        <f t="shared" si="39"/>
        <v>F,,,0,000100,000000</v>
      </c>
      <c r="M280" s="1038" t="str">
        <f t="shared" si="40"/>
        <v>F,,,0,000100,000000,2</v>
      </c>
      <c r="N280" s="1042" t="str">
        <f t="shared" si="41"/>
        <v>F,,,0,000100,000000,2,F</v>
      </c>
      <c r="O280" s="1043"/>
      <c r="P280" s="1043" t="str">
        <f t="shared" si="42"/>
        <v>00:00.00</v>
      </c>
      <c r="Q280" s="1043" t="str">
        <f t="shared" si="43"/>
        <v>000000</v>
      </c>
      <c r="R280" s="1167" t="str">
        <f t="shared" si="44"/>
        <v/>
      </c>
      <c r="S280" s="1053"/>
      <c r="T280" s="1053"/>
      <c r="U280" s="1053"/>
      <c r="V280" s="1037"/>
    </row>
    <row r="281" spans="1:22" x14ac:dyDescent="0.2">
      <c r="A281" s="1037"/>
      <c r="B281" s="1045" t="s">
        <v>94</v>
      </c>
      <c r="C281" s="1045" t="str">
        <f>'Team 6'!J68</f>
        <v>,Tia</v>
      </c>
      <c r="D281" s="1045" t="str">
        <f>'Gala Setup'!Q$9</f>
        <v>MODT</v>
      </c>
      <c r="E281" s="1046" t="str">
        <f>'Team 6'!L68</f>
        <v>000100</v>
      </c>
      <c r="F281" s="1047">
        <f>'print 10 lane'!X$124</f>
        <v>7.0578703703703699E-4</v>
      </c>
      <c r="G281" s="1045">
        <f>'Team 1'!$D$68</f>
        <v>2</v>
      </c>
      <c r="H281" s="1045" t="s">
        <v>94</v>
      </c>
      <c r="I281" s="1045" t="str">
        <f t="shared" si="36"/>
        <v>F,,Tia</v>
      </c>
      <c r="J281" s="1048" t="str">
        <f t="shared" si="37"/>
        <v>F,,Tia,MODT</v>
      </c>
      <c r="K281" s="1045" t="str">
        <f t="shared" si="38"/>
        <v>F,,Tia,MODT,000100</v>
      </c>
      <c r="L281" s="1038" t="str">
        <f t="shared" si="39"/>
        <v>F,,Tia,MODT,000100,010098</v>
      </c>
      <c r="M281" s="1045" t="str">
        <f t="shared" si="40"/>
        <v>F,,Tia,MODT,000100,010098,2</v>
      </c>
      <c r="N281" s="1049" t="str">
        <f t="shared" si="41"/>
        <v>F,,Tia,MODT,000100,010098,2,F</v>
      </c>
      <c r="O281" s="1043"/>
      <c r="P281" s="1043" t="str">
        <f t="shared" si="42"/>
        <v>01:00.98</v>
      </c>
      <c r="Q281" s="1043" t="str">
        <f t="shared" si="43"/>
        <v>010098</v>
      </c>
      <c r="R281" s="1167" t="str">
        <f t="shared" si="44"/>
        <v>F,,Tia,MODT,000100,010098,2,F</v>
      </c>
      <c r="S281" s="1053"/>
      <c r="T281" s="1053"/>
      <c r="U281" s="1053"/>
      <c r="V281" s="1037"/>
    </row>
    <row r="282" spans="1:22" x14ac:dyDescent="0.2">
      <c r="A282" s="1037"/>
      <c r="B282" s="1045" t="s">
        <v>94</v>
      </c>
      <c r="C282" s="1045" t="str">
        <f>'Team 8'!J58</f>
        <v>,</v>
      </c>
      <c r="D282" s="1045">
        <f>'Gala Setup'!Q$11</f>
        <v>0</v>
      </c>
      <c r="E282" s="1046" t="str">
        <f>'Team 8'!L58</f>
        <v>000100</v>
      </c>
      <c r="F282" s="1047">
        <f>'print 10 lane'!AD$94</f>
        <v>0</v>
      </c>
      <c r="G282" s="1045">
        <f>'Team 1'!$D$58</f>
        <v>2</v>
      </c>
      <c r="H282" s="1045" t="s">
        <v>94</v>
      </c>
      <c r="I282" s="1045" t="str">
        <f t="shared" si="36"/>
        <v>F,,</v>
      </c>
      <c r="J282" s="1048" t="str">
        <f t="shared" si="37"/>
        <v>F,,,0</v>
      </c>
      <c r="K282" s="1045" t="str">
        <f t="shared" si="38"/>
        <v>F,,,0,000100</v>
      </c>
      <c r="L282" s="1038" t="str">
        <f t="shared" si="39"/>
        <v>F,,,0,000100,000000</v>
      </c>
      <c r="M282" s="1045" t="str">
        <f t="shared" si="40"/>
        <v>F,,,0,000100,000000,2</v>
      </c>
      <c r="N282" s="1049" t="str">
        <f t="shared" si="41"/>
        <v>F,,,0,000100,000000,2,F</v>
      </c>
      <c r="O282" s="1043"/>
      <c r="P282" s="1043" t="str">
        <f t="shared" si="42"/>
        <v>00:00.00</v>
      </c>
      <c r="Q282" s="1043" t="str">
        <f t="shared" si="43"/>
        <v>000000</v>
      </c>
      <c r="R282" s="1167" t="str">
        <f t="shared" si="44"/>
        <v/>
      </c>
      <c r="S282" s="1053"/>
      <c r="T282" s="1053"/>
      <c r="U282" s="1053"/>
      <c r="V282" s="1037"/>
    </row>
    <row r="283" spans="1:22" x14ac:dyDescent="0.2">
      <c r="A283" s="1037"/>
      <c r="B283" s="1038" t="s">
        <v>94</v>
      </c>
      <c r="C283" s="1038" t="str">
        <f>'Team 9'!J58</f>
        <v>,</v>
      </c>
      <c r="D283" s="1038">
        <f>'Gala Setup'!Q$12</f>
        <v>0</v>
      </c>
      <c r="E283" s="1039" t="str">
        <f>'Team 9'!L58</f>
        <v>000100</v>
      </c>
      <c r="F283" s="1047">
        <f>'print 10 lane'!AG$94</f>
        <v>0</v>
      </c>
      <c r="G283" s="1038">
        <f>'Team 1'!$D$58</f>
        <v>2</v>
      </c>
      <c r="H283" s="1038" t="s">
        <v>94</v>
      </c>
      <c r="I283" s="1038" t="str">
        <f t="shared" si="36"/>
        <v>F,,</v>
      </c>
      <c r="J283" s="1041" t="str">
        <f t="shared" si="37"/>
        <v>F,,,0</v>
      </c>
      <c r="K283" s="1038" t="str">
        <f t="shared" si="38"/>
        <v>F,,,0,000100</v>
      </c>
      <c r="L283" s="1038" t="str">
        <f t="shared" si="39"/>
        <v>F,,,0,000100,000000</v>
      </c>
      <c r="M283" s="1038" t="str">
        <f t="shared" si="40"/>
        <v>F,,,0,000100,000000,2</v>
      </c>
      <c r="N283" s="1042" t="str">
        <f t="shared" si="41"/>
        <v>F,,,0,000100,000000,2,F</v>
      </c>
      <c r="O283" s="1043"/>
      <c r="P283" s="1043" t="str">
        <f t="shared" si="42"/>
        <v>00:00.00</v>
      </c>
      <c r="Q283" s="1043" t="str">
        <f t="shared" si="43"/>
        <v>000000</v>
      </c>
      <c r="R283" s="1167" t="str">
        <f t="shared" si="44"/>
        <v/>
      </c>
      <c r="S283" s="1053"/>
      <c r="T283" s="1053"/>
      <c r="U283" s="1053"/>
      <c r="V283" s="1037"/>
    </row>
    <row r="284" spans="1:22" x14ac:dyDescent="0.2">
      <c r="A284" s="1037"/>
      <c r="B284" s="1045" t="s">
        <v>94</v>
      </c>
      <c r="C284" s="1045" t="str">
        <f>'Team 8'!J64</f>
        <v>,</v>
      </c>
      <c r="D284" s="1045">
        <f>'Gala Setup'!Q$11</f>
        <v>0</v>
      </c>
      <c r="E284" s="1046" t="str">
        <f>'Team 8'!L64</f>
        <v>000100</v>
      </c>
      <c r="F284" s="1047">
        <f>'print 10 lane'!AD$112</f>
        <v>0</v>
      </c>
      <c r="G284" s="1045">
        <f>'Team 1'!$D$64</f>
        <v>2</v>
      </c>
      <c r="H284" s="1045" t="s">
        <v>94</v>
      </c>
      <c r="I284" s="1045" t="str">
        <f t="shared" si="36"/>
        <v>F,,</v>
      </c>
      <c r="J284" s="1048" t="str">
        <f t="shared" si="37"/>
        <v>F,,,0</v>
      </c>
      <c r="K284" s="1045" t="str">
        <f t="shared" si="38"/>
        <v>F,,,0,000100</v>
      </c>
      <c r="L284" s="1038" t="str">
        <f t="shared" si="39"/>
        <v>F,,,0,000100,000000</v>
      </c>
      <c r="M284" s="1045" t="str">
        <f t="shared" si="40"/>
        <v>F,,,0,000100,000000,2</v>
      </c>
      <c r="N284" s="1049" t="str">
        <f t="shared" si="41"/>
        <v>F,,,0,000100,000000,2,F</v>
      </c>
      <c r="O284" s="1043"/>
      <c r="P284" s="1043" t="str">
        <f t="shared" si="42"/>
        <v>00:00.00</v>
      </c>
      <c r="Q284" s="1043" t="str">
        <f t="shared" si="43"/>
        <v>000000</v>
      </c>
      <c r="R284" s="1167" t="str">
        <f t="shared" si="44"/>
        <v/>
      </c>
      <c r="S284" s="1053"/>
      <c r="T284" s="1053"/>
      <c r="U284" s="1053"/>
      <c r="V284" s="1037"/>
    </row>
    <row r="285" spans="1:22" x14ac:dyDescent="0.2">
      <c r="A285" s="1037"/>
      <c r="B285" s="1045" t="s">
        <v>94</v>
      </c>
      <c r="C285" s="1045" t="str">
        <f>'Team 8'!J68</f>
        <v>,</v>
      </c>
      <c r="D285" s="1045">
        <f>'Gala Setup'!Q$11</f>
        <v>0</v>
      </c>
      <c r="E285" s="1046" t="str">
        <f>'Team 8'!L68</f>
        <v>000100</v>
      </c>
      <c r="F285" s="1047">
        <f>'print 10 lane'!AD$124</f>
        <v>0</v>
      </c>
      <c r="G285" s="1045">
        <f>'Team 1'!$D$68</f>
        <v>2</v>
      </c>
      <c r="H285" s="1045" t="s">
        <v>94</v>
      </c>
      <c r="I285" s="1045" t="str">
        <f t="shared" si="36"/>
        <v>F,,</v>
      </c>
      <c r="J285" s="1048" t="str">
        <f t="shared" si="37"/>
        <v>F,,,0</v>
      </c>
      <c r="K285" s="1045" t="str">
        <f t="shared" si="38"/>
        <v>F,,,0,000100</v>
      </c>
      <c r="L285" s="1038" t="str">
        <f t="shared" si="39"/>
        <v>F,,,0,000100,000000</v>
      </c>
      <c r="M285" s="1045" t="str">
        <f t="shared" si="40"/>
        <v>F,,,0,000100,000000,2</v>
      </c>
      <c r="N285" s="1049" t="str">
        <f t="shared" si="41"/>
        <v>F,,,0,000100,000000,2,F</v>
      </c>
      <c r="O285" s="1043"/>
      <c r="P285" s="1043" t="str">
        <f t="shared" si="42"/>
        <v>00:00.00</v>
      </c>
      <c r="Q285" s="1043" t="str">
        <f t="shared" si="43"/>
        <v>000000</v>
      </c>
      <c r="R285" s="1167" t="str">
        <f t="shared" si="44"/>
        <v/>
      </c>
      <c r="S285" s="1053"/>
      <c r="T285" s="1053"/>
      <c r="U285" s="1053"/>
      <c r="V285" s="1037"/>
    </row>
    <row r="286" spans="1:22" x14ac:dyDescent="0.2">
      <c r="A286" s="1037"/>
      <c r="B286" s="1045" t="s">
        <v>94</v>
      </c>
      <c r="C286" s="1045" t="str">
        <f>'Team 10'!J58</f>
        <v>,</v>
      </c>
      <c r="D286" s="1045">
        <f>'Gala Setup'!Q$13</f>
        <v>0</v>
      </c>
      <c r="E286" s="1046" t="str">
        <f>'Team 10'!L58</f>
        <v>000100</v>
      </c>
      <c r="F286" s="1047">
        <f>'print 10 lane'!AJ$94</f>
        <v>0</v>
      </c>
      <c r="G286" s="1045">
        <f>'Team 1'!$D$58</f>
        <v>2</v>
      </c>
      <c r="H286" s="1045" t="s">
        <v>94</v>
      </c>
      <c r="I286" s="1045" t="str">
        <f t="shared" si="36"/>
        <v>F,,</v>
      </c>
      <c r="J286" s="1048" t="str">
        <f t="shared" si="37"/>
        <v>F,,,0</v>
      </c>
      <c r="K286" s="1045" t="str">
        <f t="shared" si="38"/>
        <v>F,,,0,000100</v>
      </c>
      <c r="L286" s="1038" t="str">
        <f t="shared" si="39"/>
        <v>F,,,0,000100,000000</v>
      </c>
      <c r="M286" s="1045" t="str">
        <f t="shared" si="40"/>
        <v>F,,,0,000100,000000,2</v>
      </c>
      <c r="N286" s="1049" t="str">
        <f t="shared" si="41"/>
        <v>F,,,0,000100,000000,2,F</v>
      </c>
      <c r="O286" s="1043"/>
      <c r="P286" s="1043" t="str">
        <f t="shared" si="42"/>
        <v>00:00.00</v>
      </c>
      <c r="Q286" s="1043" t="str">
        <f t="shared" si="43"/>
        <v>000000</v>
      </c>
      <c r="R286" s="1167" t="str">
        <f t="shared" si="44"/>
        <v/>
      </c>
      <c r="S286" s="1053"/>
      <c r="T286" s="1053"/>
      <c r="U286" s="1053"/>
      <c r="V286" s="1037"/>
    </row>
    <row r="287" spans="1:22" x14ac:dyDescent="0.2">
      <c r="A287" s="1037"/>
      <c r="B287" s="1045" t="s">
        <v>94</v>
      </c>
      <c r="C287" s="1045" t="str">
        <f>'Team 10'!J64</f>
        <v>,</v>
      </c>
      <c r="D287" s="1045">
        <f>'Gala Setup'!Q$13</f>
        <v>0</v>
      </c>
      <c r="E287" s="1046" t="str">
        <f>'Team 10'!L64</f>
        <v>000100</v>
      </c>
      <c r="F287" s="1047">
        <f>'print 10 lane'!AJ$112</f>
        <v>0</v>
      </c>
      <c r="G287" s="1045">
        <f>'Team 1'!$D$64</f>
        <v>2</v>
      </c>
      <c r="H287" s="1045" t="s">
        <v>94</v>
      </c>
      <c r="I287" s="1045" t="str">
        <f t="shared" si="36"/>
        <v>F,,</v>
      </c>
      <c r="J287" s="1048" t="str">
        <f t="shared" si="37"/>
        <v>F,,,0</v>
      </c>
      <c r="K287" s="1045" t="str">
        <f t="shared" si="38"/>
        <v>F,,,0,000100</v>
      </c>
      <c r="L287" s="1038" t="str">
        <f t="shared" si="39"/>
        <v>F,,,0,000100,000000</v>
      </c>
      <c r="M287" s="1045" t="str">
        <f t="shared" si="40"/>
        <v>F,,,0,000100,000000,2</v>
      </c>
      <c r="N287" s="1049" t="str">
        <f t="shared" si="41"/>
        <v>F,,,0,000100,000000,2,F</v>
      </c>
      <c r="O287" s="1043"/>
      <c r="P287" s="1043" t="str">
        <f t="shared" si="42"/>
        <v>00:00.00</v>
      </c>
      <c r="Q287" s="1043" t="str">
        <f t="shared" si="43"/>
        <v>000000</v>
      </c>
      <c r="R287" s="1167" t="str">
        <f t="shared" si="44"/>
        <v/>
      </c>
      <c r="S287" s="1053"/>
      <c r="T287" s="1053"/>
      <c r="U287" s="1053"/>
      <c r="V287" s="1037"/>
    </row>
    <row r="288" spans="1:22" x14ac:dyDescent="0.2">
      <c r="A288" s="1037"/>
      <c r="B288" s="1045" t="s">
        <v>94</v>
      </c>
      <c r="C288" s="1045" t="str">
        <f>'Team 10'!J68</f>
        <v>,</v>
      </c>
      <c r="D288" s="1045">
        <f>'Gala Setup'!Q$13</f>
        <v>0</v>
      </c>
      <c r="E288" s="1046" t="str">
        <f>'Team 10'!L68</f>
        <v>000100</v>
      </c>
      <c r="F288" s="1047">
        <f>'print 10 lane'!AJ$124</f>
        <v>0</v>
      </c>
      <c r="G288" s="1045">
        <f>'Team 1'!$D$68</f>
        <v>2</v>
      </c>
      <c r="H288" s="1045" t="s">
        <v>94</v>
      </c>
      <c r="I288" s="1045" t="str">
        <f t="shared" si="36"/>
        <v>F,,</v>
      </c>
      <c r="J288" s="1048" t="str">
        <f t="shared" si="37"/>
        <v>F,,,0</v>
      </c>
      <c r="K288" s="1045" t="str">
        <f t="shared" si="38"/>
        <v>F,,,0,000100</v>
      </c>
      <c r="L288" s="1038" t="str">
        <f t="shared" si="39"/>
        <v>F,,,0,000100,000000</v>
      </c>
      <c r="M288" s="1045" t="str">
        <f t="shared" si="40"/>
        <v>F,,,0,000100,000000,2</v>
      </c>
      <c r="N288" s="1049" t="str">
        <f t="shared" si="41"/>
        <v>F,,,0,000100,000000,2,F</v>
      </c>
      <c r="O288" s="1043"/>
      <c r="P288" s="1043" t="str">
        <f t="shared" si="42"/>
        <v>00:00.00</v>
      </c>
      <c r="Q288" s="1043" t="str">
        <f t="shared" si="43"/>
        <v>000000</v>
      </c>
      <c r="R288" s="1167" t="str">
        <f t="shared" si="44"/>
        <v/>
      </c>
      <c r="S288" s="1053"/>
      <c r="T288" s="1053"/>
      <c r="U288" s="1053"/>
      <c r="V288" s="1037"/>
    </row>
    <row r="289" spans="1:22" x14ac:dyDescent="0.2">
      <c r="A289" s="1037"/>
      <c r="B289" s="1038" t="s">
        <v>94</v>
      </c>
      <c r="C289" s="1038" t="str">
        <f>'Team 9'!J68</f>
        <v>,</v>
      </c>
      <c r="D289" s="1038">
        <f>'Gala Setup'!Q$12</f>
        <v>0</v>
      </c>
      <c r="E289" s="1039" t="str">
        <f>'Team 9'!L68</f>
        <v>000100</v>
      </c>
      <c r="F289" s="1047">
        <f>'print 10 lane'!AG$124</f>
        <v>0</v>
      </c>
      <c r="G289" s="1038">
        <f>'Team 1'!$D$68</f>
        <v>2</v>
      </c>
      <c r="H289" s="1038" t="s">
        <v>94</v>
      </c>
      <c r="I289" s="1038" t="str">
        <f t="shared" si="36"/>
        <v>F,,</v>
      </c>
      <c r="J289" s="1041" t="str">
        <f t="shared" si="37"/>
        <v>F,,,0</v>
      </c>
      <c r="K289" s="1038" t="str">
        <f t="shared" si="38"/>
        <v>F,,,0,000100</v>
      </c>
      <c r="L289" s="1038" t="str">
        <f t="shared" si="39"/>
        <v>F,,,0,000100,000000</v>
      </c>
      <c r="M289" s="1038" t="str">
        <f t="shared" si="40"/>
        <v>F,,,0,000100,000000,2</v>
      </c>
      <c r="N289" s="1042" t="str">
        <f t="shared" si="41"/>
        <v>F,,,0,000100,000000,2,F</v>
      </c>
      <c r="O289" s="1043"/>
      <c r="P289" s="1043" t="str">
        <f t="shared" si="42"/>
        <v>00:00.00</v>
      </c>
      <c r="Q289" s="1043" t="str">
        <f t="shared" si="43"/>
        <v>000000</v>
      </c>
      <c r="R289" s="1167" t="str">
        <f t="shared" si="44"/>
        <v/>
      </c>
      <c r="S289" s="1053"/>
      <c r="T289" s="1053"/>
      <c r="U289" s="1053"/>
      <c r="V289" s="1037"/>
    </row>
    <row r="290" spans="1:22" x14ac:dyDescent="0.2">
      <c r="A290" s="1037"/>
      <c r="B290" s="1038" t="s">
        <v>94</v>
      </c>
      <c r="C290" s="1038" t="str">
        <f>'Team 9'!J64</f>
        <v>,</v>
      </c>
      <c r="D290" s="1038">
        <f>'Gala Setup'!Q$12</f>
        <v>0</v>
      </c>
      <c r="E290" s="1039" t="str">
        <f>'Team 9'!L64</f>
        <v>000100</v>
      </c>
      <c r="F290" s="1047">
        <f>'print 10 lane'!AG$112</f>
        <v>0</v>
      </c>
      <c r="G290" s="1038">
        <f>'Team 1'!$D$64</f>
        <v>2</v>
      </c>
      <c r="H290" s="1038" t="s">
        <v>94</v>
      </c>
      <c r="I290" s="1038" t="str">
        <f t="shared" si="36"/>
        <v>F,,</v>
      </c>
      <c r="J290" s="1041" t="str">
        <f t="shared" si="37"/>
        <v>F,,,0</v>
      </c>
      <c r="K290" s="1038" t="str">
        <f t="shared" si="38"/>
        <v>F,,,0,000100</v>
      </c>
      <c r="L290" s="1038" t="str">
        <f t="shared" si="39"/>
        <v>F,,,0,000100,000000</v>
      </c>
      <c r="M290" s="1038" t="str">
        <f t="shared" si="40"/>
        <v>F,,,0,000100,000000,2</v>
      </c>
      <c r="N290" s="1042" t="str">
        <f t="shared" si="41"/>
        <v>F,,,0,000100,000000,2,F</v>
      </c>
      <c r="O290" s="1043"/>
      <c r="P290" s="1043" t="str">
        <f t="shared" si="42"/>
        <v>00:00.00</v>
      </c>
      <c r="Q290" s="1043" t="str">
        <f t="shared" si="43"/>
        <v>000000</v>
      </c>
      <c r="R290" s="1167" t="str">
        <f t="shared" si="44"/>
        <v/>
      </c>
      <c r="S290" s="1053"/>
      <c r="T290" s="1053"/>
      <c r="U290" s="1053"/>
      <c r="V290" s="1037"/>
    </row>
    <row r="291" spans="1:22" x14ac:dyDescent="0.2">
      <c r="A291" s="1037"/>
      <c r="B291" s="1045" t="s">
        <v>95</v>
      </c>
      <c r="C291" s="1045" t="str">
        <f>'Team 8'!J69</f>
        <v>,</v>
      </c>
      <c r="D291" s="1045">
        <f>'Gala Setup'!Q$11</f>
        <v>0</v>
      </c>
      <c r="E291" s="1046" t="str">
        <f>'Team 8'!L69</f>
        <v>000100</v>
      </c>
      <c r="F291" s="1047">
        <f>'print 10 lane'!AD$127</f>
        <v>0</v>
      </c>
      <c r="G291" s="1045">
        <f>'Team 1'!$D$69</f>
        <v>2</v>
      </c>
      <c r="H291" s="1045" t="s">
        <v>94</v>
      </c>
      <c r="I291" s="1045" t="str">
        <f t="shared" si="36"/>
        <v>M,,</v>
      </c>
      <c r="J291" s="1048" t="str">
        <f t="shared" si="37"/>
        <v>M,,,0</v>
      </c>
      <c r="K291" s="1045" t="str">
        <f t="shared" si="38"/>
        <v>M,,,0,000100</v>
      </c>
      <c r="L291" s="1038" t="str">
        <f t="shared" si="39"/>
        <v>M,,,0,000100,000000</v>
      </c>
      <c r="M291" s="1045" t="str">
        <f t="shared" si="40"/>
        <v>M,,,0,000100,000000,2</v>
      </c>
      <c r="N291" s="1049" t="str">
        <f t="shared" si="41"/>
        <v>M,,,0,000100,000000,2,F</v>
      </c>
      <c r="O291" s="1043"/>
      <c r="P291" s="1043" t="str">
        <f t="shared" si="42"/>
        <v>00:00.00</v>
      </c>
      <c r="Q291" s="1043" t="str">
        <f t="shared" si="43"/>
        <v>000000</v>
      </c>
      <c r="R291" s="1167" t="str">
        <f t="shared" si="44"/>
        <v/>
      </c>
      <c r="S291" s="1053"/>
      <c r="T291" s="1053"/>
      <c r="U291" s="1053"/>
      <c r="V291" s="1037"/>
    </row>
    <row r="292" spans="1:22" x14ac:dyDescent="0.2">
      <c r="A292" s="1037"/>
      <c r="B292" s="1045" t="s">
        <v>95</v>
      </c>
      <c r="C292" s="1045" t="str">
        <f>'Team 8'!J65</f>
        <v>,</v>
      </c>
      <c r="D292" s="1045">
        <f>'Gala Setup'!Q$11</f>
        <v>0</v>
      </c>
      <c r="E292" s="1046" t="str">
        <f>'Team 8'!L65</f>
        <v>000100</v>
      </c>
      <c r="F292" s="1047">
        <f>'print 10 lane'!AD$115</f>
        <v>0</v>
      </c>
      <c r="G292" s="1045">
        <f>'Team 1'!$D$65</f>
        <v>2</v>
      </c>
      <c r="H292" s="1045" t="s">
        <v>94</v>
      </c>
      <c r="I292" s="1045" t="str">
        <f t="shared" si="36"/>
        <v>M,,</v>
      </c>
      <c r="J292" s="1048" t="str">
        <f t="shared" si="37"/>
        <v>M,,,0</v>
      </c>
      <c r="K292" s="1045" t="str">
        <f t="shared" si="38"/>
        <v>M,,,0,000100</v>
      </c>
      <c r="L292" s="1038" t="str">
        <f t="shared" si="39"/>
        <v>M,,,0,000100,000000</v>
      </c>
      <c r="M292" s="1045" t="str">
        <f t="shared" si="40"/>
        <v>M,,,0,000100,000000,2</v>
      </c>
      <c r="N292" s="1049" t="str">
        <f t="shared" si="41"/>
        <v>M,,,0,000100,000000,2,F</v>
      </c>
      <c r="O292" s="1043"/>
      <c r="P292" s="1043" t="str">
        <f t="shared" si="42"/>
        <v>00:00.00</v>
      </c>
      <c r="Q292" s="1043" t="str">
        <f t="shared" si="43"/>
        <v>000000</v>
      </c>
      <c r="R292" s="1167" t="str">
        <f t="shared" si="44"/>
        <v/>
      </c>
      <c r="S292" s="1053"/>
      <c r="T292" s="1053"/>
      <c r="U292" s="1053"/>
      <c r="V292" s="1037"/>
    </row>
    <row r="293" spans="1:22" x14ac:dyDescent="0.2">
      <c r="A293" s="1037"/>
      <c r="B293" s="1038" t="s">
        <v>95</v>
      </c>
      <c r="C293" s="1038" t="str">
        <f>'Team 9'!J59</f>
        <v>,</v>
      </c>
      <c r="D293" s="1038">
        <f>'Gala Setup'!Q$12</f>
        <v>0</v>
      </c>
      <c r="E293" s="1039" t="str">
        <f>'Team 9'!L59</f>
        <v>000100</v>
      </c>
      <c r="F293" s="1047">
        <f>'print 10 lane'!AG$97</f>
        <v>0</v>
      </c>
      <c r="G293" s="1038">
        <f>'Team 1'!$D$59</f>
        <v>2</v>
      </c>
      <c r="H293" s="1038" t="s">
        <v>94</v>
      </c>
      <c r="I293" s="1038" t="str">
        <f t="shared" si="36"/>
        <v>M,,</v>
      </c>
      <c r="J293" s="1041" t="str">
        <f t="shared" si="37"/>
        <v>M,,,0</v>
      </c>
      <c r="K293" s="1038" t="str">
        <f t="shared" si="38"/>
        <v>M,,,0,000100</v>
      </c>
      <c r="L293" s="1038" t="str">
        <f t="shared" si="39"/>
        <v>M,,,0,000100,000000</v>
      </c>
      <c r="M293" s="1038" t="str">
        <f t="shared" si="40"/>
        <v>M,,,0,000100,000000,2</v>
      </c>
      <c r="N293" s="1042" t="str">
        <f t="shared" si="41"/>
        <v>M,,,0,000100,000000,2,F</v>
      </c>
      <c r="O293" s="1043"/>
      <c r="P293" s="1043" t="str">
        <f t="shared" si="42"/>
        <v>00:00.00</v>
      </c>
      <c r="Q293" s="1043" t="str">
        <f t="shared" si="43"/>
        <v>000000</v>
      </c>
      <c r="R293" s="1167" t="str">
        <f t="shared" si="44"/>
        <v/>
      </c>
      <c r="S293" s="1053"/>
      <c r="T293" s="1053"/>
      <c r="U293" s="1053"/>
      <c r="V293" s="1037"/>
    </row>
    <row r="294" spans="1:22" x14ac:dyDescent="0.2">
      <c r="A294" s="1037"/>
      <c r="B294" s="1045" t="s">
        <v>95</v>
      </c>
      <c r="C294" s="1045" t="str">
        <f>'Team 8'!J59</f>
        <v>,</v>
      </c>
      <c r="D294" s="1045">
        <f>'Gala Setup'!Q$11</f>
        <v>0</v>
      </c>
      <c r="E294" s="1046" t="str">
        <f>'Team 8'!L59</f>
        <v>000100</v>
      </c>
      <c r="F294" s="1047">
        <f>'print 10 lane'!AD$97</f>
        <v>0</v>
      </c>
      <c r="G294" s="1045">
        <f>'Team 1'!$D$59</f>
        <v>2</v>
      </c>
      <c r="H294" s="1045" t="s">
        <v>94</v>
      </c>
      <c r="I294" s="1045" t="str">
        <f t="shared" si="36"/>
        <v>M,,</v>
      </c>
      <c r="J294" s="1048" t="str">
        <f t="shared" si="37"/>
        <v>M,,,0</v>
      </c>
      <c r="K294" s="1045" t="str">
        <f t="shared" si="38"/>
        <v>M,,,0,000100</v>
      </c>
      <c r="L294" s="1038" t="str">
        <f t="shared" si="39"/>
        <v>M,,,0,000100,000000</v>
      </c>
      <c r="M294" s="1045" t="str">
        <f t="shared" si="40"/>
        <v>M,,,0,000100,000000,2</v>
      </c>
      <c r="N294" s="1049" t="str">
        <f t="shared" si="41"/>
        <v>M,,,0,000100,000000,2,F</v>
      </c>
      <c r="O294" s="1043"/>
      <c r="P294" s="1043" t="str">
        <f t="shared" si="42"/>
        <v>00:00.00</v>
      </c>
      <c r="Q294" s="1043" t="str">
        <f t="shared" si="43"/>
        <v>000000</v>
      </c>
      <c r="R294" s="1167" t="str">
        <f t="shared" si="44"/>
        <v/>
      </c>
      <c r="S294" s="1053"/>
      <c r="T294" s="1053"/>
      <c r="U294" s="1053"/>
      <c r="V294" s="1037"/>
    </row>
    <row r="295" spans="1:22" x14ac:dyDescent="0.2">
      <c r="A295" s="1037"/>
      <c r="B295" s="1045" t="s">
        <v>95</v>
      </c>
      <c r="C295" s="1045" t="str">
        <f>'Team 6'!J69</f>
        <v>,Joshua</v>
      </c>
      <c r="D295" s="1045" t="str">
        <f>'Gala Setup'!Q$9</f>
        <v>MODT</v>
      </c>
      <c r="E295" s="1046" t="str">
        <f>'Team 6'!L69</f>
        <v>000100</v>
      </c>
      <c r="F295" s="1047">
        <f>'print 10 lane'!X$127</f>
        <v>6.2650462962962963E-4</v>
      </c>
      <c r="G295" s="1045">
        <f>'Team 1'!$D$69</f>
        <v>2</v>
      </c>
      <c r="H295" s="1045" t="s">
        <v>94</v>
      </c>
      <c r="I295" s="1045" t="str">
        <f t="shared" si="36"/>
        <v>M,,Joshua</v>
      </c>
      <c r="J295" s="1048" t="str">
        <f t="shared" si="37"/>
        <v>M,,Joshua,MODT</v>
      </c>
      <c r="K295" s="1045" t="str">
        <f t="shared" si="38"/>
        <v>M,,Joshua,MODT,000100</v>
      </c>
      <c r="L295" s="1038" t="str">
        <f t="shared" si="39"/>
        <v>M,,Joshua,MODT,000100,005413</v>
      </c>
      <c r="M295" s="1045" t="str">
        <f t="shared" si="40"/>
        <v>M,,Joshua,MODT,000100,005413,2</v>
      </c>
      <c r="N295" s="1049" t="str">
        <f t="shared" si="41"/>
        <v>M,,Joshua,MODT,000100,005413,2,F</v>
      </c>
      <c r="O295" s="1043"/>
      <c r="P295" s="1043" t="str">
        <f t="shared" si="42"/>
        <v>00:54.13</v>
      </c>
      <c r="Q295" s="1043" t="str">
        <f t="shared" si="43"/>
        <v>005413</v>
      </c>
      <c r="R295" s="1167" t="str">
        <f t="shared" si="44"/>
        <v>M,,Joshua,MODT,000100,005413,2,F</v>
      </c>
      <c r="S295" s="1053"/>
      <c r="T295" s="1053"/>
      <c r="U295" s="1053"/>
      <c r="V295" s="1037"/>
    </row>
    <row r="296" spans="1:22" x14ac:dyDescent="0.2">
      <c r="A296" s="1037"/>
      <c r="B296" s="1038" t="s">
        <v>95</v>
      </c>
      <c r="C296" s="1038" t="str">
        <f>'Team 7'!J65</f>
        <v>,</v>
      </c>
      <c r="D296" s="1041">
        <f>'Gala Setup'!Q$10</f>
        <v>0</v>
      </c>
      <c r="E296" s="1039" t="str">
        <f>'Team 7'!L65</f>
        <v>000100</v>
      </c>
      <c r="F296" s="1047">
        <f>'print 10 lane'!AA$115</f>
        <v>0</v>
      </c>
      <c r="G296" s="1038">
        <f>'Team 1'!$D$65</f>
        <v>2</v>
      </c>
      <c r="H296" s="1038" t="s">
        <v>94</v>
      </c>
      <c r="I296" s="1038" t="str">
        <f t="shared" si="36"/>
        <v>M,,</v>
      </c>
      <c r="J296" s="1041" t="str">
        <f t="shared" si="37"/>
        <v>M,,,0</v>
      </c>
      <c r="K296" s="1038" t="str">
        <f t="shared" si="38"/>
        <v>M,,,0,000100</v>
      </c>
      <c r="L296" s="1038" t="str">
        <f t="shared" si="39"/>
        <v>M,,,0,000100,000000</v>
      </c>
      <c r="M296" s="1038" t="str">
        <f t="shared" si="40"/>
        <v>M,,,0,000100,000000,2</v>
      </c>
      <c r="N296" s="1042" t="str">
        <f t="shared" si="41"/>
        <v>M,,,0,000100,000000,2,F</v>
      </c>
      <c r="O296" s="1043"/>
      <c r="P296" s="1043" t="str">
        <f t="shared" si="42"/>
        <v>00:00.00</v>
      </c>
      <c r="Q296" s="1043" t="str">
        <f t="shared" si="43"/>
        <v>000000</v>
      </c>
      <c r="R296" s="1167" t="str">
        <f t="shared" si="44"/>
        <v/>
      </c>
      <c r="S296" s="1053"/>
      <c r="T296" s="1053"/>
      <c r="U296" s="1053"/>
      <c r="V296" s="1037"/>
    </row>
    <row r="297" spans="1:22" x14ac:dyDescent="0.2">
      <c r="A297" s="1037"/>
      <c r="B297" s="1038" t="s">
        <v>95</v>
      </c>
      <c r="C297" s="1038" t="str">
        <f>'Team 7'!J59</f>
        <v>,</v>
      </c>
      <c r="D297" s="1041">
        <f>'Gala Setup'!Q$10</f>
        <v>0</v>
      </c>
      <c r="E297" s="1039" t="str">
        <f>'Team 7'!L59</f>
        <v>000100</v>
      </c>
      <c r="F297" s="1047">
        <f>'print 10 lane'!AA$97</f>
        <v>0</v>
      </c>
      <c r="G297" s="1038">
        <f>'Team 1'!$D$59</f>
        <v>2</v>
      </c>
      <c r="H297" s="1038" t="s">
        <v>94</v>
      </c>
      <c r="I297" s="1038" t="str">
        <f t="shared" si="36"/>
        <v>M,,</v>
      </c>
      <c r="J297" s="1041" t="str">
        <f t="shared" si="37"/>
        <v>M,,,0</v>
      </c>
      <c r="K297" s="1038" t="str">
        <f t="shared" si="38"/>
        <v>M,,,0,000100</v>
      </c>
      <c r="L297" s="1038" t="str">
        <f t="shared" si="39"/>
        <v>M,,,0,000100,000000</v>
      </c>
      <c r="M297" s="1038" t="str">
        <f t="shared" si="40"/>
        <v>M,,,0,000100,000000,2</v>
      </c>
      <c r="N297" s="1042" t="str">
        <f t="shared" si="41"/>
        <v>M,,,0,000100,000000,2,F</v>
      </c>
      <c r="O297" s="1043"/>
      <c r="P297" s="1043" t="str">
        <f t="shared" si="42"/>
        <v>00:00.00</v>
      </c>
      <c r="Q297" s="1043" t="str">
        <f t="shared" si="43"/>
        <v>000000</v>
      </c>
      <c r="R297" s="1167" t="str">
        <f t="shared" si="44"/>
        <v/>
      </c>
      <c r="S297" s="1053"/>
      <c r="T297" s="1053"/>
      <c r="U297" s="1053"/>
      <c r="V297" s="1037"/>
    </row>
    <row r="298" spans="1:22" x14ac:dyDescent="0.2">
      <c r="A298" s="1037"/>
      <c r="B298" s="1038" t="s">
        <v>95</v>
      </c>
      <c r="C298" s="1038" t="str">
        <f>'Team 7'!J69</f>
        <v>,</v>
      </c>
      <c r="D298" s="1041">
        <f>'Gala Setup'!Q$10</f>
        <v>0</v>
      </c>
      <c r="E298" s="1039" t="str">
        <f>'Team 7'!L69</f>
        <v>000100</v>
      </c>
      <c r="F298" s="1047">
        <f>'print 10 lane'!AA$127</f>
        <v>0</v>
      </c>
      <c r="G298" s="1038">
        <f>'Team 1'!$D$69</f>
        <v>2</v>
      </c>
      <c r="H298" s="1038" t="s">
        <v>94</v>
      </c>
      <c r="I298" s="1038" t="str">
        <f t="shared" si="36"/>
        <v>M,,</v>
      </c>
      <c r="J298" s="1041" t="str">
        <f t="shared" si="37"/>
        <v>M,,,0</v>
      </c>
      <c r="K298" s="1038" t="str">
        <f t="shared" si="38"/>
        <v>M,,,0,000100</v>
      </c>
      <c r="L298" s="1038" t="str">
        <f t="shared" si="39"/>
        <v>M,,,0,000100,000000</v>
      </c>
      <c r="M298" s="1038" t="str">
        <f t="shared" si="40"/>
        <v>M,,,0,000100,000000,2</v>
      </c>
      <c r="N298" s="1042" t="str">
        <f t="shared" si="41"/>
        <v>M,,,0,000100,000000,2,F</v>
      </c>
      <c r="O298" s="1043"/>
      <c r="P298" s="1043" t="str">
        <f t="shared" si="42"/>
        <v>00:00.00</v>
      </c>
      <c r="Q298" s="1043" t="str">
        <f t="shared" si="43"/>
        <v>000000</v>
      </c>
      <c r="R298" s="1167" t="str">
        <f t="shared" si="44"/>
        <v/>
      </c>
      <c r="S298" s="1053"/>
      <c r="T298" s="1053"/>
      <c r="U298" s="1053"/>
      <c r="V298" s="1037"/>
    </row>
    <row r="299" spans="1:22" x14ac:dyDescent="0.2">
      <c r="A299" s="1037"/>
      <c r="B299" s="1045" t="s">
        <v>95</v>
      </c>
      <c r="C299" s="1045" t="str">
        <f>'Team 6'!J65</f>
        <v xml:space="preserve">,Harrison </v>
      </c>
      <c r="D299" s="1045" t="str">
        <f>'Gala Setup'!Q$9</f>
        <v>MODT</v>
      </c>
      <c r="E299" s="1046" t="str">
        <f>'Team 6'!L65</f>
        <v>000100</v>
      </c>
      <c r="F299" s="1047">
        <f>'print 10 lane'!X$115</f>
        <v>7.3749999999999998E-4</v>
      </c>
      <c r="G299" s="1045">
        <f>'Team 1'!$D$65</f>
        <v>2</v>
      </c>
      <c r="H299" s="1045" t="s">
        <v>94</v>
      </c>
      <c r="I299" s="1045" t="str">
        <f t="shared" si="36"/>
        <v xml:space="preserve">M,,Harrison </v>
      </c>
      <c r="J299" s="1048" t="str">
        <f t="shared" si="37"/>
        <v>M,,Harrison ,MODT</v>
      </c>
      <c r="K299" s="1045" t="str">
        <f t="shared" si="38"/>
        <v>M,,Harrison ,MODT,000100</v>
      </c>
      <c r="L299" s="1038" t="str">
        <f t="shared" si="39"/>
        <v>M,,Harrison ,MODT,000100,010372</v>
      </c>
      <c r="M299" s="1045" t="str">
        <f t="shared" si="40"/>
        <v>M,,Harrison ,MODT,000100,010372,2</v>
      </c>
      <c r="N299" s="1049" t="str">
        <f t="shared" si="41"/>
        <v>M,,Harrison ,MODT,000100,010372,2,F</v>
      </c>
      <c r="O299" s="1043"/>
      <c r="P299" s="1043" t="str">
        <f t="shared" si="42"/>
        <v>01:03.72</v>
      </c>
      <c r="Q299" s="1043" t="str">
        <f t="shared" si="43"/>
        <v>010372</v>
      </c>
      <c r="R299" s="1167" t="str">
        <f t="shared" si="44"/>
        <v>M,,Harrison ,MODT,000100,010372,2,F</v>
      </c>
      <c r="S299" s="1053"/>
      <c r="T299" s="1053"/>
      <c r="U299" s="1053"/>
      <c r="V299" s="1037"/>
    </row>
    <row r="300" spans="1:22" x14ac:dyDescent="0.2">
      <c r="A300" s="1037"/>
      <c r="B300" s="1045" t="s">
        <v>95</v>
      </c>
      <c r="C300" s="1045" t="str">
        <f>'Team 4'!J69</f>
        <v>,Max</v>
      </c>
      <c r="D300" s="1045" t="str">
        <f>'Gala Setup'!Q$7</f>
        <v>CMKS</v>
      </c>
      <c r="E300" s="1046" t="str">
        <f>'Team 4'!L69</f>
        <v>000100</v>
      </c>
      <c r="F300" s="1047">
        <f>'print 10 lane'!R$127</f>
        <v>6.2870370370370369E-4</v>
      </c>
      <c r="G300" s="1045">
        <f>'Team 1'!$D$69</f>
        <v>2</v>
      </c>
      <c r="H300" s="1045" t="s">
        <v>94</v>
      </c>
      <c r="I300" s="1045" t="str">
        <f t="shared" si="36"/>
        <v>M,,Max</v>
      </c>
      <c r="J300" s="1048" t="str">
        <f t="shared" si="37"/>
        <v>M,,Max,CMKS</v>
      </c>
      <c r="K300" s="1045" t="str">
        <f t="shared" si="38"/>
        <v>M,,Max,CMKS,000100</v>
      </c>
      <c r="L300" s="1038" t="str">
        <f t="shared" si="39"/>
        <v>M,,Max,CMKS,000100,005432</v>
      </c>
      <c r="M300" s="1045" t="str">
        <f t="shared" si="40"/>
        <v>M,,Max,CMKS,000100,005432,2</v>
      </c>
      <c r="N300" s="1049" t="str">
        <f t="shared" si="41"/>
        <v>M,,Max,CMKS,000100,005432,2,F</v>
      </c>
      <c r="O300" s="1043"/>
      <c r="P300" s="1043" t="str">
        <f t="shared" si="42"/>
        <v>00:54.32</v>
      </c>
      <c r="Q300" s="1043" t="str">
        <f t="shared" si="43"/>
        <v>005432</v>
      </c>
      <c r="R300" s="1167" t="str">
        <f t="shared" si="44"/>
        <v>M,,Max,CMKS,000100,005432,2,F</v>
      </c>
      <c r="S300" s="1053"/>
      <c r="T300" s="1053"/>
      <c r="U300" s="1053"/>
      <c r="V300" s="1037"/>
    </row>
    <row r="301" spans="1:22" x14ac:dyDescent="0.2">
      <c r="A301" s="1037"/>
      <c r="B301" s="1045" t="s">
        <v>95</v>
      </c>
      <c r="C301" s="1045" t="str">
        <f>'Team 4'!J65</f>
        <v>,Harry</v>
      </c>
      <c r="D301" s="1045" t="str">
        <f>'Gala Setup'!Q$7</f>
        <v>CMKS</v>
      </c>
      <c r="E301" s="1046" t="str">
        <f>'Team 4'!L65</f>
        <v>000100</v>
      </c>
      <c r="F301" s="1047">
        <f>'print 10 lane'!R$115</f>
        <v>7.1250000000000003E-4</v>
      </c>
      <c r="G301" s="1045">
        <f>'Team 1'!$D$65</f>
        <v>2</v>
      </c>
      <c r="H301" s="1045" t="s">
        <v>94</v>
      </c>
      <c r="I301" s="1045" t="str">
        <f t="shared" si="36"/>
        <v>M,,Harry</v>
      </c>
      <c r="J301" s="1048" t="str">
        <f t="shared" si="37"/>
        <v>M,,Harry,CMKS</v>
      </c>
      <c r="K301" s="1045" t="str">
        <f t="shared" si="38"/>
        <v>M,,Harry,CMKS,000100</v>
      </c>
      <c r="L301" s="1038" t="str">
        <f t="shared" si="39"/>
        <v>M,,Harry,CMKS,000100,010156</v>
      </c>
      <c r="M301" s="1045" t="str">
        <f t="shared" si="40"/>
        <v>M,,Harry,CMKS,000100,010156,2</v>
      </c>
      <c r="N301" s="1049" t="str">
        <f t="shared" si="41"/>
        <v>M,,Harry,CMKS,000100,010156,2,F</v>
      </c>
      <c r="O301" s="1043"/>
      <c r="P301" s="1043" t="str">
        <f t="shared" si="42"/>
        <v>01:01.56</v>
      </c>
      <c r="Q301" s="1043" t="str">
        <f t="shared" si="43"/>
        <v>010156</v>
      </c>
      <c r="R301" s="1167" t="str">
        <f t="shared" si="44"/>
        <v>M,,Harry,CMKS,000100,010156,2,F</v>
      </c>
      <c r="S301" s="1053"/>
      <c r="T301" s="1053"/>
      <c r="U301" s="1053"/>
      <c r="V301" s="1037"/>
    </row>
    <row r="302" spans="1:22" x14ac:dyDescent="0.2">
      <c r="A302" s="1037"/>
      <c r="B302" s="1045" t="s">
        <v>95</v>
      </c>
      <c r="C302" s="1045" t="str">
        <f>'Team 4'!J59</f>
        <v>,Jamie</v>
      </c>
      <c r="D302" s="1045" t="str">
        <f>'Gala Setup'!Q$7</f>
        <v>CMKS</v>
      </c>
      <c r="E302" s="1046" t="str">
        <f>'Team 4'!L59</f>
        <v>000100</v>
      </c>
      <c r="F302" s="1047">
        <f>'print 10 lane'!R$97</f>
        <v>6.2430555555555546E-4</v>
      </c>
      <c r="G302" s="1045">
        <f>'Team 1'!$D$59</f>
        <v>2</v>
      </c>
      <c r="H302" s="1045" t="s">
        <v>94</v>
      </c>
      <c r="I302" s="1045" t="str">
        <f t="shared" si="36"/>
        <v>M,,Jamie</v>
      </c>
      <c r="J302" s="1048" t="str">
        <f t="shared" si="37"/>
        <v>M,,Jamie,CMKS</v>
      </c>
      <c r="K302" s="1045" t="str">
        <f t="shared" si="38"/>
        <v>M,,Jamie,CMKS,000100</v>
      </c>
      <c r="L302" s="1038" t="str">
        <f t="shared" si="39"/>
        <v>M,,Jamie,CMKS,000100,005394</v>
      </c>
      <c r="M302" s="1045" t="str">
        <f t="shared" si="40"/>
        <v>M,,Jamie,CMKS,000100,005394,2</v>
      </c>
      <c r="N302" s="1049" t="str">
        <f t="shared" si="41"/>
        <v>M,,Jamie,CMKS,000100,005394,2,F</v>
      </c>
      <c r="O302" s="1043"/>
      <c r="P302" s="1043" t="str">
        <f t="shared" si="42"/>
        <v>00:53.94</v>
      </c>
      <c r="Q302" s="1043" t="str">
        <f t="shared" si="43"/>
        <v>005394</v>
      </c>
      <c r="R302" s="1167" t="str">
        <f t="shared" si="44"/>
        <v>M,,Jamie,CMKS,000100,005394,2,F</v>
      </c>
      <c r="S302" s="1037"/>
      <c r="T302" s="1053"/>
      <c r="U302" s="1053"/>
      <c r="V302" s="1037"/>
    </row>
    <row r="303" spans="1:22" x14ac:dyDescent="0.2">
      <c r="A303" s="1037"/>
      <c r="B303" s="1038" t="s">
        <v>95</v>
      </c>
      <c r="C303" s="1038" t="str">
        <f>'Team 3'!J69</f>
        <v>,Myles</v>
      </c>
      <c r="D303" s="1038" t="str">
        <f>'Gala Setup'!Q$6</f>
        <v>PETT</v>
      </c>
      <c r="E303" s="1039" t="str">
        <f>'Team 3'!L69</f>
        <v>000100</v>
      </c>
      <c r="F303" s="1047">
        <f>'print 10 lane'!O$127</f>
        <v>6.0960648148148148E-4</v>
      </c>
      <c r="G303" s="1038">
        <f>'Team 1'!$D$69</f>
        <v>2</v>
      </c>
      <c r="H303" s="1038" t="s">
        <v>94</v>
      </c>
      <c r="I303" s="1038" t="str">
        <f t="shared" si="36"/>
        <v>M,,Myles</v>
      </c>
      <c r="J303" s="1041" t="str">
        <f t="shared" si="37"/>
        <v>M,,Myles,PETT</v>
      </c>
      <c r="K303" s="1038" t="str">
        <f t="shared" si="38"/>
        <v>M,,Myles,PETT,000100</v>
      </c>
      <c r="L303" s="1038" t="str">
        <f t="shared" si="39"/>
        <v>M,,Myles,PETT,000100,005267</v>
      </c>
      <c r="M303" s="1038" t="str">
        <f t="shared" si="40"/>
        <v>M,,Myles,PETT,000100,005267,2</v>
      </c>
      <c r="N303" s="1042" t="str">
        <f t="shared" si="41"/>
        <v>M,,Myles,PETT,000100,005267,2,F</v>
      </c>
      <c r="O303" s="1043"/>
      <c r="P303" s="1043" t="str">
        <f t="shared" si="42"/>
        <v>00:52.67</v>
      </c>
      <c r="Q303" s="1043" t="str">
        <f t="shared" si="43"/>
        <v>005267</v>
      </c>
      <c r="R303" s="1167" t="str">
        <f t="shared" si="44"/>
        <v>M,,Myles,PETT,000100,005267,2,F</v>
      </c>
      <c r="S303" s="1053"/>
      <c r="T303" s="1053"/>
      <c r="U303" s="1053"/>
      <c r="V303" s="1037"/>
    </row>
    <row r="304" spans="1:22" x14ac:dyDescent="0.2">
      <c r="A304" s="1037"/>
      <c r="B304" s="1038" t="s">
        <v>95</v>
      </c>
      <c r="C304" s="1038" t="str">
        <f>'Team 3'!J65</f>
        <v>,Michael</v>
      </c>
      <c r="D304" s="1038" t="str">
        <f>'Gala Setup'!Q$6</f>
        <v>PETT</v>
      </c>
      <c r="E304" s="1039" t="str">
        <f>'Team 3'!L65</f>
        <v>000100</v>
      </c>
      <c r="F304" s="1047">
        <f>'print 10 lane'!O$115</f>
        <v>7.3136574074074065E-4</v>
      </c>
      <c r="G304" s="1038">
        <f>'Team 1'!$D$65</f>
        <v>2</v>
      </c>
      <c r="H304" s="1038" t="s">
        <v>94</v>
      </c>
      <c r="I304" s="1038" t="str">
        <f t="shared" si="36"/>
        <v>M,,Michael</v>
      </c>
      <c r="J304" s="1041" t="str">
        <f t="shared" si="37"/>
        <v>M,,Michael,PETT</v>
      </c>
      <c r="K304" s="1038" t="str">
        <f t="shared" si="38"/>
        <v>M,,Michael,PETT,000100</v>
      </c>
      <c r="L304" s="1038" t="str">
        <f t="shared" si="39"/>
        <v>M,,Michael,PETT,000100,010319</v>
      </c>
      <c r="M304" s="1038" t="str">
        <f t="shared" si="40"/>
        <v>M,,Michael,PETT,000100,010319,2</v>
      </c>
      <c r="N304" s="1042" t="str">
        <f t="shared" si="41"/>
        <v>M,,Michael,PETT,000100,010319,2,F</v>
      </c>
      <c r="O304" s="1043"/>
      <c r="P304" s="1043" t="str">
        <f t="shared" si="42"/>
        <v>01:03.19</v>
      </c>
      <c r="Q304" s="1043" t="str">
        <f t="shared" si="43"/>
        <v>010319</v>
      </c>
      <c r="R304" s="1167" t="str">
        <f t="shared" si="44"/>
        <v>M,,Michael,PETT,000100,010319,2,F</v>
      </c>
      <c r="S304" s="1053"/>
      <c r="T304" s="1053"/>
      <c r="U304" s="1053"/>
      <c r="V304" s="1037"/>
    </row>
    <row r="305" spans="1:22" x14ac:dyDescent="0.2">
      <c r="A305" s="1037"/>
      <c r="B305" s="1038" t="s">
        <v>95</v>
      </c>
      <c r="C305" s="1038" t="str">
        <f>'Team 3'!J59</f>
        <v>,Fabian</v>
      </c>
      <c r="D305" s="1038" t="str">
        <f>'Gala Setup'!Q$6</f>
        <v>PETT</v>
      </c>
      <c r="E305" s="1039" t="str">
        <f>'Team 3'!L59</f>
        <v>000100</v>
      </c>
      <c r="F305" s="1047">
        <f>'print 10 lane'!O$97</f>
        <v>6.7581018518518511E-4</v>
      </c>
      <c r="G305" s="1038">
        <f>'Team 1'!$D$59</f>
        <v>2</v>
      </c>
      <c r="H305" s="1038" t="s">
        <v>94</v>
      </c>
      <c r="I305" s="1038" t="str">
        <f t="shared" si="36"/>
        <v>M,,Fabian</v>
      </c>
      <c r="J305" s="1041" t="str">
        <f t="shared" si="37"/>
        <v>M,,Fabian,PETT</v>
      </c>
      <c r="K305" s="1038" t="str">
        <f t="shared" si="38"/>
        <v>M,,Fabian,PETT,000100</v>
      </c>
      <c r="L305" s="1038" t="str">
        <f t="shared" si="39"/>
        <v>M,,Fabian,PETT,000100,005839</v>
      </c>
      <c r="M305" s="1038" t="str">
        <f t="shared" si="40"/>
        <v>M,,Fabian,PETT,000100,005839,2</v>
      </c>
      <c r="N305" s="1042" t="str">
        <f t="shared" si="41"/>
        <v>M,,Fabian,PETT,000100,005839,2,F</v>
      </c>
      <c r="O305" s="1043"/>
      <c r="P305" s="1043" t="str">
        <f t="shared" si="42"/>
        <v>00:58.39</v>
      </c>
      <c r="Q305" s="1043" t="str">
        <f t="shared" si="43"/>
        <v>005839</v>
      </c>
      <c r="R305" s="1167" t="str">
        <f t="shared" si="44"/>
        <v>M,,Fabian,PETT,000100,005839,2,F</v>
      </c>
      <c r="S305" s="1053"/>
      <c r="T305" s="1053"/>
      <c r="U305" s="1053"/>
      <c r="V305" s="1037"/>
    </row>
    <row r="306" spans="1:22" x14ac:dyDescent="0.2">
      <c r="A306" s="1037"/>
      <c r="B306" s="1045" t="s">
        <v>95</v>
      </c>
      <c r="C306" s="1045" t="str">
        <f>'Team 2'!J69</f>
        <v>,Liam</v>
      </c>
      <c r="D306" s="1045" t="str">
        <f>'Gala Setup'!$Q$5</f>
        <v>NHNA</v>
      </c>
      <c r="E306" s="1046" t="str">
        <f>'Team 2'!L69</f>
        <v>000100</v>
      </c>
      <c r="F306" s="1047">
        <f>'print 10 lane'!L$127</f>
        <v>6.2986111111111109E-4</v>
      </c>
      <c r="G306" s="1045">
        <f>'Team 1'!$D$69</f>
        <v>2</v>
      </c>
      <c r="H306" s="1045" t="s">
        <v>94</v>
      </c>
      <c r="I306" s="1045" t="str">
        <f t="shared" si="36"/>
        <v>M,,Liam</v>
      </c>
      <c r="J306" s="1048" t="str">
        <f t="shared" si="37"/>
        <v>M,,Liam,NHNA</v>
      </c>
      <c r="K306" s="1045" t="str">
        <f t="shared" si="38"/>
        <v>M,,Liam,NHNA,000100</v>
      </c>
      <c r="L306" s="1038" t="str">
        <f t="shared" si="39"/>
        <v>M,,Liam,NHNA,000100,005442</v>
      </c>
      <c r="M306" s="1045" t="str">
        <f t="shared" si="40"/>
        <v>M,,Liam,NHNA,000100,005442,2</v>
      </c>
      <c r="N306" s="1049" t="str">
        <f t="shared" si="41"/>
        <v>M,,Liam,NHNA,000100,005442,2,F</v>
      </c>
      <c r="O306" s="1043"/>
      <c r="P306" s="1043" t="str">
        <f t="shared" si="42"/>
        <v>00:54.42</v>
      </c>
      <c r="Q306" s="1043" t="str">
        <f t="shared" si="43"/>
        <v>005442</v>
      </c>
      <c r="R306" s="1167" t="str">
        <f t="shared" si="44"/>
        <v>M,,Liam,NHNA,000100,005442,2,F</v>
      </c>
      <c r="S306" s="1053"/>
      <c r="T306" s="1053"/>
      <c r="U306" s="1053"/>
      <c r="V306" s="1037"/>
    </row>
    <row r="307" spans="1:22" x14ac:dyDescent="0.2">
      <c r="A307" s="1037"/>
      <c r="B307" s="1038" t="s">
        <v>95</v>
      </c>
      <c r="C307" s="1038" t="str">
        <f>'Team 1'!J65</f>
        <v>,Finley</v>
      </c>
      <c r="D307" s="1038" t="str">
        <f>'Gala Setup'!Q$4</f>
        <v>NOST</v>
      </c>
      <c r="E307" s="1039" t="str">
        <f>'Team 1'!L65</f>
        <v>000100</v>
      </c>
      <c r="F307" s="1047">
        <f>'print 10 lane'!I$115</f>
        <v>6.9594907407407409E-4</v>
      </c>
      <c r="G307" s="1038">
        <f>'Team 1'!$D$65</f>
        <v>2</v>
      </c>
      <c r="H307" s="1038" t="s">
        <v>94</v>
      </c>
      <c r="I307" s="1038" t="str">
        <f t="shared" si="36"/>
        <v>M,,Finley</v>
      </c>
      <c r="J307" s="1041" t="str">
        <f t="shared" si="37"/>
        <v>M,,Finley,NOST</v>
      </c>
      <c r="K307" s="1038" t="str">
        <f t="shared" si="38"/>
        <v>M,,Finley,NOST,000100</v>
      </c>
      <c r="L307" s="1038" t="str">
        <f t="shared" si="39"/>
        <v>M,,Finley,NOST,000100,010013</v>
      </c>
      <c r="M307" s="1038" t="str">
        <f t="shared" si="40"/>
        <v>M,,Finley,NOST,000100,010013,2</v>
      </c>
      <c r="N307" s="1042" t="str">
        <f t="shared" si="41"/>
        <v>M,,Finley,NOST,000100,010013,2,F</v>
      </c>
      <c r="O307" s="1043"/>
      <c r="P307" s="1043" t="str">
        <f t="shared" si="42"/>
        <v>01:00.13</v>
      </c>
      <c r="Q307" s="1043" t="str">
        <f t="shared" si="43"/>
        <v>010013</v>
      </c>
      <c r="R307" s="1167" t="str">
        <f t="shared" si="44"/>
        <v>M,,Finley,NOST,000100,010013,2,F</v>
      </c>
      <c r="S307" s="1053"/>
      <c r="T307" s="1053"/>
      <c r="U307" s="1053"/>
      <c r="V307" s="1037"/>
    </row>
    <row r="308" spans="1:22" x14ac:dyDescent="0.2">
      <c r="A308" s="1037"/>
      <c r="B308" s="1038" t="s">
        <v>95</v>
      </c>
      <c r="C308" s="1038" t="str">
        <f>'Team 1'!J59</f>
        <v xml:space="preserve">,Isaac </v>
      </c>
      <c r="D308" s="1038" t="str">
        <f>'Gala Setup'!Q$4</f>
        <v>NOST</v>
      </c>
      <c r="E308" s="1039" t="str">
        <f>'Team 1'!L59</f>
        <v>000100</v>
      </c>
      <c r="F308" s="1047">
        <f>'print 10 lane'!I$97</f>
        <v>7.0798611111111116E-4</v>
      </c>
      <c r="G308" s="1038">
        <f>'Team 1'!$D$59</f>
        <v>2</v>
      </c>
      <c r="H308" s="1038" t="s">
        <v>94</v>
      </c>
      <c r="I308" s="1038" t="str">
        <f t="shared" si="36"/>
        <v xml:space="preserve">M,,Isaac </v>
      </c>
      <c r="J308" s="1041" t="str">
        <f t="shared" si="37"/>
        <v>M,,Isaac ,NOST</v>
      </c>
      <c r="K308" s="1038" t="str">
        <f t="shared" si="38"/>
        <v>M,,Isaac ,NOST,000100</v>
      </c>
      <c r="L308" s="1038" t="str">
        <f t="shared" si="39"/>
        <v>M,,Isaac ,NOST,000100,010117</v>
      </c>
      <c r="M308" s="1038" t="str">
        <f t="shared" si="40"/>
        <v>M,,Isaac ,NOST,000100,010117,2</v>
      </c>
      <c r="N308" s="1042" t="str">
        <f t="shared" si="41"/>
        <v>M,,Isaac ,NOST,000100,010117,2,F</v>
      </c>
      <c r="O308" s="1043"/>
      <c r="P308" s="1043" t="str">
        <f t="shared" si="42"/>
        <v>01:01.17</v>
      </c>
      <c r="Q308" s="1043" t="str">
        <f t="shared" si="43"/>
        <v>010117</v>
      </c>
      <c r="R308" s="1167" t="str">
        <f t="shared" si="44"/>
        <v>M,,Isaac ,NOST,000100,010117,2,F</v>
      </c>
      <c r="S308" s="1053"/>
      <c r="T308" s="1053"/>
      <c r="U308" s="1053"/>
      <c r="V308" s="1037"/>
    </row>
    <row r="309" spans="1:22" x14ac:dyDescent="0.2">
      <c r="A309" s="1037"/>
      <c r="B309" s="1045" t="s">
        <v>95</v>
      </c>
      <c r="C309" s="1045" t="str">
        <f>'Team 2'!J59</f>
        <v>,Jevon</v>
      </c>
      <c r="D309" s="1045" t="str">
        <f>'Gala Setup'!$Q$5</f>
        <v>NHNA</v>
      </c>
      <c r="E309" s="1046" t="str">
        <f>'Team 2'!L59</f>
        <v>000100</v>
      </c>
      <c r="F309" s="1047">
        <f>'print 10 lane'!L$97</f>
        <v>6.6365740740740751E-4</v>
      </c>
      <c r="G309" s="1045">
        <f>'Team 1'!$D$59</f>
        <v>2</v>
      </c>
      <c r="H309" s="1045" t="s">
        <v>94</v>
      </c>
      <c r="I309" s="1045" t="str">
        <f t="shared" si="36"/>
        <v>M,,Jevon</v>
      </c>
      <c r="J309" s="1048" t="str">
        <f t="shared" si="37"/>
        <v>M,,Jevon,NHNA</v>
      </c>
      <c r="K309" s="1045" t="str">
        <f t="shared" si="38"/>
        <v>M,,Jevon,NHNA,000100</v>
      </c>
      <c r="L309" s="1038" t="str">
        <f t="shared" si="39"/>
        <v>M,,Jevon,NHNA,000100,005734</v>
      </c>
      <c r="M309" s="1045" t="str">
        <f t="shared" si="40"/>
        <v>M,,Jevon,NHNA,000100,005734,2</v>
      </c>
      <c r="N309" s="1049" t="str">
        <f t="shared" si="41"/>
        <v>M,,Jevon,NHNA,000100,005734,2,F</v>
      </c>
      <c r="O309" s="1043"/>
      <c r="P309" s="1043" t="str">
        <f t="shared" si="42"/>
        <v>00:57.34</v>
      </c>
      <c r="Q309" s="1043" t="str">
        <f t="shared" si="43"/>
        <v>005734</v>
      </c>
      <c r="R309" s="1167" t="str">
        <f t="shared" si="44"/>
        <v>M,,Jevon,NHNA,000100,005734,2,F</v>
      </c>
      <c r="S309" s="1053"/>
      <c r="T309" s="1053"/>
      <c r="U309" s="1053"/>
      <c r="V309" s="1037"/>
    </row>
    <row r="310" spans="1:22" x14ac:dyDescent="0.2">
      <c r="A310" s="1037"/>
      <c r="B310" s="1045" t="s">
        <v>95</v>
      </c>
      <c r="C310" s="1045" t="str">
        <f>'Team 2'!J65</f>
        <v>,Omar</v>
      </c>
      <c r="D310" s="1045" t="str">
        <f>'Gala Setup'!$Q$5</f>
        <v>NHNA</v>
      </c>
      <c r="E310" s="1046" t="str">
        <f>'Team 2'!L65</f>
        <v>000100</v>
      </c>
      <c r="F310" s="1047">
        <f>'print 10 lane'!L$115</f>
        <v>7.7557870370370367E-4</v>
      </c>
      <c r="G310" s="1045">
        <f>'Team 1'!$D$65</f>
        <v>2</v>
      </c>
      <c r="H310" s="1045" t="s">
        <v>94</v>
      </c>
      <c r="I310" s="1045" t="str">
        <f t="shared" si="36"/>
        <v>M,,Omar</v>
      </c>
      <c r="J310" s="1048" t="str">
        <f t="shared" si="37"/>
        <v>M,,Omar,NHNA</v>
      </c>
      <c r="K310" s="1045" t="str">
        <f t="shared" si="38"/>
        <v>M,,Omar,NHNA,000100</v>
      </c>
      <c r="L310" s="1038" t="str">
        <f t="shared" si="39"/>
        <v>M,,Omar,NHNA,000100,010701</v>
      </c>
      <c r="M310" s="1045" t="str">
        <f t="shared" si="40"/>
        <v>M,,Omar,NHNA,000100,010701,2</v>
      </c>
      <c r="N310" s="1049" t="str">
        <f t="shared" si="41"/>
        <v>M,,Omar,NHNA,000100,010701,2,F</v>
      </c>
      <c r="O310" s="1043"/>
      <c r="P310" s="1043" t="str">
        <f t="shared" si="42"/>
        <v>01:07.01</v>
      </c>
      <c r="Q310" s="1043" t="str">
        <f t="shared" si="43"/>
        <v>010701</v>
      </c>
      <c r="R310" s="1167" t="str">
        <f t="shared" si="44"/>
        <v>M,,Omar,NHNA,000100,010701,2,F</v>
      </c>
      <c r="S310" s="1053"/>
      <c r="T310" s="1053"/>
      <c r="U310" s="1053"/>
      <c r="V310" s="1037"/>
    </row>
    <row r="311" spans="1:22" x14ac:dyDescent="0.2">
      <c r="A311" s="1037"/>
      <c r="B311" s="1038" t="s">
        <v>95</v>
      </c>
      <c r="C311" s="1038" t="str">
        <f>'Team 1'!J69</f>
        <v xml:space="preserve">,Bradley </v>
      </c>
      <c r="D311" s="1038" t="str">
        <f>'Gala Setup'!Q$4</f>
        <v>NOST</v>
      </c>
      <c r="E311" s="1039" t="str">
        <f>'Team 1'!L69</f>
        <v>000100</v>
      </c>
      <c r="F311" s="1047">
        <f>'print 10 lane'!I$127</f>
        <v>7.1018518518518512E-4</v>
      </c>
      <c r="G311" s="1038">
        <f>'Team 1'!$D$69</f>
        <v>2</v>
      </c>
      <c r="H311" s="1038" t="s">
        <v>94</v>
      </c>
      <c r="I311" s="1038" t="str">
        <f t="shared" si="36"/>
        <v xml:space="preserve">M,,Bradley </v>
      </c>
      <c r="J311" s="1041" t="str">
        <f t="shared" si="37"/>
        <v>M,,Bradley ,NOST</v>
      </c>
      <c r="K311" s="1038" t="str">
        <f t="shared" si="38"/>
        <v>M,,Bradley ,NOST,000100</v>
      </c>
      <c r="L311" s="1038" t="str">
        <f t="shared" si="39"/>
        <v>M,,Bradley ,NOST,000100,010136</v>
      </c>
      <c r="M311" s="1038" t="str">
        <f t="shared" si="40"/>
        <v>M,,Bradley ,NOST,000100,010136,2</v>
      </c>
      <c r="N311" s="1042" t="str">
        <f t="shared" si="41"/>
        <v>M,,Bradley ,NOST,000100,010136,2,F</v>
      </c>
      <c r="O311" s="1043"/>
      <c r="P311" s="1043" t="str">
        <f t="shared" si="42"/>
        <v>01:01.36</v>
      </c>
      <c r="Q311" s="1043" t="str">
        <f t="shared" si="43"/>
        <v>010136</v>
      </c>
      <c r="R311" s="1167" t="str">
        <f t="shared" si="44"/>
        <v>M,,Bradley ,NOST,000100,010136,2,F</v>
      </c>
      <c r="S311" s="1053"/>
      <c r="T311" s="1053"/>
      <c r="U311" s="1053"/>
      <c r="V311" s="1037"/>
    </row>
    <row r="312" spans="1:22" x14ac:dyDescent="0.2">
      <c r="A312" s="1037"/>
      <c r="B312" s="1045" t="s">
        <v>95</v>
      </c>
      <c r="C312" s="1045" t="str">
        <f>'Team 6'!J59</f>
        <v>,Ethan</v>
      </c>
      <c r="D312" s="1045" t="str">
        <f>'Gala Setup'!Q$9</f>
        <v>MODT</v>
      </c>
      <c r="E312" s="1046" t="str">
        <f>'Team 6'!L59</f>
        <v>000100</v>
      </c>
      <c r="F312" s="1047">
        <f>'print 10 lane'!X$97</f>
        <v>6.9467592592592584E-4</v>
      </c>
      <c r="G312" s="1045">
        <f>'Team 1'!$D$59</f>
        <v>2</v>
      </c>
      <c r="H312" s="1045" t="s">
        <v>94</v>
      </c>
      <c r="I312" s="1045" t="str">
        <f t="shared" si="36"/>
        <v>M,,Ethan</v>
      </c>
      <c r="J312" s="1048" t="str">
        <f t="shared" si="37"/>
        <v>M,,Ethan,MODT</v>
      </c>
      <c r="K312" s="1045" t="str">
        <f t="shared" si="38"/>
        <v>M,,Ethan,MODT,000100</v>
      </c>
      <c r="L312" s="1038" t="str">
        <f t="shared" si="39"/>
        <v>M,,Ethan,MODT,000100,010002</v>
      </c>
      <c r="M312" s="1045" t="str">
        <f t="shared" si="40"/>
        <v>M,,Ethan,MODT,000100,010002,2</v>
      </c>
      <c r="N312" s="1049" t="str">
        <f t="shared" si="41"/>
        <v>M,,Ethan,MODT,000100,010002,2,F</v>
      </c>
      <c r="O312" s="1043"/>
      <c r="P312" s="1043" t="str">
        <f t="shared" si="42"/>
        <v>01:00.02</v>
      </c>
      <c r="Q312" s="1043" t="str">
        <f t="shared" si="43"/>
        <v>010002</v>
      </c>
      <c r="R312" s="1167" t="str">
        <f t="shared" si="44"/>
        <v>M,,Ethan,MODT,000100,010002,2,F</v>
      </c>
      <c r="S312" s="1053"/>
      <c r="T312" s="1053"/>
      <c r="U312" s="1053"/>
      <c r="V312" s="1037"/>
    </row>
    <row r="313" spans="1:22" x14ac:dyDescent="0.2">
      <c r="A313" s="1037"/>
      <c r="B313" s="1038" t="s">
        <v>95</v>
      </c>
      <c r="C313" s="1038" t="str">
        <f>'Team 5'!J69</f>
        <v>,Kris</v>
      </c>
      <c r="D313" s="1038" t="str">
        <f>'Gala Setup'!Q$8</f>
        <v>LEAA</v>
      </c>
      <c r="E313" s="1039" t="str">
        <f>'Team 5'!L69</f>
        <v>000100</v>
      </c>
      <c r="F313" s="1047">
        <f>'print 10 lane'!U$127</f>
        <v>6.7592592592592585E-4</v>
      </c>
      <c r="G313" s="1038">
        <f>'Team 1'!$D$69</f>
        <v>2</v>
      </c>
      <c r="H313" s="1038" t="s">
        <v>94</v>
      </c>
      <c r="I313" s="1038" t="str">
        <f t="shared" si="36"/>
        <v>M,,Kris</v>
      </c>
      <c r="J313" s="1041" t="str">
        <f t="shared" si="37"/>
        <v>M,,Kris,LEAA</v>
      </c>
      <c r="K313" s="1038" t="str">
        <f t="shared" si="38"/>
        <v>M,,Kris,LEAA,000100</v>
      </c>
      <c r="L313" s="1038" t="str">
        <f t="shared" si="39"/>
        <v>M,,Kris,LEAA,000100,005840</v>
      </c>
      <c r="M313" s="1038" t="str">
        <f t="shared" si="40"/>
        <v>M,,Kris,LEAA,000100,005840,2</v>
      </c>
      <c r="N313" s="1042" t="str">
        <f t="shared" si="41"/>
        <v>M,,Kris,LEAA,000100,005840,2,F</v>
      </c>
      <c r="O313" s="1043"/>
      <c r="P313" s="1043" t="str">
        <f t="shared" si="42"/>
        <v>00:58.40</v>
      </c>
      <c r="Q313" s="1043" t="str">
        <f t="shared" si="43"/>
        <v>005840</v>
      </c>
      <c r="R313" s="1167" t="str">
        <f t="shared" si="44"/>
        <v>M,,Kris,LEAA,000100,005840,2,F</v>
      </c>
      <c r="S313" s="1053"/>
      <c r="T313" s="1053"/>
      <c r="U313" s="1053"/>
      <c r="V313" s="1037"/>
    </row>
    <row r="314" spans="1:22" x14ac:dyDescent="0.2">
      <c r="A314" s="1037"/>
      <c r="B314" s="1038" t="s">
        <v>95</v>
      </c>
      <c r="C314" s="1038" t="str">
        <f>'Team 5'!J65</f>
        <v>,Connor</v>
      </c>
      <c r="D314" s="1038" t="str">
        <f>'Gala Setup'!Q$8</f>
        <v>LEAA</v>
      </c>
      <c r="E314" s="1039" t="str">
        <f>'Team 5'!L65</f>
        <v>000100</v>
      </c>
      <c r="F314" s="1047">
        <f>'print 10 lane'!U$115</f>
        <v>7.5555555555555565E-4</v>
      </c>
      <c r="G314" s="1038">
        <f>'Team 1'!$D$65</f>
        <v>2</v>
      </c>
      <c r="H314" s="1038" t="s">
        <v>94</v>
      </c>
      <c r="I314" s="1038" t="str">
        <f t="shared" si="36"/>
        <v>M,,Connor</v>
      </c>
      <c r="J314" s="1041" t="str">
        <f t="shared" si="37"/>
        <v>M,,Connor,LEAA</v>
      </c>
      <c r="K314" s="1038" t="str">
        <f t="shared" si="38"/>
        <v>M,,Connor,LEAA,000100</v>
      </c>
      <c r="L314" s="1038" t="str">
        <f t="shared" si="39"/>
        <v>M,,Connor,LEAA,000100,010528</v>
      </c>
      <c r="M314" s="1038" t="str">
        <f t="shared" si="40"/>
        <v>M,,Connor,LEAA,000100,010528,2</v>
      </c>
      <c r="N314" s="1042" t="str">
        <f t="shared" si="41"/>
        <v>M,,Connor,LEAA,000100,010528,2,F</v>
      </c>
      <c r="O314" s="1043"/>
      <c r="P314" s="1043" t="str">
        <f t="shared" si="42"/>
        <v>01:05.28</v>
      </c>
      <c r="Q314" s="1043" t="str">
        <f t="shared" si="43"/>
        <v>010528</v>
      </c>
      <c r="R314" s="1167" t="str">
        <f t="shared" si="44"/>
        <v>M,,Connor,LEAA,000100,010528,2,F</v>
      </c>
      <c r="S314" s="1053"/>
      <c r="T314" s="1053"/>
      <c r="U314" s="1053"/>
      <c r="V314" s="1037"/>
    </row>
    <row r="315" spans="1:22" x14ac:dyDescent="0.2">
      <c r="A315" s="1037"/>
      <c r="B315" s="1038" t="s">
        <v>95</v>
      </c>
      <c r="C315" s="1038" t="str">
        <f>'Team 5'!J59</f>
        <v>,Gabriel</v>
      </c>
      <c r="D315" s="1038" t="str">
        <f>'Gala Setup'!Q$8</f>
        <v>LEAA</v>
      </c>
      <c r="E315" s="1039" t="str">
        <f>'Team 5'!L59</f>
        <v>000100</v>
      </c>
      <c r="F315" s="1047">
        <f>'print 10 lane'!U$97</f>
        <v>6.9375000000000003E-4</v>
      </c>
      <c r="G315" s="1038">
        <f>'Team 1'!$D$59</f>
        <v>2</v>
      </c>
      <c r="H315" s="1038" t="s">
        <v>94</v>
      </c>
      <c r="I315" s="1038" t="str">
        <f t="shared" si="36"/>
        <v>M,,Gabriel</v>
      </c>
      <c r="J315" s="1041" t="str">
        <f t="shared" si="37"/>
        <v>M,,Gabriel,LEAA</v>
      </c>
      <c r="K315" s="1038" t="str">
        <f t="shared" si="38"/>
        <v>M,,Gabriel,LEAA,000100</v>
      </c>
      <c r="L315" s="1038" t="str">
        <f t="shared" si="39"/>
        <v>M,,Gabriel,LEAA,000100,005994</v>
      </c>
      <c r="M315" s="1038" t="str">
        <f t="shared" si="40"/>
        <v>M,,Gabriel,LEAA,000100,005994,2</v>
      </c>
      <c r="N315" s="1042" t="str">
        <f t="shared" si="41"/>
        <v>M,,Gabriel,LEAA,000100,005994,2,F</v>
      </c>
      <c r="O315" s="1043"/>
      <c r="P315" s="1043" t="str">
        <f t="shared" si="42"/>
        <v>00:59.94</v>
      </c>
      <c r="Q315" s="1043" t="str">
        <f t="shared" si="43"/>
        <v>005994</v>
      </c>
      <c r="R315" s="1167" t="str">
        <f t="shared" si="44"/>
        <v>M,,Gabriel,LEAA,000100,005994,2,F</v>
      </c>
      <c r="S315" s="1053"/>
      <c r="T315" s="1053"/>
      <c r="U315" s="1053"/>
      <c r="V315" s="1037"/>
    </row>
    <row r="316" spans="1:22" x14ac:dyDescent="0.2">
      <c r="A316" s="1037"/>
      <c r="B316" s="1038" t="s">
        <v>95</v>
      </c>
      <c r="C316" s="1038" t="str">
        <f>'Team 9'!J69</f>
        <v>,</v>
      </c>
      <c r="D316" s="1038">
        <f>'Gala Setup'!Q$12</f>
        <v>0</v>
      </c>
      <c r="E316" s="1039" t="str">
        <f>'Team 9'!L69</f>
        <v>000100</v>
      </c>
      <c r="F316" s="1047">
        <f>'print 10 lane'!AG$127</f>
        <v>0</v>
      </c>
      <c r="G316" s="1038">
        <f>'Team 1'!$D$69</f>
        <v>2</v>
      </c>
      <c r="H316" s="1038" t="s">
        <v>94</v>
      </c>
      <c r="I316" s="1038" t="str">
        <f t="shared" si="36"/>
        <v>M,,</v>
      </c>
      <c r="J316" s="1041" t="str">
        <f t="shared" si="37"/>
        <v>M,,,0</v>
      </c>
      <c r="K316" s="1038" t="str">
        <f t="shared" si="38"/>
        <v>M,,,0,000100</v>
      </c>
      <c r="L316" s="1038" t="str">
        <f t="shared" si="39"/>
        <v>M,,,0,000100,000000</v>
      </c>
      <c r="M316" s="1038" t="str">
        <f t="shared" si="40"/>
        <v>M,,,0,000100,000000,2</v>
      </c>
      <c r="N316" s="1042" t="str">
        <f t="shared" si="41"/>
        <v>M,,,0,000100,000000,2,F</v>
      </c>
      <c r="O316" s="1043"/>
      <c r="P316" s="1043" t="str">
        <f t="shared" si="42"/>
        <v>00:00.00</v>
      </c>
      <c r="Q316" s="1043" t="str">
        <f t="shared" si="43"/>
        <v>000000</v>
      </c>
      <c r="R316" s="1167" t="str">
        <f t="shared" si="44"/>
        <v/>
      </c>
      <c r="S316" s="1053"/>
      <c r="T316" s="1053"/>
      <c r="U316" s="1053"/>
      <c r="V316" s="1037"/>
    </row>
    <row r="317" spans="1:22" x14ac:dyDescent="0.2">
      <c r="A317" s="1037"/>
      <c r="B317" s="1038" t="s">
        <v>95</v>
      </c>
      <c r="C317" s="1038" t="str">
        <f>'Team 9'!J65</f>
        <v>,</v>
      </c>
      <c r="D317" s="1038">
        <f>'Gala Setup'!Q$12</f>
        <v>0</v>
      </c>
      <c r="E317" s="1039" t="str">
        <f>'Team 9'!L65</f>
        <v>000100</v>
      </c>
      <c r="F317" s="1047">
        <f>'print 10 lane'!AG$115</f>
        <v>0</v>
      </c>
      <c r="G317" s="1038">
        <f>'Team 1'!$D$65</f>
        <v>2</v>
      </c>
      <c r="H317" s="1038" t="s">
        <v>94</v>
      </c>
      <c r="I317" s="1038" t="str">
        <f t="shared" si="36"/>
        <v>M,,</v>
      </c>
      <c r="J317" s="1041" t="str">
        <f t="shared" si="37"/>
        <v>M,,,0</v>
      </c>
      <c r="K317" s="1038" t="str">
        <f t="shared" si="38"/>
        <v>M,,,0,000100</v>
      </c>
      <c r="L317" s="1038" t="str">
        <f t="shared" si="39"/>
        <v>M,,,0,000100,000000</v>
      </c>
      <c r="M317" s="1038" t="str">
        <f t="shared" si="40"/>
        <v>M,,,0,000100,000000,2</v>
      </c>
      <c r="N317" s="1042" t="str">
        <f t="shared" si="41"/>
        <v>M,,,0,000100,000000,2,F</v>
      </c>
      <c r="O317" s="1043"/>
      <c r="P317" s="1043" t="str">
        <f t="shared" si="42"/>
        <v>00:00.00</v>
      </c>
      <c r="Q317" s="1043" t="str">
        <f t="shared" si="43"/>
        <v>000000</v>
      </c>
      <c r="R317" s="1167" t="str">
        <f t="shared" si="44"/>
        <v/>
      </c>
      <c r="S317" s="1053"/>
      <c r="T317" s="1053"/>
      <c r="U317" s="1053"/>
      <c r="V317" s="1037"/>
    </row>
    <row r="318" spans="1:22" x14ac:dyDescent="0.2">
      <c r="A318" s="1037"/>
      <c r="B318" s="1045" t="s">
        <v>95</v>
      </c>
      <c r="C318" s="1045" t="str">
        <f>'Team 10'!J59</f>
        <v>,</v>
      </c>
      <c r="D318" s="1045">
        <f>'Gala Setup'!Q$13</f>
        <v>0</v>
      </c>
      <c r="E318" s="1046" t="str">
        <f>'Team 10'!L59</f>
        <v>000100</v>
      </c>
      <c r="F318" s="1047">
        <f>'print 10 lane'!AJ$97</f>
        <v>0</v>
      </c>
      <c r="G318" s="1045">
        <f>'Team 1'!$D$59</f>
        <v>2</v>
      </c>
      <c r="H318" s="1045" t="s">
        <v>94</v>
      </c>
      <c r="I318" s="1045" t="str">
        <f t="shared" si="36"/>
        <v>M,,</v>
      </c>
      <c r="J318" s="1048" t="str">
        <f t="shared" si="37"/>
        <v>M,,,0</v>
      </c>
      <c r="K318" s="1045" t="str">
        <f t="shared" si="38"/>
        <v>M,,,0,000100</v>
      </c>
      <c r="L318" s="1038" t="str">
        <f t="shared" si="39"/>
        <v>M,,,0,000100,000000</v>
      </c>
      <c r="M318" s="1045" t="str">
        <f t="shared" si="40"/>
        <v>M,,,0,000100,000000,2</v>
      </c>
      <c r="N318" s="1049" t="str">
        <f t="shared" si="41"/>
        <v>M,,,0,000100,000000,2,F</v>
      </c>
      <c r="O318" s="1043"/>
      <c r="P318" s="1043" t="str">
        <f t="shared" si="42"/>
        <v>00:00.00</v>
      </c>
      <c r="Q318" s="1043" t="str">
        <f t="shared" si="43"/>
        <v>000000</v>
      </c>
      <c r="R318" s="1167" t="str">
        <f t="shared" si="44"/>
        <v/>
      </c>
      <c r="S318" s="1053"/>
      <c r="T318" s="1053"/>
      <c r="U318" s="1053"/>
      <c r="V318" s="1037"/>
    </row>
    <row r="319" spans="1:22" x14ac:dyDescent="0.2">
      <c r="A319" s="1037"/>
      <c r="B319" s="1045" t="s">
        <v>95</v>
      </c>
      <c r="C319" s="1045" t="str">
        <f>'Team 10'!J65</f>
        <v>,</v>
      </c>
      <c r="D319" s="1045">
        <f>'Gala Setup'!Q$13</f>
        <v>0</v>
      </c>
      <c r="E319" s="1046" t="str">
        <f>'Team 10'!L65</f>
        <v>000100</v>
      </c>
      <c r="F319" s="1047">
        <f>'print 10 lane'!AJ$115</f>
        <v>0</v>
      </c>
      <c r="G319" s="1045">
        <f>'Team 1'!$D$65</f>
        <v>2</v>
      </c>
      <c r="H319" s="1045" t="s">
        <v>94</v>
      </c>
      <c r="I319" s="1045" t="str">
        <f t="shared" si="36"/>
        <v>M,,</v>
      </c>
      <c r="J319" s="1048" t="str">
        <f t="shared" si="37"/>
        <v>M,,,0</v>
      </c>
      <c r="K319" s="1045" t="str">
        <f t="shared" si="38"/>
        <v>M,,,0,000100</v>
      </c>
      <c r="L319" s="1038" t="str">
        <f t="shared" si="39"/>
        <v>M,,,0,000100,000000</v>
      </c>
      <c r="M319" s="1045" t="str">
        <f t="shared" si="40"/>
        <v>M,,,0,000100,000000,2</v>
      </c>
      <c r="N319" s="1049" t="str">
        <f t="shared" si="41"/>
        <v>M,,,0,000100,000000,2,F</v>
      </c>
      <c r="O319" s="1043"/>
      <c r="P319" s="1043" t="str">
        <f t="shared" si="42"/>
        <v>00:00.00</v>
      </c>
      <c r="Q319" s="1043" t="str">
        <f t="shared" si="43"/>
        <v>000000</v>
      </c>
      <c r="R319" s="1167" t="str">
        <f t="shared" si="44"/>
        <v/>
      </c>
      <c r="S319" s="1053"/>
      <c r="T319" s="1053"/>
      <c r="U319" s="1053"/>
      <c r="V319" s="1037"/>
    </row>
    <row r="320" spans="1:22" x14ac:dyDescent="0.2">
      <c r="A320" s="1037"/>
      <c r="B320" s="1045" t="s">
        <v>95</v>
      </c>
      <c r="C320" s="1045" t="str">
        <f>'Team 10'!J69</f>
        <v>,</v>
      </c>
      <c r="D320" s="1045">
        <f>'Gala Setup'!Q$13</f>
        <v>0</v>
      </c>
      <c r="E320" s="1046" t="str">
        <f>'Team 10'!L69</f>
        <v>000100</v>
      </c>
      <c r="F320" s="1047">
        <f>'print 10 lane'!AJ$127</f>
        <v>0</v>
      </c>
      <c r="G320" s="1045">
        <f>'Team 1'!$D$69</f>
        <v>2</v>
      </c>
      <c r="H320" s="1045" t="s">
        <v>94</v>
      </c>
      <c r="I320" s="1045" t="str">
        <f t="shared" si="36"/>
        <v>M,,</v>
      </c>
      <c r="J320" s="1048" t="str">
        <f t="shared" si="37"/>
        <v>M,,,0</v>
      </c>
      <c r="K320" s="1045" t="str">
        <f t="shared" si="38"/>
        <v>M,,,0,000100</v>
      </c>
      <c r="L320" s="1038" t="str">
        <f t="shared" si="39"/>
        <v>M,,,0,000100,000000</v>
      </c>
      <c r="M320" s="1045" t="str">
        <f t="shared" si="40"/>
        <v>M,,,0,000100,000000,2</v>
      </c>
      <c r="N320" s="1049" t="str">
        <f t="shared" si="41"/>
        <v>M,,,0,000100,000000,2,F</v>
      </c>
      <c r="O320" s="1043"/>
      <c r="P320" s="1043" t="str">
        <f t="shared" si="42"/>
        <v>00:00.00</v>
      </c>
      <c r="Q320" s="1043" t="str">
        <f t="shared" si="43"/>
        <v>000000</v>
      </c>
      <c r="R320" s="1167" t="str">
        <f t="shared" si="44"/>
        <v/>
      </c>
      <c r="S320" s="1037"/>
      <c r="T320" s="1053"/>
      <c r="U320" s="1053"/>
      <c r="V320" s="1037"/>
    </row>
    <row r="321" spans="1:22" x14ac:dyDescent="0.2">
      <c r="A321" s="1037"/>
      <c r="B321" s="1038" t="s">
        <v>94</v>
      </c>
      <c r="C321" s="1038" t="str">
        <f>'Team 3'!J62</f>
        <v>,Charlotte</v>
      </c>
      <c r="D321" s="1038" t="str">
        <f>'Gala Setup'!Q$6</f>
        <v>PETT</v>
      </c>
      <c r="E321" s="1039" t="str">
        <f>'Team 3'!L62</f>
        <v>000100</v>
      </c>
      <c r="F321" s="1047">
        <f>'print 10 lane'!O$106</f>
        <v>3.6724537037037043E-4</v>
      </c>
      <c r="G321" s="1038">
        <f>'Team 1'!$D$62</f>
        <v>1</v>
      </c>
      <c r="H321" s="1038" t="s">
        <v>94</v>
      </c>
      <c r="I321" s="1038" t="str">
        <f t="shared" ref="I321:I326" si="45">CONCATENATE(B321,",",C321)</f>
        <v>F,,Charlotte</v>
      </c>
      <c r="J321" s="1041" t="str">
        <f t="shared" ref="J321:J326" si="46">CONCATENATE(I321,",",D321)</f>
        <v>F,,Charlotte,PETT</v>
      </c>
      <c r="K321" s="1038" t="str">
        <f t="shared" ref="K321:K326" si="47">CONCATENATE(J321,",",E321)</f>
        <v>F,,Charlotte,PETT,000100</v>
      </c>
      <c r="L321" s="1038" t="str">
        <f t="shared" ref="L321:L326" si="48">CONCATENATE(K321,",",Q321)</f>
        <v>F,,Charlotte,PETT,000100,003173</v>
      </c>
      <c r="M321" s="1038" t="str">
        <f t="shared" ref="M321:M326" si="49">CONCATENATE(L321,",",G321)</f>
        <v>F,,Charlotte,PETT,000100,003173,1</v>
      </c>
      <c r="N321" s="1042" t="str">
        <f t="shared" ref="N321:N326" si="50">CONCATENATE(M321,",",H321)</f>
        <v>F,,Charlotte,PETT,000100,003173,1,F</v>
      </c>
      <c r="O321" s="1043"/>
      <c r="P321" s="1043" t="str">
        <f t="shared" ref="P321:P326" si="51">TEXT(F321,"mm:ss.00")</f>
        <v>00:31.73</v>
      </c>
      <c r="Q321" s="1043" t="str">
        <f t="shared" ref="Q321:Q326" si="52">LEFT(P321,2)&amp;MID(P321,4,2)&amp;RIGHT(P321,2)</f>
        <v>003173</v>
      </c>
      <c r="R321" s="1167" t="str">
        <f t="shared" ref="R321:R326" si="53">IF(F321=0,"",N321)</f>
        <v>F,,Charlotte,PETT,000100,003173,1,F</v>
      </c>
      <c r="S321" s="1053"/>
      <c r="T321" s="1053"/>
      <c r="U321" s="1053"/>
      <c r="V321" s="1037"/>
    </row>
    <row r="322" spans="1:22" x14ac:dyDescent="0.2">
      <c r="A322" s="1037"/>
      <c r="B322" s="1045" t="s">
        <v>94</v>
      </c>
      <c r="C322" s="1045" t="str">
        <f>'Team 2'!J62</f>
        <v xml:space="preserve">,Milly </v>
      </c>
      <c r="D322" s="1045" t="str">
        <f>'Gala Setup'!$Q$5</f>
        <v>NHNA</v>
      </c>
      <c r="E322" s="1046" t="str">
        <f>'Team 2'!L62</f>
        <v>000100</v>
      </c>
      <c r="F322" s="1047">
        <f>'print 10 lane'!L$106</f>
        <v>4.2905092592592599E-4</v>
      </c>
      <c r="G322" s="1045">
        <f>'Team 1'!$D$62</f>
        <v>1</v>
      </c>
      <c r="H322" s="1045" t="s">
        <v>94</v>
      </c>
      <c r="I322" s="1045" t="str">
        <f t="shared" si="45"/>
        <v xml:space="preserve">F,,Milly </v>
      </c>
      <c r="J322" s="1048" t="str">
        <f t="shared" si="46"/>
        <v>F,,Milly ,NHNA</v>
      </c>
      <c r="K322" s="1045" t="str">
        <f t="shared" si="47"/>
        <v>F,,Milly ,NHNA,000100</v>
      </c>
      <c r="L322" s="1038" t="str">
        <f t="shared" si="48"/>
        <v>F,,Milly ,NHNA,000100,003707</v>
      </c>
      <c r="M322" s="1045" t="str">
        <f t="shared" si="49"/>
        <v>F,,Milly ,NHNA,000100,003707,1</v>
      </c>
      <c r="N322" s="1049" t="str">
        <f t="shared" si="50"/>
        <v>F,,Milly ,NHNA,000100,003707,1,F</v>
      </c>
      <c r="O322" s="1043"/>
      <c r="P322" s="1043" t="str">
        <f t="shared" si="51"/>
        <v>00:37.07</v>
      </c>
      <c r="Q322" s="1043" t="str">
        <f t="shared" si="52"/>
        <v>003707</v>
      </c>
      <c r="R322" s="1167" t="str">
        <f t="shared" si="53"/>
        <v>F,,Milly ,NHNA,000100,003707,1,F</v>
      </c>
      <c r="S322" s="1053"/>
      <c r="T322" s="1053"/>
      <c r="U322" s="1053"/>
      <c r="V322" s="1037"/>
    </row>
    <row r="323" spans="1:22" x14ac:dyDescent="0.2">
      <c r="A323" s="1037"/>
      <c r="B323" s="1038" t="s">
        <v>94</v>
      </c>
      <c r="C323" s="1038" t="str">
        <f>'Team 1'!J62</f>
        <v>,Ellie Rose</v>
      </c>
      <c r="D323" s="1038" t="str">
        <f>'Gala Setup'!Q$4</f>
        <v>NOST</v>
      </c>
      <c r="E323" s="1039" t="str">
        <f>'Team 1'!L62</f>
        <v>000100</v>
      </c>
      <c r="F323" s="1047">
        <f>'print 10 lane'!I$106</f>
        <v>4.0405092592592592E-4</v>
      </c>
      <c r="G323" s="1038">
        <f>'Team 1'!$D$62</f>
        <v>1</v>
      </c>
      <c r="H323" s="1038" t="s">
        <v>94</v>
      </c>
      <c r="I323" s="1038" t="str">
        <f t="shared" si="45"/>
        <v>F,,Ellie Rose</v>
      </c>
      <c r="J323" s="1041" t="str">
        <f t="shared" si="46"/>
        <v>F,,Ellie Rose,NOST</v>
      </c>
      <c r="K323" s="1038" t="str">
        <f t="shared" si="47"/>
        <v>F,,Ellie Rose,NOST,000100</v>
      </c>
      <c r="L323" s="1038" t="str">
        <f t="shared" si="48"/>
        <v>F,,Ellie Rose,NOST,000100,003491</v>
      </c>
      <c r="M323" s="1038" t="str">
        <f t="shared" si="49"/>
        <v>F,,Ellie Rose,NOST,000100,003491,1</v>
      </c>
      <c r="N323" s="1042" t="str">
        <f t="shared" si="50"/>
        <v>F,,Ellie Rose,NOST,000100,003491,1,F</v>
      </c>
      <c r="O323" s="1043"/>
      <c r="P323" s="1043" t="str">
        <f t="shared" si="51"/>
        <v>00:34.91</v>
      </c>
      <c r="Q323" s="1043" t="str">
        <f t="shared" si="52"/>
        <v>003491</v>
      </c>
      <c r="R323" s="1167" t="str">
        <f t="shared" si="53"/>
        <v>F,,Ellie Rose,NOST,000100,003491,1,F</v>
      </c>
      <c r="S323" s="1053"/>
      <c r="T323" s="1053"/>
      <c r="U323" s="1053"/>
      <c r="V323" s="1037"/>
    </row>
    <row r="324" spans="1:22" x14ac:dyDescent="0.2">
      <c r="A324" s="1037"/>
      <c r="B324" s="1038" t="s">
        <v>94</v>
      </c>
      <c r="C324" s="1038" t="str">
        <f>'Team 5'!J62</f>
        <v xml:space="preserve">,Emma </v>
      </c>
      <c r="D324" s="1038" t="str">
        <f>'Gala Setup'!Q$8</f>
        <v>LEAA</v>
      </c>
      <c r="E324" s="1039" t="str">
        <f>'Team 5'!L62</f>
        <v>000100</v>
      </c>
      <c r="F324" s="1047">
        <f>'print 10 lane'!U$106</f>
        <v>4.2141203703703698E-4</v>
      </c>
      <c r="G324" s="1038">
        <f>'Team 1'!$D$62</f>
        <v>1</v>
      </c>
      <c r="H324" s="1038" t="s">
        <v>94</v>
      </c>
      <c r="I324" s="1038" t="str">
        <f t="shared" si="45"/>
        <v xml:space="preserve">F,,Emma </v>
      </c>
      <c r="J324" s="1041" t="str">
        <f t="shared" si="46"/>
        <v>F,,Emma ,LEAA</v>
      </c>
      <c r="K324" s="1038" t="str">
        <f t="shared" si="47"/>
        <v>F,,Emma ,LEAA,000100</v>
      </c>
      <c r="L324" s="1038" t="str">
        <f t="shared" si="48"/>
        <v>F,,Emma ,LEAA,000100,003641</v>
      </c>
      <c r="M324" s="1038" t="str">
        <f t="shared" si="49"/>
        <v>F,,Emma ,LEAA,000100,003641,1</v>
      </c>
      <c r="N324" s="1042" t="str">
        <f t="shared" si="50"/>
        <v>F,,Emma ,LEAA,000100,003641,1,F</v>
      </c>
      <c r="O324" s="1043"/>
      <c r="P324" s="1043" t="str">
        <f t="shared" si="51"/>
        <v>00:36.41</v>
      </c>
      <c r="Q324" s="1043" t="str">
        <f t="shared" si="52"/>
        <v>003641</v>
      </c>
      <c r="R324" s="1167" t="str">
        <f t="shared" si="53"/>
        <v>F,,Emma ,LEAA,000100,003641,1,F</v>
      </c>
      <c r="S324" s="1053"/>
      <c r="T324" s="1053"/>
      <c r="U324" s="1053"/>
      <c r="V324" s="1037"/>
    </row>
    <row r="325" spans="1:22" x14ac:dyDescent="0.2">
      <c r="A325" s="1037"/>
      <c r="B325" s="1045" t="s">
        <v>94</v>
      </c>
      <c r="C325" s="1045" t="str">
        <f>'Team 6'!J62</f>
        <v>,Eloise</v>
      </c>
      <c r="D325" s="1045" t="str">
        <f>'Gala Setup'!Q$9</f>
        <v>MODT</v>
      </c>
      <c r="E325" s="1046" t="str">
        <f>'Team 6'!L62</f>
        <v>000100</v>
      </c>
      <c r="F325" s="1047">
        <f>'print 10 lane'!X$106</f>
        <v>3.9074074074074076E-4</v>
      </c>
      <c r="G325" s="1045">
        <f>'Team 1'!$D$62</f>
        <v>1</v>
      </c>
      <c r="H325" s="1045" t="s">
        <v>94</v>
      </c>
      <c r="I325" s="1045" t="str">
        <f t="shared" si="45"/>
        <v>F,,Eloise</v>
      </c>
      <c r="J325" s="1048" t="str">
        <f t="shared" si="46"/>
        <v>F,,Eloise,MODT</v>
      </c>
      <c r="K325" s="1045" t="str">
        <f t="shared" si="47"/>
        <v>F,,Eloise,MODT,000100</v>
      </c>
      <c r="L325" s="1038" t="str">
        <f t="shared" si="48"/>
        <v>F,,Eloise,MODT,000100,003376</v>
      </c>
      <c r="M325" s="1045" t="str">
        <f t="shared" si="49"/>
        <v>F,,Eloise,MODT,000100,003376,1</v>
      </c>
      <c r="N325" s="1049" t="str">
        <f t="shared" si="50"/>
        <v>F,,Eloise,MODT,000100,003376,1,F</v>
      </c>
      <c r="O325" s="1043"/>
      <c r="P325" s="1043" t="str">
        <f t="shared" si="51"/>
        <v>00:33.76</v>
      </c>
      <c r="Q325" s="1043" t="str">
        <f t="shared" si="52"/>
        <v>003376</v>
      </c>
      <c r="R325" s="1167" t="str">
        <f t="shared" si="53"/>
        <v>F,,Eloise,MODT,000100,003376,1,F</v>
      </c>
      <c r="S325" s="1053"/>
      <c r="T325" s="1053"/>
      <c r="U325" s="1053"/>
      <c r="V325" s="1037"/>
    </row>
    <row r="326" spans="1:22" x14ac:dyDescent="0.2">
      <c r="A326" s="1037"/>
      <c r="B326" s="1038" t="s">
        <v>94</v>
      </c>
      <c r="C326" s="1038" t="str">
        <f>'Team 7'!J62</f>
        <v>,</v>
      </c>
      <c r="D326" s="1041">
        <f>'Gala Setup'!Q$10</f>
        <v>0</v>
      </c>
      <c r="E326" s="1039" t="str">
        <f>'Team 7'!L62</f>
        <v>000100</v>
      </c>
      <c r="F326" s="1047">
        <f>'print 10 lane'!AA$106</f>
        <v>0</v>
      </c>
      <c r="G326" s="1038">
        <f>'Team 1'!$D$62</f>
        <v>1</v>
      </c>
      <c r="H326" s="1038" t="s">
        <v>94</v>
      </c>
      <c r="I326" s="1038" t="str">
        <f t="shared" si="45"/>
        <v>F,,</v>
      </c>
      <c r="J326" s="1041" t="str">
        <f t="shared" si="46"/>
        <v>F,,,0</v>
      </c>
      <c r="K326" s="1038" t="str">
        <f t="shared" si="47"/>
        <v>F,,,0,000100</v>
      </c>
      <c r="L326" s="1038" t="str">
        <f t="shared" si="48"/>
        <v>F,,,0,000100,000000</v>
      </c>
      <c r="M326" s="1038" t="str">
        <f t="shared" si="49"/>
        <v>F,,,0,000100,000000,1</v>
      </c>
      <c r="N326" s="1042" t="str">
        <f t="shared" si="50"/>
        <v>F,,,0,000100,000000,1,F</v>
      </c>
      <c r="O326" s="1043"/>
      <c r="P326" s="1043" t="str">
        <f t="shared" si="51"/>
        <v>00:00.00</v>
      </c>
      <c r="Q326" s="1043" t="str">
        <f t="shared" si="52"/>
        <v>000000</v>
      </c>
      <c r="R326" s="1167" t="str">
        <f t="shared" si="53"/>
        <v/>
      </c>
      <c r="S326" s="1053"/>
      <c r="T326" s="1053"/>
      <c r="U326" s="1053"/>
      <c r="V326" s="1037"/>
    </row>
    <row r="327" spans="1:22" x14ac:dyDescent="0.2">
      <c r="A327" s="1037"/>
      <c r="B327" s="1045" t="s">
        <v>94</v>
      </c>
      <c r="C327" s="1045" t="str">
        <f>'Team 4'!J62</f>
        <v>,Despoina</v>
      </c>
      <c r="D327" s="1045" t="str">
        <f>'Gala Setup'!Q$7</f>
        <v>CMKS</v>
      </c>
      <c r="E327" s="1046" t="str">
        <f>'Team 4'!L62</f>
        <v>000100</v>
      </c>
      <c r="F327" s="1047">
        <f>'print 10 lane'!R$106</f>
        <v>3.6134259259259257E-4</v>
      </c>
      <c r="G327" s="1045">
        <f>'Team 1'!$D$62</f>
        <v>1</v>
      </c>
      <c r="H327" s="1045" t="s">
        <v>94</v>
      </c>
      <c r="I327" s="1045" t="str">
        <f t="shared" ref="I327" si="54">CONCATENATE(B327,",",C327)</f>
        <v>F,,Despoina</v>
      </c>
      <c r="J327" s="1048" t="str">
        <f t="shared" ref="J327" si="55">CONCATENATE(I327,",",D327)</f>
        <v>F,,Despoina,CMKS</v>
      </c>
      <c r="K327" s="1045" t="str">
        <f t="shared" ref="K327" si="56">CONCATENATE(J327,",",E327)</f>
        <v>F,,Despoina,CMKS,000100</v>
      </c>
      <c r="L327" s="1038" t="str">
        <f t="shared" ref="L327" si="57">CONCATENATE(K327,",",Q327)</f>
        <v>F,,Despoina,CMKS,000100,003122</v>
      </c>
      <c r="M327" s="1045" t="str">
        <f t="shared" ref="M327" si="58">CONCATENATE(L327,",",G327)</f>
        <v>F,,Despoina,CMKS,000100,003122,1</v>
      </c>
      <c r="N327" s="1049" t="str">
        <f t="shared" ref="N327" si="59">CONCATENATE(M327,",",H327)</f>
        <v>F,,Despoina,CMKS,000100,003122,1,F</v>
      </c>
      <c r="O327" s="1043"/>
      <c r="P327" s="1043" t="str">
        <f t="shared" ref="P327" si="60">TEXT(F327,"mm:ss.00")</f>
        <v>00:31.22</v>
      </c>
      <c r="Q327" s="1043" t="str">
        <f t="shared" ref="Q327" si="61">LEFT(P327,2)&amp;MID(P327,4,2)&amp;RIGHT(P327,2)</f>
        <v>003122</v>
      </c>
      <c r="R327" s="1167" t="str">
        <f t="shared" ref="R327" si="62">IF(F327=0,"",N327)</f>
        <v>F,,Despoina,CMKS,000100,003122,1,F</v>
      </c>
      <c r="S327" s="1053"/>
      <c r="T327" s="1053"/>
      <c r="U327" s="1053"/>
      <c r="V327" s="1037"/>
    </row>
    <row r="328" spans="1:22" x14ac:dyDescent="0.2">
      <c r="A328" s="1037"/>
      <c r="B328" s="1045" t="s">
        <v>94</v>
      </c>
      <c r="C328" s="1045" t="str">
        <f>'Team 8'!J62</f>
        <v>,</v>
      </c>
      <c r="D328" s="1045">
        <f>'Gala Setup'!Q$11</f>
        <v>0</v>
      </c>
      <c r="E328" s="1046" t="str">
        <f>'Team 8'!L62</f>
        <v>000100</v>
      </c>
      <c r="F328" s="1047">
        <f>'print 10 lane'!AD$106</f>
        <v>0</v>
      </c>
      <c r="G328" s="1045">
        <f>'Team 1'!$D$62</f>
        <v>1</v>
      </c>
      <c r="H328" s="1045" t="s">
        <v>94</v>
      </c>
      <c r="I328" s="1045" t="str">
        <f t="shared" ref="I328:I333" si="63">CONCATENATE(B328,",",C328)</f>
        <v>F,,</v>
      </c>
      <c r="J328" s="1048" t="str">
        <f t="shared" ref="J328:K333" si="64">CONCATENATE(I328,",",D328)</f>
        <v>F,,,0</v>
      </c>
      <c r="K328" s="1045" t="str">
        <f t="shared" si="64"/>
        <v>F,,,0,000100</v>
      </c>
      <c r="L328" s="1038" t="str">
        <f t="shared" ref="L328:L333" si="65">CONCATENATE(K328,",",Q328)</f>
        <v>F,,,0,000100,000000</v>
      </c>
      <c r="M328" s="1045" t="str">
        <f t="shared" ref="M328:N333" si="66">CONCATENATE(L328,",",G328)</f>
        <v>F,,,0,000100,000000,1</v>
      </c>
      <c r="N328" s="1049" t="str">
        <f t="shared" si="66"/>
        <v>F,,,0,000100,000000,1,F</v>
      </c>
      <c r="O328" s="1043"/>
      <c r="P328" s="1043" t="str">
        <f t="shared" ref="P328:P333" si="67">TEXT(F328,"mm:ss.00")</f>
        <v>00:00.00</v>
      </c>
      <c r="Q328" s="1043" t="str">
        <f t="shared" ref="Q328:Q333" si="68">LEFT(P328,2)&amp;MID(P328,4,2)&amp;RIGHT(P328,2)</f>
        <v>000000</v>
      </c>
      <c r="R328" s="1167" t="str">
        <f t="shared" ref="R328:R333" si="69">IF(F328=0,"",N328)</f>
        <v/>
      </c>
      <c r="S328" s="1053"/>
      <c r="T328" s="1053"/>
      <c r="U328" s="1053"/>
      <c r="V328" s="1037"/>
    </row>
    <row r="329" spans="1:22" x14ac:dyDescent="0.2">
      <c r="A329" s="1037"/>
      <c r="B329" s="1038" t="s">
        <v>94</v>
      </c>
      <c r="C329" s="1038" t="str">
        <f>'Team 9'!J62</f>
        <v>,</v>
      </c>
      <c r="D329" s="1038">
        <f>'Gala Setup'!Q$12</f>
        <v>0</v>
      </c>
      <c r="E329" s="1039" t="str">
        <f>'Team 9'!L62</f>
        <v>000100</v>
      </c>
      <c r="F329" s="1047">
        <f>'print 10 lane'!AG$106</f>
        <v>0</v>
      </c>
      <c r="G329" s="1038">
        <f>'Team 1'!$D$62</f>
        <v>1</v>
      </c>
      <c r="H329" s="1038" t="s">
        <v>94</v>
      </c>
      <c r="I329" s="1038" t="str">
        <f t="shared" si="63"/>
        <v>F,,</v>
      </c>
      <c r="J329" s="1041" t="str">
        <f t="shared" si="64"/>
        <v>F,,,0</v>
      </c>
      <c r="K329" s="1038" t="str">
        <f t="shared" si="64"/>
        <v>F,,,0,000100</v>
      </c>
      <c r="L329" s="1038" t="str">
        <f t="shared" si="65"/>
        <v>F,,,0,000100,000000</v>
      </c>
      <c r="M329" s="1038" t="str">
        <f t="shared" si="66"/>
        <v>F,,,0,000100,000000,1</v>
      </c>
      <c r="N329" s="1042" t="str">
        <f t="shared" si="66"/>
        <v>F,,,0,000100,000000,1,F</v>
      </c>
      <c r="O329" s="1043"/>
      <c r="P329" s="1043" t="str">
        <f t="shared" si="67"/>
        <v>00:00.00</v>
      </c>
      <c r="Q329" s="1043" t="str">
        <f t="shared" si="68"/>
        <v>000000</v>
      </c>
      <c r="R329" s="1167" t="str">
        <f t="shared" si="69"/>
        <v/>
      </c>
      <c r="S329" s="1053"/>
      <c r="T329" s="1053"/>
      <c r="U329" s="1053"/>
      <c r="V329" s="1037"/>
    </row>
    <row r="330" spans="1:22" x14ac:dyDescent="0.2">
      <c r="A330" s="1037"/>
      <c r="B330" s="1045" t="s">
        <v>94</v>
      </c>
      <c r="C330" s="1045" t="str">
        <f>'Team 10'!J62</f>
        <v>,</v>
      </c>
      <c r="D330" s="1045">
        <f>'Gala Setup'!Q$13</f>
        <v>0</v>
      </c>
      <c r="E330" s="1046" t="str">
        <f>'Team 10'!L62</f>
        <v>000100</v>
      </c>
      <c r="F330" s="1047">
        <f>'print 10 lane'!AJ$106</f>
        <v>0</v>
      </c>
      <c r="G330" s="1045">
        <f>'Team 1'!$D$62</f>
        <v>1</v>
      </c>
      <c r="H330" s="1045" t="s">
        <v>94</v>
      </c>
      <c r="I330" s="1045" t="str">
        <f t="shared" si="63"/>
        <v>F,,</v>
      </c>
      <c r="J330" s="1048" t="str">
        <f t="shared" si="64"/>
        <v>F,,,0</v>
      </c>
      <c r="K330" s="1045" t="str">
        <f t="shared" si="64"/>
        <v>F,,,0,000100</v>
      </c>
      <c r="L330" s="1038" t="str">
        <f t="shared" si="65"/>
        <v>F,,,0,000100,000000</v>
      </c>
      <c r="M330" s="1045" t="str">
        <f t="shared" si="66"/>
        <v>F,,,0,000100,000000,1</v>
      </c>
      <c r="N330" s="1049" t="str">
        <f t="shared" si="66"/>
        <v>F,,,0,000100,000000,1,F</v>
      </c>
      <c r="O330" s="1043"/>
      <c r="P330" s="1043" t="str">
        <f t="shared" si="67"/>
        <v>00:00.00</v>
      </c>
      <c r="Q330" s="1043" t="str">
        <f t="shared" si="68"/>
        <v>000000</v>
      </c>
      <c r="R330" s="1167" t="str">
        <f t="shared" si="69"/>
        <v/>
      </c>
      <c r="S330" s="1053"/>
      <c r="T330" s="1053"/>
      <c r="U330" s="1053"/>
      <c r="V330" s="1037"/>
    </row>
    <row r="331" spans="1:22" x14ac:dyDescent="0.2">
      <c r="A331" s="1037"/>
      <c r="B331" s="1038" t="s">
        <v>95</v>
      </c>
      <c r="C331" s="1038" t="str">
        <f>'Team 5'!J63</f>
        <v xml:space="preserve">,George </v>
      </c>
      <c r="D331" s="1038" t="str">
        <f>'Gala Setup'!Q$8</f>
        <v>LEAA</v>
      </c>
      <c r="E331" s="1039" t="str">
        <f>'Team 5'!L63</f>
        <v>000100</v>
      </c>
      <c r="F331" s="1047">
        <f>'print 10 lane'!U$109</f>
        <v>3.9907407407407404E-4</v>
      </c>
      <c r="G331" s="1038">
        <f>'Team 1'!$D$63</f>
        <v>1</v>
      </c>
      <c r="H331" s="1038" t="s">
        <v>94</v>
      </c>
      <c r="I331" s="1038" t="str">
        <f t="shared" si="63"/>
        <v xml:space="preserve">M,,George </v>
      </c>
      <c r="J331" s="1041" t="str">
        <f t="shared" si="64"/>
        <v>M,,George ,LEAA</v>
      </c>
      <c r="K331" s="1038" t="str">
        <f t="shared" si="64"/>
        <v>M,,George ,LEAA,000100</v>
      </c>
      <c r="L331" s="1038" t="str">
        <f t="shared" si="65"/>
        <v>M,,George ,LEAA,000100,003448</v>
      </c>
      <c r="M331" s="1038" t="str">
        <f t="shared" si="66"/>
        <v>M,,George ,LEAA,000100,003448,1</v>
      </c>
      <c r="N331" s="1042" t="str">
        <f t="shared" si="66"/>
        <v>M,,George ,LEAA,000100,003448,1,F</v>
      </c>
      <c r="O331" s="1043"/>
      <c r="P331" s="1043" t="str">
        <f t="shared" si="67"/>
        <v>00:34.48</v>
      </c>
      <c r="Q331" s="1043" t="str">
        <f t="shared" si="68"/>
        <v>003448</v>
      </c>
      <c r="R331" s="1167" t="str">
        <f t="shared" si="69"/>
        <v>M,,George ,LEAA,000100,003448,1,F</v>
      </c>
      <c r="S331" s="1053"/>
      <c r="T331" s="1053"/>
      <c r="U331" s="1053"/>
      <c r="V331" s="1037"/>
    </row>
    <row r="332" spans="1:22" x14ac:dyDescent="0.2">
      <c r="A332" s="1037"/>
      <c r="B332" s="1045" t="s">
        <v>95</v>
      </c>
      <c r="C332" s="1045" t="str">
        <f>'Team 4'!J63</f>
        <v>,Michael</v>
      </c>
      <c r="D332" s="1045" t="str">
        <f>'Gala Setup'!Q$7</f>
        <v>CMKS</v>
      </c>
      <c r="E332" s="1046" t="str">
        <f>'Team 4'!L63</f>
        <v>000100</v>
      </c>
      <c r="F332" s="1047">
        <f>'print 10 lane'!R$109</f>
        <v>4.0879629629629626E-4</v>
      </c>
      <c r="G332" s="1045">
        <f>'Team 1'!$D$63</f>
        <v>1</v>
      </c>
      <c r="H332" s="1045" t="s">
        <v>94</v>
      </c>
      <c r="I332" s="1045" t="str">
        <f t="shared" si="63"/>
        <v>M,,Michael</v>
      </c>
      <c r="J332" s="1048" t="str">
        <f t="shared" si="64"/>
        <v>M,,Michael,CMKS</v>
      </c>
      <c r="K332" s="1045" t="str">
        <f t="shared" si="64"/>
        <v>M,,Michael,CMKS,000100</v>
      </c>
      <c r="L332" s="1038" t="str">
        <f t="shared" si="65"/>
        <v>M,,Michael,CMKS,000100,003532</v>
      </c>
      <c r="M332" s="1045" t="str">
        <f t="shared" si="66"/>
        <v>M,,Michael,CMKS,000100,003532,1</v>
      </c>
      <c r="N332" s="1049" t="str">
        <f t="shared" si="66"/>
        <v>M,,Michael,CMKS,000100,003532,1,F</v>
      </c>
      <c r="O332" s="1043"/>
      <c r="P332" s="1043" t="str">
        <f t="shared" si="67"/>
        <v>00:35.32</v>
      </c>
      <c r="Q332" s="1043" t="str">
        <f t="shared" si="68"/>
        <v>003532</v>
      </c>
      <c r="R332" s="1167" t="str">
        <f t="shared" si="69"/>
        <v>M,,Michael,CMKS,000100,003532,1,F</v>
      </c>
      <c r="S332" s="1053"/>
      <c r="T332" s="1053"/>
      <c r="U332" s="1053"/>
      <c r="V332" s="1037"/>
    </row>
    <row r="333" spans="1:22" x14ac:dyDescent="0.2">
      <c r="A333" s="1037"/>
      <c r="B333" s="1045" t="s">
        <v>95</v>
      </c>
      <c r="C333" s="1045" t="str">
        <f>'Team 6'!J63</f>
        <v>,Harvey</v>
      </c>
      <c r="D333" s="1045" t="str">
        <f>'Gala Setup'!Q$9</f>
        <v>MODT</v>
      </c>
      <c r="E333" s="1046" t="str">
        <f>'Team 6'!L63</f>
        <v>000100</v>
      </c>
      <c r="F333" s="1047">
        <f>'print 10 lane'!X$109</f>
        <v>4.164351851851851E-4</v>
      </c>
      <c r="G333" s="1045">
        <f>'Team 1'!$D$63</f>
        <v>1</v>
      </c>
      <c r="H333" s="1045" t="s">
        <v>94</v>
      </c>
      <c r="I333" s="1045" t="str">
        <f t="shared" si="63"/>
        <v>M,,Harvey</v>
      </c>
      <c r="J333" s="1048" t="str">
        <f t="shared" si="64"/>
        <v>M,,Harvey,MODT</v>
      </c>
      <c r="K333" s="1045" t="str">
        <f t="shared" si="64"/>
        <v>M,,Harvey,MODT,000100</v>
      </c>
      <c r="L333" s="1038" t="str">
        <f t="shared" si="65"/>
        <v>M,,Harvey,MODT,000100,003598</v>
      </c>
      <c r="M333" s="1045" t="str">
        <f t="shared" si="66"/>
        <v>M,,Harvey,MODT,000100,003598,1</v>
      </c>
      <c r="N333" s="1049" t="str">
        <f t="shared" si="66"/>
        <v>M,,Harvey,MODT,000100,003598,1,F</v>
      </c>
      <c r="O333" s="1043"/>
      <c r="P333" s="1043" t="str">
        <f t="shared" si="67"/>
        <v>00:35.98</v>
      </c>
      <c r="Q333" s="1043" t="str">
        <f t="shared" si="68"/>
        <v>003598</v>
      </c>
      <c r="R333" s="1167" t="str">
        <f t="shared" si="69"/>
        <v>M,,Harvey,MODT,000100,003598,1,F</v>
      </c>
      <c r="S333" s="1053"/>
      <c r="T333" s="1053"/>
      <c r="U333" s="1053"/>
      <c r="V333" s="1037"/>
    </row>
    <row r="334" spans="1:22" x14ac:dyDescent="0.2">
      <c r="A334" s="1037"/>
      <c r="B334" s="1038" t="s">
        <v>95</v>
      </c>
      <c r="C334" s="1038" t="str">
        <f>'Team 7'!J63</f>
        <v>,</v>
      </c>
      <c r="D334" s="1041">
        <f>'Gala Setup'!Q$10</f>
        <v>0</v>
      </c>
      <c r="E334" s="1039" t="str">
        <f>'Team 7'!L63</f>
        <v>000100</v>
      </c>
      <c r="F334" s="1047">
        <f>'print 10 lane'!AA$109</f>
        <v>0</v>
      </c>
      <c r="G334" s="1038">
        <f>'Team 1'!$D$63</f>
        <v>1</v>
      </c>
      <c r="H334" s="1038" t="s">
        <v>94</v>
      </c>
      <c r="I334" s="1038" t="str">
        <f t="shared" ref="I334" si="70">CONCATENATE(B334,",",C334)</f>
        <v>M,,</v>
      </c>
      <c r="J334" s="1041" t="str">
        <f t="shared" ref="J334" si="71">CONCATENATE(I334,",",D334)</f>
        <v>M,,,0</v>
      </c>
      <c r="K334" s="1038" t="str">
        <f t="shared" ref="K334" si="72">CONCATENATE(J334,",",E334)</f>
        <v>M,,,0,000100</v>
      </c>
      <c r="L334" s="1038" t="str">
        <f t="shared" ref="L334" si="73">CONCATENATE(K334,",",Q334)</f>
        <v>M,,,0,000100,000000</v>
      </c>
      <c r="M334" s="1038" t="str">
        <f t="shared" ref="M334" si="74">CONCATENATE(L334,",",G334)</f>
        <v>M,,,0,000100,000000,1</v>
      </c>
      <c r="N334" s="1042" t="str">
        <f t="shared" ref="N334" si="75">CONCATENATE(M334,",",H334)</f>
        <v>M,,,0,000100,000000,1,F</v>
      </c>
      <c r="O334" s="1043"/>
      <c r="P334" s="1043" t="str">
        <f t="shared" ref="P334" si="76">TEXT(F334,"mm:ss.00")</f>
        <v>00:00.00</v>
      </c>
      <c r="Q334" s="1043" t="str">
        <f t="shared" ref="Q334" si="77">LEFT(P334,2)&amp;MID(P334,4,2)&amp;RIGHT(P334,2)</f>
        <v>000000</v>
      </c>
      <c r="R334" s="1167" t="str">
        <f t="shared" ref="R334" si="78">IF(F334=0,"",N334)</f>
        <v/>
      </c>
      <c r="S334" s="1053"/>
      <c r="T334" s="1053"/>
      <c r="U334" s="1053"/>
      <c r="V334" s="1037"/>
    </row>
    <row r="335" spans="1:22" x14ac:dyDescent="0.2">
      <c r="A335" s="1037"/>
      <c r="B335" s="1045" t="s">
        <v>95</v>
      </c>
      <c r="C335" s="1045" t="str">
        <f>'Team 8'!J63</f>
        <v>,</v>
      </c>
      <c r="D335" s="1045">
        <f>'Gala Setup'!Q$11</f>
        <v>0</v>
      </c>
      <c r="E335" s="1046" t="str">
        <f>'Team 8'!L63</f>
        <v>000100</v>
      </c>
      <c r="F335" s="1047">
        <f>'print 10 lane'!AD$109</f>
        <v>0</v>
      </c>
      <c r="G335" s="1045">
        <f>'Team 1'!$D$63</f>
        <v>1</v>
      </c>
      <c r="H335" s="1045" t="s">
        <v>94</v>
      </c>
      <c r="I335" s="1045" t="str">
        <f t="shared" ref="I335:I340" si="79">CONCATENATE(B335,",",C335)</f>
        <v>M,,</v>
      </c>
      <c r="J335" s="1048" t="str">
        <f t="shared" ref="J335:K340" si="80">CONCATENATE(I335,",",D335)</f>
        <v>M,,,0</v>
      </c>
      <c r="K335" s="1045" t="str">
        <f t="shared" si="80"/>
        <v>M,,,0,000100</v>
      </c>
      <c r="L335" s="1038" t="str">
        <f t="shared" ref="L335:L340" si="81">CONCATENATE(K335,",",Q335)</f>
        <v>M,,,0,000100,000000</v>
      </c>
      <c r="M335" s="1045" t="str">
        <f t="shared" ref="M335:N340" si="82">CONCATENATE(L335,",",G335)</f>
        <v>M,,,0,000100,000000,1</v>
      </c>
      <c r="N335" s="1049" t="str">
        <f t="shared" si="82"/>
        <v>M,,,0,000100,000000,1,F</v>
      </c>
      <c r="O335" s="1043"/>
      <c r="P335" s="1043" t="str">
        <f t="shared" ref="P335:P340" si="83">TEXT(F335,"mm:ss.00")</f>
        <v>00:00.00</v>
      </c>
      <c r="Q335" s="1043" t="str">
        <f t="shared" ref="Q335:Q340" si="84">LEFT(P335,2)&amp;MID(P335,4,2)&amp;RIGHT(P335,2)</f>
        <v>000000</v>
      </c>
      <c r="R335" s="1167" t="str">
        <f t="shared" ref="R335:R340" si="85">IF(F335=0,"",N335)</f>
        <v/>
      </c>
      <c r="S335" s="1053"/>
      <c r="T335" s="1053"/>
      <c r="U335" s="1053"/>
      <c r="V335" s="1037"/>
    </row>
    <row r="336" spans="1:22" x14ac:dyDescent="0.2">
      <c r="A336" s="1037"/>
      <c r="B336" s="1038" t="s">
        <v>95</v>
      </c>
      <c r="C336" s="1038" t="str">
        <f>'Team 9'!J63</f>
        <v>,</v>
      </c>
      <c r="D336" s="1038">
        <f>'Gala Setup'!Q$12</f>
        <v>0</v>
      </c>
      <c r="E336" s="1039" t="str">
        <f>'Team 9'!L63</f>
        <v>000100</v>
      </c>
      <c r="F336" s="1047">
        <f>'print 10 lane'!AG$109</f>
        <v>0</v>
      </c>
      <c r="G336" s="1038">
        <f>'Team 1'!$D$63</f>
        <v>1</v>
      </c>
      <c r="H336" s="1038" t="s">
        <v>94</v>
      </c>
      <c r="I336" s="1038" t="str">
        <f t="shared" si="79"/>
        <v>M,,</v>
      </c>
      <c r="J336" s="1041" t="str">
        <f t="shared" si="80"/>
        <v>M,,,0</v>
      </c>
      <c r="K336" s="1038" t="str">
        <f t="shared" si="80"/>
        <v>M,,,0,000100</v>
      </c>
      <c r="L336" s="1038" t="str">
        <f t="shared" si="81"/>
        <v>M,,,0,000100,000000</v>
      </c>
      <c r="M336" s="1038" t="str">
        <f t="shared" si="82"/>
        <v>M,,,0,000100,000000,1</v>
      </c>
      <c r="N336" s="1042" t="str">
        <f t="shared" si="82"/>
        <v>M,,,0,000100,000000,1,F</v>
      </c>
      <c r="O336" s="1043"/>
      <c r="P336" s="1043" t="str">
        <f t="shared" si="83"/>
        <v>00:00.00</v>
      </c>
      <c r="Q336" s="1043" t="str">
        <f t="shared" si="84"/>
        <v>000000</v>
      </c>
      <c r="R336" s="1167" t="str">
        <f t="shared" si="85"/>
        <v/>
      </c>
      <c r="S336" s="1053"/>
      <c r="T336" s="1053"/>
      <c r="U336" s="1053"/>
      <c r="V336" s="1037"/>
    </row>
    <row r="337" spans="1:22" x14ac:dyDescent="0.2">
      <c r="A337" s="1037"/>
      <c r="B337" s="1038" t="s">
        <v>95</v>
      </c>
      <c r="C337" s="1038" t="str">
        <f>'Team 1'!J63</f>
        <v xml:space="preserve">,Finlay </v>
      </c>
      <c r="D337" s="1038" t="str">
        <f>'Gala Setup'!Q$4</f>
        <v>NOST</v>
      </c>
      <c r="E337" s="1039" t="str">
        <f>'Team 1'!L63</f>
        <v>000100</v>
      </c>
      <c r="F337" s="1047">
        <f>'print 10 lane'!I$109</f>
        <v>3.7881944444444443E-4</v>
      </c>
      <c r="G337" s="1038">
        <f>'Team 1'!$D$63</f>
        <v>1</v>
      </c>
      <c r="H337" s="1038" t="s">
        <v>94</v>
      </c>
      <c r="I337" s="1038" t="str">
        <f t="shared" si="79"/>
        <v xml:space="preserve">M,,Finlay </v>
      </c>
      <c r="J337" s="1041" t="str">
        <f t="shared" si="80"/>
        <v>M,,Finlay ,NOST</v>
      </c>
      <c r="K337" s="1038" t="str">
        <f t="shared" si="80"/>
        <v>M,,Finlay ,NOST,000100</v>
      </c>
      <c r="L337" s="1038" t="str">
        <f t="shared" si="81"/>
        <v>M,,Finlay ,NOST,000100,003273</v>
      </c>
      <c r="M337" s="1038" t="str">
        <f t="shared" si="82"/>
        <v>M,,Finlay ,NOST,000100,003273,1</v>
      </c>
      <c r="N337" s="1042" t="str">
        <f t="shared" si="82"/>
        <v>M,,Finlay ,NOST,000100,003273,1,F</v>
      </c>
      <c r="O337" s="1043"/>
      <c r="P337" s="1043" t="str">
        <f t="shared" si="83"/>
        <v>00:32.73</v>
      </c>
      <c r="Q337" s="1043" t="str">
        <f t="shared" si="84"/>
        <v>003273</v>
      </c>
      <c r="R337" s="1167" t="str">
        <f t="shared" si="85"/>
        <v>M,,Finlay ,NOST,000100,003273,1,F</v>
      </c>
      <c r="S337" s="1053"/>
      <c r="T337" s="1053"/>
      <c r="U337" s="1053"/>
      <c r="V337" s="1037"/>
    </row>
    <row r="338" spans="1:22" x14ac:dyDescent="0.2">
      <c r="A338" s="1037"/>
      <c r="B338" s="1045" t="s">
        <v>95</v>
      </c>
      <c r="C338" s="1045" t="str">
        <f>'Team 2'!J63</f>
        <v>,Maximillan</v>
      </c>
      <c r="D338" s="1045" t="str">
        <f>'Gala Setup'!$Q$5</f>
        <v>NHNA</v>
      </c>
      <c r="E338" s="1046" t="str">
        <f>'Team 2'!L63</f>
        <v>000100</v>
      </c>
      <c r="F338" s="1047">
        <f>'print 10 lane'!L$109</f>
        <v>3.972222222222222E-4</v>
      </c>
      <c r="G338" s="1045">
        <f>'Team 1'!$D$63</f>
        <v>1</v>
      </c>
      <c r="H338" s="1045" t="s">
        <v>94</v>
      </c>
      <c r="I338" s="1045" t="str">
        <f t="shared" si="79"/>
        <v>M,,Maximillan</v>
      </c>
      <c r="J338" s="1048" t="str">
        <f t="shared" si="80"/>
        <v>M,,Maximillan,NHNA</v>
      </c>
      <c r="K338" s="1045" t="str">
        <f t="shared" si="80"/>
        <v>M,,Maximillan,NHNA,000100</v>
      </c>
      <c r="L338" s="1038" t="str">
        <f t="shared" si="81"/>
        <v>M,,Maximillan,NHNA,000100,003432</v>
      </c>
      <c r="M338" s="1045" t="str">
        <f t="shared" si="82"/>
        <v>M,,Maximillan,NHNA,000100,003432,1</v>
      </c>
      <c r="N338" s="1049" t="str">
        <f t="shared" si="82"/>
        <v>M,,Maximillan,NHNA,000100,003432,1,F</v>
      </c>
      <c r="O338" s="1043"/>
      <c r="P338" s="1043" t="str">
        <f t="shared" si="83"/>
        <v>00:34.32</v>
      </c>
      <c r="Q338" s="1043" t="str">
        <f t="shared" si="84"/>
        <v>003432</v>
      </c>
      <c r="R338" s="1167" t="str">
        <f t="shared" si="85"/>
        <v>M,,Maximillan,NHNA,000100,003432,1,F</v>
      </c>
      <c r="S338" s="1053"/>
      <c r="T338" s="1053"/>
      <c r="U338" s="1053"/>
      <c r="V338" s="1037"/>
    </row>
    <row r="339" spans="1:22" x14ac:dyDescent="0.2">
      <c r="A339" s="1037"/>
      <c r="B339" s="1038" t="s">
        <v>95</v>
      </c>
      <c r="C339" s="1038" t="str">
        <f>'Team 3'!J63</f>
        <v xml:space="preserve">,Mark </v>
      </c>
      <c r="D339" s="1038" t="str">
        <f>'Gala Setup'!Q$6</f>
        <v>PETT</v>
      </c>
      <c r="E339" s="1039" t="str">
        <f>'Team 3'!L63</f>
        <v>000100</v>
      </c>
      <c r="F339" s="1047">
        <f>'print 10 lane'!O$109</f>
        <v>4.0787037037037045E-4</v>
      </c>
      <c r="G339" s="1038">
        <f>'Team 1'!$D$63</f>
        <v>1</v>
      </c>
      <c r="H339" s="1038" t="s">
        <v>94</v>
      </c>
      <c r="I339" s="1038" t="str">
        <f t="shared" si="79"/>
        <v xml:space="preserve">M,,Mark </v>
      </c>
      <c r="J339" s="1041" t="str">
        <f t="shared" si="80"/>
        <v>M,,Mark ,PETT</v>
      </c>
      <c r="K339" s="1038" t="str">
        <f t="shared" si="80"/>
        <v>M,,Mark ,PETT,000100</v>
      </c>
      <c r="L339" s="1038" t="str">
        <f t="shared" si="81"/>
        <v>M,,Mark ,PETT,000100,003524</v>
      </c>
      <c r="M339" s="1038" t="str">
        <f t="shared" si="82"/>
        <v>M,,Mark ,PETT,000100,003524,1</v>
      </c>
      <c r="N339" s="1042" t="str">
        <f t="shared" si="82"/>
        <v>M,,Mark ,PETT,000100,003524,1,F</v>
      </c>
      <c r="O339" s="1043"/>
      <c r="P339" s="1043" t="str">
        <f t="shared" si="83"/>
        <v>00:35.24</v>
      </c>
      <c r="Q339" s="1043" t="str">
        <f t="shared" si="84"/>
        <v>003524</v>
      </c>
      <c r="R339" s="1167" t="str">
        <f t="shared" si="85"/>
        <v>M,,Mark ,PETT,000100,003524,1,F</v>
      </c>
      <c r="S339" s="1053"/>
      <c r="T339" s="1053"/>
      <c r="U339" s="1053"/>
      <c r="V339" s="1037"/>
    </row>
    <row r="340" spans="1:22" x14ac:dyDescent="0.2">
      <c r="A340" s="1037"/>
      <c r="B340" s="1045" t="s">
        <v>95</v>
      </c>
      <c r="C340" s="1045" t="str">
        <f>'Team 10'!J63</f>
        <v>,</v>
      </c>
      <c r="D340" s="1045">
        <f>'Gala Setup'!Q$13</f>
        <v>0</v>
      </c>
      <c r="E340" s="1046" t="str">
        <f>'Team 10'!L63</f>
        <v>000100</v>
      </c>
      <c r="F340" s="1047">
        <f>'print 10 lane'!AJ$109</f>
        <v>0</v>
      </c>
      <c r="G340" s="1045">
        <f>'Team 1'!$D$63</f>
        <v>1</v>
      </c>
      <c r="H340" s="1045" t="s">
        <v>94</v>
      </c>
      <c r="I340" s="1045" t="str">
        <f t="shared" si="79"/>
        <v>M,,</v>
      </c>
      <c r="J340" s="1048" t="str">
        <f t="shared" si="80"/>
        <v>M,,,0</v>
      </c>
      <c r="K340" s="1045" t="str">
        <f t="shared" si="80"/>
        <v>M,,,0,000100</v>
      </c>
      <c r="L340" s="1038" t="str">
        <f t="shared" si="81"/>
        <v>M,,,0,000100,000000</v>
      </c>
      <c r="M340" s="1045" t="str">
        <f t="shared" si="82"/>
        <v>M,,,0,000100,000000,1</v>
      </c>
      <c r="N340" s="1049" t="str">
        <f t="shared" si="82"/>
        <v>M,,,0,000100,000000,1,F</v>
      </c>
      <c r="O340" s="1043"/>
      <c r="P340" s="1043" t="str">
        <f t="shared" si="83"/>
        <v>00:00.00</v>
      </c>
      <c r="Q340" s="1043" t="str">
        <f t="shared" si="84"/>
        <v>000000</v>
      </c>
      <c r="R340" s="1167" t="str">
        <f t="shared" si="85"/>
        <v/>
      </c>
      <c r="S340" s="1053"/>
      <c r="T340" s="1053"/>
      <c r="U340" s="1053"/>
      <c r="V340" s="1037"/>
    </row>
    <row r="341" spans="1:22" ht="272.25" customHeight="1" x14ac:dyDescent="0.2">
      <c r="A341" s="1037"/>
      <c r="B341" s="1037"/>
      <c r="C341" s="1037"/>
      <c r="D341" s="1037"/>
      <c r="E341" s="1037"/>
      <c r="F341" s="1037"/>
      <c r="G341" s="1037"/>
      <c r="H341" s="1037"/>
      <c r="I341" s="1037"/>
      <c r="J341" s="1037"/>
      <c r="K341" s="1037"/>
      <c r="L341" s="1037"/>
      <c r="M341" s="1037"/>
      <c r="N341" s="1037"/>
      <c r="O341" s="1037"/>
      <c r="P341" s="1037"/>
      <c r="Q341" s="1037"/>
      <c r="R341" s="1037"/>
      <c r="S341" s="1037"/>
      <c r="T341" s="1037"/>
      <c r="U341" s="1037"/>
      <c r="V341" s="1037"/>
    </row>
    <row r="342" spans="1:22" s="1055" customFormat="1" x14ac:dyDescent="0.2"/>
    <row r="343" spans="1:22" s="1055" customFormat="1" x14ac:dyDescent="0.2"/>
    <row r="344" spans="1:22" s="1055" customFormat="1" x14ac:dyDescent="0.2"/>
    <row r="345" spans="1:22" s="1055" customFormat="1" x14ac:dyDescent="0.2"/>
    <row r="346" spans="1:22" s="1055" customFormat="1" x14ac:dyDescent="0.2"/>
    <row r="347" spans="1:22" s="1055" customFormat="1" x14ac:dyDescent="0.2"/>
    <row r="348" spans="1:22" s="1055" customFormat="1" x14ac:dyDescent="0.2"/>
    <row r="349" spans="1:22" s="1055" customFormat="1" x14ac:dyDescent="0.2"/>
    <row r="350" spans="1:22" s="1055" customFormat="1" x14ac:dyDescent="0.2"/>
    <row r="351" spans="1:22" s="1055" customFormat="1" x14ac:dyDescent="0.2"/>
    <row r="352" spans="1:22" s="1055" customFormat="1" x14ac:dyDescent="0.2"/>
    <row r="353" s="1055" customFormat="1" x14ac:dyDescent="0.2"/>
    <row r="354" s="1055" customFormat="1" x14ac:dyDescent="0.2"/>
    <row r="355" s="1055" customFormat="1" x14ac:dyDescent="0.2"/>
    <row r="356" s="1055" customFormat="1" x14ac:dyDescent="0.2"/>
    <row r="357" s="1055" customFormat="1" x14ac:dyDescent="0.2"/>
    <row r="358" s="1055" customFormat="1" x14ac:dyDescent="0.2"/>
    <row r="359" s="1055" customFormat="1" x14ac:dyDescent="0.2"/>
    <row r="360" s="1055" customFormat="1" x14ac:dyDescent="0.2"/>
    <row r="361" s="1055" customFormat="1" x14ac:dyDescent="0.2"/>
    <row r="362" s="1055" customFormat="1" x14ac:dyDescent="0.2"/>
    <row r="363" s="1055" customFormat="1" x14ac:dyDescent="0.2"/>
    <row r="364" s="1055" customFormat="1" x14ac:dyDescent="0.2"/>
    <row r="365" s="1055" customFormat="1" x14ac:dyDescent="0.2"/>
    <row r="366" s="1055" customFormat="1" x14ac:dyDescent="0.2"/>
    <row r="367" s="1055" customFormat="1" x14ac:dyDescent="0.2"/>
    <row r="368" s="1055" customFormat="1" x14ac:dyDescent="0.2"/>
    <row r="369" s="1055" customFormat="1" x14ac:dyDescent="0.2"/>
    <row r="370" s="1055" customFormat="1" x14ac:dyDescent="0.2"/>
    <row r="371" s="1055" customFormat="1" x14ac:dyDescent="0.2"/>
    <row r="372" s="1055" customFormat="1" x14ac:dyDescent="0.2"/>
    <row r="373" s="1055" customFormat="1" x14ac:dyDescent="0.2"/>
    <row r="374" s="1055" customFormat="1" x14ac:dyDescent="0.2"/>
    <row r="375" s="1055" customFormat="1" x14ac:dyDescent="0.2"/>
    <row r="376" s="1055" customFormat="1" x14ac:dyDescent="0.2"/>
    <row r="377" s="1055" customFormat="1" x14ac:dyDescent="0.2"/>
    <row r="378" s="1055" customFormat="1" x14ac:dyDescent="0.2"/>
    <row r="379" s="1055" customFormat="1" x14ac:dyDescent="0.2"/>
    <row r="380" s="1055" customFormat="1" x14ac:dyDescent="0.2"/>
    <row r="381" s="1055" customFormat="1" x14ac:dyDescent="0.2"/>
    <row r="382" s="1055" customFormat="1" x14ac:dyDescent="0.2"/>
    <row r="383" s="1055" customFormat="1" x14ac:dyDescent="0.2"/>
    <row r="384" s="1055" customFormat="1" x14ac:dyDescent="0.2"/>
    <row r="385" s="1055" customFormat="1" x14ac:dyDescent="0.2"/>
  </sheetData>
  <sheetProtection algorithmName="SHA-512" hashValue="lsQ0KyvK3CL05+0uv3ARDyfGrQwggFbIzXk+WXQmL56mqj8BLl8yH6X3PZoAKch2pII+xj7c3XX6pZoeve6Erg==" saltValue="o8ymwh2rg/cMGH4zZdX/HA==" spinCount="100000" sheet="1" objects="1" scenarios="1"/>
  <mergeCells count="13">
    <mergeCell ref="S34:U38"/>
    <mergeCell ref="S24:U26"/>
    <mergeCell ref="S1:U2"/>
    <mergeCell ref="S3:U5"/>
    <mergeCell ref="S6:U9"/>
    <mergeCell ref="S10:U12"/>
    <mergeCell ref="T32:T33"/>
    <mergeCell ref="U32:U33"/>
    <mergeCell ref="S27:U30"/>
    <mergeCell ref="S31:U31"/>
    <mergeCell ref="S32:S33"/>
    <mergeCell ref="S13:U20"/>
    <mergeCell ref="S21:U22"/>
  </mergeCells>
  <phoneticPr fontId="40" type="noConversion"/>
  <conditionalFormatting sqref="S6:U12 S13">
    <cfRule type="cellIs" dxfId="406" priority="6" operator="greaterThan">
      <formula>0</formula>
    </cfRule>
  </conditionalFormatting>
  <conditionalFormatting sqref="S24:U26">
    <cfRule type="cellIs" dxfId="405" priority="5" operator="greaterThan">
      <formula>0</formula>
    </cfRule>
  </conditionalFormatting>
  <conditionalFormatting sqref="S27:U30">
    <cfRule type="cellIs" dxfId="404" priority="4" operator="greaterThan">
      <formula>0</formula>
    </cfRule>
  </conditionalFormatting>
  <conditionalFormatting sqref="S32:T33">
    <cfRule type="cellIs" dxfId="403" priority="3" operator="greaterThan">
      <formula>0</formula>
    </cfRule>
  </conditionalFormatting>
  <conditionalFormatting sqref="U32:U33">
    <cfRule type="cellIs" dxfId="402" priority="2" operator="greaterThan">
      <formula>0</formula>
    </cfRule>
  </conditionalFormatting>
  <conditionalFormatting sqref="S3:U5">
    <cfRule type="cellIs" dxfId="401" priority="1" operator="greaterThan">
      <formula>0</formula>
    </cfRule>
  </conditionalFormatting>
  <hyperlinks>
    <hyperlink ref="S31" r:id="rId1" display="ian.macsirs@ntlworld.com" xr:uid="{00000000-0004-0000-1200-000000000000}"/>
    <hyperlink ref="S31:U31" r:id="rId2" display="briansmithbsc@gmail.com" xr:uid="{00000000-0004-0000-1200-000001000000}"/>
    <hyperlink ref="S32:S33" location="'Gala Setup'!H4" tooltip="Go to the Gala Setup" display="Gala  Set-up" xr:uid="{00000000-0004-0000-1200-000002000000}"/>
    <hyperlink ref="T32:T33" location="Recording!C32" tooltip="Go to the Gala Recording sheet" display="Gala Recording" xr:uid="{00000000-0004-0000-1200-000003000000}"/>
    <hyperlink ref="U32:U33" location="HDR!H3" tooltip="Rankings HDR file" display=" HDR file" xr:uid="{00000000-0004-0000-1200-000004000000}"/>
  </hyperlinks>
  <pageMargins left="0.75" right="0.75" top="1" bottom="1" header="0.5" footer="0.5"/>
  <pageSetup paperSize="9" orientation="portrait" horizontalDpi="4294967293" r:id="rId3"/>
  <headerFooter alignWithMargins="0"/>
  <colBreaks count="2" manualBreakCount="2">
    <brk id="18" max="1048575" man="1"/>
    <brk id="21"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6">
    <tabColor indexed="34"/>
  </sheetPr>
  <dimension ref="A1:BW659"/>
  <sheetViews>
    <sheetView showGridLines="0" showRowColHeaders="0" zoomScale="60" zoomScaleNormal="60" workbookViewId="0">
      <pane xSplit="5" ySplit="11" topLeftCell="F124" activePane="bottomRight" state="frozen"/>
      <selection activeCell="B2" sqref="B2:E2"/>
      <selection pane="topRight" activeCell="B2" sqref="B2:E2"/>
      <selection pane="bottomLeft" activeCell="B2" sqref="B2:E2"/>
      <selection pane="bottomRight" activeCell="B146" sqref="B146:E151"/>
    </sheetView>
  </sheetViews>
  <sheetFormatPr defaultColWidth="9.140625" defaultRowHeight="21" x14ac:dyDescent="0.2"/>
  <cols>
    <col min="1" max="1" width="8.28515625" style="3" hidden="1" customWidth="1"/>
    <col min="2" max="2" width="5.85546875" style="104" customWidth="1"/>
    <col min="3" max="3" width="9.28515625" style="152" customWidth="1"/>
    <col min="4" max="4" width="9.5703125" style="126" customWidth="1"/>
    <col min="5" max="5" width="36.7109375" style="104" customWidth="1"/>
    <col min="6" max="6" width="17.7109375" style="126" customWidth="1"/>
    <col min="7" max="7" width="6.7109375" style="104" customWidth="1"/>
    <col min="8" max="8" width="5.7109375" style="104" customWidth="1"/>
    <col min="9" max="9" width="17.7109375" style="126" customWidth="1"/>
    <col min="10" max="11" width="5.7109375" style="104" customWidth="1"/>
    <col min="12" max="12" width="17.7109375" style="126" customWidth="1"/>
    <col min="13" max="13" width="5.7109375" style="104" customWidth="1"/>
    <col min="14" max="14" width="6.5703125" style="104" customWidth="1"/>
    <col min="15" max="15" width="17.7109375" style="126" customWidth="1"/>
    <col min="16" max="17" width="5.7109375" style="104" customWidth="1"/>
    <col min="18" max="18" width="17.7109375" style="126" customWidth="1"/>
    <col min="19" max="19" width="5.7109375" style="104" customWidth="1"/>
    <col min="20" max="20" width="6.42578125" style="104" customWidth="1"/>
    <col min="21" max="21" width="17.7109375" style="126" customWidth="1"/>
    <col min="22" max="22" width="5.7109375" style="104" customWidth="1"/>
    <col min="23" max="23" width="5" style="104" customWidth="1"/>
    <col min="24" max="24" width="0.140625" style="104" customWidth="1"/>
    <col min="25" max="26" width="5.7109375" style="104" hidden="1" customWidth="1"/>
    <col min="27" max="27" width="10.7109375" style="104" hidden="1" customWidth="1"/>
    <col min="28" max="28" width="5.7109375" style="104" hidden="1" customWidth="1"/>
    <col min="29" max="29" width="5.140625" style="104" hidden="1" customWidth="1"/>
    <col min="30" max="30" width="10.85546875" style="104" hidden="1" customWidth="1"/>
    <col min="31" max="32" width="5.7109375" style="104" hidden="1" customWidth="1"/>
    <col min="33" max="33" width="10.85546875" style="104" hidden="1" customWidth="1"/>
    <col min="34" max="35" width="5.7109375" style="104" hidden="1" customWidth="1"/>
    <col min="36" max="54" width="5.140625" style="3" hidden="1" customWidth="1"/>
    <col min="55" max="55" width="20.28515625" style="3" hidden="1" customWidth="1"/>
    <col min="56" max="58" width="5.140625" style="3" hidden="1" customWidth="1"/>
    <col min="59" max="59" width="4.42578125" style="3" hidden="1" customWidth="1"/>
    <col min="60" max="60" width="5.140625" style="3" hidden="1" customWidth="1"/>
    <col min="61" max="64" width="8.28515625" style="3" hidden="1" customWidth="1"/>
    <col min="65" max="65" width="7.85546875" style="3" hidden="1" customWidth="1"/>
    <col min="66" max="71" width="8.28515625" style="3" hidden="1" customWidth="1"/>
    <col min="72" max="72" width="8.140625" style="3" hidden="1" customWidth="1"/>
    <col min="73" max="74" width="8.28515625" style="3" hidden="1" customWidth="1"/>
    <col min="75" max="75" width="100.7109375" style="235" customWidth="1"/>
    <col min="76" max="127" width="9.42578125" customWidth="1"/>
  </cols>
  <sheetData>
    <row r="1" spans="2:75" ht="78" customHeight="1" thickBot="1" x14ac:dyDescent="0.25">
      <c r="B1" s="2029"/>
      <c r="C1" s="2029"/>
      <c r="D1" s="2029"/>
      <c r="E1" s="2030"/>
      <c r="F1" s="545" t="s">
        <v>2778</v>
      </c>
      <c r="G1" s="2031"/>
      <c r="H1" s="2031"/>
      <c r="I1" s="422" t="s">
        <v>2783</v>
      </c>
      <c r="J1" s="2032"/>
      <c r="K1" s="2032"/>
      <c r="L1" s="421" t="s">
        <v>2780</v>
      </c>
      <c r="M1" s="2033"/>
      <c r="N1" s="2033"/>
      <c r="O1" s="421" t="s">
        <v>2784</v>
      </c>
      <c r="P1" s="2031"/>
      <c r="Q1" s="2031"/>
      <c r="R1" s="421" t="s">
        <v>2786</v>
      </c>
      <c r="S1" s="2034"/>
      <c r="T1" s="2034"/>
      <c r="U1" s="421" t="s">
        <v>2785</v>
      </c>
      <c r="V1" s="2034"/>
      <c r="W1" s="2034"/>
      <c r="X1" s="189"/>
      <c r="Y1" s="189"/>
      <c r="Z1" s="189"/>
      <c r="AA1" s="189"/>
      <c r="AB1" s="189"/>
      <c r="AC1" s="189"/>
      <c r="AD1" s="189"/>
      <c r="AE1" s="189"/>
      <c r="AF1" s="189"/>
      <c r="AG1" s="189"/>
      <c r="AH1" s="189"/>
      <c r="AI1" s="189"/>
      <c r="AJ1" s="7"/>
      <c r="AP1" s="3" t="str">
        <f>F6</f>
        <v>Norwich Swans</v>
      </c>
      <c r="AQ1" s="3" t="str">
        <f>I6</f>
        <v>Northampton B</v>
      </c>
      <c r="AR1" s="3" t="str">
        <f>L6</f>
        <v>City of Peterborough A</v>
      </c>
      <c r="AS1" s="3" t="str">
        <f>O6</f>
        <v xml:space="preserve">City of Milton Keynes </v>
      </c>
      <c r="AT1" s="3" t="str">
        <f>R6</f>
        <v>Nottingham Leander</v>
      </c>
      <c r="AU1" s="3" t="str">
        <f>U6</f>
        <v>Moderians</v>
      </c>
      <c r="AV1" s="3">
        <f>X6</f>
        <v>0</v>
      </c>
      <c r="AW1" s="3">
        <f>AA6</f>
        <v>0</v>
      </c>
      <c r="AX1" s="3">
        <f>AD6</f>
        <v>0</v>
      </c>
      <c r="AY1" s="3">
        <f>AG6</f>
        <v>0</v>
      </c>
      <c r="BW1" s="238"/>
    </row>
    <row r="2" spans="2:75" ht="43.9" customHeight="1" thickBot="1" x14ac:dyDescent="0.25">
      <c r="B2" s="2023" t="str">
        <f>'Gala Setup'!S4</f>
        <v>NASL.2018</v>
      </c>
      <c r="C2" s="2024"/>
      <c r="D2" s="2024"/>
      <c r="E2" s="2025"/>
      <c r="F2" s="1845" t="str">
        <f>'Gala Setup'!H2</f>
        <v>National Arena Swimming League</v>
      </c>
      <c r="G2" s="1846"/>
      <c r="H2" s="1846"/>
      <c r="I2" s="1846"/>
      <c r="J2" s="1846"/>
      <c r="K2" s="1846"/>
      <c r="L2" s="1846"/>
      <c r="M2" s="1846"/>
      <c r="N2" s="1846"/>
      <c r="O2" s="1847"/>
      <c r="P2" s="1847"/>
      <c r="Q2" s="1847"/>
      <c r="R2" s="1847"/>
      <c r="S2" s="1847"/>
      <c r="T2" s="1847"/>
      <c r="U2" s="1847"/>
      <c r="V2" s="1847"/>
      <c r="W2" s="1848"/>
      <c r="X2" s="287"/>
      <c r="Y2" s="135"/>
      <c r="Z2" s="135"/>
      <c r="AA2" s="135"/>
      <c r="AB2" s="135"/>
      <c r="AC2" s="135"/>
      <c r="AD2" s="135"/>
      <c r="AE2" s="135"/>
      <c r="AF2" s="135"/>
      <c r="AG2" s="135"/>
      <c r="AH2" s="135"/>
      <c r="AI2" s="136"/>
      <c r="AL2" s="3" t="b">
        <f>IF(B4&gt;4,1)</f>
        <v>0</v>
      </c>
      <c r="BW2" s="238"/>
    </row>
    <row r="3" spans="2:75" ht="30" customHeight="1" x14ac:dyDescent="0.2">
      <c r="B3" s="64"/>
      <c r="C3" s="64"/>
      <c r="D3" s="64"/>
      <c r="E3" s="64"/>
      <c r="F3" s="599" t="s">
        <v>131</v>
      </c>
      <c r="G3" s="1851" t="str">
        <f>'Gala Setup'!H4</f>
        <v>East Midlands</v>
      </c>
      <c r="H3" s="1851"/>
      <c r="I3" s="1861"/>
      <c r="J3" s="1849" t="s">
        <v>108</v>
      </c>
      <c r="K3" s="1850"/>
      <c r="L3" s="1851" t="str">
        <f>'Gala Setup'!J4</f>
        <v>Premier</v>
      </c>
      <c r="M3" s="1851"/>
      <c r="N3" s="1851"/>
      <c r="O3" s="601" t="s">
        <v>136</v>
      </c>
      <c r="P3" s="1840">
        <f>'Gala Setup'!H5</f>
        <v>1</v>
      </c>
      <c r="Q3" s="1841"/>
      <c r="R3" s="1842"/>
      <c r="S3" s="1918" t="s">
        <v>137</v>
      </c>
      <c r="T3" s="1919"/>
      <c r="U3" s="1979">
        <f>'Gala Setup'!J5</f>
        <v>1</v>
      </c>
      <c r="V3" s="1979"/>
      <c r="W3" s="1979"/>
      <c r="X3" s="137"/>
      <c r="Y3" s="1973"/>
      <c r="Z3" s="1973"/>
      <c r="AA3" s="1973"/>
      <c r="AB3" s="1973"/>
      <c r="AC3" s="1961"/>
      <c r="AD3" s="1961"/>
      <c r="AE3" s="1961"/>
      <c r="AF3" s="1961"/>
      <c r="AG3" s="1961"/>
      <c r="AH3" s="1961"/>
      <c r="AI3" s="1961"/>
      <c r="BW3" s="238"/>
    </row>
    <row r="4" spans="2:75" ht="30" customHeight="1" thickBot="1" x14ac:dyDescent="0.25">
      <c r="B4" s="2035">
        <f>COUNT(AP1:AY1)</f>
        <v>4</v>
      </c>
      <c r="C4" s="2036"/>
      <c r="D4" s="2036"/>
      <c r="E4" s="2036"/>
      <c r="F4" s="598" t="s">
        <v>18</v>
      </c>
      <c r="G4" s="1836" t="str">
        <f>'Gala Setup'!H6</f>
        <v>Peterborough</v>
      </c>
      <c r="H4" s="1836"/>
      <c r="I4" s="1836"/>
      <c r="J4" s="1836"/>
      <c r="K4" s="1836"/>
      <c r="L4" s="1836"/>
      <c r="M4" s="1836"/>
      <c r="N4" s="1836"/>
      <c r="O4" s="600" t="s">
        <v>145</v>
      </c>
      <c r="P4" s="1837">
        <f>'Gala Setup'!H7</f>
        <v>43386</v>
      </c>
      <c r="Q4" s="1837"/>
      <c r="R4" s="1837"/>
      <c r="S4" s="1838" t="s">
        <v>2846</v>
      </c>
      <c r="T4" s="1838"/>
      <c r="U4" s="1839">
        <f>'Gala Setup'!J7</f>
        <v>0</v>
      </c>
      <c r="V4" s="1839"/>
      <c r="W4" s="1839"/>
      <c r="X4" s="138"/>
      <c r="Y4" s="1964"/>
      <c r="Z4" s="1964"/>
      <c r="AA4" s="1964"/>
      <c r="AB4" s="1964"/>
      <c r="AC4" s="1965"/>
      <c r="AD4" s="1965"/>
      <c r="AE4" s="1965"/>
      <c r="AF4" s="1965"/>
      <c r="AG4" s="1965"/>
      <c r="AH4" s="1965"/>
      <c r="AI4" s="1965"/>
      <c r="BW4" s="238"/>
    </row>
    <row r="5" spans="2:75" ht="30" customHeight="1" x14ac:dyDescent="0.2">
      <c r="B5" s="2035"/>
      <c r="C5" s="2036"/>
      <c r="D5" s="2036"/>
      <c r="E5" s="2036"/>
      <c r="F5" s="260" t="s">
        <v>12</v>
      </c>
      <c r="G5" s="1935">
        <f>'Gala Setup'!N4</f>
        <v>1</v>
      </c>
      <c r="H5" s="1936"/>
      <c r="I5" s="259" t="s">
        <v>12</v>
      </c>
      <c r="J5" s="1937">
        <f>'Gala Setup'!N5</f>
        <v>2</v>
      </c>
      <c r="K5" s="1938"/>
      <c r="L5" s="259" t="s">
        <v>12</v>
      </c>
      <c r="M5" s="1937">
        <f>'Gala Setup'!N6</f>
        <v>3</v>
      </c>
      <c r="N5" s="1938"/>
      <c r="O5" s="259" t="s">
        <v>12</v>
      </c>
      <c r="P5" s="1937">
        <f>'Gala Setup'!N7</f>
        <v>4</v>
      </c>
      <c r="Q5" s="1938"/>
      <c r="R5" s="259" t="s">
        <v>12</v>
      </c>
      <c r="S5" s="1937">
        <f>'Gala Setup'!N8</f>
        <v>5</v>
      </c>
      <c r="T5" s="1938"/>
      <c r="U5" s="259" t="s">
        <v>12</v>
      </c>
      <c r="V5" s="1937">
        <f>'Gala Setup'!N9</f>
        <v>6</v>
      </c>
      <c r="W5" s="1938"/>
      <c r="X5" s="140"/>
      <c r="Y5" s="1962"/>
      <c r="Z5" s="1963"/>
      <c r="AA5" s="140"/>
      <c r="AB5" s="1962"/>
      <c r="AC5" s="1963"/>
      <c r="AD5" s="140"/>
      <c r="AE5" s="1962"/>
      <c r="AF5" s="1963"/>
      <c r="AG5" s="140"/>
      <c r="AH5" s="1962"/>
      <c r="AI5" s="1963"/>
      <c r="AJ5" s="1972" t="s">
        <v>0</v>
      </c>
      <c r="BW5" s="238"/>
    </row>
    <row r="6" spans="2:75" ht="30" customHeight="1" thickBot="1" x14ac:dyDescent="0.25">
      <c r="B6" s="2037"/>
      <c r="C6" s="2038"/>
      <c r="D6" s="2038"/>
      <c r="E6" s="2038"/>
      <c r="F6" s="1843" t="str">
        <f>'Gala Setup'!P4</f>
        <v>Norwich Swans</v>
      </c>
      <c r="G6" s="1843"/>
      <c r="H6" s="1844"/>
      <c r="I6" s="1843" t="str">
        <f>'Gala Setup'!P5</f>
        <v>Northampton B</v>
      </c>
      <c r="J6" s="1843"/>
      <c r="K6" s="1844"/>
      <c r="L6" s="1843" t="str">
        <f>'Gala Setup'!P6</f>
        <v>City of Peterborough A</v>
      </c>
      <c r="M6" s="1843"/>
      <c r="N6" s="1844"/>
      <c r="O6" s="1843" t="str">
        <f>'Gala Setup'!P7</f>
        <v xml:space="preserve">City of Milton Keynes </v>
      </c>
      <c r="P6" s="1843"/>
      <c r="Q6" s="1844"/>
      <c r="R6" s="1843" t="str">
        <f>'Gala Setup'!P8</f>
        <v>Nottingham Leander</v>
      </c>
      <c r="S6" s="1843"/>
      <c r="T6" s="1844"/>
      <c r="U6" s="1843" t="str">
        <f>'Gala Setup'!P9</f>
        <v>Moderians</v>
      </c>
      <c r="V6" s="1843"/>
      <c r="W6" s="1844"/>
      <c r="X6" s="1974"/>
      <c r="Y6" s="1975"/>
      <c r="Z6" s="1976"/>
      <c r="AA6" s="1974"/>
      <c r="AB6" s="1975"/>
      <c r="AC6" s="1976"/>
      <c r="AD6" s="1977"/>
      <c r="AE6" s="1966"/>
      <c r="AF6" s="1966"/>
      <c r="AG6" s="1966"/>
      <c r="AH6" s="1966"/>
      <c r="AI6" s="1966"/>
      <c r="AJ6" s="1972"/>
      <c r="BW6" s="238"/>
    </row>
    <row r="7" spans="2:75" ht="30" customHeight="1" thickBot="1" x14ac:dyDescent="0.25">
      <c r="B7" s="1954" t="s">
        <v>26</v>
      </c>
      <c r="C7" s="1954"/>
      <c r="D7" s="1955"/>
      <c r="E7" s="5" t="s">
        <v>25</v>
      </c>
      <c r="F7" s="1927" t="s">
        <v>10</v>
      </c>
      <c r="G7" s="1929">
        <f>IF(G9="","",IF(G9&lt;1,"",SUM((G9&lt;J9),(G9&lt;M9),(G9&lt;P9),(G9&lt;S9),(G9&lt;V9),(G9&lt;Y9),(G9&lt;AB9),(G9&lt;AE9),(G9&lt;AH9))+1))</f>
        <v>5</v>
      </c>
      <c r="H7" s="1930"/>
      <c r="I7" s="1927" t="s">
        <v>10</v>
      </c>
      <c r="J7" s="1929">
        <f>IF(J9="","",IF(J9&lt;1,"",SUM((J9&lt;M9),(J9&lt;P9),(J9&lt;S9),(J9&lt;V9),(J9&lt;Y9),(J9&lt;AB9),(J9&lt;G9),(J9&lt;AE9),(J9&lt;AH9))+1))</f>
        <v>6</v>
      </c>
      <c r="K7" s="1930"/>
      <c r="L7" s="1927" t="s">
        <v>10</v>
      </c>
      <c r="M7" s="1929">
        <f>IF(M9="","",IF(M9&lt;1,"",SUM((M9&lt;P9),(M9&lt;S9),(M9&lt;V9),(M9&lt;Y9),(M9&lt;AB9),(M9&lt;G9),(M9&lt;J9),(M9&lt;AE9),(M9&lt;AH9))+1))</f>
        <v>2</v>
      </c>
      <c r="N7" s="1930"/>
      <c r="O7" s="1927" t="s">
        <v>10</v>
      </c>
      <c r="P7" s="1929">
        <f>IF(P9="","",IF(P9&lt;1,"",SUM((P9&lt;S9),(P9&lt;V9),(P9&lt;Y9),(P9&lt;AB9),(P9&lt;G9),(P9&lt;J9),(P9&lt;M9),(P9&lt;AE9),(P9&lt;AH9))+1))</f>
        <v>1</v>
      </c>
      <c r="Q7" s="1930"/>
      <c r="R7" s="1927" t="s">
        <v>10</v>
      </c>
      <c r="S7" s="1929">
        <f>IF(S9="","",IF(S9&lt;1,"",SUM((S9&lt;V9),(S9&lt;Y9),(S9&lt;AB9),(S9&lt;G9),(S9&lt;J9),(S9&lt;M9),(S9&lt;P9),(S9&lt;AE9),(S9&lt;AH9))+1))</f>
        <v>4</v>
      </c>
      <c r="T7" s="1930"/>
      <c r="U7" s="1927" t="s">
        <v>10</v>
      </c>
      <c r="V7" s="1929">
        <f>IF(V9="","",IF(V9&lt;1,"",SUM((V9&lt;Y9),(V9&lt;AB9),(V9&lt;G9),(V9&lt;J9),(V9&lt;M9),(V9&lt;P9),(V9&lt;S9),(V9&lt;AE9),(V9&lt;AH9))+1))</f>
        <v>3</v>
      </c>
      <c r="W7" s="1930"/>
      <c r="X7" s="1927"/>
      <c r="Y7" s="1929"/>
      <c r="Z7" s="1930"/>
      <c r="AA7" s="1927"/>
      <c r="AB7" s="1929"/>
      <c r="AC7" s="1930"/>
      <c r="AD7" s="1927"/>
      <c r="AE7" s="1929"/>
      <c r="AF7" s="1930"/>
      <c r="AG7" s="1927"/>
      <c r="AH7" s="1929"/>
      <c r="AI7" s="1930"/>
      <c r="AJ7" s="1972"/>
      <c r="BW7" s="238"/>
    </row>
    <row r="8" spans="2:75" ht="30" customHeight="1" thickBot="1" x14ac:dyDescent="0.25">
      <c r="B8" s="1909" t="s">
        <v>88</v>
      </c>
      <c r="C8" s="1910"/>
      <c r="D8" s="1911"/>
      <c r="E8" s="108" t="s">
        <v>24</v>
      </c>
      <c r="F8" s="1928"/>
      <c r="G8" s="1931"/>
      <c r="H8" s="1932"/>
      <c r="I8" s="1928"/>
      <c r="J8" s="1931"/>
      <c r="K8" s="1932"/>
      <c r="L8" s="1928"/>
      <c r="M8" s="1931"/>
      <c r="N8" s="1932"/>
      <c r="O8" s="1928"/>
      <c r="P8" s="1931"/>
      <c r="Q8" s="1932"/>
      <c r="R8" s="1928"/>
      <c r="S8" s="1931"/>
      <c r="T8" s="1932"/>
      <c r="U8" s="1928"/>
      <c r="V8" s="1931"/>
      <c r="W8" s="1932"/>
      <c r="X8" s="1928"/>
      <c r="Y8" s="1931"/>
      <c r="Z8" s="1932"/>
      <c r="AA8" s="1928"/>
      <c r="AB8" s="1931"/>
      <c r="AC8" s="1932"/>
      <c r="AD8" s="1928"/>
      <c r="AE8" s="1931"/>
      <c r="AF8" s="1932"/>
      <c r="AG8" s="1928"/>
      <c r="AH8" s="1931"/>
      <c r="AI8" s="1932"/>
      <c r="AJ8" s="1972"/>
      <c r="BW8" s="238"/>
    </row>
    <row r="9" spans="2:75" ht="30" customHeight="1" x14ac:dyDescent="0.2">
      <c r="B9" s="1912"/>
      <c r="C9" s="1913"/>
      <c r="D9" s="1914"/>
      <c r="E9" s="1959">
        <f>SUM(G9,J9,M9,P9,S9,V9)</f>
        <v>1048</v>
      </c>
      <c r="F9" s="1943" t="s">
        <v>11</v>
      </c>
      <c r="G9" s="1939">
        <f>SUM(H12:H144)</f>
        <v>143</v>
      </c>
      <c r="H9" s="1940"/>
      <c r="I9" s="1943" t="s">
        <v>11</v>
      </c>
      <c r="J9" s="1939">
        <f>SUM(K12:K144)</f>
        <v>122</v>
      </c>
      <c r="K9" s="1940"/>
      <c r="L9" s="1943" t="s">
        <v>11</v>
      </c>
      <c r="M9" s="1939">
        <f>SUM(N12:N144)</f>
        <v>214</v>
      </c>
      <c r="N9" s="1940"/>
      <c r="O9" s="1943" t="s">
        <v>11</v>
      </c>
      <c r="P9" s="1939">
        <f>SUM(Q12:Q144)</f>
        <v>248</v>
      </c>
      <c r="Q9" s="1940"/>
      <c r="R9" s="1943" t="s">
        <v>11</v>
      </c>
      <c r="S9" s="1939">
        <f>SUM(T12:T144)</f>
        <v>160</v>
      </c>
      <c r="T9" s="1940"/>
      <c r="U9" s="1943" t="s">
        <v>11</v>
      </c>
      <c r="V9" s="1939">
        <f>SUM(W12:W144)</f>
        <v>161</v>
      </c>
      <c r="W9" s="1940"/>
      <c r="X9" s="1943"/>
      <c r="Y9" s="1939"/>
      <c r="Z9" s="1940"/>
      <c r="AA9" s="1943"/>
      <c r="AB9" s="1939"/>
      <c r="AC9" s="1940"/>
      <c r="AD9" s="1943"/>
      <c r="AE9" s="1939"/>
      <c r="AF9" s="1940"/>
      <c r="AG9" s="1943"/>
      <c r="AH9" s="1939"/>
      <c r="AI9" s="1940"/>
      <c r="AJ9" s="1972"/>
      <c r="BW9" s="238"/>
    </row>
    <row r="10" spans="2:75" ht="30" customHeight="1" thickBot="1" x14ac:dyDescent="0.25">
      <c r="B10" s="1915"/>
      <c r="C10" s="1916"/>
      <c r="D10" s="1917"/>
      <c r="E10" s="1960"/>
      <c r="F10" s="1944"/>
      <c r="G10" s="1941"/>
      <c r="H10" s="1942"/>
      <c r="I10" s="1944"/>
      <c r="J10" s="1941"/>
      <c r="K10" s="1942"/>
      <c r="L10" s="1944"/>
      <c r="M10" s="1941"/>
      <c r="N10" s="1942"/>
      <c r="O10" s="1944"/>
      <c r="P10" s="1941"/>
      <c r="Q10" s="1942"/>
      <c r="R10" s="1944"/>
      <c r="S10" s="1941"/>
      <c r="T10" s="1942"/>
      <c r="U10" s="1944"/>
      <c r="V10" s="1941"/>
      <c r="W10" s="1942"/>
      <c r="X10" s="1944"/>
      <c r="Y10" s="1941"/>
      <c r="Z10" s="1942"/>
      <c r="AA10" s="1944"/>
      <c r="AB10" s="1941"/>
      <c r="AC10" s="1942"/>
      <c r="AD10" s="1944"/>
      <c r="AE10" s="1941"/>
      <c r="AF10" s="1942"/>
      <c r="AG10" s="1944"/>
      <c r="AH10" s="1941"/>
      <c r="AI10" s="1942"/>
      <c r="AJ10" s="1972"/>
      <c r="BW10" s="238"/>
    </row>
    <row r="11" spans="2:75" ht="24" customHeight="1" thickBot="1" x14ac:dyDescent="0.25">
      <c r="B11" s="1969" t="s">
        <v>8</v>
      </c>
      <c r="C11" s="1970"/>
      <c r="D11" s="1970"/>
      <c r="E11" s="1971"/>
      <c r="F11" s="109" t="s">
        <v>9</v>
      </c>
      <c r="G11" s="110" t="s">
        <v>10</v>
      </c>
      <c r="H11" s="110" t="s">
        <v>11</v>
      </c>
      <c r="I11" s="111" t="s">
        <v>9</v>
      </c>
      <c r="J11" s="110" t="s">
        <v>10</v>
      </c>
      <c r="K11" s="110" t="s">
        <v>11</v>
      </c>
      <c r="L11" s="111" t="s">
        <v>9</v>
      </c>
      <c r="M11" s="110" t="s">
        <v>10</v>
      </c>
      <c r="N11" s="110" t="s">
        <v>11</v>
      </c>
      <c r="O11" s="111" t="s">
        <v>9</v>
      </c>
      <c r="P11" s="110" t="s">
        <v>10</v>
      </c>
      <c r="Q11" s="112" t="s">
        <v>11</v>
      </c>
      <c r="R11" s="111" t="s">
        <v>9</v>
      </c>
      <c r="S11" s="110" t="s">
        <v>10</v>
      </c>
      <c r="T11" s="110" t="s">
        <v>11</v>
      </c>
      <c r="U11" s="111" t="s">
        <v>9</v>
      </c>
      <c r="V11" s="110" t="s">
        <v>10</v>
      </c>
      <c r="W11" s="110" t="s">
        <v>11</v>
      </c>
      <c r="X11" s="141"/>
      <c r="Y11" s="110"/>
      <c r="Z11" s="110"/>
      <c r="AA11" s="141"/>
      <c r="AB11" s="112"/>
      <c r="AC11" s="112"/>
      <c r="AD11" s="141"/>
      <c r="AE11" s="112"/>
      <c r="AF11" s="112"/>
      <c r="AG11" s="141"/>
      <c r="AH11" s="112"/>
      <c r="AI11" s="110"/>
      <c r="AJ11" s="1972"/>
      <c r="BW11" s="238"/>
    </row>
    <row r="12" spans="2:75" ht="30" customHeight="1" x14ac:dyDescent="0.2">
      <c r="B12" s="1953">
        <v>1</v>
      </c>
      <c r="C12" s="1925" t="s">
        <v>13</v>
      </c>
      <c r="D12" s="1933" t="s">
        <v>7</v>
      </c>
      <c r="E12" s="113" t="str">
        <f>'Gala Setup'!J9</f>
        <v>200M</v>
      </c>
      <c r="F12" s="714">
        <f>'print 10 lane'!I12</f>
        <v>1.7052083333333331E-3</v>
      </c>
      <c r="G12" s="715">
        <f>IF(F12=0,0,IF(G$5=0,0,IF(F12&lt;1,SUM((F12&gt;I12),(F12&gt;L12),(F12&gt;O12),(F12&gt;R12),(F12&gt;U12),(F12&gt;X12),(F12&gt;AA12),(F12&gt;AD12),(F12&gt;AG12),(F12&gt;BB12)))-$AJ12))</f>
        <v>3</v>
      </c>
      <c r="H12" s="715">
        <f>IF(F12=0,0,IF(G$5=0,0,IF(G12=0,0,((11-G12)))-$B$4))</f>
        <v>4</v>
      </c>
      <c r="I12" s="714">
        <f>'print 10 lane'!L12</f>
        <v>1.7511574074074072E-3</v>
      </c>
      <c r="J12" s="715">
        <f>IF(I12=0,0,IF(I$6=0,0,IF(I12&lt;1,SUM((I12&gt;L12),(I12&gt;O12),(I12&gt;R12),(I12&gt;U12),(I12&gt;X12),(I12&gt;AA12),(I12&gt;F12),(I12&gt;AD12),(I12&gt;AG12),(I12&gt;BB12)))-$AJ12))</f>
        <v>5</v>
      </c>
      <c r="K12" s="715">
        <f>IF(I12=0,0,IF(I$6=0,0,IF(J12=0,0,((11-J12)))-$B$4))</f>
        <v>2</v>
      </c>
      <c r="L12" s="714">
        <f>'print 10 lane'!O12</f>
        <v>1.6288194444444442E-3</v>
      </c>
      <c r="M12" s="715">
        <f>IF(L12=0,0,IF(L$6=0,0,IF(L12&lt;1,SUM((L12&gt;I12),(L12&gt;F12),(L12&gt;O12),(L12&gt;R12),(L12&gt;U12),(L12&gt;X12),(L12&gt;AA12),(L12&gt;AD12),(L12&gt;AG12),(L12&gt;BB12)))-$AJ12))</f>
        <v>1</v>
      </c>
      <c r="N12" s="715">
        <f>IF(L12=0,0,IF(L$6=0,0,IF(M12=0,0,((11-M12)))-$B$4))</f>
        <v>6</v>
      </c>
      <c r="O12" s="714">
        <f>'print 10 lane'!R12</f>
        <v>1.6855324074074073E-3</v>
      </c>
      <c r="P12" s="715">
        <f>IF(O12=0,0,IF(O$6=0,0,IF(O12&lt;1,SUM((O12&gt;I12),(O12&gt;L12),(O12&gt;F12),(O12&gt;R12),(O12&gt;U12),(O12&gt;X12),(O12&gt;AA12),(O12&gt;AD12),(O12&gt;AG12),(O12&gt;BB12)))-$AJ12))</f>
        <v>2</v>
      </c>
      <c r="Q12" s="715">
        <f>IF(O12=0,0,IF(O$6=0,0,IF(P12=0,0,((11-P12)))-$B$4))</f>
        <v>5</v>
      </c>
      <c r="R12" s="714">
        <f>'print 10 lane'!U12</f>
        <v>1.7784722222222221E-3</v>
      </c>
      <c r="S12" s="715">
        <f>IF(R12=0,0,IF(R$6=0,0,IF(R12&lt;1,SUM((R12&gt;I12),(R12&gt;L12),(R12&gt;O12),(R12&gt;F12),(R12&gt;U12),(R12&gt;X12),(R12&gt;AA12),(R12&gt;AD12),(R12&gt;AG12),(R12&gt;BB12)))-$AJ12))</f>
        <v>6</v>
      </c>
      <c r="T12" s="715">
        <f>IF(R12=0,0,IF(R$6=0,0,IF(S12=0,0,((11-S12)))-$B$4))</f>
        <v>1</v>
      </c>
      <c r="U12" s="714">
        <f>'print 10 lane'!X12</f>
        <v>1.7298611111111111E-3</v>
      </c>
      <c r="V12" s="715">
        <f>IF(U12=0,0,IF(U$6=0,0,IF(U12&lt;1,SUM((U12&gt;I12),(U12&gt;L12),(U12&gt;O12),(U12&gt;R12),(U12&gt;F12),(U12&gt;X12),(U12&gt;AA12),(U12&gt;AD12),(U12&gt;AG12),(U12&gt;BB12)))-$AJ12))</f>
        <v>4</v>
      </c>
      <c r="W12" s="715">
        <f>IF(U12=0,0,IF(U$6=0,0,IF(V12=0,0,((11-V12)))-$B$4))</f>
        <v>3</v>
      </c>
      <c r="X12" s="142"/>
      <c r="Y12" s="12"/>
      <c r="Z12" s="12"/>
      <c r="AA12" s="142"/>
      <c r="AB12" s="12"/>
      <c r="AC12" s="12"/>
      <c r="AD12" s="142"/>
      <c r="AE12" s="12"/>
      <c r="AF12" s="12"/>
      <c r="AG12" s="142"/>
      <c r="AH12" s="12"/>
      <c r="AI12" s="13"/>
      <c r="AJ12" s="11">
        <f>COUNTBLANK(F588:O588)</f>
        <v>4</v>
      </c>
    </row>
    <row r="13" spans="2:75" ht="30" customHeight="1" x14ac:dyDescent="0.2">
      <c r="B13" s="1953"/>
      <c r="C13" s="1882"/>
      <c r="D13" s="1883"/>
      <c r="E13" s="114" t="s">
        <v>14</v>
      </c>
      <c r="F13" s="1886" t="str">
        <f>'print 10 lane'!I13</f>
        <v xml:space="preserve">India  </v>
      </c>
      <c r="G13" s="1887"/>
      <c r="H13" s="1888"/>
      <c r="I13" s="1886" t="str">
        <f>'print 10 lane'!L13</f>
        <v xml:space="preserve">Katie </v>
      </c>
      <c r="J13" s="1887"/>
      <c r="K13" s="1888"/>
      <c r="L13" s="1886" t="str">
        <f>'print 10 lane'!O13</f>
        <v xml:space="preserve">Amelia </v>
      </c>
      <c r="M13" s="1887"/>
      <c r="N13" s="1888"/>
      <c r="O13" s="1886" t="str">
        <f>'print 10 lane'!R13</f>
        <v xml:space="preserve">Aiyana </v>
      </c>
      <c r="P13" s="1887"/>
      <c r="Q13" s="1888"/>
      <c r="R13" s="1886" t="str">
        <f>'print 10 lane'!U13</f>
        <v xml:space="preserve">Lauren </v>
      </c>
      <c r="S13" s="1887"/>
      <c r="T13" s="1888"/>
      <c r="U13" s="1886" t="str">
        <f>'print 10 lane'!X13</f>
        <v xml:space="preserve">Orla </v>
      </c>
      <c r="V13" s="1887"/>
      <c r="W13" s="1888"/>
      <c r="X13" s="1967"/>
      <c r="Y13" s="1887"/>
      <c r="Z13" s="1888"/>
      <c r="AA13" s="1967"/>
      <c r="AB13" s="1887"/>
      <c r="AC13" s="1888"/>
      <c r="AD13" s="1967"/>
      <c r="AE13" s="1887"/>
      <c r="AF13" s="1888"/>
      <c r="AG13" s="1967"/>
      <c r="AH13" s="1887"/>
      <c r="AI13" s="1968"/>
      <c r="AJ13" s="11"/>
    </row>
    <row r="14" spans="2:75" ht="30" customHeight="1" thickBot="1" x14ac:dyDescent="0.25">
      <c r="B14" s="1953"/>
      <c r="C14" s="1900"/>
      <c r="D14" s="1901"/>
      <c r="E14" s="134" t="s">
        <v>219</v>
      </c>
      <c r="F14" s="1875">
        <f>'print 10 lane'!I14</f>
        <v>0</v>
      </c>
      <c r="G14" s="1875"/>
      <c r="H14" s="1876"/>
      <c r="I14" s="1875">
        <f>'print 10 lane'!L14</f>
        <v>0</v>
      </c>
      <c r="J14" s="1875"/>
      <c r="K14" s="1876"/>
      <c r="L14" s="1875">
        <f>'print 10 lane'!O14</f>
        <v>0</v>
      </c>
      <c r="M14" s="1875"/>
      <c r="N14" s="1876"/>
      <c r="O14" s="1875">
        <f>'print 10 lane'!R14</f>
        <v>0</v>
      </c>
      <c r="P14" s="1875"/>
      <c r="Q14" s="1876"/>
      <c r="R14" s="1875">
        <f>'print 10 lane'!U14</f>
        <v>0</v>
      </c>
      <c r="S14" s="1875"/>
      <c r="T14" s="1876"/>
      <c r="U14" s="1875">
        <f>'print 10 lane'!X14</f>
        <v>0</v>
      </c>
      <c r="V14" s="1875"/>
      <c r="W14" s="1876"/>
      <c r="X14" s="1956"/>
      <c r="Y14" s="1957"/>
      <c r="Z14" s="1958"/>
      <c r="AA14" s="1956"/>
      <c r="AB14" s="1957"/>
      <c r="AC14" s="1958"/>
      <c r="AD14" s="1956"/>
      <c r="AE14" s="1957"/>
      <c r="AF14" s="1958"/>
      <c r="AG14" s="1956"/>
      <c r="AH14" s="1957"/>
      <c r="AI14" s="1978"/>
      <c r="AJ14" s="11"/>
    </row>
    <row r="15" spans="2:75" ht="30" customHeight="1" x14ac:dyDescent="0.2">
      <c r="B15" s="1922">
        <v>2</v>
      </c>
      <c r="C15" s="1925" t="s">
        <v>15</v>
      </c>
      <c r="D15" s="1933" t="s">
        <v>7</v>
      </c>
      <c r="E15" s="113" t="str">
        <f>'Gala Setup'!J9</f>
        <v>200M</v>
      </c>
      <c r="F15" s="714">
        <f>'print 10 lane'!I15</f>
        <v>1.6416666666666665E-3</v>
      </c>
      <c r="G15" s="715">
        <f>IF(F15=0,0,IF(G$5=0,0,IF(F15&lt;1,SUM((F15&gt;I15),(F15&gt;L15),(F15&gt;O15),(F15&gt;R15),(F15&gt;U15),(F15&gt;X15),(F15&gt;AA15),(F15&gt;AD15),(F15&gt;AG15),(F15&gt;BB15)))-$AJ15))</f>
        <v>5</v>
      </c>
      <c r="H15" s="715">
        <f>IF(F15=0,0,IF(G$5=0,0,IF(G15=0,0,((11-G15)))-$B$4))</f>
        <v>2</v>
      </c>
      <c r="I15" s="714">
        <f>'print 10 lane'!L15</f>
        <v>1.5365740740740741E-3</v>
      </c>
      <c r="J15" s="715">
        <f>IF(I15=0,0,IF(I$6=0,0,IF(I15&lt;1,SUM((I15&gt;L15),(I15&gt;O15),(I15&gt;R15),(I15&gt;U15),(I15&gt;X15),(I15&gt;AA15),(I15&gt;F15),(I15&gt;AD15),(I15&gt;AG15),(I15&gt;BB15)))-$AJ15))</f>
        <v>3</v>
      </c>
      <c r="K15" s="715">
        <f>IF(I15=0,0,IF(I$6=0,0,IF(J15=0,0,((11-J15)))-$B$4))</f>
        <v>4</v>
      </c>
      <c r="L15" s="714">
        <f>'print 10 lane'!O15</f>
        <v>1.4896990740740741E-3</v>
      </c>
      <c r="M15" s="715">
        <f>IF(L15=0,0,IF(L$6=0,0,IF(L15&lt;1,SUM((L15&gt;I15),(L15&gt;F15),(L15&gt;O15),(L15&gt;R15),(L15&gt;U15),(L15&gt;X15),(L15&gt;AA15),(L15&gt;AD15),(L15&gt;AG15),(L15&gt;BB15)))-$AJ15))</f>
        <v>1</v>
      </c>
      <c r="N15" s="715">
        <f>IF(L15=0,0,IF(L$6=0,0,IF(M15=0,0,((11-M15)))-$B$4))</f>
        <v>6</v>
      </c>
      <c r="O15" s="714">
        <f>'print 10 lane'!R15</f>
        <v>1.4947916666666666E-3</v>
      </c>
      <c r="P15" s="715">
        <f>IF(O15=0,0,IF(O$6=0,0,IF(O15&lt;1,SUM((O15&gt;I15),(O15&gt;L15),(O15&gt;F15),(O15&gt;R15),(O15&gt;U15),(O15&gt;X15),(O15&gt;AA15),(O15&gt;AD15),(O15&gt;AG15),(O15&gt;BB15)))-$AJ15))</f>
        <v>2</v>
      </c>
      <c r="Q15" s="715">
        <f>IF(O15=0,0,IF(O$6=0,0,IF(P15=0,0,((11-P15)))-$B$4))</f>
        <v>5</v>
      </c>
      <c r="R15" s="714">
        <f>'print 10 lane'!U15</f>
        <v>1.6696759259259258E-3</v>
      </c>
      <c r="S15" s="715">
        <f>IF(R15=0,0,IF(R$6=0,0,IF(R15&lt;1,SUM((R15&gt;I15),(R15&gt;L15),(R15&gt;O15),(R15&gt;F15),(R15&gt;U15),(R15&gt;X15),(R15&gt;AA15),(R15&gt;AD15),(R15&gt;AG15),(R15&gt;BB15)))-$AJ15))</f>
        <v>6</v>
      </c>
      <c r="T15" s="715">
        <f>IF(R15=0,0,IF(R$6=0,0,IF(S15=0,0,((11-S15)))-$B$4))</f>
        <v>1</v>
      </c>
      <c r="U15" s="714">
        <f>'print 10 lane'!X15</f>
        <v>1.5810185185185187E-3</v>
      </c>
      <c r="V15" s="715">
        <f>IF(U15=0,0,IF(U$6=0,0,IF(U15&lt;1,SUM((U15&gt;I15),(U15&gt;L15),(U15&gt;O15),(U15&gt;R15),(U15&gt;F15),(U15&gt;X15),(U15&gt;AA15),(U15&gt;AD15),(U15&gt;AG15),(U15&gt;BB15)))-$AJ15))</f>
        <v>4</v>
      </c>
      <c r="W15" s="715">
        <f>IF(U15=0,0,IF(U$6=0,0,IF(V15=0,0,((11-V15)))-$B$4))</f>
        <v>3</v>
      </c>
      <c r="X15" s="142"/>
      <c r="Y15" s="12"/>
      <c r="Z15" s="12"/>
      <c r="AA15" s="142"/>
      <c r="AB15" s="12"/>
      <c r="AC15" s="12"/>
      <c r="AD15" s="142"/>
      <c r="AE15" s="12"/>
      <c r="AF15" s="12"/>
      <c r="AG15" s="142"/>
      <c r="AH15" s="12"/>
      <c r="AI15" s="13"/>
      <c r="AJ15" s="11">
        <f>COUNTBLANK(F589:O589)</f>
        <v>4</v>
      </c>
    </row>
    <row r="16" spans="2:75" ht="30" customHeight="1" x14ac:dyDescent="0.2">
      <c r="B16" s="1923"/>
      <c r="C16" s="1882"/>
      <c r="D16" s="1883"/>
      <c r="E16" s="114" t="s">
        <v>14</v>
      </c>
      <c r="F16" s="1886" t="str">
        <f>'print 10 lane'!I16</f>
        <v xml:space="preserve">Tom </v>
      </c>
      <c r="G16" s="1887"/>
      <c r="H16" s="1888"/>
      <c r="I16" s="1886" t="str">
        <f>'print 10 lane'!L16</f>
        <v xml:space="preserve">Samuel </v>
      </c>
      <c r="J16" s="1887"/>
      <c r="K16" s="1888"/>
      <c r="L16" s="1886" t="str">
        <f>'print 10 lane'!O16</f>
        <v xml:space="preserve">Jamie </v>
      </c>
      <c r="M16" s="1887"/>
      <c r="N16" s="1888"/>
      <c r="O16" s="1886" t="str">
        <f>'print 10 lane'!R16</f>
        <v xml:space="preserve">Miles </v>
      </c>
      <c r="P16" s="1887"/>
      <c r="Q16" s="1888"/>
      <c r="R16" s="1886" t="str">
        <f>'print 10 lane'!U16</f>
        <v xml:space="preserve">Kris </v>
      </c>
      <c r="S16" s="1887"/>
      <c r="T16" s="1888"/>
      <c r="U16" s="1886" t="str">
        <f>'print 10 lane'!X16</f>
        <v xml:space="preserve">Jack </v>
      </c>
      <c r="V16" s="1887"/>
      <c r="W16" s="1888"/>
      <c r="X16" s="1948"/>
      <c r="Y16" s="1949"/>
      <c r="Z16" s="1950"/>
      <c r="AA16" s="1948"/>
      <c r="AB16" s="1949"/>
      <c r="AC16" s="1950"/>
      <c r="AD16" s="1948"/>
      <c r="AE16" s="1949"/>
      <c r="AF16" s="1950"/>
      <c r="AG16" s="1948"/>
      <c r="AH16" s="1949"/>
      <c r="AI16" s="1950"/>
      <c r="AJ16" s="11"/>
    </row>
    <row r="17" spans="2:36" ht="30" customHeight="1" thickBot="1" x14ac:dyDescent="0.25">
      <c r="B17" s="1924"/>
      <c r="C17" s="1926"/>
      <c r="D17" s="1934"/>
      <c r="E17" s="143" t="s">
        <v>219</v>
      </c>
      <c r="F17" s="1875">
        <f>'print 10 lane'!I17</f>
        <v>0</v>
      </c>
      <c r="G17" s="1875"/>
      <c r="H17" s="1876"/>
      <c r="I17" s="1875">
        <f>'print 10 lane'!L17</f>
        <v>0</v>
      </c>
      <c r="J17" s="1875"/>
      <c r="K17" s="1876"/>
      <c r="L17" s="1875">
        <f>'print 10 lane'!O17</f>
        <v>0</v>
      </c>
      <c r="M17" s="1875"/>
      <c r="N17" s="1876"/>
      <c r="O17" s="1875">
        <f>'print 10 lane'!R17</f>
        <v>0</v>
      </c>
      <c r="P17" s="1875"/>
      <c r="Q17" s="1876"/>
      <c r="R17" s="1875">
        <f>'print 10 lane'!U17</f>
        <v>0</v>
      </c>
      <c r="S17" s="1875"/>
      <c r="T17" s="1876"/>
      <c r="U17" s="1875">
        <f>'print 10 lane'!X17</f>
        <v>0</v>
      </c>
      <c r="V17" s="1875"/>
      <c r="W17" s="1876"/>
      <c r="X17" s="1951"/>
      <c r="Y17" s="1875"/>
      <c r="Z17" s="1876"/>
      <c r="AA17" s="1951"/>
      <c r="AB17" s="1875"/>
      <c r="AC17" s="1876"/>
      <c r="AD17" s="1951"/>
      <c r="AE17" s="1875"/>
      <c r="AF17" s="1876"/>
      <c r="AG17" s="1951"/>
      <c r="AH17" s="1875"/>
      <c r="AI17" s="1952"/>
      <c r="AJ17" s="11"/>
    </row>
    <row r="18" spans="2:36" ht="30" customHeight="1" x14ac:dyDescent="0.2">
      <c r="B18" s="1920">
        <v>3</v>
      </c>
      <c r="C18" s="1945" t="s">
        <v>5</v>
      </c>
      <c r="D18" s="1946" t="s">
        <v>106</v>
      </c>
      <c r="E18" s="115" t="s">
        <v>96</v>
      </c>
      <c r="F18" s="714">
        <f>'print 10 lane'!I18</f>
        <v>1.6034722222222223E-3</v>
      </c>
      <c r="G18" s="715">
        <f>IF(F18=0,0,IF(G$5=0,0,IF(F18&lt;1,SUM((F18&gt;I18),(F18&gt;L18),(F18&gt;O18),(F18&gt;R18),(F18&gt;U18),(F18&gt;X18),(F18&gt;AA18),(F18&gt;AD18),(F18&gt;AG18),(F18&gt;BB18)))-$AJ18))</f>
        <v>3</v>
      </c>
      <c r="H18" s="715">
        <f>IF(F18=0,0,IF(G$5=0,0,IF(G18=0,0,((11-G18)))-$B$4))</f>
        <v>4</v>
      </c>
      <c r="I18" s="714">
        <f>'print 10 lane'!L18</f>
        <v>1.6574074074074076E-3</v>
      </c>
      <c r="J18" s="715">
        <f>IF(I18=0,0,IF(I$6=0,0,IF(I18&lt;1,SUM((I18&gt;L18),(I18&gt;O18),(I18&gt;R18),(I18&gt;U18),(I18&gt;X18),(I18&gt;AA18),(I18&gt;F18),(I18&gt;AD18),(I18&gt;AG18),(I18&gt;BB18)))-$AJ18))</f>
        <v>5</v>
      </c>
      <c r="K18" s="715">
        <f>IF(I18=0,0,IF(I$6=0,0,IF(J18=0,0,((11-J18)))-$B$4))</f>
        <v>2</v>
      </c>
      <c r="L18" s="714">
        <f>'print 10 lane'!O18</f>
        <v>1.4795138888888889E-3</v>
      </c>
      <c r="M18" s="715">
        <f>IF(L18=0,0,IF(L$6=0,0,IF(L18&lt;1,SUM((L18&gt;I18),(L18&gt;F18),(L18&gt;O18),(L18&gt;R18),(L18&gt;U18),(L18&gt;X18),(L18&gt;AA18),(L18&gt;AD18),(L18&gt;AG18),(L18&gt;BB18)))-$AJ18))</f>
        <v>1</v>
      </c>
      <c r="N18" s="715">
        <f>IF(L18=0,0,IF(L$6=0,0,IF(M18=0,0,((11-M18)))-$B$4))</f>
        <v>6</v>
      </c>
      <c r="O18" s="714">
        <f>'print 10 lane'!R18</f>
        <v>1.5165509259259257E-3</v>
      </c>
      <c r="P18" s="715">
        <f>IF(O18=0,0,IF(O$6=0,0,IF(O18&lt;1,SUM((O18&gt;I18),(O18&gt;L18),(O18&gt;F18),(O18&gt;R18),(O18&gt;U18),(O18&gt;X18),(O18&gt;AA18),(O18&gt;AD18),(O18&gt;AG18),(O18&gt;BB18)))-$AJ18))</f>
        <v>2</v>
      </c>
      <c r="Q18" s="715">
        <f>IF(O18=0,0,IF(O$6=0,0,IF(P18=0,0,((11-P18)))-$B$4))</f>
        <v>5</v>
      </c>
      <c r="R18" s="714">
        <f>'print 10 lane'!U18</f>
        <v>1.6144675925925927E-3</v>
      </c>
      <c r="S18" s="715">
        <f>IF(R18=0,0,IF(R$6=0,0,IF(R18&lt;1,SUM((R18&gt;I18),(R18&gt;L18),(R18&gt;O18),(R18&gt;F18),(R18&gt;U18),(R18&gt;X18),(R18&gt;AA18),(R18&gt;AD18),(R18&gt;AG18),(R18&gt;BB18)))-$AJ18))</f>
        <v>4</v>
      </c>
      <c r="T18" s="715">
        <f>IF(R18=0,0,IF(R$6=0,0,IF(S18=0,0,((11-S18)))-$B$4))</f>
        <v>3</v>
      </c>
      <c r="U18" s="714">
        <f>'print 10 lane'!X18</f>
        <v>1.6775462962962961E-3</v>
      </c>
      <c r="V18" s="715">
        <f>IF(U18=0,0,IF(U$6=0,0,IF(U18&lt;1,SUM((U18&gt;I18),(U18&gt;L18),(U18&gt;O18),(U18&gt;R18),(U18&gt;F18),(U18&gt;X18),(U18&gt;AA18),(U18&gt;AD18),(U18&gt;AG18),(U18&gt;BB18)))-$AJ18))</f>
        <v>6</v>
      </c>
      <c r="W18" s="715">
        <f>IF(U18=0,0,IF(U$6=0,0,IF(V18=0,0,((11-V18)))-$B$4))</f>
        <v>1</v>
      </c>
      <c r="X18" s="142"/>
      <c r="Y18" s="12"/>
      <c r="Z18" s="12"/>
      <c r="AA18" s="142"/>
      <c r="AB18" s="12"/>
      <c r="AC18" s="12"/>
      <c r="AD18" s="142"/>
      <c r="AE18" s="12"/>
      <c r="AF18" s="12"/>
      <c r="AG18" s="142"/>
      <c r="AH18" s="12"/>
      <c r="AI18" s="13"/>
      <c r="AJ18" s="11">
        <f>COUNTBLANK(F590:O590)</f>
        <v>4</v>
      </c>
    </row>
    <row r="19" spans="2:36" ht="30" customHeight="1" thickBot="1" x14ac:dyDescent="0.25">
      <c r="B19" s="1921"/>
      <c r="C19" s="1945"/>
      <c r="D19" s="1947"/>
      <c r="E19" s="116" t="s">
        <v>219</v>
      </c>
      <c r="F19" s="1875">
        <f>'print 10 lane'!I19</f>
        <v>0</v>
      </c>
      <c r="G19" s="1875"/>
      <c r="H19" s="1876"/>
      <c r="I19" s="1875">
        <f>'print 10 lane'!L19</f>
        <v>0</v>
      </c>
      <c r="J19" s="1875"/>
      <c r="K19" s="1876"/>
      <c r="L19" s="1875">
        <f>'print 10 lane'!O19</f>
        <v>0</v>
      </c>
      <c r="M19" s="1875"/>
      <c r="N19" s="1876"/>
      <c r="O19" s="1875">
        <f>'print 10 lane'!R19</f>
        <v>0</v>
      </c>
      <c r="P19" s="1875"/>
      <c r="Q19" s="1876"/>
      <c r="R19" s="1875">
        <f>'print 10 lane'!U19</f>
        <v>0</v>
      </c>
      <c r="S19" s="1875"/>
      <c r="T19" s="1876"/>
      <c r="U19" s="1875">
        <f>'print 10 lane'!X19</f>
        <v>0</v>
      </c>
      <c r="V19" s="1875"/>
      <c r="W19" s="1876"/>
      <c r="X19" s="1855"/>
      <c r="Y19" s="1856"/>
      <c r="Z19" s="1857"/>
      <c r="AA19" s="1855"/>
      <c r="AB19" s="1856"/>
      <c r="AC19" s="1857"/>
      <c r="AD19" s="1855"/>
      <c r="AE19" s="1856"/>
      <c r="AF19" s="1857"/>
      <c r="AG19" s="1855"/>
      <c r="AH19" s="1856"/>
      <c r="AI19" s="1884"/>
      <c r="AJ19" s="11"/>
    </row>
    <row r="20" spans="2:36" ht="30" customHeight="1" x14ac:dyDescent="0.2">
      <c r="B20" s="1877">
        <v>4</v>
      </c>
      <c r="C20" s="1906" t="s">
        <v>6</v>
      </c>
      <c r="D20" s="1899" t="s">
        <v>106</v>
      </c>
      <c r="E20" s="117" t="s">
        <v>96</v>
      </c>
      <c r="F20" s="714">
        <f>'print 10 lane'!I20</f>
        <v>1.6439814814814815E-3</v>
      </c>
      <c r="G20" s="715">
        <f>IF(F20=0,0,IF(G$5=0,0,IF(F20&lt;1,SUM((F20&gt;I20),(F20&gt;L20),(F20&gt;O20),(F20&gt;R20),(F20&gt;U20),(F20&gt;X20),(F20&gt;AA20),(F20&gt;AD20),(F20&gt;AG20),(F20&gt;BB20)))-$AJ20))</f>
        <v>3</v>
      </c>
      <c r="H20" s="715">
        <f>IF(F20=0,0,IF(G$5=0,0,IF(G20=0,0,((11-G20)))-$B$4))</f>
        <v>4</v>
      </c>
      <c r="I20" s="714">
        <f>'print 10 lane'!L20</f>
        <v>1.5756944444444447E-3</v>
      </c>
      <c r="J20" s="715">
        <f t="shared" ref="J20" si="0">IF(I20=0,0,IF(I$6=0,0,IF(I20&lt;1,SUM((I20&gt;L20),(I20&gt;O20),(I20&gt;R20),(I20&gt;U20),(I20&gt;X20),(I20&gt;AA20),(I20&gt;F20),(I20&gt;AD20),(I20&gt;AG20),(I20&gt;BB20)))-$AJ20))</f>
        <v>1</v>
      </c>
      <c r="K20" s="715">
        <f t="shared" ref="K20" si="1">IF(I20=0,0,IF(I$6=0,0,IF(J20=0,0,((11-J20)))-$B$4))</f>
        <v>6</v>
      </c>
      <c r="L20" s="714">
        <f>'print 10 lane'!O20</f>
        <v>1.6752314814814815E-3</v>
      </c>
      <c r="M20" s="715">
        <f t="shared" ref="M20" si="2">IF(L20=0,0,IF(L$6=0,0,IF(L20&lt;1,SUM((L20&gt;I20),(L20&gt;F20),(L20&gt;O20),(L20&gt;R20),(L20&gt;U20),(L20&gt;X20),(L20&gt;AA20),(L20&gt;AD20),(L20&gt;AG20),(L20&gt;BB20)))-$AJ20))</f>
        <v>5</v>
      </c>
      <c r="N20" s="715">
        <f t="shared" ref="N20" si="3">IF(L20=0,0,IF(L$6=0,0,IF(M20=0,0,((11-M20)))-$B$4))</f>
        <v>2</v>
      </c>
      <c r="O20" s="714">
        <f>'print 10 lane'!R20</f>
        <v>1.6888888888888889E-3</v>
      </c>
      <c r="P20" s="715">
        <f t="shared" ref="P20" si="4">IF(O20=0,0,IF(O$6=0,0,IF(O20&lt;1,SUM((O20&gt;I20),(O20&gt;L20),(O20&gt;F20),(O20&gt;R20),(O20&gt;U20),(O20&gt;X20),(O20&gt;AA20),(O20&gt;AD20),(O20&gt;AG20),(O20&gt;BB20)))-$AJ20))</f>
        <v>6</v>
      </c>
      <c r="Q20" s="715">
        <f t="shared" ref="Q20" si="5">IF(O20=0,0,IF(O$6=0,0,IF(P20=0,0,((11-P20)))-$B$4))</f>
        <v>1</v>
      </c>
      <c r="R20" s="714">
        <f>'print 10 lane'!U20</f>
        <v>1.5918981481481485E-3</v>
      </c>
      <c r="S20" s="715">
        <f t="shared" ref="S20" si="6">IF(R20=0,0,IF(R$6=0,0,IF(R20&lt;1,SUM((R20&gt;I20),(R20&gt;L20),(R20&gt;O20),(R20&gt;F20),(R20&gt;U20),(R20&gt;X20),(R20&gt;AA20),(R20&gt;AD20),(R20&gt;AG20),(R20&gt;BB20)))-$AJ20))</f>
        <v>2</v>
      </c>
      <c r="T20" s="715">
        <f t="shared" ref="T20" si="7">IF(R20=0,0,IF(R$6=0,0,IF(S20=0,0,((11-S20)))-$B$4))</f>
        <v>5</v>
      </c>
      <c r="U20" s="714">
        <f>'print 10 lane'!X20</f>
        <v>1.6548611111111111E-3</v>
      </c>
      <c r="V20" s="715">
        <f t="shared" ref="V20" si="8">IF(U20=0,0,IF(U$6=0,0,IF(U20&lt;1,SUM((U20&gt;I20),(U20&gt;L20),(U20&gt;O20),(U20&gt;R20),(U20&gt;F20),(U20&gt;X20),(U20&gt;AA20),(U20&gt;AD20),(U20&gt;AG20),(U20&gt;BB20)))-$AJ20))</f>
        <v>4</v>
      </c>
      <c r="W20" s="715">
        <f t="shared" ref="W20" si="9">IF(U20=0,0,IF(U$6=0,0,IF(V20=0,0,((11-V20)))-$B$4))</f>
        <v>3</v>
      </c>
      <c r="X20" s="144"/>
      <c r="Y20" s="4"/>
      <c r="Z20" s="4"/>
      <c r="AA20" s="144"/>
      <c r="AB20" s="4"/>
      <c r="AC20" s="4"/>
      <c r="AD20" s="144"/>
      <c r="AE20" s="4"/>
      <c r="AF20" s="4"/>
      <c r="AG20" s="144"/>
      <c r="AH20" s="4"/>
      <c r="AI20" s="14"/>
      <c r="AJ20" s="11">
        <f>COUNTBLANK(F591:O591)</f>
        <v>4</v>
      </c>
    </row>
    <row r="21" spans="2:36" ht="30" customHeight="1" thickBot="1" x14ac:dyDescent="0.25">
      <c r="B21" s="1879"/>
      <c r="C21" s="1906"/>
      <c r="D21" s="1883"/>
      <c r="E21" s="116" t="s">
        <v>219</v>
      </c>
      <c r="F21" s="1875">
        <f>'print 10 lane'!I21</f>
        <v>0</v>
      </c>
      <c r="G21" s="1875"/>
      <c r="H21" s="1876"/>
      <c r="I21" s="1875">
        <f>'print 10 lane'!L21</f>
        <v>0</v>
      </c>
      <c r="J21" s="1875"/>
      <c r="K21" s="1876"/>
      <c r="L21" s="1875">
        <f>'print 10 lane'!O21</f>
        <v>0</v>
      </c>
      <c r="M21" s="1875"/>
      <c r="N21" s="1876"/>
      <c r="O21" s="1875">
        <f>'print 10 lane'!R21</f>
        <v>0</v>
      </c>
      <c r="P21" s="1875"/>
      <c r="Q21" s="1876"/>
      <c r="R21" s="1875">
        <f>'print 10 lane'!U21</f>
        <v>0</v>
      </c>
      <c r="S21" s="1875"/>
      <c r="T21" s="1876"/>
      <c r="U21" s="1875">
        <f>'print 10 lane'!X21</f>
        <v>0</v>
      </c>
      <c r="V21" s="1875"/>
      <c r="W21" s="1876"/>
      <c r="X21" s="1855"/>
      <c r="Y21" s="1856"/>
      <c r="Z21" s="1857"/>
      <c r="AA21" s="1855"/>
      <c r="AB21" s="1856"/>
      <c r="AC21" s="1857"/>
      <c r="AD21" s="1855"/>
      <c r="AE21" s="1856"/>
      <c r="AF21" s="1857"/>
      <c r="AG21" s="1855"/>
      <c r="AH21" s="1856"/>
      <c r="AI21" s="1884"/>
      <c r="AJ21" s="11"/>
    </row>
    <row r="22" spans="2:36" ht="30" customHeight="1" x14ac:dyDescent="0.2">
      <c r="B22" s="1877">
        <v>5</v>
      </c>
      <c r="C22" s="1906" t="s">
        <v>5</v>
      </c>
      <c r="D22" s="1907" t="s">
        <v>16</v>
      </c>
      <c r="E22" s="117" t="s">
        <v>97</v>
      </c>
      <c r="F22" s="714">
        <f>'print 10 lane'!I22</f>
        <v>1.5885416666666667E-3</v>
      </c>
      <c r="G22" s="715">
        <f>IF(F22=0,0,IF(G$5=0,0,IF(F22&lt;1,SUM((F22&gt;I22),(F22&gt;L22),(F22&gt;O22),(F22&gt;R22),(F22&gt;U22),(F22&gt;X22),(F22&gt;AA22),(F22&gt;AD22),(F22&gt;AG22),(F22&gt;BB22)))-$AJ22))</f>
        <v>6</v>
      </c>
      <c r="H22" s="715">
        <f>IF(F22=0,0,IF(G$5=0,0,IF(G22=0,0,((11-G22)))-$B$4))</f>
        <v>1</v>
      </c>
      <c r="I22" s="714">
        <f>'print 10 lane'!L22</f>
        <v>1.5784722222222224E-3</v>
      </c>
      <c r="J22" s="715">
        <f t="shared" ref="J22" si="10">IF(I22=0,0,IF(I$6=0,0,IF(I22&lt;1,SUM((I22&gt;L22),(I22&gt;O22),(I22&gt;R22),(I22&gt;U22),(I22&gt;X22),(I22&gt;AA22),(I22&gt;F22),(I22&gt;AD22),(I22&gt;AG22),(I22&gt;BB22)))-$AJ22))</f>
        <v>5</v>
      </c>
      <c r="K22" s="715">
        <f t="shared" ref="K22" si="11">IF(I22=0,0,IF(I$6=0,0,IF(J22=0,0,((11-J22)))-$B$4))</f>
        <v>2</v>
      </c>
      <c r="L22" s="714">
        <f>'print 10 lane'!O22</f>
        <v>1.5609953703703704E-3</v>
      </c>
      <c r="M22" s="715">
        <f t="shared" ref="M22" si="12">IF(L22=0,0,IF(L$6=0,0,IF(L22&lt;1,SUM((L22&gt;I22),(L22&gt;F22),(L22&gt;O22),(L22&gt;R22),(L22&gt;U22),(L22&gt;X22),(L22&gt;AA22),(L22&gt;AD22),(L22&gt;AG22),(L22&gt;BB22)))-$AJ22))</f>
        <v>4</v>
      </c>
      <c r="N22" s="715">
        <f t="shared" ref="N22" si="13">IF(L22=0,0,IF(L$6=0,0,IF(M22=0,0,((11-M22)))-$B$4))</f>
        <v>3</v>
      </c>
      <c r="O22" s="714">
        <f>'print 10 lane'!R22</f>
        <v>1.4849537037037036E-3</v>
      </c>
      <c r="P22" s="715">
        <f t="shared" ref="P22" si="14">IF(O22=0,0,IF(O$6=0,0,IF(O22&lt;1,SUM((O22&gt;I22),(O22&gt;L22),(O22&gt;F22),(O22&gt;R22),(O22&gt;U22),(O22&gt;X22),(O22&gt;AA22),(O22&gt;AD22),(O22&gt;AG22),(O22&gt;BB22)))-$AJ22))</f>
        <v>1</v>
      </c>
      <c r="Q22" s="715">
        <f t="shared" ref="Q22" si="15">IF(O22=0,0,IF(O$6=0,0,IF(P22=0,0,((11-P22)))-$B$4))</f>
        <v>6</v>
      </c>
      <c r="R22" s="714">
        <f>'print 10 lane'!U22</f>
        <v>1.5256944444444443E-3</v>
      </c>
      <c r="S22" s="715">
        <f t="shared" ref="S22" si="16">IF(R22=0,0,IF(R$6=0,0,IF(R22&lt;1,SUM((R22&gt;I22),(R22&gt;L22),(R22&gt;O22),(R22&gt;F22),(R22&gt;U22),(R22&gt;X22),(R22&gt;AA22),(R22&gt;AD22),(R22&gt;AG22),(R22&gt;BB22)))-$AJ22))</f>
        <v>2</v>
      </c>
      <c r="T22" s="715">
        <f t="shared" ref="T22" si="17">IF(R22=0,0,IF(R$6=0,0,IF(S22=0,0,((11-S22)))-$B$4))</f>
        <v>5</v>
      </c>
      <c r="U22" s="714">
        <f>'print 10 lane'!X22</f>
        <v>1.545486111111111E-3</v>
      </c>
      <c r="V22" s="715">
        <f t="shared" ref="V22" si="18">IF(U22=0,0,IF(U$6=0,0,IF(U22&lt;1,SUM((U22&gt;I22),(U22&gt;L22),(U22&gt;O22),(U22&gt;R22),(U22&gt;F22),(U22&gt;X22),(U22&gt;AA22),(U22&gt;AD22),(U22&gt;AG22),(U22&gt;BB22)))-$AJ22))</f>
        <v>3</v>
      </c>
      <c r="W22" s="715">
        <f t="shared" ref="W22" si="19">IF(U22=0,0,IF(U$6=0,0,IF(V22=0,0,((11-V22)))-$B$4))</f>
        <v>4</v>
      </c>
      <c r="X22" s="144"/>
      <c r="Y22" s="4"/>
      <c r="Z22" s="4"/>
      <c r="AA22" s="144"/>
      <c r="AB22" s="4"/>
      <c r="AC22" s="4"/>
      <c r="AD22" s="144"/>
      <c r="AE22" s="4"/>
      <c r="AF22" s="4"/>
      <c r="AG22" s="144"/>
      <c r="AH22" s="4"/>
      <c r="AI22" s="14"/>
      <c r="AJ22" s="11">
        <f>COUNTBLANK(F592:O592)</f>
        <v>4</v>
      </c>
    </row>
    <row r="23" spans="2:36" ht="30" customHeight="1" thickBot="1" x14ac:dyDescent="0.25">
      <c r="B23" s="1879"/>
      <c r="C23" s="1906"/>
      <c r="D23" s="1907"/>
      <c r="E23" s="116" t="s">
        <v>219</v>
      </c>
      <c r="F23" s="1875">
        <f>'print 10 lane'!I23</f>
        <v>0</v>
      </c>
      <c r="G23" s="1875"/>
      <c r="H23" s="1876"/>
      <c r="I23" s="1875">
        <f>'print 10 lane'!L23</f>
        <v>0</v>
      </c>
      <c r="J23" s="1875"/>
      <c r="K23" s="1876"/>
      <c r="L23" s="1875">
        <f>'print 10 lane'!O23</f>
        <v>0</v>
      </c>
      <c r="M23" s="1875"/>
      <c r="N23" s="1876"/>
      <c r="O23" s="1875">
        <f>'print 10 lane'!R23</f>
        <v>0</v>
      </c>
      <c r="P23" s="1875"/>
      <c r="Q23" s="1876"/>
      <c r="R23" s="1875">
        <f>'print 10 lane'!U23</f>
        <v>0</v>
      </c>
      <c r="S23" s="1875"/>
      <c r="T23" s="1876"/>
      <c r="U23" s="1875">
        <f>'print 10 lane'!X23</f>
        <v>0</v>
      </c>
      <c r="V23" s="1875"/>
      <c r="W23" s="1876"/>
      <c r="X23" s="1855"/>
      <c r="Y23" s="1856"/>
      <c r="Z23" s="1857"/>
      <c r="AA23" s="1855"/>
      <c r="AB23" s="1856"/>
      <c r="AC23" s="1857"/>
      <c r="AD23" s="1855"/>
      <c r="AE23" s="1856"/>
      <c r="AF23" s="1857"/>
      <c r="AG23" s="1855"/>
      <c r="AH23" s="1856"/>
      <c r="AI23" s="1884"/>
      <c r="AJ23" s="11"/>
    </row>
    <row r="24" spans="2:36" ht="30" customHeight="1" x14ac:dyDescent="0.2">
      <c r="B24" s="1877">
        <v>6</v>
      </c>
      <c r="C24" s="1906" t="s">
        <v>6</v>
      </c>
      <c r="D24" s="1907" t="s">
        <v>16</v>
      </c>
      <c r="E24" s="117" t="s">
        <v>97</v>
      </c>
      <c r="F24" s="714">
        <f>'print 10 lane'!I24</f>
        <v>1.5113425925925928E-3</v>
      </c>
      <c r="G24" s="715">
        <f>IF(F24=0,0,IF(G$5=0,0,IF(F24&lt;1,SUM((F24&gt;I24),(F24&gt;L24),(F24&gt;O24),(F24&gt;R24),(F24&gt;U24),(F24&gt;X24),(F24&gt;AA24),(F24&gt;AD24),(F24&gt;AG24),(F24&gt;BB24)))-$AJ24))</f>
        <v>4</v>
      </c>
      <c r="H24" s="715">
        <f>IF(F24=0,0,IF(G$5=0,0,IF(G24=0,0,((11-G24)))-$B$4))</f>
        <v>3</v>
      </c>
      <c r="I24" s="714">
        <f>'print 10 lane'!L24</f>
        <v>1.6269675925925924E-3</v>
      </c>
      <c r="J24" s="715">
        <f t="shared" ref="J24" si="20">IF(I24=0,0,IF(I$6=0,0,IF(I24&lt;1,SUM((I24&gt;L24),(I24&gt;O24),(I24&gt;R24),(I24&gt;U24),(I24&gt;X24),(I24&gt;AA24),(I24&gt;F24),(I24&gt;AD24),(I24&gt;AG24),(I24&gt;BB24)))-$AJ24))</f>
        <v>6</v>
      </c>
      <c r="K24" s="715">
        <f t="shared" ref="K24" si="21">IF(I24=0,0,IF(I$6=0,0,IF(J24=0,0,((11-J24)))-$B$4))</f>
        <v>1</v>
      </c>
      <c r="L24" s="714">
        <f>'print 10 lane'!O24</f>
        <v>1.5857638888888889E-3</v>
      </c>
      <c r="M24" s="715">
        <f t="shared" ref="M24" si="22">IF(L24=0,0,IF(L$6=0,0,IF(L24&lt;1,SUM((L24&gt;I24),(L24&gt;F24),(L24&gt;O24),(L24&gt;R24),(L24&gt;U24),(L24&gt;X24),(L24&gt;AA24),(L24&gt;AD24),(L24&gt;AG24),(L24&gt;BB24)))-$AJ24))</f>
        <v>5</v>
      </c>
      <c r="N24" s="715">
        <f t="shared" ref="N24" si="23">IF(L24=0,0,IF(L$6=0,0,IF(M24=0,0,((11-M24)))-$B$4))</f>
        <v>2</v>
      </c>
      <c r="O24" s="714">
        <f>'print 10 lane'!R24</f>
        <v>1.490625E-3</v>
      </c>
      <c r="P24" s="715">
        <f t="shared" ref="P24" si="24">IF(O24=0,0,IF(O$6=0,0,IF(O24&lt;1,SUM((O24&gt;I24),(O24&gt;L24),(O24&gt;F24),(O24&gt;R24),(O24&gt;U24),(O24&gt;X24),(O24&gt;AA24),(O24&gt;AD24),(O24&gt;AG24),(O24&gt;BB24)))-$AJ24))</f>
        <v>2</v>
      </c>
      <c r="Q24" s="715">
        <f t="shared" ref="Q24" si="25">IF(O24=0,0,IF(O$6=0,0,IF(P24=0,0,((11-P24)))-$B$4))</f>
        <v>5</v>
      </c>
      <c r="R24" s="714">
        <f>'print 10 lane'!U24</f>
        <v>1.5074074074074072E-3</v>
      </c>
      <c r="S24" s="715">
        <f t="shared" ref="S24" si="26">IF(R24=0,0,IF(R$6=0,0,IF(R24&lt;1,SUM((R24&gt;I24),(R24&gt;L24),(R24&gt;O24),(R24&gt;F24),(R24&gt;U24),(R24&gt;X24),(R24&gt;AA24),(R24&gt;AD24),(R24&gt;AG24),(R24&gt;BB24)))-$AJ24))</f>
        <v>3</v>
      </c>
      <c r="T24" s="715">
        <f t="shared" ref="T24" si="27">IF(R24=0,0,IF(R$6=0,0,IF(S24=0,0,((11-S24)))-$B$4))</f>
        <v>4</v>
      </c>
      <c r="U24" s="714">
        <f>'print 10 lane'!X24</f>
        <v>1.4751157407407406E-3</v>
      </c>
      <c r="V24" s="715">
        <f t="shared" ref="V24" si="28">IF(U24=0,0,IF(U$6=0,0,IF(U24&lt;1,SUM((U24&gt;I24),(U24&gt;L24),(U24&gt;O24),(U24&gt;R24),(U24&gt;F24),(U24&gt;X24),(U24&gt;AA24),(U24&gt;AD24),(U24&gt;AG24),(U24&gt;BB24)))-$AJ24))</f>
        <v>1</v>
      </c>
      <c r="W24" s="715">
        <f t="shared" ref="W24" si="29">IF(U24=0,0,IF(U$6=0,0,IF(V24=0,0,((11-V24)))-$B$4))</f>
        <v>6</v>
      </c>
      <c r="X24" s="144"/>
      <c r="Y24" s="4"/>
      <c r="Z24" s="4"/>
      <c r="AA24" s="144"/>
      <c r="AB24" s="4"/>
      <c r="AC24" s="4"/>
      <c r="AD24" s="144"/>
      <c r="AE24" s="4"/>
      <c r="AF24" s="4"/>
      <c r="AG24" s="144"/>
      <c r="AH24" s="4"/>
      <c r="AI24" s="14"/>
      <c r="AJ24" s="11">
        <f>COUNTBLANK(F593:O593)</f>
        <v>4</v>
      </c>
    </row>
    <row r="25" spans="2:36" ht="30" customHeight="1" thickBot="1" x14ac:dyDescent="0.25">
      <c r="B25" s="1879"/>
      <c r="C25" s="1906"/>
      <c r="D25" s="1907"/>
      <c r="E25" s="116" t="s">
        <v>219</v>
      </c>
      <c r="F25" s="1875">
        <f>'print 10 lane'!I25</f>
        <v>0</v>
      </c>
      <c r="G25" s="1875"/>
      <c r="H25" s="1876"/>
      <c r="I25" s="1875">
        <f>'print 10 lane'!L25</f>
        <v>0</v>
      </c>
      <c r="J25" s="1875"/>
      <c r="K25" s="1876"/>
      <c r="L25" s="1875">
        <f>'print 10 lane'!O25</f>
        <v>0</v>
      </c>
      <c r="M25" s="1875"/>
      <c r="N25" s="1876"/>
      <c r="O25" s="1875">
        <f>'print 10 lane'!R25</f>
        <v>0</v>
      </c>
      <c r="P25" s="1875"/>
      <c r="Q25" s="1876"/>
      <c r="R25" s="1875">
        <f>'print 10 lane'!U25</f>
        <v>0</v>
      </c>
      <c r="S25" s="1875"/>
      <c r="T25" s="1876"/>
      <c r="U25" s="1875">
        <f>'print 10 lane'!X25</f>
        <v>0</v>
      </c>
      <c r="V25" s="1875"/>
      <c r="W25" s="1876"/>
      <c r="X25" s="1855"/>
      <c r="Y25" s="1856"/>
      <c r="Z25" s="1857"/>
      <c r="AA25" s="1855"/>
      <c r="AB25" s="1856"/>
      <c r="AC25" s="1857"/>
      <c r="AD25" s="1855"/>
      <c r="AE25" s="1856"/>
      <c r="AF25" s="1857"/>
      <c r="AG25" s="1855"/>
      <c r="AH25" s="1856"/>
      <c r="AI25" s="1884"/>
      <c r="AJ25" s="11"/>
    </row>
    <row r="26" spans="2:36" ht="30" customHeight="1" x14ac:dyDescent="0.2">
      <c r="B26" s="1877">
        <v>7</v>
      </c>
      <c r="C26" s="1906" t="s">
        <v>5</v>
      </c>
      <c r="D26" s="1907" t="s">
        <v>17</v>
      </c>
      <c r="E26" s="117" t="s">
        <v>96</v>
      </c>
      <c r="F26" s="714">
        <f>'print 10 lane'!I26</f>
        <v>1.3734953703703704E-3</v>
      </c>
      <c r="G26" s="715">
        <f>IF(F26=0,0,IF(G$5=0,0,IF(F26&lt;1,SUM((F26&gt;I26),(F26&gt;L26),(F26&gt;O26),(F26&gt;R26),(F26&gt;U26),(F26&gt;X26),(F26&gt;AA26),(F26&gt;AD26),(F26&gt;AG26),(F26&gt;BB26)))-$AJ26))</f>
        <v>5</v>
      </c>
      <c r="H26" s="715">
        <f>IF(F26=0,0,IF(G$5=0,0,IF(G26=0,0,((11-G26)))-$B$4))</f>
        <v>2</v>
      </c>
      <c r="I26" s="714">
        <f>'print 10 lane'!L26</f>
        <v>1.3841435185185187E-3</v>
      </c>
      <c r="J26" s="715">
        <f t="shared" ref="J26" si="30">IF(I26=0,0,IF(I$6=0,0,IF(I26&lt;1,SUM((I26&gt;L26),(I26&gt;O26),(I26&gt;R26),(I26&gt;U26),(I26&gt;X26),(I26&gt;AA26),(I26&gt;F26),(I26&gt;AD26),(I26&gt;AG26),(I26&gt;BB26)))-$AJ26))</f>
        <v>6</v>
      </c>
      <c r="K26" s="715">
        <f t="shared" ref="K26" si="31">IF(I26=0,0,IF(I$6=0,0,IF(J26=0,0,((11-J26)))-$B$4))</f>
        <v>1</v>
      </c>
      <c r="L26" s="714">
        <f>'print 10 lane'!O26</f>
        <v>1.2928240740740741E-3</v>
      </c>
      <c r="M26" s="715">
        <f t="shared" ref="M26" si="32">IF(L26=0,0,IF(L$6=0,0,IF(L26&lt;1,SUM((L26&gt;I26),(L26&gt;F26),(L26&gt;O26),(L26&gt;R26),(L26&gt;U26),(L26&gt;X26),(L26&gt;AA26),(L26&gt;AD26),(L26&gt;AG26),(L26&gt;BB26)))-$AJ26))</f>
        <v>1</v>
      </c>
      <c r="N26" s="715">
        <f t="shared" ref="N26" si="33">IF(L26=0,0,IF(L$6=0,0,IF(M26=0,0,((11-M26)))-$B$4))</f>
        <v>6</v>
      </c>
      <c r="O26" s="714">
        <f>'print 10 lane'!R26</f>
        <v>1.3052083333333336E-3</v>
      </c>
      <c r="P26" s="715">
        <f t="shared" ref="P26" si="34">IF(O26=0,0,IF(O$6=0,0,IF(O26&lt;1,SUM((O26&gt;I26),(O26&gt;L26),(O26&gt;F26),(O26&gt;R26),(O26&gt;U26),(O26&gt;X26),(O26&gt;AA26),(O26&gt;AD26),(O26&gt;AG26),(O26&gt;BB26)))-$AJ26))</f>
        <v>2</v>
      </c>
      <c r="Q26" s="715">
        <f t="shared" ref="Q26" si="35">IF(O26=0,0,IF(O$6=0,0,IF(P26=0,0,((11-P26)))-$B$4))</f>
        <v>5</v>
      </c>
      <c r="R26" s="714">
        <f>'print 10 lane'!U26</f>
        <v>1.364236111111111E-3</v>
      </c>
      <c r="S26" s="715">
        <f t="shared" ref="S26" si="36">IF(R26=0,0,IF(R$6=0,0,IF(R26&lt;1,SUM((R26&gt;I26),(R26&gt;L26),(R26&gt;O26),(R26&gt;F26),(R26&gt;U26),(R26&gt;X26),(R26&gt;AA26),(R26&gt;AD26),(R26&gt;AG26),(R26&gt;BB26)))-$AJ26))</f>
        <v>4</v>
      </c>
      <c r="T26" s="715">
        <f t="shared" ref="T26" si="37">IF(R26=0,0,IF(R$6=0,0,IF(S26=0,0,((11-S26)))-$B$4))</f>
        <v>3</v>
      </c>
      <c r="U26" s="714">
        <f>'print 10 lane'!X26</f>
        <v>1.3218749999999999E-3</v>
      </c>
      <c r="V26" s="715">
        <f t="shared" ref="V26" si="38">IF(U26=0,0,IF(U$6=0,0,IF(U26&lt;1,SUM((U26&gt;I26),(U26&gt;L26),(U26&gt;O26),(U26&gt;R26),(U26&gt;F26),(U26&gt;X26),(U26&gt;AA26),(U26&gt;AD26),(U26&gt;AG26),(U26&gt;BB26)))-$AJ26))</f>
        <v>3</v>
      </c>
      <c r="W26" s="715">
        <f t="shared" ref="W26" si="39">IF(U26=0,0,IF(U$6=0,0,IF(V26=0,0,((11-V26)))-$B$4))</f>
        <v>4</v>
      </c>
      <c r="X26" s="144"/>
      <c r="Y26" s="4"/>
      <c r="Z26" s="4"/>
      <c r="AA26" s="144"/>
      <c r="AB26" s="4"/>
      <c r="AC26" s="4"/>
      <c r="AD26" s="144"/>
      <c r="AE26" s="4"/>
      <c r="AF26" s="4"/>
      <c r="AG26" s="144"/>
      <c r="AH26" s="4"/>
      <c r="AI26" s="14"/>
      <c r="AJ26" s="11">
        <f>COUNTBLANK(F594:O594)</f>
        <v>4</v>
      </c>
    </row>
    <row r="27" spans="2:36" ht="30" customHeight="1" thickBot="1" x14ac:dyDescent="0.25">
      <c r="B27" s="1879"/>
      <c r="C27" s="1906"/>
      <c r="D27" s="1907"/>
      <c r="E27" s="116" t="s">
        <v>219</v>
      </c>
      <c r="F27" s="1875">
        <f>'print 10 lane'!I27</f>
        <v>0</v>
      </c>
      <c r="G27" s="1875"/>
      <c r="H27" s="1876"/>
      <c r="I27" s="1875">
        <f>'print 10 lane'!L27</f>
        <v>0</v>
      </c>
      <c r="J27" s="1875"/>
      <c r="K27" s="1876"/>
      <c r="L27" s="1875">
        <f>'print 10 lane'!O27</f>
        <v>0</v>
      </c>
      <c r="M27" s="1875"/>
      <c r="N27" s="1876"/>
      <c r="O27" s="1875">
        <f>'print 10 lane'!R27</f>
        <v>0</v>
      </c>
      <c r="P27" s="1875"/>
      <c r="Q27" s="1876"/>
      <c r="R27" s="1875">
        <f>'print 10 lane'!U27</f>
        <v>0</v>
      </c>
      <c r="S27" s="1875"/>
      <c r="T27" s="1876"/>
      <c r="U27" s="1875">
        <f>'print 10 lane'!X27</f>
        <v>0</v>
      </c>
      <c r="V27" s="1875"/>
      <c r="W27" s="1876"/>
      <c r="X27" s="1855"/>
      <c r="Y27" s="1856"/>
      <c r="Z27" s="1857"/>
      <c r="AA27" s="1855"/>
      <c r="AB27" s="1856"/>
      <c r="AC27" s="1857"/>
      <c r="AD27" s="1855"/>
      <c r="AE27" s="1856"/>
      <c r="AF27" s="1857"/>
      <c r="AG27" s="1855"/>
      <c r="AH27" s="1856"/>
      <c r="AI27" s="1884"/>
      <c r="AJ27" s="11"/>
    </row>
    <row r="28" spans="2:36" ht="30" customHeight="1" x14ac:dyDescent="0.2">
      <c r="B28" s="1877">
        <v>8</v>
      </c>
      <c r="C28" s="1906" t="s">
        <v>6</v>
      </c>
      <c r="D28" s="1907" t="s">
        <v>17</v>
      </c>
      <c r="E28" s="117" t="s">
        <v>96</v>
      </c>
      <c r="F28" s="714">
        <f>'print 10 lane'!I28</f>
        <v>1.2601851851851851E-3</v>
      </c>
      <c r="G28" s="715">
        <f>IF(F28=0,0,IF(G$5=0,0,IF(F28&lt;1,SUM((F28&gt;I28),(F28&gt;L28),(F28&gt;O28),(F28&gt;R28),(F28&gt;U28),(F28&gt;X28),(F28&gt;AA28),(F28&gt;AD28),(F28&gt;AG28),(F28&gt;BB28)))-$AJ28))</f>
        <v>4</v>
      </c>
      <c r="H28" s="715">
        <f>IF(F28=0,0,IF(G$5=0,0,IF(G28=0,0,((11-G28)))-$B$4))</f>
        <v>3</v>
      </c>
      <c r="I28" s="714">
        <f>'print 10 lane'!L28</f>
        <v>1.2539351851851852E-3</v>
      </c>
      <c r="J28" s="715">
        <f t="shared" ref="J28" si="40">IF(I28=0,0,IF(I$6=0,0,IF(I28&lt;1,SUM((I28&gt;L28),(I28&gt;O28),(I28&gt;R28),(I28&gt;U28),(I28&gt;X28),(I28&gt;AA28),(I28&gt;F28),(I28&gt;AD28),(I28&gt;AG28),(I28&gt;BB28)))-$AJ28))</f>
        <v>3</v>
      </c>
      <c r="K28" s="715">
        <f t="shared" ref="K28" si="41">IF(I28=0,0,IF(I$6=0,0,IF(J28=0,0,((11-J28)))-$B$4))</f>
        <v>4</v>
      </c>
      <c r="L28" s="714">
        <f>'print 10 lane'!O28</f>
        <v>1.2193287037037036E-3</v>
      </c>
      <c r="M28" s="715">
        <f t="shared" ref="M28" si="42">IF(L28=0,0,IF(L$6=0,0,IF(L28&lt;1,SUM((L28&gt;I28),(L28&gt;F28),(L28&gt;O28),(L28&gt;R28),(L28&gt;U28),(L28&gt;X28),(L28&gt;AA28),(L28&gt;AD28),(L28&gt;AG28),(L28&gt;BB28)))-$AJ28))</f>
        <v>2</v>
      </c>
      <c r="N28" s="715">
        <f t="shared" ref="N28" si="43">IF(L28=0,0,IF(L$6=0,0,IF(M28=0,0,((11-M28)))-$B$4))</f>
        <v>5</v>
      </c>
      <c r="O28" s="714">
        <f>'print 10 lane'!R28</f>
        <v>1.1627314814814814E-3</v>
      </c>
      <c r="P28" s="715">
        <f t="shared" ref="P28" si="44">IF(O28=0,0,IF(O$6=0,0,IF(O28&lt;1,SUM((O28&gt;I28),(O28&gt;L28),(O28&gt;F28),(O28&gt;R28),(O28&gt;U28),(O28&gt;X28),(O28&gt;AA28),(O28&gt;AD28),(O28&gt;AG28),(O28&gt;BB28)))-$AJ28))</f>
        <v>1</v>
      </c>
      <c r="Q28" s="715">
        <f t="shared" ref="Q28" si="45">IF(O28=0,0,IF(O$6=0,0,IF(P28=0,0,((11-P28)))-$B$4))</f>
        <v>6</v>
      </c>
      <c r="R28" s="714">
        <f>'print 10 lane'!U28</f>
        <v>1.2756944444444445E-3</v>
      </c>
      <c r="S28" s="715">
        <f t="shared" ref="S28" si="46">IF(R28=0,0,IF(R$6=0,0,IF(R28&lt;1,SUM((R28&gt;I28),(R28&gt;L28),(R28&gt;O28),(R28&gt;F28),(R28&gt;U28),(R28&gt;X28),(R28&gt;AA28),(R28&gt;AD28),(R28&gt;AG28),(R28&gt;BB28)))-$AJ28))</f>
        <v>5</v>
      </c>
      <c r="T28" s="715">
        <f t="shared" ref="T28" si="47">IF(R28=0,0,IF(R$6=0,0,IF(S28=0,0,((11-S28)))-$B$4))</f>
        <v>2</v>
      </c>
      <c r="U28" s="714">
        <f>'print 10 lane'!X28</f>
        <v>1.3077546296296294E-3</v>
      </c>
      <c r="V28" s="715">
        <f t="shared" ref="V28" si="48">IF(U28=0,0,IF(U$6=0,0,IF(U28&lt;1,SUM((U28&gt;I28),(U28&gt;L28),(U28&gt;O28),(U28&gt;R28),(U28&gt;F28),(U28&gt;X28),(U28&gt;AA28),(U28&gt;AD28),(U28&gt;AG28),(U28&gt;BB28)))-$AJ28))</f>
        <v>6</v>
      </c>
      <c r="W28" s="715">
        <f t="shared" ref="W28" si="49">IF(U28=0,0,IF(U$6=0,0,IF(V28=0,0,((11-V28)))-$B$4))</f>
        <v>1</v>
      </c>
      <c r="X28" s="144"/>
      <c r="Y28" s="4"/>
      <c r="Z28" s="4"/>
      <c r="AA28" s="144"/>
      <c r="AB28" s="4"/>
      <c r="AC28" s="4"/>
      <c r="AD28" s="144"/>
      <c r="AE28" s="4"/>
      <c r="AF28" s="4"/>
      <c r="AG28" s="144"/>
      <c r="AH28" s="4"/>
      <c r="AI28" s="14"/>
      <c r="AJ28" s="11">
        <f>COUNTBLANK(F595:O595)</f>
        <v>4</v>
      </c>
    </row>
    <row r="29" spans="2:36" ht="30" customHeight="1" thickBot="1" x14ac:dyDescent="0.25">
      <c r="B29" s="1879"/>
      <c r="C29" s="1906"/>
      <c r="D29" s="1907"/>
      <c r="E29" s="116" t="s">
        <v>219</v>
      </c>
      <c r="F29" s="1875">
        <f>'print 10 lane'!I29</f>
        <v>0</v>
      </c>
      <c r="G29" s="1875"/>
      <c r="H29" s="1876"/>
      <c r="I29" s="1875">
        <f>'print 10 lane'!L29</f>
        <v>0</v>
      </c>
      <c r="J29" s="1875"/>
      <c r="K29" s="1876"/>
      <c r="L29" s="1875">
        <f>'print 10 lane'!O29</f>
        <v>0</v>
      </c>
      <c r="M29" s="1875"/>
      <c r="N29" s="1876"/>
      <c r="O29" s="1875">
        <f>'print 10 lane'!R29</f>
        <v>0</v>
      </c>
      <c r="P29" s="1875"/>
      <c r="Q29" s="1876"/>
      <c r="R29" s="1875">
        <f>'print 10 lane'!U29</f>
        <v>0</v>
      </c>
      <c r="S29" s="1875"/>
      <c r="T29" s="1876"/>
      <c r="U29" s="1875">
        <f>'print 10 lane'!X29</f>
        <v>0</v>
      </c>
      <c r="V29" s="1875"/>
      <c r="W29" s="1876"/>
      <c r="X29" s="1855"/>
      <c r="Y29" s="1856"/>
      <c r="Z29" s="1857"/>
      <c r="AA29" s="1855"/>
      <c r="AB29" s="1856"/>
      <c r="AC29" s="1857"/>
      <c r="AD29" s="1855"/>
      <c r="AE29" s="1856"/>
      <c r="AF29" s="1857"/>
      <c r="AG29" s="1855"/>
      <c r="AH29" s="1856"/>
      <c r="AI29" s="1884"/>
      <c r="AJ29" s="11"/>
    </row>
    <row r="30" spans="2:36" ht="30" customHeight="1" x14ac:dyDescent="0.2">
      <c r="B30" s="1877">
        <v>9</v>
      </c>
      <c r="C30" s="1882" t="s">
        <v>13</v>
      </c>
      <c r="D30" s="1883" t="s">
        <v>7</v>
      </c>
      <c r="E30" s="117" t="s">
        <v>97</v>
      </c>
      <c r="F30" s="714">
        <f>'print 10 lane'!I30</f>
        <v>1.4924768518518516E-3</v>
      </c>
      <c r="G30" s="715">
        <f>IF(F30=0,0,IF(G$5=0,0,IF(F30&lt;1,SUM((F30&gt;I30),(F30&gt;L30),(F30&gt;O30),(F30&gt;R30),(F30&gt;U30),(F30&gt;X30),(F30&gt;AA30),(F30&gt;AD30),(F30&gt;AG30),(F30&gt;BB30)))-$AJ30))</f>
        <v>3</v>
      </c>
      <c r="H30" s="715">
        <f>IF(F30=0,0,IF(G$5=0,0,IF(G30=0,0,((11-G30)))-$B$4))</f>
        <v>4</v>
      </c>
      <c r="I30" s="714">
        <f>'print 10 lane'!L30</f>
        <v>1.4958333333333334E-3</v>
      </c>
      <c r="J30" s="715">
        <f t="shared" ref="J30" si="50">IF(I30=0,0,IF(I$6=0,0,IF(I30&lt;1,SUM((I30&gt;L30),(I30&gt;O30),(I30&gt;R30),(I30&gt;U30),(I30&gt;X30),(I30&gt;AA30),(I30&gt;F30),(I30&gt;AD30),(I30&gt;AG30),(I30&gt;BB30)))-$AJ30))</f>
        <v>4</v>
      </c>
      <c r="K30" s="715">
        <f t="shared" ref="K30" si="51">IF(I30=0,0,IF(I$6=0,0,IF(J30=0,0,((11-J30)))-$B$4))</f>
        <v>3</v>
      </c>
      <c r="L30" s="714">
        <f>'print 10 lane'!O30</f>
        <v>1.3810185185185184E-3</v>
      </c>
      <c r="M30" s="715">
        <f t="shared" ref="M30" si="52">IF(L30=0,0,IF(L$6=0,0,IF(L30&lt;1,SUM((L30&gt;I30),(L30&gt;F30),(L30&gt;O30),(L30&gt;R30),(L30&gt;U30),(L30&gt;X30),(L30&gt;AA30),(L30&gt;AD30),(L30&gt;AG30),(L30&gt;BB30)))-$AJ30))</f>
        <v>1</v>
      </c>
      <c r="N30" s="715">
        <f t="shared" ref="N30" si="53">IF(L30=0,0,IF(L$6=0,0,IF(M30=0,0,((11-M30)))-$B$4))</f>
        <v>6</v>
      </c>
      <c r="O30" s="714">
        <f>'print 10 lane'!R30</f>
        <v>1.3849537037037036E-3</v>
      </c>
      <c r="P30" s="715">
        <f t="shared" ref="P30" si="54">IF(O30=0,0,IF(O$6=0,0,IF(O30&lt;1,SUM((O30&gt;I30),(O30&gt;L30),(O30&gt;F30),(O30&gt;R30),(O30&gt;U30),(O30&gt;X30),(O30&gt;AA30),(O30&gt;AD30),(O30&gt;AG30),(O30&gt;BB30)))-$AJ30))</f>
        <v>2</v>
      </c>
      <c r="Q30" s="715">
        <f t="shared" ref="Q30" si="55">IF(O30=0,0,IF(O$6=0,0,IF(P30=0,0,((11-P30)))-$B$4))</f>
        <v>5</v>
      </c>
      <c r="R30" s="714">
        <f>'print 10 lane'!U30</f>
        <v>1.5156250000000003E-3</v>
      </c>
      <c r="S30" s="715">
        <f t="shared" ref="S30" si="56">IF(R30=0,0,IF(R$6=0,0,IF(R30&lt;1,SUM((R30&gt;I30),(R30&gt;L30),(R30&gt;O30),(R30&gt;F30),(R30&gt;U30),(R30&gt;X30),(R30&gt;AA30),(R30&gt;AD30),(R30&gt;AG30),(R30&gt;BB30)))-$AJ30))</f>
        <v>6</v>
      </c>
      <c r="T30" s="715">
        <f t="shared" ref="T30" si="57">IF(R30=0,0,IF(R$6=0,0,IF(S30=0,0,((11-S30)))-$B$4))</f>
        <v>1</v>
      </c>
      <c r="U30" s="714">
        <f>'print 10 lane'!X30</f>
        <v>1.498726851851852E-3</v>
      </c>
      <c r="V30" s="715">
        <f t="shared" ref="V30" si="58">IF(U30=0,0,IF(U$6=0,0,IF(U30&lt;1,SUM((U30&gt;I30),(U30&gt;L30),(U30&gt;O30),(U30&gt;R30),(U30&gt;F30),(U30&gt;X30),(U30&gt;AA30),(U30&gt;AD30),(U30&gt;AG30),(U30&gt;BB30)))-$AJ30))</f>
        <v>5</v>
      </c>
      <c r="W30" s="715">
        <f t="shared" ref="W30" si="59">IF(U30=0,0,IF(U$6=0,0,IF(V30=0,0,((11-V30)))-$B$4))</f>
        <v>2</v>
      </c>
      <c r="X30" s="144"/>
      <c r="Y30" s="4"/>
      <c r="Z30" s="4"/>
      <c r="AA30" s="144"/>
      <c r="AB30" s="4"/>
      <c r="AC30" s="4"/>
      <c r="AD30" s="144"/>
      <c r="AE30" s="4"/>
      <c r="AF30" s="4"/>
      <c r="AG30" s="144"/>
      <c r="AH30" s="4"/>
      <c r="AI30" s="14"/>
      <c r="AJ30" s="11">
        <f>COUNTBLANK(F596:O596)</f>
        <v>4</v>
      </c>
    </row>
    <row r="31" spans="2:36" ht="30" customHeight="1" thickBot="1" x14ac:dyDescent="0.25">
      <c r="B31" s="1879"/>
      <c r="C31" s="1882"/>
      <c r="D31" s="1883"/>
      <c r="E31" s="116" t="s">
        <v>219</v>
      </c>
      <c r="F31" s="1875">
        <f>'print 10 lane'!I31</f>
        <v>0</v>
      </c>
      <c r="G31" s="1875"/>
      <c r="H31" s="1876"/>
      <c r="I31" s="1875">
        <f>'print 10 lane'!L31</f>
        <v>0</v>
      </c>
      <c r="J31" s="1875"/>
      <c r="K31" s="1876"/>
      <c r="L31" s="1875">
        <f>'print 10 lane'!O31</f>
        <v>0</v>
      </c>
      <c r="M31" s="1875"/>
      <c r="N31" s="1876"/>
      <c r="O31" s="1875">
        <f>'print 10 lane'!R31</f>
        <v>0</v>
      </c>
      <c r="P31" s="1875"/>
      <c r="Q31" s="1876"/>
      <c r="R31" s="1875">
        <f>'print 10 lane'!U31</f>
        <v>0</v>
      </c>
      <c r="S31" s="1875"/>
      <c r="T31" s="1876"/>
      <c r="U31" s="1875">
        <f>'print 10 lane'!X31</f>
        <v>0</v>
      </c>
      <c r="V31" s="1875"/>
      <c r="W31" s="1876"/>
      <c r="X31" s="1855"/>
      <c r="Y31" s="1856"/>
      <c r="Z31" s="1857"/>
      <c r="AA31" s="1855"/>
      <c r="AB31" s="1856"/>
      <c r="AC31" s="1857"/>
      <c r="AD31" s="1855"/>
      <c r="AE31" s="1856"/>
      <c r="AF31" s="1857"/>
      <c r="AG31" s="1855"/>
      <c r="AH31" s="1856"/>
      <c r="AI31" s="1884"/>
      <c r="AJ31" s="11"/>
    </row>
    <row r="32" spans="2:36" ht="30" customHeight="1" x14ac:dyDescent="0.2">
      <c r="B32" s="1877">
        <v>10</v>
      </c>
      <c r="C32" s="1882" t="s">
        <v>15</v>
      </c>
      <c r="D32" s="1883" t="s">
        <v>7</v>
      </c>
      <c r="E32" s="117" t="s">
        <v>97</v>
      </c>
      <c r="F32" s="714">
        <f>'print 10 lane'!I32</f>
        <v>1.3621527777777779E-3</v>
      </c>
      <c r="G32" s="715">
        <f>IF(F32=0,0,IF(G$5=0,0,IF(F32&lt;1,SUM((F32&gt;I32),(F32&gt;L32),(F32&gt;O32),(F32&gt;R32),(F32&gt;U32),(F32&gt;X32),(F32&gt;AA32),(F32&gt;AD32),(F32&gt;AG32),(F32&gt;BB32)))-$AJ32))</f>
        <v>4</v>
      </c>
      <c r="H32" s="715">
        <f>IF(F32=0,0,IF(G$5=0,0,IF(G32=0,0,((11-G32)))-$B$4))</f>
        <v>3</v>
      </c>
      <c r="I32" s="714">
        <f>'print 10 lane'!L32</f>
        <v>1.3641203703703704E-3</v>
      </c>
      <c r="J32" s="715">
        <f t="shared" ref="J32" si="60">IF(I32=0,0,IF(I$6=0,0,IF(I32&lt;1,SUM((I32&gt;L32),(I32&gt;O32),(I32&gt;R32),(I32&gt;U32),(I32&gt;X32),(I32&gt;AA32),(I32&gt;F32),(I32&gt;AD32),(I32&gt;AG32),(I32&gt;BB32)))-$AJ32))</f>
        <v>5</v>
      </c>
      <c r="K32" s="715">
        <f t="shared" ref="K32" si="61">IF(I32=0,0,IF(I$6=0,0,IF(J32=0,0,((11-J32)))-$B$4))</f>
        <v>2</v>
      </c>
      <c r="L32" s="714">
        <f>'print 10 lane'!O32</f>
        <v>1.2502314814814815E-3</v>
      </c>
      <c r="M32" s="715">
        <f t="shared" ref="M32" si="62">IF(L32=0,0,IF(L$6=0,0,IF(L32&lt;1,SUM((L32&gt;I32),(L32&gt;F32),(L32&gt;O32),(L32&gt;R32),(L32&gt;U32),(L32&gt;X32),(L32&gt;AA32),(L32&gt;AD32),(L32&gt;AG32),(L32&gt;BB32)))-$AJ32))</f>
        <v>2</v>
      </c>
      <c r="N32" s="715">
        <f t="shared" ref="N32" si="63">IF(L32=0,0,IF(L$6=0,0,IF(M32=0,0,((11-M32)))-$B$4))</f>
        <v>5</v>
      </c>
      <c r="O32" s="714">
        <f>'print 10 lane'!R32</f>
        <v>1.2491898148148147E-3</v>
      </c>
      <c r="P32" s="715">
        <f t="shared" ref="P32" si="64">IF(O32=0,0,IF(O$6=0,0,IF(O32&lt;1,SUM((O32&gt;I32),(O32&gt;L32),(O32&gt;F32),(O32&gt;R32),(O32&gt;U32),(O32&gt;X32),(O32&gt;AA32),(O32&gt;AD32),(O32&gt;AG32),(O32&gt;BB32)))-$AJ32))</f>
        <v>1</v>
      </c>
      <c r="Q32" s="715">
        <f t="shared" ref="Q32" si="65">IF(O32=0,0,IF(O$6=0,0,IF(P32=0,0,((11-P32)))-$B$4))</f>
        <v>6</v>
      </c>
      <c r="R32" s="714">
        <f>'print 10 lane'!U32</f>
        <v>1.3685185185185187E-3</v>
      </c>
      <c r="S32" s="715">
        <f t="shared" ref="S32" si="66">IF(R32=0,0,IF(R$6=0,0,IF(R32&lt;1,SUM((R32&gt;I32),(R32&gt;L32),(R32&gt;O32),(R32&gt;F32),(R32&gt;U32),(R32&gt;X32),(R32&gt;AA32),(R32&gt;AD32),(R32&gt;AG32),(R32&gt;BB32)))-$AJ32))</f>
        <v>6</v>
      </c>
      <c r="T32" s="715">
        <f t="shared" ref="T32" si="67">IF(R32=0,0,IF(R$6=0,0,IF(S32=0,0,((11-S32)))-$B$4))</f>
        <v>1</v>
      </c>
      <c r="U32" s="714">
        <f>'print 10 lane'!X32</f>
        <v>1.3262731481481483E-3</v>
      </c>
      <c r="V32" s="715">
        <f t="shared" ref="V32" si="68">IF(U32=0,0,IF(U$6=0,0,IF(U32&lt;1,SUM((U32&gt;I32),(U32&gt;L32),(U32&gt;O32),(U32&gt;R32),(U32&gt;F32),(U32&gt;X32),(U32&gt;AA32),(U32&gt;AD32),(U32&gt;AG32),(U32&gt;BB32)))-$AJ32))</f>
        <v>3</v>
      </c>
      <c r="W32" s="715">
        <f t="shared" ref="W32" si="69">IF(U32=0,0,IF(U$6=0,0,IF(V32=0,0,((11-V32)))-$B$4))</f>
        <v>4</v>
      </c>
      <c r="X32" s="144"/>
      <c r="Y32" s="4"/>
      <c r="Z32" s="4"/>
      <c r="AA32" s="144"/>
      <c r="AB32" s="4"/>
      <c r="AC32" s="4"/>
      <c r="AD32" s="144"/>
      <c r="AE32" s="4"/>
      <c r="AF32" s="4"/>
      <c r="AG32" s="144"/>
      <c r="AH32" s="4"/>
      <c r="AI32" s="14"/>
      <c r="AJ32" s="11">
        <f>COUNTBLANK(F597:O597)</f>
        <v>4</v>
      </c>
    </row>
    <row r="33" spans="1:75" ht="30" customHeight="1" thickBot="1" x14ac:dyDescent="0.25">
      <c r="B33" s="1903"/>
      <c r="C33" s="1882"/>
      <c r="D33" s="1883"/>
      <c r="E33" s="116" t="s">
        <v>219</v>
      </c>
      <c r="F33" s="1875">
        <f>'print 10 lane'!I33</f>
        <v>0</v>
      </c>
      <c r="G33" s="1875"/>
      <c r="H33" s="1876"/>
      <c r="I33" s="1875">
        <f>'print 10 lane'!L33</f>
        <v>0</v>
      </c>
      <c r="J33" s="1875"/>
      <c r="K33" s="1876"/>
      <c r="L33" s="1875">
        <f>'print 10 lane'!O33</f>
        <v>0</v>
      </c>
      <c r="M33" s="1875"/>
      <c r="N33" s="1876"/>
      <c r="O33" s="1875">
        <f>'print 10 lane'!R33</f>
        <v>0</v>
      </c>
      <c r="P33" s="1875"/>
      <c r="Q33" s="1876"/>
      <c r="R33" s="1875">
        <f>'print 10 lane'!U33</f>
        <v>0</v>
      </c>
      <c r="S33" s="1875"/>
      <c r="T33" s="1876"/>
      <c r="U33" s="1875">
        <f>'print 10 lane'!X33</f>
        <v>0</v>
      </c>
      <c r="V33" s="1875"/>
      <c r="W33" s="1876"/>
      <c r="X33" s="1858"/>
      <c r="Y33" s="1859"/>
      <c r="Z33" s="1885"/>
      <c r="AA33" s="1858"/>
      <c r="AB33" s="1859"/>
      <c r="AC33" s="1885"/>
      <c r="AD33" s="1858"/>
      <c r="AE33" s="1859"/>
      <c r="AF33" s="1885"/>
      <c r="AG33" s="1858"/>
      <c r="AH33" s="1859"/>
      <c r="AI33" s="1860"/>
      <c r="AJ33" s="11"/>
    </row>
    <row r="34" spans="1:75" ht="30" customHeight="1" x14ac:dyDescent="0.2">
      <c r="B34" s="1902">
        <v>11</v>
      </c>
      <c r="C34" s="1882" t="s">
        <v>5</v>
      </c>
      <c r="D34" s="1899" t="s">
        <v>86</v>
      </c>
      <c r="E34" s="1898" t="s">
        <v>99</v>
      </c>
      <c r="F34" s="714">
        <f>'print 10 lane'!I34</f>
        <v>4.299768518518518E-4</v>
      </c>
      <c r="G34" s="715">
        <f>IF(F34=0,0,IF(G$5=0,0,IF(F34&lt;1,SUM((F34&gt;I34),(F34&gt;L34),(F34&gt;O34),(F34&gt;R34),(F34&gt;U34),(F34&gt;X34),(F34&gt;AA34),(F34&gt;AD34),(F34&gt;AG34),(F34&gt;BB34)))-$AJ34))</f>
        <v>1</v>
      </c>
      <c r="H34" s="715">
        <f>IF(F34=0,0,IF(G$5=0,0,IF(G34=0,0,((11-G34)))-$B$4))</f>
        <v>6</v>
      </c>
      <c r="I34" s="714">
        <f>'print 10 lane'!L34</f>
        <v>4.7638888888888883E-4</v>
      </c>
      <c r="J34" s="715">
        <f t="shared" ref="J34" si="70">IF(I34=0,0,IF(I$6=0,0,IF(I34&lt;1,SUM((I34&gt;L34),(I34&gt;O34),(I34&gt;R34),(I34&gt;U34),(I34&gt;X34),(I34&gt;AA34),(I34&gt;F34),(I34&gt;AD34),(I34&gt;AG34),(I34&gt;BB34)))-$AJ34))</f>
        <v>6</v>
      </c>
      <c r="K34" s="715">
        <f t="shared" ref="K34" si="71">IF(I34=0,0,IF(I$6=0,0,IF(J34=0,0,((11-J34)))-$B$4))</f>
        <v>1</v>
      </c>
      <c r="L34" s="714">
        <f>'print 10 lane'!O34</f>
        <v>4.3831018518518519E-4</v>
      </c>
      <c r="M34" s="715">
        <f t="shared" ref="M34" si="72">IF(L34=0,0,IF(L$6=0,0,IF(L34&lt;1,SUM((L34&gt;I34),(L34&gt;F34),(L34&gt;O34),(L34&gt;R34),(L34&gt;U34),(L34&gt;X34),(L34&gt;AA34),(L34&gt;AD34),(L34&gt;AG34),(L34&gt;BB34)))-$AJ34))</f>
        <v>3</v>
      </c>
      <c r="N34" s="715">
        <f t="shared" ref="N34" si="73">IF(L34=0,0,IF(L$6=0,0,IF(M34=0,0,((11-M34)))-$B$4))</f>
        <v>4</v>
      </c>
      <c r="O34" s="714">
        <f>'print 10 lane'!R34</f>
        <v>4.4583333333333329E-4</v>
      </c>
      <c r="P34" s="715">
        <f t="shared" ref="P34" si="74">IF(O34=0,0,IF(O$6=0,0,IF(O34&lt;1,SUM((O34&gt;I34),(O34&gt;L34),(O34&gt;F34),(O34&gt;R34),(O34&gt;U34),(O34&gt;X34),(O34&gt;AA34),(O34&gt;AD34),(O34&gt;AG34),(O34&gt;BB34)))-$AJ34))</f>
        <v>5</v>
      </c>
      <c r="Q34" s="715">
        <f t="shared" ref="Q34" si="75">IF(O34=0,0,IF(O$6=0,0,IF(P34=0,0,((11-P34)))-$B$4))</f>
        <v>2</v>
      </c>
      <c r="R34" s="714">
        <f>'print 10 lane'!U34</f>
        <v>4.3726851851851853E-4</v>
      </c>
      <c r="S34" s="715">
        <f t="shared" ref="S34" si="76">IF(R34=0,0,IF(R$6=0,0,IF(R34&lt;1,SUM((R34&gt;I34),(R34&gt;L34),(R34&gt;O34),(R34&gt;F34),(R34&gt;U34),(R34&gt;X34),(R34&gt;AA34),(R34&gt;AD34),(R34&gt;AG34),(R34&gt;BB34)))-$AJ34))</f>
        <v>2</v>
      </c>
      <c r="T34" s="715">
        <f t="shared" ref="T34" si="77">IF(R34=0,0,IF(R$6=0,0,IF(S34=0,0,((11-S34)))-$B$4))</f>
        <v>5</v>
      </c>
      <c r="U34" s="714">
        <f>'print 10 lane'!X34</f>
        <v>4.3900462962962963E-4</v>
      </c>
      <c r="V34" s="715">
        <f t="shared" ref="V34" si="78">IF(U34=0,0,IF(U$6=0,0,IF(U34&lt;1,SUM((U34&gt;I34),(U34&gt;L34),(U34&gt;O34),(U34&gt;R34),(U34&gt;F34),(U34&gt;X34),(U34&gt;AA34),(U34&gt;AD34),(U34&gt;AG34),(U34&gt;BB34)))-$AJ34))</f>
        <v>4</v>
      </c>
      <c r="W34" s="715">
        <f t="shared" ref="W34" si="79">IF(U34=0,0,IF(U$6=0,0,IF(V34=0,0,((11-V34)))-$B$4))</f>
        <v>3</v>
      </c>
      <c r="X34" s="142"/>
      <c r="Y34" s="12"/>
      <c r="Z34" s="12"/>
      <c r="AA34" s="142"/>
      <c r="AB34" s="12"/>
      <c r="AC34" s="12"/>
      <c r="AD34" s="142"/>
      <c r="AE34" s="12"/>
      <c r="AF34" s="12"/>
      <c r="AG34" s="142"/>
      <c r="AH34" s="12"/>
      <c r="AI34" s="13"/>
      <c r="AJ34" s="11">
        <f>COUNTBLANK(F598:O598)</f>
        <v>4</v>
      </c>
    </row>
    <row r="35" spans="1:75" ht="30" customHeight="1" x14ac:dyDescent="0.2">
      <c r="B35" s="1878"/>
      <c r="C35" s="1882"/>
      <c r="D35" s="1883"/>
      <c r="E35" s="1898"/>
      <c r="F35" s="1886" t="str">
        <f>'print 10 lane'!I35</f>
        <v xml:space="preserve">Charlotte  </v>
      </c>
      <c r="G35" s="1887"/>
      <c r="H35" s="1888"/>
      <c r="I35" s="1886" t="str">
        <f>'print 10 lane'!L35</f>
        <v xml:space="preserve">Elyse </v>
      </c>
      <c r="J35" s="1887"/>
      <c r="K35" s="1888"/>
      <c r="L35" s="1886" t="str">
        <f>'print 10 lane'!O35</f>
        <v xml:space="preserve">Leah  </v>
      </c>
      <c r="M35" s="1887"/>
      <c r="N35" s="1888"/>
      <c r="O35" s="1886" t="str">
        <f>'print 10 lane'!R35</f>
        <v xml:space="preserve">Emma </v>
      </c>
      <c r="P35" s="1887"/>
      <c r="Q35" s="1888"/>
      <c r="R35" s="1886" t="str">
        <f>'print 10 lane'!U35</f>
        <v xml:space="preserve">Amy  </v>
      </c>
      <c r="S35" s="1887"/>
      <c r="T35" s="1888"/>
      <c r="U35" s="1886" t="str">
        <f>'print 10 lane'!X35</f>
        <v xml:space="preserve">Eloise </v>
      </c>
      <c r="V35" s="1887"/>
      <c r="W35" s="1888"/>
      <c r="X35" s="1887"/>
      <c r="Y35" s="1887"/>
      <c r="Z35" s="1888"/>
      <c r="AA35" s="1887"/>
      <c r="AB35" s="1887"/>
      <c r="AC35" s="1888"/>
      <c r="AD35" s="1855"/>
      <c r="AE35" s="1856"/>
      <c r="AF35" s="1857"/>
      <c r="AG35" s="1855"/>
      <c r="AH35" s="1856"/>
      <c r="AI35" s="1884"/>
      <c r="AJ35" s="11"/>
    </row>
    <row r="36" spans="1:75" ht="30" customHeight="1" thickBot="1" x14ac:dyDescent="0.25">
      <c r="B36" s="1903"/>
      <c r="C36" s="1882"/>
      <c r="D36" s="1883"/>
      <c r="E36" s="116" t="s">
        <v>219</v>
      </c>
      <c r="F36" s="1875">
        <f>'print 10 lane'!I36</f>
        <v>0</v>
      </c>
      <c r="G36" s="1875"/>
      <c r="H36" s="1876"/>
      <c r="I36" s="1875">
        <f>'print 10 lane'!L36</f>
        <v>0</v>
      </c>
      <c r="J36" s="1875"/>
      <c r="K36" s="1876"/>
      <c r="L36" s="1875">
        <f>'print 10 lane'!O36</f>
        <v>0</v>
      </c>
      <c r="M36" s="1875"/>
      <c r="N36" s="1876"/>
      <c r="O36" s="1875">
        <f>'print 10 lane'!R36</f>
        <v>0</v>
      </c>
      <c r="P36" s="1875"/>
      <c r="Q36" s="1876"/>
      <c r="R36" s="1875">
        <f>'print 10 lane'!U36</f>
        <v>0</v>
      </c>
      <c r="S36" s="1875"/>
      <c r="T36" s="1876"/>
      <c r="U36" s="1875">
        <f>'print 10 lane'!X36</f>
        <v>0</v>
      </c>
      <c r="V36" s="1875"/>
      <c r="W36" s="1876"/>
      <c r="X36" s="1858"/>
      <c r="Y36" s="1859"/>
      <c r="Z36" s="1885"/>
      <c r="AA36" s="1858"/>
      <c r="AB36" s="1859"/>
      <c r="AC36" s="1885"/>
      <c r="AD36" s="1858"/>
      <c r="AE36" s="1859"/>
      <c r="AF36" s="1885"/>
      <c r="AG36" s="1858"/>
      <c r="AH36" s="1859"/>
      <c r="AI36" s="1860"/>
      <c r="AJ36" s="11"/>
    </row>
    <row r="37" spans="1:75" ht="30" customHeight="1" x14ac:dyDescent="0.2">
      <c r="B37" s="1905">
        <v>12</v>
      </c>
      <c r="C37" s="1882" t="s">
        <v>6</v>
      </c>
      <c r="D37" s="1899" t="s">
        <v>86</v>
      </c>
      <c r="E37" s="1898" t="s">
        <v>99</v>
      </c>
      <c r="F37" s="714">
        <f>'print 10 lane'!I37</f>
        <v>5.0914351851851858E-4</v>
      </c>
      <c r="G37" s="715">
        <f>IF(F37=0,0,IF(G$5=0,0,IF(F37&lt;1,SUM((F37&gt;I37),(F37&gt;L37),(F37&gt;O37),(F37&gt;R37),(F37&gt;U37),(F37&gt;X37),(F37&gt;AA37),(F37&gt;AD37),(F37&gt;AG37),(F37&gt;BB37)))-$AJ37))</f>
        <v>6</v>
      </c>
      <c r="H37" s="715">
        <f>IF(F37=0,0,IF(G$5=0,0,IF(G37=0,0,((11-G37)))-$B$4))</f>
        <v>1</v>
      </c>
      <c r="I37" s="714">
        <f>'print 10 lane'!L37</f>
        <v>4.4988425925925919E-4</v>
      </c>
      <c r="J37" s="715">
        <f t="shared" ref="J37" si="80">IF(I37=0,0,IF(I$6=0,0,IF(I37&lt;1,SUM((I37&gt;L37),(I37&gt;O37),(I37&gt;R37),(I37&gt;U37),(I37&gt;X37),(I37&gt;AA37),(I37&gt;F37),(I37&gt;AD37),(I37&gt;AG37),(I37&gt;BB37)))-$AJ37))</f>
        <v>3</v>
      </c>
      <c r="K37" s="715">
        <f t="shared" ref="K37" si="81">IF(I37=0,0,IF(I$6=0,0,IF(J37=0,0,((11-J37)))-$B$4))</f>
        <v>4</v>
      </c>
      <c r="L37" s="714">
        <f>'print 10 lane'!O37</f>
        <v>5.0011574074074075E-4</v>
      </c>
      <c r="M37" s="715">
        <f t="shared" ref="M37" si="82">IF(L37=0,0,IF(L$6=0,0,IF(L37&lt;1,SUM((L37&gt;I37),(L37&gt;F37),(L37&gt;O37),(L37&gt;R37),(L37&gt;U37),(L37&gt;X37),(L37&gt;AA37),(L37&gt;AD37),(L37&gt;AG37),(L37&gt;BB37)))-$AJ37))</f>
        <v>5</v>
      </c>
      <c r="N37" s="715">
        <f t="shared" ref="N37" si="83">IF(L37=0,0,IF(L$6=0,0,IF(M37=0,0,((11-M37)))-$B$4))</f>
        <v>2</v>
      </c>
      <c r="O37" s="714">
        <f>'print 10 lane'!R37</f>
        <v>4.5092592592592596E-4</v>
      </c>
      <c r="P37" s="715">
        <f t="shared" ref="P37" si="84">IF(O37=0,0,IF(O$6=0,0,IF(O37&lt;1,SUM((O37&gt;I37),(O37&gt;L37),(O37&gt;F37),(O37&gt;R37),(O37&gt;U37),(O37&gt;X37),(O37&gt;AA37),(O37&gt;AD37),(O37&gt;AG37),(O37&gt;BB37)))-$AJ37))</f>
        <v>4</v>
      </c>
      <c r="Q37" s="715">
        <f t="shared" ref="Q37" si="85">IF(O37=0,0,IF(O$6=0,0,IF(P37=0,0,((11-P37)))-$B$4))</f>
        <v>3</v>
      </c>
      <c r="R37" s="714">
        <f>'print 10 lane'!U37</f>
        <v>4.1145833333333328E-4</v>
      </c>
      <c r="S37" s="715">
        <f t="shared" ref="S37" si="86">IF(R37=0,0,IF(R$6=0,0,IF(R37&lt;1,SUM((R37&gt;I37),(R37&gt;L37),(R37&gt;O37),(R37&gt;F37),(R37&gt;U37),(R37&gt;X37),(R37&gt;AA37),(R37&gt;AD37),(R37&gt;AG37),(R37&gt;BB37)))-$AJ37))</f>
        <v>1</v>
      </c>
      <c r="T37" s="715">
        <f t="shared" ref="T37" si="87">IF(R37=0,0,IF(R$6=0,0,IF(S37=0,0,((11-S37)))-$B$4))</f>
        <v>6</v>
      </c>
      <c r="U37" s="714">
        <f>'print 10 lane'!X37</f>
        <v>4.3229166666666671E-4</v>
      </c>
      <c r="V37" s="715">
        <f t="shared" ref="V37" si="88">IF(U37=0,0,IF(U$6=0,0,IF(U37&lt;1,SUM((U37&gt;I37),(U37&gt;L37),(U37&gt;O37),(U37&gt;R37),(U37&gt;F37),(U37&gt;X37),(U37&gt;AA37),(U37&gt;AD37),(U37&gt;AG37),(U37&gt;BB37)))-$AJ37))</f>
        <v>2</v>
      </c>
      <c r="W37" s="715">
        <f t="shared" ref="W37" si="89">IF(U37=0,0,IF(U$6=0,0,IF(V37=0,0,((11-V37)))-$B$4))</f>
        <v>5</v>
      </c>
      <c r="X37" s="145"/>
      <c r="Y37" s="10"/>
      <c r="Z37" s="10"/>
      <c r="AA37" s="145"/>
      <c r="AB37" s="10"/>
      <c r="AC37" s="10"/>
      <c r="AD37" s="145"/>
      <c r="AE37" s="10"/>
      <c r="AF37" s="10"/>
      <c r="AG37" s="145"/>
      <c r="AH37" s="10"/>
      <c r="AI37" s="10"/>
      <c r="AJ37" s="6">
        <f>COUNTBLANK(F599:O599)</f>
        <v>4</v>
      </c>
    </row>
    <row r="38" spans="1:75" ht="30" customHeight="1" x14ac:dyDescent="0.2">
      <c r="B38" s="1905"/>
      <c r="C38" s="1882"/>
      <c r="D38" s="1883"/>
      <c r="E38" s="1898"/>
      <c r="F38" s="1886" t="str">
        <f>'print 10 lane'!I38</f>
        <v xml:space="preserve">James  </v>
      </c>
      <c r="G38" s="1887"/>
      <c r="H38" s="1888"/>
      <c r="I38" s="1886" t="str">
        <f>'print 10 lane'!L38</f>
        <v xml:space="preserve">Max </v>
      </c>
      <c r="J38" s="1887"/>
      <c r="K38" s="1888"/>
      <c r="L38" s="1886" t="str">
        <f>'print 10 lane'!O38</f>
        <v xml:space="preserve">Orlando </v>
      </c>
      <c r="M38" s="1887"/>
      <c r="N38" s="1888"/>
      <c r="O38" s="1886" t="str">
        <f>'print 10 lane'!R38</f>
        <v xml:space="preserve">Benjamin </v>
      </c>
      <c r="P38" s="1887"/>
      <c r="Q38" s="1888"/>
      <c r="R38" s="1886" t="str">
        <f>'print 10 lane'!U38</f>
        <v xml:space="preserve">Findley </v>
      </c>
      <c r="S38" s="1887"/>
      <c r="T38" s="1888"/>
      <c r="U38" s="1886" t="str">
        <f>'print 10 lane'!X38</f>
        <v xml:space="preserve">Daniel </v>
      </c>
      <c r="V38" s="1887"/>
      <c r="W38" s="1888"/>
      <c r="X38" s="1855"/>
      <c r="Y38" s="1856"/>
      <c r="Z38" s="1857"/>
      <c r="AA38" s="1855"/>
      <c r="AB38" s="1856"/>
      <c r="AC38" s="1857"/>
      <c r="AD38" s="1855"/>
      <c r="AE38" s="1856"/>
      <c r="AF38" s="1857"/>
      <c r="AG38" s="1855"/>
      <c r="AH38" s="1856"/>
      <c r="AI38" s="1884"/>
      <c r="AJ38" s="6"/>
    </row>
    <row r="39" spans="1:75" ht="30" customHeight="1" thickBot="1" x14ac:dyDescent="0.25">
      <c r="B39" s="1905"/>
      <c r="C39" s="1882"/>
      <c r="D39" s="1883"/>
      <c r="E39" s="116" t="s">
        <v>219</v>
      </c>
      <c r="F39" s="1980">
        <f>'print 10 lane'!I39</f>
        <v>0</v>
      </c>
      <c r="G39" s="1980"/>
      <c r="H39" s="1981"/>
      <c r="I39" s="1980">
        <f>'print 10 lane'!L39</f>
        <v>0</v>
      </c>
      <c r="J39" s="1980"/>
      <c r="K39" s="1981"/>
      <c r="L39" s="1980">
        <f>'print 10 lane'!O39</f>
        <v>0</v>
      </c>
      <c r="M39" s="1980"/>
      <c r="N39" s="1981"/>
      <c r="O39" s="1980">
        <f>'print 10 lane'!R39</f>
        <v>0</v>
      </c>
      <c r="P39" s="1980"/>
      <c r="Q39" s="1981"/>
      <c r="R39" s="1980">
        <f>'print 10 lane'!U39</f>
        <v>0</v>
      </c>
      <c r="S39" s="1980"/>
      <c r="T39" s="1981"/>
      <c r="U39" s="1980">
        <f>'print 10 lane'!X39</f>
        <v>0</v>
      </c>
      <c r="V39" s="1980"/>
      <c r="W39" s="1981"/>
      <c r="X39" s="1908"/>
      <c r="Y39" s="1891"/>
      <c r="Z39" s="1892"/>
      <c r="AA39" s="1908"/>
      <c r="AB39" s="1891"/>
      <c r="AC39" s="1892"/>
      <c r="AD39" s="1908"/>
      <c r="AE39" s="1891"/>
      <c r="AF39" s="1892"/>
      <c r="AG39" s="1908"/>
      <c r="AH39" s="1891"/>
      <c r="AI39" s="1982"/>
      <c r="AJ39" s="6"/>
    </row>
    <row r="40" spans="1:75" ht="30" customHeight="1" x14ac:dyDescent="0.2">
      <c r="B40" s="1902">
        <v>13</v>
      </c>
      <c r="C40" s="1882" t="s">
        <v>5</v>
      </c>
      <c r="D40" s="1883" t="s">
        <v>84</v>
      </c>
      <c r="E40" s="1898" t="s">
        <v>100</v>
      </c>
      <c r="F40" s="714">
        <f>'print 10 lane'!I40</f>
        <v>9.932870370370371E-4</v>
      </c>
      <c r="G40" s="715">
        <f>IF(F40=0,0,IF(G$5=0,0,IF(F40&lt;1,SUM((F40&gt;I40),(F40&gt;L40),(F40&gt;O40),(F40&gt;R40),(F40&gt;U40),(F40&gt;X40),(F40&gt;AA40),(F40&gt;AD40),(F40&gt;AG40),(F40&gt;BB40)))-$AJ40))</f>
        <v>5</v>
      </c>
      <c r="H40" s="715">
        <f>IF(F40=0,0,IF(G$5=0,0,IF(G40=0,0,((11-G40)))-$B$4))</f>
        <v>2</v>
      </c>
      <c r="I40" s="714">
        <f>'print 10 lane'!L40</f>
        <v>1.0108796296296296E-3</v>
      </c>
      <c r="J40" s="715">
        <f t="shared" ref="J40" si="90">IF(I40=0,0,IF(I$6=0,0,IF(I40&lt;1,SUM((I40&gt;L40),(I40&gt;O40),(I40&gt;R40),(I40&gt;U40),(I40&gt;X40),(I40&gt;AA40),(I40&gt;F40),(I40&gt;AD40),(I40&gt;AG40),(I40&gt;BB40)))-$AJ40))</f>
        <v>6</v>
      </c>
      <c r="K40" s="715">
        <f t="shared" ref="K40" si="91">IF(I40=0,0,IF(I$6=0,0,IF(J40=0,0,((11-J40)))-$B$4))</f>
        <v>1</v>
      </c>
      <c r="L40" s="714">
        <f>'print 10 lane'!O40</f>
        <v>9.5694444444444462E-4</v>
      </c>
      <c r="M40" s="715">
        <f t="shared" ref="M40" si="92">IF(L40=0,0,IF(L$6=0,0,IF(L40&lt;1,SUM((L40&gt;I40),(L40&gt;F40),(L40&gt;O40),(L40&gt;R40),(L40&gt;U40),(L40&gt;X40),(L40&gt;AA40),(L40&gt;AD40),(L40&gt;AG40),(L40&gt;BB40)))-$AJ40))</f>
        <v>3</v>
      </c>
      <c r="N40" s="715">
        <f t="shared" ref="N40" si="93">IF(L40=0,0,IF(L$6=0,0,IF(M40=0,0,((11-M40)))-$B$4))</f>
        <v>4</v>
      </c>
      <c r="O40" s="714">
        <f>'print 10 lane'!R40</f>
        <v>9.032407407407408E-4</v>
      </c>
      <c r="P40" s="715">
        <f t="shared" ref="P40" si="94">IF(O40=0,0,IF(O$6=0,0,IF(O40&lt;1,SUM((O40&gt;I40),(O40&gt;L40),(O40&gt;F40),(O40&gt;R40),(O40&gt;U40),(O40&gt;X40),(O40&gt;AA40),(O40&gt;AD40),(O40&gt;AG40),(O40&gt;BB40)))-$AJ40))</f>
        <v>1</v>
      </c>
      <c r="Q40" s="715">
        <f t="shared" ref="Q40" si="95">IF(O40=0,0,IF(O$6=0,0,IF(P40=0,0,((11-P40)))-$B$4))</f>
        <v>6</v>
      </c>
      <c r="R40" s="714">
        <f>'print 10 lane'!U40</f>
        <v>9.8206018518518499E-4</v>
      </c>
      <c r="S40" s="715">
        <f t="shared" ref="S40" si="96">IF(R40=0,0,IF(R$6=0,0,IF(R40&lt;1,SUM((R40&gt;I40),(R40&gt;L40),(R40&gt;O40),(R40&gt;F40),(R40&gt;U40),(R40&gt;X40),(R40&gt;AA40),(R40&gt;AD40),(R40&gt;AG40),(R40&gt;BB40)))-$AJ40))</f>
        <v>4</v>
      </c>
      <c r="T40" s="715">
        <f t="shared" ref="T40" si="97">IF(R40=0,0,IF(R$6=0,0,IF(S40=0,0,((11-S40)))-$B$4))</f>
        <v>3</v>
      </c>
      <c r="U40" s="714">
        <f>'print 10 lane'!X40</f>
        <v>9.1145833333333324E-4</v>
      </c>
      <c r="V40" s="715">
        <f t="shared" ref="V40" si="98">IF(U40=0,0,IF(U$6=0,0,IF(U40&lt;1,SUM((U40&gt;I40),(U40&gt;L40),(U40&gt;O40),(U40&gt;R40),(U40&gt;F40),(U40&gt;X40),(U40&gt;AA40),(U40&gt;AD40),(U40&gt;AG40),(U40&gt;BB40)))-$AJ40))</f>
        <v>2</v>
      </c>
      <c r="W40" s="715">
        <f t="shared" ref="W40" si="99">IF(U40=0,0,IF(U$6=0,0,IF(V40=0,0,((11-V40)))-$B$4))</f>
        <v>5</v>
      </c>
      <c r="X40" s="142"/>
      <c r="Y40" s="12"/>
      <c r="Z40" s="12"/>
      <c r="AA40" s="142"/>
      <c r="AB40" s="12"/>
      <c r="AC40" s="12"/>
      <c r="AD40" s="142"/>
      <c r="AE40" s="12"/>
      <c r="AF40" s="12"/>
      <c r="AG40" s="142"/>
      <c r="AH40" s="12"/>
      <c r="AI40" s="13"/>
      <c r="AJ40" s="11">
        <f>COUNTBLANK(F600:O600)</f>
        <v>4</v>
      </c>
    </row>
    <row r="41" spans="1:75" ht="30" customHeight="1" x14ac:dyDescent="0.2">
      <c r="B41" s="1878"/>
      <c r="C41" s="1882"/>
      <c r="D41" s="1883"/>
      <c r="E41" s="1898"/>
      <c r="F41" s="1886" t="str">
        <f>'print 10 lane'!I41</f>
        <v xml:space="preserve">Sophie </v>
      </c>
      <c r="G41" s="1887"/>
      <c r="H41" s="1888"/>
      <c r="I41" s="1886" t="str">
        <f>'print 10 lane'!L41</f>
        <v xml:space="preserve">Talia-Jay </v>
      </c>
      <c r="J41" s="1887"/>
      <c r="K41" s="1888"/>
      <c r="L41" s="1886" t="str">
        <f>'print 10 lane'!O41</f>
        <v xml:space="preserve">Jess </v>
      </c>
      <c r="M41" s="1887"/>
      <c r="N41" s="1888"/>
      <c r="O41" s="1886" t="str">
        <f>'print 10 lane'!R41</f>
        <v xml:space="preserve">Abby </v>
      </c>
      <c r="P41" s="1887"/>
      <c r="Q41" s="1888"/>
      <c r="R41" s="1886" t="str">
        <f>'print 10 lane'!U41</f>
        <v xml:space="preserve">Samantha  </v>
      </c>
      <c r="S41" s="1887"/>
      <c r="T41" s="1888"/>
      <c r="U41" s="1886" t="str">
        <f>'print 10 lane'!X41</f>
        <v xml:space="preserve">Jessica </v>
      </c>
      <c r="V41" s="1887"/>
      <c r="W41" s="1888"/>
      <c r="X41" s="1855"/>
      <c r="Y41" s="1856"/>
      <c r="Z41" s="1857"/>
      <c r="AA41" s="1855"/>
      <c r="AB41" s="1856"/>
      <c r="AC41" s="1857"/>
      <c r="AD41" s="1855"/>
      <c r="AE41" s="1856"/>
      <c r="AF41" s="1857"/>
      <c r="AG41" s="1855"/>
      <c r="AH41" s="1856"/>
      <c r="AI41" s="1884"/>
      <c r="AJ41" s="11"/>
    </row>
    <row r="42" spans="1:75" ht="30" customHeight="1" thickBot="1" x14ac:dyDescent="0.25">
      <c r="B42" s="1903"/>
      <c r="C42" s="1882"/>
      <c r="D42" s="1883"/>
      <c r="E42" s="116" t="s">
        <v>219</v>
      </c>
      <c r="F42" s="1875">
        <f>'print 10 lane'!I42</f>
        <v>0</v>
      </c>
      <c r="G42" s="1875"/>
      <c r="H42" s="1876"/>
      <c r="I42" s="1875">
        <f>'print 10 lane'!L42</f>
        <v>0</v>
      </c>
      <c r="J42" s="1875"/>
      <c r="K42" s="1876"/>
      <c r="L42" s="1875">
        <f>'print 10 lane'!O42</f>
        <v>0</v>
      </c>
      <c r="M42" s="1875"/>
      <c r="N42" s="1876"/>
      <c r="O42" s="1875">
        <f>'print 10 lane'!R42</f>
        <v>0</v>
      </c>
      <c r="P42" s="1875"/>
      <c r="Q42" s="1876"/>
      <c r="R42" s="1875">
        <f>'print 10 lane'!U42</f>
        <v>0</v>
      </c>
      <c r="S42" s="1875"/>
      <c r="T42" s="1876"/>
      <c r="U42" s="1875">
        <f>'print 10 lane'!X42</f>
        <v>0</v>
      </c>
      <c r="V42" s="1875"/>
      <c r="W42" s="1876"/>
      <c r="X42" s="1858"/>
      <c r="Y42" s="1859"/>
      <c r="Z42" s="1885"/>
      <c r="AA42" s="1858"/>
      <c r="AB42" s="1859"/>
      <c r="AC42" s="1885"/>
      <c r="AD42" s="1858"/>
      <c r="AE42" s="1859"/>
      <c r="AF42" s="1885"/>
      <c r="AG42" s="1858"/>
      <c r="AH42" s="1859"/>
      <c r="AI42" s="1860"/>
      <c r="AJ42" s="11"/>
    </row>
    <row r="43" spans="1:75" ht="30" customHeight="1" x14ac:dyDescent="0.2">
      <c r="B43" s="1904">
        <v>14</v>
      </c>
      <c r="C43" s="1882" t="s">
        <v>6</v>
      </c>
      <c r="D43" s="1883" t="s">
        <v>84</v>
      </c>
      <c r="E43" s="1898" t="s">
        <v>100</v>
      </c>
      <c r="F43" s="714">
        <f>'print 10 lane'!I43</f>
        <v>9.043981481481481E-4</v>
      </c>
      <c r="G43" s="715">
        <f>IF(F43=0,0,IF(G$5=0,0,IF(F43&lt;1,SUM((F43&gt;I43),(F43&gt;L43),(F43&gt;O43),(F43&gt;R43),(F43&gt;U43),(F43&gt;X43),(F43&gt;AA43),(F43&gt;AD43),(F43&gt;AG43),(F43&gt;BB43)))-$AJ43))</f>
        <v>2</v>
      </c>
      <c r="H43" s="715">
        <f>IF(F43=0,0,IF(G$5=0,0,IF(G43=0,0,((11-G43)))-$B$4))</f>
        <v>5</v>
      </c>
      <c r="I43" s="714">
        <f>'print 10 lane'!L43</f>
        <v>9.3923611111111117E-4</v>
      </c>
      <c r="J43" s="715">
        <f t="shared" ref="J43" si="100">IF(I43=0,0,IF(I$6=0,0,IF(I43&lt;1,SUM((I43&gt;L43),(I43&gt;O43),(I43&gt;R43),(I43&gt;U43),(I43&gt;X43),(I43&gt;AA43),(I43&gt;F43),(I43&gt;AD43),(I43&gt;AG43),(I43&gt;BB43)))-$AJ43))</f>
        <v>4</v>
      </c>
      <c r="K43" s="715">
        <f t="shared" ref="K43" si="101">IF(I43=0,0,IF(I$6=0,0,IF(J43=0,0,((11-J43)))-$B$4))</f>
        <v>3</v>
      </c>
      <c r="L43" s="714">
        <f>'print 10 lane'!O43</f>
        <v>9.8009259259259252E-4</v>
      </c>
      <c r="M43" s="715">
        <f t="shared" ref="M43" si="102">IF(L43=0,0,IF(L$6=0,0,IF(L43&lt;1,SUM((L43&gt;I43),(L43&gt;F43),(L43&gt;O43),(L43&gt;R43),(L43&gt;U43),(L43&gt;X43),(L43&gt;AA43),(L43&gt;AD43),(L43&gt;AG43),(L43&gt;BB43)))-$AJ43))</f>
        <v>6</v>
      </c>
      <c r="N43" s="715">
        <f t="shared" ref="N43" si="103">IF(L43=0,0,IF(L$6=0,0,IF(M43=0,0,((11-M43)))-$B$4))</f>
        <v>1</v>
      </c>
      <c r="O43" s="714">
        <f>'print 10 lane'!R43</f>
        <v>9.6817129629629629E-4</v>
      </c>
      <c r="P43" s="715">
        <f t="shared" ref="P43" si="104">IF(O43=0,0,IF(O$6=0,0,IF(O43&lt;1,SUM((O43&gt;I43),(O43&gt;L43),(O43&gt;F43),(O43&gt;R43),(O43&gt;U43),(O43&gt;X43),(O43&gt;AA43),(O43&gt;AD43),(O43&gt;AG43),(O43&gt;BB43)))-$AJ43))</f>
        <v>5</v>
      </c>
      <c r="Q43" s="715">
        <f t="shared" ref="Q43" si="105">IF(O43=0,0,IF(O$6=0,0,IF(P43=0,0,((11-P43)))-$B$4))</f>
        <v>2</v>
      </c>
      <c r="R43" s="714">
        <f>'print 10 lane'!U43</f>
        <v>9.2638888888888892E-4</v>
      </c>
      <c r="S43" s="715">
        <f t="shared" ref="S43" si="106">IF(R43=0,0,IF(R$6=0,0,IF(R43&lt;1,SUM((R43&gt;I43),(R43&gt;L43),(R43&gt;O43),(R43&gt;F43),(R43&gt;U43),(R43&gt;X43),(R43&gt;AA43),(R43&gt;AD43),(R43&gt;AG43),(R43&gt;BB43)))-$AJ43))</f>
        <v>3</v>
      </c>
      <c r="T43" s="715">
        <f t="shared" ref="T43" si="107">IF(R43=0,0,IF(R$6=0,0,IF(S43=0,0,((11-S43)))-$B$4))</f>
        <v>4</v>
      </c>
      <c r="U43" s="714">
        <f>'print 10 lane'!X43</f>
        <v>8.7708333333333334E-4</v>
      </c>
      <c r="V43" s="715">
        <f t="shared" ref="V43" si="108">IF(U43=0,0,IF(U$6=0,0,IF(U43&lt;1,SUM((U43&gt;I43),(U43&gt;L43),(U43&gt;O43),(U43&gt;R43),(U43&gt;F43),(U43&gt;X43),(U43&gt;AA43),(U43&gt;AD43),(U43&gt;AG43),(U43&gt;BB43)))-$AJ43))</f>
        <v>1</v>
      </c>
      <c r="W43" s="715">
        <f t="shared" ref="W43" si="109">IF(U43=0,0,IF(U$6=0,0,IF(V43=0,0,((11-V43)))-$B$4))</f>
        <v>6</v>
      </c>
      <c r="X43" s="145"/>
      <c r="Y43" s="10"/>
      <c r="Z43" s="10"/>
      <c r="AA43" s="145"/>
      <c r="AB43" s="10"/>
      <c r="AC43" s="10"/>
      <c r="AD43" s="145"/>
      <c r="AE43" s="10"/>
      <c r="AF43" s="10"/>
      <c r="AG43" s="145"/>
      <c r="AH43" s="10"/>
      <c r="AI43" s="10"/>
      <c r="AJ43" s="6">
        <f>COUNTBLANK(F601:O601)</f>
        <v>4</v>
      </c>
    </row>
    <row r="44" spans="1:75" ht="30" customHeight="1" x14ac:dyDescent="0.2">
      <c r="B44" s="1905"/>
      <c r="C44" s="1882"/>
      <c r="D44" s="1883"/>
      <c r="E44" s="1898"/>
      <c r="F44" s="1886" t="str">
        <f>'print 10 lane'!I44</f>
        <v xml:space="preserve">Henri </v>
      </c>
      <c r="G44" s="1887"/>
      <c r="H44" s="1888"/>
      <c r="I44" s="1886" t="str">
        <f>'print 10 lane'!L44</f>
        <v xml:space="preserve">Omar </v>
      </c>
      <c r="J44" s="1887"/>
      <c r="K44" s="1888"/>
      <c r="L44" s="1886" t="str">
        <f>'print 10 lane'!O44</f>
        <v xml:space="preserve">Josh  </v>
      </c>
      <c r="M44" s="1887"/>
      <c r="N44" s="1888"/>
      <c r="O44" s="1886" t="str">
        <f>'print 10 lane'!R44</f>
        <v xml:space="preserve">Matus </v>
      </c>
      <c r="P44" s="1887"/>
      <c r="Q44" s="1888"/>
      <c r="R44" s="1886" t="str">
        <f>'print 10 lane'!U44</f>
        <v xml:space="preserve">James  </v>
      </c>
      <c r="S44" s="1887"/>
      <c r="T44" s="1888"/>
      <c r="U44" s="1886" t="str">
        <f>'print 10 lane'!X44</f>
        <v xml:space="preserve">Benjamin  </v>
      </c>
      <c r="V44" s="1887"/>
      <c r="W44" s="1888"/>
      <c r="X44" s="1855"/>
      <c r="Y44" s="1856"/>
      <c r="Z44" s="1857"/>
      <c r="AA44" s="1855"/>
      <c r="AB44" s="1856"/>
      <c r="AC44" s="1857"/>
      <c r="AD44" s="1855"/>
      <c r="AE44" s="1856"/>
      <c r="AF44" s="1857"/>
      <c r="AG44" s="1855"/>
      <c r="AH44" s="1856"/>
      <c r="AI44" s="1884"/>
      <c r="AJ44" s="6"/>
    </row>
    <row r="45" spans="1:75" ht="30" customHeight="1" thickBot="1" x14ac:dyDescent="0.25">
      <c r="B45" s="1905"/>
      <c r="C45" s="1882"/>
      <c r="D45" s="1883"/>
      <c r="E45" s="116" t="s">
        <v>219</v>
      </c>
      <c r="F45" s="1875">
        <f>'print 10 lane'!I45</f>
        <v>0</v>
      </c>
      <c r="G45" s="1875"/>
      <c r="H45" s="1876"/>
      <c r="I45" s="1875">
        <f>'print 10 lane'!L45</f>
        <v>0</v>
      </c>
      <c r="J45" s="1875"/>
      <c r="K45" s="1876"/>
      <c r="L45" s="1875">
        <f>'print 10 lane'!O45</f>
        <v>0</v>
      </c>
      <c r="M45" s="1875"/>
      <c r="N45" s="1876"/>
      <c r="O45" s="1875">
        <f>'print 10 lane'!R45</f>
        <v>0</v>
      </c>
      <c r="P45" s="1875"/>
      <c r="Q45" s="1876"/>
      <c r="R45" s="1875">
        <f>'print 10 lane'!U45</f>
        <v>0</v>
      </c>
      <c r="S45" s="1875"/>
      <c r="T45" s="1876"/>
      <c r="U45" s="1875">
        <f>'print 10 lane'!X45</f>
        <v>0</v>
      </c>
      <c r="V45" s="1875"/>
      <c r="W45" s="1876"/>
      <c r="X45" s="1908"/>
      <c r="Y45" s="1891"/>
      <c r="Z45" s="1892"/>
      <c r="AA45" s="1908"/>
      <c r="AB45" s="1891"/>
      <c r="AC45" s="1892"/>
      <c r="AD45" s="1908"/>
      <c r="AE45" s="1891"/>
      <c r="AF45" s="1892"/>
      <c r="AG45" s="1908"/>
      <c r="AH45" s="1891"/>
      <c r="AI45" s="1982"/>
      <c r="AJ45" s="6"/>
    </row>
    <row r="46" spans="1:75" ht="30" customHeight="1" x14ac:dyDescent="0.2">
      <c r="B46" s="1902">
        <v>15</v>
      </c>
      <c r="C46" s="1882" t="s">
        <v>5</v>
      </c>
      <c r="D46" s="1883" t="s">
        <v>85</v>
      </c>
      <c r="E46" s="1898" t="s">
        <v>101</v>
      </c>
      <c r="F46" s="714">
        <f>'print 10 lane'!I46</f>
        <v>8.3472222222222227E-4</v>
      </c>
      <c r="G46" s="715">
        <f>IF(F46=0,0,IF(G$5=0,0,IF(F46&lt;1,SUM((F46&gt;I46),(F46&gt;L46),(F46&gt;O46),(F46&gt;R46),(F46&gt;U46),(F46&gt;X46),(F46&gt;AA46),(F46&gt;AD46),(F46&gt;AG46),(F46&gt;BB46)))-$AJ46))</f>
        <v>5</v>
      </c>
      <c r="H46" s="715">
        <f>IF(F46=0,0,IF(G$5=0,0,IF(G46=0,0,((11-G46)))-$B$4))</f>
        <v>2</v>
      </c>
      <c r="I46" s="714">
        <f>'print 10 lane'!L46</f>
        <v>8.4560185185185183E-4</v>
      </c>
      <c r="J46" s="715">
        <f t="shared" ref="J46" si="110">IF(I46=0,0,IF(I$6=0,0,IF(I46&lt;1,SUM((I46&gt;L46),(I46&gt;O46),(I46&gt;R46),(I46&gt;U46),(I46&gt;X46),(I46&gt;AA46),(I46&gt;F46),(I46&gt;AD46),(I46&gt;AG46),(I46&gt;BB46)))-$AJ46))</f>
        <v>6</v>
      </c>
      <c r="K46" s="715">
        <f t="shared" ref="K46" si="111">IF(I46=0,0,IF(I$6=0,0,IF(J46=0,0,((11-J46)))-$B$4))</f>
        <v>1</v>
      </c>
      <c r="L46" s="714">
        <f>'print 10 lane'!O46</f>
        <v>7.3888888888888886E-4</v>
      </c>
      <c r="M46" s="715">
        <f t="shared" ref="M46" si="112">IF(L46=0,0,IF(L$6=0,0,IF(L46&lt;1,SUM((L46&gt;I46),(L46&gt;F46),(L46&gt;O46),(L46&gt;R46),(L46&gt;U46),(L46&gt;X46),(L46&gt;AA46),(L46&gt;AD46),(L46&gt;AG46),(L46&gt;BB46)))-$AJ46))</f>
        <v>1</v>
      </c>
      <c r="N46" s="715">
        <f t="shared" ref="N46" si="113">IF(L46=0,0,IF(L$6=0,0,IF(M46=0,0,((11-M46)))-$B$4))</f>
        <v>6</v>
      </c>
      <c r="O46" s="714">
        <f>'print 10 lane'!R46</f>
        <v>7.5590277777777776E-4</v>
      </c>
      <c r="P46" s="715">
        <f t="shared" ref="P46" si="114">IF(O46=0,0,IF(O$6=0,0,IF(O46&lt;1,SUM((O46&gt;I46),(O46&gt;L46),(O46&gt;F46),(O46&gt;R46),(O46&gt;U46),(O46&gt;X46),(O46&gt;AA46),(O46&gt;AD46),(O46&gt;AG46),(O46&gt;BB46)))-$AJ46))</f>
        <v>2</v>
      </c>
      <c r="Q46" s="715">
        <f t="shared" ref="Q46" si="115">IF(O46=0,0,IF(O$6=0,0,IF(P46=0,0,((11-P46)))-$B$4))</f>
        <v>5</v>
      </c>
      <c r="R46" s="714">
        <f>'print 10 lane'!U46</f>
        <v>7.7002314814814815E-4</v>
      </c>
      <c r="S46" s="715">
        <f t="shared" ref="S46" si="116">IF(R46=0,0,IF(R$6=0,0,IF(R46&lt;1,SUM((R46&gt;I46),(R46&gt;L46),(R46&gt;O46),(R46&gt;F46),(R46&gt;U46),(R46&gt;X46),(R46&gt;AA46),(R46&gt;AD46),(R46&gt;AG46),(R46&gt;BB46)))-$AJ46))</f>
        <v>3</v>
      </c>
      <c r="T46" s="715">
        <f t="shared" ref="T46" si="117">IF(R46=0,0,IF(R$6=0,0,IF(S46=0,0,((11-S46)))-$B$4))</f>
        <v>4</v>
      </c>
      <c r="U46" s="714">
        <f>'print 10 lane'!X46</f>
        <v>8.1701388888888882E-4</v>
      </c>
      <c r="V46" s="715">
        <f t="shared" ref="V46" si="118">IF(U46=0,0,IF(U$6=0,0,IF(U46&lt;1,SUM((U46&gt;I46),(U46&gt;L46),(U46&gt;O46),(U46&gt;R46),(U46&gt;F46),(U46&gt;X46),(U46&gt;AA46),(U46&gt;AD46),(U46&gt;AG46),(U46&gt;BB46)))-$AJ46))</f>
        <v>4</v>
      </c>
      <c r="W46" s="715">
        <f t="shared" ref="W46" si="119">IF(U46=0,0,IF(U$6=0,0,IF(V46=0,0,((11-V46)))-$B$4))</f>
        <v>3</v>
      </c>
      <c r="X46" s="142"/>
      <c r="Y46" s="12"/>
      <c r="Z46" s="12"/>
      <c r="AA46" s="142"/>
      <c r="AB46" s="12"/>
      <c r="AC46" s="12"/>
      <c r="AD46" s="142"/>
      <c r="AE46" s="12"/>
      <c r="AF46" s="12"/>
      <c r="AG46" s="142"/>
      <c r="AH46" s="12"/>
      <c r="AI46" s="13"/>
      <c r="AJ46" s="11">
        <f>COUNTBLANK(F602:O602)</f>
        <v>4</v>
      </c>
    </row>
    <row r="47" spans="1:75" ht="30" customHeight="1" x14ac:dyDescent="0.2">
      <c r="A47" s="1"/>
      <c r="B47" s="1878"/>
      <c r="C47" s="1882"/>
      <c r="D47" s="1883"/>
      <c r="E47" s="1898"/>
      <c r="F47" s="1886" t="str">
        <f>'print 10 lane'!I47</f>
        <v xml:space="preserve">Katie </v>
      </c>
      <c r="G47" s="1887"/>
      <c r="H47" s="1888"/>
      <c r="I47" s="1886" t="str">
        <f>'print 10 lane'!L47</f>
        <v xml:space="preserve">Rebecca </v>
      </c>
      <c r="J47" s="1887"/>
      <c r="K47" s="1888"/>
      <c r="L47" s="1886" t="str">
        <f>'print 10 lane'!O47</f>
        <v xml:space="preserve">Eve </v>
      </c>
      <c r="M47" s="1887"/>
      <c r="N47" s="1888"/>
      <c r="O47" s="1886" t="str">
        <f>'print 10 lane'!R47</f>
        <v xml:space="preserve">Lottie </v>
      </c>
      <c r="P47" s="1887"/>
      <c r="Q47" s="1888"/>
      <c r="R47" s="1886" t="str">
        <f>'print 10 lane'!U47</f>
        <v xml:space="preserve">Emma  </v>
      </c>
      <c r="S47" s="1887"/>
      <c r="T47" s="1888"/>
      <c r="U47" s="1886" t="str">
        <f>'print 10 lane'!X47</f>
        <v xml:space="preserve">Georgina  </v>
      </c>
      <c r="V47" s="1887"/>
      <c r="W47" s="1888"/>
      <c r="X47" s="1855"/>
      <c r="Y47" s="1856"/>
      <c r="Z47" s="1857"/>
      <c r="AA47" s="1855"/>
      <c r="AB47" s="1856"/>
      <c r="AC47" s="1857"/>
      <c r="AD47" s="1855"/>
      <c r="AE47" s="1856"/>
      <c r="AF47" s="1857"/>
      <c r="AG47" s="1855"/>
      <c r="AH47" s="1856"/>
      <c r="AI47" s="1884"/>
      <c r="AJ47" s="1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236"/>
    </row>
    <row r="48" spans="1:75" ht="30" customHeight="1" thickBot="1" x14ac:dyDescent="0.25">
      <c r="A48" s="1"/>
      <c r="B48" s="1903"/>
      <c r="C48" s="1882"/>
      <c r="D48" s="1883"/>
      <c r="E48" s="116" t="s">
        <v>219</v>
      </c>
      <c r="F48" s="1875">
        <f>'print 10 lane'!I48</f>
        <v>0</v>
      </c>
      <c r="G48" s="1875"/>
      <c r="H48" s="1876"/>
      <c r="I48" s="1875">
        <f>'print 10 lane'!L48</f>
        <v>0</v>
      </c>
      <c r="J48" s="1875"/>
      <c r="K48" s="1876"/>
      <c r="L48" s="1875">
        <f>'print 10 lane'!O48</f>
        <v>0</v>
      </c>
      <c r="M48" s="1875"/>
      <c r="N48" s="1876"/>
      <c r="O48" s="1875">
        <f>'print 10 lane'!R48</f>
        <v>0</v>
      </c>
      <c r="P48" s="1875"/>
      <c r="Q48" s="1876"/>
      <c r="R48" s="1875">
        <f>'print 10 lane'!U48</f>
        <v>0</v>
      </c>
      <c r="S48" s="1875"/>
      <c r="T48" s="1876"/>
      <c r="U48" s="1875">
        <f>'print 10 lane'!X48</f>
        <v>0</v>
      </c>
      <c r="V48" s="1875"/>
      <c r="W48" s="1876"/>
      <c r="X48" s="1858"/>
      <c r="Y48" s="1859"/>
      <c r="Z48" s="1885"/>
      <c r="AA48" s="1858"/>
      <c r="AB48" s="1859"/>
      <c r="AC48" s="1885"/>
      <c r="AD48" s="1858"/>
      <c r="AE48" s="1859"/>
      <c r="AF48" s="1885"/>
      <c r="AG48" s="1858"/>
      <c r="AH48" s="1859"/>
      <c r="AI48" s="1860"/>
      <c r="AJ48" s="1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236"/>
    </row>
    <row r="49" spans="2:36" ht="30" customHeight="1" x14ac:dyDescent="0.2">
      <c r="B49" s="1902">
        <v>16</v>
      </c>
      <c r="C49" s="1882" t="s">
        <v>6</v>
      </c>
      <c r="D49" s="1883" t="s">
        <v>85</v>
      </c>
      <c r="E49" s="1898" t="s">
        <v>101</v>
      </c>
      <c r="F49" s="714">
        <f>'print 10 lane'!I49</f>
        <v>7.424768518518518E-4</v>
      </c>
      <c r="G49" s="715">
        <f>IF(F49=0,0,IF(G$5=0,0,IF(F49&lt;1,SUM((F49&gt;I49),(F49&gt;L49),(F49&gt;O49),(F49&gt;R49),(F49&gt;U49),(F49&gt;X49),(F49&gt;AA49),(F49&gt;AD49),(F49&gt;AG49),(F49&gt;BB49)))-$AJ49))</f>
        <v>3</v>
      </c>
      <c r="H49" s="715">
        <f>IF(F49=0,0,IF(G$5=0,0,IF(G49=0,0,((11-G49)))-$B$4))</f>
        <v>4</v>
      </c>
      <c r="I49" s="714">
        <f>'print 10 lane'!L49</f>
        <v>7.8067129629629634E-4</v>
      </c>
      <c r="J49" s="715">
        <f t="shared" ref="J49" si="120">IF(I49=0,0,IF(I$6=0,0,IF(I49&lt;1,SUM((I49&gt;L49),(I49&gt;O49),(I49&gt;R49),(I49&gt;U49),(I49&gt;X49),(I49&gt;AA49),(I49&gt;F49),(I49&gt;AD49),(I49&gt;AG49),(I49&gt;BB49)))-$AJ49))</f>
        <v>6</v>
      </c>
      <c r="K49" s="715">
        <f t="shared" ref="K49" si="121">IF(I49=0,0,IF(I$6=0,0,IF(J49=0,0,((11-J49)))-$B$4))</f>
        <v>1</v>
      </c>
      <c r="L49" s="714">
        <f>'print 10 lane'!O49</f>
        <v>7.5798611111111108E-4</v>
      </c>
      <c r="M49" s="715">
        <f t="shared" ref="M49" si="122">IF(L49=0,0,IF(L$6=0,0,IF(L49&lt;1,SUM((L49&gt;I49),(L49&gt;F49),(L49&gt;O49),(L49&gt;R49),(L49&gt;U49),(L49&gt;X49),(L49&gt;AA49),(L49&gt;AD49),(L49&gt;AG49),(L49&gt;BB49)))-$AJ49))</f>
        <v>5</v>
      </c>
      <c r="N49" s="715">
        <f t="shared" ref="N49" si="123">IF(L49=0,0,IF(L$6=0,0,IF(M49=0,0,((11-M49)))-$B$4))</f>
        <v>2</v>
      </c>
      <c r="O49" s="714">
        <f>'print 10 lane'!R49</f>
        <v>7.1087962962962977E-4</v>
      </c>
      <c r="P49" s="715">
        <f t="shared" ref="P49" si="124">IF(O49=0,0,IF(O$6=0,0,IF(O49&lt;1,SUM((O49&gt;I49),(O49&gt;L49),(O49&gt;F49),(O49&gt;R49),(O49&gt;U49),(O49&gt;X49),(O49&gt;AA49),(O49&gt;AD49),(O49&gt;AG49),(O49&gt;BB49)))-$AJ49))</f>
        <v>1</v>
      </c>
      <c r="Q49" s="715">
        <f t="shared" ref="Q49" si="125">IF(O49=0,0,IF(O$6=0,0,IF(P49=0,0,((11-P49)))-$B$4))</f>
        <v>6</v>
      </c>
      <c r="R49" s="714">
        <f>'print 10 lane'!U49</f>
        <v>7.3194444444444446E-4</v>
      </c>
      <c r="S49" s="715">
        <f t="shared" ref="S49" si="126">IF(R49=0,0,IF(R$6=0,0,IF(R49&lt;1,SUM((R49&gt;I49),(R49&gt;L49),(R49&gt;O49),(R49&gt;F49),(R49&gt;U49),(R49&gt;X49),(R49&gt;AA49),(R49&gt;AD49),(R49&gt;AG49),(R49&gt;BB49)))-$AJ49))</f>
        <v>2</v>
      </c>
      <c r="T49" s="715">
        <f t="shared" ref="T49" si="127">IF(R49=0,0,IF(R$6=0,0,IF(S49=0,0,((11-S49)))-$B$4))</f>
        <v>5</v>
      </c>
      <c r="U49" s="714">
        <f>'print 10 lane'!X49</f>
        <v>7.5150462962962964E-4</v>
      </c>
      <c r="V49" s="715">
        <f t="shared" ref="V49" si="128">IF(U49=0,0,IF(U$6=0,0,IF(U49&lt;1,SUM((U49&gt;I49),(U49&gt;L49),(U49&gt;O49),(U49&gt;R49),(U49&gt;F49),(U49&gt;X49),(U49&gt;AA49),(U49&gt;AD49),(U49&gt;AG49),(U49&gt;BB49)))-$AJ49))</f>
        <v>4</v>
      </c>
      <c r="W49" s="715">
        <f t="shared" ref="W49" si="129">IF(U49=0,0,IF(U$6=0,0,IF(V49=0,0,((11-V49)))-$B$4))</f>
        <v>3</v>
      </c>
      <c r="X49" s="142"/>
      <c r="Y49" s="12"/>
      <c r="Z49" s="12"/>
      <c r="AA49" s="142"/>
      <c r="AB49" s="12"/>
      <c r="AC49" s="12"/>
      <c r="AD49" s="142"/>
      <c r="AE49" s="12"/>
      <c r="AF49" s="12"/>
      <c r="AG49" s="142"/>
      <c r="AH49" s="12"/>
      <c r="AI49" s="13"/>
      <c r="AJ49" s="11">
        <f>COUNTBLANK(F603:O603)</f>
        <v>4</v>
      </c>
    </row>
    <row r="50" spans="2:36" ht="30" customHeight="1" x14ac:dyDescent="0.2">
      <c r="B50" s="1878"/>
      <c r="C50" s="1882"/>
      <c r="D50" s="1883"/>
      <c r="E50" s="1898"/>
      <c r="F50" s="1886" t="str">
        <f>'print 10 lane'!I50</f>
        <v xml:space="preserve">Ben </v>
      </c>
      <c r="G50" s="1887"/>
      <c r="H50" s="1888"/>
      <c r="I50" s="1886" t="str">
        <f>'print 10 lane'!L50</f>
        <v xml:space="preserve">Thomas </v>
      </c>
      <c r="J50" s="1887"/>
      <c r="K50" s="1888"/>
      <c r="L50" s="1886" t="str">
        <f>'print 10 lane'!O50</f>
        <v xml:space="preserve">Fabian </v>
      </c>
      <c r="M50" s="1887"/>
      <c r="N50" s="1888"/>
      <c r="O50" s="1886" t="str">
        <f>'print 10 lane'!R50</f>
        <v xml:space="preserve">Joshua </v>
      </c>
      <c r="P50" s="1887"/>
      <c r="Q50" s="1888"/>
      <c r="R50" s="1886" t="str">
        <f>'print 10 lane'!U50</f>
        <v xml:space="preserve">Andrew  </v>
      </c>
      <c r="S50" s="1887"/>
      <c r="T50" s="1888"/>
      <c r="U50" s="1886" t="str">
        <f>'print 10 lane'!X50</f>
        <v xml:space="preserve">Thomas </v>
      </c>
      <c r="V50" s="1887"/>
      <c r="W50" s="1888"/>
      <c r="X50" s="1855"/>
      <c r="Y50" s="1856"/>
      <c r="Z50" s="1857"/>
      <c r="AA50" s="1855"/>
      <c r="AB50" s="1856"/>
      <c r="AC50" s="1857"/>
      <c r="AD50" s="1855"/>
      <c r="AE50" s="1856"/>
      <c r="AF50" s="1857"/>
      <c r="AG50" s="1855"/>
      <c r="AH50" s="1856"/>
      <c r="AI50" s="1884"/>
      <c r="AJ50" s="11"/>
    </row>
    <row r="51" spans="2:36" ht="30" customHeight="1" thickBot="1" x14ac:dyDescent="0.25">
      <c r="B51" s="1903"/>
      <c r="C51" s="1882"/>
      <c r="D51" s="1883"/>
      <c r="E51" s="116" t="s">
        <v>219</v>
      </c>
      <c r="F51" s="1875">
        <f>'print 10 lane'!I51</f>
        <v>0</v>
      </c>
      <c r="G51" s="1875"/>
      <c r="H51" s="1876"/>
      <c r="I51" s="1875">
        <f>'print 10 lane'!L51</f>
        <v>0</v>
      </c>
      <c r="J51" s="1875"/>
      <c r="K51" s="1876"/>
      <c r="L51" s="1875">
        <f>'print 10 lane'!O51</f>
        <v>0</v>
      </c>
      <c r="M51" s="1875"/>
      <c r="N51" s="1876"/>
      <c r="O51" s="1875">
        <f>'print 10 lane'!R51</f>
        <v>0</v>
      </c>
      <c r="P51" s="1875"/>
      <c r="Q51" s="1876"/>
      <c r="R51" s="1875">
        <f>'print 10 lane'!U51</f>
        <v>0</v>
      </c>
      <c r="S51" s="1875"/>
      <c r="T51" s="1876"/>
      <c r="U51" s="1875">
        <f>'print 10 lane'!X51</f>
        <v>0</v>
      </c>
      <c r="V51" s="1875"/>
      <c r="W51" s="1876"/>
      <c r="X51" s="1858"/>
      <c r="Y51" s="1859"/>
      <c r="Z51" s="1885"/>
      <c r="AA51" s="1858"/>
      <c r="AB51" s="1859"/>
      <c r="AC51" s="1885"/>
      <c r="AD51" s="1858"/>
      <c r="AE51" s="1859"/>
      <c r="AF51" s="1885"/>
      <c r="AG51" s="1858"/>
      <c r="AH51" s="1859"/>
      <c r="AI51" s="1860"/>
      <c r="AJ51" s="11"/>
    </row>
    <row r="52" spans="2:36" ht="30" customHeight="1" x14ac:dyDescent="0.2">
      <c r="B52" s="1902">
        <v>17</v>
      </c>
      <c r="C52" s="1882" t="s">
        <v>13</v>
      </c>
      <c r="D52" s="1883" t="s">
        <v>7</v>
      </c>
      <c r="E52" s="1898" t="s">
        <v>102</v>
      </c>
      <c r="F52" s="714">
        <f>'print 10 lane'!I52</f>
        <v>8.1053240740740738E-4</v>
      </c>
      <c r="G52" s="715">
        <f>IF(F52=0,0,IF(G$5=0,0,IF(F52&lt;1,SUM((F52&gt;I52),(F52&gt;L52),(F52&gt;O52),(F52&gt;R52),(F52&gt;U52),(F52&gt;X52),(F52&gt;AA52),(F52&gt;AD52),(F52&gt;AG52),(F52&gt;BB52)))-$AJ52))</f>
        <v>4</v>
      </c>
      <c r="H52" s="715">
        <f>IF(F52=0,0,IF(G$5=0,0,IF(G52=0,0,((11-G52)))-$B$4))</f>
        <v>3</v>
      </c>
      <c r="I52" s="714">
        <f>'print 10 lane'!L52</f>
        <v>7.9999999999999993E-4</v>
      </c>
      <c r="J52" s="715">
        <f t="shared" ref="J52" si="130">IF(I52=0,0,IF(I$6=0,0,IF(I52&lt;1,SUM((I52&gt;L52),(I52&gt;O52),(I52&gt;R52),(I52&gt;U52),(I52&gt;X52),(I52&gt;AA52),(I52&gt;F52),(I52&gt;AD52),(I52&gt;AG52),(I52&gt;BB52)))-$AJ52))</f>
        <v>3</v>
      </c>
      <c r="K52" s="715">
        <f t="shared" ref="K52" si="131">IF(I52=0,0,IF(I$6=0,0,IF(J52=0,0,((11-J52)))-$B$4))</f>
        <v>4</v>
      </c>
      <c r="L52" s="714">
        <f>'print 10 lane'!O52</f>
        <v>7.3576388888888877E-4</v>
      </c>
      <c r="M52" s="715">
        <f t="shared" ref="M52" si="132">IF(L52=0,0,IF(L$6=0,0,IF(L52&lt;1,SUM((L52&gt;I52),(L52&gt;F52),(L52&gt;O52),(L52&gt;R52),(L52&gt;U52),(L52&gt;X52),(L52&gt;AA52),(L52&gt;AD52),(L52&gt;AG52),(L52&gt;BB52)))-$AJ52))</f>
        <v>1</v>
      </c>
      <c r="N52" s="715">
        <f t="shared" ref="N52" si="133">IF(L52=0,0,IF(L$6=0,0,IF(M52=0,0,((11-M52)))-$B$4))</f>
        <v>6</v>
      </c>
      <c r="O52" s="714">
        <f>'print 10 lane'!R52</f>
        <v>7.8078703703703719E-4</v>
      </c>
      <c r="P52" s="715">
        <f t="shared" ref="P52" si="134">IF(O52=0,0,IF(O$6=0,0,IF(O52&lt;1,SUM((O52&gt;I52),(O52&gt;L52),(O52&gt;F52),(O52&gt;R52),(O52&gt;U52),(O52&gt;X52),(O52&gt;AA52),(O52&gt;AD52),(O52&gt;AG52),(O52&gt;BB52)))-$AJ52))</f>
        <v>2</v>
      </c>
      <c r="Q52" s="715">
        <f t="shared" ref="Q52" si="135">IF(O52=0,0,IF(O$6=0,0,IF(P52=0,0,((11-P52)))-$B$4))</f>
        <v>5</v>
      </c>
      <c r="R52" s="714">
        <f>'print 10 lane'!U52</f>
        <v>8.7407407407407399E-4</v>
      </c>
      <c r="S52" s="715">
        <f t="shared" ref="S52" si="136">IF(R52=0,0,IF(R$6=0,0,IF(R52&lt;1,SUM((R52&gt;I52),(R52&gt;L52),(R52&gt;O52),(R52&gt;F52),(R52&gt;U52),(R52&gt;X52),(R52&gt;AA52),(R52&gt;AD52),(R52&gt;AG52),(R52&gt;BB52)))-$AJ52))</f>
        <v>6</v>
      </c>
      <c r="T52" s="715">
        <f t="shared" ref="T52" si="137">IF(R52=0,0,IF(R$6=0,0,IF(S52=0,0,((11-S52)))-$B$4))</f>
        <v>1</v>
      </c>
      <c r="U52" s="714">
        <f>'print 10 lane'!X52</f>
        <v>8.2187500000000001E-4</v>
      </c>
      <c r="V52" s="715">
        <f t="shared" ref="V52" si="138">IF(U52=0,0,IF(U$6=0,0,IF(U52&lt;1,SUM((U52&gt;I52),(U52&gt;L52),(U52&gt;O52),(U52&gt;R52),(U52&gt;F52),(U52&gt;X52),(U52&gt;AA52),(U52&gt;AD52),(U52&gt;AG52),(U52&gt;BB52)))-$AJ52))</f>
        <v>5</v>
      </c>
      <c r="W52" s="715">
        <f t="shared" ref="W52" si="139">IF(U52=0,0,IF(U$6=0,0,IF(V52=0,0,((11-V52)))-$B$4))</f>
        <v>2</v>
      </c>
      <c r="X52" s="142"/>
      <c r="Y52" s="12"/>
      <c r="Z52" s="12"/>
      <c r="AA52" s="142"/>
      <c r="AB52" s="12"/>
      <c r="AC52" s="12"/>
      <c r="AD52" s="142"/>
      <c r="AE52" s="12"/>
      <c r="AF52" s="12"/>
      <c r="AG52" s="142"/>
      <c r="AH52" s="12"/>
      <c r="AI52" s="13"/>
      <c r="AJ52" s="11">
        <f>COUNTBLANK(F604:O604)</f>
        <v>4</v>
      </c>
    </row>
    <row r="53" spans="2:36" ht="30" customHeight="1" x14ac:dyDescent="0.2">
      <c r="B53" s="1878"/>
      <c r="C53" s="1882"/>
      <c r="D53" s="1883"/>
      <c r="E53" s="1898"/>
      <c r="F53" s="1886" t="str">
        <f>'print 10 lane'!I53</f>
        <v xml:space="preserve">Rebecca </v>
      </c>
      <c r="G53" s="1887"/>
      <c r="H53" s="1888"/>
      <c r="I53" s="1886" t="str">
        <f>'print 10 lane'!L53</f>
        <v xml:space="preserve">Freya </v>
      </c>
      <c r="J53" s="1887"/>
      <c r="K53" s="1888"/>
      <c r="L53" s="1886" t="str">
        <f>'print 10 lane'!O53</f>
        <v xml:space="preserve">Mia </v>
      </c>
      <c r="M53" s="1887"/>
      <c r="N53" s="1888"/>
      <c r="O53" s="1886" t="str">
        <f>'print 10 lane'!R53</f>
        <v xml:space="preserve">Kaelah </v>
      </c>
      <c r="P53" s="1887"/>
      <c r="Q53" s="1888"/>
      <c r="R53" s="1886" t="str">
        <f>'print 10 lane'!U53</f>
        <v xml:space="preserve">Lauren </v>
      </c>
      <c r="S53" s="1887"/>
      <c r="T53" s="1888"/>
      <c r="U53" s="1886" t="str">
        <f>'print 10 lane'!X53</f>
        <v xml:space="preserve">Emily </v>
      </c>
      <c r="V53" s="1887"/>
      <c r="W53" s="1888"/>
      <c r="X53" s="1855"/>
      <c r="Y53" s="1856"/>
      <c r="Z53" s="1857"/>
      <c r="AA53" s="1855"/>
      <c r="AB53" s="1856"/>
      <c r="AC53" s="1857"/>
      <c r="AD53" s="1855"/>
      <c r="AE53" s="1856"/>
      <c r="AF53" s="1857"/>
      <c r="AG53" s="1855"/>
      <c r="AH53" s="1856"/>
      <c r="AI53" s="1884"/>
      <c r="AJ53" s="11"/>
    </row>
    <row r="54" spans="2:36" ht="30" customHeight="1" thickBot="1" x14ac:dyDescent="0.25">
      <c r="B54" s="1903"/>
      <c r="C54" s="1882"/>
      <c r="D54" s="1883"/>
      <c r="E54" s="116" t="s">
        <v>219</v>
      </c>
      <c r="F54" s="1875">
        <f>'print 10 lane'!I54</f>
        <v>0</v>
      </c>
      <c r="G54" s="1875"/>
      <c r="H54" s="1876"/>
      <c r="I54" s="1875">
        <f>'print 10 lane'!L54</f>
        <v>0</v>
      </c>
      <c r="J54" s="1875"/>
      <c r="K54" s="1876"/>
      <c r="L54" s="1875">
        <f>'print 10 lane'!O54</f>
        <v>0</v>
      </c>
      <c r="M54" s="1875"/>
      <c r="N54" s="1876"/>
      <c r="O54" s="1875">
        <f>'print 10 lane'!R54</f>
        <v>0</v>
      </c>
      <c r="P54" s="1875"/>
      <c r="Q54" s="1876"/>
      <c r="R54" s="1875">
        <f>'print 10 lane'!U54</f>
        <v>0</v>
      </c>
      <c r="S54" s="1875"/>
      <c r="T54" s="1876"/>
      <c r="U54" s="1875">
        <f>'print 10 lane'!X54</f>
        <v>0</v>
      </c>
      <c r="V54" s="1875"/>
      <c r="W54" s="1876"/>
      <c r="X54" s="1858"/>
      <c r="Y54" s="1859"/>
      <c r="Z54" s="1885"/>
      <c r="AA54" s="1858"/>
      <c r="AB54" s="1859"/>
      <c r="AC54" s="1885"/>
      <c r="AD54" s="1858"/>
      <c r="AE54" s="1859"/>
      <c r="AF54" s="1885"/>
      <c r="AG54" s="1858"/>
      <c r="AH54" s="1859"/>
      <c r="AI54" s="1860"/>
      <c r="AJ54" s="11"/>
    </row>
    <row r="55" spans="2:36" ht="30" customHeight="1" x14ac:dyDescent="0.2">
      <c r="B55" s="1902">
        <v>18</v>
      </c>
      <c r="C55" s="1882" t="s">
        <v>15</v>
      </c>
      <c r="D55" s="1883" t="s">
        <v>7</v>
      </c>
      <c r="E55" s="1898" t="s">
        <v>102</v>
      </c>
      <c r="F55" s="714">
        <f>'print 10 lane'!I55</f>
        <v>7.5381944444444444E-4</v>
      </c>
      <c r="G55" s="715">
        <f>IF(F55=0,0,IF(G$5=0,0,IF(F55&lt;1,SUM((F55&gt;I55),(F55&gt;L55),(F55&gt;O55),(F55&gt;R55),(F55&gt;U55),(F55&gt;X55),(F55&gt;AA55),(F55&gt;AD55),(F55&gt;AG55),(F55&gt;BB55)))-$AJ55))</f>
        <v>5</v>
      </c>
      <c r="H55" s="715">
        <f>IF(F55=0,0,IF(G$5=0,0,IF(G55=0,0,((11-G55)))-$B$4))</f>
        <v>2</v>
      </c>
      <c r="I55" s="714">
        <f>'print 10 lane'!L55</f>
        <v>6.9872685185185185E-4</v>
      </c>
      <c r="J55" s="715">
        <f t="shared" ref="J55" si="140">IF(I55=0,0,IF(I$6=0,0,IF(I55&lt;1,SUM((I55&gt;L55),(I55&gt;O55),(I55&gt;R55),(I55&gt;U55),(I55&gt;X55),(I55&gt;AA55),(I55&gt;F55),(I55&gt;AD55),(I55&gt;AG55),(I55&gt;BB55)))-$AJ55))</f>
        <v>2</v>
      </c>
      <c r="K55" s="715">
        <f t="shared" ref="K55" si="141">IF(I55=0,0,IF(I$6=0,0,IF(J55=0,0,((11-J55)))-$B$4))</f>
        <v>5</v>
      </c>
      <c r="L55" s="714">
        <f>'print 10 lane'!O55</f>
        <v>6.6296296296296296E-4</v>
      </c>
      <c r="M55" s="715">
        <f t="shared" ref="M55" si="142">IF(L55=0,0,IF(L$6=0,0,IF(L55&lt;1,SUM((L55&gt;I55),(L55&gt;F55),(L55&gt;O55),(L55&gt;R55),(L55&gt;U55),(L55&gt;X55),(L55&gt;AA55),(L55&gt;AD55),(L55&gt;AG55),(L55&gt;BB55)))-$AJ55))</f>
        <v>1</v>
      </c>
      <c r="N55" s="715">
        <f t="shared" ref="N55" si="143">IF(L55=0,0,IF(L$6=0,0,IF(M55=0,0,((11-M55)))-$B$4))</f>
        <v>6</v>
      </c>
      <c r="O55" s="714">
        <f>'print 10 lane'!R55</f>
        <v>7.0451388888888896E-4</v>
      </c>
      <c r="P55" s="715">
        <f t="shared" ref="P55" si="144">IF(O55=0,0,IF(O$6=0,0,IF(O55&lt;1,SUM((O55&gt;I55),(O55&gt;L55),(O55&gt;F55),(O55&gt;R55),(O55&gt;U55),(O55&gt;X55),(O55&gt;AA55),(O55&gt;AD55),(O55&gt;AG55),(O55&gt;BB55)))-$AJ55))</f>
        <v>3</v>
      </c>
      <c r="Q55" s="715">
        <f t="shared" ref="Q55" si="145">IF(O55=0,0,IF(O$6=0,0,IF(P55=0,0,((11-P55)))-$B$4))</f>
        <v>4</v>
      </c>
      <c r="R55" s="714">
        <f>'print 10 lane'!U55</f>
        <v>7.8321759259259262E-4</v>
      </c>
      <c r="S55" s="715">
        <f t="shared" ref="S55" si="146">IF(R55=0,0,IF(R$6=0,0,IF(R55&lt;1,SUM((R55&gt;I55),(R55&gt;L55),(R55&gt;O55),(R55&gt;F55),(R55&gt;U55),(R55&gt;X55),(R55&gt;AA55),(R55&gt;AD55),(R55&gt;AG55),(R55&gt;BB55)))-$AJ55))</f>
        <v>6</v>
      </c>
      <c r="T55" s="715">
        <f t="shared" ref="T55" si="147">IF(R55=0,0,IF(R$6=0,0,IF(S55=0,0,((11-S55)))-$B$4))</f>
        <v>1</v>
      </c>
      <c r="U55" s="714">
        <f>'print 10 lane'!X55</f>
        <v>7.3217592592592594E-4</v>
      </c>
      <c r="V55" s="715">
        <f t="shared" ref="V55" si="148">IF(U55=0,0,IF(U$6=0,0,IF(U55&lt;1,SUM((U55&gt;I55),(U55&gt;L55),(U55&gt;O55),(U55&gt;R55),(U55&gt;F55),(U55&gt;X55),(U55&gt;AA55),(U55&gt;AD55),(U55&gt;AG55),(U55&gt;BB55)))-$AJ55))</f>
        <v>4</v>
      </c>
      <c r="W55" s="715">
        <f t="shared" ref="W55" si="149">IF(U55=0,0,IF(U$6=0,0,IF(V55=0,0,((11-V55)))-$B$4))</f>
        <v>3</v>
      </c>
      <c r="X55" s="142"/>
      <c r="Y55" s="12"/>
      <c r="Z55" s="12"/>
      <c r="AA55" s="142"/>
      <c r="AB55" s="12"/>
      <c r="AC55" s="12"/>
      <c r="AD55" s="142"/>
      <c r="AE55" s="12"/>
      <c r="AF55" s="12"/>
      <c r="AG55" s="142"/>
      <c r="AH55" s="12"/>
      <c r="AI55" s="13"/>
      <c r="AJ55" s="11">
        <f>COUNTBLANK(F605:O605)</f>
        <v>4</v>
      </c>
    </row>
    <row r="56" spans="2:36" ht="30" customHeight="1" x14ac:dyDescent="0.2">
      <c r="B56" s="1878"/>
      <c r="C56" s="1882"/>
      <c r="D56" s="1883"/>
      <c r="E56" s="1898"/>
      <c r="F56" s="1886" t="str">
        <f>'print 10 lane'!I56</f>
        <v xml:space="preserve">Harry </v>
      </c>
      <c r="G56" s="1887"/>
      <c r="H56" s="1888"/>
      <c r="I56" s="1886" t="str">
        <f>'print 10 lane'!L56</f>
        <v xml:space="preserve">Liam </v>
      </c>
      <c r="J56" s="1887"/>
      <c r="K56" s="1888"/>
      <c r="L56" s="1886" t="str">
        <f>'print 10 lane'!O56</f>
        <v xml:space="preserve">Harry </v>
      </c>
      <c r="M56" s="1887"/>
      <c r="N56" s="1888"/>
      <c r="O56" s="1886" t="str">
        <f>'print 10 lane'!R56</f>
        <v xml:space="preserve">Max </v>
      </c>
      <c r="P56" s="1887"/>
      <c r="Q56" s="1888"/>
      <c r="R56" s="1886" t="str">
        <f>'print 10 lane'!U56</f>
        <v xml:space="preserve">Tobias </v>
      </c>
      <c r="S56" s="1887"/>
      <c r="T56" s="1888"/>
      <c r="U56" s="1886" t="str">
        <f>'print 10 lane'!X56</f>
        <v xml:space="preserve">Max </v>
      </c>
      <c r="V56" s="1887"/>
      <c r="W56" s="1888"/>
      <c r="X56" s="1855"/>
      <c r="Y56" s="1856"/>
      <c r="Z56" s="1857"/>
      <c r="AA56" s="1855"/>
      <c r="AB56" s="1856"/>
      <c r="AC56" s="1857"/>
      <c r="AD56" s="1855"/>
      <c r="AE56" s="1856"/>
      <c r="AF56" s="1857"/>
      <c r="AG56" s="1855"/>
      <c r="AH56" s="1856"/>
      <c r="AI56" s="1884"/>
      <c r="AJ56" s="11"/>
    </row>
    <row r="57" spans="2:36" ht="30" customHeight="1" thickBot="1" x14ac:dyDescent="0.25">
      <c r="B57" s="1903"/>
      <c r="C57" s="1882"/>
      <c r="D57" s="1883"/>
      <c r="E57" s="116" t="s">
        <v>219</v>
      </c>
      <c r="F57" s="1875">
        <f>'print 10 lane'!I57</f>
        <v>0</v>
      </c>
      <c r="G57" s="1875"/>
      <c r="H57" s="1876"/>
      <c r="I57" s="1875">
        <f>'print 10 lane'!L57</f>
        <v>0</v>
      </c>
      <c r="J57" s="1875"/>
      <c r="K57" s="1876"/>
      <c r="L57" s="1875">
        <f>'print 10 lane'!O57</f>
        <v>0</v>
      </c>
      <c r="M57" s="1875"/>
      <c r="N57" s="1876"/>
      <c r="O57" s="1875">
        <f>'print 10 lane'!R57</f>
        <v>0</v>
      </c>
      <c r="P57" s="1875"/>
      <c r="Q57" s="1876"/>
      <c r="R57" s="1875">
        <f>'print 10 lane'!U57</f>
        <v>0</v>
      </c>
      <c r="S57" s="1875"/>
      <c r="T57" s="1876"/>
      <c r="U57" s="1875">
        <f>'print 10 lane'!X57</f>
        <v>0</v>
      </c>
      <c r="V57" s="1875"/>
      <c r="W57" s="1876"/>
      <c r="X57" s="1858"/>
      <c r="Y57" s="1859"/>
      <c r="Z57" s="1885"/>
      <c r="AA57" s="1858"/>
      <c r="AB57" s="1859"/>
      <c r="AC57" s="1885"/>
      <c r="AD57" s="1858"/>
      <c r="AE57" s="1859"/>
      <c r="AF57" s="1885"/>
      <c r="AG57" s="1858"/>
      <c r="AH57" s="1859"/>
      <c r="AI57" s="1860"/>
      <c r="AJ57" s="11"/>
    </row>
    <row r="58" spans="2:36" ht="30" customHeight="1" x14ac:dyDescent="0.2">
      <c r="B58" s="1902">
        <v>19</v>
      </c>
      <c r="C58" s="1882" t="s">
        <v>5</v>
      </c>
      <c r="D58" s="1899" t="s">
        <v>86</v>
      </c>
      <c r="E58" s="1898" t="s">
        <v>103</v>
      </c>
      <c r="F58" s="714">
        <f>'print 10 lane'!I58</f>
        <v>4.1550925925925918E-4</v>
      </c>
      <c r="G58" s="715">
        <f>IF(F58=0,0,IF(G$5=0,0,IF(F58&lt;1,SUM((F58&gt;I58),(F58&gt;L58),(F58&gt;O58),(F58&gt;R58),(F58&gt;U58),(F58&gt;X58),(F58&gt;AA58),(F58&gt;AD58),(F58&gt;AG58),(F58&gt;BB58)))-$AJ58))</f>
        <v>3</v>
      </c>
      <c r="H58" s="715">
        <f>IF(F58=0,0,IF(G$5=0,0,IF(G58=0,0,((11-G58)))-$B$4))</f>
        <v>4</v>
      </c>
      <c r="I58" s="714">
        <f>'print 10 lane'!L58</f>
        <v>0</v>
      </c>
      <c r="J58" s="715">
        <f t="shared" ref="J58" si="150">IF(I58=0,0,IF(I$6=0,0,IF(I58&lt;1,SUM((I58&gt;L58),(I58&gt;O58),(I58&gt;R58),(I58&gt;U58),(I58&gt;X58),(I58&gt;AA58),(I58&gt;F58),(I58&gt;AD58),(I58&gt;AG58),(I58&gt;BB58)))-$AJ58))</f>
        <v>0</v>
      </c>
      <c r="K58" s="715">
        <f t="shared" ref="K58" si="151">IF(I58=0,0,IF(I$6=0,0,IF(J58=0,0,((11-J58)))-$B$4))</f>
        <v>0</v>
      </c>
      <c r="L58" s="714">
        <f>'print 10 lane'!O58</f>
        <v>3.9085648148148156E-4</v>
      </c>
      <c r="M58" s="715">
        <f t="shared" ref="M58" si="152">IF(L58=0,0,IF(L$6=0,0,IF(L58&lt;1,SUM((L58&gt;I58),(L58&gt;F58),(L58&gt;O58),(L58&gt;R58),(L58&gt;U58),(L58&gt;X58),(L58&gt;AA58),(L58&gt;AD58),(L58&gt;AG58),(L58&gt;BB58)))-$AJ58))</f>
        <v>2</v>
      </c>
      <c r="N58" s="715">
        <f t="shared" ref="N58" si="153">IF(L58=0,0,IF(L$6=0,0,IF(M58=0,0,((11-M58)))-$B$4))</f>
        <v>5</v>
      </c>
      <c r="O58" s="714">
        <f>'print 10 lane'!R58</f>
        <v>3.7743055555555555E-4</v>
      </c>
      <c r="P58" s="715">
        <f t="shared" ref="P58" si="154">IF(O58=0,0,IF(O$6=0,0,IF(O58&lt;1,SUM((O58&gt;I58),(O58&gt;L58),(O58&gt;F58),(O58&gt;R58),(O58&gt;U58),(O58&gt;X58),(O58&gt;AA58),(O58&gt;AD58),(O58&gt;AG58),(O58&gt;BB58)))-$AJ58))</f>
        <v>1</v>
      </c>
      <c r="Q58" s="715">
        <f t="shared" ref="Q58" si="155">IF(O58=0,0,IF(O$6=0,0,IF(P58=0,0,((11-P58)))-$B$4))</f>
        <v>6</v>
      </c>
      <c r="R58" s="714">
        <f>'print 10 lane'!U58</f>
        <v>4.8101851851851848E-4</v>
      </c>
      <c r="S58" s="715">
        <f t="shared" ref="S58" si="156">IF(R58=0,0,IF(R$6=0,0,IF(R58&lt;1,SUM((R58&gt;I58),(R58&gt;L58),(R58&gt;O58),(R58&gt;F58),(R58&gt;U58),(R58&gt;X58),(R58&gt;AA58),(R58&gt;AD58),(R58&gt;AG58),(R58&gt;BB58)))-$AJ58))</f>
        <v>4</v>
      </c>
      <c r="T58" s="715">
        <f t="shared" ref="T58" si="157">IF(R58=0,0,IF(R$6=0,0,IF(S58=0,0,((11-S58)))-$B$4))</f>
        <v>3</v>
      </c>
      <c r="U58" s="714">
        <f>'print 10 lane'!X58</f>
        <v>5.2731481481481488E-4</v>
      </c>
      <c r="V58" s="715">
        <f t="shared" ref="V58" si="158">IF(U58=0,0,IF(U$6=0,0,IF(U58&lt;1,SUM((U58&gt;I58),(U58&gt;L58),(U58&gt;O58),(U58&gt;R58),(U58&gt;F58),(U58&gt;X58),(U58&gt;AA58),(U58&gt;AD58),(U58&gt;AG58),(U58&gt;BB58)))-$AJ58))</f>
        <v>5</v>
      </c>
      <c r="W58" s="715">
        <f t="shared" ref="W58" si="159">IF(U58=0,0,IF(U$6=0,0,IF(V58=0,0,((11-V58)))-$B$4))</f>
        <v>2</v>
      </c>
      <c r="X58" s="142"/>
      <c r="Y58" s="12"/>
      <c r="Z58" s="12"/>
      <c r="AA58" s="142"/>
      <c r="AB58" s="12"/>
      <c r="AC58" s="12"/>
      <c r="AD58" s="142"/>
      <c r="AE58" s="12"/>
      <c r="AF58" s="12"/>
      <c r="AG58" s="142"/>
      <c r="AH58" s="12"/>
      <c r="AI58" s="13"/>
      <c r="AJ58" s="11">
        <f>COUNTBLANK(F606:O606)</f>
        <v>5</v>
      </c>
    </row>
    <row r="59" spans="2:36" ht="30" customHeight="1" x14ac:dyDescent="0.2">
      <c r="B59" s="1878"/>
      <c r="C59" s="1882"/>
      <c r="D59" s="1883"/>
      <c r="E59" s="1898"/>
      <c r="F59" s="1886" t="str">
        <f>'print 10 lane'!I59</f>
        <v xml:space="preserve">Charlotte  </v>
      </c>
      <c r="G59" s="1887"/>
      <c r="H59" s="1888"/>
      <c r="I59" s="1886" t="str">
        <f>'print 10 lane'!L59</f>
        <v xml:space="preserve">Milly  </v>
      </c>
      <c r="J59" s="1887"/>
      <c r="K59" s="1888"/>
      <c r="L59" s="1886" t="str">
        <f>'print 10 lane'!O59</f>
        <v xml:space="preserve">Megan </v>
      </c>
      <c r="M59" s="1887"/>
      <c r="N59" s="1888"/>
      <c r="O59" s="1886" t="str">
        <f>'print 10 lane'!R59</f>
        <v xml:space="preserve">Despoina </v>
      </c>
      <c r="P59" s="1887"/>
      <c r="Q59" s="1888"/>
      <c r="R59" s="1886" t="str">
        <f>'print 10 lane'!U59</f>
        <v xml:space="preserve">Emma  </v>
      </c>
      <c r="S59" s="1887"/>
      <c r="T59" s="1888"/>
      <c r="U59" s="1886" t="str">
        <f>'print 10 lane'!X59</f>
        <v xml:space="preserve">Fleur </v>
      </c>
      <c r="V59" s="1887"/>
      <c r="W59" s="1888"/>
      <c r="X59" s="1855"/>
      <c r="Y59" s="1856"/>
      <c r="Z59" s="1857"/>
      <c r="AA59" s="1855"/>
      <c r="AB59" s="1856"/>
      <c r="AC59" s="1857"/>
      <c r="AD59" s="1855"/>
      <c r="AE59" s="1856"/>
      <c r="AF59" s="1857"/>
      <c r="AG59" s="1855"/>
      <c r="AH59" s="1856"/>
      <c r="AI59" s="1884"/>
      <c r="AJ59" s="11"/>
    </row>
    <row r="60" spans="2:36" ht="30" customHeight="1" thickBot="1" x14ac:dyDescent="0.25">
      <c r="B60" s="1903"/>
      <c r="C60" s="1882"/>
      <c r="D60" s="1883"/>
      <c r="E60" s="116" t="s">
        <v>219</v>
      </c>
      <c r="F60" s="1875">
        <f>'print 10 lane'!I60</f>
        <v>0</v>
      </c>
      <c r="G60" s="1875"/>
      <c r="H60" s="1876"/>
      <c r="I60" s="1875" t="str">
        <f>'print 10 lane'!L60</f>
        <v>8.3 (Alt legs)</v>
      </c>
      <c r="J60" s="1875"/>
      <c r="K60" s="1876"/>
      <c r="L60" s="1875">
        <f>'print 10 lane'!O60</f>
        <v>0</v>
      </c>
      <c r="M60" s="1875"/>
      <c r="N60" s="1876"/>
      <c r="O60" s="1875">
        <f>'print 10 lane'!R60</f>
        <v>0</v>
      </c>
      <c r="P60" s="1875"/>
      <c r="Q60" s="1876"/>
      <c r="R60" s="1875">
        <f>'print 10 lane'!U60</f>
        <v>0</v>
      </c>
      <c r="S60" s="1875"/>
      <c r="T60" s="1876"/>
      <c r="U60" s="1875">
        <f>'print 10 lane'!X60</f>
        <v>0</v>
      </c>
      <c r="V60" s="1875"/>
      <c r="W60" s="1876"/>
      <c r="X60" s="1858"/>
      <c r="Y60" s="1859"/>
      <c r="Z60" s="1885"/>
      <c r="AA60" s="1858"/>
      <c r="AB60" s="1859"/>
      <c r="AC60" s="1885"/>
      <c r="AD60" s="1858"/>
      <c r="AE60" s="1859"/>
      <c r="AF60" s="1885"/>
      <c r="AG60" s="1858"/>
      <c r="AH60" s="1859"/>
      <c r="AI60" s="1885"/>
      <c r="AJ60" s="11"/>
    </row>
    <row r="61" spans="2:36" ht="30" customHeight="1" x14ac:dyDescent="0.2">
      <c r="B61" s="1902">
        <v>20</v>
      </c>
      <c r="C61" s="1882" t="s">
        <v>6</v>
      </c>
      <c r="D61" s="1899" t="s">
        <v>86</v>
      </c>
      <c r="E61" s="1898" t="s">
        <v>103</v>
      </c>
      <c r="F61" s="714">
        <f>'print 10 lane'!I61</f>
        <v>4.3182870370370375E-4</v>
      </c>
      <c r="G61" s="715">
        <f>IF(F61=0,0,IF(G$5=0,0,IF(F61&lt;1,SUM((F61&gt;I61),(F61&gt;L61),(F61&gt;O61),(F61&gt;R61),(F61&gt;U61),(F61&gt;X61),(F61&gt;AA61),(F61&gt;AD61),(F61&gt;AG61),(F61&gt;BB61)))-$AJ61))</f>
        <v>2</v>
      </c>
      <c r="H61" s="715">
        <f>IF(F61=0,0,IF(G$5=0,0,IF(G61=0,0,((11-G61)))-$B$4))</f>
        <v>5</v>
      </c>
      <c r="I61" s="714">
        <f>'print 10 lane'!L61</f>
        <v>4.5891203703703697E-4</v>
      </c>
      <c r="J61" s="715">
        <f t="shared" ref="J61" si="160">IF(I61=0,0,IF(I$6=0,0,IF(I61&lt;1,SUM((I61&gt;L61),(I61&gt;O61),(I61&gt;R61),(I61&gt;U61),(I61&gt;X61),(I61&gt;AA61),(I61&gt;F61),(I61&gt;AD61),(I61&gt;AG61),(I61&gt;BB61)))-$AJ61))</f>
        <v>4</v>
      </c>
      <c r="K61" s="715">
        <f t="shared" ref="K61" si="161">IF(I61=0,0,IF(I$6=0,0,IF(J61=0,0,((11-J61)))-$B$4))</f>
        <v>3</v>
      </c>
      <c r="L61" s="714">
        <f>'print 10 lane'!O61</f>
        <v>4.90162037037037E-4</v>
      </c>
      <c r="M61" s="715">
        <f t="shared" ref="M61" si="162">IF(L61=0,0,IF(L$6=0,0,IF(L61&lt;1,SUM((L61&gt;I61),(L61&gt;F61),(L61&gt;O61),(L61&gt;R61),(L61&gt;U61),(L61&gt;X61),(L61&gt;AA61),(L61&gt;AD61),(L61&gt;AG61),(L61&gt;BB61)))-$AJ61))</f>
        <v>6</v>
      </c>
      <c r="N61" s="715">
        <f t="shared" ref="N61" si="163">IF(L61=0,0,IF(L$6=0,0,IF(M61=0,0,((11-M61)))-$B$4))</f>
        <v>1</v>
      </c>
      <c r="O61" s="714">
        <f>'print 10 lane'!R61</f>
        <v>4.9004629629629637E-4</v>
      </c>
      <c r="P61" s="715">
        <f t="shared" ref="P61" si="164">IF(O61=0,0,IF(O$6=0,0,IF(O61&lt;1,SUM((O61&gt;I61),(O61&gt;L61),(O61&gt;F61),(O61&gt;R61),(O61&gt;U61),(O61&gt;X61),(O61&gt;AA61),(O61&gt;AD61),(O61&gt;AG61),(O61&gt;BB61)))-$AJ61))</f>
        <v>5</v>
      </c>
      <c r="Q61" s="715">
        <f t="shared" ref="Q61" si="165">IF(O61=0,0,IF(O$6=0,0,IF(P61=0,0,((11-P61)))-$B$4))</f>
        <v>2</v>
      </c>
      <c r="R61" s="714">
        <f>'print 10 lane'!U61</f>
        <v>4.1979166666666667E-4</v>
      </c>
      <c r="S61" s="715">
        <f t="shared" ref="S61" si="166">IF(R61=0,0,IF(R$6=0,0,IF(R61&lt;1,SUM((R61&gt;I61),(R61&gt;L61),(R61&gt;O61),(R61&gt;F61),(R61&gt;U61),(R61&gt;X61),(R61&gt;AA61),(R61&gt;AD61),(R61&gt;AG61),(R61&gt;BB61)))-$AJ61))</f>
        <v>1</v>
      </c>
      <c r="T61" s="715">
        <f t="shared" ref="T61" si="167">IF(R61=0,0,IF(R$6=0,0,IF(S61=0,0,((11-S61)))-$B$4))</f>
        <v>6</v>
      </c>
      <c r="U61" s="714">
        <f>'print 10 lane'!X61</f>
        <v>4.4837962962962968E-4</v>
      </c>
      <c r="V61" s="715">
        <f t="shared" ref="V61" si="168">IF(U61=0,0,IF(U$6=0,0,IF(U61&lt;1,SUM((U61&gt;I61),(U61&gt;L61),(U61&gt;O61),(U61&gt;R61),(U61&gt;F61),(U61&gt;X61),(U61&gt;AA61),(U61&gt;AD61),(U61&gt;AG61),(U61&gt;BB61)))-$AJ61))</f>
        <v>3</v>
      </c>
      <c r="W61" s="715">
        <f t="shared" ref="W61" si="169">IF(U61=0,0,IF(U$6=0,0,IF(V61=0,0,((11-V61)))-$B$4))</f>
        <v>4</v>
      </c>
      <c r="X61" s="142"/>
      <c r="Y61" s="12"/>
      <c r="Z61" s="12"/>
      <c r="AA61" s="142"/>
      <c r="AB61" s="12"/>
      <c r="AC61" s="12"/>
      <c r="AD61" s="142"/>
      <c r="AE61" s="12"/>
      <c r="AF61" s="12"/>
      <c r="AG61" s="142"/>
      <c r="AH61" s="12"/>
      <c r="AI61" s="13"/>
      <c r="AJ61" s="11">
        <f>COUNTBLANK(F607:O607)</f>
        <v>4</v>
      </c>
    </row>
    <row r="62" spans="2:36" ht="30" customHeight="1" x14ac:dyDescent="0.2">
      <c r="B62" s="1878"/>
      <c r="C62" s="1882"/>
      <c r="D62" s="1883"/>
      <c r="E62" s="1898"/>
      <c r="F62" s="1886" t="str">
        <f>'print 10 lane'!I62</f>
        <v xml:space="preserve">Finlay  </v>
      </c>
      <c r="G62" s="1887"/>
      <c r="H62" s="1888"/>
      <c r="I62" s="1886" t="str">
        <f>'print 10 lane'!L62</f>
        <v xml:space="preserve">Max  </v>
      </c>
      <c r="J62" s="1887"/>
      <c r="K62" s="1888"/>
      <c r="L62" s="1886" t="str">
        <f>'print 10 lane'!O62</f>
        <v xml:space="preserve">Mark  </v>
      </c>
      <c r="M62" s="1887"/>
      <c r="N62" s="1888"/>
      <c r="O62" s="1886" t="str">
        <f>'print 10 lane'!R62</f>
        <v xml:space="preserve">Michael </v>
      </c>
      <c r="P62" s="1887"/>
      <c r="Q62" s="1888"/>
      <c r="R62" s="1886" t="str">
        <f>'print 10 lane'!U62</f>
        <v xml:space="preserve">Findley </v>
      </c>
      <c r="S62" s="1887"/>
      <c r="T62" s="1888"/>
      <c r="U62" s="1886" t="str">
        <f>'print 10 lane'!X62</f>
        <v xml:space="preserve">Daniel </v>
      </c>
      <c r="V62" s="1887"/>
      <c r="W62" s="1888"/>
      <c r="X62" s="1855"/>
      <c r="Y62" s="1856"/>
      <c r="Z62" s="1857"/>
      <c r="AA62" s="1855"/>
      <c r="AB62" s="1856"/>
      <c r="AC62" s="1857"/>
      <c r="AD62" s="1855"/>
      <c r="AE62" s="1856"/>
      <c r="AF62" s="1857"/>
      <c r="AG62" s="1855"/>
      <c r="AH62" s="1856"/>
      <c r="AI62" s="1884"/>
      <c r="AJ62" s="11"/>
    </row>
    <row r="63" spans="2:36" ht="30" customHeight="1" thickBot="1" x14ac:dyDescent="0.25">
      <c r="B63" s="1903"/>
      <c r="C63" s="1882"/>
      <c r="D63" s="1883"/>
      <c r="E63" s="116" t="s">
        <v>219</v>
      </c>
      <c r="F63" s="1875">
        <f>'print 10 lane'!I63</f>
        <v>0</v>
      </c>
      <c r="G63" s="1875"/>
      <c r="H63" s="1876"/>
      <c r="I63" s="1875">
        <f>'print 10 lane'!L63</f>
        <v>0</v>
      </c>
      <c r="J63" s="1875"/>
      <c r="K63" s="1876"/>
      <c r="L63" s="1875">
        <f>'print 10 lane'!O63</f>
        <v>0</v>
      </c>
      <c r="M63" s="1875"/>
      <c r="N63" s="1876"/>
      <c r="O63" s="1875">
        <f>'print 10 lane'!R63</f>
        <v>0</v>
      </c>
      <c r="P63" s="1875"/>
      <c r="Q63" s="1876"/>
      <c r="R63" s="1875">
        <f>'print 10 lane'!U63</f>
        <v>0</v>
      </c>
      <c r="S63" s="1875"/>
      <c r="T63" s="1876"/>
      <c r="U63" s="1875">
        <f>'print 10 lane'!X63</f>
        <v>0</v>
      </c>
      <c r="V63" s="1875"/>
      <c r="W63" s="1876"/>
      <c r="X63" s="1858"/>
      <c r="Y63" s="1859"/>
      <c r="Z63" s="1885"/>
      <c r="AA63" s="1858"/>
      <c r="AB63" s="1859"/>
      <c r="AC63" s="1885"/>
      <c r="AD63" s="1858"/>
      <c r="AE63" s="1859"/>
      <c r="AF63" s="1885"/>
      <c r="AG63" s="1858"/>
      <c r="AH63" s="1859"/>
      <c r="AI63" s="1885"/>
      <c r="AJ63" s="11"/>
    </row>
    <row r="64" spans="2:36" ht="30" customHeight="1" x14ac:dyDescent="0.2">
      <c r="B64" s="1902">
        <v>21</v>
      </c>
      <c r="C64" s="1882" t="s">
        <v>5</v>
      </c>
      <c r="D64" s="1883" t="s">
        <v>16</v>
      </c>
      <c r="E64" s="1898" t="s">
        <v>101</v>
      </c>
      <c r="F64" s="714">
        <f>'print 10 lane'!I64</f>
        <v>9.020833333333333E-4</v>
      </c>
      <c r="G64" s="715">
        <f>IF(F64=0,0,IF(G$5=0,0,IF(F64&lt;1,SUM((F64&gt;I64),(F64&gt;L64),(F64&gt;O64),(F64&gt;R64),(F64&gt;U64),(F64&gt;X64),(F64&gt;AA64),(F64&gt;AD64),(F64&gt;AG64),(F64&gt;BB64)))-$AJ64))</f>
        <v>6</v>
      </c>
      <c r="H64" s="715">
        <f>IF(F64=0,0,IF(G$5=0,0,IF(G64=0,0,((11-G64)))-$B$4))</f>
        <v>1</v>
      </c>
      <c r="I64" s="714">
        <f>'print 10 lane'!L64</f>
        <v>8.7453703703703706E-4</v>
      </c>
      <c r="J64" s="715">
        <f t="shared" ref="J64" si="170">IF(I64=0,0,IF(I$6=0,0,IF(I64&lt;1,SUM((I64&gt;L64),(I64&gt;O64),(I64&gt;R64),(I64&gt;U64),(I64&gt;X64),(I64&gt;AA64),(I64&gt;F64),(I64&gt;AD64),(I64&gt;AG64),(I64&gt;BB64)))-$AJ64))</f>
        <v>5</v>
      </c>
      <c r="K64" s="715">
        <f t="shared" ref="K64" si="171">IF(I64=0,0,IF(I$6=0,0,IF(J64=0,0,((11-J64)))-$B$4))</f>
        <v>2</v>
      </c>
      <c r="L64" s="714">
        <f>'print 10 lane'!O64</f>
        <v>8.30787037037037E-4</v>
      </c>
      <c r="M64" s="715">
        <f t="shared" ref="M64" si="172">IF(L64=0,0,IF(L$6=0,0,IF(L64&lt;1,SUM((L64&gt;I64),(L64&gt;F64),(L64&gt;O64),(L64&gt;R64),(L64&gt;U64),(L64&gt;X64),(L64&gt;AA64),(L64&gt;AD64),(L64&gt;AG64),(L64&gt;BB64)))-$AJ64))</f>
        <v>3</v>
      </c>
      <c r="N64" s="715">
        <f t="shared" ref="N64" si="173">IF(L64=0,0,IF(L$6=0,0,IF(M64=0,0,((11-M64)))-$B$4))</f>
        <v>4</v>
      </c>
      <c r="O64" s="714">
        <f>'print 10 lane'!R64</f>
        <v>7.7268518518518517E-4</v>
      </c>
      <c r="P64" s="715">
        <f t="shared" ref="P64" si="174">IF(O64=0,0,IF(O$6=0,0,IF(O64&lt;1,SUM((O64&gt;I64),(O64&gt;L64),(O64&gt;F64),(O64&gt;R64),(O64&gt;U64),(O64&gt;X64),(O64&gt;AA64),(O64&gt;AD64),(O64&gt;AG64),(O64&gt;BB64)))-$AJ64))</f>
        <v>1</v>
      </c>
      <c r="Q64" s="715">
        <f t="shared" ref="Q64" si="175">IF(O64=0,0,IF(O$6=0,0,IF(P64=0,0,((11-P64)))-$B$4))</f>
        <v>6</v>
      </c>
      <c r="R64" s="714">
        <f>'print 10 lane'!U64</f>
        <v>7.8726851851851842E-4</v>
      </c>
      <c r="S64" s="715">
        <f t="shared" ref="S64" si="176">IF(R64=0,0,IF(R$6=0,0,IF(R64&lt;1,SUM((R64&gt;I64),(R64&gt;L64),(R64&gt;O64),(R64&gt;F64),(R64&gt;U64),(R64&gt;X64),(R64&gt;AA64),(R64&gt;AD64),(R64&gt;AG64),(R64&gt;BB64)))-$AJ64))</f>
        <v>2</v>
      </c>
      <c r="T64" s="715">
        <f t="shared" ref="T64" si="177">IF(R64=0,0,IF(R$6=0,0,IF(S64=0,0,((11-S64)))-$B$4))</f>
        <v>5</v>
      </c>
      <c r="U64" s="714">
        <f>'print 10 lane'!X64</f>
        <v>8.5509259259259262E-4</v>
      </c>
      <c r="V64" s="715">
        <f t="shared" ref="V64" si="178">IF(U64=0,0,IF(U$6=0,0,IF(U64&lt;1,SUM((U64&gt;I64),(U64&gt;L64),(U64&gt;O64),(U64&gt;R64),(U64&gt;F64),(U64&gt;X64),(U64&gt;AA64),(U64&gt;AD64),(U64&gt;AG64),(U64&gt;BB64)))-$AJ64))</f>
        <v>4</v>
      </c>
      <c r="W64" s="715">
        <f t="shared" ref="W64" si="179">IF(U64=0,0,IF(U$6=0,0,IF(V64=0,0,((11-V64)))-$B$4))</f>
        <v>3</v>
      </c>
      <c r="X64" s="142"/>
      <c r="Y64" s="12"/>
      <c r="Z64" s="12"/>
      <c r="AA64" s="142"/>
      <c r="AB64" s="12"/>
      <c r="AC64" s="12"/>
      <c r="AD64" s="142"/>
      <c r="AE64" s="12"/>
      <c r="AF64" s="12"/>
      <c r="AG64" s="142"/>
      <c r="AH64" s="12"/>
      <c r="AI64" s="13"/>
      <c r="AJ64" s="11">
        <f>COUNTBLANK(F608:O608)</f>
        <v>4</v>
      </c>
    </row>
    <row r="65" spans="2:36" ht="30" customHeight="1" x14ac:dyDescent="0.2">
      <c r="B65" s="1878"/>
      <c r="C65" s="1882"/>
      <c r="D65" s="1883"/>
      <c r="E65" s="1898"/>
      <c r="F65" s="1886" t="str">
        <f>'print 10 lane'!I65</f>
        <v xml:space="preserve">Faith </v>
      </c>
      <c r="G65" s="1887"/>
      <c r="H65" s="1888"/>
      <c r="I65" s="1886" t="str">
        <f>'print 10 lane'!L65</f>
        <v xml:space="preserve">Anna </v>
      </c>
      <c r="J65" s="1887"/>
      <c r="K65" s="1888"/>
      <c r="L65" s="1886" t="str">
        <f>'print 10 lane'!O65</f>
        <v xml:space="preserve">Hannah </v>
      </c>
      <c r="M65" s="1887"/>
      <c r="N65" s="1888"/>
      <c r="O65" s="1886" t="str">
        <f>'print 10 lane'!R65</f>
        <v xml:space="preserve">Sophie </v>
      </c>
      <c r="P65" s="1887"/>
      <c r="Q65" s="1888"/>
      <c r="R65" s="1886" t="str">
        <f>'print 10 lane'!U65</f>
        <v xml:space="preserve">Jessica  </v>
      </c>
      <c r="S65" s="1887"/>
      <c r="T65" s="1888"/>
      <c r="U65" s="1886" t="str">
        <f>'print 10 lane'!X65</f>
        <v xml:space="preserve">Salma </v>
      </c>
      <c r="V65" s="1887"/>
      <c r="W65" s="1888"/>
      <c r="X65" s="1855"/>
      <c r="Y65" s="1856"/>
      <c r="Z65" s="1857"/>
      <c r="AA65" s="1855"/>
      <c r="AB65" s="1856"/>
      <c r="AC65" s="1857"/>
      <c r="AD65" s="1855"/>
      <c r="AE65" s="1856"/>
      <c r="AF65" s="1857"/>
      <c r="AG65" s="1855"/>
      <c r="AH65" s="1856"/>
      <c r="AI65" s="1884"/>
      <c r="AJ65" s="11"/>
    </row>
    <row r="66" spans="2:36" ht="30" customHeight="1" thickBot="1" x14ac:dyDescent="0.25">
      <c r="B66" s="1903"/>
      <c r="C66" s="1882"/>
      <c r="D66" s="1883"/>
      <c r="E66" s="116" t="s">
        <v>219</v>
      </c>
      <c r="F66" s="1875">
        <f>'print 10 lane'!I66</f>
        <v>0</v>
      </c>
      <c r="G66" s="1875"/>
      <c r="H66" s="1876"/>
      <c r="I66" s="1875">
        <f>'print 10 lane'!L66</f>
        <v>0</v>
      </c>
      <c r="J66" s="1875"/>
      <c r="K66" s="1876"/>
      <c r="L66" s="1875">
        <f>'print 10 lane'!O66</f>
        <v>0</v>
      </c>
      <c r="M66" s="1875"/>
      <c r="N66" s="1876"/>
      <c r="O66" s="1875">
        <f>'print 10 lane'!R66</f>
        <v>0</v>
      </c>
      <c r="P66" s="1875"/>
      <c r="Q66" s="1876"/>
      <c r="R66" s="1875">
        <f>'print 10 lane'!U66</f>
        <v>0</v>
      </c>
      <c r="S66" s="1875"/>
      <c r="T66" s="1876"/>
      <c r="U66" s="1875">
        <f>'print 10 lane'!X66</f>
        <v>0</v>
      </c>
      <c r="V66" s="1875"/>
      <c r="W66" s="1876"/>
      <c r="X66" s="1858"/>
      <c r="Y66" s="1859"/>
      <c r="Z66" s="1885"/>
      <c r="AA66" s="1858"/>
      <c r="AB66" s="1859"/>
      <c r="AC66" s="1885"/>
      <c r="AD66" s="1858"/>
      <c r="AE66" s="1859"/>
      <c r="AF66" s="1885"/>
      <c r="AG66" s="1858"/>
      <c r="AH66" s="1859"/>
      <c r="AI66" s="1885"/>
      <c r="AJ66" s="11"/>
    </row>
    <row r="67" spans="2:36" ht="30" customHeight="1" x14ac:dyDescent="0.2">
      <c r="B67" s="1902">
        <v>22</v>
      </c>
      <c r="C67" s="1882" t="s">
        <v>6</v>
      </c>
      <c r="D67" s="1883" t="s">
        <v>16</v>
      </c>
      <c r="E67" s="1898" t="s">
        <v>101</v>
      </c>
      <c r="F67" s="714">
        <f>'print 10 lane'!I67</f>
        <v>8.350694444444446E-4</v>
      </c>
      <c r="G67" s="715">
        <f>IF(F67=0,0,IF(G$5=0,0,IF(F67&lt;1,SUM((F67&gt;I67),(F67&gt;L67),(F67&gt;O67),(F67&gt;R67),(F67&gt;U67),(F67&gt;X67),(F67&gt;AA67),(F67&gt;AD67),(F67&gt;AG67),(F67&gt;BB67)))-$AJ67))</f>
        <v>4</v>
      </c>
      <c r="H67" s="715">
        <f>IF(F67=0,0,IF(G$5=0,0,IF(G67=0,0,((11-G67)))-$B$4))</f>
        <v>3</v>
      </c>
      <c r="I67" s="714">
        <f>'print 10 lane'!L67</f>
        <v>9.8738425925925925E-4</v>
      </c>
      <c r="J67" s="715">
        <f t="shared" ref="J67" si="180">IF(I67=0,0,IF(I$6=0,0,IF(I67&lt;1,SUM((I67&gt;L67),(I67&gt;O67),(I67&gt;R67),(I67&gt;U67),(I67&gt;X67),(I67&gt;AA67),(I67&gt;F67),(I67&gt;AD67),(I67&gt;AG67),(I67&gt;BB67)))-$AJ67))</f>
        <v>6</v>
      </c>
      <c r="K67" s="715">
        <f t="shared" ref="K67" si="181">IF(I67=0,0,IF(I$6=0,0,IF(J67=0,0,((11-J67)))-$B$4))</f>
        <v>1</v>
      </c>
      <c r="L67" s="714">
        <f>'print 10 lane'!O67</f>
        <v>8.6006944444444444E-4</v>
      </c>
      <c r="M67" s="715">
        <f t="shared" ref="M67" si="182">IF(L67=0,0,IF(L$6=0,0,IF(L67&lt;1,SUM((L67&gt;I67),(L67&gt;F67),(L67&gt;O67),(L67&gt;R67),(L67&gt;U67),(L67&gt;X67),(L67&gt;AA67),(L67&gt;AD67),(L67&gt;AG67),(L67&gt;BB67)))-$AJ67))</f>
        <v>5</v>
      </c>
      <c r="N67" s="715">
        <f t="shared" ref="N67" si="183">IF(L67=0,0,IF(L$6=0,0,IF(M67=0,0,((11-M67)))-$B$4))</f>
        <v>2</v>
      </c>
      <c r="O67" s="714">
        <f>'print 10 lane'!R67</f>
        <v>8.3333333333333339E-4</v>
      </c>
      <c r="P67" s="715">
        <f t="shared" ref="P67" si="184">IF(O67=0,0,IF(O$6=0,0,IF(O67&lt;1,SUM((O67&gt;I67),(O67&gt;L67),(O67&gt;F67),(O67&gt;R67),(O67&gt;U67),(O67&gt;X67),(O67&gt;AA67),(O67&gt;AD67),(O67&gt;AG67),(O67&gt;BB67)))-$AJ67))</f>
        <v>3</v>
      </c>
      <c r="Q67" s="715">
        <f t="shared" ref="Q67" si="185">IF(O67=0,0,IF(O$6=0,0,IF(P67=0,0,((11-P67)))-$B$4))</f>
        <v>4</v>
      </c>
      <c r="R67" s="714">
        <f>'print 10 lane'!U67</f>
        <v>8.1469907407407402E-4</v>
      </c>
      <c r="S67" s="715">
        <f t="shared" ref="S67" si="186">IF(R67=0,0,IF(R$6=0,0,IF(R67&lt;1,SUM((R67&gt;I67),(R67&gt;L67),(R67&gt;O67),(R67&gt;F67),(R67&gt;U67),(R67&gt;X67),(R67&gt;AA67),(R67&gt;AD67),(R67&gt;AG67),(R67&gt;BB67)))-$AJ67))</f>
        <v>2</v>
      </c>
      <c r="T67" s="715">
        <f t="shared" ref="T67" si="187">IF(R67=0,0,IF(R$6=0,0,IF(S67=0,0,((11-S67)))-$B$4))</f>
        <v>5</v>
      </c>
      <c r="U67" s="714">
        <f>'print 10 lane'!X67</f>
        <v>7.9340277777777786E-4</v>
      </c>
      <c r="V67" s="715">
        <f t="shared" ref="V67" si="188">IF(U67=0,0,IF(U$6=0,0,IF(U67&lt;1,SUM((U67&gt;I67),(U67&gt;L67),(U67&gt;O67),(U67&gt;R67),(U67&gt;F67),(U67&gt;X67),(U67&gt;AA67),(U67&gt;AD67),(U67&gt;AG67),(U67&gt;BB67)))-$AJ67))</f>
        <v>1</v>
      </c>
      <c r="W67" s="715">
        <f t="shared" ref="W67" si="189">IF(U67=0,0,IF(U$6=0,0,IF(V67=0,0,((11-V67)))-$B$4))</f>
        <v>6</v>
      </c>
      <c r="X67" s="142"/>
      <c r="Y67" s="12"/>
      <c r="Z67" s="12"/>
      <c r="AA67" s="142"/>
      <c r="AB67" s="12"/>
      <c r="AC67" s="12"/>
      <c r="AD67" s="142"/>
      <c r="AE67" s="12"/>
      <c r="AF67" s="12"/>
      <c r="AG67" s="142"/>
      <c r="AH67" s="12"/>
      <c r="AI67" s="13"/>
      <c r="AJ67" s="11">
        <f>COUNTBLANK(F609:O609)</f>
        <v>4</v>
      </c>
    </row>
    <row r="68" spans="2:36" ht="30" customHeight="1" x14ac:dyDescent="0.2">
      <c r="B68" s="1878"/>
      <c r="C68" s="1882"/>
      <c r="D68" s="1883"/>
      <c r="E68" s="1898"/>
      <c r="F68" s="1886" t="str">
        <f>'print 10 lane'!I68</f>
        <v xml:space="preserve">Finley </v>
      </c>
      <c r="G68" s="1887"/>
      <c r="H68" s="1888"/>
      <c r="I68" s="1886" t="str">
        <f>'print 10 lane'!L68</f>
        <v xml:space="preserve">Matthew </v>
      </c>
      <c r="J68" s="1887"/>
      <c r="K68" s="1888"/>
      <c r="L68" s="1886" t="str">
        <f>'print 10 lane'!O68</f>
        <v xml:space="preserve">Josh  </v>
      </c>
      <c r="M68" s="1887"/>
      <c r="N68" s="1888"/>
      <c r="O68" s="1886" t="str">
        <f>'print 10 lane'!R68</f>
        <v xml:space="preserve">Harry </v>
      </c>
      <c r="P68" s="1887"/>
      <c r="Q68" s="1888"/>
      <c r="R68" s="1886" t="str">
        <f>'print 10 lane'!U68</f>
        <v xml:space="preserve">Finley  </v>
      </c>
      <c r="S68" s="1887"/>
      <c r="T68" s="1888"/>
      <c r="U68" s="1886" t="str">
        <f>'print 10 lane'!X68</f>
        <v xml:space="preserve">Benjamin  </v>
      </c>
      <c r="V68" s="1887"/>
      <c r="W68" s="1888"/>
      <c r="X68" s="1855"/>
      <c r="Y68" s="1856"/>
      <c r="Z68" s="1857"/>
      <c r="AA68" s="1855"/>
      <c r="AB68" s="1856"/>
      <c r="AC68" s="1857"/>
      <c r="AD68" s="1855"/>
      <c r="AE68" s="1856"/>
      <c r="AF68" s="1857"/>
      <c r="AG68" s="1855"/>
      <c r="AH68" s="1856"/>
      <c r="AI68" s="1884"/>
      <c r="AJ68" s="11"/>
    </row>
    <row r="69" spans="2:36" ht="30" customHeight="1" thickBot="1" x14ac:dyDescent="0.25">
      <c r="B69" s="1903"/>
      <c r="C69" s="1882"/>
      <c r="D69" s="1883"/>
      <c r="E69" s="116" t="s">
        <v>219</v>
      </c>
      <c r="F69" s="1875">
        <f>'print 10 lane'!I69</f>
        <v>0</v>
      </c>
      <c r="G69" s="1875"/>
      <c r="H69" s="1876"/>
      <c r="I69" s="1875">
        <f>'print 10 lane'!L69</f>
        <v>0</v>
      </c>
      <c r="J69" s="1875"/>
      <c r="K69" s="1876"/>
      <c r="L69" s="1875">
        <f>'print 10 lane'!O69</f>
        <v>0</v>
      </c>
      <c r="M69" s="1875"/>
      <c r="N69" s="1876"/>
      <c r="O69" s="1875">
        <f>'print 10 lane'!R69</f>
        <v>0</v>
      </c>
      <c r="P69" s="1875"/>
      <c r="Q69" s="1876"/>
      <c r="R69" s="1875">
        <f>'print 10 lane'!U69</f>
        <v>0</v>
      </c>
      <c r="S69" s="1875"/>
      <c r="T69" s="1876"/>
      <c r="U69" s="1875">
        <f>'print 10 lane'!X69</f>
        <v>0</v>
      </c>
      <c r="V69" s="1875"/>
      <c r="W69" s="1876"/>
      <c r="X69" s="1858"/>
      <c r="Y69" s="1859"/>
      <c r="Z69" s="1885"/>
      <c r="AA69" s="1858"/>
      <c r="AB69" s="1859"/>
      <c r="AC69" s="1885"/>
      <c r="AD69" s="1858"/>
      <c r="AE69" s="1859"/>
      <c r="AF69" s="1885"/>
      <c r="AG69" s="1858"/>
      <c r="AH69" s="1859"/>
      <c r="AI69" s="1885"/>
      <c r="AJ69" s="11"/>
    </row>
    <row r="70" spans="2:36" ht="30" customHeight="1" x14ac:dyDescent="0.2">
      <c r="B70" s="1902">
        <v>23</v>
      </c>
      <c r="C70" s="1882" t="s">
        <v>5</v>
      </c>
      <c r="D70" s="1883" t="s">
        <v>17</v>
      </c>
      <c r="E70" s="1898" t="s">
        <v>102</v>
      </c>
      <c r="F70" s="714">
        <f>'print 10 lane'!I70</f>
        <v>8.068287037037037E-4</v>
      </c>
      <c r="G70" s="715">
        <f>IF(F70=0,0,IF(G$5=0,0,IF(F70&lt;1,SUM((F70&gt;I70),(F70&gt;L70),(F70&gt;O70),(F70&gt;R70),(F70&gt;U70),(F70&gt;X70),(F70&gt;AA70),(F70&gt;AD70),(F70&gt;AG70),(F70&gt;BB70)))-$AJ70))</f>
        <v>4</v>
      </c>
      <c r="H70" s="715">
        <f>IF(F70=0,0,IF(G$5=0,0,IF(G70=0,0,((11-G70)))-$B$4))</f>
        <v>3</v>
      </c>
      <c r="I70" s="714">
        <f>'print 10 lane'!L70</f>
        <v>8.2812499999999987E-4</v>
      </c>
      <c r="J70" s="715">
        <f t="shared" ref="J70" si="190">IF(I70=0,0,IF(I$6=0,0,IF(I70&lt;1,SUM((I70&gt;L70),(I70&gt;O70),(I70&gt;R70),(I70&gt;U70),(I70&gt;X70),(I70&gt;AA70),(I70&gt;F70),(I70&gt;AD70),(I70&gt;AG70),(I70&gt;BB70)))-$AJ70))</f>
        <v>6</v>
      </c>
      <c r="K70" s="715">
        <f t="shared" ref="K70" si="191">IF(I70=0,0,IF(I$6=0,0,IF(J70=0,0,((11-J70)))-$B$4))</f>
        <v>1</v>
      </c>
      <c r="L70" s="714">
        <f>'print 10 lane'!O70</f>
        <v>8.0138888888888881E-4</v>
      </c>
      <c r="M70" s="715">
        <f t="shared" ref="M70" si="192">IF(L70=0,0,IF(L$6=0,0,IF(L70&lt;1,SUM((L70&gt;I70),(L70&gt;F70),(L70&gt;O70),(L70&gt;R70),(L70&gt;U70),(L70&gt;X70),(L70&gt;AA70),(L70&gt;AD70),(L70&gt;AG70),(L70&gt;BB70)))-$AJ70))</f>
        <v>2</v>
      </c>
      <c r="N70" s="715">
        <f t="shared" ref="N70" si="193">IF(L70=0,0,IF(L$6=0,0,IF(M70=0,0,((11-M70)))-$B$4))</f>
        <v>5</v>
      </c>
      <c r="O70" s="714">
        <f>'print 10 lane'!R70</f>
        <v>7.6516203703703718E-4</v>
      </c>
      <c r="P70" s="715">
        <f t="shared" ref="P70" si="194">IF(O70=0,0,IF(O$6=0,0,IF(O70&lt;1,SUM((O70&gt;I70),(O70&gt;L70),(O70&gt;F70),(O70&gt;R70),(O70&gt;U70),(O70&gt;X70),(O70&gt;AA70),(O70&gt;AD70),(O70&gt;AG70),(O70&gt;BB70)))-$AJ70))</f>
        <v>1</v>
      </c>
      <c r="Q70" s="715">
        <f t="shared" ref="Q70" si="195">IF(O70=0,0,IF(O$6=0,0,IF(P70=0,0,((11-P70)))-$B$4))</f>
        <v>6</v>
      </c>
      <c r="R70" s="714">
        <f>'print 10 lane'!U70</f>
        <v>8.0636574074074074E-4</v>
      </c>
      <c r="S70" s="715">
        <f t="shared" ref="S70" si="196">IF(R70=0,0,IF(R$6=0,0,IF(R70&lt;1,SUM((R70&gt;I70),(R70&gt;L70),(R70&gt;O70),(R70&gt;F70),(R70&gt;U70),(R70&gt;X70),(R70&gt;AA70),(R70&gt;AD70),(R70&gt;AG70),(R70&gt;BB70)))-$AJ70))</f>
        <v>3</v>
      </c>
      <c r="T70" s="715">
        <f t="shared" ref="T70" si="197">IF(R70=0,0,IF(R$6=0,0,IF(S70=0,0,((11-S70)))-$B$4))</f>
        <v>4</v>
      </c>
      <c r="U70" s="714">
        <f>'print 10 lane'!X70</f>
        <v>8.1527777777777772E-4</v>
      </c>
      <c r="V70" s="715">
        <f t="shared" ref="V70" si="198">IF(U70=0,0,IF(U$6=0,0,IF(U70&lt;1,SUM((U70&gt;I70),(U70&gt;L70),(U70&gt;O70),(U70&gt;R70),(U70&gt;F70),(U70&gt;X70),(U70&gt;AA70),(U70&gt;AD70),(U70&gt;AG70),(U70&gt;BB70)))-$AJ70))</f>
        <v>5</v>
      </c>
      <c r="W70" s="715">
        <f t="shared" ref="W70" si="199">IF(U70=0,0,IF(U$6=0,0,IF(V70=0,0,((11-V70)))-$B$4))</f>
        <v>2</v>
      </c>
      <c r="X70" s="142"/>
      <c r="Y70" s="12"/>
      <c r="Z70" s="12"/>
      <c r="AA70" s="142"/>
      <c r="AB70" s="12"/>
      <c r="AC70" s="12"/>
      <c r="AD70" s="142"/>
      <c r="AE70" s="12"/>
      <c r="AF70" s="12"/>
      <c r="AG70" s="142"/>
      <c r="AH70" s="12"/>
      <c r="AI70" s="13"/>
      <c r="AJ70" s="11">
        <f>COUNTBLANK(F610:O610)</f>
        <v>4</v>
      </c>
    </row>
    <row r="71" spans="2:36" ht="30" customHeight="1" x14ac:dyDescent="0.2">
      <c r="B71" s="1878"/>
      <c r="C71" s="1882"/>
      <c r="D71" s="1883"/>
      <c r="E71" s="1898"/>
      <c r="F71" s="1886" t="str">
        <f>'print 10 lane'!I71</f>
        <v xml:space="preserve">Rebecca </v>
      </c>
      <c r="G71" s="1887"/>
      <c r="H71" s="1888"/>
      <c r="I71" s="1886" t="str">
        <f>'print 10 lane'!L71</f>
        <v xml:space="preserve">Ella </v>
      </c>
      <c r="J71" s="1887"/>
      <c r="K71" s="1888"/>
      <c r="L71" s="1886" t="str">
        <f>'print 10 lane'!O71</f>
        <v xml:space="preserve">Iona </v>
      </c>
      <c r="M71" s="1887"/>
      <c r="N71" s="1888"/>
      <c r="O71" s="1886" t="str">
        <f>'print 10 lane'!R71</f>
        <v xml:space="preserve">Lottie </v>
      </c>
      <c r="P71" s="1887"/>
      <c r="Q71" s="1888"/>
      <c r="R71" s="1886" t="str">
        <f>'print 10 lane'!U71</f>
        <v xml:space="preserve">Emma  </v>
      </c>
      <c r="S71" s="1887"/>
      <c r="T71" s="1888"/>
      <c r="U71" s="1886" t="str">
        <f>'print 10 lane'!X71</f>
        <v xml:space="preserve">Orla </v>
      </c>
      <c r="V71" s="1887"/>
      <c r="W71" s="1888"/>
      <c r="X71" s="1855"/>
      <c r="Y71" s="1856"/>
      <c r="Z71" s="1857"/>
      <c r="AA71" s="1855"/>
      <c r="AB71" s="1856"/>
      <c r="AC71" s="1857"/>
      <c r="AD71" s="1855"/>
      <c r="AE71" s="1856"/>
      <c r="AF71" s="1857"/>
      <c r="AG71" s="1855"/>
      <c r="AH71" s="1856"/>
      <c r="AI71" s="1884"/>
      <c r="AJ71" s="11"/>
    </row>
    <row r="72" spans="2:36" ht="30" customHeight="1" thickBot="1" x14ac:dyDescent="0.25">
      <c r="B72" s="1903"/>
      <c r="C72" s="1882"/>
      <c r="D72" s="1883"/>
      <c r="E72" s="116" t="s">
        <v>219</v>
      </c>
      <c r="F72" s="1875">
        <f>'print 10 lane'!I72</f>
        <v>0</v>
      </c>
      <c r="G72" s="1875"/>
      <c r="H72" s="1876"/>
      <c r="I72" s="1875">
        <f>'print 10 lane'!L72</f>
        <v>0</v>
      </c>
      <c r="J72" s="1875"/>
      <c r="K72" s="1876"/>
      <c r="L72" s="1875">
        <f>'print 10 lane'!O72</f>
        <v>0</v>
      </c>
      <c r="M72" s="1875"/>
      <c r="N72" s="1876"/>
      <c r="O72" s="1875">
        <f>'print 10 lane'!R72</f>
        <v>0</v>
      </c>
      <c r="P72" s="1875"/>
      <c r="Q72" s="1876"/>
      <c r="R72" s="1875">
        <f>'print 10 lane'!U72</f>
        <v>0</v>
      </c>
      <c r="S72" s="1875"/>
      <c r="T72" s="1876"/>
      <c r="U72" s="1875">
        <f>'print 10 lane'!X72</f>
        <v>0</v>
      </c>
      <c r="V72" s="1875"/>
      <c r="W72" s="1876"/>
      <c r="X72" s="1858"/>
      <c r="Y72" s="1859"/>
      <c r="Z72" s="1885"/>
      <c r="AA72" s="1858"/>
      <c r="AB72" s="1859"/>
      <c r="AC72" s="1885"/>
      <c r="AD72" s="1858"/>
      <c r="AE72" s="1859"/>
      <c r="AF72" s="1885"/>
      <c r="AG72" s="1858"/>
      <c r="AH72" s="1859"/>
      <c r="AI72" s="1885"/>
      <c r="AJ72" s="11"/>
    </row>
    <row r="73" spans="2:36" ht="30" customHeight="1" x14ac:dyDescent="0.2">
      <c r="B73" s="1902">
        <v>24</v>
      </c>
      <c r="C73" s="1882" t="s">
        <v>6</v>
      </c>
      <c r="D73" s="1883" t="s">
        <v>17</v>
      </c>
      <c r="E73" s="1898" t="s">
        <v>102</v>
      </c>
      <c r="F73" s="714">
        <f>'print 10 lane'!I73</f>
        <v>7.8414351851851854E-4</v>
      </c>
      <c r="G73" s="715">
        <f>IF(F73=0,0,IF(G$5=0,0,IF(F73&lt;1,SUM((F73&gt;I73),(F73&gt;L73),(F73&gt;O73),(F73&gt;R73),(F73&gt;U73),(F73&gt;X73),(F73&gt;AA73),(F73&gt;AD73),(F73&gt;AG73),(F73&gt;BB73)))-$AJ73))</f>
        <v>5</v>
      </c>
      <c r="H73" s="715">
        <f>IF(F73=0,0,IF(G$5=0,0,IF(G73=0,0,((11-G73)))-$B$4))</f>
        <v>2</v>
      </c>
      <c r="I73" s="714">
        <f>'print 10 lane'!L73</f>
        <v>7.7453703703703701E-4</v>
      </c>
      <c r="J73" s="715">
        <f t="shared" ref="J73" si="200">IF(I73=0,0,IF(I$6=0,0,IF(I73&lt;1,SUM((I73&gt;L73),(I73&gt;O73),(I73&gt;R73),(I73&gt;U73),(I73&gt;X73),(I73&gt;AA73),(I73&gt;F73),(I73&gt;AD73),(I73&gt;AG73),(I73&gt;BB73)))-$AJ73))</f>
        <v>4</v>
      </c>
      <c r="K73" s="715">
        <f t="shared" ref="K73" si="201">IF(I73=0,0,IF(I$6=0,0,IF(J73=0,0,((11-J73)))-$B$4))</f>
        <v>3</v>
      </c>
      <c r="L73" s="714">
        <f>'print 10 lane'!O73</f>
        <v>7.1458333333333324E-4</v>
      </c>
      <c r="M73" s="715">
        <f t="shared" ref="M73" si="202">IF(L73=0,0,IF(L$6=0,0,IF(L73&lt;1,SUM((L73&gt;I73),(L73&gt;F73),(L73&gt;O73),(L73&gt;R73),(L73&gt;U73),(L73&gt;X73),(L73&gt;AA73),(L73&gt;AD73),(L73&gt;AG73),(L73&gt;BB73)))-$AJ73))</f>
        <v>2</v>
      </c>
      <c r="N73" s="715">
        <f t="shared" ref="N73" si="203">IF(L73=0,0,IF(L$6=0,0,IF(M73=0,0,((11-M73)))-$B$4))</f>
        <v>5</v>
      </c>
      <c r="O73" s="714">
        <f>'print 10 lane'!R73</f>
        <v>7.075231481481481E-4</v>
      </c>
      <c r="P73" s="715">
        <f t="shared" ref="P73" si="204">IF(O73=0,0,IF(O$6=0,0,IF(O73&lt;1,SUM((O73&gt;I73),(O73&gt;L73),(O73&gt;F73),(O73&gt;R73),(O73&gt;U73),(O73&gt;X73),(O73&gt;AA73),(O73&gt;AD73),(O73&gt;AG73),(O73&gt;BB73)))-$AJ73))</f>
        <v>1</v>
      </c>
      <c r="Q73" s="715">
        <f t="shared" ref="Q73" si="205">IF(O73=0,0,IF(O$6=0,0,IF(P73=0,0,((11-P73)))-$B$4))</f>
        <v>6</v>
      </c>
      <c r="R73" s="714">
        <f>'print 10 lane'!U73</f>
        <v>7.2152777777777764E-4</v>
      </c>
      <c r="S73" s="715">
        <f t="shared" ref="S73" si="206">IF(R73=0,0,IF(R$6=0,0,IF(R73&lt;1,SUM((R73&gt;I73),(R73&gt;L73),(R73&gt;O73),(R73&gt;F73),(R73&gt;U73),(R73&gt;X73),(R73&gt;AA73),(R73&gt;AD73),(R73&gt;AG73),(R73&gt;BB73)))-$AJ73))</f>
        <v>3</v>
      </c>
      <c r="T73" s="715">
        <f t="shared" ref="T73" si="207">IF(R73=0,0,IF(R$6=0,0,IF(S73=0,0,((11-S73)))-$B$4))</f>
        <v>4</v>
      </c>
      <c r="U73" s="714">
        <f>'print 10 lane'!X73</f>
        <v>7.8807870370370371E-4</v>
      </c>
      <c r="V73" s="715">
        <f t="shared" ref="V73" si="208">IF(U73=0,0,IF(U$6=0,0,IF(U73&lt;1,SUM((U73&gt;I73),(U73&gt;L73),(U73&gt;O73),(U73&gt;R73),(U73&gt;F73),(U73&gt;X73),(U73&gt;AA73),(U73&gt;AD73),(U73&gt;AG73),(U73&gt;BB73)))-$AJ73))</f>
        <v>6</v>
      </c>
      <c r="W73" s="715">
        <f t="shared" ref="W73" si="209">IF(U73=0,0,IF(U$6=0,0,IF(V73=0,0,((11-V73)))-$B$4))</f>
        <v>1</v>
      </c>
      <c r="X73" s="142"/>
      <c r="Y73" s="12"/>
      <c r="Z73" s="12"/>
      <c r="AA73" s="142"/>
      <c r="AB73" s="12"/>
      <c r="AC73" s="12"/>
      <c r="AD73" s="142"/>
      <c r="AE73" s="12"/>
      <c r="AF73" s="12"/>
      <c r="AG73" s="142"/>
      <c r="AH73" s="12"/>
      <c r="AI73" s="13"/>
      <c r="AJ73" s="11">
        <f>COUNTBLANK(F611:O611)</f>
        <v>4</v>
      </c>
    </row>
    <row r="74" spans="2:36" ht="30" customHeight="1" x14ac:dyDescent="0.2">
      <c r="B74" s="1878"/>
      <c r="C74" s="1882"/>
      <c r="D74" s="1883"/>
      <c r="E74" s="1898"/>
      <c r="F74" s="1886" t="str">
        <f>'print 10 lane'!I74</f>
        <v xml:space="preserve">Ben </v>
      </c>
      <c r="G74" s="1887"/>
      <c r="H74" s="1888"/>
      <c r="I74" s="1886" t="str">
        <f>'print 10 lane'!L74</f>
        <v xml:space="preserve">Patrick </v>
      </c>
      <c r="J74" s="1887"/>
      <c r="K74" s="1888"/>
      <c r="L74" s="1886" t="str">
        <f>'print 10 lane'!O74</f>
        <v xml:space="preserve">Connor </v>
      </c>
      <c r="M74" s="1887"/>
      <c r="N74" s="1888"/>
      <c r="O74" s="1886" t="str">
        <f>'print 10 lane'!R74</f>
        <v xml:space="preserve">Tyler </v>
      </c>
      <c r="P74" s="1887"/>
      <c r="Q74" s="1888"/>
      <c r="R74" s="1886" t="str">
        <f>'print 10 lane'!U74</f>
        <v xml:space="preserve">Andrew  </v>
      </c>
      <c r="S74" s="1887"/>
      <c r="T74" s="1888"/>
      <c r="U74" s="1886" t="str">
        <f>'print 10 lane'!X74</f>
        <v xml:space="preserve">Thomas </v>
      </c>
      <c r="V74" s="1887"/>
      <c r="W74" s="1888"/>
      <c r="X74" s="1855"/>
      <c r="Y74" s="1856"/>
      <c r="Z74" s="1857"/>
      <c r="AA74" s="1855"/>
      <c r="AB74" s="1856"/>
      <c r="AC74" s="1857"/>
      <c r="AD74" s="1855"/>
      <c r="AE74" s="1856"/>
      <c r="AF74" s="1857"/>
      <c r="AG74" s="1855"/>
      <c r="AH74" s="1856"/>
      <c r="AI74" s="1884"/>
      <c r="AJ74" s="11"/>
    </row>
    <row r="75" spans="2:36" ht="30" customHeight="1" thickBot="1" x14ac:dyDescent="0.25">
      <c r="B75" s="1903"/>
      <c r="C75" s="1882"/>
      <c r="D75" s="1883"/>
      <c r="E75" s="116" t="s">
        <v>219</v>
      </c>
      <c r="F75" s="1875">
        <f>'print 10 lane'!I75</f>
        <v>0</v>
      </c>
      <c r="G75" s="1875"/>
      <c r="H75" s="1876"/>
      <c r="I75" s="1875">
        <f>'print 10 lane'!L75</f>
        <v>0</v>
      </c>
      <c r="J75" s="1875"/>
      <c r="K75" s="1876"/>
      <c r="L75" s="1875">
        <f>'print 10 lane'!O75</f>
        <v>0</v>
      </c>
      <c r="M75" s="1875"/>
      <c r="N75" s="1876"/>
      <c r="O75" s="1875">
        <f>'print 10 lane'!R75</f>
        <v>0</v>
      </c>
      <c r="P75" s="1875"/>
      <c r="Q75" s="1876"/>
      <c r="R75" s="1875">
        <f>'print 10 lane'!U75</f>
        <v>0</v>
      </c>
      <c r="S75" s="1875"/>
      <c r="T75" s="1876"/>
      <c r="U75" s="1875">
        <f>'print 10 lane'!X75</f>
        <v>0</v>
      </c>
      <c r="V75" s="1875"/>
      <c r="W75" s="1876"/>
      <c r="X75" s="1858"/>
      <c r="Y75" s="1859"/>
      <c r="Z75" s="1885"/>
      <c r="AA75" s="1858"/>
      <c r="AB75" s="1859"/>
      <c r="AC75" s="1885"/>
      <c r="AD75" s="1858"/>
      <c r="AE75" s="1859"/>
      <c r="AF75" s="1885"/>
      <c r="AG75" s="1858"/>
      <c r="AH75" s="1859"/>
      <c r="AI75" s="1885"/>
      <c r="AJ75" s="11"/>
    </row>
    <row r="76" spans="2:36" ht="30" customHeight="1" x14ac:dyDescent="0.2">
      <c r="B76" s="1902">
        <v>25</v>
      </c>
      <c r="C76" s="1882" t="s">
        <v>13</v>
      </c>
      <c r="D76" s="1883" t="s">
        <v>7</v>
      </c>
      <c r="E76" s="1898" t="s">
        <v>101</v>
      </c>
      <c r="F76" s="714">
        <f>'print 10 lane'!I76</f>
        <v>8.0520833333333323E-4</v>
      </c>
      <c r="G76" s="715">
        <f>IF(F76=0,0,IF(G$5=0,0,IF(F76&lt;1,SUM((F76&gt;I76),(F76&gt;L76),(F76&gt;O76),(F76&gt;R76),(F76&gt;U76),(F76&gt;X76),(F76&gt;AA76),(F76&gt;AD76),(F76&gt;AG76),(F76&gt;BB76)))-$AJ76))</f>
        <v>3</v>
      </c>
      <c r="H76" s="715">
        <f>IF(F76=0,0,IF(G$5=0,0,IF(G76=0,0,((11-G76)))-$B$4))</f>
        <v>4</v>
      </c>
      <c r="I76" s="714">
        <f>'print 10 lane'!L76</f>
        <v>8.2893518518518516E-4</v>
      </c>
      <c r="J76" s="715">
        <f t="shared" ref="J76" si="210">IF(I76=0,0,IF(I$6=0,0,IF(I76&lt;1,SUM((I76&gt;L76),(I76&gt;O76),(I76&gt;R76),(I76&gt;U76),(I76&gt;X76),(I76&gt;AA76),(I76&gt;F76),(I76&gt;AD76),(I76&gt;AG76),(I76&gt;BB76)))-$AJ76))</f>
        <v>5</v>
      </c>
      <c r="K76" s="715">
        <f t="shared" ref="K76" si="211">IF(I76=0,0,IF(I$6=0,0,IF(J76=0,0,((11-J76)))-$B$4))</f>
        <v>2</v>
      </c>
      <c r="L76" s="714">
        <f>'print 10 lane'!O76</f>
        <v>7.2164351851851849E-4</v>
      </c>
      <c r="M76" s="715">
        <f t="shared" ref="M76" si="212">IF(L76=0,0,IF(L$6=0,0,IF(L76&lt;1,SUM((L76&gt;I76),(L76&gt;F76),(L76&gt;O76),(L76&gt;R76),(L76&gt;U76),(L76&gt;X76),(L76&gt;AA76),(L76&gt;AD76),(L76&gt;AG76),(L76&gt;BB76)))-$AJ76))</f>
        <v>1</v>
      </c>
      <c r="N76" s="715">
        <f t="shared" ref="N76" si="213">IF(L76=0,0,IF(L$6=0,0,IF(M76=0,0,((11-M76)))-$B$4))</f>
        <v>6</v>
      </c>
      <c r="O76" s="714">
        <f>'print 10 lane'!R76</f>
        <v>7.5416666666666677E-4</v>
      </c>
      <c r="P76" s="715">
        <f t="shared" ref="P76" si="214">IF(O76=0,0,IF(O$6=0,0,IF(O76&lt;1,SUM((O76&gt;I76),(O76&gt;L76),(O76&gt;F76),(O76&gt;R76),(O76&gt;U76),(O76&gt;X76),(O76&gt;AA76),(O76&gt;AD76),(O76&gt;AG76),(O76&gt;BB76)))-$AJ76))</f>
        <v>2</v>
      </c>
      <c r="Q76" s="715">
        <f t="shared" ref="Q76" si="215">IF(O76=0,0,IF(O$6=0,0,IF(P76=0,0,((11-P76)))-$B$4))</f>
        <v>5</v>
      </c>
      <c r="R76" s="714">
        <f>'print 10 lane'!U76</f>
        <v>8.3414351851851846E-4</v>
      </c>
      <c r="S76" s="715">
        <f t="shared" ref="S76" si="216">IF(R76=0,0,IF(R$6=0,0,IF(R76&lt;1,SUM((R76&gt;I76),(R76&gt;L76),(R76&gt;O76),(R76&gt;F76),(R76&gt;U76),(R76&gt;X76),(R76&gt;AA76),(R76&gt;AD76),(R76&gt;AG76),(R76&gt;BB76)))-$AJ76))</f>
        <v>6</v>
      </c>
      <c r="T76" s="715">
        <f t="shared" ref="T76" si="217">IF(R76=0,0,IF(R$6=0,0,IF(S76=0,0,((11-S76)))-$B$4))</f>
        <v>1</v>
      </c>
      <c r="U76" s="714">
        <f>'print 10 lane'!X76</f>
        <v>8.2418981481481492E-4</v>
      </c>
      <c r="V76" s="715">
        <f t="shared" ref="V76" si="218">IF(U76=0,0,IF(U$6=0,0,IF(U76&lt;1,SUM((U76&gt;I76),(U76&gt;L76),(U76&gt;O76),(U76&gt;R76),(U76&gt;F76),(U76&gt;X76),(U76&gt;AA76),(U76&gt;AD76),(U76&gt;AG76),(U76&gt;BB76)))-$AJ76))</f>
        <v>4</v>
      </c>
      <c r="W76" s="715">
        <f t="shared" ref="W76" si="219">IF(U76=0,0,IF(U$6=0,0,IF(V76=0,0,((11-V76)))-$B$4))</f>
        <v>3</v>
      </c>
      <c r="X76" s="142"/>
      <c r="Y76" s="12"/>
      <c r="Z76" s="12"/>
      <c r="AA76" s="142"/>
      <c r="AB76" s="12"/>
      <c r="AC76" s="12"/>
      <c r="AD76" s="142"/>
      <c r="AE76" s="12"/>
      <c r="AF76" s="12"/>
      <c r="AG76" s="142"/>
      <c r="AH76" s="12"/>
      <c r="AI76" s="13"/>
      <c r="AJ76" s="11">
        <f>COUNTBLANK(F612:O612)</f>
        <v>4</v>
      </c>
    </row>
    <row r="77" spans="2:36" ht="30" customHeight="1" x14ac:dyDescent="0.2">
      <c r="B77" s="1878"/>
      <c r="C77" s="1882"/>
      <c r="D77" s="1883"/>
      <c r="E77" s="1898"/>
      <c r="F77" s="1886" t="str">
        <f>'print 10 lane'!I77</f>
        <v xml:space="preserve">India  </v>
      </c>
      <c r="G77" s="1887"/>
      <c r="H77" s="1888"/>
      <c r="I77" s="1886" t="str">
        <f>'print 10 lane'!L77</f>
        <v xml:space="preserve">Ella </v>
      </c>
      <c r="J77" s="1887"/>
      <c r="K77" s="1888"/>
      <c r="L77" s="1886" t="str">
        <f>'print 10 lane'!O77</f>
        <v xml:space="preserve">Mollie  </v>
      </c>
      <c r="M77" s="1887"/>
      <c r="N77" s="1888"/>
      <c r="O77" s="1886" t="str">
        <f>'print 10 lane'!R77</f>
        <v xml:space="preserve">Grace </v>
      </c>
      <c r="P77" s="1887"/>
      <c r="Q77" s="1888"/>
      <c r="R77" s="1886" t="str">
        <f>'print 10 lane'!U77</f>
        <v xml:space="preserve">Jessica </v>
      </c>
      <c r="S77" s="1887"/>
      <c r="T77" s="1888"/>
      <c r="U77" s="1886" t="str">
        <f>'print 10 lane'!X77</f>
        <v xml:space="preserve">Emma </v>
      </c>
      <c r="V77" s="1887"/>
      <c r="W77" s="1888"/>
      <c r="X77" s="1855"/>
      <c r="Y77" s="1856"/>
      <c r="Z77" s="1857"/>
      <c r="AA77" s="1855"/>
      <c r="AB77" s="1856"/>
      <c r="AC77" s="1857"/>
      <c r="AD77" s="1855"/>
      <c r="AE77" s="1856"/>
      <c r="AF77" s="1857"/>
      <c r="AG77" s="1855"/>
      <c r="AH77" s="1856"/>
      <c r="AI77" s="1884"/>
      <c r="AJ77" s="11"/>
    </row>
    <row r="78" spans="2:36" ht="30" customHeight="1" thickBot="1" x14ac:dyDescent="0.25">
      <c r="B78" s="1903"/>
      <c r="C78" s="1882"/>
      <c r="D78" s="1883"/>
      <c r="E78" s="116" t="s">
        <v>219</v>
      </c>
      <c r="F78" s="1875">
        <f>'print 10 lane'!I78</f>
        <v>0</v>
      </c>
      <c r="G78" s="1875"/>
      <c r="H78" s="1876"/>
      <c r="I78" s="1875">
        <f>'print 10 lane'!L78</f>
        <v>0</v>
      </c>
      <c r="J78" s="1875"/>
      <c r="K78" s="1876"/>
      <c r="L78" s="1875">
        <f>'print 10 lane'!O78</f>
        <v>0</v>
      </c>
      <c r="M78" s="1875"/>
      <c r="N78" s="1876"/>
      <c r="O78" s="1875">
        <f>'print 10 lane'!R78</f>
        <v>0</v>
      </c>
      <c r="P78" s="1875"/>
      <c r="Q78" s="1876"/>
      <c r="R78" s="1875">
        <f>'print 10 lane'!U78</f>
        <v>0</v>
      </c>
      <c r="S78" s="1875"/>
      <c r="T78" s="1876"/>
      <c r="U78" s="1875">
        <f>'print 10 lane'!X78</f>
        <v>0</v>
      </c>
      <c r="V78" s="1875"/>
      <c r="W78" s="1876"/>
      <c r="X78" s="1858"/>
      <c r="Y78" s="1859"/>
      <c r="Z78" s="1885"/>
      <c r="AA78" s="1858"/>
      <c r="AB78" s="1859"/>
      <c r="AC78" s="1885"/>
      <c r="AD78" s="1858"/>
      <c r="AE78" s="1859"/>
      <c r="AF78" s="1885"/>
      <c r="AG78" s="1858"/>
      <c r="AH78" s="1859"/>
      <c r="AI78" s="1885"/>
      <c r="AJ78" s="11"/>
    </row>
    <row r="79" spans="2:36" ht="30" customHeight="1" x14ac:dyDescent="0.2">
      <c r="B79" s="1902">
        <v>26</v>
      </c>
      <c r="C79" s="1882" t="s">
        <v>15</v>
      </c>
      <c r="D79" s="1883" t="s">
        <v>7</v>
      </c>
      <c r="E79" s="1898" t="s">
        <v>101</v>
      </c>
      <c r="F79" s="714">
        <f>'print 10 lane'!I79</f>
        <v>7.637731481481483E-4</v>
      </c>
      <c r="G79" s="715">
        <f>IF(F79=0,0,IF(G$5=0,0,IF(F79&lt;1,SUM((F79&gt;I79),(F79&gt;L79),(F79&gt;O79),(F79&gt;R79),(F79&gt;U79),(F79&gt;X79),(F79&gt;AA79),(F79&gt;AD79),(F79&gt;AG79),(F79&gt;BB79)))-$AJ79))</f>
        <v>5</v>
      </c>
      <c r="H79" s="715">
        <f>IF(F79=0,0,IF(G$5=0,0,IF(G79=0,0,((11-G79)))-$B$4))</f>
        <v>2</v>
      </c>
      <c r="I79" s="714">
        <f>'print 10 lane'!L79</f>
        <v>7.193287037037038E-4</v>
      </c>
      <c r="J79" s="715">
        <f t="shared" ref="J79" si="220">IF(I79=0,0,IF(I$6=0,0,IF(I79&lt;1,SUM((I79&gt;L79),(I79&gt;O79),(I79&gt;R79),(I79&gt;U79),(I79&gt;X79),(I79&gt;AA79),(I79&gt;F79),(I79&gt;AD79),(I79&gt;AG79),(I79&gt;BB79)))-$AJ79))</f>
        <v>4</v>
      </c>
      <c r="K79" s="715">
        <f t="shared" ref="K79" si="221">IF(I79=0,0,IF(I$6=0,0,IF(J79=0,0,((11-J79)))-$B$4))</f>
        <v>3</v>
      </c>
      <c r="L79" s="714">
        <f>'print 10 lane'!O79</f>
        <v>6.7511574074074078E-4</v>
      </c>
      <c r="M79" s="715">
        <f t="shared" ref="M79" si="222">IF(L79=0,0,IF(L$6=0,0,IF(L79&lt;1,SUM((L79&gt;I79),(L79&gt;F79),(L79&gt;O79),(L79&gt;R79),(L79&gt;U79),(L79&gt;X79),(L79&gt;AA79),(L79&gt;AD79),(L79&gt;AG79),(L79&gt;BB79)))-$AJ79))</f>
        <v>1</v>
      </c>
      <c r="N79" s="715">
        <f t="shared" ref="N79" si="223">IF(L79=0,0,IF(L$6=0,0,IF(M79=0,0,((11-M79)))-$B$4))</f>
        <v>6</v>
      </c>
      <c r="O79" s="714">
        <f>'print 10 lane'!R79</f>
        <v>6.881944444444444E-4</v>
      </c>
      <c r="P79" s="715">
        <f t="shared" ref="P79" si="224">IF(O79=0,0,IF(O$6=0,0,IF(O79&lt;1,SUM((O79&gt;I79),(O79&gt;L79),(O79&gt;F79),(O79&gt;R79),(O79&gt;U79),(O79&gt;X79),(O79&gt;AA79),(O79&gt;AD79),(O79&gt;AG79),(O79&gt;BB79)))-$AJ79))</f>
        <v>2</v>
      </c>
      <c r="Q79" s="715">
        <f t="shared" ref="Q79" si="225">IF(O79=0,0,IF(O$6=0,0,IF(P79=0,0,((11-P79)))-$B$4))</f>
        <v>5</v>
      </c>
      <c r="R79" s="714">
        <f>'print 10 lane'!U79</f>
        <v>7.637731481481483E-4</v>
      </c>
      <c r="S79" s="715">
        <f t="shared" ref="S79" si="226">IF(R79=0,0,IF(R$6=0,0,IF(R79&lt;1,SUM((R79&gt;I79),(R79&gt;L79),(R79&gt;O79),(R79&gt;F79),(R79&gt;U79),(R79&gt;X79),(R79&gt;AA79),(R79&gt;AD79),(R79&gt;AG79),(R79&gt;BB79)))-$AJ79))</f>
        <v>5</v>
      </c>
      <c r="T79" s="715">
        <f t="shared" ref="T79" si="227">IF(R79=0,0,IF(R$6=0,0,IF(S79=0,0,((11-S79)))-$B$4))</f>
        <v>2</v>
      </c>
      <c r="U79" s="714">
        <f>'print 10 lane'!X79</f>
        <v>7.1863425925925925E-4</v>
      </c>
      <c r="V79" s="715">
        <f t="shared" ref="V79" si="228">IF(U79=0,0,IF(U$6=0,0,IF(U79&lt;1,SUM((U79&gt;I79),(U79&gt;L79),(U79&gt;O79),(U79&gt;R79),(U79&gt;F79),(U79&gt;X79),(U79&gt;AA79),(U79&gt;AD79),(U79&gt;AG79),(U79&gt;BB79)))-$AJ79))</f>
        <v>3</v>
      </c>
      <c r="W79" s="715">
        <f t="shared" ref="W79" si="229">IF(U79=0,0,IF(U$6=0,0,IF(V79=0,0,((11-V79)))-$B$4))</f>
        <v>4</v>
      </c>
      <c r="X79" s="142"/>
      <c r="Y79" s="12"/>
      <c r="Z79" s="12"/>
      <c r="AA79" s="142"/>
      <c r="AB79" s="12"/>
      <c r="AC79" s="12"/>
      <c r="AD79" s="142"/>
      <c r="AE79" s="12"/>
      <c r="AF79" s="12"/>
      <c r="AG79" s="142"/>
      <c r="AH79" s="12"/>
      <c r="AI79" s="13"/>
      <c r="AJ79" s="11">
        <f>COUNTBLANK(F613:O613)</f>
        <v>4</v>
      </c>
    </row>
    <row r="80" spans="2:36" ht="30" customHeight="1" x14ac:dyDescent="0.2">
      <c r="B80" s="1878"/>
      <c r="C80" s="1882"/>
      <c r="D80" s="1883"/>
      <c r="E80" s="1898"/>
      <c r="F80" s="1886" t="str">
        <f>'print 10 lane'!I80</f>
        <v xml:space="preserve">Tom </v>
      </c>
      <c r="G80" s="1887"/>
      <c r="H80" s="1888"/>
      <c r="I80" s="1886" t="str">
        <f>'print 10 lane'!L80</f>
        <v xml:space="preserve">Samuel </v>
      </c>
      <c r="J80" s="1887"/>
      <c r="K80" s="1888"/>
      <c r="L80" s="1886" t="str">
        <f>'print 10 lane'!O80</f>
        <v xml:space="preserve">Jamie </v>
      </c>
      <c r="M80" s="1887"/>
      <c r="N80" s="1888"/>
      <c r="O80" s="1886" t="str">
        <f>'print 10 lane'!R80</f>
        <v xml:space="preserve">Marcus </v>
      </c>
      <c r="P80" s="1887"/>
      <c r="Q80" s="1888"/>
      <c r="R80" s="1886" t="str">
        <f>'print 10 lane'!U80</f>
        <v xml:space="preserve">Christopher  </v>
      </c>
      <c r="S80" s="1887"/>
      <c r="T80" s="1888"/>
      <c r="U80" s="1886" t="str">
        <f>'print 10 lane'!X80</f>
        <v xml:space="preserve">Jack </v>
      </c>
      <c r="V80" s="1887"/>
      <c r="W80" s="1888"/>
      <c r="X80" s="1855"/>
      <c r="Y80" s="1856"/>
      <c r="Z80" s="1857"/>
      <c r="AA80" s="1855"/>
      <c r="AB80" s="1856"/>
      <c r="AC80" s="1857"/>
      <c r="AD80" s="1855"/>
      <c r="AE80" s="1856"/>
      <c r="AF80" s="1857"/>
      <c r="AG80" s="1855"/>
      <c r="AH80" s="1856"/>
      <c r="AI80" s="1884"/>
      <c r="AJ80" s="11"/>
    </row>
    <row r="81" spans="2:36" ht="30" customHeight="1" thickBot="1" x14ac:dyDescent="0.25">
      <c r="B81" s="1903"/>
      <c r="C81" s="1882"/>
      <c r="D81" s="1883"/>
      <c r="E81" s="116" t="s">
        <v>219</v>
      </c>
      <c r="F81" s="1875">
        <f>'print 10 lane'!I81</f>
        <v>0</v>
      </c>
      <c r="G81" s="1875"/>
      <c r="H81" s="1876"/>
      <c r="I81" s="1875">
        <f>'print 10 lane'!L81</f>
        <v>0</v>
      </c>
      <c r="J81" s="1875"/>
      <c r="K81" s="1876"/>
      <c r="L81" s="1875">
        <f>'print 10 lane'!O81</f>
        <v>0</v>
      </c>
      <c r="M81" s="1875"/>
      <c r="N81" s="1876"/>
      <c r="O81" s="1875">
        <f>'print 10 lane'!R81</f>
        <v>0</v>
      </c>
      <c r="P81" s="1875"/>
      <c r="Q81" s="1876"/>
      <c r="R81" s="1875">
        <f>'print 10 lane'!U81</f>
        <v>0</v>
      </c>
      <c r="S81" s="1875"/>
      <c r="T81" s="1876"/>
      <c r="U81" s="1875">
        <f>'print 10 lane'!X81</f>
        <v>0</v>
      </c>
      <c r="V81" s="1875"/>
      <c r="W81" s="1876"/>
      <c r="X81" s="1858"/>
      <c r="Y81" s="1859"/>
      <c r="Z81" s="1885"/>
      <c r="AA81" s="1858"/>
      <c r="AB81" s="1859"/>
      <c r="AC81" s="1885"/>
      <c r="AD81" s="1858"/>
      <c r="AE81" s="1859"/>
      <c r="AF81" s="1885"/>
      <c r="AG81" s="1858"/>
      <c r="AH81" s="1859"/>
      <c r="AI81" s="1885"/>
      <c r="AJ81" s="11"/>
    </row>
    <row r="82" spans="2:36" ht="30" customHeight="1" x14ac:dyDescent="0.2">
      <c r="B82" s="1902">
        <v>27</v>
      </c>
      <c r="C82" s="1882" t="s">
        <v>5</v>
      </c>
      <c r="D82" s="1899" t="s">
        <v>86</v>
      </c>
      <c r="E82" s="1898" t="s">
        <v>104</v>
      </c>
      <c r="F82" s="714">
        <f>'print 10 lane'!I82</f>
        <v>4.8148148148148155E-4</v>
      </c>
      <c r="G82" s="715">
        <f>IF(F82=0,0,IF(G$5=0,0,IF(F82&lt;1,SUM((F82&gt;I82),(F82&gt;L82),(F82&gt;O82),(F82&gt;R82),(F82&gt;U82),(F82&gt;X82),(F82&gt;AA82),(F82&gt;AD82),(F82&gt;AG82),(F82&gt;BB82)))-$AJ82))</f>
        <v>3</v>
      </c>
      <c r="H82" s="715">
        <f>IF(F82=0,0,IF(G$5=0,0,IF(G82=0,0,((11-G82)))-$B$4))</f>
        <v>4</v>
      </c>
      <c r="I82" s="714">
        <f>'print 10 lane'!L82</f>
        <v>5.5381944444444445E-4</v>
      </c>
      <c r="J82" s="715">
        <f t="shared" ref="J82" si="230">IF(I82=0,0,IF(I$6=0,0,IF(I82&lt;1,SUM((I82&gt;L82),(I82&gt;O82),(I82&gt;R82),(I82&gt;U82),(I82&gt;X82),(I82&gt;AA82),(I82&gt;F82),(I82&gt;AD82),(I82&gt;AG82),(I82&gt;BB82)))-$AJ82))</f>
        <v>5</v>
      </c>
      <c r="K82" s="715">
        <f t="shared" ref="K82" si="231">IF(I82=0,0,IF(I$6=0,0,IF(J82=0,0,((11-J82)))-$B$4))</f>
        <v>2</v>
      </c>
      <c r="L82" s="714">
        <f>'print 10 lane'!O82</f>
        <v>4.6886574074074067E-4</v>
      </c>
      <c r="M82" s="715">
        <f t="shared" ref="M82" si="232">IF(L82=0,0,IF(L$6=0,0,IF(L82&lt;1,SUM((L82&gt;I82),(L82&gt;F82),(L82&gt;O82),(L82&gt;R82),(L82&gt;U82),(L82&gt;X82),(L82&gt;AA82),(L82&gt;AD82),(L82&gt;AG82),(L82&gt;BB82)))-$AJ82))</f>
        <v>2</v>
      </c>
      <c r="N82" s="715">
        <f t="shared" ref="N82" si="233">IF(L82=0,0,IF(L$6=0,0,IF(M82=0,0,((11-M82)))-$B$4))</f>
        <v>5</v>
      </c>
      <c r="O82" s="714">
        <f>'print 10 lane'!R82</f>
        <v>4.6678240740740746E-4</v>
      </c>
      <c r="P82" s="715">
        <f t="shared" ref="P82" si="234">IF(O82=0,0,IF(O$6=0,0,IF(O82&lt;1,SUM((O82&gt;I82),(O82&gt;L82),(O82&gt;F82),(O82&gt;R82),(O82&gt;U82),(O82&gt;X82),(O82&gt;AA82),(O82&gt;AD82),(O82&gt;AG82),(O82&gt;BB82)))-$AJ82))</f>
        <v>1</v>
      </c>
      <c r="Q82" s="715">
        <f t="shared" ref="Q82" si="235">IF(O82=0,0,IF(O$6=0,0,IF(P82=0,0,((11-P82)))-$B$4))</f>
        <v>6</v>
      </c>
      <c r="R82" s="714">
        <f>'print 10 lane'!U82</f>
        <v>5.1886574074074075E-4</v>
      </c>
      <c r="S82" s="715">
        <f t="shared" ref="S82" si="236">IF(R82=0,0,IF(R$6=0,0,IF(R82&lt;1,SUM((R82&gt;I82),(R82&gt;L82),(R82&gt;O82),(R82&gt;F82),(R82&gt;U82),(R82&gt;X82),(R82&gt;AA82),(R82&gt;AD82),(R82&gt;AG82),(R82&gt;BB82)))-$AJ82))</f>
        <v>4</v>
      </c>
      <c r="T82" s="715">
        <f t="shared" ref="T82" si="237">IF(R82=0,0,IF(R$6=0,0,IF(S82=0,0,((11-S82)))-$B$4))</f>
        <v>3</v>
      </c>
      <c r="U82" s="714">
        <f>'print 10 lane'!X82</f>
        <v>6.1388888888888886E-4</v>
      </c>
      <c r="V82" s="715">
        <f t="shared" ref="V82" si="238">IF(U82=0,0,IF(U$6=0,0,IF(U82&lt;1,SUM((U82&gt;I82),(U82&gt;L82),(U82&gt;O82),(U82&gt;R82),(U82&gt;F82),(U82&gt;X82),(U82&gt;AA82),(U82&gt;AD82),(U82&gt;AG82),(U82&gt;BB82)))-$AJ82))</f>
        <v>6</v>
      </c>
      <c r="W82" s="715">
        <f t="shared" ref="W82" si="239">IF(U82=0,0,IF(U$6=0,0,IF(V82=0,0,((11-V82)))-$B$4))</f>
        <v>1</v>
      </c>
      <c r="X82" s="142"/>
      <c r="Y82" s="12"/>
      <c r="Z82" s="12"/>
      <c r="AA82" s="142"/>
      <c r="AB82" s="12"/>
      <c r="AC82" s="12"/>
      <c r="AD82" s="142"/>
      <c r="AE82" s="12"/>
      <c r="AF82" s="12"/>
      <c r="AG82" s="142"/>
      <c r="AH82" s="12"/>
      <c r="AI82" s="13"/>
      <c r="AJ82" s="11">
        <f>COUNTBLANK(F614:O614)</f>
        <v>4</v>
      </c>
    </row>
    <row r="83" spans="2:36" ht="30" customHeight="1" x14ac:dyDescent="0.2">
      <c r="B83" s="1878"/>
      <c r="C83" s="1882"/>
      <c r="D83" s="1883"/>
      <c r="E83" s="1898"/>
      <c r="F83" s="1886" t="str">
        <f>'print 10 lane'!I83</f>
        <v xml:space="preserve">Ellie Rose </v>
      </c>
      <c r="G83" s="1887"/>
      <c r="H83" s="1888"/>
      <c r="I83" s="1886" t="str">
        <f>'print 10 lane'!L83</f>
        <v xml:space="preserve">Sophie </v>
      </c>
      <c r="J83" s="1887"/>
      <c r="K83" s="1888"/>
      <c r="L83" s="1886" t="str">
        <f>'print 10 lane'!O83</f>
        <v xml:space="preserve">Charlotte </v>
      </c>
      <c r="M83" s="1887"/>
      <c r="N83" s="1888"/>
      <c r="O83" s="1886" t="str">
        <f>'print 10 lane'!R83</f>
        <v xml:space="preserve">Danielle </v>
      </c>
      <c r="P83" s="1887"/>
      <c r="Q83" s="1888"/>
      <c r="R83" s="1886" t="str">
        <f>'print 10 lane'!U83</f>
        <v xml:space="preserve">Amy  </v>
      </c>
      <c r="S83" s="1887"/>
      <c r="T83" s="1888"/>
      <c r="U83" s="1886" t="str">
        <f>'print 10 lane'!X83</f>
        <v xml:space="preserve">Fleur </v>
      </c>
      <c r="V83" s="1887"/>
      <c r="W83" s="1888"/>
      <c r="X83" s="1855"/>
      <c r="Y83" s="1856"/>
      <c r="Z83" s="1857"/>
      <c r="AA83" s="1855"/>
      <c r="AB83" s="1856"/>
      <c r="AC83" s="1857"/>
      <c r="AD83" s="1855"/>
      <c r="AE83" s="1856"/>
      <c r="AF83" s="1857"/>
      <c r="AG83" s="1855"/>
      <c r="AH83" s="1856"/>
      <c r="AI83" s="1884"/>
      <c r="AJ83" s="11"/>
    </row>
    <row r="84" spans="2:36" ht="30" customHeight="1" thickBot="1" x14ac:dyDescent="0.25">
      <c r="B84" s="1903"/>
      <c r="C84" s="1882"/>
      <c r="D84" s="1883"/>
      <c r="E84" s="116" t="s">
        <v>219</v>
      </c>
      <c r="F84" s="1875">
        <f>'print 10 lane'!I84</f>
        <v>0</v>
      </c>
      <c r="G84" s="1875"/>
      <c r="H84" s="1876"/>
      <c r="I84" s="1875">
        <f>'print 10 lane'!L84</f>
        <v>0</v>
      </c>
      <c r="J84" s="1875"/>
      <c r="K84" s="1876"/>
      <c r="L84" s="1875">
        <f>'print 10 lane'!O84</f>
        <v>0</v>
      </c>
      <c r="M84" s="1875"/>
      <c r="N84" s="1876"/>
      <c r="O84" s="1875">
        <f>'print 10 lane'!R84</f>
        <v>0</v>
      </c>
      <c r="P84" s="1875"/>
      <c r="Q84" s="1876"/>
      <c r="R84" s="1875">
        <f>'print 10 lane'!U84</f>
        <v>0</v>
      </c>
      <c r="S84" s="1875"/>
      <c r="T84" s="1876"/>
      <c r="U84" s="1875">
        <f>'print 10 lane'!X84</f>
        <v>0</v>
      </c>
      <c r="V84" s="1875"/>
      <c r="W84" s="1876"/>
      <c r="X84" s="1858"/>
      <c r="Y84" s="1859"/>
      <c r="Z84" s="1885"/>
      <c r="AA84" s="1858"/>
      <c r="AB84" s="1859"/>
      <c r="AC84" s="1885"/>
      <c r="AD84" s="1858"/>
      <c r="AE84" s="1859"/>
      <c r="AF84" s="1885"/>
      <c r="AG84" s="1858"/>
      <c r="AH84" s="1859"/>
      <c r="AI84" s="1860"/>
      <c r="AJ84" s="11"/>
    </row>
    <row r="85" spans="2:36" ht="30" customHeight="1" x14ac:dyDescent="0.2">
      <c r="B85" s="1902">
        <v>28</v>
      </c>
      <c r="C85" s="1882" t="s">
        <v>6</v>
      </c>
      <c r="D85" s="1899" t="s">
        <v>86</v>
      </c>
      <c r="E85" s="1898" t="s">
        <v>104</v>
      </c>
      <c r="F85" s="714">
        <f>'print 10 lane'!I85</f>
        <v>5.398148148148148E-4</v>
      </c>
      <c r="G85" s="715">
        <f>IF(F85=0,0,IF(G$5=0,0,IF(F85&lt;1,SUM((F85&gt;I85),(F85&gt;L85),(F85&gt;O85),(F85&gt;R85),(F85&gt;U85),(F85&gt;X85),(F85&gt;AA85),(F85&gt;AD85),(F85&gt;AG85),(F85&gt;BB85)))-$AJ85))</f>
        <v>4</v>
      </c>
      <c r="H85" s="715">
        <f>IF(F85=0,0,IF(G$5=0,0,IF(G85=0,0,((11-G85)))-$B$4))</f>
        <v>3</v>
      </c>
      <c r="I85" s="714">
        <f>'print 10 lane'!L85</f>
        <v>5.1111111111111116E-4</v>
      </c>
      <c r="J85" s="715">
        <f t="shared" ref="J85" si="240">IF(I85=0,0,IF(I$6=0,0,IF(I85&lt;1,SUM((I85&gt;L85),(I85&gt;O85),(I85&gt;R85),(I85&gt;U85),(I85&gt;X85),(I85&gt;AA85),(I85&gt;F85),(I85&gt;AD85),(I85&gt;AG85),(I85&gt;BB85)))-$AJ85))</f>
        <v>3</v>
      </c>
      <c r="K85" s="715">
        <f t="shared" ref="K85" si="241">IF(I85=0,0,IF(I$6=0,0,IF(J85=0,0,((11-J85)))-$B$4))</f>
        <v>4</v>
      </c>
      <c r="L85" s="714">
        <f>'print 10 lane'!O85</f>
        <v>5.597222222222222E-4</v>
      </c>
      <c r="M85" s="715">
        <f t="shared" ref="M85" si="242">IF(L85=0,0,IF(L$6=0,0,IF(L85&lt;1,SUM((L85&gt;I85),(L85&gt;F85),(L85&gt;O85),(L85&gt;R85),(L85&gt;U85),(L85&gt;X85),(L85&gt;AA85),(L85&gt;AD85),(L85&gt;AG85),(L85&gt;BB85)))-$AJ85))</f>
        <v>5</v>
      </c>
      <c r="N85" s="715">
        <f t="shared" ref="N85" si="243">IF(L85=0,0,IF(L$6=0,0,IF(M85=0,0,((11-M85)))-$B$4))</f>
        <v>2</v>
      </c>
      <c r="O85" s="714">
        <f>'print 10 lane'!R85</f>
        <v>4.9097222222222229E-4</v>
      </c>
      <c r="P85" s="715">
        <f t="shared" ref="P85" si="244">IF(O85=0,0,IF(O$6=0,0,IF(O85&lt;1,SUM((O85&gt;I85),(O85&gt;L85),(O85&gt;F85),(O85&gt;R85),(O85&gt;U85),(O85&gt;X85),(O85&gt;AA85),(O85&gt;AD85),(O85&gt;AG85),(O85&gt;BB85)))-$AJ85))</f>
        <v>2</v>
      </c>
      <c r="Q85" s="715">
        <f t="shared" ref="Q85" si="245">IF(O85=0,0,IF(O$6=0,0,IF(P85=0,0,((11-P85)))-$B$4))</f>
        <v>5</v>
      </c>
      <c r="R85" s="714">
        <f>'print 10 lane'!U85</f>
        <v>4.6932870370370363E-4</v>
      </c>
      <c r="S85" s="715">
        <f t="shared" ref="S85" si="246">IF(R85=0,0,IF(R$6=0,0,IF(R85&lt;1,SUM((R85&gt;I85),(R85&gt;L85),(R85&gt;O85),(R85&gt;F85),(R85&gt;U85),(R85&gt;X85),(R85&gt;AA85),(R85&gt;AD85),(R85&gt;AG85),(R85&gt;BB85)))-$AJ85))</f>
        <v>1</v>
      </c>
      <c r="T85" s="715">
        <f t="shared" ref="T85" si="247">IF(R85=0,0,IF(R$6=0,0,IF(S85=0,0,((11-S85)))-$B$4))</f>
        <v>6</v>
      </c>
      <c r="U85" s="714">
        <f>'print 10 lane'!X85</f>
        <v>5.7766203703703701E-4</v>
      </c>
      <c r="V85" s="715">
        <f t="shared" ref="V85" si="248">IF(U85=0,0,IF(U$6=0,0,IF(U85&lt;1,SUM((U85&gt;I85),(U85&gt;L85),(U85&gt;O85),(U85&gt;R85),(U85&gt;F85),(U85&gt;X85),(U85&gt;AA85),(U85&gt;AD85),(U85&gt;AG85),(U85&gt;BB85)))-$AJ85))</f>
        <v>6</v>
      </c>
      <c r="W85" s="715">
        <f t="shared" ref="W85" si="249">IF(U85=0,0,IF(U$6=0,0,IF(V85=0,0,((11-V85)))-$B$4))</f>
        <v>1</v>
      </c>
      <c r="X85" s="142"/>
      <c r="Y85" s="12"/>
      <c r="Z85" s="12"/>
      <c r="AA85" s="142"/>
      <c r="AB85" s="12"/>
      <c r="AC85" s="12"/>
      <c r="AD85" s="142"/>
      <c r="AE85" s="12"/>
      <c r="AF85" s="12"/>
      <c r="AG85" s="142"/>
      <c r="AH85" s="12"/>
      <c r="AI85" s="13"/>
      <c r="AJ85" s="11">
        <f>COUNTBLANK(F615:O615)</f>
        <v>4</v>
      </c>
    </row>
    <row r="86" spans="2:36" ht="30" customHeight="1" x14ac:dyDescent="0.2">
      <c r="B86" s="1878"/>
      <c r="C86" s="1882"/>
      <c r="D86" s="1883"/>
      <c r="E86" s="1898"/>
      <c r="F86" s="1886" t="str">
        <f>'print 10 lane'!I86</f>
        <v xml:space="preserve">Juneau </v>
      </c>
      <c r="G86" s="1887"/>
      <c r="H86" s="1888"/>
      <c r="I86" s="1886" t="str">
        <f>'print 10 lane'!L86</f>
        <v xml:space="preserve">Jasper </v>
      </c>
      <c r="J86" s="1887"/>
      <c r="K86" s="1888"/>
      <c r="L86" s="1886" t="str">
        <f>'print 10 lane'!O86</f>
        <v xml:space="preserve">Isaac </v>
      </c>
      <c r="M86" s="1887"/>
      <c r="N86" s="1888"/>
      <c r="O86" s="1886" t="str">
        <f>'print 10 lane'!R86</f>
        <v xml:space="preserve">Benjamin </v>
      </c>
      <c r="P86" s="1887"/>
      <c r="Q86" s="1888"/>
      <c r="R86" s="1886" t="str">
        <f>'print 10 lane'!U86</f>
        <v xml:space="preserve">George  </v>
      </c>
      <c r="S86" s="1887"/>
      <c r="T86" s="1888"/>
      <c r="U86" s="1886" t="str">
        <f>'print 10 lane'!X86</f>
        <v xml:space="preserve">Harvey </v>
      </c>
      <c r="V86" s="1887"/>
      <c r="W86" s="1888"/>
      <c r="X86" s="1855"/>
      <c r="Y86" s="1856"/>
      <c r="Z86" s="1857"/>
      <c r="AA86" s="1855"/>
      <c r="AB86" s="1856"/>
      <c r="AC86" s="1857"/>
      <c r="AD86" s="1855"/>
      <c r="AE86" s="1856"/>
      <c r="AF86" s="1857"/>
      <c r="AG86" s="1855"/>
      <c r="AH86" s="1856"/>
      <c r="AI86" s="1884"/>
      <c r="AJ86" s="11"/>
    </row>
    <row r="87" spans="2:36" ht="30" customHeight="1" thickBot="1" x14ac:dyDescent="0.25">
      <c r="B87" s="1903"/>
      <c r="C87" s="1882"/>
      <c r="D87" s="1883"/>
      <c r="E87" s="118" t="s">
        <v>219</v>
      </c>
      <c r="F87" s="1875">
        <f>'print 10 lane'!I87</f>
        <v>0</v>
      </c>
      <c r="G87" s="1875"/>
      <c r="H87" s="1876"/>
      <c r="I87" s="1875">
        <f>'print 10 lane'!L87</f>
        <v>0</v>
      </c>
      <c r="J87" s="1875"/>
      <c r="K87" s="1876"/>
      <c r="L87" s="1875">
        <f>'print 10 lane'!O87</f>
        <v>0</v>
      </c>
      <c r="M87" s="1875"/>
      <c r="N87" s="1876"/>
      <c r="O87" s="1875">
        <f>'print 10 lane'!R87</f>
        <v>0</v>
      </c>
      <c r="P87" s="1875"/>
      <c r="Q87" s="1876"/>
      <c r="R87" s="1875">
        <f>'print 10 lane'!U87</f>
        <v>0</v>
      </c>
      <c r="S87" s="1875"/>
      <c r="T87" s="1876"/>
      <c r="U87" s="1875">
        <f>'print 10 lane'!X87</f>
        <v>0</v>
      </c>
      <c r="V87" s="1875"/>
      <c r="W87" s="1876"/>
      <c r="X87" s="1858"/>
      <c r="Y87" s="1859"/>
      <c r="Z87" s="1885"/>
      <c r="AA87" s="1858"/>
      <c r="AB87" s="1859"/>
      <c r="AC87" s="1885"/>
      <c r="AD87" s="1858"/>
      <c r="AE87" s="1859"/>
      <c r="AF87" s="1885"/>
      <c r="AG87" s="1858"/>
      <c r="AH87" s="1859"/>
      <c r="AI87" s="1860"/>
      <c r="AJ87" s="11"/>
    </row>
    <row r="88" spans="2:36" ht="30" customHeight="1" x14ac:dyDescent="0.2">
      <c r="B88" s="1902">
        <v>29</v>
      </c>
      <c r="C88" s="1882" t="s">
        <v>5</v>
      </c>
      <c r="D88" s="1883" t="s">
        <v>16</v>
      </c>
      <c r="E88" s="1898" t="s">
        <v>102</v>
      </c>
      <c r="F88" s="714">
        <f>'print 10 lane'!I88</f>
        <v>9.2974537037037038E-4</v>
      </c>
      <c r="G88" s="715">
        <f>IF(F88=0,0,IF(G$5=0,0,IF(F88&lt;1,SUM((F88&gt;I88),(F88&gt;L88),(F88&gt;O88),(F88&gt;R88),(F88&gt;U88),(F88&gt;X88),(F88&gt;AA88),(F88&gt;AD88),(F88&gt;AG88),(F88&gt;BB88)))-$AJ88))</f>
        <v>6</v>
      </c>
      <c r="H88" s="715">
        <f>IF(F88=0,0,IF(G$5=0,0,IF(G88=0,0,((11-G88)))-$B$4))</f>
        <v>1</v>
      </c>
      <c r="I88" s="714">
        <f>'print 10 lane'!L88</f>
        <v>8.7928240740740751E-4</v>
      </c>
      <c r="J88" s="715">
        <f t="shared" ref="J88" si="250">IF(I88=0,0,IF(I$6=0,0,IF(I88&lt;1,SUM((I88&gt;L88),(I88&gt;O88),(I88&gt;R88),(I88&gt;U88),(I88&gt;X88),(I88&gt;AA88),(I88&gt;F88),(I88&gt;AD88),(I88&gt;AG88),(I88&gt;BB88)))-$AJ88))</f>
        <v>4</v>
      </c>
      <c r="K88" s="715">
        <f t="shared" ref="K88" si="251">IF(I88=0,0,IF(I$6=0,0,IF(J88=0,0,((11-J88)))-$B$4))</f>
        <v>3</v>
      </c>
      <c r="L88" s="714">
        <f>'print 10 lane'!O88</f>
        <v>7.8935185185185185E-4</v>
      </c>
      <c r="M88" s="715">
        <f t="shared" ref="M88" si="252">IF(L88=0,0,IF(L$6=0,0,IF(L88&lt;1,SUM((L88&gt;I88),(L88&gt;F88),(L88&gt;O88),(L88&gt;R88),(L88&gt;U88),(L88&gt;X88),(L88&gt;AA88),(L88&gt;AD88),(L88&gt;AG88),(L88&gt;BB88)))-$AJ88))</f>
        <v>1</v>
      </c>
      <c r="N88" s="715">
        <f t="shared" ref="N88" si="253">IF(L88=0,0,IF(L$6=0,0,IF(M88=0,0,((11-M88)))-$B$4))</f>
        <v>6</v>
      </c>
      <c r="O88" s="714">
        <f>'print 10 lane'!R88</f>
        <v>8.3287037037037043E-4</v>
      </c>
      <c r="P88" s="715">
        <f t="shared" ref="P88" si="254">IF(O88=0,0,IF(O$6=0,0,IF(O88&lt;1,SUM((O88&gt;I88),(O88&gt;L88),(O88&gt;F88),(O88&gt;R88),(O88&gt;U88),(O88&gt;X88),(O88&gt;AA88),(O88&gt;AD88),(O88&gt;AG88),(O88&gt;BB88)))-$AJ88))</f>
        <v>2</v>
      </c>
      <c r="Q88" s="715">
        <f t="shared" ref="Q88" si="255">IF(O88=0,0,IF(O$6=0,0,IF(P88=0,0,((11-P88)))-$B$4))</f>
        <v>5</v>
      </c>
      <c r="R88" s="714">
        <f>'print 10 lane'!U88</f>
        <v>8.8530092592592577E-4</v>
      </c>
      <c r="S88" s="715">
        <f t="shared" ref="S88" si="256">IF(R88=0,0,IF(R$6=0,0,IF(R88&lt;1,SUM((R88&gt;I88),(R88&gt;L88),(R88&gt;O88),(R88&gt;F88),(R88&gt;U88),(R88&gt;X88),(R88&gt;AA88),(R88&gt;AD88),(R88&gt;AG88),(R88&gt;BB88)))-$AJ88))</f>
        <v>5</v>
      </c>
      <c r="T88" s="715">
        <f t="shared" ref="T88" si="257">IF(R88=0,0,IF(R$6=0,0,IF(S88=0,0,((11-S88)))-$B$4))</f>
        <v>2</v>
      </c>
      <c r="U88" s="714">
        <f>'print 10 lane'!X88</f>
        <v>8.715277777777776E-4</v>
      </c>
      <c r="V88" s="715">
        <f t="shared" ref="V88" si="258">IF(U88=0,0,IF(U$6=0,0,IF(U88&lt;1,SUM((U88&gt;I88),(U88&gt;L88),(U88&gt;O88),(U88&gt;R88),(U88&gt;F88),(U88&gt;X88),(U88&gt;AA88),(U88&gt;AD88),(U88&gt;AG88),(U88&gt;BB88)))-$AJ88))</f>
        <v>3</v>
      </c>
      <c r="W88" s="715">
        <f t="shared" ref="W88" si="259">IF(U88=0,0,IF(U$6=0,0,IF(V88=0,0,((11-V88)))-$B$4))</f>
        <v>4</v>
      </c>
      <c r="X88" s="142"/>
      <c r="Y88" s="12"/>
      <c r="Z88" s="12"/>
      <c r="AA88" s="142"/>
      <c r="AB88" s="12"/>
      <c r="AC88" s="12"/>
      <c r="AD88" s="142"/>
      <c r="AE88" s="12"/>
      <c r="AF88" s="12"/>
      <c r="AG88" s="142"/>
      <c r="AH88" s="12"/>
      <c r="AI88" s="13"/>
      <c r="AJ88" s="11">
        <f>COUNTBLANK(F616:O616)</f>
        <v>4</v>
      </c>
    </row>
    <row r="89" spans="2:36" ht="30" customHeight="1" x14ac:dyDescent="0.2">
      <c r="B89" s="1878"/>
      <c r="C89" s="1882"/>
      <c r="D89" s="1883"/>
      <c r="E89" s="1898"/>
      <c r="F89" s="1886" t="str">
        <f>'print 10 lane'!I89</f>
        <v xml:space="preserve">Lorne </v>
      </c>
      <c r="G89" s="1887"/>
      <c r="H89" s="1888"/>
      <c r="I89" s="1886" t="str">
        <f>'print 10 lane'!L89</f>
        <v xml:space="preserve">Emmie </v>
      </c>
      <c r="J89" s="1887"/>
      <c r="K89" s="1888"/>
      <c r="L89" s="1886" t="str">
        <f>'print 10 lane'!O89</f>
        <v xml:space="preserve">Jess </v>
      </c>
      <c r="M89" s="1887"/>
      <c r="N89" s="1888"/>
      <c r="O89" s="1886" t="str">
        <f>'print 10 lane'!R89</f>
        <v xml:space="preserve">Sophie </v>
      </c>
      <c r="P89" s="1887"/>
      <c r="Q89" s="1888"/>
      <c r="R89" s="1886" t="str">
        <f>'print 10 lane'!U89</f>
        <v xml:space="preserve">Rose  </v>
      </c>
      <c r="S89" s="1887"/>
      <c r="T89" s="1888"/>
      <c r="U89" s="1886" t="str">
        <f>'print 10 lane'!X89</f>
        <v xml:space="preserve">Lucy  </v>
      </c>
      <c r="V89" s="1887"/>
      <c r="W89" s="1888"/>
      <c r="X89" s="1855"/>
      <c r="Y89" s="1856"/>
      <c r="Z89" s="1857"/>
      <c r="AA89" s="1855"/>
      <c r="AB89" s="1856"/>
      <c r="AC89" s="1857"/>
      <c r="AD89" s="1855"/>
      <c r="AE89" s="1856"/>
      <c r="AF89" s="1857"/>
      <c r="AG89" s="1855"/>
      <c r="AH89" s="1856"/>
      <c r="AI89" s="1884"/>
      <c r="AJ89" s="11"/>
    </row>
    <row r="90" spans="2:36" ht="30" customHeight="1" thickBot="1" x14ac:dyDescent="0.25">
      <c r="B90" s="1903"/>
      <c r="C90" s="1882"/>
      <c r="D90" s="1883"/>
      <c r="E90" s="118" t="s">
        <v>219</v>
      </c>
      <c r="F90" s="1875">
        <f>'print 10 lane'!I90</f>
        <v>0</v>
      </c>
      <c r="G90" s="1875"/>
      <c r="H90" s="1876"/>
      <c r="I90" s="1875">
        <f>'print 10 lane'!L90</f>
        <v>0</v>
      </c>
      <c r="J90" s="1875"/>
      <c r="K90" s="1876"/>
      <c r="L90" s="1875">
        <f>'print 10 lane'!O90</f>
        <v>0</v>
      </c>
      <c r="M90" s="1875"/>
      <c r="N90" s="1876"/>
      <c r="O90" s="1875">
        <f>'print 10 lane'!R90</f>
        <v>0</v>
      </c>
      <c r="P90" s="1875"/>
      <c r="Q90" s="1876"/>
      <c r="R90" s="1875">
        <f>'print 10 lane'!U90</f>
        <v>0</v>
      </c>
      <c r="S90" s="1875"/>
      <c r="T90" s="1876"/>
      <c r="U90" s="1875">
        <f>'print 10 lane'!X90</f>
        <v>0</v>
      </c>
      <c r="V90" s="1875"/>
      <c r="W90" s="1876"/>
      <c r="X90" s="1858"/>
      <c r="Y90" s="1859"/>
      <c r="Z90" s="1885"/>
      <c r="AA90" s="1858"/>
      <c r="AB90" s="1859"/>
      <c r="AC90" s="1885"/>
      <c r="AD90" s="1858"/>
      <c r="AE90" s="1859"/>
      <c r="AF90" s="1885"/>
      <c r="AG90" s="1858"/>
      <c r="AH90" s="1859"/>
      <c r="AI90" s="1860"/>
      <c r="AJ90" s="11"/>
    </row>
    <row r="91" spans="2:36" ht="30" customHeight="1" x14ac:dyDescent="0.2">
      <c r="B91" s="1902">
        <v>30</v>
      </c>
      <c r="C91" s="1882" t="s">
        <v>6</v>
      </c>
      <c r="D91" s="1883" t="s">
        <v>16</v>
      </c>
      <c r="E91" s="1898" t="s">
        <v>102</v>
      </c>
      <c r="F91" s="714">
        <f>'print 10 lane'!I91</f>
        <v>9.156250000000001E-4</v>
      </c>
      <c r="G91" s="715">
        <f>IF(F91=0,0,IF(G$5=0,0,IF(F91&lt;1,SUM((F91&gt;I91),(F91&gt;L91),(F91&gt;O91),(F91&gt;R91),(F91&gt;U91),(F91&gt;X91),(F91&gt;AA91),(F91&gt;AD91),(F91&gt;AG91),(F91&gt;BB91)))-$AJ91))</f>
        <v>4</v>
      </c>
      <c r="H91" s="715">
        <f>IF(F91=0,0,IF(G$5=0,0,IF(G91=0,0,((11-G91)))-$B$4))</f>
        <v>3</v>
      </c>
      <c r="I91" s="714">
        <f>'print 10 lane'!L91</f>
        <v>9.6516203703703694E-4</v>
      </c>
      <c r="J91" s="715">
        <f t="shared" ref="J91" si="260">IF(I91=0,0,IF(I$6=0,0,IF(I91&lt;1,SUM((I91&gt;L91),(I91&gt;O91),(I91&gt;R91),(I91&gt;U91),(I91&gt;X91),(I91&gt;AA91),(I91&gt;F91),(I91&gt;AD91),(I91&gt;AG91),(I91&gt;BB91)))-$AJ91))</f>
        <v>6</v>
      </c>
      <c r="K91" s="715">
        <f t="shared" ref="K91" si="261">IF(I91=0,0,IF(I$6=0,0,IF(J91=0,0,((11-J91)))-$B$4))</f>
        <v>1</v>
      </c>
      <c r="L91" s="714">
        <f>'print 10 lane'!O91</f>
        <v>9.4525462962962966E-4</v>
      </c>
      <c r="M91" s="715">
        <f t="shared" ref="M91" si="262">IF(L91=0,0,IF(L$6=0,0,IF(L91&lt;1,SUM((L91&gt;I91),(L91&gt;F91),(L91&gt;O91),(L91&gt;R91),(L91&gt;U91),(L91&gt;X91),(L91&gt;AA91),(L91&gt;AD91),(L91&gt;AG91),(L91&gt;BB91)))-$AJ91))</f>
        <v>5</v>
      </c>
      <c r="N91" s="715">
        <f t="shared" ref="N91" si="263">IF(L91=0,0,IF(L$6=0,0,IF(M91=0,0,((11-M91)))-$B$4))</f>
        <v>2</v>
      </c>
      <c r="O91" s="714">
        <f>'print 10 lane'!R91</f>
        <v>7.8715277777777768E-4</v>
      </c>
      <c r="P91" s="715">
        <f t="shared" ref="P91" si="264">IF(O91=0,0,IF(O$6=0,0,IF(O91&lt;1,SUM((O91&gt;I91),(O91&gt;L91),(O91&gt;F91),(O91&gt;R91),(O91&gt;U91),(O91&gt;X91),(O91&gt;AA91),(O91&gt;AD91),(O91&gt;AG91),(O91&gt;BB91)))-$AJ91))</f>
        <v>1</v>
      </c>
      <c r="Q91" s="715">
        <f t="shared" ref="Q91" si="265">IF(O91=0,0,IF(O$6=0,0,IF(P91=0,0,((11-P91)))-$B$4))</f>
        <v>6</v>
      </c>
      <c r="R91" s="714">
        <f>'print 10 lane'!U91</f>
        <v>8.5393518518518511E-4</v>
      </c>
      <c r="S91" s="715">
        <f t="shared" ref="S91" si="266">IF(R91=0,0,IF(R$6=0,0,IF(R91&lt;1,SUM((R91&gt;I91),(R91&gt;L91),(R91&gt;O91),(R91&gt;F91),(R91&gt;U91),(R91&gt;X91),(R91&gt;AA91),(R91&gt;AD91),(R91&gt;AG91),(R91&gt;BB91)))-$AJ91))</f>
        <v>3</v>
      </c>
      <c r="T91" s="715">
        <f t="shared" ref="T91" si="267">IF(R91=0,0,IF(R$6=0,0,IF(S91=0,0,((11-S91)))-$B$4))</f>
        <v>4</v>
      </c>
      <c r="U91" s="714">
        <f>'print 10 lane'!X91</f>
        <v>8.348379629629629E-4</v>
      </c>
      <c r="V91" s="715">
        <f t="shared" ref="V91" si="268">IF(U91=0,0,IF(U$6=0,0,IF(U91&lt;1,SUM((U91&gt;I91),(U91&gt;L91),(U91&gt;O91),(U91&gt;R91),(U91&gt;F91),(U91&gt;X91),(U91&gt;AA91),(U91&gt;AD91),(U91&gt;AG91),(U91&gt;BB91)))-$AJ91))</f>
        <v>2</v>
      </c>
      <c r="W91" s="715">
        <f t="shared" ref="W91" si="269">IF(U91=0,0,IF(U$6=0,0,IF(V91=0,0,((11-V91)))-$B$4))</f>
        <v>5</v>
      </c>
      <c r="X91" s="142"/>
      <c r="Y91" s="12"/>
      <c r="Z91" s="12"/>
      <c r="AA91" s="142"/>
      <c r="AB91" s="12"/>
      <c r="AC91" s="12"/>
      <c r="AD91" s="142"/>
      <c r="AE91" s="12"/>
      <c r="AF91" s="12"/>
      <c r="AG91" s="142"/>
      <c r="AH91" s="12"/>
      <c r="AI91" s="13"/>
      <c r="AJ91" s="11">
        <f>COUNTBLANK(F617:O617)</f>
        <v>4</v>
      </c>
    </row>
    <row r="92" spans="2:36" ht="30" customHeight="1" x14ac:dyDescent="0.2">
      <c r="B92" s="1878"/>
      <c r="C92" s="1882"/>
      <c r="D92" s="1883"/>
      <c r="E92" s="1898"/>
      <c r="F92" s="1886" t="str">
        <f>'print 10 lane'!I92</f>
        <v xml:space="preserve">Menuka </v>
      </c>
      <c r="G92" s="1887"/>
      <c r="H92" s="1888"/>
      <c r="I92" s="1886" t="str">
        <f>'print 10 lane'!L92</f>
        <v xml:space="preserve">Masoud </v>
      </c>
      <c r="J92" s="1887"/>
      <c r="K92" s="1888"/>
      <c r="L92" s="1886" t="str">
        <f>'print 10 lane'!O92</f>
        <v xml:space="preserve">Josh  </v>
      </c>
      <c r="M92" s="1887"/>
      <c r="N92" s="1888"/>
      <c r="O92" s="1886" t="str">
        <f>'print 10 lane'!R92</f>
        <v xml:space="preserve">Max </v>
      </c>
      <c r="P92" s="1887"/>
      <c r="Q92" s="1888"/>
      <c r="R92" s="1886" t="str">
        <f>'print 10 lane'!U92</f>
        <v xml:space="preserve">Connor </v>
      </c>
      <c r="S92" s="1887"/>
      <c r="T92" s="1888"/>
      <c r="U92" s="1886" t="str">
        <f>'print 10 lane'!X92</f>
        <v xml:space="preserve">Henry </v>
      </c>
      <c r="V92" s="1887"/>
      <c r="W92" s="1888"/>
      <c r="X92" s="1855"/>
      <c r="Y92" s="1856"/>
      <c r="Z92" s="1857"/>
      <c r="AA92" s="1855"/>
      <c r="AB92" s="1856"/>
      <c r="AC92" s="1857"/>
      <c r="AD92" s="1855"/>
      <c r="AE92" s="1856"/>
      <c r="AF92" s="1857"/>
      <c r="AG92" s="1855"/>
      <c r="AH92" s="1856"/>
      <c r="AI92" s="1884"/>
      <c r="AJ92" s="11"/>
    </row>
    <row r="93" spans="2:36" ht="30" customHeight="1" thickBot="1" x14ac:dyDescent="0.25">
      <c r="B93" s="1903"/>
      <c r="C93" s="1882"/>
      <c r="D93" s="1883"/>
      <c r="E93" s="118" t="s">
        <v>219</v>
      </c>
      <c r="F93" s="1875">
        <f>'print 10 lane'!I93</f>
        <v>0</v>
      </c>
      <c r="G93" s="1875"/>
      <c r="H93" s="1876"/>
      <c r="I93" s="1875">
        <f>'print 10 lane'!L93</f>
        <v>0</v>
      </c>
      <c r="J93" s="1875"/>
      <c r="K93" s="1876"/>
      <c r="L93" s="1875">
        <f>'print 10 lane'!O93</f>
        <v>0</v>
      </c>
      <c r="M93" s="1875"/>
      <c r="N93" s="1876"/>
      <c r="O93" s="1875">
        <f>'print 10 lane'!R93</f>
        <v>0</v>
      </c>
      <c r="P93" s="1875"/>
      <c r="Q93" s="1876"/>
      <c r="R93" s="1875">
        <f>'print 10 lane'!U93</f>
        <v>0</v>
      </c>
      <c r="S93" s="1875"/>
      <c r="T93" s="1876"/>
      <c r="U93" s="1875">
        <f>'print 10 lane'!X93</f>
        <v>0</v>
      </c>
      <c r="V93" s="1875"/>
      <c r="W93" s="1876"/>
      <c r="X93" s="1858"/>
      <c r="Y93" s="1859"/>
      <c r="Z93" s="1885"/>
      <c r="AA93" s="1858"/>
      <c r="AB93" s="1859"/>
      <c r="AC93" s="1885"/>
      <c r="AD93" s="1858"/>
      <c r="AE93" s="1859"/>
      <c r="AF93" s="1885"/>
      <c r="AG93" s="1858"/>
      <c r="AH93" s="1859"/>
      <c r="AI93" s="1860"/>
      <c r="AJ93" s="11"/>
    </row>
    <row r="94" spans="2:36" ht="30" customHeight="1" x14ac:dyDescent="0.2">
      <c r="B94" s="1902">
        <v>31</v>
      </c>
      <c r="C94" s="1882" t="s">
        <v>5</v>
      </c>
      <c r="D94" s="1883" t="s">
        <v>17</v>
      </c>
      <c r="E94" s="1898" t="s">
        <v>98</v>
      </c>
      <c r="F94" s="714">
        <f>'print 10 lane'!I94</f>
        <v>7.8495370370370383E-4</v>
      </c>
      <c r="G94" s="715">
        <f>IF(F94=0,0,IF(G$5=0,0,IF(F94&lt;1,SUM((F94&gt;I94),(F94&gt;L94),(F94&gt;O94),(F94&gt;R94),(F94&gt;U94),(F94&gt;X94),(F94&gt;AA94),(F94&gt;AD94),(F94&gt;AG94),(F94&gt;BB94)))-$AJ94))</f>
        <v>6</v>
      </c>
      <c r="H94" s="715">
        <f>IF(F94=0,0,IF(G$5=0,0,IF(G94=0,0,((11-G94)))-$B$4))</f>
        <v>1</v>
      </c>
      <c r="I94" s="714">
        <f>'print 10 lane'!L94</f>
        <v>7.6087962962962958E-4</v>
      </c>
      <c r="J94" s="715">
        <f t="shared" ref="J94" si="270">IF(I94=0,0,IF(I$6=0,0,IF(I94&lt;1,SUM((I94&gt;L94),(I94&gt;O94),(I94&gt;R94),(I94&gt;U94),(I94&gt;X94),(I94&gt;AA94),(I94&gt;F94),(I94&gt;AD94),(I94&gt;AG94),(I94&gt;BB94)))-$AJ94))</f>
        <v>5</v>
      </c>
      <c r="K94" s="715">
        <f t="shared" ref="K94" si="271">IF(I94=0,0,IF(I$6=0,0,IF(J94=0,0,((11-J94)))-$B$4))</f>
        <v>2</v>
      </c>
      <c r="L94" s="714">
        <f>'print 10 lane'!O94</f>
        <v>7.1388888888888891E-4</v>
      </c>
      <c r="M94" s="715">
        <f t="shared" ref="M94" si="272">IF(L94=0,0,IF(L$6=0,0,IF(L94&lt;1,SUM((L94&gt;I94),(L94&gt;F94),(L94&gt;O94),(L94&gt;R94),(L94&gt;U94),(L94&gt;X94),(L94&gt;AA94),(L94&gt;AD94),(L94&gt;AG94),(L94&gt;BB94)))-$AJ94))</f>
        <v>2</v>
      </c>
      <c r="N94" s="715">
        <f t="shared" ref="N94" si="273">IF(L94=0,0,IF(L$6=0,0,IF(M94=0,0,((11-M94)))-$B$4))</f>
        <v>5</v>
      </c>
      <c r="O94" s="714">
        <f>'print 10 lane'!R94</f>
        <v>7.0289351851851849E-4</v>
      </c>
      <c r="P94" s="715">
        <f t="shared" ref="P94" si="274">IF(O94=0,0,IF(O$6=0,0,IF(O94&lt;1,SUM((O94&gt;I94),(O94&gt;L94),(O94&gt;F94),(O94&gt;R94),(O94&gt;U94),(O94&gt;X94),(O94&gt;AA94),(O94&gt;AD94),(O94&gt;AG94),(O94&gt;BB94)))-$AJ94))</f>
        <v>1</v>
      </c>
      <c r="Q94" s="715">
        <f t="shared" ref="Q94" si="275">IF(O94=0,0,IF(O$6=0,0,IF(P94=0,0,((11-P94)))-$B$4))</f>
        <v>6</v>
      </c>
      <c r="R94" s="714">
        <f>'print 10 lane'!U94</f>
        <v>7.4293981481481487E-4</v>
      </c>
      <c r="S94" s="715">
        <f t="shared" ref="S94" si="276">IF(R94=0,0,IF(R$6=0,0,IF(R94&lt;1,SUM((R94&gt;I94),(R94&gt;L94),(R94&gt;O94),(R94&gt;F94),(R94&gt;U94),(R94&gt;X94),(R94&gt;AA94),(R94&gt;AD94),(R94&gt;AG94),(R94&gt;BB94)))-$AJ94))</f>
        <v>4</v>
      </c>
      <c r="T94" s="715">
        <f t="shared" ref="T94" si="277">IF(R94=0,0,IF(R$6=0,0,IF(S94=0,0,((11-S94)))-$B$4))</f>
        <v>3</v>
      </c>
      <c r="U94" s="714">
        <f>'print 10 lane'!X94</f>
        <v>7.2928240740740733E-4</v>
      </c>
      <c r="V94" s="715">
        <f t="shared" ref="V94" si="278">IF(U94=0,0,IF(U$6=0,0,IF(U94&lt;1,SUM((U94&gt;I94),(U94&gt;L94),(U94&gt;O94),(U94&gt;R94),(U94&gt;F94),(U94&gt;X94),(U94&gt;AA94),(U94&gt;AD94),(U94&gt;AG94),(U94&gt;BB94)))-$AJ94))</f>
        <v>3</v>
      </c>
      <c r="W94" s="715">
        <f t="shared" ref="W94" si="279">IF(U94=0,0,IF(U$6=0,0,IF(V94=0,0,((11-V94)))-$B$4))</f>
        <v>4</v>
      </c>
      <c r="X94" s="142"/>
      <c r="Y94" s="12"/>
      <c r="Z94" s="12"/>
      <c r="AA94" s="142"/>
      <c r="AB94" s="12"/>
      <c r="AC94" s="12"/>
      <c r="AD94" s="142"/>
      <c r="AE94" s="12"/>
      <c r="AF94" s="12"/>
      <c r="AG94" s="142"/>
      <c r="AH94" s="12"/>
      <c r="AI94" s="13"/>
      <c r="AJ94" s="11">
        <f>COUNTBLANK(F618:O618)</f>
        <v>4</v>
      </c>
    </row>
    <row r="95" spans="2:36" ht="30" customHeight="1" x14ac:dyDescent="0.2">
      <c r="B95" s="1878"/>
      <c r="C95" s="1882"/>
      <c r="D95" s="1883"/>
      <c r="E95" s="1898"/>
      <c r="F95" s="1886" t="str">
        <f>'print 10 lane'!I95</f>
        <v xml:space="preserve">Julianna </v>
      </c>
      <c r="G95" s="1887"/>
      <c r="H95" s="1888"/>
      <c r="I95" s="1886" t="str">
        <f>'print 10 lane'!L95</f>
        <v xml:space="preserve">Jessica-May </v>
      </c>
      <c r="J95" s="1887"/>
      <c r="K95" s="1888"/>
      <c r="L95" s="1886" t="str">
        <f>'print 10 lane'!O95</f>
        <v xml:space="preserve">Kiara </v>
      </c>
      <c r="M95" s="1887"/>
      <c r="N95" s="1888"/>
      <c r="O95" s="1886" t="str">
        <f>'print 10 lane'!R95</f>
        <v xml:space="preserve">Lottie </v>
      </c>
      <c r="P95" s="1887"/>
      <c r="Q95" s="1888"/>
      <c r="R95" s="1886" t="str">
        <f>'print 10 lane'!U95</f>
        <v xml:space="preserve">Holly </v>
      </c>
      <c r="S95" s="1887"/>
      <c r="T95" s="1888"/>
      <c r="U95" s="1886" t="str">
        <f>'print 10 lane'!X95</f>
        <v xml:space="preserve">Isabel </v>
      </c>
      <c r="V95" s="1887"/>
      <c r="W95" s="1888"/>
      <c r="X95" s="1855"/>
      <c r="Y95" s="1856"/>
      <c r="Z95" s="1857"/>
      <c r="AA95" s="1855"/>
      <c r="AB95" s="1856"/>
      <c r="AC95" s="1857"/>
      <c r="AD95" s="1855"/>
      <c r="AE95" s="1856"/>
      <c r="AF95" s="1857"/>
      <c r="AG95" s="1855"/>
      <c r="AH95" s="1856"/>
      <c r="AI95" s="1884"/>
      <c r="AJ95" s="11"/>
    </row>
    <row r="96" spans="2:36" ht="30" customHeight="1" thickBot="1" x14ac:dyDescent="0.25">
      <c r="B96" s="1903"/>
      <c r="C96" s="1882"/>
      <c r="D96" s="1883"/>
      <c r="E96" s="118" t="s">
        <v>219</v>
      </c>
      <c r="F96" s="1875">
        <f>'print 10 lane'!I96</f>
        <v>0</v>
      </c>
      <c r="G96" s="1875"/>
      <c r="H96" s="1876"/>
      <c r="I96" s="1875">
        <f>'print 10 lane'!L96</f>
        <v>0</v>
      </c>
      <c r="J96" s="1875"/>
      <c r="K96" s="1876"/>
      <c r="L96" s="1875">
        <f>'print 10 lane'!O96</f>
        <v>0</v>
      </c>
      <c r="M96" s="1875"/>
      <c r="N96" s="1876"/>
      <c r="O96" s="1875">
        <f>'print 10 lane'!R96</f>
        <v>0</v>
      </c>
      <c r="P96" s="1875"/>
      <c r="Q96" s="1876"/>
      <c r="R96" s="1875">
        <f>'print 10 lane'!U96</f>
        <v>0</v>
      </c>
      <c r="S96" s="1875"/>
      <c r="T96" s="1876"/>
      <c r="U96" s="1875">
        <f>'print 10 lane'!X96</f>
        <v>0</v>
      </c>
      <c r="V96" s="1875"/>
      <c r="W96" s="1876"/>
      <c r="X96" s="1858"/>
      <c r="Y96" s="1859"/>
      <c r="Z96" s="1885"/>
      <c r="AA96" s="1858"/>
      <c r="AB96" s="1859"/>
      <c r="AC96" s="1885"/>
      <c r="AD96" s="1858"/>
      <c r="AE96" s="1859"/>
      <c r="AF96" s="1885"/>
      <c r="AG96" s="1858"/>
      <c r="AH96" s="1859"/>
      <c r="AI96" s="1860"/>
      <c r="AJ96" s="11"/>
    </row>
    <row r="97" spans="1:75" ht="30" customHeight="1" x14ac:dyDescent="0.2">
      <c r="B97" s="1902">
        <v>32</v>
      </c>
      <c r="C97" s="1882" t="s">
        <v>6</v>
      </c>
      <c r="D97" s="1883" t="s">
        <v>17</v>
      </c>
      <c r="E97" s="1898" t="s">
        <v>98</v>
      </c>
      <c r="F97" s="714">
        <f>'print 10 lane'!I97</f>
        <v>7.0798611111111116E-4</v>
      </c>
      <c r="G97" s="715">
        <f>IF(F97=0,0,IF(G$5=0,0,IF(F97&lt;1,SUM((F97&gt;I97),(F97&gt;L97),(F97&gt;O97),(F97&gt;R97),(F97&gt;U97),(F97&gt;X97),(F97&gt;AA97),(F97&gt;AD97),(F97&gt;AG97),(F97&gt;BB97)))-$AJ97))</f>
        <v>6</v>
      </c>
      <c r="H97" s="715">
        <f>IF(F97=0,0,IF(G$5=0,0,IF(G97=0,0,((11-G97)))-$B$4))</f>
        <v>1</v>
      </c>
      <c r="I97" s="714">
        <f>'print 10 lane'!L97</f>
        <v>6.6365740740740751E-4</v>
      </c>
      <c r="J97" s="715">
        <f t="shared" ref="J97" si="280">IF(I97=0,0,IF(I$6=0,0,IF(I97&lt;1,SUM((I97&gt;L97),(I97&gt;O97),(I97&gt;R97),(I97&gt;U97),(I97&gt;X97),(I97&gt;AA97),(I97&gt;F97),(I97&gt;AD97),(I97&gt;AG97),(I97&gt;BB97)))-$AJ97))</f>
        <v>2</v>
      </c>
      <c r="K97" s="715">
        <f t="shared" ref="K97" si="281">IF(I97=0,0,IF(I$6=0,0,IF(J97=0,0,((11-J97)))-$B$4))</f>
        <v>5</v>
      </c>
      <c r="L97" s="714">
        <f>'print 10 lane'!O97</f>
        <v>6.7581018518518511E-4</v>
      </c>
      <c r="M97" s="715">
        <f t="shared" ref="M97" si="282">IF(L97=0,0,IF(L$6=0,0,IF(L97&lt;1,SUM((L97&gt;I97),(L97&gt;F97),(L97&gt;O97),(L97&gt;R97),(L97&gt;U97),(L97&gt;X97),(L97&gt;AA97),(L97&gt;AD97),(L97&gt;AG97),(L97&gt;BB97)))-$AJ97))</f>
        <v>3</v>
      </c>
      <c r="N97" s="715">
        <f t="shared" ref="N97" si="283">IF(L97=0,0,IF(L$6=0,0,IF(M97=0,0,((11-M97)))-$B$4))</f>
        <v>4</v>
      </c>
      <c r="O97" s="714">
        <f>'print 10 lane'!R97</f>
        <v>6.2430555555555546E-4</v>
      </c>
      <c r="P97" s="715">
        <f t="shared" ref="P97" si="284">IF(O97=0,0,IF(O$6=0,0,IF(O97&lt;1,SUM((O97&gt;I97),(O97&gt;L97),(O97&gt;F97),(O97&gt;R97),(O97&gt;U97),(O97&gt;X97),(O97&gt;AA97),(O97&gt;AD97),(O97&gt;AG97),(O97&gt;BB97)))-$AJ97))</f>
        <v>1</v>
      </c>
      <c r="Q97" s="715">
        <f t="shared" ref="Q97" si="285">IF(O97=0,0,IF(O$6=0,0,IF(P97=0,0,((11-P97)))-$B$4))</f>
        <v>6</v>
      </c>
      <c r="R97" s="714">
        <f>'print 10 lane'!U97</f>
        <v>6.9375000000000003E-4</v>
      </c>
      <c r="S97" s="715">
        <f t="shared" ref="S97" si="286">IF(R97=0,0,IF(R$6=0,0,IF(R97&lt;1,SUM((R97&gt;I97),(R97&gt;L97),(R97&gt;O97),(R97&gt;F97),(R97&gt;U97),(R97&gt;X97),(R97&gt;AA97),(R97&gt;AD97),(R97&gt;AG97),(R97&gt;BB97)))-$AJ97))</f>
        <v>4</v>
      </c>
      <c r="T97" s="715">
        <f t="shared" ref="T97" si="287">IF(R97=0,0,IF(R$6=0,0,IF(S97=0,0,((11-S97)))-$B$4))</f>
        <v>3</v>
      </c>
      <c r="U97" s="714">
        <f>'print 10 lane'!X97</f>
        <v>6.9467592592592584E-4</v>
      </c>
      <c r="V97" s="715">
        <f t="shared" ref="V97" si="288">IF(U97=0,0,IF(U$6=0,0,IF(U97&lt;1,SUM((U97&gt;I97),(U97&gt;L97),(U97&gt;O97),(U97&gt;R97),(U97&gt;F97),(U97&gt;X97),(U97&gt;AA97),(U97&gt;AD97),(U97&gt;AG97),(U97&gt;BB97)))-$AJ97))</f>
        <v>5</v>
      </c>
      <c r="W97" s="715">
        <f t="shared" ref="W97" si="289">IF(U97=0,0,IF(U$6=0,0,IF(V97=0,0,((11-V97)))-$B$4))</f>
        <v>2</v>
      </c>
      <c r="X97" s="142"/>
      <c r="Y97" s="12"/>
      <c r="Z97" s="12"/>
      <c r="AA97" s="142"/>
      <c r="AB97" s="12"/>
      <c r="AC97" s="12"/>
      <c r="AD97" s="142"/>
      <c r="AE97" s="12"/>
      <c r="AF97" s="12"/>
      <c r="AG97" s="142"/>
      <c r="AH97" s="12"/>
      <c r="AI97" s="13"/>
      <c r="AJ97" s="11">
        <f>COUNTBLANK(F619:O619)</f>
        <v>4</v>
      </c>
    </row>
    <row r="98" spans="1:75" ht="30" customHeight="1" x14ac:dyDescent="0.2">
      <c r="B98" s="1878"/>
      <c r="C98" s="1882"/>
      <c r="D98" s="1883"/>
      <c r="E98" s="1898"/>
      <c r="F98" s="1886" t="str">
        <f>'print 10 lane'!I98</f>
        <v xml:space="preserve">Isaac  </v>
      </c>
      <c r="G98" s="1887"/>
      <c r="H98" s="1888"/>
      <c r="I98" s="1886" t="str">
        <f>'print 10 lane'!L98</f>
        <v xml:space="preserve">Jevon </v>
      </c>
      <c r="J98" s="1887"/>
      <c r="K98" s="1888"/>
      <c r="L98" s="1886" t="str">
        <f>'print 10 lane'!O98</f>
        <v xml:space="preserve">Fabian </v>
      </c>
      <c r="M98" s="1887"/>
      <c r="N98" s="1888"/>
      <c r="O98" s="1886" t="str">
        <f>'print 10 lane'!R98</f>
        <v xml:space="preserve">Jamie </v>
      </c>
      <c r="P98" s="1887"/>
      <c r="Q98" s="1888"/>
      <c r="R98" s="1886" t="str">
        <f>'print 10 lane'!U98</f>
        <v xml:space="preserve">Gabriel </v>
      </c>
      <c r="S98" s="1887"/>
      <c r="T98" s="1888"/>
      <c r="U98" s="1886" t="str">
        <f>'print 10 lane'!X98</f>
        <v xml:space="preserve">Ethan </v>
      </c>
      <c r="V98" s="1887"/>
      <c r="W98" s="1888"/>
      <c r="X98" s="1855"/>
      <c r="Y98" s="1856"/>
      <c r="Z98" s="1857"/>
      <c r="AA98" s="1855"/>
      <c r="AB98" s="1856"/>
      <c r="AC98" s="1857"/>
      <c r="AD98" s="1855"/>
      <c r="AE98" s="1856"/>
      <c r="AF98" s="1857"/>
      <c r="AG98" s="1855"/>
      <c r="AH98" s="1856"/>
      <c r="AI98" s="1884"/>
      <c r="AJ98" s="11"/>
    </row>
    <row r="99" spans="1:75" ht="30" customHeight="1" thickBot="1" x14ac:dyDescent="0.25">
      <c r="B99" s="1903"/>
      <c r="C99" s="1882"/>
      <c r="D99" s="1883"/>
      <c r="E99" s="118" t="s">
        <v>219</v>
      </c>
      <c r="F99" s="1875">
        <f>'print 10 lane'!I99</f>
        <v>0</v>
      </c>
      <c r="G99" s="1875"/>
      <c r="H99" s="1876"/>
      <c r="I99" s="1875">
        <f>'print 10 lane'!L99</f>
        <v>0</v>
      </c>
      <c r="J99" s="1875"/>
      <c r="K99" s="1876"/>
      <c r="L99" s="1875">
        <f>'print 10 lane'!O99</f>
        <v>0</v>
      </c>
      <c r="M99" s="1875"/>
      <c r="N99" s="1876"/>
      <c r="O99" s="1875">
        <f>'print 10 lane'!R99</f>
        <v>0</v>
      </c>
      <c r="P99" s="1875"/>
      <c r="Q99" s="1876"/>
      <c r="R99" s="1875">
        <f>'print 10 lane'!U99</f>
        <v>0</v>
      </c>
      <c r="S99" s="1875"/>
      <c r="T99" s="1876"/>
      <c r="U99" s="1875">
        <f>'print 10 lane'!X99</f>
        <v>0</v>
      </c>
      <c r="V99" s="1875"/>
      <c r="W99" s="1876"/>
      <c r="X99" s="1858"/>
      <c r="Y99" s="1859"/>
      <c r="Z99" s="1885"/>
      <c r="AA99" s="1858"/>
      <c r="AB99" s="1859"/>
      <c r="AC99" s="1885"/>
      <c r="AD99" s="1858"/>
      <c r="AE99" s="1859"/>
      <c r="AF99" s="1885"/>
      <c r="AG99" s="1858"/>
      <c r="AH99" s="1859"/>
      <c r="AI99" s="1860"/>
      <c r="AJ99" s="11"/>
    </row>
    <row r="100" spans="1:75" ht="30" customHeight="1" x14ac:dyDescent="0.2">
      <c r="B100" s="1902">
        <v>33</v>
      </c>
      <c r="C100" s="1882" t="s">
        <v>13</v>
      </c>
      <c r="D100" s="1883" t="s">
        <v>7</v>
      </c>
      <c r="E100" s="1898" t="s">
        <v>100</v>
      </c>
      <c r="F100" s="714">
        <f>'print 10 lane'!I100</f>
        <v>9.3159722222222211E-4</v>
      </c>
      <c r="G100" s="715">
        <f>IF(F100=0,0,IF(G$5=0,0,IF(F100&lt;1,SUM((F100&gt;I100),(F100&gt;L100),(F100&gt;O100),(F100&gt;R100),(F100&gt;U100),(F100&gt;X100),(F100&gt;AA100),(F100&gt;AD100),(F100&gt;AG100),(F100&gt;BB100)))-$AJ100))</f>
        <v>5</v>
      </c>
      <c r="H100" s="715">
        <f>IF(F100=0,0,IF(G$5=0,0,IF(G100=0,0,((11-G100)))-$B$4))</f>
        <v>2</v>
      </c>
      <c r="I100" s="714">
        <f>'print 10 lane'!L100</f>
        <v>8.8356481481481478E-4</v>
      </c>
      <c r="J100" s="715">
        <f t="shared" ref="J100" si="290">IF(I100=0,0,IF(I$6=0,0,IF(I100&lt;1,SUM((I100&gt;L100),(I100&gt;O100),(I100&gt;R100),(I100&gt;U100),(I100&gt;X100),(I100&gt;AA100),(I100&gt;F100),(I100&gt;AD100),(I100&gt;AG100),(I100&gt;BB100)))-$AJ100))</f>
        <v>3</v>
      </c>
      <c r="K100" s="715">
        <f t="shared" ref="K100" si="291">IF(I100=0,0,IF(I$6=0,0,IF(J100=0,0,((11-J100)))-$B$4))</f>
        <v>4</v>
      </c>
      <c r="L100" s="714">
        <f>'print 10 lane'!O100</f>
        <v>8.4236111111111111E-4</v>
      </c>
      <c r="M100" s="715">
        <f t="shared" ref="M100" si="292">IF(L100=0,0,IF(L$6=0,0,IF(L100&lt;1,SUM((L100&gt;I100),(L100&gt;F100),(L100&gt;O100),(L100&gt;R100),(L100&gt;U100),(L100&gt;X100),(L100&gt;AA100),(L100&gt;AD100),(L100&gt;AG100),(L100&gt;BB100)))-$AJ100))</f>
        <v>2</v>
      </c>
      <c r="N100" s="715">
        <f t="shared" ref="N100" si="293">IF(L100=0,0,IF(L$6=0,0,IF(M100=0,0,((11-M100)))-$B$4))</f>
        <v>5</v>
      </c>
      <c r="O100" s="714">
        <f>'print 10 lane'!R100</f>
        <v>8.2893518518518516E-4</v>
      </c>
      <c r="P100" s="715">
        <f t="shared" ref="P100" si="294">IF(O100=0,0,IF(O$6=0,0,IF(O100&lt;1,SUM((O100&gt;I100),(O100&gt;L100),(O100&gt;F100),(O100&gt;R100),(O100&gt;U100),(O100&gt;X100),(O100&gt;AA100),(O100&gt;AD100),(O100&gt;AG100),(O100&gt;BB100)))-$AJ100))</f>
        <v>1</v>
      </c>
      <c r="Q100" s="715">
        <f t="shared" ref="Q100" si="295">IF(O100=0,0,IF(O$6=0,0,IF(P100=0,0,((11-P100)))-$B$4))</f>
        <v>6</v>
      </c>
      <c r="R100" s="714">
        <f>'print 10 lane'!U100</f>
        <v>9.1446759259259259E-4</v>
      </c>
      <c r="S100" s="715">
        <f t="shared" ref="S100" si="296">IF(R100=0,0,IF(R$6=0,0,IF(R100&lt;1,SUM((R100&gt;I100),(R100&gt;L100),(R100&gt;O100),(R100&gt;F100),(R100&gt;U100),(R100&gt;X100),(R100&gt;AA100),(R100&gt;AD100),(R100&gt;AG100),(R100&gt;BB100)))-$AJ100))</f>
        <v>4</v>
      </c>
      <c r="T100" s="715">
        <f t="shared" ref="T100" si="297">IF(R100=0,0,IF(R$6=0,0,IF(S100=0,0,((11-S100)))-$B$4))</f>
        <v>3</v>
      </c>
      <c r="U100" s="714">
        <f>'print 10 lane'!X100</f>
        <v>9.7395833333333319E-4</v>
      </c>
      <c r="V100" s="715">
        <f t="shared" ref="V100" si="298">IF(U100=0,0,IF(U$6=0,0,IF(U100&lt;1,SUM((U100&gt;I100),(U100&gt;L100),(U100&gt;O100),(U100&gt;R100),(U100&gt;F100),(U100&gt;X100),(U100&gt;AA100),(U100&gt;AD100),(U100&gt;AG100),(U100&gt;BB100)))-$AJ100))</f>
        <v>6</v>
      </c>
      <c r="W100" s="715">
        <f t="shared" ref="W100" si="299">IF(U100=0,0,IF(U$6=0,0,IF(V100=0,0,((11-V100)))-$B$4))</f>
        <v>1</v>
      </c>
      <c r="X100" s="142"/>
      <c r="Y100" s="12"/>
      <c r="Z100" s="12"/>
      <c r="AA100" s="142"/>
      <c r="AB100" s="12"/>
      <c r="AC100" s="12"/>
      <c r="AD100" s="142"/>
      <c r="AE100" s="12"/>
      <c r="AF100" s="12"/>
      <c r="AG100" s="142"/>
      <c r="AH100" s="12"/>
      <c r="AI100" s="13"/>
      <c r="AJ100" s="11">
        <f>COUNTBLANK(F620:O620)</f>
        <v>4</v>
      </c>
    </row>
    <row r="101" spans="1:75" ht="30" customHeight="1" x14ac:dyDescent="0.2">
      <c r="B101" s="1878"/>
      <c r="C101" s="1882"/>
      <c r="D101" s="1883"/>
      <c r="E101" s="1898"/>
      <c r="F101" s="1886" t="str">
        <f>'print 10 lane'!I101</f>
        <v xml:space="preserve">Rebecca </v>
      </c>
      <c r="G101" s="1887"/>
      <c r="H101" s="1888"/>
      <c r="I101" s="1886" t="str">
        <f>'print 10 lane'!L101</f>
        <v xml:space="preserve">Katie </v>
      </c>
      <c r="J101" s="1887"/>
      <c r="K101" s="1888"/>
      <c r="L101" s="1886" t="str">
        <f>'print 10 lane'!O101</f>
        <v xml:space="preserve">Amelia </v>
      </c>
      <c r="M101" s="1887"/>
      <c r="N101" s="1888"/>
      <c r="O101" s="1886" t="str">
        <f>'print 10 lane'!R101</f>
        <v xml:space="preserve">Aiyana </v>
      </c>
      <c r="P101" s="1887"/>
      <c r="Q101" s="1888"/>
      <c r="R101" s="1886" t="str">
        <f>'print 10 lane'!U101</f>
        <v xml:space="preserve">Amy </v>
      </c>
      <c r="S101" s="1887"/>
      <c r="T101" s="1888"/>
      <c r="U101" s="1886" t="str">
        <f>'print 10 lane'!X101</f>
        <v xml:space="preserve">Emily  </v>
      </c>
      <c r="V101" s="1887"/>
      <c r="W101" s="1888"/>
      <c r="X101" s="1855"/>
      <c r="Y101" s="1856"/>
      <c r="Z101" s="1857"/>
      <c r="AA101" s="1855"/>
      <c r="AB101" s="1856"/>
      <c r="AC101" s="1857"/>
      <c r="AD101" s="1855"/>
      <c r="AE101" s="1856"/>
      <c r="AF101" s="1857"/>
      <c r="AG101" s="1855"/>
      <c r="AH101" s="1856"/>
      <c r="AI101" s="1884"/>
      <c r="AJ101" s="11"/>
    </row>
    <row r="102" spans="1:75" ht="30" customHeight="1" thickBot="1" x14ac:dyDescent="0.25">
      <c r="B102" s="1903"/>
      <c r="C102" s="1882"/>
      <c r="D102" s="1883"/>
      <c r="E102" s="118" t="s">
        <v>219</v>
      </c>
      <c r="F102" s="1875">
        <f>'print 10 lane'!I102</f>
        <v>0</v>
      </c>
      <c r="G102" s="1875"/>
      <c r="H102" s="1876"/>
      <c r="I102" s="1875">
        <f>'print 10 lane'!L102</f>
        <v>0</v>
      </c>
      <c r="J102" s="1875"/>
      <c r="K102" s="1876"/>
      <c r="L102" s="1875">
        <f>'print 10 lane'!O102</f>
        <v>0</v>
      </c>
      <c r="M102" s="1875"/>
      <c r="N102" s="1876"/>
      <c r="O102" s="1875">
        <f>'print 10 lane'!R102</f>
        <v>0</v>
      </c>
      <c r="P102" s="1875"/>
      <c r="Q102" s="1876"/>
      <c r="R102" s="1875">
        <f>'print 10 lane'!U102</f>
        <v>0</v>
      </c>
      <c r="S102" s="1875"/>
      <c r="T102" s="1876"/>
      <c r="U102" s="1875">
        <f>'print 10 lane'!X102</f>
        <v>0</v>
      </c>
      <c r="V102" s="1875"/>
      <c r="W102" s="1876"/>
      <c r="X102" s="1858"/>
      <c r="Y102" s="1859"/>
      <c r="Z102" s="1885"/>
      <c r="AA102" s="1858"/>
      <c r="AB102" s="1859"/>
      <c r="AC102" s="1885"/>
      <c r="AD102" s="1858"/>
      <c r="AE102" s="1859"/>
      <c r="AF102" s="1885"/>
      <c r="AG102" s="1858"/>
      <c r="AH102" s="1859"/>
      <c r="AI102" s="1860"/>
      <c r="AJ102" s="11"/>
    </row>
    <row r="103" spans="1:75" ht="30" customHeight="1" x14ac:dyDescent="0.2">
      <c r="B103" s="1902">
        <v>34</v>
      </c>
      <c r="C103" s="1882" t="s">
        <v>15</v>
      </c>
      <c r="D103" s="1883" t="s">
        <v>7</v>
      </c>
      <c r="E103" s="1898" t="s">
        <v>100</v>
      </c>
      <c r="F103" s="714">
        <f>'print 10 lane'!I103</f>
        <v>8.5740740740740732E-4</v>
      </c>
      <c r="G103" s="715">
        <f>IF(F103=0,0,IF(G$5=0,0,IF(F103&lt;1,SUM((F103&gt;I103),(F103&gt;L103),(F103&gt;O103),(F103&gt;R103),(F103&gt;U103),(F103&gt;X103),(F103&gt;AA103),(F103&gt;AD103),(F103&gt;AG103),(F103&gt;BB103)))-$AJ103))</f>
        <v>6</v>
      </c>
      <c r="H103" s="715">
        <f>IF(F103=0,0,IF(G$5=0,0,IF(G103=0,0,((11-G103)))-$B$4))</f>
        <v>1</v>
      </c>
      <c r="I103" s="714">
        <f>'print 10 lane'!L103</f>
        <v>8.1296296296296292E-4</v>
      </c>
      <c r="J103" s="715">
        <f t="shared" ref="J103" si="300">IF(I103=0,0,IF(I$6=0,0,IF(I103&lt;1,SUM((I103&gt;L103),(I103&gt;O103),(I103&gt;R103),(I103&gt;U103),(I103&gt;X103),(I103&gt;AA103),(I103&gt;F103),(I103&gt;AD103),(I103&gt;AG103),(I103&gt;BB103)))-$AJ103))</f>
        <v>3</v>
      </c>
      <c r="K103" s="715">
        <f t="shared" ref="K103" si="301">IF(I103=0,0,IF(I$6=0,0,IF(J103=0,0,((11-J103)))-$B$4))</f>
        <v>4</v>
      </c>
      <c r="L103" s="714">
        <f>'print 10 lane'!O103</f>
        <v>7.9594907407407425E-4</v>
      </c>
      <c r="M103" s="715">
        <f t="shared" ref="M103" si="302">IF(L103=0,0,IF(L$6=0,0,IF(L103&lt;1,SUM((L103&gt;I103),(L103&gt;F103),(L103&gt;O103),(L103&gt;R103),(L103&gt;U103),(L103&gt;X103),(L103&gt;AA103),(L103&gt;AD103),(L103&gt;AG103),(L103&gt;BB103)))-$AJ103))</f>
        <v>2</v>
      </c>
      <c r="N103" s="715">
        <f t="shared" ref="N103" si="303">IF(L103=0,0,IF(L$6=0,0,IF(M103=0,0,((11-M103)))-$B$4))</f>
        <v>5</v>
      </c>
      <c r="O103" s="714">
        <f>'print 10 lane'!R103</f>
        <v>7.8611111111111113E-4</v>
      </c>
      <c r="P103" s="715">
        <f t="shared" ref="P103" si="304">IF(O103=0,0,IF(O$6=0,0,IF(O103&lt;1,SUM((O103&gt;I103),(O103&gt;L103),(O103&gt;F103),(O103&gt;R103),(O103&gt;U103),(O103&gt;X103),(O103&gt;AA103),(O103&gt;AD103),(O103&gt;AG103),(O103&gt;BB103)))-$AJ103))</f>
        <v>1</v>
      </c>
      <c r="Q103" s="715">
        <f t="shared" ref="Q103" si="305">IF(O103=0,0,IF(O$6=0,0,IF(P103=0,0,((11-P103)))-$B$4))</f>
        <v>6</v>
      </c>
      <c r="R103" s="714">
        <f>'print 10 lane'!U103</f>
        <v>8.336805555555555E-4</v>
      </c>
      <c r="S103" s="715">
        <f t="shared" ref="S103" si="306">IF(R103=0,0,IF(R$6=0,0,IF(R103&lt;1,SUM((R103&gt;I103),(R103&gt;L103),(R103&gt;O103),(R103&gt;F103),(R103&gt;U103),(R103&gt;X103),(R103&gt;AA103),(R103&gt;AD103),(R103&gt;AG103),(R103&gt;BB103)))-$AJ103))</f>
        <v>5</v>
      </c>
      <c r="T103" s="715">
        <f t="shared" ref="T103" si="307">IF(R103=0,0,IF(R$6=0,0,IF(S103=0,0,((11-S103)))-$B$4))</f>
        <v>2</v>
      </c>
      <c r="U103" s="714">
        <f>'print 10 lane'!X103</f>
        <v>8.2824074074074083E-4</v>
      </c>
      <c r="V103" s="715">
        <f t="shared" ref="V103" si="308">IF(U103=0,0,IF(U$6=0,0,IF(U103&lt;1,SUM((U103&gt;I103),(U103&gt;L103),(U103&gt;O103),(U103&gt;R103),(U103&gt;F103),(U103&gt;X103),(U103&gt;AA103),(U103&gt;AD103),(U103&gt;AG103),(U103&gt;BB103)))-$AJ103))</f>
        <v>4</v>
      </c>
      <c r="W103" s="715">
        <f t="shared" ref="W103" si="309">IF(U103=0,0,IF(U$6=0,0,IF(V103=0,0,((11-V103)))-$B$4))</f>
        <v>3</v>
      </c>
      <c r="X103" s="142"/>
      <c r="Y103" s="12"/>
      <c r="Z103" s="12"/>
      <c r="AA103" s="142"/>
      <c r="AB103" s="12"/>
      <c r="AC103" s="12"/>
      <c r="AD103" s="142"/>
      <c r="AE103" s="12"/>
      <c r="AF103" s="12"/>
      <c r="AG103" s="142"/>
      <c r="AH103" s="12"/>
      <c r="AI103" s="13"/>
      <c r="AJ103" s="11">
        <f>COUNTBLANK(F621:O621)</f>
        <v>4</v>
      </c>
    </row>
    <row r="104" spans="1:75" ht="30" customHeight="1" x14ac:dyDescent="0.2">
      <c r="A104" s="1"/>
      <c r="B104" s="1878"/>
      <c r="C104" s="1882"/>
      <c r="D104" s="1883"/>
      <c r="E104" s="1898"/>
      <c r="F104" s="1886" t="str">
        <f>'print 10 lane'!I104</f>
        <v xml:space="preserve">James  </v>
      </c>
      <c r="G104" s="1887"/>
      <c r="H104" s="1888"/>
      <c r="I104" s="1886" t="str">
        <f>'print 10 lane'!L104</f>
        <v xml:space="preserve">Jack </v>
      </c>
      <c r="J104" s="1887"/>
      <c r="K104" s="1888"/>
      <c r="L104" s="1886" t="str">
        <f>'print 10 lane'!O104</f>
        <v xml:space="preserve">Tom </v>
      </c>
      <c r="M104" s="1887"/>
      <c r="N104" s="1888"/>
      <c r="O104" s="1886" t="str">
        <f>'print 10 lane'!R104</f>
        <v xml:space="preserve">Miles </v>
      </c>
      <c r="P104" s="1887"/>
      <c r="Q104" s="1888"/>
      <c r="R104" s="1886" t="str">
        <f>'print 10 lane'!U104</f>
        <v xml:space="preserve">Luke  </v>
      </c>
      <c r="S104" s="1887"/>
      <c r="T104" s="1888"/>
      <c r="U104" s="1886" t="str">
        <f>'print 10 lane'!X104</f>
        <v xml:space="preserve">Joshua </v>
      </c>
      <c r="V104" s="1887"/>
      <c r="W104" s="1888"/>
      <c r="X104" s="1855"/>
      <c r="Y104" s="1856"/>
      <c r="Z104" s="1857"/>
      <c r="AA104" s="1855"/>
      <c r="AB104" s="1856"/>
      <c r="AC104" s="1857"/>
      <c r="AD104" s="1855"/>
      <c r="AE104" s="1856"/>
      <c r="AF104" s="1857"/>
      <c r="AG104" s="1855"/>
      <c r="AH104" s="1856"/>
      <c r="AI104" s="1884"/>
      <c r="AJ104" s="1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236"/>
    </row>
    <row r="105" spans="1:75" ht="30" customHeight="1" thickBot="1" x14ac:dyDescent="0.25">
      <c r="A105" s="1"/>
      <c r="B105" s="1903"/>
      <c r="C105" s="1882"/>
      <c r="D105" s="1883"/>
      <c r="E105" s="118" t="s">
        <v>219</v>
      </c>
      <c r="F105" s="1875">
        <f>'print 10 lane'!I105</f>
        <v>0</v>
      </c>
      <c r="G105" s="1875"/>
      <c r="H105" s="1876"/>
      <c r="I105" s="1875">
        <f>'print 10 lane'!L105</f>
        <v>0</v>
      </c>
      <c r="J105" s="1875"/>
      <c r="K105" s="1876"/>
      <c r="L105" s="1875">
        <f>'print 10 lane'!O105</f>
        <v>0</v>
      </c>
      <c r="M105" s="1875"/>
      <c r="N105" s="1876"/>
      <c r="O105" s="1875">
        <f>'print 10 lane'!R105</f>
        <v>0</v>
      </c>
      <c r="P105" s="1875"/>
      <c r="Q105" s="1876"/>
      <c r="R105" s="1875">
        <f>'print 10 lane'!U105</f>
        <v>0</v>
      </c>
      <c r="S105" s="1875"/>
      <c r="T105" s="1876"/>
      <c r="U105" s="1875">
        <f>'print 10 lane'!X105</f>
        <v>0</v>
      </c>
      <c r="V105" s="1875"/>
      <c r="W105" s="1876"/>
      <c r="X105" s="1858"/>
      <c r="Y105" s="1859"/>
      <c r="Z105" s="1885"/>
      <c r="AA105" s="1858"/>
      <c r="AB105" s="1859"/>
      <c r="AC105" s="1885"/>
      <c r="AD105" s="1858"/>
      <c r="AE105" s="1859"/>
      <c r="AF105" s="1885"/>
      <c r="AG105" s="1858"/>
      <c r="AH105" s="1859"/>
      <c r="AI105" s="1860"/>
      <c r="AJ105" s="1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236"/>
    </row>
    <row r="106" spans="1:75" ht="30" customHeight="1" x14ac:dyDescent="0.2">
      <c r="B106" s="1902">
        <v>35</v>
      </c>
      <c r="C106" s="1882" t="s">
        <v>5</v>
      </c>
      <c r="D106" s="1899" t="s">
        <v>86</v>
      </c>
      <c r="E106" s="1898" t="s">
        <v>105</v>
      </c>
      <c r="F106" s="714">
        <f>'print 10 lane'!I106</f>
        <v>4.0405092592592592E-4</v>
      </c>
      <c r="G106" s="715">
        <f>IF(F106=0,0,IF(G$5=0,0,IF(F106&lt;1,SUM((F106&gt;I106),(F106&gt;L106),(F106&gt;O106),(F106&gt;R106),(F106&gt;U106),(F106&gt;X106),(F106&gt;AA106),(F106&gt;AD106),(F106&gt;AG106),(F106&gt;BB106)))-$AJ106))</f>
        <v>4</v>
      </c>
      <c r="H106" s="715">
        <f>IF(F106=0,0,IF(G$5=0,0,IF(G106=0,0,((11-G106)))-$B$4))</f>
        <v>3</v>
      </c>
      <c r="I106" s="714">
        <f>'print 10 lane'!L106</f>
        <v>4.2905092592592599E-4</v>
      </c>
      <c r="J106" s="715">
        <f t="shared" ref="J106" si="310">IF(I106=0,0,IF(I$6=0,0,IF(I106&lt;1,SUM((I106&gt;L106),(I106&gt;O106),(I106&gt;R106),(I106&gt;U106),(I106&gt;X106),(I106&gt;AA106),(I106&gt;F106),(I106&gt;AD106),(I106&gt;AG106),(I106&gt;BB106)))-$AJ106))</f>
        <v>6</v>
      </c>
      <c r="K106" s="715">
        <f t="shared" ref="K106" si="311">IF(I106=0,0,IF(I$6=0,0,IF(J106=0,0,((11-J106)))-$B$4))</f>
        <v>1</v>
      </c>
      <c r="L106" s="714">
        <f>'print 10 lane'!O106</f>
        <v>3.6724537037037043E-4</v>
      </c>
      <c r="M106" s="715">
        <f t="shared" ref="M106" si="312">IF(L106=0,0,IF(L$6=0,0,IF(L106&lt;1,SUM((L106&gt;I106),(L106&gt;F106),(L106&gt;O106),(L106&gt;R106),(L106&gt;U106),(L106&gt;X106),(L106&gt;AA106),(L106&gt;AD106),(L106&gt;AG106),(L106&gt;BB106)))-$AJ106))</f>
        <v>2</v>
      </c>
      <c r="N106" s="715">
        <f t="shared" ref="N106" si="313">IF(L106=0,0,IF(L$6=0,0,IF(M106=0,0,((11-M106)))-$B$4))</f>
        <v>5</v>
      </c>
      <c r="O106" s="714">
        <f>'print 10 lane'!R106</f>
        <v>3.6134259259259257E-4</v>
      </c>
      <c r="P106" s="715">
        <f t="shared" ref="P106" si="314">IF(O106=0,0,IF(O$6=0,0,IF(O106&lt;1,SUM((O106&gt;I106),(O106&gt;L106),(O106&gt;F106),(O106&gt;R106),(O106&gt;U106),(O106&gt;X106),(O106&gt;AA106),(O106&gt;AD106),(O106&gt;AG106),(O106&gt;BB106)))-$AJ106))</f>
        <v>1</v>
      </c>
      <c r="Q106" s="715">
        <f t="shared" ref="Q106" si="315">IF(O106=0,0,IF(O$6=0,0,IF(P106=0,0,((11-P106)))-$B$4))</f>
        <v>6</v>
      </c>
      <c r="R106" s="714">
        <f>'print 10 lane'!U106</f>
        <v>4.2141203703703698E-4</v>
      </c>
      <c r="S106" s="715">
        <f t="shared" ref="S106" si="316">IF(R106=0,0,IF(R$6=0,0,IF(R106&lt;1,SUM((R106&gt;I106),(R106&gt;L106),(R106&gt;O106),(R106&gt;F106),(R106&gt;U106),(R106&gt;X106),(R106&gt;AA106),(R106&gt;AD106),(R106&gt;AG106),(R106&gt;BB106)))-$AJ106))</f>
        <v>5</v>
      </c>
      <c r="T106" s="715">
        <f t="shared" ref="T106" si="317">IF(R106=0,0,IF(R$6=0,0,IF(S106=0,0,((11-S106)))-$B$4))</f>
        <v>2</v>
      </c>
      <c r="U106" s="714">
        <f>'print 10 lane'!X106</f>
        <v>3.9074074074074076E-4</v>
      </c>
      <c r="V106" s="715">
        <f t="shared" ref="V106" si="318">IF(U106=0,0,IF(U$6=0,0,IF(U106&lt;1,SUM((U106&gt;I106),(U106&gt;L106),(U106&gt;O106),(U106&gt;R106),(U106&gt;F106),(U106&gt;X106),(U106&gt;AA106),(U106&gt;AD106),(U106&gt;AG106),(U106&gt;BB106)))-$AJ106))</f>
        <v>3</v>
      </c>
      <c r="W106" s="715">
        <f t="shared" ref="W106" si="319">IF(U106=0,0,IF(U$6=0,0,IF(V106=0,0,((11-V106)))-$B$4))</f>
        <v>4</v>
      </c>
      <c r="X106" s="142"/>
      <c r="Y106" s="12"/>
      <c r="Z106" s="12"/>
      <c r="AA106" s="142"/>
      <c r="AB106" s="12"/>
      <c r="AC106" s="12"/>
      <c r="AD106" s="142"/>
      <c r="AE106" s="12"/>
      <c r="AF106" s="12"/>
      <c r="AG106" s="142"/>
      <c r="AH106" s="12"/>
      <c r="AI106" s="13"/>
      <c r="AJ106" s="11">
        <f>COUNTBLANK(F622:O622)</f>
        <v>4</v>
      </c>
    </row>
    <row r="107" spans="1:75" ht="30" customHeight="1" x14ac:dyDescent="0.2">
      <c r="B107" s="1878"/>
      <c r="C107" s="1882"/>
      <c r="D107" s="1883"/>
      <c r="E107" s="1898"/>
      <c r="F107" s="1886" t="str">
        <f>'print 10 lane'!I107</f>
        <v xml:space="preserve">Ellie Rose </v>
      </c>
      <c r="G107" s="1887"/>
      <c r="H107" s="1888"/>
      <c r="I107" s="1886" t="str">
        <f>'print 10 lane'!L107</f>
        <v xml:space="preserve">Milly  </v>
      </c>
      <c r="J107" s="1887"/>
      <c r="K107" s="1888"/>
      <c r="L107" s="1886" t="str">
        <f>'print 10 lane'!O107</f>
        <v xml:space="preserve">Charlotte </v>
      </c>
      <c r="M107" s="1887"/>
      <c r="N107" s="1888"/>
      <c r="O107" s="1886" t="str">
        <f>'print 10 lane'!R107</f>
        <v xml:space="preserve">Despoina </v>
      </c>
      <c r="P107" s="1887"/>
      <c r="Q107" s="1888"/>
      <c r="R107" s="1886" t="str">
        <f>'print 10 lane'!U107</f>
        <v xml:space="preserve">Emma  </v>
      </c>
      <c r="S107" s="1887"/>
      <c r="T107" s="1888"/>
      <c r="U107" s="1886" t="str">
        <f>'print 10 lane'!X107</f>
        <v xml:space="preserve">Eloise </v>
      </c>
      <c r="V107" s="1887"/>
      <c r="W107" s="1888"/>
      <c r="X107" s="1855"/>
      <c r="Y107" s="1856"/>
      <c r="Z107" s="1857"/>
      <c r="AA107" s="1855"/>
      <c r="AB107" s="1856"/>
      <c r="AC107" s="1857"/>
      <c r="AD107" s="1855"/>
      <c r="AE107" s="1856"/>
      <c r="AF107" s="1857"/>
      <c r="AG107" s="1855"/>
      <c r="AH107" s="1856"/>
      <c r="AI107" s="1884"/>
      <c r="AJ107" s="11"/>
    </row>
    <row r="108" spans="1:75" ht="30" customHeight="1" thickBot="1" x14ac:dyDescent="0.25">
      <c r="B108" s="1903"/>
      <c r="C108" s="1882"/>
      <c r="D108" s="1883"/>
      <c r="E108" s="118" t="s">
        <v>219</v>
      </c>
      <c r="F108" s="1875">
        <f>'print 10 lane'!I108</f>
        <v>0</v>
      </c>
      <c r="G108" s="1875"/>
      <c r="H108" s="1876"/>
      <c r="I108" s="1875">
        <f>'print 10 lane'!L108</f>
        <v>0</v>
      </c>
      <c r="J108" s="1875"/>
      <c r="K108" s="1876"/>
      <c r="L108" s="1875">
        <f>'print 10 lane'!O108</f>
        <v>0</v>
      </c>
      <c r="M108" s="1875"/>
      <c r="N108" s="1876"/>
      <c r="O108" s="1875">
        <f>'print 10 lane'!R108</f>
        <v>0</v>
      </c>
      <c r="P108" s="1875"/>
      <c r="Q108" s="1876"/>
      <c r="R108" s="1875">
        <f>'print 10 lane'!U108</f>
        <v>0</v>
      </c>
      <c r="S108" s="1875"/>
      <c r="T108" s="1876"/>
      <c r="U108" s="1875">
        <f>'print 10 lane'!X108</f>
        <v>0</v>
      </c>
      <c r="V108" s="1875"/>
      <c r="W108" s="1876"/>
      <c r="X108" s="1858"/>
      <c r="Y108" s="1859"/>
      <c r="Z108" s="1885"/>
      <c r="AA108" s="1858"/>
      <c r="AB108" s="1859"/>
      <c r="AC108" s="1885"/>
      <c r="AD108" s="1858"/>
      <c r="AE108" s="1859"/>
      <c r="AF108" s="1885"/>
      <c r="AG108" s="1858"/>
      <c r="AH108" s="1859"/>
      <c r="AI108" s="1860"/>
      <c r="AJ108" s="11"/>
    </row>
    <row r="109" spans="1:75" ht="30" customHeight="1" x14ac:dyDescent="0.2">
      <c r="B109" s="1902">
        <v>36</v>
      </c>
      <c r="C109" s="1882" t="s">
        <v>6</v>
      </c>
      <c r="D109" s="1899" t="s">
        <v>86</v>
      </c>
      <c r="E109" s="1898" t="s">
        <v>105</v>
      </c>
      <c r="F109" s="714">
        <f>'print 10 lane'!I109</f>
        <v>3.7881944444444443E-4</v>
      </c>
      <c r="G109" s="715">
        <f>IF(F109=0,0,IF(G$5=0,0,IF(F109&lt;1,SUM((F109&gt;I109),(F109&gt;L109),(F109&gt;O109),(F109&gt;R109),(F109&gt;U109),(F109&gt;X109),(F109&gt;AA109),(F109&gt;AD109),(F109&gt;AG109),(F109&gt;BB109)))-$AJ109))</f>
        <v>1</v>
      </c>
      <c r="H109" s="715">
        <f>IF(F109=0,0,IF(G$5=0,0,IF(G109=0,0,((11-G109)))-$B$4))</f>
        <v>6</v>
      </c>
      <c r="I109" s="714">
        <f>'print 10 lane'!L109</f>
        <v>3.972222222222222E-4</v>
      </c>
      <c r="J109" s="715">
        <f t="shared" ref="J109" si="320">IF(I109=0,0,IF(I$6=0,0,IF(I109&lt;1,SUM((I109&gt;L109),(I109&gt;O109),(I109&gt;R109),(I109&gt;U109),(I109&gt;X109),(I109&gt;AA109),(I109&gt;F109),(I109&gt;AD109),(I109&gt;AG109),(I109&gt;BB109)))-$AJ109))</f>
        <v>2</v>
      </c>
      <c r="K109" s="715">
        <f t="shared" ref="K109" si="321">IF(I109=0,0,IF(I$6=0,0,IF(J109=0,0,((11-J109)))-$B$4))</f>
        <v>5</v>
      </c>
      <c r="L109" s="714">
        <f>'print 10 lane'!O109</f>
        <v>4.0787037037037045E-4</v>
      </c>
      <c r="M109" s="715">
        <f t="shared" ref="M109" si="322">IF(L109=0,0,IF(L$6=0,0,IF(L109&lt;1,SUM((L109&gt;I109),(L109&gt;F109),(L109&gt;O109),(L109&gt;R109),(L109&gt;U109),(L109&gt;X109),(L109&gt;AA109),(L109&gt;AD109),(L109&gt;AG109),(L109&gt;BB109)))-$AJ109))</f>
        <v>4</v>
      </c>
      <c r="N109" s="715">
        <f t="shared" ref="N109" si="323">IF(L109=0,0,IF(L$6=0,0,IF(M109=0,0,((11-M109)))-$B$4))</f>
        <v>3</v>
      </c>
      <c r="O109" s="714">
        <f>'print 10 lane'!R109</f>
        <v>4.0879629629629626E-4</v>
      </c>
      <c r="P109" s="715">
        <f t="shared" ref="P109" si="324">IF(O109=0,0,IF(O$6=0,0,IF(O109&lt;1,SUM((O109&gt;I109),(O109&gt;L109),(O109&gt;F109),(O109&gt;R109),(O109&gt;U109),(O109&gt;X109),(O109&gt;AA109),(O109&gt;AD109),(O109&gt;AG109),(O109&gt;BB109)))-$AJ109))</f>
        <v>5</v>
      </c>
      <c r="Q109" s="715">
        <f t="shared" ref="Q109" si="325">IF(O109=0,0,IF(O$6=0,0,IF(P109=0,0,((11-P109)))-$B$4))</f>
        <v>2</v>
      </c>
      <c r="R109" s="714">
        <f>'print 10 lane'!U109</f>
        <v>3.9907407407407404E-4</v>
      </c>
      <c r="S109" s="715">
        <f t="shared" ref="S109" si="326">IF(R109=0,0,IF(R$6=0,0,IF(R109&lt;1,SUM((R109&gt;I109),(R109&gt;L109),(R109&gt;O109),(R109&gt;F109),(R109&gt;U109),(R109&gt;X109),(R109&gt;AA109),(R109&gt;AD109),(R109&gt;AG109),(R109&gt;BB109)))-$AJ109))</f>
        <v>3</v>
      </c>
      <c r="T109" s="715">
        <f t="shared" ref="T109" si="327">IF(R109=0,0,IF(R$6=0,0,IF(S109=0,0,((11-S109)))-$B$4))</f>
        <v>4</v>
      </c>
      <c r="U109" s="714">
        <f>'print 10 lane'!X109</f>
        <v>4.164351851851851E-4</v>
      </c>
      <c r="V109" s="715">
        <f t="shared" ref="V109" si="328">IF(U109=0,0,IF(U$6=0,0,IF(U109&lt;1,SUM((U109&gt;I109),(U109&gt;L109),(U109&gt;O109),(U109&gt;R109),(U109&gt;F109),(U109&gt;X109),(U109&gt;AA109),(U109&gt;AD109),(U109&gt;AG109),(U109&gt;BB109)))-$AJ109))</f>
        <v>6</v>
      </c>
      <c r="W109" s="715">
        <f t="shared" ref="W109" si="329">IF(U109=0,0,IF(U$6=0,0,IF(V109=0,0,((11-V109)))-$B$4))</f>
        <v>1</v>
      </c>
      <c r="X109" s="142"/>
      <c r="Y109" s="12"/>
      <c r="Z109" s="12"/>
      <c r="AA109" s="142"/>
      <c r="AB109" s="12"/>
      <c r="AC109" s="12"/>
      <c r="AD109" s="142"/>
      <c r="AE109" s="12"/>
      <c r="AF109" s="12"/>
      <c r="AG109" s="142"/>
      <c r="AH109" s="12"/>
      <c r="AI109" s="13"/>
      <c r="AJ109" s="11">
        <f>COUNTBLANK(F623:O623)</f>
        <v>4</v>
      </c>
    </row>
    <row r="110" spans="1:75" ht="30" customHeight="1" x14ac:dyDescent="0.2">
      <c r="B110" s="1878"/>
      <c r="C110" s="1882"/>
      <c r="D110" s="1883"/>
      <c r="E110" s="1898"/>
      <c r="F110" s="1886" t="str">
        <f>'print 10 lane'!I110</f>
        <v xml:space="preserve">Finlay  </v>
      </c>
      <c r="G110" s="1887"/>
      <c r="H110" s="1888"/>
      <c r="I110" s="1886" t="str">
        <f>'print 10 lane'!L110</f>
        <v xml:space="preserve">Maximillan </v>
      </c>
      <c r="J110" s="1887"/>
      <c r="K110" s="1888"/>
      <c r="L110" s="1886" t="str">
        <f>'print 10 lane'!O110</f>
        <v xml:space="preserve">Mark  </v>
      </c>
      <c r="M110" s="1887"/>
      <c r="N110" s="1888"/>
      <c r="O110" s="1886" t="str">
        <f>'print 10 lane'!R110</f>
        <v xml:space="preserve">Michael </v>
      </c>
      <c r="P110" s="1887"/>
      <c r="Q110" s="1888"/>
      <c r="R110" s="1886" t="str">
        <f>'print 10 lane'!U110</f>
        <v xml:space="preserve">George  </v>
      </c>
      <c r="S110" s="1887"/>
      <c r="T110" s="1888"/>
      <c r="U110" s="1886" t="str">
        <f>'print 10 lane'!X110</f>
        <v xml:space="preserve">Harvey </v>
      </c>
      <c r="V110" s="1887"/>
      <c r="W110" s="1888"/>
      <c r="X110" s="1855"/>
      <c r="Y110" s="1856"/>
      <c r="Z110" s="1857"/>
      <c r="AA110" s="1855"/>
      <c r="AB110" s="1856"/>
      <c r="AC110" s="1857"/>
      <c r="AD110" s="1855"/>
      <c r="AE110" s="1856"/>
      <c r="AF110" s="1857"/>
      <c r="AG110" s="1855"/>
      <c r="AH110" s="1856"/>
      <c r="AI110" s="1884"/>
      <c r="AJ110" s="11"/>
    </row>
    <row r="111" spans="1:75" ht="30" customHeight="1" thickBot="1" x14ac:dyDescent="0.25">
      <c r="B111" s="1903"/>
      <c r="C111" s="1882"/>
      <c r="D111" s="1883"/>
      <c r="E111" s="118" t="s">
        <v>219</v>
      </c>
      <c r="F111" s="1875">
        <f>'print 10 lane'!I111</f>
        <v>0</v>
      </c>
      <c r="G111" s="1875"/>
      <c r="H111" s="1876"/>
      <c r="I111" s="1875">
        <f>'print 10 lane'!L111</f>
        <v>0</v>
      </c>
      <c r="J111" s="1875"/>
      <c r="K111" s="1876"/>
      <c r="L111" s="1875">
        <f>'print 10 lane'!O111</f>
        <v>0</v>
      </c>
      <c r="M111" s="1875"/>
      <c r="N111" s="1876"/>
      <c r="O111" s="1875">
        <f>'print 10 lane'!R111</f>
        <v>0</v>
      </c>
      <c r="P111" s="1875"/>
      <c r="Q111" s="1876"/>
      <c r="R111" s="1875">
        <f>'print 10 lane'!U111</f>
        <v>0</v>
      </c>
      <c r="S111" s="1875"/>
      <c r="T111" s="1876"/>
      <c r="U111" s="1875">
        <f>'print 10 lane'!X111</f>
        <v>0</v>
      </c>
      <c r="V111" s="1875"/>
      <c r="W111" s="1876"/>
      <c r="X111" s="1858"/>
      <c r="Y111" s="1859"/>
      <c r="Z111" s="1885"/>
      <c r="AA111" s="1858"/>
      <c r="AB111" s="1859"/>
      <c r="AC111" s="1885"/>
      <c r="AD111" s="1858"/>
      <c r="AE111" s="1859"/>
      <c r="AF111" s="1885"/>
      <c r="AG111" s="1858"/>
      <c r="AH111" s="1859"/>
      <c r="AI111" s="1860"/>
      <c r="AJ111" s="11"/>
    </row>
    <row r="112" spans="1:75" ht="30" customHeight="1" x14ac:dyDescent="0.2">
      <c r="B112" s="1902">
        <v>37</v>
      </c>
      <c r="C112" s="1882" t="s">
        <v>5</v>
      </c>
      <c r="D112" s="1883" t="s">
        <v>16</v>
      </c>
      <c r="E112" s="1898" t="s">
        <v>98</v>
      </c>
      <c r="F112" s="714">
        <f>'print 10 lane'!I112</f>
        <v>7.7222222222222232E-4</v>
      </c>
      <c r="G112" s="715">
        <f>IF(F112=0,0,IF(G$5=0,0,IF(F112&lt;1,SUM((F112&gt;I112),(F112&gt;L112),(F112&gt;O112),(F112&gt;R112),(F112&gt;U112),(F112&gt;X112),(F112&gt;AA112),(F112&gt;AD112),(F112&gt;AG112),(F112&gt;BB112)))-$AJ112))</f>
        <v>6</v>
      </c>
      <c r="H112" s="715">
        <f>IF(F112=0,0,IF(G$5=0,0,IF(G112=0,0,((11-G112)))-$B$4))</f>
        <v>1</v>
      </c>
      <c r="I112" s="714">
        <f>'print 10 lane'!L112</f>
        <v>7.5243055555555556E-4</v>
      </c>
      <c r="J112" s="715">
        <f t="shared" ref="J112" si="330">IF(I112=0,0,IF(I$6=0,0,IF(I112&lt;1,SUM((I112&gt;L112),(I112&gt;O112),(I112&gt;R112),(I112&gt;U112),(I112&gt;X112),(I112&gt;AA112),(I112&gt;F112),(I112&gt;AD112),(I112&gt;AG112),(I112&gt;BB112)))-$AJ112))</f>
        <v>3</v>
      </c>
      <c r="K112" s="715">
        <f t="shared" ref="K112" si="331">IF(I112=0,0,IF(I$6=0,0,IF(J112=0,0,((11-J112)))-$B$4))</f>
        <v>4</v>
      </c>
      <c r="L112" s="714">
        <f>'print 10 lane'!O112</f>
        <v>7.5567129629629639E-4</v>
      </c>
      <c r="M112" s="715">
        <f t="shared" ref="M112" si="332">IF(L112=0,0,IF(L$6=0,0,IF(L112&lt;1,SUM((L112&gt;I112),(L112&gt;F112),(L112&gt;O112),(L112&gt;R112),(L112&gt;U112),(L112&gt;X112),(L112&gt;AA112),(L112&gt;AD112),(L112&gt;AG112),(L112&gt;BB112)))-$AJ112))</f>
        <v>4</v>
      </c>
      <c r="N112" s="715">
        <f t="shared" ref="N112" si="333">IF(L112=0,0,IF(L$6=0,0,IF(M112=0,0,((11-M112)))-$B$4))</f>
        <v>3</v>
      </c>
      <c r="O112" s="714">
        <f>'print 10 lane'!R112</f>
        <v>7.4988425925925928E-4</v>
      </c>
      <c r="P112" s="715">
        <f t="shared" ref="P112" si="334">IF(O112=0,0,IF(O$6=0,0,IF(O112&lt;1,SUM((O112&gt;I112),(O112&gt;L112),(O112&gt;F112),(O112&gt;R112),(O112&gt;U112),(O112&gt;X112),(O112&gt;AA112),(O112&gt;AD112),(O112&gt;AG112),(O112&gt;BB112)))-$AJ112))</f>
        <v>2</v>
      </c>
      <c r="Q112" s="715">
        <f t="shared" ref="Q112" si="335">IF(O112=0,0,IF(O$6=0,0,IF(P112=0,0,((11-P112)))-$B$4))</f>
        <v>5</v>
      </c>
      <c r="R112" s="714">
        <f>'print 10 lane'!U112</f>
        <v>7.4560185185185189E-4</v>
      </c>
      <c r="S112" s="715">
        <f t="shared" ref="S112" si="336">IF(R112=0,0,IF(R$6=0,0,IF(R112&lt;1,SUM((R112&gt;I112),(R112&gt;L112),(R112&gt;O112),(R112&gt;F112),(R112&gt;U112),(R112&gt;X112),(R112&gt;AA112),(R112&gt;AD112),(R112&gt;AG112),(R112&gt;BB112)))-$AJ112))</f>
        <v>1</v>
      </c>
      <c r="T112" s="715">
        <f t="shared" ref="T112" si="337">IF(R112=0,0,IF(R$6=0,0,IF(S112=0,0,((11-S112)))-$B$4))</f>
        <v>6</v>
      </c>
      <c r="U112" s="714">
        <f>'print 10 lane'!X112</f>
        <v>7.594907407407407E-4</v>
      </c>
      <c r="V112" s="715">
        <f t="shared" ref="V112" si="338">IF(U112=0,0,IF(U$6=0,0,IF(U112&lt;1,SUM((U112&gt;I112),(U112&gt;L112),(U112&gt;O112),(U112&gt;R112),(U112&gt;F112),(U112&gt;X112),(U112&gt;AA112),(U112&gt;AD112),(U112&gt;AG112),(U112&gt;BB112)))-$AJ112))</f>
        <v>5</v>
      </c>
      <c r="W112" s="715">
        <f t="shared" ref="W112" si="339">IF(U112=0,0,IF(U$6=0,0,IF(V112=0,0,((11-V112)))-$B$4))</f>
        <v>2</v>
      </c>
      <c r="X112" s="142"/>
      <c r="Y112" s="12"/>
      <c r="Z112" s="12"/>
      <c r="AA112" s="142"/>
      <c r="AB112" s="12"/>
      <c r="AC112" s="12"/>
      <c r="AD112" s="142"/>
      <c r="AE112" s="12"/>
      <c r="AF112" s="12"/>
      <c r="AG112" s="142"/>
      <c r="AH112" s="12"/>
      <c r="AI112" s="13"/>
      <c r="AJ112" s="11">
        <f>COUNTBLANK(F624:O624)</f>
        <v>4</v>
      </c>
    </row>
    <row r="113" spans="2:36" ht="30" customHeight="1" x14ac:dyDescent="0.2">
      <c r="B113" s="1878"/>
      <c r="C113" s="1882"/>
      <c r="D113" s="1883"/>
      <c r="E113" s="1898"/>
      <c r="F113" s="1886" t="str">
        <f>'print 10 lane'!I113</f>
        <v xml:space="preserve">Francesca </v>
      </c>
      <c r="G113" s="1887"/>
      <c r="H113" s="1888"/>
      <c r="I113" s="1886" t="str">
        <f>'print 10 lane'!L113</f>
        <v xml:space="preserve">Chloe </v>
      </c>
      <c r="J113" s="1887"/>
      <c r="K113" s="1888"/>
      <c r="L113" s="1886" t="str">
        <f>'print 10 lane'!O113</f>
        <v xml:space="preserve">Jess </v>
      </c>
      <c r="M113" s="1887"/>
      <c r="N113" s="1888"/>
      <c r="O113" s="1886" t="str">
        <f>'print 10 lane'!R113</f>
        <v xml:space="preserve">Holly </v>
      </c>
      <c r="P113" s="1887"/>
      <c r="Q113" s="1888"/>
      <c r="R113" s="1886" t="str">
        <f>'print 10 lane'!U113</f>
        <v xml:space="preserve">Jessica  </v>
      </c>
      <c r="S113" s="1887"/>
      <c r="T113" s="1888"/>
      <c r="U113" s="1886" t="str">
        <f>'print 10 lane'!X113</f>
        <v xml:space="preserve">Lucy  </v>
      </c>
      <c r="V113" s="1887"/>
      <c r="W113" s="1888"/>
      <c r="X113" s="1855"/>
      <c r="Y113" s="1856"/>
      <c r="Z113" s="1857"/>
      <c r="AA113" s="1855"/>
      <c r="AB113" s="1856"/>
      <c r="AC113" s="1857"/>
      <c r="AD113" s="1855"/>
      <c r="AE113" s="1856"/>
      <c r="AF113" s="1857"/>
      <c r="AG113" s="1855"/>
      <c r="AH113" s="1856"/>
      <c r="AI113" s="1884"/>
      <c r="AJ113" s="11"/>
    </row>
    <row r="114" spans="2:36" ht="30" customHeight="1" thickBot="1" x14ac:dyDescent="0.25">
      <c r="B114" s="1903"/>
      <c r="C114" s="1882"/>
      <c r="D114" s="1883"/>
      <c r="E114" s="118" t="s">
        <v>219</v>
      </c>
      <c r="F114" s="1875">
        <f>'print 10 lane'!I114</f>
        <v>0</v>
      </c>
      <c r="G114" s="1875"/>
      <c r="H114" s="1876"/>
      <c r="I114" s="1875">
        <f>'print 10 lane'!L114</f>
        <v>0</v>
      </c>
      <c r="J114" s="1875"/>
      <c r="K114" s="1876"/>
      <c r="L114" s="1875">
        <f>'print 10 lane'!O114</f>
        <v>0</v>
      </c>
      <c r="M114" s="1875"/>
      <c r="N114" s="1876"/>
      <c r="O114" s="1875">
        <f>'print 10 lane'!R114</f>
        <v>0</v>
      </c>
      <c r="P114" s="1875"/>
      <c r="Q114" s="1876"/>
      <c r="R114" s="1875">
        <f>'print 10 lane'!U114</f>
        <v>0</v>
      </c>
      <c r="S114" s="1875"/>
      <c r="T114" s="1876"/>
      <c r="U114" s="1875">
        <f>'print 10 lane'!X114</f>
        <v>0</v>
      </c>
      <c r="V114" s="1875"/>
      <c r="W114" s="1876"/>
      <c r="X114" s="1858"/>
      <c r="Y114" s="1859"/>
      <c r="Z114" s="1885"/>
      <c r="AA114" s="1858"/>
      <c r="AB114" s="1859"/>
      <c r="AC114" s="1885"/>
      <c r="AD114" s="1858"/>
      <c r="AE114" s="1859"/>
      <c r="AF114" s="1885"/>
      <c r="AG114" s="1858"/>
      <c r="AH114" s="1859"/>
      <c r="AI114" s="1860"/>
      <c r="AJ114" s="11"/>
    </row>
    <row r="115" spans="2:36" ht="30" customHeight="1" x14ac:dyDescent="0.2">
      <c r="B115" s="1902">
        <v>38</v>
      </c>
      <c r="C115" s="1882" t="s">
        <v>6</v>
      </c>
      <c r="D115" s="1883" t="s">
        <v>16</v>
      </c>
      <c r="E115" s="1898" t="s">
        <v>98</v>
      </c>
      <c r="F115" s="714">
        <f>'print 10 lane'!I115</f>
        <v>6.9594907407407409E-4</v>
      </c>
      <c r="G115" s="715">
        <f>IF(F115=0,0,IF(G$5=0,0,IF(F115&lt;1,SUM((F115&gt;I115),(F115&gt;L115),(F115&gt;O115),(F115&gt;R115),(F115&gt;U115),(F115&gt;X115),(F115&gt;AA115),(F115&gt;AD115),(F115&gt;AG115),(F115&gt;BB115)))-$AJ115))</f>
        <v>1</v>
      </c>
      <c r="H115" s="715">
        <f>IF(F115=0,0,IF(G$5=0,0,IF(G115=0,0,((11-G115)))-$B$4))</f>
        <v>6</v>
      </c>
      <c r="I115" s="714">
        <f>'print 10 lane'!L115</f>
        <v>7.7557870370370367E-4</v>
      </c>
      <c r="J115" s="715">
        <f t="shared" ref="J115" si="340">IF(I115=0,0,IF(I$6=0,0,IF(I115&lt;1,SUM((I115&gt;L115),(I115&gt;O115),(I115&gt;R115),(I115&gt;U115),(I115&gt;X115),(I115&gt;AA115),(I115&gt;F115),(I115&gt;AD115),(I115&gt;AG115),(I115&gt;BB115)))-$AJ115))</f>
        <v>6</v>
      </c>
      <c r="K115" s="715">
        <f t="shared" ref="K115" si="341">IF(I115=0,0,IF(I$6=0,0,IF(J115=0,0,((11-J115)))-$B$4))</f>
        <v>1</v>
      </c>
      <c r="L115" s="714">
        <f>'print 10 lane'!O115</f>
        <v>7.3136574074074065E-4</v>
      </c>
      <c r="M115" s="715">
        <f t="shared" ref="M115" si="342">IF(L115=0,0,IF(L$6=0,0,IF(L115&lt;1,SUM((L115&gt;I115),(L115&gt;F115),(L115&gt;O115),(L115&gt;R115),(L115&gt;U115),(L115&gt;X115),(L115&gt;AA115),(L115&gt;AD115),(L115&gt;AG115),(L115&gt;BB115)))-$AJ115))</f>
        <v>3</v>
      </c>
      <c r="N115" s="715">
        <f t="shared" ref="N115" si="343">IF(L115=0,0,IF(L$6=0,0,IF(M115=0,0,((11-M115)))-$B$4))</f>
        <v>4</v>
      </c>
      <c r="O115" s="714">
        <f>'print 10 lane'!R115</f>
        <v>7.1250000000000003E-4</v>
      </c>
      <c r="P115" s="715">
        <f t="shared" ref="P115" si="344">IF(O115=0,0,IF(O$6=0,0,IF(O115&lt;1,SUM((O115&gt;I115),(O115&gt;L115),(O115&gt;F115),(O115&gt;R115),(O115&gt;U115),(O115&gt;X115),(O115&gt;AA115),(O115&gt;AD115),(O115&gt;AG115),(O115&gt;BB115)))-$AJ115))</f>
        <v>2</v>
      </c>
      <c r="Q115" s="715">
        <f t="shared" ref="Q115" si="345">IF(O115=0,0,IF(O$6=0,0,IF(P115=0,0,((11-P115)))-$B$4))</f>
        <v>5</v>
      </c>
      <c r="R115" s="714">
        <f>'print 10 lane'!U115</f>
        <v>7.5555555555555565E-4</v>
      </c>
      <c r="S115" s="715">
        <f t="shared" ref="S115" si="346">IF(R115=0,0,IF(R$6=0,0,IF(R115&lt;1,SUM((R115&gt;I115),(R115&gt;L115),(R115&gt;O115),(R115&gt;F115),(R115&gt;U115),(R115&gt;X115),(R115&gt;AA115),(R115&gt;AD115),(R115&gt;AG115),(R115&gt;BB115)))-$AJ115))</f>
        <v>5</v>
      </c>
      <c r="T115" s="715">
        <f t="shared" ref="T115" si="347">IF(R115=0,0,IF(R$6=0,0,IF(S115=0,0,((11-S115)))-$B$4))</f>
        <v>2</v>
      </c>
      <c r="U115" s="714">
        <f>'print 10 lane'!X115</f>
        <v>7.3749999999999998E-4</v>
      </c>
      <c r="V115" s="715">
        <f t="shared" ref="V115" si="348">IF(U115=0,0,IF(U$6=0,0,IF(U115&lt;1,SUM((U115&gt;I115),(U115&gt;L115),(U115&gt;O115),(U115&gt;R115),(U115&gt;F115),(U115&gt;X115),(U115&gt;AA115),(U115&gt;AD115),(U115&gt;AG115),(U115&gt;BB115)))-$AJ115))</f>
        <v>4</v>
      </c>
      <c r="W115" s="715">
        <f t="shared" ref="W115" si="349">IF(U115=0,0,IF(U$6=0,0,IF(V115=0,0,((11-V115)))-$B$4))</f>
        <v>3</v>
      </c>
      <c r="X115" s="142"/>
      <c r="Y115" s="12"/>
      <c r="Z115" s="12"/>
      <c r="AA115" s="142"/>
      <c r="AB115" s="12"/>
      <c r="AC115" s="12"/>
      <c r="AD115" s="142"/>
      <c r="AE115" s="12"/>
      <c r="AF115" s="12"/>
      <c r="AG115" s="142"/>
      <c r="AH115" s="12"/>
      <c r="AI115" s="13"/>
      <c r="AJ115" s="11">
        <f>COUNTBLANK(F625:O625)</f>
        <v>4</v>
      </c>
    </row>
    <row r="116" spans="2:36" ht="30" customHeight="1" x14ac:dyDescent="0.2">
      <c r="B116" s="1878"/>
      <c r="C116" s="1882"/>
      <c r="D116" s="1883"/>
      <c r="E116" s="1898"/>
      <c r="F116" s="1886" t="str">
        <f>'print 10 lane'!I116</f>
        <v xml:space="preserve">Finley </v>
      </c>
      <c r="G116" s="1887"/>
      <c r="H116" s="1888"/>
      <c r="I116" s="1886" t="str">
        <f>'print 10 lane'!L116</f>
        <v xml:space="preserve">Omar </v>
      </c>
      <c r="J116" s="1887"/>
      <c r="K116" s="1888"/>
      <c r="L116" s="1886" t="str">
        <f>'print 10 lane'!O116</f>
        <v xml:space="preserve">Michael </v>
      </c>
      <c r="M116" s="1887"/>
      <c r="N116" s="1888"/>
      <c r="O116" s="1886" t="str">
        <f>'print 10 lane'!R116</f>
        <v xml:space="preserve">Harry </v>
      </c>
      <c r="P116" s="1887"/>
      <c r="Q116" s="1888"/>
      <c r="R116" s="1886" t="str">
        <f>'print 10 lane'!U116</f>
        <v xml:space="preserve">Connor </v>
      </c>
      <c r="S116" s="1887"/>
      <c r="T116" s="1888"/>
      <c r="U116" s="1886" t="str">
        <f>'print 10 lane'!X116</f>
        <v xml:space="preserve">Harrison  </v>
      </c>
      <c r="V116" s="1887"/>
      <c r="W116" s="1888"/>
      <c r="X116" s="1855"/>
      <c r="Y116" s="1856"/>
      <c r="Z116" s="1857"/>
      <c r="AA116" s="1855"/>
      <c r="AB116" s="1856"/>
      <c r="AC116" s="1857"/>
      <c r="AD116" s="1855"/>
      <c r="AE116" s="1856"/>
      <c r="AF116" s="1857"/>
      <c r="AG116" s="1855"/>
      <c r="AH116" s="1856"/>
      <c r="AI116" s="1884"/>
      <c r="AJ116" s="11"/>
    </row>
    <row r="117" spans="2:36" ht="30" customHeight="1" thickBot="1" x14ac:dyDescent="0.25">
      <c r="B117" s="1903"/>
      <c r="C117" s="1882"/>
      <c r="D117" s="1883"/>
      <c r="E117" s="118" t="s">
        <v>219</v>
      </c>
      <c r="F117" s="1875">
        <f>'print 10 lane'!I117</f>
        <v>0</v>
      </c>
      <c r="G117" s="1875"/>
      <c r="H117" s="1876"/>
      <c r="I117" s="1875">
        <f>'print 10 lane'!L117</f>
        <v>0</v>
      </c>
      <c r="J117" s="1875"/>
      <c r="K117" s="1876"/>
      <c r="L117" s="1875">
        <f>'print 10 lane'!O117</f>
        <v>0</v>
      </c>
      <c r="M117" s="1875"/>
      <c r="N117" s="1876"/>
      <c r="O117" s="1875">
        <f>'print 10 lane'!R117</f>
        <v>0</v>
      </c>
      <c r="P117" s="1875"/>
      <c r="Q117" s="1876"/>
      <c r="R117" s="1875">
        <f>'print 10 lane'!U117</f>
        <v>0</v>
      </c>
      <c r="S117" s="1875"/>
      <c r="T117" s="1876"/>
      <c r="U117" s="1875">
        <f>'print 10 lane'!X117</f>
        <v>0</v>
      </c>
      <c r="V117" s="1875"/>
      <c r="W117" s="1876"/>
      <c r="X117" s="1858"/>
      <c r="Y117" s="1859"/>
      <c r="Z117" s="1885"/>
      <c r="AA117" s="1858"/>
      <c r="AB117" s="1859"/>
      <c r="AC117" s="1885"/>
      <c r="AD117" s="1858"/>
      <c r="AE117" s="1859"/>
      <c r="AF117" s="1885"/>
      <c r="AG117" s="1858"/>
      <c r="AH117" s="1859"/>
      <c r="AI117" s="1860"/>
      <c r="AJ117" s="11"/>
    </row>
    <row r="118" spans="2:36" ht="30" customHeight="1" x14ac:dyDescent="0.2">
      <c r="B118" s="1902">
        <v>39</v>
      </c>
      <c r="C118" s="1882" t="s">
        <v>5</v>
      </c>
      <c r="D118" s="1883" t="s">
        <v>17</v>
      </c>
      <c r="E118" s="1898" t="s">
        <v>100</v>
      </c>
      <c r="F118" s="714">
        <f>'print 10 lane'!I118</f>
        <v>8.9826388888888887E-4</v>
      </c>
      <c r="G118" s="715">
        <f>IF(F118=0,0,IF(G$5=0,0,IF(F118&lt;1,SUM((F118&gt;I118),(F118&gt;L118),(F118&gt;O118),(F118&gt;R118),(F118&gt;U118),(F118&gt;X118),(F118&gt;AA118),(F118&gt;AD118),(F118&gt;AG118),(F118&gt;BB118)))-$AJ118))</f>
        <v>1</v>
      </c>
      <c r="H118" s="715">
        <f>IF(F118=0,0,IF(G$5=0,0,IF(G118=0,0,((11-G118)))-$B$4))</f>
        <v>6</v>
      </c>
      <c r="I118" s="714">
        <f>'print 10 lane'!L118</f>
        <v>1.0070601851851853E-3</v>
      </c>
      <c r="J118" s="715">
        <f t="shared" ref="J118" si="350">IF(I118=0,0,IF(I$6=0,0,IF(I118&lt;1,SUM((I118&gt;L118),(I118&gt;O118),(I118&gt;R118),(I118&gt;U118),(I118&gt;X118),(I118&gt;AA118),(I118&gt;F118),(I118&gt;AD118),(I118&gt;AG118),(I118&gt;BB118)))-$AJ118))</f>
        <v>6</v>
      </c>
      <c r="K118" s="715">
        <f t="shared" ref="K118" si="351">IF(I118=0,0,IF(I$6=0,0,IF(J118=0,0,((11-J118)))-$B$4))</f>
        <v>1</v>
      </c>
      <c r="L118" s="714">
        <f>'print 10 lane'!O118</f>
        <v>9.2754629629629621E-4</v>
      </c>
      <c r="M118" s="715">
        <f t="shared" ref="M118" si="352">IF(L118=0,0,IF(L$6=0,0,IF(L118&lt;1,SUM((L118&gt;I118),(L118&gt;F118),(L118&gt;O118),(L118&gt;R118),(L118&gt;U118),(L118&gt;X118),(L118&gt;AA118),(L118&gt;AD118),(L118&gt;AG118),(L118&gt;BB118)))-$AJ118))</f>
        <v>5</v>
      </c>
      <c r="N118" s="715">
        <f t="shared" ref="N118" si="353">IF(L118=0,0,IF(L$6=0,0,IF(M118=0,0,((11-M118)))-$B$4))</f>
        <v>2</v>
      </c>
      <c r="O118" s="714">
        <f>'print 10 lane'!R118</f>
        <v>9.2731481481481473E-4</v>
      </c>
      <c r="P118" s="715">
        <f t="shared" ref="P118" si="354">IF(O118=0,0,IF(O$6=0,0,IF(O118&lt;1,SUM((O118&gt;I118),(O118&gt;L118),(O118&gt;F118),(O118&gt;R118),(O118&gt;U118),(O118&gt;X118),(O118&gt;AA118),(O118&gt;AD118),(O118&gt;AG118),(O118&gt;BB118)))-$AJ118))</f>
        <v>4</v>
      </c>
      <c r="Q118" s="715">
        <f t="shared" ref="Q118" si="355">IF(O118=0,0,IF(O$6=0,0,IF(P118=0,0,((11-P118)))-$B$4))</f>
        <v>3</v>
      </c>
      <c r="R118" s="714">
        <f>'print 10 lane'!U118</f>
        <v>9.015046296296297E-4</v>
      </c>
      <c r="S118" s="715">
        <f t="shared" ref="S118" si="356">IF(R118=0,0,IF(R$6=0,0,IF(R118&lt;1,SUM((R118&gt;I118),(R118&gt;L118),(R118&gt;O118),(R118&gt;F118),(R118&gt;U118),(R118&gt;X118),(R118&gt;AA118),(R118&gt;AD118),(R118&gt;AG118),(R118&gt;BB118)))-$AJ118))</f>
        <v>2</v>
      </c>
      <c r="T118" s="715">
        <f t="shared" ref="T118" si="357">IF(R118=0,0,IF(R$6=0,0,IF(S118=0,0,((11-S118)))-$B$4))</f>
        <v>5</v>
      </c>
      <c r="U118" s="714">
        <f>'print 10 lane'!X118</f>
        <v>9.0995370370370373E-4</v>
      </c>
      <c r="V118" s="715">
        <f t="shared" ref="V118" si="358">IF(U118=0,0,IF(U$6=0,0,IF(U118&lt;1,SUM((U118&gt;I118),(U118&gt;L118),(U118&gt;O118),(U118&gt;R118),(U118&gt;F118),(U118&gt;X118),(U118&gt;AA118),(U118&gt;AD118),(U118&gt;AG118),(U118&gt;BB118)))-$AJ118))</f>
        <v>3</v>
      </c>
      <c r="W118" s="715">
        <f t="shared" ref="W118" si="359">IF(U118=0,0,IF(U$6=0,0,IF(V118=0,0,((11-V118)))-$B$4))</f>
        <v>4</v>
      </c>
      <c r="X118" s="142"/>
      <c r="Y118" s="12"/>
      <c r="Z118" s="12"/>
      <c r="AA118" s="142"/>
      <c r="AB118" s="12"/>
      <c r="AC118" s="12"/>
      <c r="AD118" s="142"/>
      <c r="AE118" s="12"/>
      <c r="AF118" s="12"/>
      <c r="AG118" s="142"/>
      <c r="AH118" s="12"/>
      <c r="AI118" s="13"/>
      <c r="AJ118" s="11">
        <f>COUNTBLANK(F626:O626)</f>
        <v>4</v>
      </c>
    </row>
    <row r="119" spans="2:36" ht="30" customHeight="1" x14ac:dyDescent="0.2">
      <c r="B119" s="1878"/>
      <c r="C119" s="1882"/>
      <c r="D119" s="1883"/>
      <c r="E119" s="1898"/>
      <c r="F119" s="1886" t="str">
        <f>'print 10 lane'!I119</f>
        <v xml:space="preserve">Jessica </v>
      </c>
      <c r="G119" s="1887"/>
      <c r="H119" s="1888"/>
      <c r="I119" s="1886" t="str">
        <f>'print 10 lane'!L119</f>
        <v xml:space="preserve">Chloe </v>
      </c>
      <c r="J119" s="1887"/>
      <c r="K119" s="1888"/>
      <c r="L119" s="1886" t="str">
        <f>'print 10 lane'!O119</f>
        <v xml:space="preserve">Olivia </v>
      </c>
      <c r="M119" s="1887"/>
      <c r="N119" s="1888"/>
      <c r="O119" s="1886" t="str">
        <f>'print 10 lane'!R119</f>
        <v xml:space="preserve">Abby </v>
      </c>
      <c r="P119" s="1887"/>
      <c r="Q119" s="1888"/>
      <c r="R119" s="1886" t="str">
        <f>'print 10 lane'!U119</f>
        <v xml:space="preserve">Merewyn </v>
      </c>
      <c r="S119" s="1887"/>
      <c r="T119" s="1888"/>
      <c r="U119" s="1886" t="str">
        <f>'print 10 lane'!X119</f>
        <v xml:space="preserve">Jessica </v>
      </c>
      <c r="V119" s="1887"/>
      <c r="W119" s="1888"/>
      <c r="X119" s="1855"/>
      <c r="Y119" s="1856"/>
      <c r="Z119" s="1857"/>
      <c r="AA119" s="1855"/>
      <c r="AB119" s="1856"/>
      <c r="AC119" s="1857"/>
      <c r="AD119" s="1855"/>
      <c r="AE119" s="1856"/>
      <c r="AF119" s="1857"/>
      <c r="AG119" s="1855"/>
      <c r="AH119" s="1856"/>
      <c r="AI119" s="1884"/>
      <c r="AJ119" s="11"/>
    </row>
    <row r="120" spans="2:36" ht="30" customHeight="1" thickBot="1" x14ac:dyDescent="0.25">
      <c r="B120" s="1903"/>
      <c r="C120" s="1882"/>
      <c r="D120" s="1883"/>
      <c r="E120" s="118" t="s">
        <v>219</v>
      </c>
      <c r="F120" s="1875">
        <f>'print 10 lane'!I120</f>
        <v>0</v>
      </c>
      <c r="G120" s="1875"/>
      <c r="H120" s="1876"/>
      <c r="I120" s="1875">
        <f>'print 10 lane'!L120</f>
        <v>0</v>
      </c>
      <c r="J120" s="1875"/>
      <c r="K120" s="1876"/>
      <c r="L120" s="1875">
        <f>'print 10 lane'!O120</f>
        <v>0</v>
      </c>
      <c r="M120" s="1875"/>
      <c r="N120" s="1876"/>
      <c r="O120" s="1875">
        <f>'print 10 lane'!R120</f>
        <v>0</v>
      </c>
      <c r="P120" s="1875"/>
      <c r="Q120" s="1876"/>
      <c r="R120" s="1875">
        <f>'print 10 lane'!U120</f>
        <v>0</v>
      </c>
      <c r="S120" s="1875"/>
      <c r="T120" s="1876"/>
      <c r="U120" s="1875">
        <f>'print 10 lane'!X120</f>
        <v>0</v>
      </c>
      <c r="V120" s="1875"/>
      <c r="W120" s="1876"/>
      <c r="X120" s="1858"/>
      <c r="Y120" s="1859"/>
      <c r="Z120" s="1885"/>
      <c r="AA120" s="1858"/>
      <c r="AB120" s="1859"/>
      <c r="AC120" s="1885"/>
      <c r="AD120" s="1858"/>
      <c r="AE120" s="1859"/>
      <c r="AF120" s="1885"/>
      <c r="AG120" s="1858"/>
      <c r="AH120" s="1859"/>
      <c r="AI120" s="1860"/>
      <c r="AJ120" s="11"/>
    </row>
    <row r="121" spans="2:36" ht="30" customHeight="1" x14ac:dyDescent="0.2">
      <c r="B121" s="1902">
        <v>40</v>
      </c>
      <c r="C121" s="1882" t="s">
        <v>6</v>
      </c>
      <c r="D121" s="1883" t="s">
        <v>17</v>
      </c>
      <c r="E121" s="1898" t="s">
        <v>100</v>
      </c>
      <c r="F121" s="714">
        <f>'print 10 lane'!I121</f>
        <v>9.4560185185185188E-4</v>
      </c>
      <c r="G121" s="715">
        <f>IF(F121=0,0,IF(G$5=0,0,IF(F121&lt;1,SUM((F121&gt;I121),(F121&gt;L121),(F121&gt;O121),(F121&gt;R121),(F121&gt;U121),(F121&gt;X121),(F121&gt;AA121),(F121&gt;AD121),(F121&gt;AG121),(F121&gt;BB121)))-$AJ121))</f>
        <v>6</v>
      </c>
      <c r="H121" s="715">
        <f>IF(F121=0,0,IF(G$5=0,0,IF(G121=0,0,((11-G121)))-$B$4))</f>
        <v>1</v>
      </c>
      <c r="I121" s="714">
        <f>'print 10 lane'!L121</f>
        <v>9.1469907407407396E-4</v>
      </c>
      <c r="J121" s="715">
        <f t="shared" ref="J121" si="360">IF(I121=0,0,IF(I$6=0,0,IF(I121&lt;1,SUM((I121&gt;L121),(I121&gt;O121),(I121&gt;R121),(I121&gt;U121),(I121&gt;X121),(I121&gt;AA121),(I121&gt;F121),(I121&gt;AD121),(I121&gt;AG121),(I121&gt;BB121)))-$AJ121))</f>
        <v>5</v>
      </c>
      <c r="K121" s="715">
        <f t="shared" ref="K121" si="361">IF(I121=0,0,IF(I$6=0,0,IF(J121=0,0,((11-J121)))-$B$4))</f>
        <v>2</v>
      </c>
      <c r="L121" s="714">
        <f>'print 10 lane'!O121</f>
        <v>8.6759259259259266E-4</v>
      </c>
      <c r="M121" s="715">
        <f t="shared" ref="M121" si="362">IF(L121=0,0,IF(L$6=0,0,IF(L121&lt;1,SUM((L121&gt;I121),(L121&gt;F121),(L121&gt;O121),(L121&gt;R121),(L121&gt;U121),(L121&gt;X121),(L121&gt;AA121),(L121&gt;AD121),(L121&gt;AG121),(L121&gt;BB121)))-$AJ121))</f>
        <v>3</v>
      </c>
      <c r="N121" s="715">
        <f t="shared" ref="N121" si="363">IF(L121=0,0,IF(L$6=0,0,IF(M121=0,0,((11-M121)))-$B$4))</f>
        <v>4</v>
      </c>
      <c r="O121" s="714">
        <f>'print 10 lane'!R121</f>
        <v>7.7766203703703689E-4</v>
      </c>
      <c r="P121" s="715">
        <f t="shared" ref="P121" si="364">IF(O121=0,0,IF(O$6=0,0,IF(O121&lt;1,SUM((O121&gt;I121),(O121&gt;L121),(O121&gt;F121),(O121&gt;R121),(O121&gt;U121),(O121&gt;X121),(O121&gt;AA121),(O121&gt;AD121),(O121&gt;AG121),(O121&gt;BB121)))-$AJ121))</f>
        <v>1</v>
      </c>
      <c r="Q121" s="715">
        <f t="shared" ref="Q121" si="365">IF(O121=0,0,IF(O$6=0,0,IF(P121=0,0,((11-P121)))-$B$4))</f>
        <v>6</v>
      </c>
      <c r="R121" s="714">
        <f>'print 10 lane'!U121</f>
        <v>8.564814814814815E-4</v>
      </c>
      <c r="S121" s="715">
        <f t="shared" ref="S121" si="366">IF(R121=0,0,IF(R$6=0,0,IF(R121&lt;1,SUM((R121&gt;I121),(R121&gt;L121),(R121&gt;O121),(R121&gt;F121),(R121&gt;U121),(R121&gt;X121),(R121&gt;AA121),(R121&gt;AD121),(R121&gt;AG121),(R121&gt;BB121)))-$AJ121))</f>
        <v>2</v>
      </c>
      <c r="T121" s="715">
        <f t="shared" ref="T121" si="367">IF(R121=0,0,IF(R$6=0,0,IF(S121=0,0,((11-S121)))-$B$4))</f>
        <v>5</v>
      </c>
      <c r="U121" s="714">
        <f>'print 10 lane'!X121</f>
        <v>9.1446759259259259E-4</v>
      </c>
      <c r="V121" s="715">
        <f t="shared" ref="V121" si="368">IF(U121=0,0,IF(U$6=0,0,IF(U121&lt;1,SUM((U121&gt;I121),(U121&gt;L121),(U121&gt;O121),(U121&gt;R121),(U121&gt;F121),(U121&gt;X121),(U121&gt;AA121),(U121&gt;AD121),(U121&gt;AG121),(U121&gt;BB121)))-$AJ121))</f>
        <v>4</v>
      </c>
      <c r="W121" s="715">
        <f t="shared" ref="W121" si="369">IF(U121=0,0,IF(U$6=0,0,IF(V121=0,0,((11-V121)))-$B$4))</f>
        <v>3</v>
      </c>
      <c r="X121" s="142"/>
      <c r="Y121" s="12"/>
      <c r="Z121" s="12"/>
      <c r="AA121" s="142"/>
      <c r="AB121" s="12"/>
      <c r="AC121" s="12"/>
      <c r="AD121" s="142"/>
      <c r="AE121" s="12"/>
      <c r="AF121" s="12"/>
      <c r="AG121" s="142"/>
      <c r="AH121" s="12"/>
      <c r="AI121" s="13"/>
      <c r="AJ121" s="11">
        <f>COUNTBLANK(F627:O627)</f>
        <v>4</v>
      </c>
    </row>
    <row r="122" spans="2:36" ht="30" customHeight="1" x14ac:dyDescent="0.2">
      <c r="B122" s="1878"/>
      <c r="C122" s="1882"/>
      <c r="D122" s="1883"/>
      <c r="E122" s="1898"/>
      <c r="F122" s="1886" t="str">
        <f>'print 10 lane'!I122</f>
        <v xml:space="preserve">Henri </v>
      </c>
      <c r="G122" s="1887"/>
      <c r="H122" s="1888"/>
      <c r="I122" s="1886" t="str">
        <f>'print 10 lane'!L122</f>
        <v xml:space="preserve">Cameron </v>
      </c>
      <c r="J122" s="1887"/>
      <c r="K122" s="1888"/>
      <c r="L122" s="1886" t="str">
        <f>'print 10 lane'!O122</f>
        <v xml:space="preserve">James </v>
      </c>
      <c r="M122" s="1887"/>
      <c r="N122" s="1888"/>
      <c r="O122" s="1886" t="str">
        <f>'print 10 lane'!R122</f>
        <v xml:space="preserve">Joshua </v>
      </c>
      <c r="P122" s="1887"/>
      <c r="Q122" s="1888"/>
      <c r="R122" s="1886" t="str">
        <f>'print 10 lane'!U122</f>
        <v xml:space="preserve">Luke </v>
      </c>
      <c r="S122" s="1887"/>
      <c r="T122" s="1888"/>
      <c r="U122" s="1886" t="str">
        <f>'print 10 lane'!X122</f>
        <v xml:space="preserve">Owen </v>
      </c>
      <c r="V122" s="1887"/>
      <c r="W122" s="1888"/>
      <c r="X122" s="1855"/>
      <c r="Y122" s="1856"/>
      <c r="Z122" s="1857"/>
      <c r="AA122" s="1855"/>
      <c r="AB122" s="1856"/>
      <c r="AC122" s="1857"/>
      <c r="AD122" s="1855"/>
      <c r="AE122" s="1856"/>
      <c r="AF122" s="1857"/>
      <c r="AG122" s="1855"/>
      <c r="AH122" s="1856"/>
      <c r="AI122" s="1884"/>
      <c r="AJ122" s="11"/>
    </row>
    <row r="123" spans="2:36" ht="30" customHeight="1" thickBot="1" x14ac:dyDescent="0.25">
      <c r="B123" s="1903"/>
      <c r="C123" s="1882"/>
      <c r="D123" s="1883"/>
      <c r="E123" s="118" t="s">
        <v>219</v>
      </c>
      <c r="F123" s="1875">
        <f>'print 10 lane'!I123</f>
        <v>0</v>
      </c>
      <c r="G123" s="1875"/>
      <c r="H123" s="1876"/>
      <c r="I123" s="1875">
        <f>'print 10 lane'!L123</f>
        <v>0</v>
      </c>
      <c r="J123" s="1875"/>
      <c r="K123" s="1876"/>
      <c r="L123" s="1875">
        <f>'print 10 lane'!O123</f>
        <v>0</v>
      </c>
      <c r="M123" s="1875"/>
      <c r="N123" s="1876"/>
      <c r="O123" s="1875">
        <f>'print 10 lane'!R123</f>
        <v>0</v>
      </c>
      <c r="P123" s="1875"/>
      <c r="Q123" s="1876"/>
      <c r="R123" s="1875">
        <f>'print 10 lane'!U123</f>
        <v>0</v>
      </c>
      <c r="S123" s="1875"/>
      <c r="T123" s="1876"/>
      <c r="U123" s="1875">
        <f>'print 10 lane'!X123</f>
        <v>0</v>
      </c>
      <c r="V123" s="1875"/>
      <c r="W123" s="1876"/>
      <c r="X123" s="1858"/>
      <c r="Y123" s="1859"/>
      <c r="Z123" s="1885"/>
      <c r="AA123" s="1858"/>
      <c r="AB123" s="1859"/>
      <c r="AC123" s="1885"/>
      <c r="AD123" s="1858"/>
      <c r="AE123" s="1859"/>
      <c r="AF123" s="1885"/>
      <c r="AG123" s="1858"/>
      <c r="AH123" s="1859"/>
      <c r="AI123" s="1860"/>
      <c r="AJ123" s="11"/>
    </row>
    <row r="124" spans="2:36" ht="30" customHeight="1" x14ac:dyDescent="0.2">
      <c r="B124" s="1902">
        <v>41</v>
      </c>
      <c r="C124" s="1882" t="s">
        <v>13</v>
      </c>
      <c r="D124" s="1883" t="s">
        <v>7</v>
      </c>
      <c r="E124" s="1898" t="s">
        <v>98</v>
      </c>
      <c r="F124" s="714">
        <f>'print 10 lane'!I124</f>
        <v>7.361111111111111E-4</v>
      </c>
      <c r="G124" s="715">
        <f>IF(F124=0,0,IF(G$5=0,0,IF(F124&lt;1,SUM((F124&gt;I124),(F124&gt;L124),(F124&gt;O124),(F124&gt;R124),(F124&gt;U124),(F124&gt;X124),(F124&gt;AA124),(F124&gt;AD124),(F124&gt;AG124),(F124&gt;BB124)))-$AJ124))</f>
        <v>5</v>
      </c>
      <c r="H124" s="715">
        <f>IF(F124=0,0,IF(G$5=0,0,IF(G124=0,0,((11-G124)))-$B$4))</f>
        <v>2</v>
      </c>
      <c r="I124" s="714">
        <f>'print 10 lane'!L124</f>
        <v>7.2777777777777782E-4</v>
      </c>
      <c r="J124" s="715">
        <f t="shared" ref="J124" si="370">IF(I124=0,0,IF(I$6=0,0,IF(I124&lt;1,SUM((I124&gt;L124),(I124&gt;O124),(I124&gt;R124),(I124&gt;U124),(I124&gt;X124),(I124&gt;AA124),(I124&gt;F124),(I124&gt;AD124),(I124&gt;AG124),(I124&gt;BB124)))-$AJ124))</f>
        <v>4</v>
      </c>
      <c r="K124" s="715">
        <f t="shared" ref="K124" si="371">IF(I124=0,0,IF(I$6=0,0,IF(J124=0,0,((11-J124)))-$B$4))</f>
        <v>3</v>
      </c>
      <c r="L124" s="714">
        <f>'print 10 lane'!O124</f>
        <v>6.7743055555555558E-4</v>
      </c>
      <c r="M124" s="715">
        <f t="shared" ref="M124" si="372">IF(L124=0,0,IF(L$6=0,0,IF(L124&lt;1,SUM((L124&gt;I124),(L124&gt;F124),(L124&gt;O124),(L124&gt;R124),(L124&gt;U124),(L124&gt;X124),(L124&gt;AA124),(L124&gt;AD124),(L124&gt;AG124),(L124&gt;BB124)))-$AJ124))</f>
        <v>1</v>
      </c>
      <c r="N124" s="715">
        <f t="shared" ref="N124" si="373">IF(L124=0,0,IF(L$6=0,0,IF(M124=0,0,((11-M124)))-$B$4))</f>
        <v>6</v>
      </c>
      <c r="O124" s="714">
        <f>'print 10 lane'!R124</f>
        <v>6.9988425925925936E-4</v>
      </c>
      <c r="P124" s="715">
        <f t="shared" ref="P124" si="374">IF(O124=0,0,IF(O$6=0,0,IF(O124&lt;1,SUM((O124&gt;I124),(O124&gt;L124),(O124&gt;F124),(O124&gt;R124),(O124&gt;U124),(O124&gt;X124),(O124&gt;AA124),(O124&gt;AD124),(O124&gt;AG124),(O124&gt;BB124)))-$AJ124))</f>
        <v>2</v>
      </c>
      <c r="Q124" s="715">
        <f t="shared" ref="Q124" si="375">IF(O124=0,0,IF(O$6=0,0,IF(P124=0,0,((11-P124)))-$B$4))</f>
        <v>5</v>
      </c>
      <c r="R124" s="714">
        <f>'print 10 lane'!U124</f>
        <v>7.4745370370370373E-4</v>
      </c>
      <c r="S124" s="715">
        <f t="shared" ref="S124" si="376">IF(R124=0,0,IF(R$6=0,0,IF(R124&lt;1,SUM((R124&gt;I124),(R124&gt;L124),(R124&gt;O124),(R124&gt;F124),(R124&gt;U124),(R124&gt;X124),(R124&gt;AA124),(R124&gt;AD124),(R124&gt;AG124),(R124&gt;BB124)))-$AJ124))</f>
        <v>6</v>
      </c>
      <c r="T124" s="715">
        <f t="shared" ref="T124" si="377">IF(R124=0,0,IF(R$6=0,0,IF(S124=0,0,((11-S124)))-$B$4))</f>
        <v>1</v>
      </c>
      <c r="U124" s="714">
        <f>'print 10 lane'!X124</f>
        <v>7.0578703703703699E-4</v>
      </c>
      <c r="V124" s="715">
        <f t="shared" ref="V124" si="378">IF(U124=0,0,IF(U$6=0,0,IF(U124&lt;1,SUM((U124&gt;I124),(U124&gt;L124),(U124&gt;O124),(U124&gt;R124),(U124&gt;F124),(U124&gt;X124),(U124&gt;AA124),(U124&gt;AD124),(U124&gt;AG124),(U124&gt;BB124)))-$AJ124))</f>
        <v>3</v>
      </c>
      <c r="W124" s="715">
        <f t="shared" ref="W124" si="379">IF(U124=0,0,IF(U$6=0,0,IF(V124=0,0,((11-V124)))-$B$4))</f>
        <v>4</v>
      </c>
      <c r="X124" s="142"/>
      <c r="Y124" s="12"/>
      <c r="Z124" s="12"/>
      <c r="AA124" s="142"/>
      <c r="AB124" s="12"/>
      <c r="AC124" s="12"/>
      <c r="AD124" s="142"/>
      <c r="AE124" s="12"/>
      <c r="AF124" s="12"/>
      <c r="AG124" s="142"/>
      <c r="AH124" s="12"/>
      <c r="AI124" s="13"/>
      <c r="AJ124" s="11">
        <f>COUNTBLANK(F628:O628)</f>
        <v>4</v>
      </c>
    </row>
    <row r="125" spans="2:36" ht="30" customHeight="1" x14ac:dyDescent="0.2">
      <c r="B125" s="1878"/>
      <c r="C125" s="1882"/>
      <c r="D125" s="1883"/>
      <c r="E125" s="1898"/>
      <c r="F125" s="1886" t="str">
        <f>'print 10 lane'!I125</f>
        <v xml:space="preserve">Hannah </v>
      </c>
      <c r="G125" s="1887"/>
      <c r="H125" s="1888"/>
      <c r="I125" s="1886" t="str">
        <f>'print 10 lane'!L125</f>
        <v xml:space="preserve">Freya </v>
      </c>
      <c r="J125" s="1887"/>
      <c r="K125" s="1888"/>
      <c r="L125" s="1886" t="str">
        <f>'print 10 lane'!O125</f>
        <v xml:space="preserve">Kenzie </v>
      </c>
      <c r="M125" s="1887"/>
      <c r="N125" s="1888"/>
      <c r="O125" s="1886" t="str">
        <f>'print 10 lane'!R125</f>
        <v xml:space="preserve">Rhiannon </v>
      </c>
      <c r="P125" s="1887"/>
      <c r="Q125" s="1888"/>
      <c r="R125" s="1886" t="str">
        <f>'print 10 lane'!U125</f>
        <v xml:space="preserve">Jessica </v>
      </c>
      <c r="S125" s="1887"/>
      <c r="T125" s="1888"/>
      <c r="U125" s="1886" t="str">
        <f>'print 10 lane'!X125</f>
        <v xml:space="preserve">Tia </v>
      </c>
      <c r="V125" s="1887"/>
      <c r="W125" s="1888"/>
      <c r="X125" s="1855"/>
      <c r="Y125" s="1856"/>
      <c r="Z125" s="1857"/>
      <c r="AA125" s="1855"/>
      <c r="AB125" s="1856"/>
      <c r="AC125" s="1857"/>
      <c r="AD125" s="1855"/>
      <c r="AE125" s="1856"/>
      <c r="AF125" s="1857"/>
      <c r="AG125" s="1855"/>
      <c r="AH125" s="1856"/>
      <c r="AI125" s="1884"/>
      <c r="AJ125" s="11"/>
    </row>
    <row r="126" spans="2:36" ht="30" customHeight="1" thickBot="1" x14ac:dyDescent="0.25">
      <c r="B126" s="1903"/>
      <c r="C126" s="1882"/>
      <c r="D126" s="1883"/>
      <c r="E126" s="118" t="s">
        <v>219</v>
      </c>
      <c r="F126" s="1875">
        <f>'print 10 lane'!I126</f>
        <v>0</v>
      </c>
      <c r="G126" s="1875"/>
      <c r="H126" s="1876"/>
      <c r="I126" s="1875">
        <f>'print 10 lane'!L126</f>
        <v>0</v>
      </c>
      <c r="J126" s="1875"/>
      <c r="K126" s="1876"/>
      <c r="L126" s="1875">
        <f>'print 10 lane'!O126</f>
        <v>0</v>
      </c>
      <c r="M126" s="1875"/>
      <c r="N126" s="1876"/>
      <c r="O126" s="1875">
        <f>'print 10 lane'!R126</f>
        <v>0</v>
      </c>
      <c r="P126" s="1875"/>
      <c r="Q126" s="1876"/>
      <c r="R126" s="1875">
        <f>'print 10 lane'!U126</f>
        <v>0</v>
      </c>
      <c r="S126" s="1875"/>
      <c r="T126" s="1876"/>
      <c r="U126" s="1875">
        <f>'print 10 lane'!X126</f>
        <v>0</v>
      </c>
      <c r="V126" s="1875"/>
      <c r="W126" s="1876"/>
      <c r="X126" s="1858"/>
      <c r="Y126" s="1859"/>
      <c r="Z126" s="1885"/>
      <c r="AA126" s="1858"/>
      <c r="AB126" s="1859"/>
      <c r="AC126" s="1885"/>
      <c r="AD126" s="1858"/>
      <c r="AE126" s="1859"/>
      <c r="AF126" s="1885"/>
      <c r="AG126" s="1858"/>
      <c r="AH126" s="1859"/>
      <c r="AI126" s="1860"/>
      <c r="AJ126" s="11"/>
    </row>
    <row r="127" spans="2:36" ht="30" customHeight="1" x14ac:dyDescent="0.2">
      <c r="B127" s="1902">
        <v>42</v>
      </c>
      <c r="C127" s="1882" t="s">
        <v>15</v>
      </c>
      <c r="D127" s="1883" t="s">
        <v>7</v>
      </c>
      <c r="E127" s="1898" t="s">
        <v>98</v>
      </c>
      <c r="F127" s="714">
        <f>'print 10 lane'!I127</f>
        <v>7.1018518518518512E-4</v>
      </c>
      <c r="G127" s="715">
        <f>IF(F127=0,0,IF(G$5=0,0,IF(F127&lt;1,SUM((F127&gt;I127),(F127&gt;L127),(F127&gt;O127),(F127&gt;R127),(F127&gt;U127),(F127&gt;X127),(F127&gt;AA127),(F127&gt;AD127),(F127&gt;AG127),(F127&gt;BB127)))-$AJ127))</f>
        <v>6</v>
      </c>
      <c r="H127" s="715">
        <f>IF(F127=0,0,IF(G$5=0,0,IF(G127=0,0,((11-G127)))-$B$4))</f>
        <v>1</v>
      </c>
      <c r="I127" s="714">
        <f>'print 10 lane'!L127</f>
        <v>6.2986111111111109E-4</v>
      </c>
      <c r="J127" s="715">
        <f t="shared" ref="J127" si="380">IF(I127=0,0,IF(I$6=0,0,IF(I127&lt;1,SUM((I127&gt;L127),(I127&gt;O127),(I127&gt;R127),(I127&gt;U127),(I127&gt;X127),(I127&gt;AA127),(I127&gt;F127),(I127&gt;AD127),(I127&gt;AG127),(I127&gt;BB127)))-$AJ127))</f>
        <v>4</v>
      </c>
      <c r="K127" s="715">
        <f t="shared" ref="K127" si="381">IF(I127=0,0,IF(I$6=0,0,IF(J127=0,0,((11-J127)))-$B$4))</f>
        <v>3</v>
      </c>
      <c r="L127" s="714">
        <f>'print 10 lane'!O127</f>
        <v>6.0960648148148148E-4</v>
      </c>
      <c r="M127" s="715">
        <f t="shared" ref="M127" si="382">IF(L127=0,0,IF(L$6=0,0,IF(L127&lt;1,SUM((L127&gt;I127),(L127&gt;F127),(L127&gt;O127),(L127&gt;R127),(L127&gt;U127),(L127&gt;X127),(L127&gt;AA127),(L127&gt;AD127),(L127&gt;AG127),(L127&gt;BB127)))-$AJ127))</f>
        <v>1</v>
      </c>
      <c r="N127" s="715">
        <f t="shared" ref="N127" si="383">IF(L127=0,0,IF(L$6=0,0,IF(M127=0,0,((11-M127)))-$B$4))</f>
        <v>6</v>
      </c>
      <c r="O127" s="714">
        <f>'print 10 lane'!R127</f>
        <v>6.2870370370370369E-4</v>
      </c>
      <c r="P127" s="715">
        <f t="shared" ref="P127" si="384">IF(O127=0,0,IF(O$6=0,0,IF(O127&lt;1,SUM((O127&gt;I127),(O127&gt;L127),(O127&gt;F127),(O127&gt;R127),(O127&gt;U127),(O127&gt;X127),(O127&gt;AA127),(O127&gt;AD127),(O127&gt;AG127),(O127&gt;BB127)))-$AJ127))</f>
        <v>3</v>
      </c>
      <c r="Q127" s="715">
        <f t="shared" ref="Q127" si="385">IF(O127=0,0,IF(O$6=0,0,IF(P127=0,0,((11-P127)))-$B$4))</f>
        <v>4</v>
      </c>
      <c r="R127" s="714">
        <f>'print 10 lane'!U127</f>
        <v>6.7592592592592585E-4</v>
      </c>
      <c r="S127" s="715">
        <f t="shared" ref="S127" si="386">IF(R127=0,0,IF(R$6=0,0,IF(R127&lt;1,SUM((R127&gt;I127),(R127&gt;L127),(R127&gt;O127),(R127&gt;F127),(R127&gt;U127),(R127&gt;X127),(R127&gt;AA127),(R127&gt;AD127),(R127&gt;AG127),(R127&gt;BB127)))-$AJ127))</f>
        <v>5</v>
      </c>
      <c r="T127" s="715">
        <f t="shared" ref="T127" si="387">IF(R127=0,0,IF(R$6=0,0,IF(S127=0,0,((11-S127)))-$B$4))</f>
        <v>2</v>
      </c>
      <c r="U127" s="714">
        <f>'print 10 lane'!X127</f>
        <v>6.2650462962962963E-4</v>
      </c>
      <c r="V127" s="715">
        <f t="shared" ref="V127" si="388">IF(U127=0,0,IF(U$6=0,0,IF(U127&lt;1,SUM((U127&gt;I127),(U127&gt;L127),(U127&gt;O127),(U127&gt;R127),(U127&gt;F127),(U127&gt;X127),(U127&gt;AA127),(U127&gt;AD127),(U127&gt;AG127),(U127&gt;BB127)))-$AJ127))</f>
        <v>2</v>
      </c>
      <c r="W127" s="715">
        <f t="shared" ref="W127" si="389">IF(U127=0,0,IF(U$6=0,0,IF(V127=0,0,((11-V127)))-$B$4))</f>
        <v>5</v>
      </c>
      <c r="X127" s="142"/>
      <c r="Y127" s="12"/>
      <c r="Z127" s="12"/>
      <c r="AA127" s="142"/>
      <c r="AB127" s="12"/>
      <c r="AC127" s="12"/>
      <c r="AD127" s="142"/>
      <c r="AE127" s="12"/>
      <c r="AF127" s="12"/>
      <c r="AG127" s="142"/>
      <c r="AH127" s="12"/>
      <c r="AI127" s="13"/>
      <c r="AJ127" s="11">
        <f>COUNTBLANK(F629:O629)</f>
        <v>4</v>
      </c>
    </row>
    <row r="128" spans="2:36" ht="30" customHeight="1" x14ac:dyDescent="0.2">
      <c r="B128" s="1878"/>
      <c r="C128" s="1882"/>
      <c r="D128" s="1883"/>
      <c r="E128" s="1898"/>
      <c r="F128" s="1886" t="str">
        <f>'print 10 lane'!I128</f>
        <v xml:space="preserve">Bradley  </v>
      </c>
      <c r="G128" s="1887"/>
      <c r="H128" s="1888"/>
      <c r="I128" s="1886" t="str">
        <f>'print 10 lane'!L128</f>
        <v xml:space="preserve">Liam </v>
      </c>
      <c r="J128" s="1887"/>
      <c r="K128" s="1888"/>
      <c r="L128" s="1886" t="str">
        <f>'print 10 lane'!O128</f>
        <v xml:space="preserve">Myles </v>
      </c>
      <c r="M128" s="1887"/>
      <c r="N128" s="1888"/>
      <c r="O128" s="1886" t="str">
        <f>'print 10 lane'!R128</f>
        <v xml:space="preserve">Max </v>
      </c>
      <c r="P128" s="1887"/>
      <c r="Q128" s="1888"/>
      <c r="R128" s="1886" t="str">
        <f>'print 10 lane'!U128</f>
        <v xml:space="preserve">Kris </v>
      </c>
      <c r="S128" s="1887"/>
      <c r="T128" s="1888"/>
      <c r="U128" s="1886" t="str">
        <f>'print 10 lane'!X128</f>
        <v xml:space="preserve">Joshua </v>
      </c>
      <c r="V128" s="1887"/>
      <c r="W128" s="1888"/>
      <c r="X128" s="1855"/>
      <c r="Y128" s="1856"/>
      <c r="Z128" s="1857"/>
      <c r="AA128" s="1855"/>
      <c r="AB128" s="1856"/>
      <c r="AC128" s="1857"/>
      <c r="AD128" s="1855"/>
      <c r="AE128" s="1856"/>
      <c r="AF128" s="1857"/>
      <c r="AG128" s="1855"/>
      <c r="AH128" s="1856"/>
      <c r="AI128" s="1884"/>
      <c r="AJ128" s="11"/>
    </row>
    <row r="129" spans="2:36" ht="30" customHeight="1" thickBot="1" x14ac:dyDescent="0.25">
      <c r="B129" s="1903"/>
      <c r="C129" s="1882"/>
      <c r="D129" s="1883"/>
      <c r="E129" s="118" t="s">
        <v>219</v>
      </c>
      <c r="F129" s="1875">
        <f>'print 10 lane'!I129</f>
        <v>0</v>
      </c>
      <c r="G129" s="1875"/>
      <c r="H129" s="1876"/>
      <c r="I129" s="1875">
        <f>'print 10 lane'!L129</f>
        <v>0</v>
      </c>
      <c r="J129" s="1875"/>
      <c r="K129" s="1876"/>
      <c r="L129" s="1875">
        <f>'print 10 lane'!O129</f>
        <v>0</v>
      </c>
      <c r="M129" s="1875"/>
      <c r="N129" s="1876"/>
      <c r="O129" s="1875">
        <f>'print 10 lane'!R129</f>
        <v>0</v>
      </c>
      <c r="P129" s="1875"/>
      <c r="Q129" s="1876"/>
      <c r="R129" s="1875">
        <f>'print 10 lane'!U129</f>
        <v>0</v>
      </c>
      <c r="S129" s="1875"/>
      <c r="T129" s="1876"/>
      <c r="U129" s="1875">
        <f>'print 10 lane'!X129</f>
        <v>0</v>
      </c>
      <c r="V129" s="1875"/>
      <c r="W129" s="1876"/>
      <c r="X129" s="146"/>
      <c r="Y129" s="147"/>
      <c r="Z129" s="148"/>
      <c r="AA129" s="146"/>
      <c r="AB129" s="147"/>
      <c r="AC129" s="148"/>
      <c r="AD129" s="146"/>
      <c r="AE129" s="147"/>
      <c r="AF129" s="148"/>
      <c r="AG129" s="146"/>
      <c r="AH129" s="147"/>
      <c r="AI129" s="149"/>
      <c r="AJ129" s="11"/>
    </row>
    <row r="130" spans="2:36" ht="30" customHeight="1" x14ac:dyDescent="0.2">
      <c r="B130" s="1902">
        <v>43</v>
      </c>
      <c r="C130" s="1882" t="s">
        <v>5</v>
      </c>
      <c r="D130" s="1899" t="s">
        <v>87</v>
      </c>
      <c r="E130" s="117" t="s">
        <v>97</v>
      </c>
      <c r="F130" s="714">
        <f>'print 10 lane'!I130</f>
        <v>1.8317129629629629E-3</v>
      </c>
      <c r="G130" s="715">
        <f>IF(F130=0,0,IF(G$5=0,0,IF(F130&lt;1,SUM((F130&gt;I130),(F130&gt;L130),(F130&gt;O130),(F130&gt;R130),(F130&gt;U130),(F130&gt;X130),(F130&gt;AA130),(F130&gt;AD130),(F130&gt;AG130),(F130&gt;BB130)))-$AJ130))</f>
        <v>3</v>
      </c>
      <c r="H130" s="715">
        <f>IF(F130=0,0,IF(G$5=0,0,IF(G130=0,0,((11-G130)))-$B$4))</f>
        <v>4</v>
      </c>
      <c r="I130" s="714">
        <f>'print 10 lane'!L130</f>
        <v>0</v>
      </c>
      <c r="J130" s="715">
        <f t="shared" ref="J130" si="390">IF(I130=0,0,IF(I$6=0,0,IF(I130&lt;1,SUM((I130&gt;L130),(I130&gt;O130),(I130&gt;R130),(I130&gt;U130),(I130&gt;X130),(I130&gt;AA130),(I130&gt;F130),(I130&gt;AD130),(I130&gt;AG130),(I130&gt;BB130)))-$AJ130))</f>
        <v>0</v>
      </c>
      <c r="K130" s="715">
        <f t="shared" ref="K130" si="391">IF(I130=0,0,IF(I$6=0,0,IF(J130=0,0,((11-J130)))-$B$4))</f>
        <v>0</v>
      </c>
      <c r="L130" s="714">
        <f>'print 10 lane'!O130</f>
        <v>1.6792824074074073E-3</v>
      </c>
      <c r="M130" s="715">
        <f t="shared" ref="M130" si="392">IF(L130=0,0,IF(L$6=0,0,IF(L130&lt;1,SUM((L130&gt;I130),(L130&gt;F130),(L130&gt;O130),(L130&gt;R130),(L130&gt;U130),(L130&gt;X130),(L130&gt;AA130),(L130&gt;AD130),(L130&gt;AG130),(L130&gt;BB130)))-$AJ130))</f>
        <v>1</v>
      </c>
      <c r="N130" s="715">
        <f t="shared" ref="N130" si="393">IF(L130=0,0,IF(L$6=0,0,IF(M130=0,0,((11-M130)))-$B$4))</f>
        <v>6</v>
      </c>
      <c r="O130" s="714">
        <f>'print 10 lane'!R130</f>
        <v>1.7028935185185185E-3</v>
      </c>
      <c r="P130" s="715">
        <f t="shared" ref="P130" si="394">IF(O130=0,0,IF(O$6=0,0,IF(O130&lt;1,SUM((O130&gt;I130),(O130&gt;L130),(O130&gt;F130),(O130&gt;R130),(O130&gt;U130),(O130&gt;X130),(O130&gt;AA130),(O130&gt;AD130),(O130&gt;AG130),(O130&gt;BB130)))-$AJ130))</f>
        <v>2</v>
      </c>
      <c r="Q130" s="715">
        <f t="shared" ref="Q130" si="395">IF(O130=0,0,IF(O$6=0,0,IF(P130=0,0,((11-P130)))-$B$4))</f>
        <v>5</v>
      </c>
      <c r="R130" s="714">
        <f>'print 10 lane'!U130</f>
        <v>1.8918981481481484E-3</v>
      </c>
      <c r="S130" s="715">
        <f t="shared" ref="S130" si="396">IF(R130=0,0,IF(R$6=0,0,IF(R130&lt;1,SUM((R130&gt;I130),(R130&gt;L130),(R130&gt;O130),(R130&gt;F130),(R130&gt;U130),(R130&gt;X130),(R130&gt;AA130),(R130&gt;AD130),(R130&gt;AG130),(R130&gt;BB130)))-$AJ130))</f>
        <v>4</v>
      </c>
      <c r="T130" s="715">
        <f t="shared" ref="T130" si="397">IF(R130=0,0,IF(R$6=0,0,IF(S130=0,0,((11-S130)))-$B$4))</f>
        <v>3</v>
      </c>
      <c r="U130" s="714">
        <f>'print 10 lane'!X130</f>
        <v>2.0111111111111111E-3</v>
      </c>
      <c r="V130" s="715">
        <f t="shared" ref="V130" si="398">IF(U130=0,0,IF(U$6=0,0,IF(U130&lt;1,SUM((U130&gt;I130),(U130&gt;L130),(U130&gt;O130),(U130&gt;R130),(U130&gt;F130),(U130&gt;X130),(U130&gt;AA130),(U130&gt;AD130),(U130&gt;AG130),(U130&gt;BB130)))-$AJ130))</f>
        <v>5</v>
      </c>
      <c r="W130" s="715">
        <f t="shared" ref="W130" si="399">IF(U130=0,0,IF(U$6=0,0,IF(V130=0,0,((11-V130)))-$B$4))</f>
        <v>2</v>
      </c>
      <c r="X130" s="142"/>
      <c r="Y130" s="12"/>
      <c r="Z130" s="12"/>
      <c r="AA130" s="142"/>
      <c r="AB130" s="12"/>
      <c r="AC130" s="12"/>
      <c r="AD130" s="142"/>
      <c r="AE130" s="12"/>
      <c r="AF130" s="12"/>
      <c r="AG130" s="142"/>
      <c r="AH130" s="12"/>
      <c r="AI130" s="13"/>
      <c r="AJ130" s="11">
        <f>COUNTBLANK(F630:O630)</f>
        <v>5</v>
      </c>
    </row>
    <row r="131" spans="2:36" ht="30" customHeight="1" thickBot="1" x14ac:dyDescent="0.25">
      <c r="B131" s="1879"/>
      <c r="C131" s="1882"/>
      <c r="D131" s="1883"/>
      <c r="E131" s="118" t="s">
        <v>219</v>
      </c>
      <c r="F131" s="1875">
        <f>'print 10 lane'!I131</f>
        <v>0</v>
      </c>
      <c r="G131" s="1875"/>
      <c r="H131" s="1876"/>
      <c r="I131" s="1875" t="str">
        <f>'print 10 lane'!L131</f>
        <v>6.4 (turn not perf. Immediately)</v>
      </c>
      <c r="J131" s="1875"/>
      <c r="K131" s="1876"/>
      <c r="L131" s="1875">
        <f>'print 10 lane'!O131</f>
        <v>0</v>
      </c>
      <c r="M131" s="1875"/>
      <c r="N131" s="1876"/>
      <c r="O131" s="1875">
        <f>'print 10 lane'!R131</f>
        <v>0</v>
      </c>
      <c r="P131" s="1875"/>
      <c r="Q131" s="1876"/>
      <c r="R131" s="1875">
        <f>'print 10 lane'!U131</f>
        <v>0</v>
      </c>
      <c r="S131" s="1875"/>
      <c r="T131" s="1876"/>
      <c r="U131" s="1875">
        <f>'print 10 lane'!X131</f>
        <v>0</v>
      </c>
      <c r="V131" s="1875"/>
      <c r="W131" s="1876"/>
      <c r="X131" s="1855"/>
      <c r="Y131" s="1856"/>
      <c r="Z131" s="1857"/>
      <c r="AA131" s="1855"/>
      <c r="AB131" s="1856"/>
      <c r="AC131" s="1857"/>
      <c r="AD131" s="1855"/>
      <c r="AE131" s="1856"/>
      <c r="AF131" s="1857"/>
      <c r="AG131" s="1855"/>
      <c r="AH131" s="1856"/>
      <c r="AI131" s="1884"/>
      <c r="AJ131" s="11"/>
    </row>
    <row r="132" spans="2:36" ht="30" customHeight="1" x14ac:dyDescent="0.2">
      <c r="B132" s="1877">
        <v>44</v>
      </c>
      <c r="C132" s="1882" t="s">
        <v>6</v>
      </c>
      <c r="D132" s="1899" t="s">
        <v>87</v>
      </c>
      <c r="E132" s="117" t="s">
        <v>97</v>
      </c>
      <c r="F132" s="714">
        <f>'print 10 lane'!I132</f>
        <v>1.9337962962962961E-3</v>
      </c>
      <c r="G132" s="715">
        <f>IF(F132=0,0,IF(G$5=0,0,IF(F132&lt;1,SUM((F132&gt;I132),(F132&gt;L132),(F132&gt;O132),(F132&gt;R132),(F132&gt;U132),(F132&gt;X132),(F132&gt;AA132),(F132&gt;AD132),(F132&gt;AG132),(F132&gt;BB132)))-$AJ132))</f>
        <v>3</v>
      </c>
      <c r="H132" s="715">
        <f>IF(F132=0,0,IF(G$5=0,0,IF(G132=0,0,((11-G132)))-$B$4))</f>
        <v>4</v>
      </c>
      <c r="I132" s="714">
        <f>'print 10 lane'!L132</f>
        <v>1.8217592592592591E-3</v>
      </c>
      <c r="J132" s="715">
        <f t="shared" ref="J132" si="400">IF(I132=0,0,IF(I$6=0,0,IF(I132&lt;1,SUM((I132&gt;L132),(I132&gt;O132),(I132&gt;R132),(I132&gt;U132),(I132&gt;X132),(I132&gt;AA132),(I132&gt;F132),(I132&gt;AD132),(I132&gt;AG132),(I132&gt;BB132)))-$AJ132))</f>
        <v>1</v>
      </c>
      <c r="K132" s="715">
        <f t="shared" ref="K132" si="401">IF(I132=0,0,IF(I$6=0,0,IF(J132=0,0,((11-J132)))-$B$4))</f>
        <v>6</v>
      </c>
      <c r="L132" s="714">
        <f>'print 10 lane'!O132</f>
        <v>1.9721064814814814E-3</v>
      </c>
      <c r="M132" s="715">
        <f t="shared" ref="M132" si="402">IF(L132=0,0,IF(L$6=0,0,IF(L132&lt;1,SUM((L132&gt;I132),(L132&gt;F132),(L132&gt;O132),(L132&gt;R132),(L132&gt;U132),(L132&gt;X132),(L132&gt;AA132),(L132&gt;AD132),(L132&gt;AG132),(L132&gt;BB132)))-$AJ132))</f>
        <v>5</v>
      </c>
      <c r="N132" s="715">
        <f t="shared" ref="N132" si="403">IF(L132=0,0,IF(L$6=0,0,IF(M132=0,0,((11-M132)))-$B$4))</f>
        <v>2</v>
      </c>
      <c r="O132" s="714">
        <f>'print 10 lane'!R132</f>
        <v>1.9070601851851852E-3</v>
      </c>
      <c r="P132" s="715">
        <f t="shared" ref="P132" si="404">IF(O132=0,0,IF(O$6=0,0,IF(O132&lt;1,SUM((O132&gt;I132),(O132&gt;L132),(O132&gt;F132),(O132&gt;R132),(O132&gt;U132),(O132&gt;X132),(O132&gt;AA132),(O132&gt;AD132),(O132&gt;AG132),(O132&gt;BB132)))-$AJ132))</f>
        <v>2</v>
      </c>
      <c r="Q132" s="715">
        <f t="shared" ref="Q132" si="405">IF(O132=0,0,IF(O$6=0,0,IF(P132=0,0,((11-P132)))-$B$4))</f>
        <v>5</v>
      </c>
      <c r="R132" s="714">
        <f>'print 10 lane'!U132</f>
        <v>0</v>
      </c>
      <c r="S132" s="715">
        <f t="shared" ref="S132" si="406">IF(R132=0,0,IF(R$6=0,0,IF(R132&lt;1,SUM((R132&gt;I132),(R132&gt;L132),(R132&gt;O132),(R132&gt;F132),(R132&gt;U132),(R132&gt;X132),(R132&gt;AA132),(R132&gt;AD132),(R132&gt;AG132),(R132&gt;BB132)))-$AJ132))</f>
        <v>0</v>
      </c>
      <c r="T132" s="715">
        <f t="shared" ref="T132" si="407">IF(R132=0,0,IF(R$6=0,0,IF(S132=0,0,((11-S132)))-$B$4))</f>
        <v>0</v>
      </c>
      <c r="U132" s="714">
        <f>'print 10 lane'!X132</f>
        <v>1.9370370370370372E-3</v>
      </c>
      <c r="V132" s="715">
        <f t="shared" ref="V132" si="408">IF(U132=0,0,IF(U$6=0,0,IF(U132&lt;1,SUM((U132&gt;I132),(U132&gt;L132),(U132&gt;O132),(U132&gt;R132),(U132&gt;F132),(U132&gt;X132),(U132&gt;AA132),(U132&gt;AD132),(U132&gt;AG132),(U132&gt;BB132)))-$AJ132))</f>
        <v>4</v>
      </c>
      <c r="W132" s="715">
        <f t="shared" ref="W132" si="409">IF(U132=0,0,IF(U$6=0,0,IF(V132=0,0,((11-V132)))-$B$4))</f>
        <v>3</v>
      </c>
      <c r="X132" s="144"/>
      <c r="Y132" s="4"/>
      <c r="Z132" s="4"/>
      <c r="AA132" s="144"/>
      <c r="AB132" s="4"/>
      <c r="AC132" s="4"/>
      <c r="AD132" s="144"/>
      <c r="AE132" s="4"/>
      <c r="AF132" s="4"/>
      <c r="AG132" s="144"/>
      <c r="AH132" s="4"/>
      <c r="AI132" s="14"/>
      <c r="AJ132" s="11">
        <f>COUNTBLANK(F631:O631)</f>
        <v>5</v>
      </c>
    </row>
    <row r="133" spans="2:36" ht="30" customHeight="1" thickBot="1" x14ac:dyDescent="0.25">
      <c r="B133" s="1879"/>
      <c r="C133" s="1882"/>
      <c r="D133" s="1883"/>
      <c r="E133" s="118" t="s">
        <v>219</v>
      </c>
      <c r="F133" s="1875">
        <f>'print 10 lane'!I133</f>
        <v>0</v>
      </c>
      <c r="G133" s="1875"/>
      <c r="H133" s="1876"/>
      <c r="I133" s="1875">
        <f>'print 10 lane'!L133</f>
        <v>0</v>
      </c>
      <c r="J133" s="1875"/>
      <c r="K133" s="1876"/>
      <c r="L133" s="1875">
        <f>'print 10 lane'!O133</f>
        <v>0</v>
      </c>
      <c r="M133" s="1875"/>
      <c r="N133" s="1876"/>
      <c r="O133" s="1875">
        <f>'print 10 lane'!R133</f>
        <v>0</v>
      </c>
      <c r="P133" s="1875"/>
      <c r="Q133" s="1876"/>
      <c r="R133" s="1875" t="str">
        <f>'print 10 lane'!U133</f>
        <v>8.5 (alternating legs)</v>
      </c>
      <c r="S133" s="1875"/>
      <c r="T133" s="1876"/>
      <c r="U133" s="1875">
        <f>'print 10 lane'!X133</f>
        <v>0</v>
      </c>
      <c r="V133" s="1875"/>
      <c r="W133" s="1876"/>
      <c r="X133" s="1855"/>
      <c r="Y133" s="1856"/>
      <c r="Z133" s="1857"/>
      <c r="AA133" s="1855"/>
      <c r="AB133" s="1856"/>
      <c r="AC133" s="1857"/>
      <c r="AD133" s="1855"/>
      <c r="AE133" s="1856"/>
      <c r="AF133" s="1857"/>
      <c r="AG133" s="1855"/>
      <c r="AH133" s="1856"/>
      <c r="AI133" s="1884"/>
      <c r="AJ133" s="11"/>
    </row>
    <row r="134" spans="2:36" ht="30" customHeight="1" x14ac:dyDescent="0.2">
      <c r="B134" s="1877">
        <v>45</v>
      </c>
      <c r="C134" s="1882" t="s">
        <v>5</v>
      </c>
      <c r="D134" s="1883" t="s">
        <v>16</v>
      </c>
      <c r="E134" s="117" t="s">
        <v>96</v>
      </c>
      <c r="F134" s="714">
        <f>'print 10 lane'!I134</f>
        <v>1.435763888888889E-3</v>
      </c>
      <c r="G134" s="715">
        <f>IF(F134=0,0,IF(G$5=0,0,IF(F134&lt;1,SUM((F134&gt;I134),(F134&gt;L134),(F134&gt;O134),(F134&gt;R134),(F134&gt;U134),(F134&gt;X134),(F134&gt;AA134),(F134&gt;AD134),(F134&gt;AG134),(F134&gt;BB134)))-$AJ134))</f>
        <v>5</v>
      </c>
      <c r="H134" s="715">
        <f>IF(F134=0,0,IF(G$5=0,0,IF(G134=0,0,((11-G134)))-$B$4))</f>
        <v>2</v>
      </c>
      <c r="I134" s="714">
        <f>'print 10 lane'!L134</f>
        <v>1.4378472222222223E-3</v>
      </c>
      <c r="J134" s="715">
        <f t="shared" ref="J134" si="410">IF(I134=0,0,IF(I$6=0,0,IF(I134&lt;1,SUM((I134&gt;L134),(I134&gt;O134),(I134&gt;R134),(I134&gt;U134),(I134&gt;X134),(I134&gt;AA134),(I134&gt;F134),(I134&gt;AD134),(I134&gt;AG134),(I134&gt;BB134)))-$AJ134))</f>
        <v>6</v>
      </c>
      <c r="K134" s="715">
        <f t="shared" ref="K134" si="411">IF(I134=0,0,IF(I$6=0,0,IF(J134=0,0,((11-J134)))-$B$4))</f>
        <v>1</v>
      </c>
      <c r="L134" s="714">
        <f>'print 10 lane'!O134</f>
        <v>1.410300925925926E-3</v>
      </c>
      <c r="M134" s="715">
        <f t="shared" ref="M134" si="412">IF(L134=0,0,IF(L$6=0,0,IF(L134&lt;1,SUM((L134&gt;I134),(L134&gt;F134),(L134&gt;O134),(L134&gt;R134),(L134&gt;U134),(L134&gt;X134),(L134&gt;AA134),(L134&gt;AD134),(L134&gt;AG134),(L134&gt;BB134)))-$AJ134))</f>
        <v>4</v>
      </c>
      <c r="N134" s="715">
        <f t="shared" ref="N134" si="413">IF(L134=0,0,IF(L$6=0,0,IF(M134=0,0,((11-M134)))-$B$4))</f>
        <v>3</v>
      </c>
      <c r="O134" s="714">
        <f>'print 10 lane'!R134</f>
        <v>1.3635416666666665E-3</v>
      </c>
      <c r="P134" s="715">
        <f t="shared" ref="P134" si="414">IF(O134=0,0,IF(O$6=0,0,IF(O134&lt;1,SUM((O134&gt;I134),(O134&gt;L134),(O134&gt;F134),(O134&gt;R134),(O134&gt;U134),(O134&gt;X134),(O134&gt;AA134),(O134&gt;AD134),(O134&gt;AG134),(O134&gt;BB134)))-$AJ134))</f>
        <v>1</v>
      </c>
      <c r="Q134" s="715">
        <f t="shared" ref="Q134" si="415">IF(O134=0,0,IF(O$6=0,0,IF(P134=0,0,((11-P134)))-$B$4))</f>
        <v>6</v>
      </c>
      <c r="R134" s="714">
        <f>'print 10 lane'!U134</f>
        <v>1.3932870370370373E-3</v>
      </c>
      <c r="S134" s="715">
        <f t="shared" ref="S134" si="416">IF(R134=0,0,IF(R$6=0,0,IF(R134&lt;1,SUM((R134&gt;I134),(R134&gt;L134),(R134&gt;O134),(R134&gt;F134),(R134&gt;U134),(R134&gt;X134),(R134&gt;AA134),(R134&gt;AD134),(R134&gt;AG134),(R134&gt;BB134)))-$AJ134))</f>
        <v>3</v>
      </c>
      <c r="T134" s="715">
        <f t="shared" ref="T134" si="417">IF(R134=0,0,IF(R$6=0,0,IF(S134=0,0,((11-S134)))-$B$4))</f>
        <v>4</v>
      </c>
      <c r="U134" s="714">
        <f>'print 10 lane'!X134</f>
        <v>1.3929398148148147E-3</v>
      </c>
      <c r="V134" s="715">
        <f t="shared" ref="V134" si="418">IF(U134=0,0,IF(U$6=0,0,IF(U134&lt;1,SUM((U134&gt;I134),(U134&gt;L134),(U134&gt;O134),(U134&gt;R134),(U134&gt;F134),(U134&gt;X134),(U134&gt;AA134),(U134&gt;AD134),(U134&gt;AG134),(U134&gt;BB134)))-$AJ134))</f>
        <v>2</v>
      </c>
      <c r="W134" s="715">
        <f t="shared" ref="W134" si="419">IF(U134=0,0,IF(U$6=0,0,IF(V134=0,0,((11-V134)))-$B$4))</f>
        <v>5</v>
      </c>
      <c r="X134" s="144"/>
      <c r="Y134" s="4"/>
      <c r="Z134" s="4"/>
      <c r="AA134" s="144"/>
      <c r="AB134" s="4"/>
      <c r="AC134" s="4"/>
      <c r="AD134" s="144"/>
      <c r="AE134" s="4"/>
      <c r="AF134" s="4"/>
      <c r="AG134" s="144"/>
      <c r="AH134" s="4"/>
      <c r="AI134" s="14"/>
      <c r="AJ134" s="11">
        <f>COUNTBLANK(F632:O632)</f>
        <v>4</v>
      </c>
    </row>
    <row r="135" spans="2:36" ht="30" customHeight="1" thickBot="1" x14ac:dyDescent="0.25">
      <c r="B135" s="1879"/>
      <c r="C135" s="1882"/>
      <c r="D135" s="1883"/>
      <c r="E135" s="118" t="s">
        <v>219</v>
      </c>
      <c r="F135" s="1875">
        <f>'print 10 lane'!I135</f>
        <v>0</v>
      </c>
      <c r="G135" s="1875"/>
      <c r="H135" s="1876"/>
      <c r="I135" s="1875">
        <f>'print 10 lane'!L135</f>
        <v>0</v>
      </c>
      <c r="J135" s="1875"/>
      <c r="K135" s="1876"/>
      <c r="L135" s="1875">
        <f>'print 10 lane'!O135</f>
        <v>0</v>
      </c>
      <c r="M135" s="1875"/>
      <c r="N135" s="1876"/>
      <c r="O135" s="1875">
        <f>'print 10 lane'!R135</f>
        <v>0</v>
      </c>
      <c r="P135" s="1875"/>
      <c r="Q135" s="1876"/>
      <c r="R135" s="1875">
        <f>'print 10 lane'!U135</f>
        <v>0</v>
      </c>
      <c r="S135" s="1875"/>
      <c r="T135" s="1876"/>
      <c r="U135" s="1875">
        <f>'print 10 lane'!X135</f>
        <v>0</v>
      </c>
      <c r="V135" s="1875"/>
      <c r="W135" s="1876"/>
      <c r="X135" s="1855"/>
      <c r="Y135" s="1856"/>
      <c r="Z135" s="1857"/>
      <c r="AA135" s="1855"/>
      <c r="AB135" s="1856"/>
      <c r="AC135" s="1857"/>
      <c r="AD135" s="1855"/>
      <c r="AE135" s="1856"/>
      <c r="AF135" s="1857"/>
      <c r="AG135" s="1855"/>
      <c r="AH135" s="1856"/>
      <c r="AI135" s="1884"/>
      <c r="AJ135" s="11"/>
    </row>
    <row r="136" spans="2:36" ht="30" customHeight="1" x14ac:dyDescent="0.2">
      <c r="B136" s="1877">
        <v>46</v>
      </c>
      <c r="C136" s="1882" t="s">
        <v>6</v>
      </c>
      <c r="D136" s="1883" t="s">
        <v>16</v>
      </c>
      <c r="E136" s="117" t="s">
        <v>96</v>
      </c>
      <c r="F136" s="714">
        <f>'print 10 lane'!I136</f>
        <v>1.3572916666666666E-3</v>
      </c>
      <c r="G136" s="715">
        <f>IF(F136=0,0,IF(G$5=0,0,IF(F136&lt;1,SUM((F136&gt;I136),(F136&gt;L136),(F136&gt;O136),(F136&gt;R136),(F136&gt;U136),(F136&gt;X136),(F136&gt;AA136),(F136&gt;AD136),(F136&gt;AG136),(F136&gt;BB136)))-$AJ136))</f>
        <v>4</v>
      </c>
      <c r="H136" s="715">
        <f>IF(F136=0,0,IF(G$5=0,0,IF(G136=0,0,((11-G136)))-$B$4))</f>
        <v>3</v>
      </c>
      <c r="I136" s="714">
        <f>'print 10 lane'!L136</f>
        <v>1.470023148148148E-3</v>
      </c>
      <c r="J136" s="715">
        <f t="shared" ref="J136" si="420">IF(I136=0,0,IF(I$6=0,0,IF(I136&lt;1,SUM((I136&gt;L136),(I136&gt;O136),(I136&gt;R136),(I136&gt;U136),(I136&gt;X136),(I136&gt;AA136),(I136&gt;F136),(I136&gt;AD136),(I136&gt;AG136),(I136&gt;BB136)))-$AJ136))</f>
        <v>6</v>
      </c>
      <c r="K136" s="715">
        <f t="shared" ref="K136" si="421">IF(I136=0,0,IF(I$6=0,0,IF(J136=0,0,((11-J136)))-$B$4))</f>
        <v>1</v>
      </c>
      <c r="L136" s="714">
        <f>'print 10 lane'!O136</f>
        <v>1.3846064814814815E-3</v>
      </c>
      <c r="M136" s="715">
        <f t="shared" ref="M136" si="422">IF(L136=0,0,IF(L$6=0,0,IF(L136&lt;1,SUM((L136&gt;I136),(L136&gt;F136),(L136&gt;O136),(L136&gt;R136),(L136&gt;U136),(L136&gt;X136),(L136&gt;AA136),(L136&gt;AD136),(L136&gt;AG136),(L136&gt;BB136)))-$AJ136))</f>
        <v>5</v>
      </c>
      <c r="N136" s="715">
        <f t="shared" ref="N136" si="423">IF(L136=0,0,IF(L$6=0,0,IF(M136=0,0,((11-M136)))-$B$4))</f>
        <v>2</v>
      </c>
      <c r="O136" s="714">
        <f>'print 10 lane'!R136</f>
        <v>1.320949074074074E-3</v>
      </c>
      <c r="P136" s="715">
        <f t="shared" ref="P136" si="424">IF(O136=0,0,IF(O$6=0,0,IF(O136&lt;1,SUM((O136&gt;I136),(O136&gt;L136),(O136&gt;F136),(O136&gt;R136),(O136&gt;U136),(O136&gt;X136),(O136&gt;AA136),(O136&gt;AD136),(O136&gt;AG136),(O136&gt;BB136)))-$AJ136))</f>
        <v>1</v>
      </c>
      <c r="Q136" s="715">
        <f t="shared" ref="Q136" si="425">IF(O136=0,0,IF(O$6=0,0,IF(P136=0,0,((11-P136)))-$B$4))</f>
        <v>6</v>
      </c>
      <c r="R136" s="714">
        <f>'print 10 lane'!U136</f>
        <v>1.3480324074074074E-3</v>
      </c>
      <c r="S136" s="715">
        <f t="shared" ref="S136" si="426">IF(R136=0,0,IF(R$6=0,0,IF(R136&lt;1,SUM((R136&gt;I136),(R136&gt;L136),(R136&gt;O136),(R136&gt;F136),(R136&gt;U136),(R136&gt;X136),(R136&gt;AA136),(R136&gt;AD136),(R136&gt;AG136),(R136&gt;BB136)))-$AJ136))</f>
        <v>3</v>
      </c>
      <c r="T136" s="715">
        <f t="shared" ref="T136" si="427">IF(R136=0,0,IF(R$6=0,0,IF(S136=0,0,((11-S136)))-$B$4))</f>
        <v>4</v>
      </c>
      <c r="U136" s="714">
        <f>'print 10 lane'!X136</f>
        <v>1.3273148148148148E-3</v>
      </c>
      <c r="V136" s="715">
        <f t="shared" ref="V136" si="428">IF(U136=0,0,IF(U$6=0,0,IF(U136&lt;1,SUM((U136&gt;I136),(U136&gt;L136),(U136&gt;O136),(U136&gt;R136),(U136&gt;F136),(U136&gt;X136),(U136&gt;AA136),(U136&gt;AD136),(U136&gt;AG136),(U136&gt;BB136)))-$AJ136))</f>
        <v>2</v>
      </c>
      <c r="W136" s="715">
        <f t="shared" ref="W136" si="429">IF(U136=0,0,IF(U$6=0,0,IF(V136=0,0,((11-V136)))-$B$4))</f>
        <v>5</v>
      </c>
      <c r="X136" s="144"/>
      <c r="Y136" s="4"/>
      <c r="Z136" s="4"/>
      <c r="AA136" s="144"/>
      <c r="AB136" s="4"/>
      <c r="AC136" s="4"/>
      <c r="AD136" s="144"/>
      <c r="AE136" s="4"/>
      <c r="AF136" s="4"/>
      <c r="AG136" s="144"/>
      <c r="AH136" s="4"/>
      <c r="AI136" s="14"/>
      <c r="AJ136" s="11">
        <f>COUNTBLANK(F633:O633)</f>
        <v>4</v>
      </c>
    </row>
    <row r="137" spans="2:36" ht="30" customHeight="1" thickBot="1" x14ac:dyDescent="0.25">
      <c r="B137" s="1879"/>
      <c r="C137" s="1882"/>
      <c r="D137" s="1883"/>
      <c r="E137" s="118" t="s">
        <v>219</v>
      </c>
      <c r="F137" s="1875">
        <f>'print 10 lane'!I137</f>
        <v>0</v>
      </c>
      <c r="G137" s="1875"/>
      <c r="H137" s="1876"/>
      <c r="I137" s="1875">
        <f>'print 10 lane'!L137</f>
        <v>0</v>
      </c>
      <c r="J137" s="1875"/>
      <c r="K137" s="1876"/>
      <c r="L137" s="1875">
        <f>'print 10 lane'!O137</f>
        <v>0</v>
      </c>
      <c r="M137" s="1875"/>
      <c r="N137" s="1876"/>
      <c r="O137" s="1875">
        <f>'print 10 lane'!R137</f>
        <v>0</v>
      </c>
      <c r="P137" s="1875"/>
      <c r="Q137" s="1876"/>
      <c r="R137" s="1875">
        <f>'print 10 lane'!U137</f>
        <v>0</v>
      </c>
      <c r="S137" s="1875"/>
      <c r="T137" s="1876"/>
      <c r="U137" s="1875">
        <f>'print 10 lane'!X137</f>
        <v>0</v>
      </c>
      <c r="V137" s="1875"/>
      <c r="W137" s="1876"/>
      <c r="X137" s="1855"/>
      <c r="Y137" s="1856"/>
      <c r="Z137" s="1857"/>
      <c r="AA137" s="1855"/>
      <c r="AB137" s="1856"/>
      <c r="AC137" s="1857"/>
      <c r="AD137" s="1855"/>
      <c r="AE137" s="1856"/>
      <c r="AF137" s="1857"/>
      <c r="AG137" s="1855"/>
      <c r="AH137" s="1856"/>
      <c r="AI137" s="1884"/>
      <c r="AJ137" s="11"/>
    </row>
    <row r="138" spans="2:36" ht="30" customHeight="1" x14ac:dyDescent="0.2">
      <c r="B138" s="1877">
        <v>47</v>
      </c>
      <c r="C138" s="1882" t="s">
        <v>5</v>
      </c>
      <c r="D138" s="1883" t="s">
        <v>17</v>
      </c>
      <c r="E138" s="117" t="s">
        <v>97</v>
      </c>
      <c r="F138" s="714">
        <f>'print 10 lane'!I138</f>
        <v>1.5116898148148147E-3</v>
      </c>
      <c r="G138" s="715">
        <f>IF(F138=0,0,IF(G$5=0,0,IF(F138&lt;1,SUM((F138&gt;I138),(F138&gt;L138),(F138&gt;O138),(F138&gt;R138),(F138&gt;U138),(F138&gt;X138),(F138&gt;AA138),(F138&gt;AD138),(F138&gt;AG138),(F138&gt;BB138)))-$AJ138))</f>
        <v>4</v>
      </c>
      <c r="H138" s="715">
        <f>IF(F138=0,0,IF(G$5=0,0,IF(G138=0,0,((11-G138)))-$B$4))</f>
        <v>3</v>
      </c>
      <c r="I138" s="714">
        <f>'print 10 lane'!L138</f>
        <v>1.5728009259259261E-3</v>
      </c>
      <c r="J138" s="715">
        <f t="shared" ref="J138" si="430">IF(I138=0,0,IF(I$6=0,0,IF(I138&lt;1,SUM((I138&gt;L138),(I138&gt;O138),(I138&gt;R138),(I138&gt;U138),(I138&gt;X138),(I138&gt;AA138),(I138&gt;F138),(I138&gt;AD138),(I138&gt;AG138),(I138&gt;BB138)))-$AJ138))</f>
        <v>6</v>
      </c>
      <c r="K138" s="715">
        <f t="shared" ref="K138" si="431">IF(I138=0,0,IF(I$6=0,0,IF(J138=0,0,((11-J138)))-$B$4))</f>
        <v>1</v>
      </c>
      <c r="L138" s="714">
        <f>'print 10 lane'!O138</f>
        <v>1.4483796296296295E-3</v>
      </c>
      <c r="M138" s="715">
        <f t="shared" ref="M138" si="432">IF(L138=0,0,IF(L$6=0,0,IF(L138&lt;1,SUM((L138&gt;I138),(L138&gt;F138),(L138&gt;O138),(L138&gt;R138),(L138&gt;U138),(L138&gt;X138),(L138&gt;AA138),(L138&gt;AD138),(L138&gt;AG138),(L138&gt;BB138)))-$AJ138))</f>
        <v>1</v>
      </c>
      <c r="N138" s="715">
        <f t="shared" ref="N138" si="433">IF(L138=0,0,IF(L$6=0,0,IF(M138=0,0,((11-M138)))-$B$4))</f>
        <v>6</v>
      </c>
      <c r="O138" s="714">
        <f>'print 10 lane'!R138</f>
        <v>1.4755787037037036E-3</v>
      </c>
      <c r="P138" s="715">
        <f t="shared" ref="P138" si="434">IF(O138=0,0,IF(O$6=0,0,IF(O138&lt;1,SUM((O138&gt;I138),(O138&gt;L138),(O138&gt;F138),(O138&gt;R138),(O138&gt;U138),(O138&gt;X138),(O138&gt;AA138),(O138&gt;AD138),(O138&gt;AG138),(O138&gt;BB138)))-$AJ138))</f>
        <v>2</v>
      </c>
      <c r="Q138" s="715">
        <f t="shared" ref="Q138" si="435">IF(O138=0,0,IF(O$6=0,0,IF(P138=0,0,((11-P138)))-$B$4))</f>
        <v>5</v>
      </c>
      <c r="R138" s="714">
        <f>'print 10 lane'!U138</f>
        <v>1.5255787037037035E-3</v>
      </c>
      <c r="S138" s="715">
        <f t="shared" ref="S138" si="436">IF(R138=0,0,IF(R$6=0,0,IF(R138&lt;1,SUM((R138&gt;I138),(R138&gt;L138),(R138&gt;O138),(R138&gt;F138),(R138&gt;U138),(R138&gt;X138),(R138&gt;AA138),(R138&gt;AD138),(R138&gt;AG138),(R138&gt;BB138)))-$AJ138))</f>
        <v>5</v>
      </c>
      <c r="T138" s="715">
        <f t="shared" ref="T138" si="437">IF(R138=0,0,IF(R$6=0,0,IF(S138=0,0,((11-S138)))-$B$4))</f>
        <v>2</v>
      </c>
      <c r="U138" s="714">
        <f>'print 10 lane'!X138</f>
        <v>1.511574074074074E-3</v>
      </c>
      <c r="V138" s="715">
        <f t="shared" ref="V138" si="438">IF(U138=0,0,IF(U$6=0,0,IF(U138&lt;1,SUM((U138&gt;I138),(U138&gt;L138),(U138&gt;O138),(U138&gt;R138),(U138&gt;F138),(U138&gt;X138),(U138&gt;AA138),(U138&gt;AD138),(U138&gt;AG138),(U138&gt;BB138)))-$AJ138))</f>
        <v>3</v>
      </c>
      <c r="W138" s="715">
        <f t="shared" ref="W138" si="439">IF(U138=0,0,IF(U$6=0,0,IF(V138=0,0,((11-V138)))-$B$4))</f>
        <v>4</v>
      </c>
      <c r="X138" s="144"/>
      <c r="Y138" s="4"/>
      <c r="Z138" s="4"/>
      <c r="AA138" s="144"/>
      <c r="AB138" s="4"/>
      <c r="AC138" s="4"/>
      <c r="AD138" s="144"/>
      <c r="AE138" s="4"/>
      <c r="AF138" s="4"/>
      <c r="AG138" s="144"/>
      <c r="AH138" s="4"/>
      <c r="AI138" s="14"/>
      <c r="AJ138" s="11">
        <f>COUNTBLANK(F634:O634)</f>
        <v>4</v>
      </c>
    </row>
    <row r="139" spans="2:36" ht="30" customHeight="1" thickBot="1" x14ac:dyDescent="0.25">
      <c r="B139" s="1879"/>
      <c r="C139" s="1882"/>
      <c r="D139" s="1883"/>
      <c r="E139" s="118" t="s">
        <v>219</v>
      </c>
      <c r="F139" s="1875">
        <f>'print 10 lane'!I139</f>
        <v>0</v>
      </c>
      <c r="G139" s="1875"/>
      <c r="H139" s="1876"/>
      <c r="I139" s="1875">
        <f>'print 10 lane'!L139</f>
        <v>0</v>
      </c>
      <c r="J139" s="1875"/>
      <c r="K139" s="1876"/>
      <c r="L139" s="1875">
        <f>'print 10 lane'!O139</f>
        <v>0</v>
      </c>
      <c r="M139" s="1875"/>
      <c r="N139" s="1876"/>
      <c r="O139" s="1875">
        <f>'print 10 lane'!R139</f>
        <v>0</v>
      </c>
      <c r="P139" s="1875"/>
      <c r="Q139" s="1876"/>
      <c r="R139" s="1875">
        <f>'print 10 lane'!U139</f>
        <v>0</v>
      </c>
      <c r="S139" s="1875"/>
      <c r="T139" s="1876"/>
      <c r="U139" s="1875">
        <f>'print 10 lane'!X139</f>
        <v>0</v>
      </c>
      <c r="V139" s="1875"/>
      <c r="W139" s="1876"/>
      <c r="X139" s="1855"/>
      <c r="Y139" s="1856"/>
      <c r="Z139" s="1857"/>
      <c r="AA139" s="1855"/>
      <c r="AB139" s="1856"/>
      <c r="AC139" s="1857"/>
      <c r="AD139" s="1855"/>
      <c r="AE139" s="1856"/>
      <c r="AF139" s="1857"/>
      <c r="AG139" s="1855"/>
      <c r="AH139" s="1856"/>
      <c r="AI139" s="1884"/>
      <c r="AJ139" s="11"/>
    </row>
    <row r="140" spans="2:36" ht="30" customHeight="1" x14ac:dyDescent="0.2">
      <c r="B140" s="1877">
        <v>48</v>
      </c>
      <c r="C140" s="1882" t="s">
        <v>6</v>
      </c>
      <c r="D140" s="1883" t="s">
        <v>17</v>
      </c>
      <c r="E140" s="117" t="s">
        <v>97</v>
      </c>
      <c r="F140" s="714">
        <f>'print 10 lane'!I140</f>
        <v>1.4398148148148148E-3</v>
      </c>
      <c r="G140" s="715">
        <f>IF(F140=0,0,IF(G$5=0,0,IF(F140&lt;1,SUM((F140&gt;I140),(F140&gt;L140),(F140&gt;O140),(F140&gt;R140),(F140&gt;U140),(F140&gt;X140),(F140&gt;AA140),(F140&gt;AD140),(F140&gt;AG140),(F140&gt;BB140)))-$AJ140))</f>
        <v>5</v>
      </c>
      <c r="H140" s="715">
        <f>IF(F140=0,0,IF(G$5=0,0,IF(G140=0,0,((11-G140)))-$B$4))</f>
        <v>2</v>
      </c>
      <c r="I140" s="714">
        <f>'print 10 lane'!L140</f>
        <v>1.4241898148148148E-3</v>
      </c>
      <c r="J140" s="715">
        <f t="shared" ref="J140" si="440">IF(I140=0,0,IF(I$6=0,0,IF(I140&lt;1,SUM((I140&gt;L140),(I140&gt;O140),(I140&gt;R140),(I140&gt;U140),(I140&gt;X140),(I140&gt;AA140),(I140&gt;F140),(I140&gt;AD140),(I140&gt;AG140),(I140&gt;BB140)))-$AJ140))</f>
        <v>4</v>
      </c>
      <c r="K140" s="715">
        <f t="shared" ref="K140" si="441">IF(I140=0,0,IF(I$6=0,0,IF(J140=0,0,((11-J140)))-$B$4))</f>
        <v>3</v>
      </c>
      <c r="L140" s="714">
        <f>'print 10 lane'!O140</f>
        <v>1.3950231481481481E-3</v>
      </c>
      <c r="M140" s="715">
        <f t="shared" ref="M140" si="442">IF(L140=0,0,IF(L$6=0,0,IF(L140&lt;1,SUM((L140&gt;I140),(L140&gt;F140),(L140&gt;O140),(L140&gt;R140),(L140&gt;U140),(L140&gt;X140),(L140&gt;AA140),(L140&gt;AD140),(L140&gt;AG140),(L140&gt;BB140)))-$AJ140))</f>
        <v>2</v>
      </c>
      <c r="N140" s="715">
        <f t="shared" ref="N140" si="443">IF(L140=0,0,IF(L$6=0,0,IF(M140=0,0,((11-M140)))-$B$4))</f>
        <v>5</v>
      </c>
      <c r="O140" s="714">
        <f>'print 10 lane'!R140</f>
        <v>1.3076388888888888E-3</v>
      </c>
      <c r="P140" s="715">
        <f t="shared" ref="P140" si="444">IF(O140=0,0,IF(O$6=0,0,IF(O140&lt;1,SUM((O140&gt;I140),(O140&gt;L140),(O140&gt;F140),(O140&gt;R140),(O140&gt;U140),(O140&gt;X140),(O140&gt;AA140),(O140&gt;AD140),(O140&gt;AG140),(O140&gt;BB140)))-$AJ140))</f>
        <v>1</v>
      </c>
      <c r="Q140" s="715">
        <f t="shared" ref="Q140" si="445">IF(O140=0,0,IF(O$6=0,0,IF(P140=0,0,((11-P140)))-$B$4))</f>
        <v>6</v>
      </c>
      <c r="R140" s="714">
        <f>'print 10 lane'!U140</f>
        <v>1.4171296296296295E-3</v>
      </c>
      <c r="S140" s="715">
        <f t="shared" ref="S140" si="446">IF(R140=0,0,IF(R$6=0,0,IF(R140&lt;1,SUM((R140&gt;I140),(R140&gt;L140),(R140&gt;O140),(R140&gt;F140),(R140&gt;U140),(R140&gt;X140),(R140&gt;AA140),(R140&gt;AD140),(R140&gt;AG140),(R140&gt;BB140)))-$AJ140))</f>
        <v>3</v>
      </c>
      <c r="T140" s="715">
        <f t="shared" ref="T140" si="447">IF(R140=0,0,IF(R$6=0,0,IF(S140=0,0,((11-S140)))-$B$4))</f>
        <v>4</v>
      </c>
      <c r="U140" s="714">
        <f>'print 10 lane'!X140</f>
        <v>1.5194444444444446E-3</v>
      </c>
      <c r="V140" s="715">
        <f t="shared" ref="V140" si="448">IF(U140=0,0,IF(U$6=0,0,IF(U140&lt;1,SUM((U140&gt;I140),(U140&gt;L140),(U140&gt;O140),(U140&gt;R140),(U140&gt;F140),(U140&gt;X140),(U140&gt;AA140),(U140&gt;AD140),(U140&gt;AG140),(U140&gt;BB140)))-$AJ140))</f>
        <v>6</v>
      </c>
      <c r="W140" s="715">
        <f t="shared" ref="W140" si="449">IF(U140=0,0,IF(U$6=0,0,IF(V140=0,0,((11-V140)))-$B$4))</f>
        <v>1</v>
      </c>
      <c r="X140" s="144"/>
      <c r="Y140" s="4"/>
      <c r="Z140" s="4"/>
      <c r="AA140" s="144"/>
      <c r="AB140" s="4"/>
      <c r="AC140" s="4"/>
      <c r="AD140" s="144"/>
      <c r="AE140" s="4"/>
      <c r="AF140" s="4"/>
      <c r="AG140" s="144"/>
      <c r="AH140" s="4"/>
      <c r="AI140" s="14"/>
      <c r="AJ140" s="11">
        <f>COUNTBLANK(F635:O635)</f>
        <v>4</v>
      </c>
    </row>
    <row r="141" spans="2:36" ht="30" customHeight="1" thickBot="1" x14ac:dyDescent="0.25">
      <c r="B141" s="1879"/>
      <c r="C141" s="1882"/>
      <c r="D141" s="1883"/>
      <c r="E141" s="118" t="s">
        <v>219</v>
      </c>
      <c r="F141" s="1875">
        <f>'print 10 lane'!I141</f>
        <v>0</v>
      </c>
      <c r="G141" s="1875"/>
      <c r="H141" s="1876"/>
      <c r="I141" s="1875">
        <f>'print 10 lane'!L141</f>
        <v>0</v>
      </c>
      <c r="J141" s="1875"/>
      <c r="K141" s="1876"/>
      <c r="L141" s="1875">
        <f>'print 10 lane'!O141</f>
        <v>0</v>
      </c>
      <c r="M141" s="1875"/>
      <c r="N141" s="1876"/>
      <c r="O141" s="1875">
        <f>'print 10 lane'!R141</f>
        <v>0</v>
      </c>
      <c r="P141" s="1875"/>
      <c r="Q141" s="1876"/>
      <c r="R141" s="1875">
        <f>'print 10 lane'!U141</f>
        <v>0</v>
      </c>
      <c r="S141" s="1875"/>
      <c r="T141" s="1876"/>
      <c r="U141" s="1875">
        <f>'print 10 lane'!X141</f>
        <v>0</v>
      </c>
      <c r="V141" s="1875"/>
      <c r="W141" s="1876"/>
      <c r="X141" s="1855"/>
      <c r="Y141" s="1856"/>
      <c r="Z141" s="1857"/>
      <c r="AA141" s="1855"/>
      <c r="AB141" s="1856"/>
      <c r="AC141" s="1857"/>
      <c r="AD141" s="1855"/>
      <c r="AE141" s="1856"/>
      <c r="AF141" s="1857"/>
      <c r="AG141" s="1855"/>
      <c r="AH141" s="1856"/>
      <c r="AI141" s="1884"/>
      <c r="AJ141" s="11"/>
    </row>
    <row r="142" spans="2:36" ht="30" customHeight="1" x14ac:dyDescent="0.2">
      <c r="B142" s="1877">
        <v>49</v>
      </c>
      <c r="C142" s="1882" t="s">
        <v>13</v>
      </c>
      <c r="D142" s="1883" t="s">
        <v>7</v>
      </c>
      <c r="E142" s="117" t="s">
        <v>107</v>
      </c>
      <c r="F142" s="714">
        <f>'print 10 lane'!I142</f>
        <v>2.0605324074074072E-3</v>
      </c>
      <c r="G142" s="715">
        <f>IF(F142=0,0,IF(G$5=0,0,IF(F142&lt;1,SUM((F142&gt;I142),(F142&gt;L142),(F142&gt;O142),(F142&gt;R142),(F142&gt;U142),(F142&gt;X142),(F142&gt;AA142),(F142&gt;AD142),(F142&gt;AG142),(F142&gt;BB142)))-$AJ142))</f>
        <v>4</v>
      </c>
      <c r="H142" s="715">
        <f>IF(F142=0,0,IF(G$5=0,0,IF(G142=0,0,((11-G142)))-$B$4))</f>
        <v>3</v>
      </c>
      <c r="I142" s="714">
        <f>'print 10 lane'!L142</f>
        <v>2.0777777777777778E-3</v>
      </c>
      <c r="J142" s="715">
        <f t="shared" ref="J142" si="450">IF(I142=0,0,IF(I$6=0,0,IF(I142&lt;1,SUM((I142&gt;L142),(I142&gt;O142),(I142&gt;R142),(I142&gt;U142),(I142&gt;X142),(I142&gt;AA142),(I142&gt;F142),(I142&gt;AD142),(I142&gt;AG142),(I142&gt;BB142)))-$AJ142))</f>
        <v>6</v>
      </c>
      <c r="K142" s="715">
        <f t="shared" ref="K142" si="451">IF(I142=0,0,IF(I$6=0,0,IF(J142=0,0,((11-J142)))-$B$4))</f>
        <v>1</v>
      </c>
      <c r="L142" s="714">
        <f>'print 10 lane'!O142</f>
        <v>1.9025462962962963E-3</v>
      </c>
      <c r="M142" s="715">
        <f t="shared" ref="M142" si="452">IF(L142=0,0,IF(L$6=0,0,IF(L142&lt;1,SUM((L142&gt;I142),(L142&gt;F142),(L142&gt;O142),(L142&gt;R142),(L142&gt;U142),(L142&gt;X142),(L142&gt;AA142),(L142&gt;AD142),(L142&gt;AG142),(L142&gt;BB142)))-$AJ142))</f>
        <v>1</v>
      </c>
      <c r="N142" s="715">
        <f t="shared" ref="N142" si="453">IF(L142=0,0,IF(L$6=0,0,IF(M142=0,0,((11-M142)))-$B$4))</f>
        <v>6</v>
      </c>
      <c r="O142" s="714">
        <f>'print 10 lane'!R142</f>
        <v>1.9243055555555556E-3</v>
      </c>
      <c r="P142" s="715">
        <f t="shared" ref="P142" si="454">IF(O142=0,0,IF(O$6=0,0,IF(O142&lt;1,SUM((O142&gt;I142),(O142&gt;L142),(O142&gt;F142),(O142&gt;R142),(O142&gt;U142),(O142&gt;X142),(O142&gt;AA142),(O142&gt;AD142),(O142&gt;AG142),(O142&gt;BB142)))-$AJ142))</f>
        <v>2</v>
      </c>
      <c r="Q142" s="715">
        <f t="shared" ref="Q142" si="455">IF(O142=0,0,IF(O$6=0,0,IF(P142=0,0,((11-P142)))-$B$4))</f>
        <v>5</v>
      </c>
      <c r="R142" s="714">
        <f>'print 10 lane'!U142</f>
        <v>2.063888888888889E-3</v>
      </c>
      <c r="S142" s="715">
        <f t="shared" ref="S142" si="456">IF(R142=0,0,IF(R$6=0,0,IF(R142&lt;1,SUM((R142&gt;I142),(R142&gt;L142),(R142&gt;O142),(R142&gt;F142),(R142&gt;U142),(R142&gt;X142),(R142&gt;AA142),(R142&gt;AD142),(R142&gt;AG142),(R142&gt;BB142)))-$AJ142))</f>
        <v>5</v>
      </c>
      <c r="T142" s="715">
        <f t="shared" ref="T142" si="457">IF(R142=0,0,IF(R$6=0,0,IF(S142=0,0,((11-S142)))-$B$4))</f>
        <v>2</v>
      </c>
      <c r="U142" s="714">
        <f>'print 10 lane'!X142</f>
        <v>1.9957175925925928E-3</v>
      </c>
      <c r="V142" s="715">
        <f t="shared" ref="V142" si="458">IF(U142=0,0,IF(U$6=0,0,IF(U142&lt;1,SUM((U142&gt;I142),(U142&gt;L142),(U142&gt;O142),(U142&gt;R142),(U142&gt;F142),(U142&gt;X142),(U142&gt;AA142),(U142&gt;AD142),(U142&gt;AG142),(U142&gt;BB142)))-$AJ142))</f>
        <v>3</v>
      </c>
      <c r="W142" s="715">
        <f t="shared" ref="W142" si="459">IF(U142=0,0,IF(U$6=0,0,IF(V142=0,0,((11-V142)))-$B$4))</f>
        <v>4</v>
      </c>
      <c r="X142" s="144"/>
      <c r="Y142" s="4"/>
      <c r="Z142" s="4"/>
      <c r="AA142" s="144"/>
      <c r="AB142" s="4"/>
      <c r="AC142" s="4"/>
      <c r="AD142" s="144"/>
      <c r="AE142" s="4"/>
      <c r="AF142" s="4"/>
      <c r="AG142" s="144"/>
      <c r="AH142" s="4"/>
      <c r="AI142" s="14"/>
      <c r="AJ142" s="11">
        <f>COUNTBLANK(F636:O636)</f>
        <v>4</v>
      </c>
    </row>
    <row r="143" spans="2:36" ht="30" customHeight="1" thickBot="1" x14ac:dyDescent="0.25">
      <c r="B143" s="1879"/>
      <c r="C143" s="1882"/>
      <c r="D143" s="1883"/>
      <c r="E143" s="118" t="s">
        <v>219</v>
      </c>
      <c r="F143" s="1875">
        <f>'print 10 lane'!I143</f>
        <v>0</v>
      </c>
      <c r="G143" s="1875"/>
      <c r="H143" s="1876"/>
      <c r="I143" s="1875">
        <f>'print 10 lane'!L143</f>
        <v>0</v>
      </c>
      <c r="J143" s="1875"/>
      <c r="K143" s="1876"/>
      <c r="L143" s="1875">
        <f>'print 10 lane'!O143</f>
        <v>0</v>
      </c>
      <c r="M143" s="1875"/>
      <c r="N143" s="1876"/>
      <c r="O143" s="1875">
        <f>'print 10 lane'!R143</f>
        <v>0</v>
      </c>
      <c r="P143" s="1875"/>
      <c r="Q143" s="1876"/>
      <c r="R143" s="1875">
        <f>'print 10 lane'!U143</f>
        <v>0</v>
      </c>
      <c r="S143" s="1875"/>
      <c r="T143" s="1876"/>
      <c r="U143" s="1875">
        <f>'print 10 lane'!X143</f>
        <v>0</v>
      </c>
      <c r="V143" s="1875"/>
      <c r="W143" s="1876"/>
      <c r="X143" s="1855"/>
      <c r="Y143" s="1856"/>
      <c r="Z143" s="1857"/>
      <c r="AA143" s="1855"/>
      <c r="AB143" s="1856"/>
      <c r="AC143" s="1857"/>
      <c r="AD143" s="1855"/>
      <c r="AE143" s="1856"/>
      <c r="AF143" s="1857"/>
      <c r="AG143" s="1855"/>
      <c r="AH143" s="1856"/>
      <c r="AI143" s="1884"/>
      <c r="AJ143" s="11"/>
    </row>
    <row r="144" spans="2:36" ht="30" customHeight="1" x14ac:dyDescent="0.2">
      <c r="B144" s="1877">
        <v>50</v>
      </c>
      <c r="C144" s="1882" t="s">
        <v>15</v>
      </c>
      <c r="D144" s="1883" t="s">
        <v>7</v>
      </c>
      <c r="E144" s="117" t="s">
        <v>107</v>
      </c>
      <c r="F144" s="714">
        <f>'print 10 lane'!I144</f>
        <v>1.8684027777777779E-3</v>
      </c>
      <c r="G144" s="715">
        <f>IF(F144=0,0,IF(G$5=0,0,IF(F144&lt;1,SUM((F144&gt;I144),(F144&gt;L144),(F144&gt;O144),(F144&gt;R144),(F144&gt;U144),(F144&gt;X144),(F144&gt;AA144),(F144&gt;AD144),(F144&gt;AG144),(F144&gt;BB144)))-$AJ144))</f>
        <v>6</v>
      </c>
      <c r="H144" s="715">
        <f>IF(F144=0,0,IF(G$5=0,0,IF(G144=0,0,((11-G144)))-$B$4))</f>
        <v>1</v>
      </c>
      <c r="I144" s="714">
        <f>'print 10 lane'!L144</f>
        <v>1.8320601851851851E-3</v>
      </c>
      <c r="J144" s="715">
        <f t="shared" ref="J144" si="460">IF(I144=0,0,IF(I$6=0,0,IF(I144&lt;1,SUM((I144&gt;L144),(I144&gt;O144),(I144&gt;R144),(I144&gt;U144),(I144&gt;X144),(I144&gt;AA144),(I144&gt;F144),(I144&gt;AD144),(I144&gt;AG144),(I144&gt;BB144)))-$AJ144))</f>
        <v>5</v>
      </c>
      <c r="K144" s="715">
        <f t="shared" ref="K144" si="461">IF(I144=0,0,IF(I$6=0,0,IF(J144=0,0,((11-J144)))-$B$4))</f>
        <v>2</v>
      </c>
      <c r="L144" s="714">
        <f>'print 10 lane'!O144</f>
        <v>1.7302083333333334E-3</v>
      </c>
      <c r="M144" s="715">
        <f t="shared" ref="M144" si="462">IF(L144=0,0,IF(L$6=0,0,IF(L144&lt;1,SUM((L144&gt;I144),(L144&gt;F144),(L144&gt;O144),(L144&gt;R144),(L144&gt;U144),(L144&gt;X144),(L144&gt;AA144),(L144&gt;AD144),(L144&gt;AG144),(L144&gt;BB144)))-$AJ144))</f>
        <v>2</v>
      </c>
      <c r="N144" s="715">
        <f t="shared" ref="N144" si="463">IF(L144=0,0,IF(L$6=0,0,IF(M144=0,0,((11-M144)))-$B$4))</f>
        <v>5</v>
      </c>
      <c r="O144" s="714">
        <f>'print 10 lane'!R144</f>
        <v>1.6910879629629628E-3</v>
      </c>
      <c r="P144" s="715">
        <f t="shared" ref="P144" si="464">IF(O144=0,0,IF(O$6=0,0,IF(O144&lt;1,SUM((O144&gt;I144),(O144&gt;L144),(O144&gt;F144),(O144&gt;R144),(O144&gt;U144),(O144&gt;X144),(O144&gt;AA144),(O144&gt;AD144),(O144&gt;AG144),(O144&gt;BB144)))-$AJ144))</f>
        <v>1</v>
      </c>
      <c r="Q144" s="715">
        <f t="shared" ref="Q144" si="465">IF(O144=0,0,IF(O$6=0,0,IF(P144=0,0,((11-P144)))-$B$4))</f>
        <v>6</v>
      </c>
      <c r="R144" s="714">
        <f>'print 10 lane'!U144</f>
        <v>1.8024305555555554E-3</v>
      </c>
      <c r="S144" s="715">
        <f t="shared" ref="S144" si="466">IF(R144=0,0,IF(R$6=0,0,IF(R144&lt;1,SUM((R144&gt;I144),(R144&gt;L144),(R144&gt;O144),(R144&gt;F144),(R144&gt;U144),(R144&gt;X144),(R144&gt;AA144),(R144&gt;AD144),(R144&gt;AG144),(R144&gt;BB144)))-$AJ144))</f>
        <v>4</v>
      </c>
      <c r="T144" s="715">
        <f t="shared" ref="T144" si="467">IF(R144=0,0,IF(R$6=0,0,IF(S144=0,0,((11-S144)))-$B$4))</f>
        <v>3</v>
      </c>
      <c r="U144" s="714">
        <f>'print 10 lane'!X144</f>
        <v>1.7829861111111111E-3</v>
      </c>
      <c r="V144" s="715">
        <f t="shared" ref="V144" si="468">IF(U144=0,0,IF(U$6=0,0,IF(U144&lt;1,SUM((U144&gt;I144),(U144&gt;L144),(U144&gt;O144),(U144&gt;R144),(U144&gt;F144),(U144&gt;X144),(U144&gt;AA144),(U144&gt;AD144),(U144&gt;AG144),(U144&gt;BB144)))-$AJ144))</f>
        <v>3</v>
      </c>
      <c r="W144" s="715">
        <f t="shared" ref="W144" si="469">IF(U144=0,0,IF(U$6=0,0,IF(V144=0,0,((11-V144)))-$B$4))</f>
        <v>4</v>
      </c>
      <c r="X144" s="144"/>
      <c r="Y144" s="4"/>
      <c r="Z144" s="4"/>
      <c r="AA144" s="144"/>
      <c r="AB144" s="4"/>
      <c r="AC144" s="4"/>
      <c r="AD144" s="144"/>
      <c r="AE144" s="4"/>
      <c r="AF144" s="4"/>
      <c r="AG144" s="144"/>
      <c r="AH144" s="4"/>
      <c r="AI144" s="14"/>
      <c r="AJ144" s="11">
        <f>COUNTBLANK(F637:O637)</f>
        <v>4</v>
      </c>
    </row>
    <row r="145" spans="2:36" ht="30" customHeight="1" thickBot="1" x14ac:dyDescent="0.25">
      <c r="B145" s="1878"/>
      <c r="C145" s="1900"/>
      <c r="D145" s="1901"/>
      <c r="E145" s="119" t="s">
        <v>219</v>
      </c>
      <c r="F145" s="1891">
        <f>'print 10 lane'!I145</f>
        <v>0</v>
      </c>
      <c r="G145" s="1891"/>
      <c r="H145" s="1892"/>
      <c r="I145" s="1891">
        <f>'print 10 lane'!L145</f>
        <v>0</v>
      </c>
      <c r="J145" s="1891"/>
      <c r="K145" s="1892"/>
      <c r="L145" s="1891">
        <f>'print 10 lane'!O145</f>
        <v>0</v>
      </c>
      <c r="M145" s="1891"/>
      <c r="N145" s="1892"/>
      <c r="O145" s="1891">
        <f>'print 10 lane'!R145</f>
        <v>0</v>
      </c>
      <c r="P145" s="1891"/>
      <c r="Q145" s="1892"/>
      <c r="R145" s="1891">
        <f>'print 10 lane'!U145</f>
        <v>0</v>
      </c>
      <c r="S145" s="1891"/>
      <c r="T145" s="1892"/>
      <c r="U145" s="1891">
        <f>'print 10 lane'!X145</f>
        <v>0</v>
      </c>
      <c r="V145" s="1891"/>
      <c r="W145" s="1892"/>
      <c r="X145" s="1858"/>
      <c r="Y145" s="1859"/>
      <c r="Z145" s="1885"/>
      <c r="AA145" s="1858"/>
      <c r="AB145" s="1859"/>
      <c r="AC145" s="1885"/>
      <c r="AD145" s="1858"/>
      <c r="AE145" s="1859"/>
      <c r="AF145" s="1885"/>
      <c r="AG145" s="1858"/>
      <c r="AH145" s="1859"/>
      <c r="AI145" s="1860"/>
      <c r="AJ145" s="8"/>
    </row>
    <row r="146" spans="2:36" ht="30" customHeight="1" x14ac:dyDescent="0.2">
      <c r="B146" s="1997" t="s">
        <v>23</v>
      </c>
      <c r="C146" s="1998"/>
      <c r="D146" s="1998"/>
      <c r="E146" s="1999"/>
      <c r="F146" s="532" t="s">
        <v>2708</v>
      </c>
      <c r="G146" s="1896">
        <f>COUNTIF(G12:G144,1)</f>
        <v>4</v>
      </c>
      <c r="H146" s="1896"/>
      <c r="I146" s="532" t="s">
        <v>2708</v>
      </c>
      <c r="J146" s="1896">
        <f>COUNTIF(J12:J144,1)</f>
        <v>2</v>
      </c>
      <c r="K146" s="1896"/>
      <c r="L146" s="532" t="s">
        <v>2708</v>
      </c>
      <c r="M146" s="1896">
        <f>COUNTIF(M12:M144,1)</f>
        <v>16</v>
      </c>
      <c r="N146" s="1896"/>
      <c r="O146" s="532" t="s">
        <v>2708</v>
      </c>
      <c r="P146" s="1896">
        <f>COUNTIF(P12:P144,1)</f>
        <v>21</v>
      </c>
      <c r="Q146" s="1896"/>
      <c r="R146" s="532" t="s">
        <v>2708</v>
      </c>
      <c r="S146" s="1896">
        <f>COUNTIF(S12:S144,1)</f>
        <v>4</v>
      </c>
      <c r="T146" s="1896"/>
      <c r="U146" s="532" t="s">
        <v>2708</v>
      </c>
      <c r="V146" s="1896">
        <f>COUNTIF(V12:V144,1)</f>
        <v>3</v>
      </c>
      <c r="W146" s="1897"/>
      <c r="X146" s="91"/>
      <c r="Y146" s="1893"/>
      <c r="Z146" s="1990"/>
      <c r="AA146" s="95"/>
      <c r="AB146" s="1893"/>
      <c r="AC146" s="1894"/>
      <c r="AD146" s="95"/>
      <c r="AE146" s="1893"/>
      <c r="AF146" s="1990"/>
      <c r="AG146" s="95"/>
      <c r="AH146" s="1893"/>
      <c r="AI146" s="1894"/>
    </row>
    <row r="147" spans="2:36" ht="30" customHeight="1" x14ac:dyDescent="0.2">
      <c r="B147" s="2000"/>
      <c r="C147" s="2001"/>
      <c r="D147" s="2001"/>
      <c r="E147" s="2002"/>
      <c r="F147" s="525" t="s">
        <v>2709</v>
      </c>
      <c r="G147" s="1869">
        <f>COUNTIF(G12:G144,2)</f>
        <v>2</v>
      </c>
      <c r="H147" s="1869"/>
      <c r="I147" s="525" t="s">
        <v>2709</v>
      </c>
      <c r="J147" s="1869">
        <f>COUNTIF(J12:J144,2)</f>
        <v>3</v>
      </c>
      <c r="K147" s="1869"/>
      <c r="L147" s="525" t="s">
        <v>2709</v>
      </c>
      <c r="M147" s="1869">
        <f>COUNTIF(M12:M144,2)</f>
        <v>12</v>
      </c>
      <c r="N147" s="1869"/>
      <c r="O147" s="525" t="s">
        <v>2709</v>
      </c>
      <c r="P147" s="1869">
        <f>COUNTIF(P12:P144,2)</f>
        <v>19</v>
      </c>
      <c r="Q147" s="1869"/>
      <c r="R147" s="525" t="s">
        <v>2709</v>
      </c>
      <c r="S147" s="1869">
        <f>COUNTIF(S12:S144,2)</f>
        <v>8</v>
      </c>
      <c r="T147" s="1869"/>
      <c r="U147" s="525" t="s">
        <v>2709</v>
      </c>
      <c r="V147" s="1869">
        <f>COUNTIF(V12:V144,2)</f>
        <v>6</v>
      </c>
      <c r="W147" s="1889"/>
      <c r="X147" s="92"/>
      <c r="Y147" s="1869"/>
      <c r="Z147" s="1895"/>
      <c r="AA147" s="98"/>
      <c r="AB147" s="1869"/>
      <c r="AC147" s="1889"/>
      <c r="AD147" s="98"/>
      <c r="AE147" s="1869"/>
      <c r="AF147" s="1895"/>
      <c r="AG147" s="98"/>
      <c r="AH147" s="1869"/>
      <c r="AI147" s="1889"/>
    </row>
    <row r="148" spans="2:36" ht="28.15" customHeight="1" thickBot="1" x14ac:dyDescent="0.25">
      <c r="B148" s="2000"/>
      <c r="C148" s="2001"/>
      <c r="D148" s="2001"/>
      <c r="E148" s="2002"/>
      <c r="F148" s="526" t="s">
        <v>2710</v>
      </c>
      <c r="G148" s="1869">
        <f>COUNTIF(G$12:G$144,3)</f>
        <v>10</v>
      </c>
      <c r="H148" s="1869"/>
      <c r="I148" s="526" t="s">
        <v>2710</v>
      </c>
      <c r="J148" s="1869">
        <f>COUNTIF(J$12:J$144,3)</f>
        <v>8</v>
      </c>
      <c r="K148" s="1869"/>
      <c r="L148" s="526" t="s">
        <v>2710</v>
      </c>
      <c r="M148" s="1869">
        <f>COUNTIF(M$12:M$144,3)</f>
        <v>6</v>
      </c>
      <c r="N148" s="1869"/>
      <c r="O148" s="526" t="s">
        <v>2710</v>
      </c>
      <c r="P148" s="1869">
        <f>COUNTIF(P$12:P$144,3)</f>
        <v>3</v>
      </c>
      <c r="Q148" s="1869"/>
      <c r="R148" s="526" t="s">
        <v>2710</v>
      </c>
      <c r="S148" s="1869">
        <f>COUNTIF(S$12:S$144,3)</f>
        <v>10</v>
      </c>
      <c r="T148" s="1869"/>
      <c r="U148" s="526" t="s">
        <v>2710</v>
      </c>
      <c r="V148" s="1869">
        <f>COUNTIF(V$12:V$144,3)</f>
        <v>13</v>
      </c>
      <c r="W148" s="1889"/>
      <c r="X148" s="539"/>
      <c r="Y148" s="1880"/>
      <c r="Z148" s="1881"/>
      <c r="AA148" s="97"/>
      <c r="AB148" s="1880"/>
      <c r="AC148" s="1890"/>
      <c r="AD148" s="97"/>
      <c r="AE148" s="1880"/>
      <c r="AF148" s="1881"/>
      <c r="AG148" s="97"/>
      <c r="AH148" s="1880"/>
      <c r="AI148" s="1890"/>
    </row>
    <row r="149" spans="2:36" ht="28.15" customHeight="1" x14ac:dyDescent="0.2">
      <c r="B149" s="2000"/>
      <c r="C149" s="2001"/>
      <c r="D149" s="2001"/>
      <c r="E149" s="2002"/>
      <c r="F149" s="520" t="s">
        <v>2791</v>
      </c>
      <c r="G149" s="1869">
        <f>COUNTIF(G$12:G$144,4)</f>
        <v>12</v>
      </c>
      <c r="H149" s="1869"/>
      <c r="I149" s="520" t="s">
        <v>2791</v>
      </c>
      <c r="J149" s="1869">
        <f>COUNTIF(J$12:J$144,4)</f>
        <v>9</v>
      </c>
      <c r="K149" s="1869"/>
      <c r="L149" s="520" t="s">
        <v>2791</v>
      </c>
      <c r="M149" s="1869">
        <f>COUNTIF(M$12:M$144,4)</f>
        <v>4</v>
      </c>
      <c r="N149" s="1869"/>
      <c r="O149" s="520" t="s">
        <v>2791</v>
      </c>
      <c r="P149" s="1869">
        <f>COUNTIF(P$12:P$144,4)</f>
        <v>2</v>
      </c>
      <c r="Q149" s="1869"/>
      <c r="R149" s="520" t="s">
        <v>2791</v>
      </c>
      <c r="S149" s="1869">
        <f>COUNTIF(S$12:S$144,4)</f>
        <v>10</v>
      </c>
      <c r="T149" s="1869"/>
      <c r="U149" s="520" t="s">
        <v>2791</v>
      </c>
      <c r="V149" s="1869">
        <f>COUNTIF(V$12:V$144,4)</f>
        <v>13</v>
      </c>
      <c r="W149" s="1889"/>
      <c r="X149" s="2"/>
      <c r="Y149" s="2"/>
      <c r="Z149" s="2"/>
      <c r="AA149" s="2"/>
      <c r="AB149" s="2"/>
      <c r="AC149" s="2"/>
      <c r="AD149" s="2"/>
      <c r="AE149" s="2"/>
      <c r="AF149" s="2"/>
      <c r="AG149" s="2"/>
      <c r="AH149" s="2"/>
      <c r="AI149" s="2"/>
    </row>
    <row r="150" spans="2:36" ht="28.15" customHeight="1" x14ac:dyDescent="0.2">
      <c r="B150" s="2000"/>
      <c r="C150" s="2001"/>
      <c r="D150" s="2001"/>
      <c r="E150" s="2002"/>
      <c r="F150" s="520" t="s">
        <v>2792</v>
      </c>
      <c r="G150" s="1869">
        <f>COUNTIF(G$12:G$144,5)</f>
        <v>11</v>
      </c>
      <c r="H150" s="1869"/>
      <c r="I150" s="520" t="s">
        <v>2792</v>
      </c>
      <c r="J150" s="1869">
        <f>COUNTIF(J$12:J$144,5)</f>
        <v>10</v>
      </c>
      <c r="K150" s="1869"/>
      <c r="L150" s="520" t="s">
        <v>2792</v>
      </c>
      <c r="M150" s="1869">
        <f>COUNTIF(M$12:M$144,5)</f>
        <v>10</v>
      </c>
      <c r="N150" s="1869"/>
      <c r="O150" s="520" t="s">
        <v>2792</v>
      </c>
      <c r="P150" s="1869">
        <f>COUNTIF(P$12:P$144,5)</f>
        <v>4</v>
      </c>
      <c r="Q150" s="1869"/>
      <c r="R150" s="520" t="s">
        <v>2792</v>
      </c>
      <c r="S150" s="1869">
        <f>COUNTIF(S$12:S$144,5)</f>
        <v>9</v>
      </c>
      <c r="T150" s="1869"/>
      <c r="U150" s="520" t="s">
        <v>2792</v>
      </c>
      <c r="V150" s="1869">
        <f>COUNTIF(V$12:V$144,5)</f>
        <v>7</v>
      </c>
      <c r="W150" s="1889"/>
      <c r="X150" s="2"/>
      <c r="Y150" s="2"/>
      <c r="Z150" s="2"/>
      <c r="AA150" s="2"/>
      <c r="AB150" s="2"/>
      <c r="AC150" s="2"/>
      <c r="AD150" s="2"/>
      <c r="AE150" s="2"/>
      <c r="AF150" s="2"/>
      <c r="AG150" s="2"/>
      <c r="AH150" s="2"/>
      <c r="AI150" s="2"/>
    </row>
    <row r="151" spans="2:36" ht="28.15" customHeight="1" thickBot="1" x14ac:dyDescent="0.25">
      <c r="B151" s="2003"/>
      <c r="C151" s="2004"/>
      <c r="D151" s="2004"/>
      <c r="E151" s="2005"/>
      <c r="F151" s="520" t="s">
        <v>2793</v>
      </c>
      <c r="G151" s="1869">
        <f>COUNTIF(G$12:G$144,6)</f>
        <v>11</v>
      </c>
      <c r="H151" s="1869"/>
      <c r="I151" s="520" t="s">
        <v>2793</v>
      </c>
      <c r="J151" s="1869">
        <f>COUNTIF(J$12:J$144,6)</f>
        <v>16</v>
      </c>
      <c r="K151" s="1869"/>
      <c r="L151" s="520" t="s">
        <v>2793</v>
      </c>
      <c r="M151" s="1869">
        <f>COUNTIF(M$12:M$144,6)</f>
        <v>2</v>
      </c>
      <c r="N151" s="1869"/>
      <c r="O151" s="520" t="s">
        <v>2793</v>
      </c>
      <c r="P151" s="1869">
        <f>COUNTIF(P$12:P$144,6)</f>
        <v>1</v>
      </c>
      <c r="Q151" s="1869"/>
      <c r="R151" s="520" t="s">
        <v>2793</v>
      </c>
      <c r="S151" s="1869">
        <f>COUNTIF(S$12:S$144,6)</f>
        <v>8</v>
      </c>
      <c r="T151" s="1869"/>
      <c r="U151" s="520" t="s">
        <v>2793</v>
      </c>
      <c r="V151" s="1869">
        <f>COUNTIF(V$12:V$144,6)</f>
        <v>8</v>
      </c>
      <c r="W151" s="1889"/>
      <c r="X151" s="2"/>
      <c r="Y151" s="2"/>
      <c r="Z151" s="2"/>
      <c r="AA151" s="2"/>
      <c r="AB151" s="2"/>
      <c r="AC151" s="2"/>
      <c r="AD151" s="2"/>
      <c r="AE151" s="2"/>
      <c r="AF151" s="2"/>
      <c r="AG151" s="2"/>
      <c r="AH151" s="2"/>
      <c r="AI151" s="2"/>
    </row>
    <row r="152" spans="2:36" ht="22.9" hidden="1" customHeight="1" x14ac:dyDescent="0.2">
      <c r="B152" s="120"/>
      <c r="C152" s="150"/>
      <c r="D152" s="151"/>
      <c r="E152" s="120"/>
      <c r="F152" s="15"/>
      <c r="G152" s="2"/>
      <c r="H152" s="2"/>
      <c r="I152" s="15"/>
      <c r="J152" s="2"/>
      <c r="K152" s="2"/>
      <c r="L152" s="15"/>
      <c r="M152" s="2"/>
      <c r="N152" s="2"/>
      <c r="O152" s="15"/>
      <c r="P152" s="2"/>
      <c r="Q152" s="2"/>
      <c r="R152" s="15"/>
      <c r="S152" s="2"/>
      <c r="T152" s="2"/>
      <c r="U152" s="15"/>
      <c r="V152" s="2"/>
      <c r="W152" s="2"/>
      <c r="X152" s="2"/>
      <c r="Y152" s="2"/>
      <c r="Z152" s="2"/>
      <c r="AA152" s="2"/>
      <c r="AB152" s="2"/>
      <c r="AC152" s="2"/>
      <c r="AD152" s="2"/>
      <c r="AE152" s="2"/>
      <c r="AF152" s="2"/>
      <c r="AG152" s="2"/>
      <c r="AH152" s="2"/>
      <c r="AI152" s="2"/>
    </row>
    <row r="153" spans="2:36" ht="18" hidden="1" customHeight="1" x14ac:dyDescent="0.2">
      <c r="B153" s="1988"/>
      <c r="C153" s="1988"/>
      <c r="D153" s="1988"/>
      <c r="E153" s="3"/>
      <c r="F153" s="121"/>
      <c r="G153" s="122"/>
      <c r="H153" s="122"/>
      <c r="I153" s="123"/>
      <c r="J153" s="122"/>
      <c r="K153" s="122"/>
      <c r="L153" s="123"/>
      <c r="M153" s="122"/>
      <c r="N153" s="122"/>
      <c r="O153" s="123"/>
      <c r="P153" s="122"/>
      <c r="Q153" s="122"/>
      <c r="R153" s="123"/>
      <c r="S153" s="122"/>
      <c r="T153" s="122"/>
      <c r="U153" s="123"/>
      <c r="V153" s="122"/>
      <c r="W153" s="122"/>
      <c r="X153" s="122"/>
      <c r="Y153" s="122"/>
      <c r="Z153" s="122"/>
      <c r="AA153" s="122"/>
      <c r="AB153" s="122"/>
      <c r="AC153" s="122"/>
      <c r="AD153" s="125"/>
      <c r="AE153" s="125"/>
      <c r="AF153" s="125"/>
      <c r="AG153" s="125"/>
      <c r="AH153" s="125"/>
      <c r="AI153" s="125"/>
    </row>
    <row r="154" spans="2:36" ht="18" hidden="1" customHeight="1" x14ac:dyDescent="0.2">
      <c r="B154" s="1988"/>
      <c r="C154" s="1988"/>
      <c r="D154" s="1988"/>
      <c r="E154" s="3"/>
      <c r="F154" s="124"/>
      <c r="G154" s="125"/>
      <c r="H154" s="125"/>
      <c r="I154" s="124"/>
      <c r="J154" s="125"/>
      <c r="K154" s="125"/>
      <c r="L154" s="124"/>
      <c r="M154" s="125"/>
      <c r="N154" s="125"/>
      <c r="O154" s="124"/>
      <c r="P154" s="125"/>
      <c r="Q154" s="125"/>
      <c r="R154" s="124"/>
      <c r="S154" s="125"/>
      <c r="T154" s="125"/>
      <c r="U154" s="124"/>
      <c r="V154" s="125"/>
      <c r="W154" s="125"/>
      <c r="X154" s="125"/>
      <c r="Y154" s="125"/>
      <c r="Z154" s="125"/>
      <c r="AA154" s="125"/>
      <c r="AB154" s="125"/>
      <c r="AC154" s="125"/>
      <c r="AD154" s="125"/>
      <c r="AE154" s="125"/>
      <c r="AF154" s="125"/>
      <c r="AG154" s="125"/>
      <c r="AH154" s="125"/>
      <c r="AI154" s="125"/>
    </row>
    <row r="155" spans="2:36" ht="21" hidden="1" customHeight="1" x14ac:dyDescent="0.2"/>
    <row r="156" spans="2:36" ht="21" hidden="1" customHeight="1" x14ac:dyDescent="0.2"/>
    <row r="157" spans="2:36" ht="0.6" hidden="1" customHeight="1" x14ac:dyDescent="0.2">
      <c r="B157" s="1989"/>
      <c r="C157" s="1989"/>
      <c r="D157" s="1989"/>
      <c r="E157" s="1989"/>
      <c r="F157" s="127"/>
      <c r="G157" s="128"/>
      <c r="H157" s="128"/>
      <c r="I157" s="127"/>
      <c r="J157" s="128"/>
      <c r="K157" s="128"/>
      <c r="L157" s="127"/>
      <c r="M157" s="128"/>
      <c r="N157" s="128"/>
      <c r="O157" s="127"/>
      <c r="P157" s="128"/>
      <c r="Q157" s="128"/>
      <c r="R157" s="127"/>
      <c r="S157" s="128"/>
      <c r="T157" s="128"/>
      <c r="U157" s="127"/>
      <c r="V157" s="128"/>
      <c r="W157" s="128"/>
      <c r="X157" s="128"/>
      <c r="Y157" s="128"/>
      <c r="Z157" s="128"/>
      <c r="AA157" s="128"/>
      <c r="AB157" s="128"/>
      <c r="AC157" s="128"/>
      <c r="AD157" s="125"/>
      <c r="AE157" s="125"/>
      <c r="AF157" s="125"/>
      <c r="AG157" s="125"/>
      <c r="AH157" s="125"/>
      <c r="AI157" s="125"/>
    </row>
    <row r="158" spans="2:36" ht="51" hidden="1" customHeight="1" x14ac:dyDescent="0.2">
      <c r="B158" s="129"/>
      <c r="C158" s="153"/>
      <c r="D158" s="154"/>
      <c r="E158" s="129"/>
      <c r="F158" s="2019"/>
      <c r="G158" s="2019"/>
      <c r="H158" s="2019"/>
      <c r="I158" s="2019"/>
      <c r="J158" s="2019"/>
      <c r="K158" s="2019"/>
      <c r="L158" s="2019"/>
      <c r="M158" s="2019"/>
      <c r="N158" s="2019"/>
      <c r="O158" s="2019"/>
      <c r="P158" s="2019"/>
      <c r="Q158" s="2019"/>
      <c r="R158" s="2019"/>
      <c r="S158" s="2019"/>
      <c r="T158" s="2019"/>
      <c r="U158" s="2019"/>
      <c r="V158" s="2019"/>
      <c r="W158" s="2019"/>
      <c r="X158" s="2019"/>
      <c r="Y158" s="2019"/>
      <c r="Z158" s="2019"/>
      <c r="AA158" s="2019"/>
      <c r="AB158" s="2019"/>
      <c r="AC158" s="2019"/>
      <c r="AD158" s="131"/>
      <c r="AE158" s="131"/>
      <c r="AF158" s="131"/>
      <c r="AG158" s="131"/>
      <c r="AH158" s="131"/>
      <c r="AI158" s="131"/>
    </row>
    <row r="159" spans="2:36" ht="14.25" customHeight="1" x14ac:dyDescent="0.2">
      <c r="B159" s="1983"/>
      <c r="C159" s="1983"/>
      <c r="D159" s="1983"/>
      <c r="E159" s="1984"/>
      <c r="F159" s="1987" t="str">
        <f>F6</f>
        <v>Norwich Swans</v>
      </c>
      <c r="G159" s="1987"/>
      <c r="H159" s="1987"/>
      <c r="I159" s="1987" t="str">
        <f>I6</f>
        <v>Northampton B</v>
      </c>
      <c r="J159" s="1987"/>
      <c r="K159" s="1987"/>
      <c r="L159" s="1987" t="str">
        <f>L6</f>
        <v>City of Peterborough A</v>
      </c>
      <c r="M159" s="1987"/>
      <c r="N159" s="1987"/>
      <c r="O159" s="1987" t="str">
        <f>O6</f>
        <v xml:space="preserve">City of Milton Keynes </v>
      </c>
      <c r="P159" s="1987"/>
      <c r="Q159" s="1987"/>
      <c r="R159" s="1987" t="str">
        <f>R6</f>
        <v>Nottingham Leander</v>
      </c>
      <c r="S159" s="1987"/>
      <c r="T159" s="1987"/>
      <c r="U159" s="1987" t="str">
        <f>U6</f>
        <v>Moderians</v>
      </c>
      <c r="V159" s="1987"/>
      <c r="W159" s="1987"/>
      <c r="X159" s="1867">
        <f>X6</f>
        <v>0</v>
      </c>
      <c r="Y159" s="1867"/>
      <c r="Z159" s="1867"/>
      <c r="AA159" s="1867">
        <f>AA6</f>
        <v>0</v>
      </c>
      <c r="AB159" s="1867"/>
      <c r="AC159" s="1867"/>
      <c r="AD159" s="1867">
        <f>AD6</f>
        <v>0</v>
      </c>
      <c r="AE159" s="1867"/>
      <c r="AF159" s="1867"/>
      <c r="AG159" s="1867">
        <f>AG6</f>
        <v>0</v>
      </c>
      <c r="AH159" s="1867"/>
      <c r="AI159" s="1867"/>
    </row>
    <row r="160" spans="2:36" ht="14.25" customHeight="1" thickBot="1" x14ac:dyDescent="0.25">
      <c r="B160" s="1985"/>
      <c r="C160" s="1985"/>
      <c r="D160" s="1985"/>
      <c r="E160" s="1986"/>
      <c r="F160" s="1987"/>
      <c r="G160" s="1987"/>
      <c r="H160" s="1987"/>
      <c r="I160" s="1987"/>
      <c r="J160" s="1987"/>
      <c r="K160" s="1987"/>
      <c r="L160" s="1987"/>
      <c r="M160" s="1987"/>
      <c r="N160" s="1987"/>
      <c r="O160" s="1987"/>
      <c r="P160" s="1987"/>
      <c r="Q160" s="1987"/>
      <c r="R160" s="1987"/>
      <c r="S160" s="1987"/>
      <c r="T160" s="1987"/>
      <c r="U160" s="1987"/>
      <c r="V160" s="1987"/>
      <c r="W160" s="1987"/>
      <c r="X160" s="1867"/>
      <c r="Y160" s="1867"/>
      <c r="Z160" s="1867"/>
      <c r="AA160" s="1867"/>
      <c r="AB160" s="1867"/>
      <c r="AC160" s="1867"/>
      <c r="AD160" s="1867"/>
      <c r="AE160" s="1867"/>
      <c r="AF160" s="1867"/>
      <c r="AG160" s="1867"/>
      <c r="AH160" s="1867"/>
      <c r="AI160" s="1867"/>
    </row>
    <row r="161" spans="2:35" ht="14.25" customHeight="1" x14ac:dyDescent="0.2">
      <c r="B161" s="155"/>
      <c r="C161" s="1862" t="s">
        <v>22</v>
      </c>
      <c r="D161" s="1862"/>
      <c r="E161" s="1863"/>
      <c r="F161" s="1866">
        <f>SUM(H12:H32)</f>
        <v>30</v>
      </c>
      <c r="G161" s="1866"/>
      <c r="H161" s="1866"/>
      <c r="I161" s="1866">
        <f>SUM(K12:K32)</f>
        <v>27</v>
      </c>
      <c r="J161" s="1866"/>
      <c r="K161" s="1866"/>
      <c r="L161" s="1866">
        <f>SUM(N12:N32)</f>
        <v>47</v>
      </c>
      <c r="M161" s="1866"/>
      <c r="N161" s="1866"/>
      <c r="O161" s="1866">
        <f>SUM(Q12:Q32)</f>
        <v>49</v>
      </c>
      <c r="P161" s="1866"/>
      <c r="Q161" s="1866"/>
      <c r="R161" s="1866">
        <f>SUM(T12:T32)</f>
        <v>26</v>
      </c>
      <c r="S161" s="1866"/>
      <c r="T161" s="1866"/>
      <c r="U161" s="1866">
        <f>SUM(W12:W32)</f>
        <v>31</v>
      </c>
      <c r="V161" s="1866"/>
      <c r="W161" s="1866"/>
      <c r="X161" s="1868">
        <f>SUM(Z12:Z32)</f>
        <v>0</v>
      </c>
      <c r="Y161" s="1868"/>
      <c r="Z161" s="1868"/>
      <c r="AA161" s="1868">
        <f>SUM(AC12:AC32)</f>
        <v>0</v>
      </c>
      <c r="AB161" s="1868"/>
      <c r="AC161" s="1868"/>
      <c r="AD161" s="1868">
        <f>SUM(AF12:AF32)</f>
        <v>0</v>
      </c>
      <c r="AE161" s="1868"/>
      <c r="AF161" s="1868"/>
      <c r="AG161" s="1868">
        <f>SUM(AI12:AI32)</f>
        <v>0</v>
      </c>
      <c r="AH161" s="1868"/>
      <c r="AI161" s="1868"/>
    </row>
    <row r="162" spans="2:35" ht="14.25" customHeight="1" thickBot="1" x14ac:dyDescent="0.25">
      <c r="B162" s="156"/>
      <c r="C162" s="1864"/>
      <c r="D162" s="1864"/>
      <c r="E162" s="1865"/>
      <c r="F162" s="1866"/>
      <c r="G162" s="1866"/>
      <c r="H162" s="1866"/>
      <c r="I162" s="1866"/>
      <c r="J162" s="1866"/>
      <c r="K162" s="1866"/>
      <c r="L162" s="1866"/>
      <c r="M162" s="1866"/>
      <c r="N162" s="1866"/>
      <c r="O162" s="1866"/>
      <c r="P162" s="1866"/>
      <c r="Q162" s="1866"/>
      <c r="R162" s="1866"/>
      <c r="S162" s="1866"/>
      <c r="T162" s="1866"/>
      <c r="U162" s="1866"/>
      <c r="V162" s="1866"/>
      <c r="W162" s="1866"/>
      <c r="X162" s="1868"/>
      <c r="Y162" s="1868"/>
      <c r="Z162" s="1868"/>
      <c r="AA162" s="1868"/>
      <c r="AB162" s="1868"/>
      <c r="AC162" s="1868"/>
      <c r="AD162" s="1868"/>
      <c r="AE162" s="1868"/>
      <c r="AF162" s="1868"/>
      <c r="AG162" s="1868"/>
      <c r="AH162" s="1868"/>
      <c r="AI162" s="1868"/>
    </row>
    <row r="163" spans="2:35" ht="14.25" hidden="1" customHeight="1" x14ac:dyDescent="0.2">
      <c r="B163" s="1852" t="s">
        <v>27</v>
      </c>
      <c r="C163" s="1852"/>
      <c r="D163" s="1852"/>
      <c r="E163" s="1852"/>
      <c r="F163" s="1854">
        <f>G5</f>
        <v>1</v>
      </c>
      <c r="G163" s="1854"/>
      <c r="H163" s="1854"/>
      <c r="I163" s="1854" t="str">
        <f>I6</f>
        <v>Northampton B</v>
      </c>
      <c r="J163" s="1854"/>
      <c r="K163" s="1854"/>
      <c r="L163" s="1854" t="str">
        <f>L6</f>
        <v>City of Peterborough A</v>
      </c>
      <c r="M163" s="1854"/>
      <c r="N163" s="1854"/>
      <c r="O163" s="1854" t="str">
        <f>O6</f>
        <v xml:space="preserve">City of Milton Keynes </v>
      </c>
      <c r="P163" s="1854"/>
      <c r="Q163" s="1854"/>
      <c r="R163" s="1854" t="str">
        <f>R6</f>
        <v>Nottingham Leander</v>
      </c>
      <c r="S163" s="1854"/>
      <c r="T163" s="1854"/>
      <c r="U163" s="1854" t="str">
        <f>U6</f>
        <v>Moderians</v>
      </c>
      <c r="V163" s="1854"/>
      <c r="W163" s="1854"/>
      <c r="X163" s="1867">
        <f>X6</f>
        <v>0</v>
      </c>
      <c r="Y163" s="1867"/>
      <c r="Z163" s="1867"/>
      <c r="AA163" s="1867">
        <f>AA6</f>
        <v>0</v>
      </c>
      <c r="AB163" s="1867"/>
      <c r="AC163" s="1867"/>
      <c r="AD163" s="1867">
        <f>AD6</f>
        <v>0</v>
      </c>
      <c r="AE163" s="1867"/>
      <c r="AF163" s="1867"/>
      <c r="AG163" s="1867">
        <f>AG6</f>
        <v>0</v>
      </c>
      <c r="AH163" s="1867"/>
      <c r="AI163" s="1867"/>
    </row>
    <row r="164" spans="2:35" ht="14.25" hidden="1" customHeight="1" thickBot="1" x14ac:dyDescent="0.25">
      <c r="B164" s="1853"/>
      <c r="C164" s="1853"/>
      <c r="D164" s="1853"/>
      <c r="E164" s="1853"/>
      <c r="F164" s="1854"/>
      <c r="G164" s="1854"/>
      <c r="H164" s="1854"/>
      <c r="I164" s="1854"/>
      <c r="J164" s="1854"/>
      <c r="K164" s="1854"/>
      <c r="L164" s="1854"/>
      <c r="M164" s="1854"/>
      <c r="N164" s="1854"/>
      <c r="O164" s="1854"/>
      <c r="P164" s="1854"/>
      <c r="Q164" s="1854"/>
      <c r="R164" s="1854"/>
      <c r="S164" s="1854"/>
      <c r="T164" s="1854"/>
      <c r="U164" s="1854"/>
      <c r="V164" s="1854"/>
      <c r="W164" s="1854"/>
      <c r="X164" s="1867"/>
      <c r="Y164" s="1867"/>
      <c r="Z164" s="1867"/>
      <c r="AA164" s="1867"/>
      <c r="AB164" s="1867"/>
      <c r="AC164" s="1867"/>
      <c r="AD164" s="1867"/>
      <c r="AE164" s="1867"/>
      <c r="AF164" s="1867"/>
      <c r="AG164" s="1867"/>
      <c r="AH164" s="1867"/>
      <c r="AI164" s="1867"/>
    </row>
    <row r="165" spans="2:35" ht="14.25" customHeight="1" x14ac:dyDescent="0.2">
      <c r="B165" s="155"/>
      <c r="C165" s="1862" t="s">
        <v>1</v>
      </c>
      <c r="D165" s="1862"/>
      <c r="E165" s="1863"/>
      <c r="F165" s="1866">
        <f>IF(F55="","",IF(F55&lt;0,"",SUM(H12:H55)))</f>
        <v>55</v>
      </c>
      <c r="G165" s="1866"/>
      <c r="H165" s="1866"/>
      <c r="I165" s="1866">
        <f>IF(I55="","",IF(I55&lt;0,"",SUM(K12:K55)))</f>
        <v>47</v>
      </c>
      <c r="J165" s="1866"/>
      <c r="K165" s="1866"/>
      <c r="L165" s="1866">
        <f>IF(L55="","",IF(L55&lt;0,"",SUM(N12:N55)))</f>
        <v>78</v>
      </c>
      <c r="M165" s="1866"/>
      <c r="N165" s="1866"/>
      <c r="O165" s="1866">
        <f>IF(O55="","",IF(O55&lt;0,"",SUM(Q12:Q55)))</f>
        <v>82</v>
      </c>
      <c r="P165" s="1866"/>
      <c r="Q165" s="1866"/>
      <c r="R165" s="1866">
        <f>IF(R55="","",IF(R55&lt;0,"",SUM(T12:T55)))</f>
        <v>55</v>
      </c>
      <c r="S165" s="1866"/>
      <c r="T165" s="1866"/>
      <c r="U165" s="1866">
        <f>IF(U55="","",IF(U55&lt;0,"",SUM(W12:W55)))</f>
        <v>61</v>
      </c>
      <c r="V165" s="1866"/>
      <c r="W165" s="1866"/>
      <c r="X165" s="1868" t="str">
        <f>IF(X55="","",IF(X55&lt;0,"",SUM(Z12:Z55)))</f>
        <v/>
      </c>
      <c r="Y165" s="1868"/>
      <c r="Z165" s="1868"/>
      <c r="AA165" s="1868" t="str">
        <f>IF(AA55="","",IF(AA55&lt;0,"",SUM(AC12:AC55)))</f>
        <v/>
      </c>
      <c r="AB165" s="1868"/>
      <c r="AC165" s="1868"/>
      <c r="AD165" s="1868" t="str">
        <f>IF(AD55="","",IF(AD55&lt;0,"",SUM(AF12:AF55)))</f>
        <v/>
      </c>
      <c r="AE165" s="1868"/>
      <c r="AF165" s="1868"/>
      <c r="AG165" s="1868" t="str">
        <f>IF(AG55="","",IF(AG55&lt;0,"",SUM(AI12:AI55)))</f>
        <v/>
      </c>
      <c r="AH165" s="1868"/>
      <c r="AI165" s="1868"/>
    </row>
    <row r="166" spans="2:35" ht="14.25" customHeight="1" thickBot="1" x14ac:dyDescent="0.25">
      <c r="B166" s="156"/>
      <c r="C166" s="1864"/>
      <c r="D166" s="1864"/>
      <c r="E166" s="1865"/>
      <c r="F166" s="1866"/>
      <c r="G166" s="1866"/>
      <c r="H166" s="1866"/>
      <c r="I166" s="1866"/>
      <c r="J166" s="1866"/>
      <c r="K166" s="1866"/>
      <c r="L166" s="1866"/>
      <c r="M166" s="1866"/>
      <c r="N166" s="1866"/>
      <c r="O166" s="1866"/>
      <c r="P166" s="1866"/>
      <c r="Q166" s="1866"/>
      <c r="R166" s="1866"/>
      <c r="S166" s="1866"/>
      <c r="T166" s="1866"/>
      <c r="U166" s="1866"/>
      <c r="V166" s="1866"/>
      <c r="W166" s="1866"/>
      <c r="X166" s="1868"/>
      <c r="Y166" s="1868"/>
      <c r="Z166" s="1868"/>
      <c r="AA166" s="1868"/>
      <c r="AB166" s="1868"/>
      <c r="AC166" s="1868"/>
      <c r="AD166" s="1868"/>
      <c r="AE166" s="1868"/>
      <c r="AF166" s="1868"/>
      <c r="AG166" s="1868"/>
      <c r="AH166" s="1868"/>
      <c r="AI166" s="1868"/>
    </row>
    <row r="167" spans="2:35" ht="14.25" hidden="1" customHeight="1" x14ac:dyDescent="0.2">
      <c r="B167" s="1852" t="s">
        <v>28</v>
      </c>
      <c r="C167" s="1852"/>
      <c r="D167" s="1852"/>
      <c r="E167" s="1852"/>
      <c r="F167" s="1854">
        <f>G5</f>
        <v>1</v>
      </c>
      <c r="G167" s="1854"/>
      <c r="H167" s="1854"/>
      <c r="I167" s="1854" t="str">
        <f>I6</f>
        <v>Northampton B</v>
      </c>
      <c r="J167" s="1854"/>
      <c r="K167" s="1854"/>
      <c r="L167" s="1854" t="str">
        <f>L6</f>
        <v>City of Peterborough A</v>
      </c>
      <c r="M167" s="1854"/>
      <c r="N167" s="1854"/>
      <c r="O167" s="1854" t="str">
        <f>O6</f>
        <v xml:space="preserve">City of Milton Keynes </v>
      </c>
      <c r="P167" s="1854"/>
      <c r="Q167" s="1854"/>
      <c r="R167" s="1854" t="str">
        <f>R6</f>
        <v>Nottingham Leander</v>
      </c>
      <c r="S167" s="1854"/>
      <c r="T167" s="1854"/>
      <c r="U167" s="1854" t="str">
        <f>U6</f>
        <v>Moderians</v>
      </c>
      <c r="V167" s="1854"/>
      <c r="W167" s="1854"/>
      <c r="X167" s="1867">
        <f>X6</f>
        <v>0</v>
      </c>
      <c r="Y167" s="1867"/>
      <c r="Z167" s="1867"/>
      <c r="AA167" s="1867">
        <f>AA6</f>
        <v>0</v>
      </c>
      <c r="AB167" s="1867"/>
      <c r="AC167" s="1867"/>
      <c r="AD167" s="1867">
        <f>AD6</f>
        <v>0</v>
      </c>
      <c r="AE167" s="1867"/>
      <c r="AF167" s="1867"/>
      <c r="AG167" s="1867">
        <f>AG6</f>
        <v>0</v>
      </c>
      <c r="AH167" s="1867"/>
      <c r="AI167" s="1867"/>
    </row>
    <row r="168" spans="2:35" ht="14.25" hidden="1" customHeight="1" thickBot="1" x14ac:dyDescent="0.25">
      <c r="B168" s="1853"/>
      <c r="C168" s="1853"/>
      <c r="D168" s="1853"/>
      <c r="E168" s="1853"/>
      <c r="F168" s="1854"/>
      <c r="G168" s="1854"/>
      <c r="H168" s="1854"/>
      <c r="I168" s="1854"/>
      <c r="J168" s="1854"/>
      <c r="K168" s="1854"/>
      <c r="L168" s="1854"/>
      <c r="M168" s="1854"/>
      <c r="N168" s="1854"/>
      <c r="O168" s="1854"/>
      <c r="P168" s="1854"/>
      <c r="Q168" s="1854"/>
      <c r="R168" s="1854"/>
      <c r="S168" s="1854"/>
      <c r="T168" s="1854"/>
      <c r="U168" s="1854"/>
      <c r="V168" s="1854"/>
      <c r="W168" s="1854"/>
      <c r="X168" s="1867"/>
      <c r="Y168" s="1867"/>
      <c r="Z168" s="1867"/>
      <c r="AA168" s="1867"/>
      <c r="AB168" s="1867"/>
      <c r="AC168" s="1867"/>
      <c r="AD168" s="1867"/>
      <c r="AE168" s="1867"/>
      <c r="AF168" s="1867"/>
      <c r="AG168" s="1867"/>
      <c r="AH168" s="1867"/>
      <c r="AI168" s="1867"/>
    </row>
    <row r="169" spans="2:35" ht="14.25" customHeight="1" x14ac:dyDescent="0.2">
      <c r="B169" s="155"/>
      <c r="C169" s="1862" t="s">
        <v>2</v>
      </c>
      <c r="D169" s="1862"/>
      <c r="E169" s="1863"/>
      <c r="F169" s="1866">
        <f>IF(F79="","",IF(F79&lt;0,"",SUM(H12:H79)))</f>
        <v>79</v>
      </c>
      <c r="G169" s="1866"/>
      <c r="H169" s="1866"/>
      <c r="I169" s="1866">
        <f>IF(I79="","",IF(I79&lt;0,"",SUM(K12:K79)))</f>
        <v>62</v>
      </c>
      <c r="J169" s="1866"/>
      <c r="K169" s="1866"/>
      <c r="L169" s="1866">
        <f>IF(L79="","",IF(L79&lt;0,"",SUM(N12:N79)))</f>
        <v>112</v>
      </c>
      <c r="M169" s="1866"/>
      <c r="N169" s="1866"/>
      <c r="O169" s="1866">
        <f>IF(O79="","",IF(O79&lt;0,"",SUM(Q12:Q79)))</f>
        <v>122</v>
      </c>
      <c r="P169" s="1866"/>
      <c r="Q169" s="1866"/>
      <c r="R169" s="1866">
        <f>IF(R79="","",IF(R79&lt;0,"",SUM(T12:T79)))</f>
        <v>85</v>
      </c>
      <c r="S169" s="1866"/>
      <c r="T169" s="1866"/>
      <c r="U169" s="1866">
        <f>IF(U79="","",IF(U79&lt;0,"",SUM(W12:W79)))</f>
        <v>86</v>
      </c>
      <c r="V169" s="1866"/>
      <c r="W169" s="1866"/>
      <c r="X169" s="1868" t="str">
        <f>IF(X79="","",IF(X79&lt;0,"",SUM(Z12:Z79)))</f>
        <v/>
      </c>
      <c r="Y169" s="1868"/>
      <c r="Z169" s="1868"/>
      <c r="AA169" s="1868" t="str">
        <f>IF(AA79="","",IF(AA79&lt;0,"",SUM(AC12:AC79)))</f>
        <v/>
      </c>
      <c r="AB169" s="1868"/>
      <c r="AC169" s="1868"/>
      <c r="AD169" s="1868" t="str">
        <f>IF(AD79="","",IF(AD79&lt;0,"",SUM(AF12:AF79)))</f>
        <v/>
      </c>
      <c r="AE169" s="1868"/>
      <c r="AF169" s="1868"/>
      <c r="AG169" s="1868" t="str">
        <f>IF(AG79="","",IF(AG79&lt;0,"",SUM(AI12:AI79)))</f>
        <v/>
      </c>
      <c r="AH169" s="1868"/>
      <c r="AI169" s="1868"/>
    </row>
    <row r="170" spans="2:35" ht="14.25" customHeight="1" thickBot="1" x14ac:dyDescent="0.25">
      <c r="B170" s="156"/>
      <c r="C170" s="1864"/>
      <c r="D170" s="1864"/>
      <c r="E170" s="1865"/>
      <c r="F170" s="1866"/>
      <c r="G170" s="1866"/>
      <c r="H170" s="1866"/>
      <c r="I170" s="1866"/>
      <c r="J170" s="1866"/>
      <c r="K170" s="1866"/>
      <c r="L170" s="1866"/>
      <c r="M170" s="1866"/>
      <c r="N170" s="1866"/>
      <c r="O170" s="1866"/>
      <c r="P170" s="1866"/>
      <c r="Q170" s="1866"/>
      <c r="R170" s="1866"/>
      <c r="S170" s="1866"/>
      <c r="T170" s="1866"/>
      <c r="U170" s="1866"/>
      <c r="V170" s="1866"/>
      <c r="W170" s="1866"/>
      <c r="X170" s="1868"/>
      <c r="Y170" s="1868"/>
      <c r="Z170" s="1868"/>
      <c r="AA170" s="1868"/>
      <c r="AB170" s="1868"/>
      <c r="AC170" s="1868"/>
      <c r="AD170" s="1868"/>
      <c r="AE170" s="1868"/>
      <c r="AF170" s="1868"/>
      <c r="AG170" s="1868"/>
      <c r="AH170" s="1868"/>
      <c r="AI170" s="1868"/>
    </row>
    <row r="171" spans="2:35" ht="14.25" hidden="1" customHeight="1" x14ac:dyDescent="0.2">
      <c r="B171" s="1852" t="s">
        <v>29</v>
      </c>
      <c r="C171" s="1852"/>
      <c r="D171" s="1852"/>
      <c r="E171" s="1852"/>
      <c r="F171" s="1854">
        <f>G5</f>
        <v>1</v>
      </c>
      <c r="G171" s="1854"/>
      <c r="H171" s="1854"/>
      <c r="I171" s="1854" t="str">
        <f>I6</f>
        <v>Northampton B</v>
      </c>
      <c r="J171" s="1854"/>
      <c r="K171" s="1854"/>
      <c r="L171" s="1854" t="str">
        <f>L6</f>
        <v>City of Peterborough A</v>
      </c>
      <c r="M171" s="1854"/>
      <c r="N171" s="1854"/>
      <c r="O171" s="1854" t="str">
        <f>O6</f>
        <v xml:space="preserve">City of Milton Keynes </v>
      </c>
      <c r="P171" s="1854"/>
      <c r="Q171" s="1854"/>
      <c r="R171" s="1854" t="str">
        <f>R6</f>
        <v>Nottingham Leander</v>
      </c>
      <c r="S171" s="1854"/>
      <c r="T171" s="1854"/>
      <c r="U171" s="1854" t="str">
        <f>U6</f>
        <v>Moderians</v>
      </c>
      <c r="V171" s="1854"/>
      <c r="W171" s="1854"/>
      <c r="X171" s="1867">
        <f>X6</f>
        <v>0</v>
      </c>
      <c r="Y171" s="1867"/>
      <c r="Z171" s="1867"/>
      <c r="AA171" s="1867">
        <f>AA6</f>
        <v>0</v>
      </c>
      <c r="AB171" s="1867"/>
      <c r="AC171" s="1867"/>
      <c r="AD171" s="1867">
        <f>AD6</f>
        <v>0</v>
      </c>
      <c r="AE171" s="1867"/>
      <c r="AF171" s="1867"/>
      <c r="AG171" s="1867">
        <f>AG6</f>
        <v>0</v>
      </c>
      <c r="AH171" s="1867"/>
      <c r="AI171" s="1867"/>
    </row>
    <row r="172" spans="2:35" ht="14.25" hidden="1" customHeight="1" thickBot="1" x14ac:dyDescent="0.25">
      <c r="B172" s="1853"/>
      <c r="C172" s="1853"/>
      <c r="D172" s="1853"/>
      <c r="E172" s="1853"/>
      <c r="F172" s="1854"/>
      <c r="G172" s="1854"/>
      <c r="H172" s="1854"/>
      <c r="I172" s="1854"/>
      <c r="J172" s="1854"/>
      <c r="K172" s="1854"/>
      <c r="L172" s="1854"/>
      <c r="M172" s="1854"/>
      <c r="N172" s="1854"/>
      <c r="O172" s="1854"/>
      <c r="P172" s="1854"/>
      <c r="Q172" s="1854"/>
      <c r="R172" s="1854"/>
      <c r="S172" s="1854"/>
      <c r="T172" s="1854"/>
      <c r="U172" s="1854"/>
      <c r="V172" s="1854"/>
      <c r="W172" s="1854"/>
      <c r="X172" s="1867"/>
      <c r="Y172" s="1867"/>
      <c r="Z172" s="1867"/>
      <c r="AA172" s="1867"/>
      <c r="AB172" s="1867"/>
      <c r="AC172" s="1867"/>
      <c r="AD172" s="1867"/>
      <c r="AE172" s="1867"/>
      <c r="AF172" s="1867"/>
      <c r="AG172" s="1867"/>
      <c r="AH172" s="1867"/>
      <c r="AI172" s="1867"/>
    </row>
    <row r="173" spans="2:35" ht="14.25" customHeight="1" x14ac:dyDescent="0.2">
      <c r="B173" s="155"/>
      <c r="C173" s="1862" t="s">
        <v>3</v>
      </c>
      <c r="D173" s="1862"/>
      <c r="E173" s="1863"/>
      <c r="F173" s="1866">
        <f>IF(F103="","",IF(F103&lt;0,"",SUM(H12:H103)))</f>
        <v>95</v>
      </c>
      <c r="G173" s="1866"/>
      <c r="H173" s="1866"/>
      <c r="I173" s="1866">
        <f>IF(I103="","",IF(I103&lt;0,"",SUM(K12:K103)))</f>
        <v>87</v>
      </c>
      <c r="J173" s="1866"/>
      <c r="K173" s="1866"/>
      <c r="L173" s="1866">
        <f>IF(L103="","",IF(L103&lt;0,"",SUM(N12:N103)))</f>
        <v>146</v>
      </c>
      <c r="M173" s="1866"/>
      <c r="N173" s="1866"/>
      <c r="O173" s="1866">
        <f>IF(O103="","",IF(O103&lt;0,"",SUM(Q12:Q103)))</f>
        <v>168</v>
      </c>
      <c r="P173" s="1866"/>
      <c r="Q173" s="1866"/>
      <c r="R173" s="1866">
        <f>IF(R103="","",IF(R103&lt;0,"",SUM(T12:T103)))</f>
        <v>111</v>
      </c>
      <c r="S173" s="1866"/>
      <c r="T173" s="1866"/>
      <c r="U173" s="1866">
        <f>IF(U103="","",IF(U103&lt;0,"",SUM(W12:W103)))</f>
        <v>107</v>
      </c>
      <c r="V173" s="1866"/>
      <c r="W173" s="1866"/>
      <c r="X173" s="1868" t="str">
        <f>IF(X103="","",IF(X103&lt;0,"",SUM(Z12:Z103)))</f>
        <v/>
      </c>
      <c r="Y173" s="1868"/>
      <c r="Z173" s="1868"/>
      <c r="AA173" s="1868" t="str">
        <f>IF(AA103="","",IF(AA103&lt;0,"",SUM(AC12:AC103)))</f>
        <v/>
      </c>
      <c r="AB173" s="1868"/>
      <c r="AC173" s="1868"/>
      <c r="AD173" s="1868" t="str">
        <f>IF(AD103="","",IF(AD103&lt;0,"",SUM(AF12:AF103)))</f>
        <v/>
      </c>
      <c r="AE173" s="1868"/>
      <c r="AF173" s="1868"/>
      <c r="AG173" s="1868" t="str">
        <f>IF(AG103="","",IF(AG103&lt;0,"",SUM(AI12:AI103)))</f>
        <v/>
      </c>
      <c r="AH173" s="1868"/>
      <c r="AI173" s="1868"/>
    </row>
    <row r="174" spans="2:35" ht="14.25" customHeight="1" thickBot="1" x14ac:dyDescent="0.25">
      <c r="B174" s="157"/>
      <c r="C174" s="1864"/>
      <c r="D174" s="1864"/>
      <c r="E174" s="1865"/>
      <c r="F174" s="1866"/>
      <c r="G174" s="1866"/>
      <c r="H174" s="1866"/>
      <c r="I174" s="1866"/>
      <c r="J174" s="1866"/>
      <c r="K174" s="1866"/>
      <c r="L174" s="1866"/>
      <c r="M174" s="1866"/>
      <c r="N174" s="1866"/>
      <c r="O174" s="1866"/>
      <c r="P174" s="1866"/>
      <c r="Q174" s="1866"/>
      <c r="R174" s="1866"/>
      <c r="S174" s="1866"/>
      <c r="T174" s="1866"/>
      <c r="U174" s="1866"/>
      <c r="V174" s="1866"/>
      <c r="W174" s="1866"/>
      <c r="X174" s="1868"/>
      <c r="Y174" s="1868"/>
      <c r="Z174" s="1868"/>
      <c r="AA174" s="1868"/>
      <c r="AB174" s="1868"/>
      <c r="AC174" s="1868"/>
      <c r="AD174" s="1868"/>
      <c r="AE174" s="1868"/>
      <c r="AF174" s="1868"/>
      <c r="AG174" s="1868"/>
      <c r="AH174" s="1868"/>
      <c r="AI174" s="1868"/>
    </row>
    <row r="175" spans="2:35" ht="27.6" hidden="1" customHeight="1" thickBot="1" x14ac:dyDescent="0.25">
      <c r="B175" s="1871" t="s">
        <v>30</v>
      </c>
      <c r="C175" s="1871"/>
      <c r="D175" s="1871"/>
      <c r="E175" s="1871"/>
      <c r="F175" s="1872">
        <f>G5</f>
        <v>1</v>
      </c>
      <c r="G175" s="1873"/>
      <c r="H175" s="1874"/>
      <c r="I175" s="1854" t="str">
        <f>I6</f>
        <v>Northampton B</v>
      </c>
      <c r="J175" s="1854"/>
      <c r="K175" s="1854"/>
      <c r="L175" s="1854" t="str">
        <f>L6</f>
        <v>City of Peterborough A</v>
      </c>
      <c r="M175" s="1854"/>
      <c r="N175" s="1854"/>
      <c r="O175" s="1854" t="str">
        <f>O6</f>
        <v xml:space="preserve">City of Milton Keynes </v>
      </c>
      <c r="P175" s="1854"/>
      <c r="Q175" s="1854"/>
      <c r="R175" s="1854" t="str">
        <f>R6</f>
        <v>Nottingham Leander</v>
      </c>
      <c r="S175" s="1854"/>
      <c r="T175" s="1854"/>
      <c r="U175" s="1854" t="str">
        <f>U6</f>
        <v>Moderians</v>
      </c>
      <c r="V175" s="1854"/>
      <c r="W175" s="1854"/>
      <c r="X175" s="1870">
        <f>X6</f>
        <v>0</v>
      </c>
      <c r="Y175" s="1870"/>
      <c r="Z175" s="1870"/>
      <c r="AA175" s="1870">
        <f>AA6</f>
        <v>0</v>
      </c>
      <c r="AB175" s="1870"/>
      <c r="AC175" s="1870"/>
      <c r="AD175" s="1870">
        <f>AD6</f>
        <v>0</v>
      </c>
      <c r="AE175" s="1870"/>
      <c r="AF175" s="1870"/>
      <c r="AG175" s="1870">
        <f>AG6</f>
        <v>0</v>
      </c>
      <c r="AH175" s="1870"/>
      <c r="AI175" s="1870"/>
    </row>
    <row r="176" spans="2:35" ht="25.9" customHeight="1" thickBot="1" x14ac:dyDescent="0.55000000000000004">
      <c r="B176" s="156"/>
      <c r="C176" s="1995" t="s">
        <v>4</v>
      </c>
      <c r="D176" s="1995"/>
      <c r="E176" s="1996"/>
      <c r="F176" s="1866">
        <f>IF(F127="","",IF(F127&lt;0,"",SUM(H12:H127)))</f>
        <v>121</v>
      </c>
      <c r="G176" s="1866"/>
      <c r="H176" s="1866"/>
      <c r="I176" s="1866">
        <f>IF(I127="","",IF(I127&lt;0,"",SUM(K12:K127)))</f>
        <v>107</v>
      </c>
      <c r="J176" s="1866"/>
      <c r="K176" s="1866"/>
      <c r="L176" s="1866">
        <f>IF(L127="","",IF(L127&lt;0,"",SUM(N12:N127)))</f>
        <v>179</v>
      </c>
      <c r="M176" s="1866"/>
      <c r="N176" s="1866"/>
      <c r="O176" s="1866">
        <f>IF(O127="","",IF(O127&lt;0,"",SUM(Q12:Q127)))</f>
        <v>204</v>
      </c>
      <c r="P176" s="1866"/>
      <c r="Q176" s="1866"/>
      <c r="R176" s="1866">
        <f>IF(R127="","",IF(R127&lt;0,"",SUM(T12:T127)))</f>
        <v>138</v>
      </c>
      <c r="S176" s="1866"/>
      <c r="T176" s="1866"/>
      <c r="U176" s="1866">
        <f>IF(U127="","",IF(U127&lt;0,"",SUM(W12:W127)))</f>
        <v>133</v>
      </c>
      <c r="V176" s="1866"/>
      <c r="W176" s="1866"/>
      <c r="X176" s="1868" t="str">
        <f>IF(X127="","",IF(X127&lt;0,"",SUM(Z12:Z127)))</f>
        <v/>
      </c>
      <c r="Y176" s="1868"/>
      <c r="Z176" s="1868"/>
      <c r="AA176" s="1868" t="str">
        <f>IF(AA127="","",IF(AA127&lt;0,"",SUM(AC12:AC127)))</f>
        <v/>
      </c>
      <c r="AB176" s="1868"/>
      <c r="AC176" s="1868"/>
      <c r="AD176" s="1868" t="str">
        <f>IF(AD127="","",IF(AD127&lt;0,"",SUM(AF12:AF127)))</f>
        <v/>
      </c>
      <c r="AE176" s="1868"/>
      <c r="AF176" s="1868"/>
      <c r="AG176" s="1868" t="str">
        <f>IF(AG127="","",IF(AG127&lt;0,"",SUM(AI12:AI127)))</f>
        <v/>
      </c>
      <c r="AH176" s="1868"/>
      <c r="AI176" s="1868"/>
    </row>
    <row r="177" spans="2:35" ht="27.6" hidden="1" customHeight="1" thickBot="1" x14ac:dyDescent="0.25">
      <c r="B177" s="1871" t="s">
        <v>31</v>
      </c>
      <c r="C177" s="1871"/>
      <c r="D177" s="1871"/>
      <c r="E177" s="1871"/>
      <c r="F177" s="2011"/>
      <c r="G177" s="2011"/>
      <c r="H177" s="2011"/>
      <c r="I177" s="2011"/>
      <c r="J177" s="2011"/>
      <c r="K177" s="2011"/>
      <c r="L177" s="2011"/>
      <c r="M177" s="2011"/>
      <c r="N177" s="2011"/>
      <c r="O177" s="2011"/>
      <c r="P177" s="2011"/>
      <c r="Q177" s="2011"/>
      <c r="R177" s="2011"/>
      <c r="S177" s="2011"/>
      <c r="T177" s="2011"/>
      <c r="U177" s="2011"/>
      <c r="V177" s="2011"/>
      <c r="W177" s="2011"/>
      <c r="X177" s="2011"/>
      <c r="Y177" s="2011"/>
      <c r="Z177" s="2011"/>
      <c r="AA177" s="2011"/>
      <c r="AB177" s="2011"/>
      <c r="AC177" s="2011"/>
      <c r="AD177" s="133"/>
      <c r="AE177" s="133"/>
      <c r="AF177" s="133"/>
      <c r="AG177" s="133"/>
      <c r="AH177" s="133"/>
      <c r="AI177" s="133"/>
    </row>
    <row r="178" spans="2:35" ht="285" hidden="1" customHeight="1" x14ac:dyDescent="0.2">
      <c r="B178" s="159"/>
      <c r="C178" s="190"/>
      <c r="D178" s="121"/>
      <c r="E178" s="159"/>
      <c r="F178" s="121"/>
      <c r="G178" s="159"/>
      <c r="H178" s="159"/>
      <c r="I178" s="121"/>
      <c r="J178" s="159"/>
      <c r="K178" s="159"/>
      <c r="L178" s="121"/>
      <c r="M178" s="159"/>
      <c r="N178" s="159"/>
      <c r="O178" s="121"/>
      <c r="P178" s="159"/>
      <c r="Q178" s="159"/>
      <c r="R178" s="121"/>
      <c r="S178" s="159"/>
      <c r="T178" s="159"/>
      <c r="U178" s="121"/>
      <c r="V178" s="159"/>
      <c r="W178" s="159"/>
      <c r="X178" s="159"/>
      <c r="Y178" s="159"/>
      <c r="Z178" s="159"/>
      <c r="AA178" s="159"/>
      <c r="AB178" s="159"/>
      <c r="AC178" s="159"/>
      <c r="AD178" s="159"/>
      <c r="AE178" s="159"/>
      <c r="AF178" s="159"/>
      <c r="AG178" s="159"/>
      <c r="AH178" s="159"/>
      <c r="AI178" s="159"/>
    </row>
    <row r="179" spans="2:35" hidden="1" x14ac:dyDescent="0.2">
      <c r="B179" s="1993"/>
      <c r="C179" s="1994"/>
      <c r="D179" s="1994"/>
      <c r="E179" s="1994"/>
      <c r="F179" s="191"/>
      <c r="G179" s="192"/>
      <c r="H179" s="192"/>
      <c r="I179" s="191"/>
      <c r="J179" s="192"/>
      <c r="K179" s="192"/>
      <c r="L179" s="191"/>
      <c r="M179" s="192"/>
      <c r="N179" s="192"/>
      <c r="O179" s="191"/>
      <c r="P179" s="192"/>
      <c r="Q179" s="192"/>
      <c r="R179" s="191"/>
      <c r="S179" s="192"/>
      <c r="T179" s="192"/>
      <c r="U179" s="191"/>
      <c r="V179" s="192"/>
      <c r="W179" s="192"/>
      <c r="X179" s="159"/>
      <c r="Y179" s="159"/>
      <c r="Z179" s="159"/>
      <c r="AA179" s="159"/>
      <c r="AB179" s="159"/>
      <c r="AC179" s="159"/>
      <c r="AD179" s="159"/>
      <c r="AE179" s="159"/>
      <c r="AF179" s="159"/>
      <c r="AG179" s="159"/>
      <c r="AH179" s="159"/>
      <c r="AI179" s="159"/>
    </row>
    <row r="180" spans="2:35" ht="3.6" hidden="1" customHeight="1" x14ac:dyDescent="0.2">
      <c r="B180" s="1994"/>
      <c r="C180" s="1994"/>
      <c r="D180" s="1994"/>
      <c r="E180" s="1994"/>
      <c r="F180" s="191"/>
      <c r="G180" s="192"/>
      <c r="H180" s="192"/>
      <c r="I180" s="191"/>
      <c r="J180" s="192"/>
      <c r="K180" s="192"/>
      <c r="L180" s="191"/>
      <c r="M180" s="192"/>
      <c r="N180" s="192"/>
      <c r="O180" s="191"/>
      <c r="P180" s="192"/>
      <c r="Q180" s="192"/>
      <c r="R180" s="191"/>
      <c r="S180" s="192"/>
      <c r="T180" s="192"/>
      <c r="U180" s="191"/>
      <c r="V180" s="192"/>
      <c r="W180" s="192"/>
    </row>
    <row r="181" spans="2:35" ht="28.9" hidden="1" customHeight="1" x14ac:dyDescent="0.2">
      <c r="B181" s="1994"/>
      <c r="C181" s="1994"/>
      <c r="D181" s="1994"/>
      <c r="E181" s="1994"/>
      <c r="F181" s="313"/>
      <c r="G181" s="313"/>
      <c r="H181" s="313"/>
      <c r="I181" s="313"/>
      <c r="J181" s="313"/>
      <c r="K181" s="313"/>
      <c r="L181" s="313"/>
      <c r="M181" s="313"/>
      <c r="N181" s="313"/>
      <c r="O181" s="313"/>
      <c r="P181" s="313"/>
      <c r="Q181" s="313"/>
      <c r="R181" s="313"/>
      <c r="S181" s="313"/>
      <c r="T181" s="313"/>
      <c r="U181" s="313"/>
      <c r="V181" s="313"/>
      <c r="W181" s="313"/>
      <c r="X181" s="3"/>
      <c r="Y181" s="3"/>
      <c r="Z181" s="3"/>
      <c r="AA181" s="3"/>
      <c r="AB181" s="3"/>
      <c r="AC181" s="3"/>
      <c r="AD181" s="3"/>
      <c r="AE181" s="3"/>
      <c r="AF181" s="3"/>
      <c r="AG181" s="3"/>
      <c r="AH181" s="3"/>
      <c r="AI181" s="3"/>
    </row>
    <row r="182" spans="2:35" ht="17.45" hidden="1" customHeight="1" x14ac:dyDescent="0.2">
      <c r="B182" s="1994"/>
      <c r="C182" s="1994"/>
      <c r="D182" s="1994"/>
      <c r="E182" s="1994"/>
      <c r="F182" s="191"/>
      <c r="G182" s="192"/>
      <c r="H182" s="192"/>
      <c r="I182" s="191"/>
      <c r="J182" s="192"/>
      <c r="K182" s="192"/>
      <c r="L182" s="191"/>
      <c r="M182" s="192"/>
      <c r="N182" s="192"/>
      <c r="O182" s="191"/>
      <c r="P182" s="192"/>
      <c r="Q182" s="192"/>
      <c r="R182" s="191"/>
      <c r="S182" s="192"/>
      <c r="T182" s="192"/>
      <c r="U182" s="191"/>
      <c r="V182" s="192"/>
      <c r="W182" s="192"/>
      <c r="X182" s="159"/>
      <c r="Y182" s="159"/>
      <c r="Z182" s="159"/>
      <c r="AA182" s="159"/>
      <c r="AB182" s="159"/>
      <c r="AC182" s="159"/>
      <c r="AD182" s="159"/>
      <c r="AE182" s="159"/>
      <c r="AF182" s="159"/>
      <c r="AG182" s="159"/>
      <c r="AH182" s="159"/>
      <c r="AI182" s="159"/>
    </row>
    <row r="183" spans="2:35" hidden="1" x14ac:dyDescent="0.2">
      <c r="B183" s="1994"/>
      <c r="C183" s="1994"/>
      <c r="D183" s="1994"/>
      <c r="E183" s="1994"/>
      <c r="F183" s="191"/>
      <c r="G183" s="192"/>
      <c r="H183" s="192"/>
      <c r="I183" s="191"/>
      <c r="J183" s="192"/>
      <c r="K183" s="192"/>
      <c r="L183" s="191"/>
      <c r="M183" s="192"/>
      <c r="N183" s="192"/>
      <c r="O183" s="191"/>
      <c r="P183" s="192"/>
      <c r="Q183" s="192"/>
      <c r="R183" s="191"/>
      <c r="S183" s="192"/>
      <c r="T183" s="192"/>
      <c r="U183" s="191"/>
      <c r="V183" s="192"/>
      <c r="W183" s="192"/>
      <c r="X183" s="159"/>
      <c r="Y183" s="159"/>
      <c r="Z183" s="159"/>
      <c r="AA183" s="159"/>
      <c r="AB183" s="159"/>
      <c r="AC183" s="159"/>
      <c r="AD183" s="159"/>
      <c r="AE183" s="159"/>
      <c r="AF183" s="159"/>
      <c r="AG183" s="159"/>
      <c r="AH183" s="159"/>
      <c r="AI183" s="159"/>
    </row>
    <row r="184" spans="2:35" hidden="1" x14ac:dyDescent="0.2">
      <c r="B184" s="1994"/>
      <c r="C184" s="1994"/>
      <c r="D184" s="1994"/>
      <c r="E184" s="1994"/>
      <c r="F184" s="191"/>
      <c r="G184" s="192"/>
      <c r="H184" s="192"/>
      <c r="I184" s="191"/>
      <c r="J184" s="192"/>
      <c r="K184" s="192"/>
      <c r="L184" s="191"/>
      <c r="M184" s="192"/>
      <c r="N184" s="192"/>
      <c r="O184" s="191"/>
      <c r="P184" s="192"/>
      <c r="Q184" s="192"/>
      <c r="R184" s="191"/>
      <c r="S184" s="192"/>
      <c r="T184" s="192"/>
      <c r="U184" s="191"/>
      <c r="V184" s="192"/>
      <c r="W184" s="192"/>
      <c r="X184" s="159"/>
      <c r="Y184" s="159"/>
      <c r="Z184" s="159"/>
      <c r="AA184" s="159"/>
      <c r="AB184" s="159"/>
      <c r="AC184" s="159"/>
      <c r="AD184" s="159"/>
      <c r="AE184" s="159"/>
      <c r="AF184" s="159"/>
      <c r="AG184" s="159"/>
      <c r="AH184" s="159"/>
      <c r="AI184" s="159"/>
    </row>
    <row r="185" spans="2:35" hidden="1" x14ac:dyDescent="0.2">
      <c r="B185" s="1994"/>
      <c r="C185" s="1994"/>
      <c r="D185" s="1994"/>
      <c r="E185" s="1994"/>
      <c r="F185" s="191"/>
      <c r="G185" s="192"/>
      <c r="H185" s="192"/>
      <c r="I185" s="191"/>
      <c r="J185" s="192"/>
      <c r="K185" s="192"/>
      <c r="L185" s="191"/>
      <c r="M185" s="192"/>
      <c r="N185" s="192"/>
      <c r="O185" s="191"/>
      <c r="P185" s="192"/>
      <c r="Q185" s="192"/>
      <c r="R185" s="191"/>
      <c r="S185" s="192"/>
      <c r="T185" s="192"/>
      <c r="U185" s="191"/>
      <c r="V185" s="192"/>
      <c r="W185" s="192"/>
      <c r="X185" s="159"/>
      <c r="Y185" s="159"/>
      <c r="Z185" s="159"/>
      <c r="AA185" s="159"/>
      <c r="AB185" s="159"/>
      <c r="AC185" s="159"/>
      <c r="AD185" s="159"/>
      <c r="AE185" s="159"/>
      <c r="AF185" s="159"/>
      <c r="AG185" s="159"/>
      <c r="AH185" s="159"/>
      <c r="AI185" s="159"/>
    </row>
    <row r="186" spans="2:35" hidden="1" x14ac:dyDescent="0.2">
      <c r="B186" s="1994"/>
      <c r="C186" s="1994"/>
      <c r="D186" s="1994"/>
      <c r="E186" s="1994"/>
      <c r="F186" s="191"/>
      <c r="G186" s="192"/>
      <c r="H186" s="192"/>
      <c r="I186" s="191"/>
      <c r="J186" s="192"/>
      <c r="K186" s="192"/>
      <c r="L186" s="191"/>
      <c r="M186" s="192"/>
      <c r="N186" s="192"/>
      <c r="O186" s="191"/>
      <c r="P186" s="192"/>
      <c r="Q186" s="192"/>
      <c r="R186" s="191"/>
      <c r="S186" s="192"/>
      <c r="T186" s="192"/>
      <c r="U186" s="191"/>
      <c r="V186" s="192"/>
      <c r="W186" s="192"/>
      <c r="X186" s="159"/>
      <c r="Y186" s="159"/>
      <c r="Z186" s="159"/>
      <c r="AA186" s="159"/>
      <c r="AB186" s="159"/>
      <c r="AC186" s="159"/>
      <c r="AD186" s="159"/>
      <c r="AE186" s="159"/>
      <c r="AF186" s="159"/>
      <c r="AG186" s="159"/>
      <c r="AH186" s="159"/>
      <c r="AI186" s="159"/>
    </row>
    <row r="187" spans="2:35" hidden="1" x14ac:dyDescent="0.2">
      <c r="B187" s="1994"/>
      <c r="C187" s="1994"/>
      <c r="D187" s="1994"/>
      <c r="E187" s="1994"/>
      <c r="F187" s="191"/>
      <c r="G187" s="192"/>
      <c r="H187" s="192"/>
      <c r="I187" s="191"/>
      <c r="J187" s="192"/>
      <c r="K187" s="192"/>
      <c r="L187" s="191"/>
      <c r="M187" s="192"/>
      <c r="N187" s="192"/>
      <c r="O187" s="191"/>
      <c r="P187" s="192"/>
      <c r="Q187" s="192"/>
      <c r="R187" s="191"/>
      <c r="S187" s="192"/>
      <c r="T187" s="192"/>
      <c r="U187" s="191"/>
      <c r="V187" s="192"/>
      <c r="W187" s="192"/>
      <c r="X187" s="159"/>
      <c r="Y187" s="159"/>
      <c r="Z187" s="159"/>
      <c r="AA187" s="159"/>
      <c r="AB187" s="159"/>
      <c r="AC187" s="159"/>
      <c r="AD187" s="159"/>
      <c r="AE187" s="159"/>
      <c r="AF187" s="159"/>
      <c r="AG187" s="159"/>
      <c r="AH187" s="159"/>
      <c r="AI187" s="159"/>
    </row>
    <row r="188" spans="2:35" ht="30.6" hidden="1" customHeight="1" x14ac:dyDescent="0.2">
      <c r="B188" s="1992"/>
      <c r="C188" s="1992"/>
      <c r="D188" s="1992"/>
      <c r="E188" s="312"/>
      <c r="F188" s="121"/>
      <c r="G188" s="159"/>
      <c r="H188" s="159"/>
      <c r="I188" s="121"/>
      <c r="J188" s="159"/>
      <c r="K188" s="159"/>
      <c r="L188" s="121"/>
      <c r="M188" s="159"/>
      <c r="N188" s="159"/>
      <c r="O188" s="121"/>
      <c r="P188" s="159"/>
      <c r="Q188" s="159"/>
      <c r="R188" s="121"/>
      <c r="S188" s="159"/>
      <c r="T188" s="159"/>
      <c r="U188" s="121"/>
      <c r="V188" s="159"/>
      <c r="W188" s="159"/>
      <c r="X188" s="159"/>
      <c r="Y188" s="159"/>
      <c r="Z188" s="159"/>
      <c r="AA188" s="159"/>
      <c r="AB188" s="159"/>
      <c r="AC188" s="159"/>
      <c r="AD188" s="159"/>
      <c r="AE188" s="159"/>
      <c r="AF188" s="159"/>
      <c r="AG188" s="159"/>
      <c r="AH188" s="159"/>
      <c r="AI188" s="159"/>
    </row>
    <row r="189" spans="2:35" ht="30.6" hidden="1" customHeight="1" x14ac:dyDescent="0.2">
      <c r="B189" s="1991"/>
      <c r="C189" s="1991"/>
      <c r="D189" s="1991"/>
      <c r="E189" s="311"/>
      <c r="F189" s="121"/>
      <c r="G189" s="159"/>
      <c r="H189" s="159"/>
      <c r="I189" s="121"/>
      <c r="J189" s="159"/>
      <c r="K189" s="159"/>
      <c r="L189" s="121"/>
      <c r="M189" s="159"/>
      <c r="N189" s="159"/>
      <c r="O189" s="121"/>
      <c r="P189" s="159"/>
      <c r="Q189" s="159"/>
      <c r="R189" s="121"/>
      <c r="S189" s="159"/>
      <c r="T189" s="159"/>
      <c r="U189" s="121"/>
      <c r="V189" s="159"/>
      <c r="W189" s="159"/>
      <c r="X189" s="159"/>
      <c r="Y189" s="159"/>
      <c r="Z189" s="159"/>
      <c r="AA189" s="159"/>
      <c r="AB189" s="159"/>
      <c r="AC189" s="159"/>
      <c r="AD189" s="159"/>
      <c r="AE189" s="159"/>
      <c r="AF189" s="159"/>
      <c r="AG189" s="159"/>
      <c r="AH189" s="159"/>
      <c r="AI189" s="159"/>
    </row>
    <row r="190" spans="2:35" ht="30.75" hidden="1" customHeight="1" x14ac:dyDescent="0.2">
      <c r="B190" s="1991"/>
      <c r="C190" s="1991"/>
      <c r="D190" s="1991"/>
      <c r="E190" s="311"/>
      <c r="F190" s="121"/>
      <c r="G190" s="159"/>
      <c r="H190" s="159"/>
      <c r="I190" s="121"/>
      <c r="J190" s="159"/>
      <c r="K190" s="159"/>
      <c r="L190" s="121"/>
      <c r="M190" s="159"/>
      <c r="N190" s="159"/>
      <c r="O190" s="121"/>
      <c r="P190" s="159"/>
      <c r="Q190" s="159"/>
      <c r="R190" s="121"/>
      <c r="S190" s="159"/>
      <c r="T190" s="159"/>
      <c r="U190" s="121"/>
      <c r="V190" s="159"/>
      <c r="W190" s="159"/>
      <c r="X190" s="159"/>
      <c r="Y190" s="159"/>
      <c r="Z190" s="159"/>
      <c r="AA190" s="159"/>
      <c r="AB190" s="159"/>
      <c r="AC190" s="159"/>
      <c r="AD190" s="159"/>
      <c r="AE190" s="159"/>
      <c r="AF190" s="159"/>
      <c r="AG190" s="159"/>
      <c r="AH190" s="159"/>
      <c r="AI190" s="159"/>
    </row>
    <row r="191" spans="2:35" ht="30.6" hidden="1" customHeight="1" x14ac:dyDescent="0.2">
      <c r="B191" s="1991"/>
      <c r="C191" s="1991"/>
      <c r="D191" s="1991"/>
      <c r="E191" s="311"/>
      <c r="F191" s="121"/>
      <c r="G191" s="159"/>
      <c r="H191" s="159"/>
      <c r="I191" s="121"/>
      <c r="J191" s="159"/>
      <c r="K191" s="159"/>
      <c r="L191" s="121"/>
      <c r="M191" s="159"/>
      <c r="N191" s="159"/>
      <c r="O191" s="121"/>
      <c r="P191" s="159"/>
      <c r="Q191" s="159"/>
      <c r="R191" s="121"/>
      <c r="S191" s="159"/>
      <c r="T191" s="159"/>
      <c r="U191" s="121"/>
      <c r="V191" s="159"/>
      <c r="W191" s="159"/>
      <c r="X191" s="159"/>
      <c r="Y191" s="159"/>
      <c r="Z191" s="159"/>
      <c r="AA191" s="159"/>
      <c r="AB191" s="159"/>
      <c r="AC191" s="159"/>
      <c r="AD191" s="159"/>
      <c r="AE191" s="159"/>
      <c r="AF191" s="159"/>
      <c r="AG191" s="159"/>
      <c r="AH191" s="159"/>
      <c r="AI191" s="159"/>
    </row>
    <row r="192" spans="2:35" ht="30.6" hidden="1" customHeight="1" x14ac:dyDescent="0.2">
      <c r="B192" s="1991"/>
      <c r="C192" s="1991"/>
      <c r="D192" s="1991"/>
      <c r="E192" s="311"/>
      <c r="F192" s="121"/>
      <c r="G192" s="159"/>
      <c r="H192" s="159"/>
      <c r="I192" s="121"/>
      <c r="J192" s="159"/>
      <c r="K192" s="159"/>
      <c r="L192" s="121"/>
      <c r="M192" s="159"/>
      <c r="N192" s="159"/>
      <c r="O192" s="121"/>
      <c r="P192" s="159"/>
      <c r="Q192" s="159"/>
      <c r="R192" s="121"/>
      <c r="S192" s="159"/>
      <c r="T192" s="159"/>
      <c r="U192" s="121"/>
      <c r="V192" s="159"/>
      <c r="W192" s="159"/>
      <c r="X192" s="159"/>
      <c r="Y192" s="159"/>
      <c r="Z192" s="159"/>
      <c r="AA192" s="159"/>
      <c r="AB192" s="159"/>
      <c r="AC192" s="159"/>
      <c r="AD192" s="159"/>
      <c r="AE192" s="159"/>
      <c r="AF192" s="159"/>
      <c r="AG192" s="159"/>
      <c r="AH192" s="159"/>
      <c r="AI192" s="159"/>
    </row>
    <row r="193" spans="1:75" ht="30.6" hidden="1" customHeight="1" x14ac:dyDescent="0.2">
      <c r="B193" s="1991"/>
      <c r="C193" s="1991"/>
      <c r="D193" s="1991"/>
      <c r="E193" s="311"/>
      <c r="F193" s="121"/>
      <c r="G193" s="159"/>
      <c r="H193" s="159"/>
      <c r="I193" s="121"/>
      <c r="J193" s="159"/>
      <c r="K193" s="159"/>
      <c r="L193" s="121"/>
      <c r="M193" s="159"/>
      <c r="N193" s="159"/>
      <c r="O193" s="121"/>
      <c r="P193" s="159"/>
      <c r="Q193" s="159"/>
      <c r="R193" s="121"/>
      <c r="S193" s="159"/>
      <c r="T193" s="159"/>
      <c r="U193" s="121"/>
      <c r="V193" s="159"/>
      <c r="W193" s="159"/>
      <c r="X193" s="159"/>
      <c r="Y193" s="159"/>
      <c r="Z193" s="159"/>
      <c r="AA193" s="159"/>
      <c r="AB193" s="159"/>
      <c r="AC193" s="159"/>
      <c r="AD193" s="159"/>
      <c r="AE193" s="159"/>
      <c r="AF193" s="159"/>
      <c r="AG193" s="159"/>
      <c r="AH193" s="159"/>
      <c r="AI193" s="159"/>
    </row>
    <row r="194" spans="1:75" ht="30.6" hidden="1" customHeight="1" x14ac:dyDescent="0.2">
      <c r="B194" s="1991"/>
      <c r="C194" s="1991"/>
      <c r="D194" s="1991"/>
      <c r="E194" s="311"/>
      <c r="F194" s="121"/>
      <c r="G194" s="159"/>
      <c r="H194" s="159"/>
      <c r="I194" s="121"/>
      <c r="J194" s="159"/>
      <c r="K194" s="159"/>
      <c r="L194" s="121"/>
      <c r="M194" s="159"/>
      <c r="N194" s="159"/>
      <c r="O194" s="121"/>
      <c r="P194" s="159"/>
      <c r="Q194" s="159"/>
      <c r="R194" s="121"/>
      <c r="S194" s="159"/>
      <c r="T194" s="159"/>
      <c r="U194" s="121"/>
      <c r="V194" s="159"/>
      <c r="W194" s="159"/>
      <c r="X194" s="159"/>
      <c r="Y194" s="159"/>
      <c r="Z194" s="159"/>
      <c r="AA194" s="159"/>
      <c r="AB194" s="159"/>
      <c r="AC194" s="159"/>
      <c r="AD194" s="159"/>
      <c r="AE194" s="159"/>
      <c r="AF194" s="159"/>
      <c r="AG194" s="159"/>
      <c r="AH194" s="159"/>
      <c r="AI194" s="159"/>
    </row>
    <row r="195" spans="1:75" ht="30.6" hidden="1" customHeight="1" x14ac:dyDescent="0.2">
      <c r="A195" s="55"/>
      <c r="B195" s="309"/>
      <c r="C195" s="193"/>
      <c r="D195" s="194"/>
      <c r="E195" s="309"/>
      <c r="F195" s="2006"/>
      <c r="G195" s="2006"/>
      <c r="H195" s="2006"/>
      <c r="I195" s="2006"/>
      <c r="J195" s="2006"/>
      <c r="K195" s="2006"/>
      <c r="L195" s="310"/>
      <c r="M195" s="55"/>
      <c r="N195" s="309"/>
      <c r="O195" s="194"/>
      <c r="P195" s="2010"/>
      <c r="Q195" s="2010"/>
      <c r="R195" s="2010"/>
      <c r="S195" s="2010"/>
      <c r="T195" s="2010"/>
      <c r="U195" s="194"/>
      <c r="V195" s="309"/>
      <c r="W195" s="309"/>
      <c r="X195" s="309"/>
      <c r="Y195" s="309"/>
      <c r="Z195" s="309"/>
      <c r="AA195" s="309"/>
      <c r="AB195" s="309"/>
      <c r="AC195" s="309"/>
      <c r="AD195" s="309"/>
      <c r="AE195" s="309"/>
      <c r="AF195" s="309"/>
      <c r="AG195" s="309"/>
      <c r="AH195" s="309"/>
      <c r="AI195" s="309"/>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237"/>
    </row>
    <row r="196" spans="1:75" ht="30.75" hidden="1" customHeight="1" x14ac:dyDescent="0.2">
      <c r="A196" s="55"/>
      <c r="B196" s="2016" t="s">
        <v>160</v>
      </c>
      <c r="C196" s="2017"/>
      <c r="D196" s="2018"/>
      <c r="E196" s="195" t="s">
        <v>9</v>
      </c>
      <c r="F196" s="2008"/>
      <c r="G196" s="2009"/>
      <c r="H196" s="2009"/>
      <c r="I196" s="2009"/>
      <c r="J196" s="2007"/>
      <c r="K196" s="2007"/>
      <c r="L196" s="55"/>
      <c r="M196" s="55"/>
      <c r="N196" s="55"/>
      <c r="O196" s="194"/>
      <c r="P196" s="2010"/>
      <c r="Q196" s="2010"/>
      <c r="R196" s="2010"/>
      <c r="S196" s="2010"/>
      <c r="T196" s="2010"/>
      <c r="U196" s="194"/>
      <c r="V196" s="309"/>
      <c r="W196" s="309"/>
      <c r="X196" s="309"/>
      <c r="Y196" s="309"/>
      <c r="Z196" s="309"/>
      <c r="AA196" s="309"/>
      <c r="AB196" s="309"/>
      <c r="AC196" s="309"/>
      <c r="AD196" s="309"/>
      <c r="AE196" s="309"/>
      <c r="AF196" s="309"/>
      <c r="AG196" s="309"/>
      <c r="AH196" s="309"/>
      <c r="AI196" s="309"/>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237"/>
    </row>
    <row r="197" spans="1:75" ht="30.75" hidden="1" customHeight="1" x14ac:dyDescent="0.2">
      <c r="A197" s="55"/>
      <c r="B197" s="2026" t="s">
        <v>154</v>
      </c>
      <c r="C197" s="2027"/>
      <c r="D197" s="2028"/>
      <c r="E197" s="196">
        <v>12345</v>
      </c>
      <c r="F197" s="2008"/>
      <c r="G197" s="2009"/>
      <c r="H197" s="2009"/>
      <c r="I197" s="2009"/>
      <c r="J197" s="2007"/>
      <c r="K197" s="2007"/>
      <c r="L197" s="55"/>
      <c r="M197" s="55"/>
      <c r="N197" s="55"/>
      <c r="O197" s="194"/>
      <c r="P197" s="2010"/>
      <c r="Q197" s="2010"/>
      <c r="R197" s="2010"/>
      <c r="S197" s="2010"/>
      <c r="T197" s="2010"/>
      <c r="U197" s="194"/>
      <c r="V197" s="309"/>
      <c r="W197" s="309"/>
      <c r="X197" s="309"/>
      <c r="Y197" s="309"/>
      <c r="Z197" s="309"/>
      <c r="AA197" s="309"/>
      <c r="AB197" s="309"/>
      <c r="AC197" s="309"/>
      <c r="AD197" s="309"/>
      <c r="AE197" s="309"/>
      <c r="AF197" s="309"/>
      <c r="AG197" s="309"/>
      <c r="AH197" s="309"/>
      <c r="AI197" s="309"/>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237"/>
    </row>
    <row r="198" spans="1:75" ht="30.75" hidden="1" customHeight="1" x14ac:dyDescent="0.2">
      <c r="A198" s="55"/>
      <c r="B198" s="2026" t="s">
        <v>155</v>
      </c>
      <c r="C198" s="2027"/>
      <c r="D198" s="2028"/>
      <c r="E198" s="196">
        <v>12333</v>
      </c>
      <c r="F198" s="2008"/>
      <c r="G198" s="2009"/>
      <c r="H198" s="2009"/>
      <c r="I198" s="2009"/>
      <c r="J198" s="2007"/>
      <c r="K198" s="2007"/>
      <c r="L198" s="55"/>
      <c r="M198" s="55"/>
      <c r="N198" s="55"/>
      <c r="O198" s="194"/>
      <c r="P198" s="2010"/>
      <c r="Q198" s="2010"/>
      <c r="R198" s="2010"/>
      <c r="S198" s="2010"/>
      <c r="T198" s="2010"/>
      <c r="U198" s="194"/>
      <c r="V198" s="309"/>
      <c r="W198" s="309"/>
      <c r="X198" s="309"/>
      <c r="Y198" s="309"/>
      <c r="Z198" s="309"/>
      <c r="AA198" s="309"/>
      <c r="AB198" s="309"/>
      <c r="AC198" s="309"/>
      <c r="AD198" s="309"/>
      <c r="AE198" s="309"/>
      <c r="AF198" s="309"/>
      <c r="AG198" s="309"/>
      <c r="AH198" s="309"/>
      <c r="AI198" s="309"/>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237"/>
    </row>
    <row r="199" spans="1:75" ht="30.75" hidden="1" customHeight="1" x14ac:dyDescent="0.2">
      <c r="A199" s="55"/>
      <c r="B199" s="2026" t="s">
        <v>156</v>
      </c>
      <c r="C199" s="2027"/>
      <c r="D199" s="2028"/>
      <c r="E199" s="196">
        <v>12456</v>
      </c>
      <c r="F199" s="2008"/>
      <c r="G199" s="2009"/>
      <c r="H199" s="2009"/>
      <c r="I199" s="2009"/>
      <c r="J199" s="2007"/>
      <c r="K199" s="2007"/>
      <c r="L199" s="55"/>
      <c r="M199" s="55"/>
      <c r="N199" s="55"/>
      <c r="O199" s="194"/>
      <c r="P199" s="2010"/>
      <c r="Q199" s="2010"/>
      <c r="R199" s="2010"/>
      <c r="S199" s="2010"/>
      <c r="T199" s="2010"/>
      <c r="U199" s="309"/>
      <c r="V199" s="309"/>
      <c r="W199" s="309"/>
      <c r="X199" s="309"/>
      <c r="Y199" s="309"/>
      <c r="Z199" s="309"/>
      <c r="AA199" s="309"/>
      <c r="AB199" s="309"/>
      <c r="AC199" s="309"/>
      <c r="AD199" s="309"/>
      <c r="AE199" s="309"/>
      <c r="AF199" s="309"/>
      <c r="AG199" s="309"/>
      <c r="AH199" s="309"/>
      <c r="AI199" s="309"/>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237"/>
    </row>
    <row r="200" spans="1:75" ht="30.75" hidden="1" customHeight="1" x14ac:dyDescent="0.2">
      <c r="A200" s="55"/>
      <c r="B200" s="2026" t="s">
        <v>157</v>
      </c>
      <c r="C200" s="2027"/>
      <c r="D200" s="2028"/>
      <c r="E200" s="196">
        <v>12432</v>
      </c>
      <c r="F200" s="2008"/>
      <c r="G200" s="2009"/>
      <c r="H200" s="2009"/>
      <c r="I200" s="2009"/>
      <c r="J200" s="2007"/>
      <c r="K200" s="2007"/>
      <c r="L200" s="55"/>
      <c r="M200" s="55"/>
      <c r="N200" s="55"/>
      <c r="O200" s="194"/>
      <c r="P200" s="2010"/>
      <c r="Q200" s="2010"/>
      <c r="R200" s="2010"/>
      <c r="S200" s="2010"/>
      <c r="T200" s="2010"/>
      <c r="U200" s="194"/>
      <c r="V200" s="309"/>
      <c r="W200" s="309"/>
      <c r="X200" s="309"/>
      <c r="Y200" s="309"/>
      <c r="Z200" s="309"/>
      <c r="AA200" s="309"/>
      <c r="AB200" s="309"/>
      <c r="AC200" s="309"/>
      <c r="AD200" s="309"/>
      <c r="AE200" s="309"/>
      <c r="AF200" s="309"/>
      <c r="AG200" s="309"/>
      <c r="AH200" s="309"/>
      <c r="AI200" s="309"/>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237"/>
    </row>
    <row r="201" spans="1:75" ht="30.75" hidden="1" customHeight="1" x14ac:dyDescent="0.2">
      <c r="A201" s="55"/>
      <c r="B201" s="2026" t="s">
        <v>158</v>
      </c>
      <c r="C201" s="2027"/>
      <c r="D201" s="2028"/>
      <c r="E201" s="196">
        <v>15432</v>
      </c>
      <c r="F201" s="2008"/>
      <c r="G201" s="2009"/>
      <c r="H201" s="2009"/>
      <c r="I201" s="2009"/>
      <c r="J201" s="2007"/>
      <c r="K201" s="2007"/>
      <c r="L201" s="55"/>
      <c r="M201" s="55"/>
      <c r="N201" s="55"/>
      <c r="O201" s="194"/>
      <c r="P201" s="2010"/>
      <c r="Q201" s="2010"/>
      <c r="R201" s="2010"/>
      <c r="S201" s="2010"/>
      <c r="T201" s="2010"/>
      <c r="U201" s="309"/>
      <c r="V201" s="309"/>
      <c r="W201" s="309"/>
      <c r="X201" s="309"/>
      <c r="Y201" s="309"/>
      <c r="Z201" s="309"/>
      <c r="AA201" s="309"/>
      <c r="AB201" s="309"/>
      <c r="AC201" s="309"/>
      <c r="AD201" s="309"/>
      <c r="AE201" s="309"/>
      <c r="AF201" s="309"/>
      <c r="AG201" s="309"/>
      <c r="AH201" s="309"/>
      <c r="AI201" s="309"/>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237"/>
    </row>
    <row r="202" spans="1:75" ht="30.75" hidden="1" customHeight="1" thickBot="1" x14ac:dyDescent="0.25">
      <c r="B202" s="2020" t="s">
        <v>159</v>
      </c>
      <c r="C202" s="2021"/>
      <c r="D202" s="2022"/>
      <c r="E202" s="197">
        <v>11888</v>
      </c>
      <c r="F202" s="121"/>
      <c r="G202" s="159"/>
      <c r="H202" s="159"/>
      <c r="I202" s="121"/>
      <c r="J202" s="159"/>
      <c r="K202" s="159"/>
      <c r="L202" s="121"/>
      <c r="M202" s="159"/>
      <c r="N202" s="159"/>
      <c r="O202" s="121"/>
      <c r="P202" s="159"/>
      <c r="Q202" s="159"/>
      <c r="R202" s="121"/>
      <c r="S202" s="159"/>
      <c r="T202" s="159"/>
      <c r="U202" s="121"/>
      <c r="V202" s="159"/>
      <c r="W202" s="159"/>
      <c r="X202" s="159"/>
      <c r="Y202" s="159"/>
      <c r="Z202" s="159"/>
      <c r="AA202" s="159"/>
      <c r="AB202" s="159"/>
      <c r="AC202" s="159"/>
      <c r="AD202" s="159"/>
      <c r="AE202" s="159"/>
      <c r="AF202" s="159"/>
      <c r="AG202" s="159"/>
      <c r="AH202" s="159"/>
      <c r="AI202" s="159"/>
      <c r="BB202" s="55"/>
    </row>
    <row r="203" spans="1:75" ht="30.75" hidden="1" customHeight="1" x14ac:dyDescent="0.2">
      <c r="B203" s="159"/>
      <c r="C203" s="190"/>
      <c r="D203" s="121"/>
      <c r="E203" s="159"/>
      <c r="F203" s="121"/>
      <c r="G203" s="159"/>
      <c r="H203" s="159"/>
      <c r="I203" s="121"/>
      <c r="J203" s="159"/>
      <c r="K203" s="159"/>
      <c r="L203" s="121"/>
      <c r="M203" s="159"/>
      <c r="N203" s="159"/>
      <c r="O203" s="121"/>
      <c r="P203" s="159"/>
      <c r="Q203" s="159"/>
      <c r="R203" s="121"/>
      <c r="S203" s="159"/>
      <c r="T203" s="159"/>
      <c r="U203" s="121"/>
      <c r="V203" s="159"/>
      <c r="W203" s="159"/>
      <c r="X203" s="159"/>
      <c r="Y203" s="159"/>
      <c r="Z203" s="159"/>
      <c r="AA203" s="159"/>
      <c r="AB203" s="159"/>
      <c r="AC203" s="159"/>
      <c r="AD203" s="159"/>
      <c r="AE203" s="159"/>
      <c r="AF203" s="159"/>
      <c r="AG203" s="159"/>
      <c r="AH203" s="159"/>
      <c r="AI203" s="159"/>
    </row>
    <row r="204" spans="1:75" ht="30.75" hidden="1" customHeight="1" x14ac:dyDescent="0.2">
      <c r="B204" s="2015" t="s">
        <v>153</v>
      </c>
      <c r="C204" s="2015"/>
      <c r="D204" s="2015"/>
      <c r="E204" s="309" t="s">
        <v>9</v>
      </c>
      <c r="F204" s="121"/>
      <c r="G204" s="159"/>
      <c r="H204" s="159"/>
      <c r="I204" s="121"/>
      <c r="J204" s="159"/>
      <c r="K204" s="159"/>
      <c r="L204" s="121"/>
      <c r="M204" s="159"/>
      <c r="N204" s="159"/>
      <c r="O204" s="121"/>
      <c r="P204" s="159"/>
      <c r="Q204" s="159"/>
      <c r="R204" s="121"/>
      <c r="S204" s="159"/>
      <c r="T204" s="159"/>
      <c r="U204" s="121"/>
      <c r="V204" s="159"/>
      <c r="W204" s="159"/>
      <c r="X204" s="159"/>
      <c r="Y204" s="159"/>
      <c r="Z204" s="159"/>
      <c r="AA204" s="159"/>
      <c r="AB204" s="159"/>
      <c r="AC204" s="159"/>
      <c r="AD204" s="159"/>
      <c r="AE204" s="159"/>
      <c r="AF204" s="159"/>
      <c r="AG204" s="159"/>
      <c r="AH204" s="159"/>
      <c r="AI204" s="159"/>
    </row>
    <row r="205" spans="1:75" ht="30.75" hidden="1" customHeight="1" x14ac:dyDescent="0.2">
      <c r="B205" s="2012" t="s">
        <v>154</v>
      </c>
      <c r="C205" s="2013"/>
      <c r="D205" s="2014"/>
      <c r="E205" s="314">
        <v>12345</v>
      </c>
      <c r="F205" s="121"/>
      <c r="G205" s="159"/>
      <c r="H205" s="159"/>
      <c r="I205" s="121"/>
      <c r="J205" s="159"/>
      <c r="K205" s="159"/>
      <c r="L205" s="121"/>
      <c r="M205" s="159"/>
      <c r="N205" s="159"/>
      <c r="O205" s="121"/>
      <c r="P205" s="159"/>
      <c r="Q205" s="159"/>
      <c r="R205" s="121"/>
      <c r="S205" s="159"/>
      <c r="T205" s="159"/>
      <c r="U205" s="121"/>
      <c r="V205" s="159"/>
      <c r="W205" s="159"/>
      <c r="X205" s="159"/>
      <c r="Y205" s="159"/>
      <c r="Z205" s="159"/>
      <c r="AA205" s="159"/>
      <c r="AB205" s="159"/>
      <c r="AC205" s="159"/>
      <c r="AD205" s="159"/>
      <c r="AE205" s="159"/>
      <c r="AF205" s="159"/>
      <c r="AG205" s="159"/>
      <c r="AH205" s="159"/>
      <c r="AI205" s="159"/>
    </row>
    <row r="206" spans="1:75" ht="30.75" hidden="1" customHeight="1" x14ac:dyDescent="0.2">
      <c r="B206" s="2012" t="s">
        <v>155</v>
      </c>
      <c r="C206" s="2013"/>
      <c r="D206" s="2014"/>
      <c r="E206" s="314">
        <v>12333</v>
      </c>
      <c r="F206" s="121"/>
      <c r="G206" s="159"/>
      <c r="H206" s="159"/>
      <c r="I206" s="121"/>
      <c r="J206" s="159"/>
      <c r="K206" s="159"/>
      <c r="L206" s="121"/>
      <c r="M206" s="159"/>
      <c r="N206" s="159"/>
      <c r="O206" s="121"/>
      <c r="P206" s="159"/>
      <c r="Q206" s="159"/>
      <c r="R206" s="121"/>
      <c r="S206" s="159"/>
      <c r="T206" s="159"/>
      <c r="U206" s="121"/>
      <c r="V206" s="159"/>
      <c r="W206" s="159"/>
      <c r="X206" s="159"/>
      <c r="Y206" s="159"/>
      <c r="Z206" s="159"/>
      <c r="AA206" s="159"/>
      <c r="AB206" s="159"/>
      <c r="AC206" s="159"/>
      <c r="AD206" s="159"/>
      <c r="AE206" s="159"/>
      <c r="AF206" s="159"/>
      <c r="AG206" s="159"/>
      <c r="AH206" s="159"/>
      <c r="AI206" s="159"/>
    </row>
    <row r="207" spans="1:75" ht="30.75" hidden="1" customHeight="1" x14ac:dyDescent="0.2">
      <c r="B207" s="2012" t="s">
        <v>156</v>
      </c>
      <c r="C207" s="2013"/>
      <c r="D207" s="2014"/>
      <c r="E207" s="314">
        <v>12456</v>
      </c>
      <c r="F207" s="121"/>
      <c r="G207" s="159"/>
      <c r="H207" s="159"/>
      <c r="I207" s="121"/>
      <c r="J207" s="159"/>
      <c r="K207" s="159"/>
      <c r="L207" s="121"/>
      <c r="M207" s="159"/>
      <c r="N207" s="159"/>
      <c r="O207" s="121"/>
      <c r="P207" s="159"/>
      <c r="Q207" s="159"/>
      <c r="R207" s="121"/>
      <c r="S207" s="159"/>
      <c r="T207" s="159"/>
      <c r="U207" s="121"/>
      <c r="V207" s="159"/>
      <c r="W207" s="159"/>
      <c r="X207" s="159"/>
      <c r="Y207" s="159"/>
      <c r="Z207" s="159"/>
      <c r="AA207" s="159"/>
      <c r="AB207" s="159"/>
      <c r="AC207" s="159"/>
      <c r="AD207" s="159"/>
      <c r="AE207" s="159"/>
      <c r="AF207" s="159"/>
      <c r="AG207" s="159"/>
      <c r="AH207" s="159"/>
      <c r="AI207" s="159"/>
    </row>
    <row r="208" spans="1:75" ht="30.75" hidden="1" customHeight="1" x14ac:dyDescent="0.2">
      <c r="B208" s="2012" t="s">
        <v>157</v>
      </c>
      <c r="C208" s="2013"/>
      <c r="D208" s="2014"/>
      <c r="E208" s="314">
        <v>12432</v>
      </c>
      <c r="F208" s="121"/>
      <c r="G208" s="159"/>
      <c r="H208" s="159"/>
      <c r="I208" s="121"/>
      <c r="J208" s="159"/>
      <c r="K208" s="159"/>
      <c r="L208" s="121"/>
      <c r="M208" s="159"/>
      <c r="N208" s="159"/>
      <c r="O208" s="121"/>
      <c r="P208" s="159"/>
      <c r="Q208" s="159"/>
      <c r="R208" s="121"/>
      <c r="S208" s="159"/>
      <c r="T208" s="159"/>
      <c r="U208" s="121"/>
      <c r="V208" s="159"/>
      <c r="W208" s="159"/>
      <c r="X208" s="159"/>
      <c r="Y208" s="159"/>
      <c r="Z208" s="159"/>
      <c r="AA208" s="159"/>
      <c r="AB208" s="159"/>
      <c r="AC208" s="159"/>
      <c r="AD208" s="159"/>
      <c r="AE208" s="159"/>
      <c r="AF208" s="159"/>
      <c r="AG208" s="159"/>
      <c r="AH208" s="159"/>
      <c r="AI208" s="159"/>
    </row>
    <row r="209" spans="2:35" ht="30.75" hidden="1" customHeight="1" x14ac:dyDescent="0.2">
      <c r="B209" s="2012" t="s">
        <v>158</v>
      </c>
      <c r="C209" s="2013"/>
      <c r="D209" s="2014"/>
      <c r="E209" s="314">
        <v>15432</v>
      </c>
      <c r="F209" s="121"/>
      <c r="G209" s="159"/>
      <c r="H209" s="159"/>
      <c r="I209" s="121"/>
      <c r="J209" s="159"/>
      <c r="K209" s="159"/>
      <c r="L209" s="121"/>
      <c r="M209" s="159"/>
      <c r="N209" s="159"/>
      <c r="O209" s="121"/>
      <c r="P209" s="159"/>
      <c r="Q209" s="159"/>
      <c r="R209" s="121"/>
      <c r="S209" s="159"/>
      <c r="T209" s="159"/>
      <c r="U209" s="121"/>
      <c r="V209" s="159"/>
      <c r="W209" s="159"/>
      <c r="X209" s="159"/>
      <c r="Y209" s="159"/>
      <c r="Z209" s="159"/>
      <c r="AA209" s="159"/>
      <c r="AB209" s="159"/>
      <c r="AC209" s="159"/>
      <c r="AD209" s="159"/>
      <c r="AE209" s="159"/>
      <c r="AF209" s="159"/>
      <c r="AG209" s="159"/>
      <c r="AH209" s="159"/>
      <c r="AI209" s="159"/>
    </row>
    <row r="210" spans="2:35" ht="30.75" hidden="1" customHeight="1" x14ac:dyDescent="0.2">
      <c r="B210" s="2012" t="s">
        <v>159</v>
      </c>
      <c r="C210" s="2013"/>
      <c r="D210" s="2014"/>
      <c r="E210" s="314">
        <v>11888</v>
      </c>
      <c r="F210" s="121"/>
      <c r="G210" s="159"/>
      <c r="H210" s="159"/>
      <c r="I210" s="121"/>
      <c r="J210" s="159"/>
      <c r="K210" s="159"/>
      <c r="L210" s="121"/>
      <c r="M210" s="159"/>
      <c r="N210" s="159"/>
      <c r="O210" s="121"/>
      <c r="P210" s="159"/>
      <c r="Q210" s="159"/>
      <c r="R210" s="121"/>
      <c r="S210" s="159"/>
      <c r="T210" s="159"/>
      <c r="U210" s="121"/>
      <c r="V210" s="159"/>
      <c r="W210" s="159"/>
      <c r="X210" s="159"/>
      <c r="Y210" s="159"/>
      <c r="Z210" s="159"/>
      <c r="AA210" s="159"/>
      <c r="AB210" s="159"/>
      <c r="AC210" s="159"/>
      <c r="AD210" s="159"/>
      <c r="AE210" s="159"/>
      <c r="AF210" s="159"/>
      <c r="AG210" s="159"/>
      <c r="AH210" s="159"/>
      <c r="AI210" s="159"/>
    </row>
    <row r="211" spans="2:35" ht="30.75" hidden="1" customHeight="1" x14ac:dyDescent="0.2">
      <c r="B211" s="159"/>
      <c r="C211" s="190"/>
      <c r="D211" s="121"/>
      <c r="E211" s="159"/>
      <c r="F211" s="121"/>
      <c r="G211" s="159"/>
      <c r="H211" s="159"/>
      <c r="I211" s="121"/>
      <c r="J211" s="159"/>
      <c r="K211" s="159"/>
      <c r="L211" s="121"/>
      <c r="M211" s="159"/>
      <c r="N211" s="159"/>
      <c r="O211" s="121"/>
      <c r="P211" s="159"/>
      <c r="Q211" s="159"/>
      <c r="R211" s="121"/>
      <c r="S211" s="159"/>
      <c r="T211" s="159"/>
      <c r="U211" s="121"/>
      <c r="V211" s="159"/>
      <c r="W211" s="159"/>
      <c r="X211" s="159"/>
      <c r="Y211" s="159"/>
      <c r="Z211" s="159"/>
      <c r="AA211" s="159"/>
      <c r="AB211" s="159"/>
      <c r="AC211" s="159"/>
      <c r="AD211" s="159"/>
      <c r="AE211" s="159"/>
      <c r="AF211" s="159"/>
      <c r="AG211" s="159"/>
      <c r="AH211" s="159"/>
      <c r="AI211" s="159"/>
    </row>
    <row r="212" spans="2:35" ht="30.75" hidden="1" customHeight="1" x14ac:dyDescent="0.2">
      <c r="B212" s="2015" t="s">
        <v>153</v>
      </c>
      <c r="C212" s="2015"/>
      <c r="D212" s="2015"/>
      <c r="E212" s="309" t="s">
        <v>9</v>
      </c>
      <c r="F212" s="121"/>
      <c r="G212" s="159"/>
      <c r="H212" s="159"/>
      <c r="I212" s="121"/>
      <c r="J212" s="159"/>
      <c r="K212" s="159"/>
      <c r="L212" s="121"/>
      <c r="M212" s="159"/>
      <c r="N212" s="159"/>
      <c r="O212" s="121"/>
      <c r="P212" s="159"/>
      <c r="Q212" s="159"/>
      <c r="R212" s="121"/>
      <c r="S212" s="159"/>
      <c r="T212" s="159"/>
      <c r="U212" s="121"/>
      <c r="V212" s="159"/>
      <c r="W212" s="159"/>
      <c r="X212" s="159"/>
      <c r="Y212" s="159"/>
      <c r="Z212" s="159"/>
      <c r="AA212" s="159"/>
      <c r="AB212" s="159"/>
      <c r="AC212" s="159"/>
      <c r="AD212" s="159"/>
      <c r="AE212" s="159"/>
      <c r="AF212" s="159"/>
      <c r="AG212" s="159"/>
      <c r="AH212" s="159"/>
      <c r="AI212" s="159"/>
    </row>
    <row r="213" spans="2:35" ht="30.75" hidden="1" customHeight="1" x14ac:dyDescent="0.2">
      <c r="B213" s="2012" t="s">
        <v>154</v>
      </c>
      <c r="C213" s="2013"/>
      <c r="D213" s="2014"/>
      <c r="E213" s="314">
        <v>12345</v>
      </c>
      <c r="F213" s="121"/>
      <c r="G213" s="159"/>
      <c r="H213" s="159"/>
      <c r="I213" s="121"/>
      <c r="J213" s="159"/>
      <c r="K213" s="159"/>
      <c r="L213" s="121"/>
      <c r="M213" s="159"/>
      <c r="N213" s="159"/>
      <c r="O213" s="121"/>
      <c r="P213" s="159"/>
      <c r="Q213" s="159"/>
      <c r="R213" s="121"/>
      <c r="S213" s="159"/>
      <c r="T213" s="159"/>
      <c r="U213" s="121"/>
      <c r="V213" s="159"/>
      <c r="W213" s="159"/>
      <c r="X213" s="159"/>
      <c r="Y213" s="159"/>
      <c r="Z213" s="159"/>
      <c r="AA213" s="159"/>
      <c r="AB213" s="159"/>
      <c r="AC213" s="159"/>
      <c r="AD213" s="159"/>
      <c r="AE213" s="159"/>
      <c r="AF213" s="159"/>
      <c r="AG213" s="159"/>
      <c r="AH213" s="159"/>
      <c r="AI213" s="159"/>
    </row>
    <row r="214" spans="2:35" ht="30.75" hidden="1" customHeight="1" x14ac:dyDescent="0.2">
      <c r="B214" s="2012" t="s">
        <v>155</v>
      </c>
      <c r="C214" s="2013"/>
      <c r="D214" s="2014"/>
      <c r="E214" s="314">
        <v>12333</v>
      </c>
      <c r="F214" s="121"/>
      <c r="G214" s="159"/>
      <c r="H214" s="159"/>
      <c r="I214" s="121"/>
      <c r="J214" s="159"/>
      <c r="K214" s="159"/>
      <c r="L214" s="121"/>
      <c r="M214" s="159"/>
      <c r="N214" s="159"/>
      <c r="O214" s="121"/>
      <c r="P214" s="159"/>
      <c r="Q214" s="159"/>
      <c r="R214" s="121"/>
      <c r="S214" s="159"/>
      <c r="T214" s="159"/>
      <c r="U214" s="121"/>
      <c r="V214" s="159"/>
      <c r="W214" s="159"/>
      <c r="X214" s="159"/>
      <c r="Y214" s="159"/>
      <c r="Z214" s="159"/>
      <c r="AA214" s="159"/>
      <c r="AB214" s="159"/>
      <c r="AC214" s="159"/>
      <c r="AD214" s="159"/>
      <c r="AE214" s="159"/>
      <c r="AF214" s="159"/>
      <c r="AG214" s="159"/>
      <c r="AH214" s="159"/>
      <c r="AI214" s="159"/>
    </row>
    <row r="215" spans="2:35" ht="30.75" hidden="1" customHeight="1" x14ac:dyDescent="0.2">
      <c r="B215" s="2012" t="s">
        <v>156</v>
      </c>
      <c r="C215" s="2013"/>
      <c r="D215" s="2014"/>
      <c r="E215" s="314">
        <v>12456</v>
      </c>
      <c r="F215" s="121"/>
      <c r="G215" s="159"/>
      <c r="H215" s="159"/>
      <c r="I215" s="121"/>
      <c r="J215" s="159"/>
      <c r="K215" s="159"/>
      <c r="L215" s="121"/>
      <c r="M215" s="159"/>
      <c r="N215" s="159"/>
      <c r="O215" s="121"/>
      <c r="P215" s="159"/>
      <c r="Q215" s="159"/>
      <c r="R215" s="121"/>
      <c r="S215" s="159"/>
      <c r="T215" s="159"/>
      <c r="U215" s="121"/>
      <c r="V215" s="159"/>
      <c r="W215" s="159"/>
      <c r="X215" s="159"/>
      <c r="Y215" s="159"/>
      <c r="Z215" s="159"/>
      <c r="AA215" s="159"/>
      <c r="AB215" s="159"/>
      <c r="AC215" s="159"/>
      <c r="AD215" s="159"/>
      <c r="AE215" s="159"/>
      <c r="AF215" s="159"/>
      <c r="AG215" s="159"/>
      <c r="AH215" s="159"/>
      <c r="AI215" s="159"/>
    </row>
    <row r="216" spans="2:35" ht="30.75" hidden="1" customHeight="1" x14ac:dyDescent="0.2">
      <c r="B216" s="2012" t="s">
        <v>157</v>
      </c>
      <c r="C216" s="2013"/>
      <c r="D216" s="2014"/>
      <c r="E216" s="314">
        <v>12432</v>
      </c>
      <c r="F216" s="121"/>
      <c r="G216" s="159"/>
      <c r="H216" s="159"/>
      <c r="I216" s="121"/>
      <c r="J216" s="159"/>
      <c r="K216" s="159"/>
      <c r="L216" s="121"/>
      <c r="M216" s="159"/>
      <c r="N216" s="159"/>
      <c r="O216" s="121"/>
      <c r="P216" s="159"/>
      <c r="Q216" s="159"/>
      <c r="R216" s="121"/>
      <c r="S216" s="159"/>
      <c r="T216" s="159"/>
      <c r="U216" s="121"/>
      <c r="V216" s="159"/>
      <c r="W216" s="159"/>
      <c r="X216" s="159"/>
      <c r="Y216" s="159"/>
      <c r="Z216" s="159"/>
      <c r="AA216" s="159"/>
      <c r="AB216" s="159"/>
      <c r="AC216" s="159"/>
      <c r="AD216" s="159"/>
      <c r="AE216" s="159"/>
      <c r="AF216" s="159"/>
      <c r="AG216" s="159"/>
      <c r="AH216" s="159"/>
      <c r="AI216" s="159"/>
    </row>
    <row r="217" spans="2:35" ht="30.75" hidden="1" customHeight="1" x14ac:dyDescent="0.2">
      <c r="B217" s="2012" t="s">
        <v>158</v>
      </c>
      <c r="C217" s="2013"/>
      <c r="D217" s="2014"/>
      <c r="E217" s="314">
        <v>15432</v>
      </c>
      <c r="F217" s="121"/>
      <c r="G217" s="159"/>
      <c r="H217" s="159"/>
      <c r="I217" s="121"/>
      <c r="J217" s="159"/>
      <c r="K217" s="159"/>
      <c r="L217" s="121"/>
      <c r="M217" s="159"/>
      <c r="N217" s="159"/>
      <c r="O217" s="121"/>
      <c r="P217" s="159"/>
      <c r="Q217" s="159"/>
      <c r="R217" s="121"/>
      <c r="S217" s="159"/>
      <c r="T217" s="159"/>
      <c r="U217" s="121"/>
      <c r="V217" s="159"/>
      <c r="W217" s="159"/>
      <c r="X217" s="159"/>
      <c r="Y217" s="159"/>
      <c r="Z217" s="159"/>
      <c r="AA217" s="159"/>
      <c r="AB217" s="159"/>
      <c r="AC217" s="159"/>
      <c r="AD217" s="159"/>
      <c r="AE217" s="159"/>
      <c r="AF217" s="159"/>
      <c r="AG217" s="159"/>
      <c r="AH217" s="159"/>
      <c r="AI217" s="159"/>
    </row>
    <row r="218" spans="2:35" ht="30.75" hidden="1" customHeight="1" x14ac:dyDescent="0.2">
      <c r="B218" s="2012" t="s">
        <v>159</v>
      </c>
      <c r="C218" s="2013"/>
      <c r="D218" s="2014"/>
      <c r="E218" s="314">
        <v>11888</v>
      </c>
      <c r="F218" s="121"/>
      <c r="G218" s="159"/>
      <c r="H218" s="159"/>
      <c r="I218" s="121"/>
      <c r="J218" s="159"/>
      <c r="K218" s="159"/>
      <c r="L218" s="121"/>
      <c r="M218" s="159"/>
      <c r="N218" s="159"/>
      <c r="O218" s="121"/>
      <c r="P218" s="159"/>
      <c r="Q218" s="159"/>
      <c r="R218" s="121"/>
      <c r="S218" s="159"/>
      <c r="T218" s="159"/>
      <c r="U218" s="121"/>
      <c r="V218" s="159"/>
      <c r="W218" s="159"/>
      <c r="X218" s="159"/>
      <c r="Y218" s="159"/>
      <c r="Z218" s="159"/>
      <c r="AA218" s="159"/>
      <c r="AB218" s="159"/>
      <c r="AC218" s="159"/>
      <c r="AD218" s="159"/>
      <c r="AE218" s="159"/>
      <c r="AF218" s="159"/>
      <c r="AG218" s="159"/>
      <c r="AH218" s="159"/>
      <c r="AI218" s="159"/>
    </row>
    <row r="219" spans="2:35" ht="30.75" hidden="1" customHeight="1" x14ac:dyDescent="0.2">
      <c r="B219" s="159"/>
      <c r="C219" s="190"/>
      <c r="D219" s="121"/>
      <c r="E219" s="159"/>
      <c r="F219" s="121"/>
      <c r="G219" s="159"/>
      <c r="H219" s="159"/>
      <c r="I219" s="121"/>
      <c r="J219" s="159"/>
      <c r="K219" s="159"/>
      <c r="L219" s="121"/>
      <c r="M219" s="159"/>
      <c r="N219" s="159"/>
      <c r="O219" s="121"/>
      <c r="P219" s="159"/>
      <c r="Q219" s="159"/>
      <c r="R219" s="121"/>
      <c r="S219" s="159"/>
      <c r="T219" s="159"/>
      <c r="U219" s="121"/>
      <c r="V219" s="159"/>
      <c r="W219" s="159"/>
      <c r="X219" s="159"/>
      <c r="Y219" s="159"/>
      <c r="Z219" s="159"/>
      <c r="AA219" s="159"/>
      <c r="AB219" s="159"/>
      <c r="AC219" s="159"/>
      <c r="AD219" s="159"/>
      <c r="AE219" s="159"/>
      <c r="AF219" s="159"/>
      <c r="AG219" s="159"/>
      <c r="AH219" s="159"/>
      <c r="AI219" s="159"/>
    </row>
    <row r="220" spans="2:35" ht="30.75" hidden="1" customHeight="1" x14ac:dyDescent="0.2">
      <c r="B220" s="2015" t="s">
        <v>153</v>
      </c>
      <c r="C220" s="2015"/>
      <c r="D220" s="2015"/>
      <c r="E220" s="309" t="s">
        <v>9</v>
      </c>
      <c r="F220" s="121"/>
      <c r="G220" s="159"/>
      <c r="H220" s="159"/>
      <c r="I220" s="121"/>
      <c r="J220" s="159"/>
      <c r="K220" s="159"/>
      <c r="L220" s="121"/>
      <c r="M220" s="159"/>
      <c r="N220" s="159"/>
      <c r="O220" s="121"/>
      <c r="P220" s="159"/>
      <c r="Q220" s="159"/>
      <c r="R220" s="121"/>
      <c r="S220" s="159"/>
      <c r="T220" s="159"/>
      <c r="U220" s="121"/>
      <c r="V220" s="159"/>
      <c r="W220" s="159"/>
      <c r="X220" s="159"/>
      <c r="Y220" s="159"/>
      <c r="Z220" s="159"/>
      <c r="AA220" s="159"/>
      <c r="AB220" s="159"/>
      <c r="AC220" s="159"/>
      <c r="AD220" s="159"/>
      <c r="AE220" s="159"/>
      <c r="AF220" s="159"/>
      <c r="AG220" s="159"/>
      <c r="AH220" s="159"/>
      <c r="AI220" s="159"/>
    </row>
    <row r="221" spans="2:35" ht="30.75" hidden="1" customHeight="1" x14ac:dyDescent="0.2">
      <c r="B221" s="2012" t="s">
        <v>154</v>
      </c>
      <c r="C221" s="2013"/>
      <c r="D221" s="2014"/>
      <c r="E221" s="314">
        <v>12345</v>
      </c>
      <c r="F221" s="121"/>
      <c r="G221" s="159"/>
      <c r="H221" s="159"/>
      <c r="I221" s="121"/>
      <c r="J221" s="159"/>
      <c r="K221" s="159"/>
      <c r="L221" s="121"/>
      <c r="M221" s="159"/>
      <c r="N221" s="159"/>
      <c r="O221" s="121"/>
      <c r="P221" s="159"/>
      <c r="Q221" s="159"/>
      <c r="R221" s="121"/>
      <c r="S221" s="159"/>
      <c r="T221" s="159"/>
      <c r="U221" s="121"/>
      <c r="V221" s="159"/>
      <c r="W221" s="159"/>
      <c r="X221" s="159"/>
      <c r="Y221" s="159"/>
      <c r="Z221" s="159"/>
      <c r="AA221" s="159"/>
      <c r="AB221" s="159"/>
      <c r="AC221" s="159"/>
      <c r="AD221" s="159"/>
      <c r="AE221" s="159"/>
      <c r="AF221" s="159"/>
      <c r="AG221" s="159"/>
      <c r="AH221" s="159"/>
      <c r="AI221" s="159"/>
    </row>
    <row r="222" spans="2:35" ht="30.75" hidden="1" customHeight="1" x14ac:dyDescent="0.2">
      <c r="B222" s="2012" t="s">
        <v>155</v>
      </c>
      <c r="C222" s="2013"/>
      <c r="D222" s="2014"/>
      <c r="E222" s="314">
        <v>12333</v>
      </c>
      <c r="F222" s="121"/>
      <c r="G222" s="159"/>
      <c r="H222" s="159"/>
      <c r="I222" s="121"/>
      <c r="J222" s="159"/>
      <c r="K222" s="159"/>
      <c r="L222" s="121"/>
      <c r="M222" s="159"/>
      <c r="N222" s="159"/>
      <c r="O222" s="121"/>
      <c r="P222" s="159"/>
      <c r="Q222" s="159"/>
      <c r="R222" s="121"/>
      <c r="S222" s="159"/>
      <c r="T222" s="159"/>
      <c r="U222" s="121"/>
      <c r="V222" s="159"/>
      <c r="W222" s="159"/>
      <c r="X222" s="159"/>
      <c r="Y222" s="159"/>
      <c r="Z222" s="159"/>
      <c r="AA222" s="159"/>
      <c r="AB222" s="159"/>
      <c r="AC222" s="159"/>
      <c r="AD222" s="159"/>
      <c r="AE222" s="159"/>
      <c r="AF222" s="159"/>
      <c r="AG222" s="159"/>
      <c r="AH222" s="159"/>
      <c r="AI222" s="159"/>
    </row>
    <row r="223" spans="2:35" ht="30.75" hidden="1" customHeight="1" x14ac:dyDescent="0.2">
      <c r="B223" s="2012" t="s">
        <v>156</v>
      </c>
      <c r="C223" s="2013"/>
      <c r="D223" s="2014"/>
      <c r="E223" s="314">
        <v>12456</v>
      </c>
      <c r="F223" s="121"/>
      <c r="G223" s="159"/>
      <c r="H223" s="159"/>
      <c r="I223" s="121"/>
      <c r="J223" s="159"/>
      <c r="K223" s="159"/>
      <c r="L223" s="121"/>
      <c r="M223" s="159"/>
      <c r="N223" s="159"/>
      <c r="O223" s="121"/>
      <c r="P223" s="159"/>
      <c r="Q223" s="159"/>
      <c r="R223" s="121"/>
      <c r="S223" s="159"/>
      <c r="T223" s="159"/>
      <c r="U223" s="121"/>
      <c r="V223" s="159"/>
      <c r="W223" s="159"/>
      <c r="X223" s="159"/>
      <c r="Y223" s="159"/>
      <c r="Z223" s="159"/>
      <c r="AA223" s="159"/>
      <c r="AB223" s="159"/>
      <c r="AC223" s="159"/>
      <c r="AD223" s="159"/>
      <c r="AE223" s="159"/>
      <c r="AF223" s="159"/>
      <c r="AG223" s="159"/>
      <c r="AH223" s="159"/>
      <c r="AI223" s="159"/>
    </row>
    <row r="224" spans="2:35" ht="30.75" hidden="1" customHeight="1" x14ac:dyDescent="0.2">
      <c r="B224" s="2012" t="s">
        <v>157</v>
      </c>
      <c r="C224" s="2013"/>
      <c r="D224" s="2014"/>
      <c r="E224" s="314">
        <v>12432</v>
      </c>
      <c r="F224" s="121"/>
      <c r="G224" s="159"/>
      <c r="H224" s="159"/>
      <c r="I224" s="121"/>
      <c r="J224" s="159"/>
      <c r="K224" s="159"/>
      <c r="L224" s="121"/>
      <c r="M224" s="159"/>
      <c r="N224" s="159"/>
      <c r="O224" s="121"/>
      <c r="P224" s="159"/>
      <c r="Q224" s="159"/>
      <c r="R224" s="121"/>
      <c r="S224" s="159"/>
      <c r="T224" s="159"/>
      <c r="U224" s="121"/>
      <c r="V224" s="159"/>
      <c r="W224" s="159"/>
      <c r="X224" s="159"/>
      <c r="Y224" s="159"/>
      <c r="Z224" s="159"/>
      <c r="AA224" s="159"/>
      <c r="AB224" s="159"/>
      <c r="AC224" s="159"/>
      <c r="AD224" s="159"/>
      <c r="AE224" s="159"/>
      <c r="AF224" s="159"/>
      <c r="AG224" s="159"/>
      <c r="AH224" s="159"/>
      <c r="AI224" s="159"/>
    </row>
    <row r="225" spans="2:35" ht="30.75" hidden="1" customHeight="1" x14ac:dyDescent="0.2">
      <c r="B225" s="2012" t="s">
        <v>158</v>
      </c>
      <c r="C225" s="2013"/>
      <c r="D225" s="2014"/>
      <c r="E225" s="314">
        <v>15432</v>
      </c>
      <c r="F225" s="121"/>
      <c r="G225" s="159"/>
      <c r="H225" s="159"/>
      <c r="I225" s="121"/>
      <c r="J225" s="159"/>
      <c r="K225" s="159"/>
      <c r="L225" s="121"/>
      <c r="M225" s="159"/>
      <c r="N225" s="159"/>
      <c r="O225" s="121"/>
      <c r="P225" s="159"/>
      <c r="Q225" s="159"/>
      <c r="R225" s="121"/>
      <c r="S225" s="159"/>
      <c r="T225" s="159"/>
      <c r="U225" s="121"/>
      <c r="V225" s="159"/>
      <c r="W225" s="159"/>
      <c r="X225" s="159"/>
      <c r="Y225" s="159"/>
      <c r="Z225" s="159"/>
      <c r="AA225" s="159"/>
      <c r="AB225" s="159"/>
      <c r="AC225" s="159"/>
      <c r="AD225" s="159"/>
      <c r="AE225" s="159"/>
      <c r="AF225" s="159"/>
      <c r="AG225" s="159"/>
      <c r="AH225" s="159"/>
      <c r="AI225" s="159"/>
    </row>
    <row r="226" spans="2:35" ht="30.75" hidden="1" customHeight="1" x14ac:dyDescent="0.2">
      <c r="B226" s="2012" t="s">
        <v>159</v>
      </c>
      <c r="C226" s="2013"/>
      <c r="D226" s="2014"/>
      <c r="E226" s="314">
        <v>11888</v>
      </c>
      <c r="F226" s="121"/>
      <c r="G226" s="159"/>
      <c r="H226" s="159"/>
      <c r="I226" s="121"/>
      <c r="J226" s="159"/>
      <c r="K226" s="159"/>
      <c r="L226" s="121"/>
      <c r="M226" s="159"/>
      <c r="N226" s="159"/>
      <c r="O226" s="121"/>
      <c r="P226" s="159"/>
      <c r="Q226" s="159"/>
      <c r="R226" s="121"/>
      <c r="S226" s="159"/>
      <c r="T226" s="159"/>
      <c r="U226" s="121"/>
      <c r="V226" s="159"/>
      <c r="W226" s="159"/>
      <c r="X226" s="159"/>
      <c r="Y226" s="159"/>
      <c r="Z226" s="159"/>
      <c r="AA226" s="159"/>
      <c r="AB226" s="159"/>
      <c r="AC226" s="159"/>
      <c r="AD226" s="159"/>
      <c r="AE226" s="159"/>
      <c r="AF226" s="159"/>
      <c r="AG226" s="159"/>
      <c r="AH226" s="159"/>
      <c r="AI226" s="159"/>
    </row>
    <row r="227" spans="2:35" ht="30.75" hidden="1" customHeight="1" x14ac:dyDescent="0.2">
      <c r="B227" s="159"/>
      <c r="C227" s="190"/>
      <c r="D227" s="121"/>
      <c r="E227" s="159"/>
      <c r="F227" s="121"/>
      <c r="G227" s="159"/>
      <c r="H227" s="159"/>
      <c r="I227" s="121"/>
      <c r="J227" s="159"/>
      <c r="K227" s="159"/>
      <c r="L227" s="121"/>
      <c r="M227" s="159"/>
      <c r="N227" s="159"/>
      <c r="O227" s="121"/>
      <c r="P227" s="159"/>
      <c r="Q227" s="159"/>
      <c r="R227" s="121"/>
      <c r="S227" s="159"/>
      <c r="T227" s="159"/>
      <c r="U227" s="121"/>
      <c r="V227" s="159"/>
      <c r="W227" s="159"/>
      <c r="X227" s="159"/>
      <c r="Y227" s="159"/>
      <c r="Z227" s="159"/>
      <c r="AA227" s="159"/>
      <c r="AB227" s="159"/>
      <c r="AC227" s="159"/>
      <c r="AD227" s="159"/>
      <c r="AE227" s="159"/>
      <c r="AF227" s="159"/>
      <c r="AG227" s="159"/>
      <c r="AH227" s="159"/>
      <c r="AI227" s="159"/>
    </row>
    <row r="228" spans="2:35" ht="30.75" hidden="1" customHeight="1" x14ac:dyDescent="0.2">
      <c r="B228" s="2015" t="s">
        <v>153</v>
      </c>
      <c r="C228" s="2015"/>
      <c r="D228" s="2015"/>
      <c r="E228" s="309" t="s">
        <v>9</v>
      </c>
      <c r="F228" s="121"/>
      <c r="G228" s="159"/>
      <c r="H228" s="159"/>
      <c r="I228" s="121"/>
      <c r="J228" s="159"/>
      <c r="K228" s="159"/>
      <c r="L228" s="121"/>
      <c r="M228" s="159"/>
      <c r="N228" s="159"/>
      <c r="O228" s="121"/>
      <c r="P228" s="159"/>
      <c r="Q228" s="159"/>
      <c r="R228" s="121"/>
      <c r="S228" s="159"/>
      <c r="T228" s="159"/>
      <c r="U228" s="121"/>
      <c r="V228" s="159"/>
      <c r="W228" s="159"/>
      <c r="X228" s="159"/>
      <c r="Y228" s="159"/>
      <c r="Z228" s="159"/>
      <c r="AA228" s="159"/>
      <c r="AB228" s="159"/>
      <c r="AC228" s="159"/>
      <c r="AD228" s="159"/>
      <c r="AE228" s="159"/>
      <c r="AF228" s="159"/>
      <c r="AG228" s="159"/>
      <c r="AH228" s="159"/>
      <c r="AI228" s="159"/>
    </row>
    <row r="229" spans="2:35" ht="30.75" hidden="1" customHeight="1" x14ac:dyDescent="0.2">
      <c r="B229" s="2012" t="s">
        <v>154</v>
      </c>
      <c r="C229" s="2013"/>
      <c r="D229" s="2014"/>
      <c r="E229" s="314">
        <v>12345</v>
      </c>
      <c r="F229" s="121"/>
      <c r="G229" s="159"/>
      <c r="H229" s="159"/>
      <c r="I229" s="121"/>
      <c r="J229" s="159"/>
      <c r="K229" s="159"/>
      <c r="L229" s="121"/>
      <c r="M229" s="159"/>
      <c r="N229" s="159"/>
      <c r="O229" s="121"/>
      <c r="P229" s="159"/>
      <c r="Q229" s="159"/>
      <c r="R229" s="121"/>
      <c r="S229" s="159"/>
      <c r="T229" s="159"/>
      <c r="U229" s="121"/>
      <c r="V229" s="159"/>
      <c r="W229" s="159"/>
      <c r="X229" s="159"/>
      <c r="Y229" s="159"/>
      <c r="Z229" s="159"/>
      <c r="AA229" s="159"/>
      <c r="AB229" s="159"/>
      <c r="AC229" s="159"/>
      <c r="AD229" s="159"/>
      <c r="AE229" s="159"/>
      <c r="AF229" s="159"/>
      <c r="AG229" s="159"/>
      <c r="AH229" s="159"/>
      <c r="AI229" s="159"/>
    </row>
    <row r="230" spans="2:35" ht="30.75" hidden="1" customHeight="1" x14ac:dyDescent="0.2">
      <c r="B230" s="2012" t="s">
        <v>155</v>
      </c>
      <c r="C230" s="2013"/>
      <c r="D230" s="2014"/>
      <c r="E230" s="314">
        <v>12333</v>
      </c>
      <c r="F230" s="121"/>
      <c r="G230" s="159"/>
      <c r="H230" s="159"/>
      <c r="I230" s="121"/>
      <c r="J230" s="159"/>
      <c r="K230" s="159"/>
      <c r="L230" s="121"/>
      <c r="M230" s="159"/>
      <c r="N230" s="159"/>
      <c r="O230" s="121"/>
      <c r="P230" s="159"/>
      <c r="Q230" s="159"/>
      <c r="R230" s="121"/>
      <c r="S230" s="159"/>
      <c r="T230" s="159"/>
      <c r="U230" s="121"/>
      <c r="V230" s="159"/>
      <c r="W230" s="159"/>
      <c r="X230" s="159"/>
      <c r="Y230" s="159"/>
      <c r="Z230" s="159"/>
      <c r="AA230" s="159"/>
      <c r="AB230" s="159"/>
      <c r="AC230" s="159"/>
      <c r="AD230" s="159"/>
      <c r="AE230" s="159"/>
      <c r="AF230" s="159"/>
      <c r="AG230" s="159"/>
      <c r="AH230" s="159"/>
      <c r="AI230" s="159"/>
    </row>
    <row r="231" spans="2:35" ht="30.75" hidden="1" customHeight="1" x14ac:dyDescent="0.2">
      <c r="B231" s="2012" t="s">
        <v>156</v>
      </c>
      <c r="C231" s="2013"/>
      <c r="D231" s="2014"/>
      <c r="E231" s="314">
        <v>12456</v>
      </c>
      <c r="F231" s="121"/>
      <c r="G231" s="159"/>
      <c r="H231" s="159"/>
      <c r="I231" s="121"/>
      <c r="J231" s="159"/>
      <c r="K231" s="159"/>
      <c r="L231" s="121"/>
      <c r="M231" s="159"/>
      <c r="N231" s="159"/>
      <c r="O231" s="121"/>
      <c r="P231" s="159"/>
      <c r="Q231" s="159"/>
      <c r="R231" s="121"/>
      <c r="S231" s="159"/>
      <c r="T231" s="159"/>
      <c r="U231" s="121"/>
      <c r="V231" s="159"/>
      <c r="W231" s="159"/>
      <c r="X231" s="159"/>
      <c r="Y231" s="159"/>
      <c r="Z231" s="159"/>
      <c r="AA231" s="159"/>
      <c r="AB231" s="159"/>
      <c r="AC231" s="159"/>
      <c r="AD231" s="159"/>
      <c r="AE231" s="159"/>
      <c r="AF231" s="159"/>
      <c r="AG231" s="159"/>
      <c r="AH231" s="159"/>
      <c r="AI231" s="159"/>
    </row>
    <row r="232" spans="2:35" ht="30.75" hidden="1" customHeight="1" x14ac:dyDescent="0.2">
      <c r="B232" s="2012" t="s">
        <v>157</v>
      </c>
      <c r="C232" s="2013"/>
      <c r="D232" s="2014"/>
      <c r="E232" s="314">
        <v>12432</v>
      </c>
      <c r="F232" s="121"/>
      <c r="G232" s="159"/>
      <c r="H232" s="159"/>
      <c r="I232" s="121"/>
      <c r="J232" s="159"/>
      <c r="K232" s="159"/>
      <c r="L232" s="121"/>
      <c r="M232" s="159"/>
      <c r="N232" s="159"/>
      <c r="O232" s="121"/>
      <c r="P232" s="159"/>
      <c r="Q232" s="159"/>
      <c r="R232" s="121"/>
      <c r="S232" s="159"/>
      <c r="T232" s="159"/>
      <c r="U232" s="121"/>
      <c r="V232" s="159"/>
      <c r="W232" s="159"/>
      <c r="X232" s="159"/>
      <c r="Y232" s="159"/>
      <c r="Z232" s="159"/>
      <c r="AA232" s="159"/>
      <c r="AB232" s="159"/>
      <c r="AC232" s="159"/>
      <c r="AD232" s="159"/>
      <c r="AE232" s="159"/>
      <c r="AF232" s="159"/>
      <c r="AG232" s="159"/>
      <c r="AH232" s="159"/>
      <c r="AI232" s="159"/>
    </row>
    <row r="233" spans="2:35" ht="30.75" hidden="1" customHeight="1" x14ac:dyDescent="0.2">
      <c r="B233" s="2012" t="s">
        <v>158</v>
      </c>
      <c r="C233" s="2013"/>
      <c r="D233" s="2014"/>
      <c r="E233" s="314">
        <v>15432</v>
      </c>
      <c r="F233" s="121"/>
      <c r="G233" s="159"/>
      <c r="H233" s="159"/>
      <c r="I233" s="121"/>
      <c r="J233" s="159"/>
      <c r="K233" s="159"/>
      <c r="L233" s="121"/>
      <c r="M233" s="159"/>
      <c r="N233" s="159"/>
      <c r="O233" s="121"/>
      <c r="P233" s="159"/>
      <c r="Q233" s="159"/>
      <c r="R233" s="121"/>
      <c r="S233" s="159"/>
      <c r="T233" s="159"/>
      <c r="U233" s="121"/>
      <c r="V233" s="159"/>
      <c r="W233" s="159"/>
      <c r="X233" s="159"/>
      <c r="Y233" s="159"/>
      <c r="Z233" s="159"/>
      <c r="AA233" s="159"/>
      <c r="AB233" s="159"/>
      <c r="AC233" s="159"/>
      <c r="AD233" s="159"/>
      <c r="AE233" s="159"/>
      <c r="AF233" s="159"/>
      <c r="AG233" s="159"/>
      <c r="AH233" s="159"/>
      <c r="AI233" s="159"/>
    </row>
    <row r="234" spans="2:35" ht="30.75" hidden="1" customHeight="1" x14ac:dyDescent="0.2">
      <c r="B234" s="2012" t="s">
        <v>159</v>
      </c>
      <c r="C234" s="2013"/>
      <c r="D234" s="2014"/>
      <c r="E234" s="314">
        <v>11888</v>
      </c>
      <c r="F234" s="121"/>
      <c r="G234" s="159"/>
      <c r="H234" s="159"/>
      <c r="I234" s="121"/>
      <c r="J234" s="159"/>
      <c r="K234" s="159"/>
      <c r="L234" s="121"/>
      <c r="M234" s="159"/>
      <c r="N234" s="159"/>
      <c r="O234" s="121"/>
      <c r="P234" s="159"/>
      <c r="Q234" s="159"/>
      <c r="R234" s="121"/>
      <c r="S234" s="159"/>
      <c r="T234" s="159"/>
      <c r="U234" s="121"/>
      <c r="V234" s="159"/>
      <c r="W234" s="159"/>
      <c r="X234" s="159"/>
      <c r="Y234" s="159"/>
      <c r="Z234" s="159"/>
      <c r="AA234" s="159"/>
      <c r="AB234" s="159"/>
      <c r="AC234" s="159"/>
      <c r="AD234" s="159"/>
      <c r="AE234" s="159"/>
      <c r="AF234" s="159"/>
      <c r="AG234" s="159"/>
      <c r="AH234" s="159"/>
      <c r="AI234" s="159"/>
    </row>
    <row r="235" spans="2:35" ht="30.75" hidden="1" customHeight="1" x14ac:dyDescent="0.2">
      <c r="B235" s="159"/>
      <c r="C235" s="190"/>
      <c r="D235" s="121"/>
      <c r="E235" s="159"/>
      <c r="F235" s="121"/>
      <c r="G235" s="159"/>
      <c r="H235" s="159"/>
      <c r="I235" s="121"/>
      <c r="J235" s="159"/>
      <c r="K235" s="159"/>
      <c r="L235" s="121"/>
      <c r="M235" s="159"/>
      <c r="N235" s="159"/>
      <c r="O235" s="121"/>
      <c r="P235" s="159"/>
      <c r="Q235" s="159"/>
      <c r="R235" s="121"/>
      <c r="S235" s="159"/>
      <c r="T235" s="159"/>
      <c r="U235" s="121"/>
      <c r="V235" s="159"/>
      <c r="W235" s="159"/>
      <c r="X235" s="159"/>
      <c r="Y235" s="159"/>
      <c r="Z235" s="159"/>
      <c r="AA235" s="159"/>
      <c r="AB235" s="159"/>
      <c r="AC235" s="159"/>
      <c r="AD235" s="159"/>
      <c r="AE235" s="159"/>
      <c r="AF235" s="159"/>
      <c r="AG235" s="159"/>
      <c r="AH235" s="159"/>
      <c r="AI235" s="159"/>
    </row>
    <row r="236" spans="2:35" ht="30.75" hidden="1" customHeight="1" x14ac:dyDescent="0.2">
      <c r="B236" s="2015" t="s">
        <v>153</v>
      </c>
      <c r="C236" s="2015"/>
      <c r="D236" s="2015"/>
      <c r="E236" s="309" t="s">
        <v>9</v>
      </c>
      <c r="F236" s="121"/>
      <c r="G236" s="159"/>
      <c r="H236" s="159"/>
      <c r="I236" s="121"/>
      <c r="J236" s="159"/>
      <c r="K236" s="159"/>
      <c r="L236" s="121"/>
      <c r="M236" s="159"/>
      <c r="N236" s="159"/>
      <c r="O236" s="121"/>
      <c r="P236" s="159"/>
      <c r="Q236" s="159"/>
      <c r="R236" s="121"/>
      <c r="S236" s="159"/>
      <c r="T236" s="159"/>
      <c r="U236" s="121"/>
      <c r="V236" s="159"/>
      <c r="W236" s="159"/>
      <c r="X236" s="159"/>
      <c r="Y236" s="159"/>
      <c r="Z236" s="159"/>
      <c r="AA236" s="159"/>
      <c r="AB236" s="159"/>
      <c r="AC236" s="159"/>
      <c r="AD236" s="159"/>
      <c r="AE236" s="159"/>
      <c r="AF236" s="159"/>
      <c r="AG236" s="159"/>
      <c r="AH236" s="159"/>
      <c r="AI236" s="159"/>
    </row>
    <row r="237" spans="2:35" ht="30.75" hidden="1" customHeight="1" x14ac:dyDescent="0.2">
      <c r="B237" s="2012" t="s">
        <v>154</v>
      </c>
      <c r="C237" s="2013"/>
      <c r="D237" s="2014"/>
      <c r="E237" s="314">
        <v>12345</v>
      </c>
      <c r="F237" s="121"/>
      <c r="G237" s="159"/>
      <c r="H237" s="159"/>
      <c r="I237" s="121"/>
      <c r="J237" s="159"/>
      <c r="K237" s="159"/>
      <c r="L237" s="121"/>
      <c r="M237" s="159"/>
      <c r="N237" s="159"/>
      <c r="O237" s="121"/>
      <c r="P237" s="159"/>
      <c r="Q237" s="159"/>
      <c r="R237" s="121"/>
      <c r="S237" s="159"/>
      <c r="T237" s="159"/>
      <c r="U237" s="121"/>
      <c r="V237" s="159"/>
      <c r="W237" s="159"/>
      <c r="X237" s="159"/>
      <c r="Y237" s="159"/>
      <c r="Z237" s="159"/>
      <c r="AA237" s="159"/>
      <c r="AB237" s="159"/>
      <c r="AC237" s="159"/>
      <c r="AD237" s="159"/>
      <c r="AE237" s="159"/>
      <c r="AF237" s="159"/>
      <c r="AG237" s="159"/>
      <c r="AH237" s="159"/>
      <c r="AI237" s="159"/>
    </row>
    <row r="238" spans="2:35" ht="30.75" hidden="1" customHeight="1" x14ac:dyDescent="0.2">
      <c r="B238" s="2012" t="s">
        <v>155</v>
      </c>
      <c r="C238" s="2013"/>
      <c r="D238" s="2014"/>
      <c r="E238" s="314">
        <v>12333</v>
      </c>
      <c r="F238" s="121"/>
      <c r="G238" s="159"/>
      <c r="H238" s="159"/>
      <c r="I238" s="121"/>
      <c r="J238" s="159"/>
      <c r="K238" s="159"/>
      <c r="L238" s="121"/>
      <c r="M238" s="159"/>
      <c r="N238" s="159"/>
      <c r="O238" s="121"/>
      <c r="P238" s="159"/>
      <c r="Q238" s="159"/>
      <c r="R238" s="121"/>
      <c r="S238" s="159"/>
      <c r="T238" s="159"/>
      <c r="U238" s="121"/>
      <c r="V238" s="159"/>
      <c r="W238" s="159"/>
      <c r="X238" s="159"/>
      <c r="Y238" s="159"/>
      <c r="Z238" s="159"/>
      <c r="AA238" s="159"/>
      <c r="AB238" s="159"/>
      <c r="AC238" s="159"/>
      <c r="AD238" s="159"/>
      <c r="AE238" s="159"/>
      <c r="AF238" s="159"/>
      <c r="AG238" s="159"/>
      <c r="AH238" s="159"/>
      <c r="AI238" s="159"/>
    </row>
    <row r="239" spans="2:35" ht="30.75" hidden="1" customHeight="1" x14ac:dyDescent="0.2">
      <c r="B239" s="2012" t="s">
        <v>156</v>
      </c>
      <c r="C239" s="2013"/>
      <c r="D239" s="2014"/>
      <c r="E239" s="314">
        <v>12456</v>
      </c>
      <c r="F239" s="121"/>
      <c r="G239" s="159"/>
      <c r="H239" s="159"/>
      <c r="I239" s="121"/>
      <c r="J239" s="159"/>
      <c r="K239" s="159"/>
      <c r="L239" s="121"/>
      <c r="M239" s="159"/>
      <c r="N239" s="159"/>
      <c r="O239" s="121"/>
      <c r="P239" s="159"/>
      <c r="Q239" s="159"/>
      <c r="R239" s="121"/>
      <c r="S239" s="159"/>
      <c r="T239" s="159"/>
      <c r="U239" s="121"/>
      <c r="V239" s="159"/>
      <c r="W239" s="159"/>
      <c r="X239" s="159"/>
      <c r="Y239" s="159"/>
      <c r="Z239" s="159"/>
      <c r="AA239" s="159"/>
      <c r="AB239" s="159"/>
      <c r="AC239" s="159"/>
      <c r="AD239" s="159"/>
      <c r="AE239" s="159"/>
      <c r="AF239" s="159"/>
      <c r="AG239" s="159"/>
      <c r="AH239" s="159"/>
      <c r="AI239" s="159"/>
    </row>
    <row r="240" spans="2:35" ht="30.75" hidden="1" customHeight="1" x14ac:dyDescent="0.2">
      <c r="B240" s="2012" t="s">
        <v>157</v>
      </c>
      <c r="C240" s="2013"/>
      <c r="D240" s="2014"/>
      <c r="E240" s="314">
        <v>12432</v>
      </c>
      <c r="F240" s="121"/>
      <c r="G240" s="159"/>
      <c r="H240" s="159"/>
      <c r="I240" s="121"/>
      <c r="J240" s="159"/>
      <c r="K240" s="159"/>
      <c r="L240" s="121"/>
      <c r="M240" s="159"/>
      <c r="N240" s="159"/>
      <c r="O240" s="121"/>
      <c r="P240" s="159"/>
      <c r="Q240" s="159"/>
      <c r="R240" s="121"/>
      <c r="S240" s="159"/>
      <c r="T240" s="159"/>
      <c r="U240" s="121"/>
      <c r="V240" s="159"/>
      <c r="W240" s="159"/>
      <c r="X240" s="159"/>
      <c r="Y240" s="159"/>
      <c r="Z240" s="159"/>
      <c r="AA240" s="159"/>
      <c r="AB240" s="159"/>
      <c r="AC240" s="159"/>
      <c r="AD240" s="159"/>
      <c r="AE240" s="159"/>
      <c r="AF240" s="159"/>
      <c r="AG240" s="159"/>
      <c r="AH240" s="159"/>
      <c r="AI240" s="159"/>
    </row>
    <row r="241" spans="2:35" ht="30.75" hidden="1" customHeight="1" x14ac:dyDescent="0.2">
      <c r="B241" s="2012" t="s">
        <v>158</v>
      </c>
      <c r="C241" s="2013"/>
      <c r="D241" s="2014"/>
      <c r="E241" s="314">
        <v>15432</v>
      </c>
      <c r="F241" s="121"/>
      <c r="G241" s="159"/>
      <c r="H241" s="159"/>
      <c r="I241" s="121"/>
      <c r="J241" s="159"/>
      <c r="K241" s="159"/>
      <c r="L241" s="121"/>
      <c r="M241" s="159"/>
      <c r="N241" s="159"/>
      <c r="O241" s="121"/>
      <c r="P241" s="159"/>
      <c r="Q241" s="159"/>
      <c r="R241" s="121"/>
      <c r="S241" s="159"/>
      <c r="T241" s="159"/>
      <c r="U241" s="121"/>
      <c r="V241" s="159"/>
      <c r="W241" s="159"/>
      <c r="X241" s="159"/>
      <c r="Y241" s="159"/>
      <c r="Z241" s="159"/>
      <c r="AA241" s="159"/>
      <c r="AB241" s="159"/>
      <c r="AC241" s="159"/>
      <c r="AD241" s="159"/>
      <c r="AE241" s="159"/>
      <c r="AF241" s="159"/>
      <c r="AG241" s="159"/>
      <c r="AH241" s="159"/>
      <c r="AI241" s="159"/>
    </row>
    <row r="242" spans="2:35" ht="30.75" hidden="1" customHeight="1" x14ac:dyDescent="0.2">
      <c r="B242" s="2012" t="s">
        <v>159</v>
      </c>
      <c r="C242" s="2013"/>
      <c r="D242" s="2014"/>
      <c r="E242" s="314">
        <v>11888</v>
      </c>
      <c r="F242" s="121"/>
      <c r="G242" s="159"/>
      <c r="H242" s="159"/>
      <c r="I242" s="121"/>
      <c r="J242" s="159"/>
      <c r="K242" s="159"/>
      <c r="L242" s="121"/>
      <c r="M242" s="159"/>
      <c r="N242" s="159"/>
      <c r="O242" s="121"/>
      <c r="P242" s="159"/>
      <c r="Q242" s="159"/>
      <c r="R242" s="121"/>
      <c r="S242" s="159"/>
      <c r="T242" s="159"/>
      <c r="U242" s="121"/>
      <c r="V242" s="159"/>
      <c r="W242" s="159"/>
      <c r="X242" s="159"/>
      <c r="Y242" s="159"/>
      <c r="Z242" s="159"/>
      <c r="AA242" s="159"/>
      <c r="AB242" s="159"/>
      <c r="AC242" s="159"/>
      <c r="AD242" s="159"/>
      <c r="AE242" s="159"/>
      <c r="AF242" s="159"/>
      <c r="AG242" s="159"/>
      <c r="AH242" s="159"/>
      <c r="AI242" s="159"/>
    </row>
    <row r="243" spans="2:35" ht="30.75" hidden="1" customHeight="1" x14ac:dyDescent="0.2">
      <c r="B243" s="159"/>
      <c r="C243" s="190"/>
      <c r="D243" s="121"/>
      <c r="E243" s="159"/>
      <c r="F243" s="121"/>
      <c r="G243" s="159"/>
      <c r="H243" s="159"/>
      <c r="I243" s="121"/>
      <c r="J243" s="159"/>
      <c r="K243" s="159"/>
      <c r="L243" s="121"/>
      <c r="M243" s="159"/>
      <c r="N243" s="159"/>
      <c r="O243" s="121"/>
      <c r="P243" s="159"/>
      <c r="Q243" s="159"/>
      <c r="R243" s="121"/>
      <c r="S243" s="159"/>
      <c r="T243" s="159"/>
      <c r="U243" s="121"/>
      <c r="V243" s="159"/>
      <c r="W243" s="159"/>
      <c r="X243" s="159"/>
      <c r="Y243" s="159"/>
      <c r="Z243" s="159"/>
      <c r="AA243" s="159"/>
      <c r="AB243" s="159"/>
      <c r="AC243" s="159"/>
      <c r="AD243" s="159"/>
      <c r="AE243" s="159"/>
      <c r="AF243" s="159"/>
      <c r="AG243" s="159"/>
      <c r="AH243" s="159"/>
      <c r="AI243" s="159"/>
    </row>
    <row r="244" spans="2:35" ht="30.75" hidden="1" customHeight="1" x14ac:dyDescent="0.2">
      <c r="B244" s="2015" t="s">
        <v>153</v>
      </c>
      <c r="C244" s="2015"/>
      <c r="D244" s="2015"/>
      <c r="E244" s="309" t="s">
        <v>9</v>
      </c>
      <c r="F244" s="121"/>
      <c r="G244" s="159"/>
      <c r="H244" s="159"/>
      <c r="I244" s="121"/>
      <c r="J244" s="159"/>
      <c r="K244" s="159"/>
      <c r="L244" s="121"/>
      <c r="M244" s="159"/>
      <c r="N244" s="159"/>
      <c r="O244" s="121"/>
      <c r="P244" s="159"/>
      <c r="Q244" s="159"/>
      <c r="R244" s="121"/>
      <c r="S244" s="159"/>
      <c r="T244" s="159"/>
      <c r="U244" s="121"/>
      <c r="V244" s="159"/>
      <c r="W244" s="159"/>
      <c r="X244" s="159"/>
      <c r="Y244" s="159"/>
      <c r="Z244" s="159"/>
      <c r="AA244" s="159"/>
      <c r="AB244" s="159"/>
      <c r="AC244" s="159"/>
      <c r="AD244" s="159"/>
      <c r="AE244" s="159"/>
      <c r="AF244" s="159"/>
      <c r="AG244" s="159"/>
      <c r="AH244" s="159"/>
      <c r="AI244" s="159"/>
    </row>
    <row r="245" spans="2:35" ht="30.75" hidden="1" customHeight="1" x14ac:dyDescent="0.2">
      <c r="B245" s="2012" t="s">
        <v>154</v>
      </c>
      <c r="C245" s="2013"/>
      <c r="D245" s="2014"/>
      <c r="E245" s="314">
        <v>12345</v>
      </c>
      <c r="F245" s="121"/>
      <c r="G245" s="159"/>
      <c r="H245" s="159"/>
      <c r="I245" s="121"/>
      <c r="J245" s="159"/>
      <c r="K245" s="159"/>
      <c r="L245" s="121"/>
      <c r="M245" s="159"/>
      <c r="N245" s="159"/>
      <c r="O245" s="121"/>
      <c r="P245" s="159"/>
      <c r="Q245" s="159"/>
      <c r="R245" s="121"/>
      <c r="S245" s="159"/>
      <c r="T245" s="159"/>
      <c r="U245" s="121"/>
      <c r="V245" s="159"/>
      <c r="W245" s="159"/>
      <c r="X245" s="159"/>
      <c r="Y245" s="159"/>
      <c r="Z245" s="159"/>
      <c r="AA245" s="159"/>
      <c r="AB245" s="159"/>
      <c r="AC245" s="159"/>
      <c r="AD245" s="159"/>
      <c r="AE245" s="159"/>
      <c r="AF245" s="159"/>
      <c r="AG245" s="159"/>
      <c r="AH245" s="159"/>
      <c r="AI245" s="159"/>
    </row>
    <row r="246" spans="2:35" ht="30.75" hidden="1" customHeight="1" x14ac:dyDescent="0.2">
      <c r="B246" s="2012" t="s">
        <v>155</v>
      </c>
      <c r="C246" s="2013"/>
      <c r="D246" s="2014"/>
      <c r="E246" s="314">
        <v>12333</v>
      </c>
      <c r="F246" s="121"/>
      <c r="G246" s="159"/>
      <c r="H246" s="159"/>
      <c r="I246" s="121"/>
      <c r="J246" s="159"/>
      <c r="K246" s="159"/>
      <c r="L246" s="121"/>
      <c r="M246" s="159"/>
      <c r="N246" s="159"/>
      <c r="O246" s="121"/>
      <c r="P246" s="159"/>
      <c r="Q246" s="159"/>
      <c r="R246" s="121"/>
      <c r="S246" s="159"/>
      <c r="T246" s="159"/>
      <c r="U246" s="121"/>
      <c r="V246" s="159"/>
      <c r="W246" s="159"/>
      <c r="X246" s="159"/>
      <c r="Y246" s="159"/>
      <c r="Z246" s="159"/>
      <c r="AA246" s="159"/>
      <c r="AB246" s="159"/>
      <c r="AC246" s="159"/>
      <c r="AD246" s="159"/>
      <c r="AE246" s="159"/>
      <c r="AF246" s="159"/>
      <c r="AG246" s="159"/>
      <c r="AH246" s="159"/>
      <c r="AI246" s="159"/>
    </row>
    <row r="247" spans="2:35" ht="30.75" hidden="1" customHeight="1" x14ac:dyDescent="0.2">
      <c r="B247" s="2012" t="s">
        <v>156</v>
      </c>
      <c r="C247" s="2013"/>
      <c r="D247" s="2014"/>
      <c r="E247" s="314">
        <v>12456</v>
      </c>
      <c r="F247" s="121"/>
      <c r="G247" s="159"/>
      <c r="H247" s="159"/>
      <c r="I247" s="121"/>
      <c r="J247" s="159"/>
      <c r="K247" s="159"/>
      <c r="L247" s="121"/>
      <c r="M247" s="159"/>
      <c r="N247" s="159"/>
      <c r="O247" s="121"/>
      <c r="P247" s="159"/>
      <c r="Q247" s="159"/>
      <c r="R247" s="121"/>
      <c r="S247" s="159"/>
      <c r="T247" s="159"/>
      <c r="U247" s="121"/>
      <c r="V247" s="159"/>
      <c r="W247" s="159"/>
      <c r="X247" s="159"/>
      <c r="Y247" s="159"/>
      <c r="Z247" s="159"/>
      <c r="AA247" s="159"/>
      <c r="AB247" s="159"/>
      <c r="AC247" s="159"/>
      <c r="AD247" s="159"/>
      <c r="AE247" s="159"/>
      <c r="AF247" s="159"/>
      <c r="AG247" s="159"/>
      <c r="AH247" s="159"/>
      <c r="AI247" s="159"/>
    </row>
    <row r="248" spans="2:35" ht="30.75" hidden="1" customHeight="1" x14ac:dyDescent="0.2">
      <c r="B248" s="2012" t="s">
        <v>157</v>
      </c>
      <c r="C248" s="2013"/>
      <c r="D248" s="2014"/>
      <c r="E248" s="314">
        <v>12432</v>
      </c>
      <c r="F248" s="121"/>
      <c r="G248" s="159"/>
      <c r="H248" s="159"/>
      <c r="I248" s="121"/>
      <c r="J248" s="159"/>
      <c r="K248" s="159"/>
      <c r="L248" s="121"/>
      <c r="M248" s="159"/>
      <c r="N248" s="159"/>
      <c r="O248" s="121"/>
      <c r="P248" s="159"/>
      <c r="Q248" s="159"/>
      <c r="R248" s="121"/>
      <c r="S248" s="159"/>
      <c r="T248" s="159"/>
      <c r="U248" s="121"/>
      <c r="V248" s="159"/>
      <c r="W248" s="159"/>
      <c r="X248" s="159"/>
      <c r="Y248" s="159"/>
      <c r="Z248" s="159"/>
      <c r="AA248" s="159"/>
      <c r="AB248" s="159"/>
      <c r="AC248" s="159"/>
      <c r="AD248" s="159"/>
      <c r="AE248" s="159"/>
      <c r="AF248" s="159"/>
      <c r="AG248" s="159"/>
      <c r="AH248" s="159"/>
      <c r="AI248" s="159"/>
    </row>
    <row r="249" spans="2:35" ht="30.75" hidden="1" customHeight="1" x14ac:dyDescent="0.2">
      <c r="B249" s="2012" t="s">
        <v>158</v>
      </c>
      <c r="C249" s="2013"/>
      <c r="D249" s="2014"/>
      <c r="E249" s="314">
        <v>15432</v>
      </c>
      <c r="F249" s="121"/>
      <c r="G249" s="159"/>
      <c r="H249" s="159"/>
      <c r="I249" s="121"/>
      <c r="J249" s="159"/>
      <c r="K249" s="159"/>
      <c r="L249" s="121"/>
      <c r="M249" s="159"/>
      <c r="N249" s="159"/>
      <c r="O249" s="121"/>
      <c r="P249" s="159"/>
      <c r="Q249" s="159"/>
      <c r="R249" s="121"/>
      <c r="S249" s="159"/>
      <c r="T249" s="159"/>
      <c r="U249" s="121"/>
      <c r="V249" s="159"/>
      <c r="W249" s="159"/>
      <c r="X249" s="159"/>
      <c r="Y249" s="159"/>
      <c r="Z249" s="159"/>
      <c r="AA249" s="159"/>
      <c r="AB249" s="159"/>
      <c r="AC249" s="159"/>
      <c r="AD249" s="159"/>
      <c r="AE249" s="159"/>
      <c r="AF249" s="159"/>
      <c r="AG249" s="159"/>
      <c r="AH249" s="159"/>
      <c r="AI249" s="159"/>
    </row>
    <row r="250" spans="2:35" ht="30.75" hidden="1" customHeight="1" x14ac:dyDescent="0.2">
      <c r="B250" s="2012" t="s">
        <v>159</v>
      </c>
      <c r="C250" s="2013"/>
      <c r="D250" s="2014"/>
      <c r="E250" s="314">
        <v>11888</v>
      </c>
      <c r="F250" s="121"/>
      <c r="G250" s="159"/>
      <c r="H250" s="159"/>
      <c r="I250" s="121"/>
      <c r="J250" s="159"/>
      <c r="K250" s="159"/>
      <c r="L250" s="121"/>
      <c r="M250" s="159"/>
      <c r="N250" s="159"/>
      <c r="O250" s="121"/>
      <c r="P250" s="159"/>
      <c r="Q250" s="159"/>
      <c r="R250" s="121"/>
      <c r="S250" s="159"/>
      <c r="T250" s="159"/>
      <c r="U250" s="121"/>
      <c r="V250" s="159"/>
      <c r="W250" s="159"/>
      <c r="X250" s="159"/>
      <c r="Y250" s="159"/>
      <c r="Z250" s="159"/>
      <c r="AA250" s="159"/>
      <c r="AB250" s="159"/>
      <c r="AC250" s="159"/>
      <c r="AD250" s="159"/>
      <c r="AE250" s="159"/>
      <c r="AF250" s="159"/>
      <c r="AG250" s="159"/>
      <c r="AH250" s="159"/>
      <c r="AI250" s="159"/>
    </row>
    <row r="251" spans="2:35" ht="30.75" hidden="1" customHeight="1" x14ac:dyDescent="0.2">
      <c r="B251" s="159"/>
      <c r="C251" s="190"/>
      <c r="D251" s="121"/>
      <c r="E251" s="159"/>
      <c r="F251" s="121"/>
      <c r="G251" s="159"/>
      <c r="H251" s="159"/>
      <c r="I251" s="121"/>
      <c r="J251" s="159"/>
      <c r="K251" s="159"/>
      <c r="L251" s="121"/>
      <c r="M251" s="159"/>
      <c r="N251" s="159"/>
      <c r="O251" s="121"/>
      <c r="P251" s="159"/>
      <c r="Q251" s="159"/>
      <c r="R251" s="121"/>
      <c r="S251" s="159"/>
      <c r="T251" s="159"/>
      <c r="U251" s="121"/>
      <c r="V251" s="159"/>
      <c r="W251" s="159"/>
      <c r="X251" s="159"/>
      <c r="Y251" s="159"/>
      <c r="Z251" s="159"/>
      <c r="AA251" s="159"/>
      <c r="AB251" s="159"/>
      <c r="AC251" s="159"/>
      <c r="AD251" s="159"/>
      <c r="AE251" s="159"/>
      <c r="AF251" s="159"/>
      <c r="AG251" s="159"/>
      <c r="AH251" s="159"/>
      <c r="AI251" s="159"/>
    </row>
    <row r="252" spans="2:35" ht="30.75" hidden="1" customHeight="1" x14ac:dyDescent="0.2">
      <c r="B252" s="2015" t="s">
        <v>153</v>
      </c>
      <c r="C252" s="2015"/>
      <c r="D252" s="2015"/>
      <c r="E252" s="309" t="s">
        <v>9</v>
      </c>
      <c r="F252" s="121"/>
      <c r="G252" s="159"/>
      <c r="H252" s="159"/>
      <c r="I252" s="121"/>
      <c r="J252" s="159"/>
      <c r="K252" s="159"/>
      <c r="L252" s="121"/>
      <c r="M252" s="159"/>
      <c r="N252" s="159"/>
      <c r="O252" s="121"/>
      <c r="P252" s="159"/>
      <c r="Q252" s="159"/>
      <c r="R252" s="121"/>
      <c r="S252" s="159"/>
      <c r="T252" s="159"/>
      <c r="U252" s="121"/>
      <c r="V252" s="159"/>
      <c r="W252" s="159"/>
      <c r="X252" s="159"/>
      <c r="Y252" s="159"/>
      <c r="Z252" s="159"/>
      <c r="AA252" s="159"/>
      <c r="AB252" s="159"/>
      <c r="AC252" s="159"/>
      <c r="AD252" s="159"/>
      <c r="AE252" s="159"/>
      <c r="AF252" s="159"/>
      <c r="AG252" s="159"/>
      <c r="AH252" s="159"/>
      <c r="AI252" s="159"/>
    </row>
    <row r="253" spans="2:35" ht="30.75" hidden="1" customHeight="1" x14ac:dyDescent="0.2">
      <c r="B253" s="2012" t="s">
        <v>154</v>
      </c>
      <c r="C253" s="2013"/>
      <c r="D253" s="2014"/>
      <c r="E253" s="314">
        <v>12345</v>
      </c>
      <c r="F253" s="121"/>
      <c r="G253" s="159"/>
      <c r="H253" s="159"/>
      <c r="I253" s="121"/>
      <c r="J253" s="159"/>
      <c r="K253" s="159"/>
      <c r="L253" s="121"/>
      <c r="M253" s="159"/>
      <c r="N253" s="159"/>
      <c r="O253" s="121"/>
      <c r="P253" s="159"/>
      <c r="Q253" s="159"/>
      <c r="R253" s="121"/>
      <c r="S253" s="159"/>
      <c r="T253" s="159"/>
      <c r="U253" s="121"/>
      <c r="V253" s="159"/>
      <c r="W253" s="159"/>
      <c r="X253" s="159"/>
      <c r="Y253" s="159"/>
      <c r="Z253" s="159"/>
      <c r="AA253" s="159"/>
      <c r="AB253" s="159"/>
      <c r="AC253" s="159"/>
      <c r="AD253" s="159"/>
      <c r="AE253" s="159"/>
      <c r="AF253" s="159"/>
      <c r="AG253" s="159"/>
      <c r="AH253" s="159"/>
      <c r="AI253" s="159"/>
    </row>
    <row r="254" spans="2:35" ht="30.75" hidden="1" customHeight="1" x14ac:dyDescent="0.2">
      <c r="B254" s="2012" t="s">
        <v>155</v>
      </c>
      <c r="C254" s="2013"/>
      <c r="D254" s="2014"/>
      <c r="E254" s="314">
        <v>12333</v>
      </c>
      <c r="F254" s="121"/>
      <c r="G254" s="159"/>
      <c r="H254" s="159"/>
      <c r="I254" s="121"/>
      <c r="J254" s="159"/>
      <c r="K254" s="159"/>
      <c r="L254" s="121"/>
      <c r="M254" s="159"/>
      <c r="N254" s="159"/>
      <c r="O254" s="121"/>
      <c r="P254" s="159"/>
      <c r="Q254" s="159"/>
      <c r="R254" s="121"/>
      <c r="S254" s="159"/>
      <c r="T254" s="159"/>
      <c r="U254" s="121"/>
      <c r="V254" s="159"/>
      <c r="W254" s="159"/>
      <c r="X254" s="159"/>
      <c r="Y254" s="159"/>
      <c r="Z254" s="159"/>
      <c r="AA254" s="159"/>
      <c r="AB254" s="159"/>
      <c r="AC254" s="159"/>
      <c r="AD254" s="159"/>
      <c r="AE254" s="159"/>
      <c r="AF254" s="159"/>
      <c r="AG254" s="159"/>
      <c r="AH254" s="159"/>
      <c r="AI254" s="159"/>
    </row>
    <row r="255" spans="2:35" ht="30.75" hidden="1" customHeight="1" x14ac:dyDescent="0.2">
      <c r="B255" s="2012" t="s">
        <v>156</v>
      </c>
      <c r="C255" s="2013"/>
      <c r="D255" s="2014"/>
      <c r="E255" s="314">
        <v>12456</v>
      </c>
      <c r="F255" s="121"/>
      <c r="G255" s="159"/>
      <c r="H255" s="159"/>
      <c r="I255" s="121"/>
      <c r="J255" s="159"/>
      <c r="K255" s="159"/>
      <c r="L255" s="121"/>
      <c r="M255" s="159"/>
      <c r="N255" s="159"/>
      <c r="O255" s="121"/>
      <c r="P255" s="159"/>
      <c r="Q255" s="159"/>
      <c r="R255" s="121"/>
      <c r="S255" s="159"/>
      <c r="T255" s="159"/>
      <c r="U255" s="121"/>
      <c r="V255" s="159"/>
      <c r="W255" s="159"/>
      <c r="X255" s="159"/>
      <c r="Y255" s="159"/>
      <c r="Z255" s="159"/>
      <c r="AA255" s="159"/>
      <c r="AB255" s="159"/>
      <c r="AC255" s="159"/>
      <c r="AD255" s="159"/>
      <c r="AE255" s="159"/>
      <c r="AF255" s="159"/>
      <c r="AG255" s="159"/>
      <c r="AH255" s="159"/>
      <c r="AI255" s="159"/>
    </row>
    <row r="256" spans="2:35" ht="30.75" hidden="1" customHeight="1" x14ac:dyDescent="0.2">
      <c r="B256" s="2012" t="s">
        <v>157</v>
      </c>
      <c r="C256" s="2013"/>
      <c r="D256" s="2014"/>
      <c r="E256" s="314">
        <v>12432</v>
      </c>
      <c r="F256" s="121"/>
      <c r="G256" s="159"/>
      <c r="H256" s="159"/>
      <c r="I256" s="121"/>
      <c r="J256" s="159"/>
      <c r="K256" s="159"/>
      <c r="L256" s="121"/>
      <c r="M256" s="159"/>
      <c r="N256" s="159"/>
      <c r="O256" s="121"/>
      <c r="P256" s="159"/>
      <c r="Q256" s="159"/>
      <c r="R256" s="121"/>
      <c r="S256" s="159"/>
      <c r="T256" s="159"/>
      <c r="U256" s="121"/>
      <c r="V256" s="159"/>
      <c r="W256" s="159"/>
      <c r="X256" s="159"/>
      <c r="Y256" s="159"/>
      <c r="Z256" s="159"/>
      <c r="AA256" s="159"/>
      <c r="AB256" s="159"/>
      <c r="AC256" s="159"/>
      <c r="AD256" s="159"/>
      <c r="AE256" s="159"/>
      <c r="AF256" s="159"/>
      <c r="AG256" s="159"/>
      <c r="AH256" s="159"/>
      <c r="AI256" s="159"/>
    </row>
    <row r="257" spans="2:35" ht="30.75" hidden="1" customHeight="1" x14ac:dyDescent="0.2">
      <c r="B257" s="2012" t="s">
        <v>158</v>
      </c>
      <c r="C257" s="2013"/>
      <c r="D257" s="2014"/>
      <c r="E257" s="314">
        <v>15432</v>
      </c>
      <c r="F257" s="121"/>
      <c r="G257" s="159"/>
      <c r="H257" s="159"/>
      <c r="I257" s="121"/>
      <c r="J257" s="159"/>
      <c r="K257" s="159"/>
      <c r="L257" s="121"/>
      <c r="M257" s="159"/>
      <c r="N257" s="159"/>
      <c r="O257" s="121"/>
      <c r="P257" s="159"/>
      <c r="Q257" s="159"/>
      <c r="R257" s="121"/>
      <c r="S257" s="159"/>
      <c r="T257" s="159"/>
      <c r="U257" s="121"/>
      <c r="V257" s="159"/>
      <c r="W257" s="159"/>
      <c r="X257" s="159"/>
      <c r="Y257" s="159"/>
      <c r="Z257" s="159"/>
      <c r="AA257" s="159"/>
      <c r="AB257" s="159"/>
      <c r="AC257" s="159"/>
      <c r="AD257" s="159"/>
      <c r="AE257" s="159"/>
      <c r="AF257" s="159"/>
      <c r="AG257" s="159"/>
      <c r="AH257" s="159"/>
      <c r="AI257" s="159"/>
    </row>
    <row r="258" spans="2:35" ht="30.75" hidden="1" customHeight="1" x14ac:dyDescent="0.2">
      <c r="B258" s="2012" t="s">
        <v>159</v>
      </c>
      <c r="C258" s="2013"/>
      <c r="D258" s="2014"/>
      <c r="E258" s="314">
        <v>11888</v>
      </c>
      <c r="F258" s="121"/>
      <c r="G258" s="159"/>
      <c r="H258" s="159"/>
      <c r="I258" s="121"/>
      <c r="J258" s="159"/>
      <c r="K258" s="159"/>
      <c r="L258" s="121"/>
      <c r="M258" s="159"/>
      <c r="N258" s="159"/>
      <c r="O258" s="121"/>
      <c r="P258" s="159"/>
      <c r="Q258" s="159"/>
      <c r="R258" s="121"/>
      <c r="S258" s="159"/>
      <c r="T258" s="159"/>
      <c r="U258" s="121"/>
      <c r="V258" s="159"/>
      <c r="W258" s="159"/>
      <c r="X258" s="159"/>
      <c r="Y258" s="159"/>
      <c r="Z258" s="159"/>
      <c r="AA258" s="159"/>
      <c r="AB258" s="159"/>
      <c r="AC258" s="159"/>
      <c r="AD258" s="159"/>
      <c r="AE258" s="159"/>
      <c r="AF258" s="159"/>
      <c r="AG258" s="159"/>
      <c r="AH258" s="159"/>
      <c r="AI258" s="159"/>
    </row>
    <row r="259" spans="2:35" ht="30.75" hidden="1" customHeight="1" x14ac:dyDescent="0.2">
      <c r="B259" s="159"/>
      <c r="C259" s="190"/>
      <c r="D259" s="121"/>
      <c r="E259" s="159"/>
      <c r="F259" s="121"/>
      <c r="G259" s="159"/>
      <c r="H259" s="159"/>
      <c r="I259" s="121"/>
      <c r="J259" s="159"/>
      <c r="K259" s="159"/>
      <c r="L259" s="121"/>
      <c r="M259" s="159"/>
      <c r="N259" s="159"/>
      <c r="O259" s="121"/>
      <c r="P259" s="159"/>
      <c r="Q259" s="159"/>
      <c r="R259" s="121"/>
      <c r="S259" s="159"/>
      <c r="T259" s="159"/>
      <c r="U259" s="121"/>
      <c r="V259" s="159"/>
      <c r="W259" s="159"/>
      <c r="X259" s="159"/>
      <c r="Y259" s="159"/>
      <c r="Z259" s="159"/>
      <c r="AA259" s="159"/>
      <c r="AB259" s="159"/>
      <c r="AC259" s="159"/>
      <c r="AD259" s="159"/>
      <c r="AE259" s="159"/>
      <c r="AF259" s="159"/>
      <c r="AG259" s="159"/>
      <c r="AH259" s="159"/>
      <c r="AI259" s="159"/>
    </row>
    <row r="260" spans="2:35" ht="30.75" hidden="1" customHeight="1" x14ac:dyDescent="0.2">
      <c r="B260" s="159"/>
      <c r="C260" s="190"/>
      <c r="D260" s="121"/>
      <c r="E260" s="159"/>
      <c r="F260" s="121"/>
      <c r="G260" s="159"/>
      <c r="H260" s="159"/>
      <c r="I260" s="121"/>
      <c r="J260" s="159"/>
      <c r="K260" s="159"/>
      <c r="L260" s="121"/>
      <c r="M260" s="159"/>
      <c r="N260" s="159"/>
      <c r="O260" s="121"/>
      <c r="P260" s="159"/>
      <c r="Q260" s="159"/>
      <c r="R260" s="121"/>
      <c r="S260" s="159"/>
      <c r="T260" s="159"/>
      <c r="U260" s="121"/>
      <c r="V260" s="159"/>
      <c r="W260" s="159"/>
      <c r="X260" s="159"/>
      <c r="Y260" s="159"/>
      <c r="Z260" s="159"/>
      <c r="AA260" s="159"/>
      <c r="AB260" s="159"/>
      <c r="AC260" s="159"/>
      <c r="AD260" s="159"/>
      <c r="AE260" s="159"/>
      <c r="AF260" s="159"/>
      <c r="AG260" s="159"/>
      <c r="AH260" s="159"/>
      <c r="AI260" s="159"/>
    </row>
    <row r="261" spans="2:35" ht="30.75" hidden="1" customHeight="1" x14ac:dyDescent="0.2">
      <c r="B261" s="159"/>
      <c r="C261" s="190"/>
      <c r="D261" s="121"/>
      <c r="E261" s="159"/>
      <c r="F261" s="121"/>
      <c r="G261" s="159"/>
      <c r="H261" s="159"/>
      <c r="I261" s="121"/>
      <c r="J261" s="159"/>
      <c r="K261" s="159"/>
      <c r="L261" s="121"/>
      <c r="M261" s="159"/>
      <c r="N261" s="159"/>
      <c r="O261" s="121"/>
      <c r="P261" s="159"/>
      <c r="Q261" s="159"/>
      <c r="R261" s="121"/>
      <c r="S261" s="159"/>
      <c r="T261" s="159"/>
      <c r="U261" s="121"/>
      <c r="V261" s="159"/>
      <c r="W261" s="159"/>
      <c r="X261" s="159"/>
      <c r="Y261" s="159"/>
      <c r="Z261" s="159"/>
      <c r="AA261" s="159"/>
      <c r="AB261" s="159"/>
      <c r="AC261" s="159"/>
      <c r="AD261" s="159"/>
      <c r="AE261" s="159"/>
      <c r="AF261" s="159"/>
      <c r="AG261" s="159"/>
      <c r="AH261" s="159"/>
      <c r="AI261" s="159"/>
    </row>
    <row r="262" spans="2:35" ht="30.75" hidden="1" customHeight="1" x14ac:dyDescent="0.2"/>
    <row r="263" spans="2:35" ht="30.75" hidden="1" customHeight="1" x14ac:dyDescent="0.2"/>
    <row r="264" spans="2:35" ht="30.75" hidden="1" customHeight="1" x14ac:dyDescent="0.2"/>
    <row r="265" spans="2:35" ht="30.75" hidden="1" customHeight="1" x14ac:dyDescent="0.2"/>
    <row r="266" spans="2:35" ht="30.75" hidden="1" customHeight="1" x14ac:dyDescent="0.2"/>
    <row r="267" spans="2:35" ht="30.75" hidden="1" customHeight="1" x14ac:dyDescent="0.2"/>
    <row r="268" spans="2:35" ht="30.75" hidden="1" customHeight="1" x14ac:dyDescent="0.2"/>
    <row r="269" spans="2:35" ht="30.75" hidden="1" customHeight="1" x14ac:dyDescent="0.2"/>
    <row r="270" spans="2:35" ht="30.75" hidden="1" customHeight="1" x14ac:dyDescent="0.2"/>
    <row r="271" spans="2:35" ht="30.75" hidden="1" customHeight="1" x14ac:dyDescent="0.2"/>
    <row r="272" spans="2:35" ht="30.75" hidden="1" customHeight="1" x14ac:dyDescent="0.2"/>
    <row r="273" ht="30.75" hidden="1" customHeight="1" x14ac:dyDescent="0.2"/>
    <row r="274" ht="30.75" hidden="1" customHeight="1" x14ac:dyDescent="0.2"/>
    <row r="275" ht="30.75" hidden="1" customHeight="1" x14ac:dyDescent="0.2"/>
    <row r="276" ht="30.75" hidden="1" customHeight="1" x14ac:dyDescent="0.2"/>
    <row r="277" ht="30.75" hidden="1" customHeight="1" x14ac:dyDescent="0.2"/>
    <row r="278" ht="30.75" hidden="1" customHeight="1" x14ac:dyDescent="0.2"/>
    <row r="279" ht="30.75" hidden="1" customHeight="1" x14ac:dyDescent="0.2"/>
    <row r="280" ht="30.75" hidden="1" customHeight="1" x14ac:dyDescent="0.2"/>
    <row r="281" ht="30.75" hidden="1" customHeight="1" x14ac:dyDescent="0.2"/>
    <row r="282" ht="30.75" hidden="1" customHeight="1" x14ac:dyDescent="0.2"/>
    <row r="283" ht="30.75" hidden="1" customHeight="1" x14ac:dyDescent="0.2"/>
    <row r="284" ht="30.75" hidden="1" customHeight="1" x14ac:dyDescent="0.2"/>
    <row r="285" ht="30.75" hidden="1" customHeight="1" x14ac:dyDescent="0.2"/>
    <row r="286" ht="30.75" hidden="1" customHeight="1" x14ac:dyDescent="0.2"/>
    <row r="287" ht="30.75" hidden="1" customHeight="1" x14ac:dyDescent="0.2"/>
    <row r="288" ht="30.75" hidden="1" customHeight="1" x14ac:dyDescent="0.2"/>
    <row r="289" ht="30.75" hidden="1" customHeight="1" x14ac:dyDescent="0.2"/>
    <row r="290" ht="30.75" hidden="1" customHeight="1" x14ac:dyDescent="0.2"/>
    <row r="291" ht="30.75" hidden="1" customHeight="1" x14ac:dyDescent="0.2"/>
    <row r="292" ht="30.75" hidden="1" customHeight="1" x14ac:dyDescent="0.2"/>
    <row r="293" ht="30.75" hidden="1" customHeight="1" x14ac:dyDescent="0.2"/>
    <row r="294" ht="30.75" hidden="1" customHeight="1" x14ac:dyDescent="0.2"/>
    <row r="295" ht="30.75" hidden="1" customHeight="1" x14ac:dyDescent="0.2"/>
    <row r="296" ht="30.75" hidden="1" customHeight="1" x14ac:dyDescent="0.2"/>
    <row r="297" ht="30.75" hidden="1" customHeight="1" x14ac:dyDescent="0.2"/>
    <row r="298" ht="30.75" hidden="1" customHeight="1" x14ac:dyDescent="0.2"/>
    <row r="299" ht="30.75" hidden="1" customHeight="1" x14ac:dyDescent="0.2"/>
    <row r="300" ht="30.75" hidden="1" customHeight="1" x14ac:dyDescent="0.2"/>
    <row r="301" ht="30.75" hidden="1" customHeight="1" x14ac:dyDescent="0.2"/>
    <row r="302" ht="30.75" hidden="1" customHeight="1" x14ac:dyDescent="0.2"/>
    <row r="303" ht="30.75" hidden="1" customHeight="1" x14ac:dyDescent="0.2"/>
    <row r="304" ht="30.75" hidden="1" customHeight="1" x14ac:dyDescent="0.2"/>
    <row r="305" ht="30.75" hidden="1" customHeight="1" x14ac:dyDescent="0.2"/>
    <row r="306" ht="30.75" hidden="1" customHeight="1" x14ac:dyDescent="0.2"/>
    <row r="307" ht="30.75" hidden="1" customHeight="1" x14ac:dyDescent="0.2"/>
    <row r="308" ht="30.75" hidden="1" customHeight="1" x14ac:dyDescent="0.2"/>
    <row r="309" ht="30.75" hidden="1" customHeight="1" x14ac:dyDescent="0.2"/>
    <row r="310" ht="30.75" hidden="1" customHeight="1" x14ac:dyDescent="0.2"/>
    <row r="311" ht="30.75" hidden="1" customHeight="1" x14ac:dyDescent="0.2"/>
    <row r="312" ht="30.75" hidden="1" customHeight="1" x14ac:dyDescent="0.2"/>
    <row r="313" ht="30.75" hidden="1" customHeight="1" x14ac:dyDescent="0.2"/>
    <row r="314" ht="30.75" hidden="1" customHeight="1" x14ac:dyDescent="0.2"/>
    <row r="315" ht="30.75" hidden="1" customHeight="1" x14ac:dyDescent="0.2"/>
    <row r="316" ht="30.75" hidden="1" customHeight="1" x14ac:dyDescent="0.2"/>
    <row r="317" ht="30.75" hidden="1" customHeight="1" x14ac:dyDescent="0.2"/>
    <row r="318" ht="30.75" hidden="1" customHeight="1" x14ac:dyDescent="0.2"/>
    <row r="319" ht="30.75" hidden="1" customHeight="1" x14ac:dyDescent="0.2"/>
    <row r="320" ht="30.75" hidden="1" customHeight="1" x14ac:dyDescent="0.2"/>
    <row r="321" ht="30.75" hidden="1" customHeight="1" x14ac:dyDescent="0.2"/>
    <row r="322" ht="30.75" hidden="1" customHeight="1" x14ac:dyDescent="0.2"/>
    <row r="323" ht="30.75" hidden="1" customHeight="1" x14ac:dyDescent="0.2"/>
    <row r="324" ht="30.75" hidden="1" customHeight="1" x14ac:dyDescent="0.2"/>
    <row r="325" ht="30.75" hidden="1" customHeight="1" x14ac:dyDescent="0.2"/>
    <row r="326" ht="30.75" hidden="1" customHeight="1" x14ac:dyDescent="0.2"/>
    <row r="327" ht="30.75" hidden="1" customHeight="1" x14ac:dyDescent="0.2"/>
    <row r="328" ht="30.75" hidden="1" customHeight="1" x14ac:dyDescent="0.2"/>
    <row r="329" ht="30.75" hidden="1" customHeight="1" x14ac:dyDescent="0.2"/>
    <row r="330" ht="30.75" hidden="1" customHeight="1" x14ac:dyDescent="0.2"/>
    <row r="331" ht="30.75" hidden="1" customHeight="1" x14ac:dyDescent="0.2"/>
    <row r="332" ht="30.75" hidden="1" customHeight="1" x14ac:dyDescent="0.2"/>
    <row r="333" ht="30.75" hidden="1" customHeight="1" x14ac:dyDescent="0.2"/>
    <row r="334" ht="30.75" hidden="1" customHeight="1" x14ac:dyDescent="0.2"/>
    <row r="335" ht="30.75" hidden="1" customHeight="1" x14ac:dyDescent="0.2"/>
    <row r="336" ht="30.75" hidden="1" customHeight="1" x14ac:dyDescent="0.2"/>
    <row r="337" spans="2:23" ht="30.75" hidden="1" customHeight="1" x14ac:dyDescent="0.2"/>
    <row r="338" spans="2:23" ht="30.75" hidden="1" customHeight="1" x14ac:dyDescent="0.2"/>
    <row r="339" spans="2:23" ht="30.75" hidden="1" customHeight="1" x14ac:dyDescent="0.2"/>
    <row r="340" spans="2:23" ht="30.75" hidden="1" customHeight="1" x14ac:dyDescent="0.2"/>
    <row r="341" spans="2:23" ht="30.75" hidden="1" customHeight="1" x14ac:dyDescent="0.2"/>
    <row r="342" spans="2:23" ht="30.75" hidden="1" customHeight="1" x14ac:dyDescent="0.2"/>
    <row r="343" spans="2:23" ht="30.75" hidden="1" customHeight="1" x14ac:dyDescent="0.2"/>
    <row r="344" spans="2:23" ht="30.75" hidden="1" customHeight="1" x14ac:dyDescent="0.2"/>
    <row r="345" spans="2:23" ht="334.9" hidden="1" customHeight="1" x14ac:dyDescent="0.2">
      <c r="B345" s="328"/>
      <c r="C345" s="329"/>
      <c r="D345" s="330"/>
      <c r="E345" s="328"/>
      <c r="F345" s="330"/>
      <c r="G345" s="328"/>
      <c r="H345" s="328"/>
      <c r="I345" s="330"/>
      <c r="J345" s="328"/>
      <c r="K345" s="328"/>
      <c r="L345" s="330"/>
      <c r="M345" s="328"/>
      <c r="N345" s="328"/>
      <c r="O345" s="330"/>
      <c r="P345" s="328"/>
      <c r="Q345" s="328"/>
      <c r="R345" s="330"/>
      <c r="S345" s="328"/>
      <c r="T345" s="328"/>
      <c r="U345" s="330"/>
      <c r="V345" s="328"/>
      <c r="W345" s="328"/>
    </row>
    <row r="346" spans="2:23" ht="30.75" hidden="1" customHeight="1" x14ac:dyDescent="0.2"/>
    <row r="347" spans="2:23" ht="30.75" hidden="1" customHeight="1" x14ac:dyDescent="0.2"/>
    <row r="348" spans="2:23" ht="30.75" hidden="1" customHeight="1" x14ac:dyDescent="0.2"/>
    <row r="349" spans="2:23" ht="30.75" hidden="1" customHeight="1" x14ac:dyDescent="0.2"/>
    <row r="350" spans="2:23" ht="30.75" hidden="1" customHeight="1" x14ac:dyDescent="0.2"/>
    <row r="351" spans="2:23" ht="30.75" hidden="1" customHeight="1" x14ac:dyDescent="0.2"/>
    <row r="352" spans="2:23" ht="30.75" hidden="1" customHeight="1" x14ac:dyDescent="0.2"/>
    <row r="353" ht="30.75" hidden="1" customHeight="1" x14ac:dyDescent="0.2"/>
    <row r="354" ht="30.75" hidden="1" customHeight="1" x14ac:dyDescent="0.2"/>
    <row r="355" ht="30.75" hidden="1" customHeight="1" x14ac:dyDescent="0.2"/>
    <row r="356" ht="30.75" hidden="1" customHeight="1" x14ac:dyDescent="0.2"/>
    <row r="357" ht="30.75" hidden="1" customHeight="1" x14ac:dyDescent="0.2"/>
    <row r="358" ht="30.75" hidden="1" customHeight="1" x14ac:dyDescent="0.2"/>
    <row r="359" ht="30.75" hidden="1" customHeight="1" x14ac:dyDescent="0.2"/>
    <row r="360" ht="30.75" hidden="1" customHeight="1" x14ac:dyDescent="0.2"/>
    <row r="361" ht="30.75" hidden="1" customHeight="1" x14ac:dyDescent="0.2"/>
    <row r="362" ht="30.75" hidden="1" customHeight="1" x14ac:dyDescent="0.2"/>
    <row r="363" ht="30.75" hidden="1" customHeight="1" x14ac:dyDescent="0.2"/>
    <row r="364" ht="30.75" hidden="1" customHeight="1" x14ac:dyDescent="0.2"/>
    <row r="365" ht="30.75" hidden="1" customHeight="1" x14ac:dyDescent="0.2"/>
    <row r="366" ht="30.75" hidden="1" customHeight="1" x14ac:dyDescent="0.2"/>
    <row r="367" ht="30.75" hidden="1" customHeight="1" x14ac:dyDescent="0.2"/>
    <row r="368" ht="30.75" hidden="1" customHeight="1" x14ac:dyDescent="0.2"/>
    <row r="369" ht="30.75" hidden="1" customHeight="1" x14ac:dyDescent="0.2"/>
    <row r="370" ht="30.75" hidden="1" customHeight="1" x14ac:dyDescent="0.2"/>
    <row r="371" ht="30.75" hidden="1" customHeight="1" x14ac:dyDescent="0.2"/>
    <row r="372" ht="30.75" hidden="1" customHeight="1" x14ac:dyDescent="0.2"/>
    <row r="373" ht="30.75" hidden="1" customHeight="1" x14ac:dyDescent="0.2"/>
    <row r="374" ht="30.75" hidden="1" customHeight="1" x14ac:dyDescent="0.2"/>
    <row r="375" ht="30.75" hidden="1" customHeight="1" x14ac:dyDescent="0.2"/>
    <row r="376" ht="30.75" hidden="1" customHeight="1" x14ac:dyDescent="0.2"/>
    <row r="377" ht="30.75" hidden="1" customHeight="1" x14ac:dyDescent="0.2"/>
    <row r="378" ht="30.75" hidden="1" customHeight="1" x14ac:dyDescent="0.2"/>
    <row r="379" ht="30.75" hidden="1" customHeight="1" x14ac:dyDescent="0.2"/>
    <row r="380" ht="30.75" hidden="1" customHeight="1" x14ac:dyDescent="0.2"/>
    <row r="381" ht="30.75" hidden="1" customHeight="1" x14ac:dyDescent="0.2"/>
    <row r="382" ht="30.75" hidden="1" customHeight="1" x14ac:dyDescent="0.2"/>
    <row r="383" ht="30.75" hidden="1" customHeight="1" x14ac:dyDescent="0.2"/>
    <row r="384" ht="30.75" hidden="1" customHeight="1" x14ac:dyDescent="0.2"/>
    <row r="385" ht="30.75" hidden="1" customHeight="1" x14ac:dyDescent="0.2"/>
    <row r="386" ht="30.75" hidden="1" customHeight="1" x14ac:dyDescent="0.2"/>
    <row r="387" ht="30.75" hidden="1" customHeight="1" x14ac:dyDescent="0.2"/>
    <row r="388" ht="30.75" hidden="1" customHeight="1" x14ac:dyDescent="0.2"/>
    <row r="389" ht="30.75" hidden="1" customHeight="1" x14ac:dyDescent="0.2"/>
    <row r="390" ht="30.75" hidden="1" customHeight="1" x14ac:dyDescent="0.2"/>
    <row r="391" ht="30.75" hidden="1" customHeight="1" x14ac:dyDescent="0.2"/>
    <row r="392" ht="30.75" hidden="1" customHeight="1" x14ac:dyDescent="0.2"/>
    <row r="393" ht="30.75" hidden="1" customHeight="1" x14ac:dyDescent="0.2"/>
    <row r="394" ht="30.75" hidden="1" customHeight="1" x14ac:dyDescent="0.2"/>
    <row r="395" ht="30.75" hidden="1" customHeight="1" x14ac:dyDescent="0.2"/>
    <row r="396" ht="30.75" hidden="1" customHeight="1" x14ac:dyDescent="0.2"/>
    <row r="397" ht="30.75" hidden="1" customHeight="1" x14ac:dyDescent="0.2"/>
    <row r="398" ht="30.75" hidden="1" customHeight="1" x14ac:dyDescent="0.2"/>
    <row r="399" ht="30.75" hidden="1" customHeight="1" x14ac:dyDescent="0.2"/>
    <row r="400" ht="30.75" hidden="1" customHeight="1" x14ac:dyDescent="0.2"/>
    <row r="401" ht="30.75" hidden="1" customHeight="1" x14ac:dyDescent="0.2"/>
    <row r="402" ht="30.75" hidden="1" customHeight="1" x14ac:dyDescent="0.2"/>
    <row r="403" ht="30.75" hidden="1" customHeight="1" x14ac:dyDescent="0.2"/>
    <row r="404" ht="30.75" hidden="1" customHeight="1" x14ac:dyDescent="0.2"/>
    <row r="405" ht="30.75" hidden="1" customHeight="1" x14ac:dyDescent="0.2"/>
    <row r="406" ht="30.75" hidden="1" customHeight="1" x14ac:dyDescent="0.2"/>
    <row r="407" ht="30.75" hidden="1" customHeight="1" x14ac:dyDescent="0.2"/>
    <row r="408" ht="30.75" hidden="1" customHeight="1" x14ac:dyDescent="0.2"/>
    <row r="409" ht="30.75" hidden="1" customHeight="1" x14ac:dyDescent="0.2"/>
    <row r="410" ht="30.75" hidden="1" customHeight="1" x14ac:dyDescent="0.2"/>
    <row r="411" ht="30.75" hidden="1" customHeight="1" x14ac:dyDescent="0.2"/>
    <row r="412" ht="30.75" hidden="1" customHeight="1" x14ac:dyDescent="0.2"/>
    <row r="413" ht="30.75" hidden="1" customHeight="1" x14ac:dyDescent="0.2"/>
    <row r="414" ht="30.75" hidden="1" customHeight="1" x14ac:dyDescent="0.2"/>
    <row r="415" ht="30.75" hidden="1" customHeight="1" x14ac:dyDescent="0.2"/>
    <row r="416" ht="30.75" hidden="1" customHeight="1" x14ac:dyDescent="0.2"/>
    <row r="417" ht="30.75" hidden="1" customHeight="1" x14ac:dyDescent="0.2"/>
    <row r="418" ht="30.75" hidden="1" customHeight="1" x14ac:dyDescent="0.2"/>
    <row r="419" ht="30.75" hidden="1" customHeight="1" x14ac:dyDescent="0.2"/>
    <row r="420" ht="30.75" hidden="1" customHeight="1" x14ac:dyDescent="0.2"/>
    <row r="421" ht="30.75" hidden="1" customHeight="1" x14ac:dyDescent="0.2"/>
    <row r="422" ht="30.75" hidden="1" customHeight="1" x14ac:dyDescent="0.2"/>
    <row r="423" ht="30.75" hidden="1" customHeight="1" x14ac:dyDescent="0.2"/>
    <row r="424" ht="30.75" hidden="1" customHeight="1" x14ac:dyDescent="0.2"/>
    <row r="425" ht="30.75" hidden="1" customHeight="1" x14ac:dyDescent="0.2"/>
    <row r="426" ht="30.75" hidden="1" customHeight="1" x14ac:dyDescent="0.2"/>
    <row r="427" ht="30.75" hidden="1" customHeight="1" x14ac:dyDescent="0.2"/>
    <row r="428" ht="30.75" hidden="1" customHeight="1" x14ac:dyDescent="0.2"/>
    <row r="429" ht="30.75" hidden="1" customHeight="1" x14ac:dyDescent="0.2"/>
    <row r="430" ht="30.75" hidden="1" customHeight="1" x14ac:dyDescent="0.2"/>
    <row r="431" ht="30.75" hidden="1" customHeight="1" x14ac:dyDescent="0.2"/>
    <row r="432" ht="30.75" hidden="1" customHeight="1" x14ac:dyDescent="0.2"/>
    <row r="433" ht="30.75" hidden="1" customHeight="1" x14ac:dyDescent="0.2"/>
    <row r="434" ht="30.75" hidden="1" customHeight="1" x14ac:dyDescent="0.2"/>
    <row r="435" ht="30.75" hidden="1" customHeight="1" x14ac:dyDescent="0.2"/>
    <row r="436" ht="30.75" hidden="1" customHeight="1" x14ac:dyDescent="0.2"/>
    <row r="437" ht="30.75" hidden="1" customHeight="1" x14ac:dyDescent="0.2"/>
    <row r="438" ht="30.75" hidden="1" customHeight="1" x14ac:dyDescent="0.2"/>
    <row r="439" ht="30.75" hidden="1" customHeight="1" x14ac:dyDescent="0.2"/>
    <row r="440" ht="30.75" hidden="1" customHeight="1" x14ac:dyDescent="0.2"/>
    <row r="441" ht="30.75" hidden="1" customHeight="1" x14ac:dyDescent="0.2"/>
    <row r="442" ht="30.75" hidden="1" customHeight="1" x14ac:dyDescent="0.2"/>
    <row r="443" ht="30.75" hidden="1" customHeight="1" x14ac:dyDescent="0.2"/>
    <row r="444" ht="30.75" hidden="1" customHeight="1" x14ac:dyDescent="0.2"/>
    <row r="445" ht="30.75" hidden="1" customHeight="1" x14ac:dyDescent="0.2"/>
    <row r="446" ht="30.75" hidden="1" customHeight="1" x14ac:dyDescent="0.2"/>
    <row r="447" ht="30.75" hidden="1" customHeight="1" x14ac:dyDescent="0.2"/>
    <row r="448" ht="30.75" hidden="1" customHeight="1" x14ac:dyDescent="0.2"/>
    <row r="449" ht="30.75" hidden="1" customHeight="1" x14ac:dyDescent="0.2"/>
    <row r="450" ht="30.75" hidden="1" customHeight="1" x14ac:dyDescent="0.2"/>
    <row r="451" ht="30.75" hidden="1" customHeight="1" x14ac:dyDescent="0.2"/>
    <row r="452" ht="30.75" hidden="1" customHeight="1" x14ac:dyDescent="0.2"/>
    <row r="453" ht="30.75" hidden="1" customHeight="1" x14ac:dyDescent="0.2"/>
    <row r="454" ht="30.75" hidden="1" customHeight="1" x14ac:dyDescent="0.2"/>
    <row r="455" ht="30.75" hidden="1" customHeight="1" x14ac:dyDescent="0.2"/>
    <row r="456" ht="30.75" hidden="1" customHeight="1" x14ac:dyDescent="0.2"/>
    <row r="457" ht="30.75" hidden="1" customHeight="1" x14ac:dyDescent="0.2"/>
    <row r="458" ht="30.75" hidden="1" customHeight="1" x14ac:dyDescent="0.2"/>
    <row r="459" ht="30.75" hidden="1" customHeight="1" x14ac:dyDescent="0.2"/>
    <row r="460" ht="30.75" hidden="1" customHeight="1" x14ac:dyDescent="0.2"/>
    <row r="461" ht="30.75" hidden="1" customHeight="1" x14ac:dyDescent="0.2"/>
    <row r="462" ht="30.75" hidden="1" customHeight="1" x14ac:dyDescent="0.2"/>
    <row r="463" ht="30.75" hidden="1" customHeight="1" x14ac:dyDescent="0.2"/>
    <row r="464" ht="30.75" hidden="1" customHeight="1" x14ac:dyDescent="0.2"/>
    <row r="465" ht="30.75" hidden="1" customHeight="1" x14ac:dyDescent="0.2"/>
    <row r="466" ht="30.75" hidden="1" customHeight="1" x14ac:dyDescent="0.2"/>
    <row r="467" ht="30.75" hidden="1" customHeight="1" x14ac:dyDescent="0.2"/>
    <row r="468" ht="30.75" hidden="1" customHeight="1" x14ac:dyDescent="0.2"/>
    <row r="469" ht="30.75" hidden="1" customHeight="1" x14ac:dyDescent="0.2"/>
    <row r="470" ht="30.75" hidden="1" customHeight="1" x14ac:dyDescent="0.2"/>
    <row r="471" ht="30.75" hidden="1" customHeight="1" x14ac:dyDescent="0.2"/>
    <row r="472" ht="30.75" hidden="1" customHeight="1" x14ac:dyDescent="0.2"/>
    <row r="473" ht="30.75" hidden="1" customHeight="1" x14ac:dyDescent="0.2"/>
    <row r="474" ht="30.75" hidden="1" customHeight="1" x14ac:dyDescent="0.2"/>
    <row r="475" ht="30.75" hidden="1" customHeight="1" x14ac:dyDescent="0.2"/>
    <row r="476" ht="30.75" hidden="1" customHeight="1" x14ac:dyDescent="0.2"/>
    <row r="477" ht="30.75" hidden="1" customHeight="1" x14ac:dyDescent="0.2"/>
    <row r="478" ht="30.75" hidden="1" customHeight="1" x14ac:dyDescent="0.2"/>
    <row r="479" ht="30.75" hidden="1" customHeight="1" x14ac:dyDescent="0.2"/>
    <row r="480" ht="30.75" hidden="1" customHeight="1" x14ac:dyDescent="0.2"/>
    <row r="481" ht="30.75" hidden="1" customHeight="1" x14ac:dyDescent="0.2"/>
    <row r="482" ht="30.75" hidden="1" customHeight="1" x14ac:dyDescent="0.2"/>
    <row r="483" ht="30.75" hidden="1" customHeight="1" x14ac:dyDescent="0.2"/>
    <row r="484" ht="30.75" hidden="1" customHeight="1" x14ac:dyDescent="0.2"/>
    <row r="485" ht="30.75" hidden="1" customHeight="1" x14ac:dyDescent="0.2"/>
    <row r="486" ht="30.75" hidden="1" customHeight="1" x14ac:dyDescent="0.2"/>
    <row r="487" ht="30.75" hidden="1" customHeight="1" x14ac:dyDescent="0.2"/>
    <row r="488" ht="30.75" hidden="1" customHeight="1" x14ac:dyDescent="0.2"/>
    <row r="489" ht="30.75" hidden="1" customHeight="1" x14ac:dyDescent="0.2"/>
    <row r="490" ht="30.75" hidden="1" customHeight="1" x14ac:dyDescent="0.2"/>
    <row r="491" ht="30.75" hidden="1" customHeight="1" x14ac:dyDescent="0.2"/>
    <row r="492" ht="30.75" hidden="1" customHeight="1" x14ac:dyDescent="0.2"/>
    <row r="493" ht="30.75" hidden="1" customHeight="1" x14ac:dyDescent="0.2"/>
    <row r="494" ht="30.75" hidden="1" customHeight="1" x14ac:dyDescent="0.2"/>
    <row r="495" ht="30.75" hidden="1" customHeight="1" x14ac:dyDescent="0.2"/>
    <row r="496" ht="30.75" hidden="1" customHeight="1" x14ac:dyDescent="0.2"/>
    <row r="497" ht="30.75" hidden="1" customHeight="1" x14ac:dyDescent="0.2"/>
    <row r="498" ht="30.75" hidden="1" customHeight="1" x14ac:dyDescent="0.2"/>
    <row r="499" ht="30.75" hidden="1" customHeight="1" x14ac:dyDescent="0.2"/>
    <row r="500" ht="30.75" hidden="1" customHeight="1" x14ac:dyDescent="0.2"/>
    <row r="501" ht="30.75" hidden="1" customHeight="1" x14ac:dyDescent="0.2"/>
    <row r="502" ht="30.75" hidden="1" customHeight="1" x14ac:dyDescent="0.2"/>
    <row r="503" ht="30.75" hidden="1" customHeight="1" x14ac:dyDescent="0.2"/>
    <row r="504" ht="30.75" hidden="1" customHeight="1" x14ac:dyDescent="0.2"/>
    <row r="505" ht="30.75" hidden="1" customHeight="1" x14ac:dyDescent="0.2"/>
    <row r="506" ht="30.75" hidden="1" customHeight="1" x14ac:dyDescent="0.2"/>
    <row r="507" ht="30.75" hidden="1" customHeight="1" x14ac:dyDescent="0.2"/>
    <row r="508" ht="30.75" hidden="1" customHeight="1" x14ac:dyDescent="0.2"/>
    <row r="509" ht="30.75" hidden="1" customHeight="1" x14ac:dyDescent="0.2"/>
    <row r="510" ht="30.75" hidden="1" customHeight="1" x14ac:dyDescent="0.2"/>
    <row r="511" ht="30.75" hidden="1" customHeight="1" x14ac:dyDescent="0.2"/>
    <row r="512" ht="30.75" hidden="1" customHeight="1" x14ac:dyDescent="0.2"/>
    <row r="513" ht="30.75" hidden="1" customHeight="1" x14ac:dyDescent="0.2"/>
    <row r="514" ht="30.75" hidden="1" customHeight="1" x14ac:dyDescent="0.2"/>
    <row r="515" ht="30.75" hidden="1" customHeight="1" x14ac:dyDescent="0.2"/>
    <row r="516" ht="30.75" hidden="1" customHeight="1" x14ac:dyDescent="0.2"/>
    <row r="517" ht="30.75" hidden="1" customHeight="1" x14ac:dyDescent="0.2"/>
    <row r="518" ht="30.75" hidden="1" customHeight="1" x14ac:dyDescent="0.2"/>
    <row r="519" ht="30.75" hidden="1" customHeight="1" x14ac:dyDescent="0.2"/>
    <row r="520" ht="30.75" hidden="1" customHeight="1" x14ac:dyDescent="0.2"/>
    <row r="521" ht="30.75" hidden="1" customHeight="1" x14ac:dyDescent="0.2"/>
    <row r="522" ht="30.75" hidden="1" customHeight="1" x14ac:dyDescent="0.2"/>
    <row r="523" ht="30.75" hidden="1" customHeight="1" x14ac:dyDescent="0.2"/>
    <row r="524" ht="30.75" hidden="1" customHeight="1" x14ac:dyDescent="0.2"/>
    <row r="525" ht="30.75" hidden="1" customHeight="1" x14ac:dyDescent="0.2"/>
    <row r="526" ht="30.75" hidden="1" customHeight="1" x14ac:dyDescent="0.2"/>
    <row r="527" ht="30.75" hidden="1" customHeight="1" x14ac:dyDescent="0.2"/>
    <row r="528" ht="30.75" hidden="1" customHeight="1" x14ac:dyDescent="0.2"/>
    <row r="529" ht="30.75" hidden="1" customHeight="1" x14ac:dyDescent="0.2"/>
    <row r="530" ht="30.75" hidden="1" customHeight="1" x14ac:dyDescent="0.2"/>
    <row r="531" ht="30.75" hidden="1" customHeight="1" x14ac:dyDescent="0.2"/>
    <row r="532" ht="30.75" hidden="1" customHeight="1" x14ac:dyDescent="0.2"/>
    <row r="533" ht="30.75" hidden="1" customHeight="1" x14ac:dyDescent="0.2"/>
    <row r="534" ht="30.75" hidden="1" customHeight="1" x14ac:dyDescent="0.2"/>
    <row r="535" ht="30.75" hidden="1" customHeight="1" x14ac:dyDescent="0.2"/>
    <row r="536" ht="30.75" hidden="1" customHeight="1" x14ac:dyDescent="0.2"/>
    <row r="537" ht="30.75" hidden="1" customHeight="1" x14ac:dyDescent="0.2"/>
    <row r="538" ht="30.75" hidden="1" customHeight="1" x14ac:dyDescent="0.2"/>
    <row r="539" ht="30.75" hidden="1" customHeight="1" x14ac:dyDescent="0.2"/>
    <row r="540" ht="30.75" hidden="1" customHeight="1" x14ac:dyDescent="0.2"/>
    <row r="541" ht="30.75" hidden="1" customHeight="1" x14ac:dyDescent="0.2"/>
    <row r="542" ht="30.75" hidden="1" customHeight="1" x14ac:dyDescent="0.2"/>
    <row r="543" ht="30.75" hidden="1" customHeight="1" x14ac:dyDescent="0.2"/>
    <row r="544" ht="30.75" hidden="1" customHeight="1" x14ac:dyDescent="0.2"/>
    <row r="545" spans="2:23" ht="15" customHeight="1" x14ac:dyDescent="0.2">
      <c r="B545" s="328"/>
      <c r="C545" s="329"/>
      <c r="D545" s="330"/>
      <c r="E545" s="328"/>
      <c r="F545" s="330"/>
      <c r="G545" s="328"/>
      <c r="H545" s="328"/>
      <c r="I545" s="330"/>
      <c r="J545" s="328"/>
      <c r="K545" s="328"/>
      <c r="L545" s="330"/>
      <c r="M545" s="328"/>
      <c r="N545" s="328"/>
      <c r="O545" s="330"/>
      <c r="P545" s="328"/>
      <c r="Q545" s="328"/>
      <c r="R545" s="330"/>
      <c r="S545" s="328"/>
      <c r="T545" s="328"/>
      <c r="U545" s="330"/>
      <c r="V545" s="328"/>
      <c r="W545" s="328"/>
    </row>
    <row r="546" spans="2:23" ht="15" customHeight="1" x14ac:dyDescent="0.2">
      <c r="B546" s="328"/>
      <c r="C546" s="329"/>
      <c r="D546" s="330"/>
      <c r="E546" s="328"/>
      <c r="F546" s="330"/>
      <c r="G546" s="328"/>
      <c r="H546" s="328"/>
      <c r="I546" s="330"/>
      <c r="J546" s="328"/>
      <c r="K546" s="328"/>
      <c r="L546" s="330"/>
      <c r="M546" s="328"/>
      <c r="N546" s="328"/>
      <c r="O546" s="330"/>
      <c r="P546" s="328"/>
      <c r="Q546" s="328"/>
      <c r="R546" s="330"/>
      <c r="S546" s="328"/>
      <c r="T546" s="328"/>
      <c r="U546" s="330"/>
      <c r="V546" s="328"/>
      <c r="W546" s="328"/>
    </row>
    <row r="547" spans="2:23" ht="15" customHeight="1" x14ac:dyDescent="0.2">
      <c r="B547" s="328"/>
      <c r="C547" s="329"/>
      <c r="D547" s="330"/>
      <c r="E547" s="328"/>
      <c r="F547" s="330"/>
      <c r="G547" s="328"/>
      <c r="H547" s="328"/>
      <c r="I547" s="330"/>
      <c r="J547" s="328"/>
      <c r="K547" s="328"/>
      <c r="L547" s="330"/>
      <c r="M547" s="328"/>
      <c r="N547" s="328"/>
      <c r="O547" s="330"/>
      <c r="P547" s="328"/>
      <c r="Q547" s="328"/>
      <c r="R547" s="330"/>
      <c r="S547" s="328"/>
      <c r="T547" s="328"/>
      <c r="U547" s="330"/>
      <c r="V547" s="328"/>
      <c r="W547" s="328"/>
    </row>
    <row r="548" spans="2:23" ht="15" customHeight="1" x14ac:dyDescent="0.2">
      <c r="B548" s="328"/>
      <c r="C548" s="329"/>
      <c r="D548" s="330"/>
      <c r="E548" s="328"/>
      <c r="F548" s="330"/>
      <c r="G548" s="328"/>
      <c r="H548" s="328"/>
      <c r="I548" s="330"/>
      <c r="J548" s="328"/>
      <c r="K548" s="328"/>
      <c r="L548" s="330"/>
      <c r="M548" s="328"/>
      <c r="N548" s="328"/>
      <c r="O548" s="330"/>
      <c r="P548" s="328"/>
      <c r="Q548" s="328"/>
      <c r="R548" s="330"/>
      <c r="S548" s="328"/>
      <c r="T548" s="328"/>
      <c r="U548" s="330"/>
      <c r="V548" s="328"/>
      <c r="W548" s="328"/>
    </row>
    <row r="549" spans="2:23" ht="15" customHeight="1" x14ac:dyDescent="0.2">
      <c r="B549" s="328"/>
      <c r="C549" s="329"/>
      <c r="D549" s="330"/>
      <c r="E549" s="328"/>
      <c r="F549" s="330"/>
      <c r="G549" s="328"/>
      <c r="H549" s="328"/>
      <c r="I549" s="330"/>
      <c r="J549" s="328"/>
      <c r="K549" s="328"/>
      <c r="L549" s="330"/>
      <c r="M549" s="328"/>
      <c r="N549" s="328"/>
      <c r="O549" s="330"/>
      <c r="P549" s="328"/>
      <c r="Q549" s="328"/>
      <c r="R549" s="330"/>
      <c r="S549" s="328"/>
      <c r="T549" s="328"/>
      <c r="U549" s="330"/>
      <c r="V549" s="328"/>
      <c r="W549" s="328"/>
    </row>
    <row r="550" spans="2:23" ht="15" customHeight="1" x14ac:dyDescent="0.2">
      <c r="B550" s="328"/>
      <c r="C550" s="329"/>
      <c r="D550" s="330"/>
      <c r="E550" s="328"/>
      <c r="F550" s="330"/>
      <c r="G550" s="328"/>
      <c r="H550" s="328"/>
      <c r="I550" s="330"/>
      <c r="J550" s="328"/>
      <c r="K550" s="328"/>
      <c r="L550" s="330"/>
      <c r="M550" s="328"/>
      <c r="N550" s="328"/>
      <c r="O550" s="330"/>
      <c r="P550" s="328"/>
      <c r="Q550" s="328"/>
      <c r="R550" s="330"/>
      <c r="S550" s="328"/>
      <c r="T550" s="328"/>
      <c r="U550" s="330"/>
      <c r="V550" s="328"/>
      <c r="W550" s="328"/>
    </row>
    <row r="551" spans="2:23" ht="15" customHeight="1" x14ac:dyDescent="0.2">
      <c r="B551" s="328"/>
      <c r="C551" s="329"/>
      <c r="D551" s="330"/>
      <c r="E551" s="328"/>
      <c r="F551" s="330"/>
      <c r="G551" s="328"/>
      <c r="H551" s="328"/>
      <c r="I551" s="330"/>
      <c r="J551" s="328"/>
      <c r="K551" s="328"/>
      <c r="L551" s="330"/>
      <c r="M551" s="328"/>
      <c r="N551" s="328"/>
      <c r="O551" s="330"/>
      <c r="P551" s="328"/>
      <c r="Q551" s="328"/>
      <c r="R551" s="330"/>
      <c r="S551" s="328"/>
      <c r="T551" s="328"/>
      <c r="U551" s="330"/>
      <c r="V551" s="328"/>
      <c r="W551" s="328"/>
    </row>
    <row r="552" spans="2:23" ht="15" customHeight="1" x14ac:dyDescent="0.2">
      <c r="B552" s="328"/>
      <c r="C552" s="329"/>
      <c r="D552" s="330"/>
      <c r="E552" s="328"/>
      <c r="F552" s="330"/>
      <c r="G552" s="328"/>
      <c r="H552" s="328"/>
      <c r="I552" s="330"/>
      <c r="J552" s="328"/>
      <c r="K552" s="328"/>
      <c r="L552" s="330"/>
      <c r="M552" s="328"/>
      <c r="N552" s="328"/>
      <c r="O552" s="330"/>
      <c r="P552" s="328"/>
      <c r="Q552" s="328"/>
      <c r="R552" s="330"/>
      <c r="S552" s="328"/>
      <c r="T552" s="328"/>
      <c r="U552" s="330"/>
      <c r="V552" s="328"/>
      <c r="W552" s="328"/>
    </row>
    <row r="553" spans="2:23" ht="15" customHeight="1" x14ac:dyDescent="0.2">
      <c r="B553" s="328"/>
      <c r="C553" s="329"/>
      <c r="D553" s="330"/>
      <c r="E553" s="328"/>
      <c r="F553" s="330"/>
      <c r="G553" s="328"/>
      <c r="H553" s="328"/>
      <c r="I553" s="330"/>
      <c r="J553" s="328"/>
      <c r="K553" s="328"/>
      <c r="L553" s="330"/>
      <c r="M553" s="328"/>
      <c r="N553" s="328"/>
      <c r="O553" s="330"/>
      <c r="P553" s="328"/>
      <c r="Q553" s="328"/>
      <c r="R553" s="330"/>
      <c r="S553" s="328"/>
      <c r="T553" s="328"/>
      <c r="U553" s="330"/>
      <c r="V553" s="328"/>
      <c r="W553" s="328"/>
    </row>
    <row r="554" spans="2:23" ht="15" customHeight="1" x14ac:dyDescent="0.2">
      <c r="B554" s="328"/>
      <c r="C554" s="329"/>
      <c r="D554" s="330"/>
      <c r="E554" s="328"/>
      <c r="F554" s="330"/>
      <c r="G554" s="328"/>
      <c r="H554" s="328"/>
      <c r="I554" s="330"/>
      <c r="J554" s="328"/>
      <c r="K554" s="328"/>
      <c r="L554" s="330"/>
      <c r="M554" s="328"/>
      <c r="N554" s="328"/>
      <c r="O554" s="330"/>
      <c r="P554" s="328"/>
      <c r="Q554" s="328"/>
      <c r="R554" s="330"/>
      <c r="S554" s="328"/>
      <c r="T554" s="328"/>
      <c r="U554" s="330"/>
      <c r="V554" s="328"/>
      <c r="W554" s="328"/>
    </row>
    <row r="555" spans="2:23" ht="15" customHeight="1" x14ac:dyDescent="0.2">
      <c r="B555" s="328"/>
      <c r="C555" s="329"/>
      <c r="D555" s="330"/>
      <c r="E555" s="328"/>
      <c r="F555" s="330"/>
      <c r="G555" s="328"/>
      <c r="H555" s="328"/>
      <c r="I555" s="330"/>
      <c r="J555" s="328"/>
      <c r="K555" s="328"/>
      <c r="L555" s="330"/>
      <c r="M555" s="328"/>
      <c r="N555" s="328"/>
      <c r="O555" s="330"/>
      <c r="P555" s="328"/>
      <c r="Q555" s="328"/>
      <c r="R555" s="330"/>
      <c r="S555" s="328"/>
      <c r="T555" s="328"/>
      <c r="U555" s="330"/>
      <c r="V555" s="328"/>
      <c r="W555" s="328"/>
    </row>
    <row r="556" spans="2:23" ht="15" customHeight="1" x14ac:dyDescent="0.2">
      <c r="B556" s="328"/>
      <c r="C556" s="329"/>
      <c r="D556" s="330"/>
      <c r="E556" s="328"/>
      <c r="F556" s="330"/>
      <c r="G556" s="328"/>
      <c r="H556" s="328"/>
      <c r="I556" s="330"/>
      <c r="J556" s="328"/>
      <c r="K556" s="328"/>
      <c r="L556" s="330"/>
      <c r="M556" s="328"/>
      <c r="N556" s="328"/>
      <c r="O556" s="330"/>
      <c r="P556" s="328"/>
      <c r="Q556" s="328"/>
      <c r="R556" s="330"/>
      <c r="S556" s="328"/>
      <c r="T556" s="328"/>
      <c r="U556" s="330"/>
      <c r="V556" s="328"/>
      <c r="W556" s="328"/>
    </row>
    <row r="557" spans="2:23" ht="15" customHeight="1" x14ac:dyDescent="0.2">
      <c r="B557" s="328"/>
      <c r="C557" s="329"/>
      <c r="D557" s="330"/>
      <c r="E557" s="328"/>
      <c r="F557" s="330"/>
      <c r="G557" s="328"/>
      <c r="H557" s="328"/>
      <c r="I557" s="330"/>
      <c r="J557" s="328"/>
      <c r="K557" s="328"/>
      <c r="L557" s="330"/>
      <c r="M557" s="328"/>
      <c r="N557" s="328"/>
      <c r="O557" s="330"/>
      <c r="P557" s="328"/>
      <c r="Q557" s="328"/>
      <c r="R557" s="330"/>
      <c r="S557" s="328"/>
      <c r="T557" s="328"/>
      <c r="U557" s="330"/>
      <c r="V557" s="328"/>
      <c r="W557" s="328"/>
    </row>
    <row r="558" spans="2:23" ht="15" customHeight="1" x14ac:dyDescent="0.2">
      <c r="B558" s="328"/>
      <c r="C558" s="329"/>
      <c r="D558" s="330"/>
      <c r="E558" s="328"/>
      <c r="F558" s="330"/>
      <c r="G558" s="328"/>
      <c r="H558" s="328"/>
      <c r="I558" s="330"/>
      <c r="J558" s="328"/>
      <c r="K558" s="328"/>
      <c r="L558" s="330"/>
      <c r="M558" s="328"/>
      <c r="N558" s="328"/>
      <c r="O558" s="330"/>
      <c r="P558" s="328"/>
      <c r="Q558" s="328"/>
      <c r="R558" s="330"/>
      <c r="S558" s="328"/>
      <c r="T558" s="328"/>
      <c r="U558" s="330"/>
      <c r="V558" s="328"/>
      <c r="W558" s="328"/>
    </row>
    <row r="559" spans="2:23" ht="15" customHeight="1" x14ac:dyDescent="0.2">
      <c r="B559" s="328"/>
      <c r="C559" s="329"/>
      <c r="D559" s="330"/>
      <c r="E559" s="328"/>
      <c r="F559" s="330"/>
      <c r="G559" s="328"/>
      <c r="H559" s="328"/>
      <c r="I559" s="330"/>
      <c r="J559" s="328"/>
      <c r="K559" s="328"/>
      <c r="L559" s="330"/>
      <c r="M559" s="328"/>
      <c r="N559" s="328"/>
      <c r="O559" s="330"/>
      <c r="P559" s="328"/>
      <c r="Q559" s="328"/>
      <c r="R559" s="330"/>
      <c r="S559" s="328"/>
      <c r="T559" s="328"/>
      <c r="U559" s="330"/>
      <c r="V559" s="328"/>
      <c r="W559" s="328"/>
    </row>
    <row r="560" spans="2:23" ht="15" customHeight="1" x14ac:dyDescent="0.2">
      <c r="B560" s="328"/>
      <c r="C560" s="329"/>
      <c r="D560" s="330"/>
      <c r="E560" s="328"/>
      <c r="F560" s="330"/>
      <c r="G560" s="328"/>
      <c r="H560" s="328"/>
      <c r="I560" s="330"/>
      <c r="J560" s="328"/>
      <c r="K560" s="328"/>
      <c r="L560" s="330"/>
      <c r="M560" s="328"/>
      <c r="N560" s="328"/>
      <c r="O560" s="330"/>
      <c r="P560" s="328"/>
      <c r="Q560" s="328"/>
      <c r="R560" s="330"/>
      <c r="S560" s="328"/>
      <c r="T560" s="328"/>
      <c r="U560" s="330"/>
      <c r="V560" s="328"/>
      <c r="W560" s="328"/>
    </row>
    <row r="561" spans="2:23" ht="15" customHeight="1" x14ac:dyDescent="0.2">
      <c r="B561" s="328"/>
      <c r="C561" s="329"/>
      <c r="D561" s="330"/>
      <c r="E561" s="328"/>
      <c r="F561" s="330"/>
      <c r="G561" s="328"/>
      <c r="H561" s="328"/>
      <c r="I561" s="330"/>
      <c r="J561" s="328"/>
      <c r="K561" s="328"/>
      <c r="L561" s="330"/>
      <c r="M561" s="328"/>
      <c r="N561" s="328"/>
      <c r="O561" s="330"/>
      <c r="P561" s="328"/>
      <c r="Q561" s="328"/>
      <c r="R561" s="330"/>
      <c r="S561" s="328"/>
      <c r="T561" s="328"/>
      <c r="U561" s="330"/>
      <c r="V561" s="328"/>
      <c r="W561" s="328"/>
    </row>
    <row r="562" spans="2:23" ht="15" customHeight="1" x14ac:dyDescent="0.2">
      <c r="B562" s="328"/>
      <c r="C562" s="329"/>
      <c r="D562" s="330"/>
      <c r="E562" s="328"/>
      <c r="F562" s="330"/>
      <c r="G562" s="328"/>
      <c r="H562" s="328"/>
      <c r="I562" s="330"/>
      <c r="J562" s="328"/>
      <c r="K562" s="328"/>
      <c r="L562" s="330"/>
      <c r="M562" s="328"/>
      <c r="N562" s="328"/>
      <c r="O562" s="330"/>
      <c r="P562" s="328"/>
      <c r="Q562" s="328"/>
      <c r="R562" s="330"/>
      <c r="S562" s="328"/>
      <c r="T562" s="328"/>
      <c r="U562" s="330"/>
      <c r="V562" s="328"/>
      <c r="W562" s="328"/>
    </row>
    <row r="563" spans="2:23" ht="15" customHeight="1" x14ac:dyDescent="0.2">
      <c r="B563" s="328"/>
      <c r="C563" s="329"/>
      <c r="D563" s="330"/>
      <c r="E563" s="328"/>
      <c r="F563" s="330"/>
      <c r="G563" s="328"/>
      <c r="H563" s="328"/>
      <c r="I563" s="330"/>
      <c r="J563" s="328"/>
      <c r="K563" s="328"/>
      <c r="L563" s="330"/>
      <c r="M563" s="328"/>
      <c r="N563" s="328"/>
      <c r="O563" s="330"/>
      <c r="P563" s="328"/>
      <c r="Q563" s="328"/>
      <c r="R563" s="330"/>
      <c r="S563" s="328"/>
      <c r="T563" s="328"/>
      <c r="U563" s="330"/>
      <c r="V563" s="328"/>
      <c r="W563" s="328"/>
    </row>
    <row r="564" spans="2:23" ht="15" customHeight="1" x14ac:dyDescent="0.2">
      <c r="B564" s="328"/>
      <c r="C564" s="329"/>
      <c r="D564" s="330"/>
      <c r="E564" s="328"/>
      <c r="F564" s="330"/>
      <c r="G564" s="328"/>
      <c r="H564" s="328"/>
      <c r="I564" s="330"/>
      <c r="J564" s="328"/>
      <c r="K564" s="328"/>
      <c r="L564" s="330"/>
      <c r="M564" s="328"/>
      <c r="N564" s="328"/>
      <c r="O564" s="330"/>
      <c r="P564" s="328"/>
      <c r="Q564" s="328"/>
      <c r="R564" s="330"/>
      <c r="S564" s="328"/>
      <c r="T564" s="328"/>
      <c r="U564" s="330"/>
      <c r="V564" s="328"/>
      <c r="W564" s="328"/>
    </row>
    <row r="565" spans="2:23" ht="15" customHeight="1" x14ac:dyDescent="0.2">
      <c r="B565" s="328"/>
      <c r="C565" s="329"/>
      <c r="D565" s="330"/>
      <c r="E565" s="328"/>
      <c r="F565" s="330"/>
      <c r="G565" s="328"/>
      <c r="H565" s="328"/>
      <c r="I565" s="330"/>
      <c r="J565" s="328"/>
      <c r="K565" s="328"/>
      <c r="L565" s="330"/>
      <c r="M565" s="328"/>
      <c r="N565" s="328"/>
      <c r="O565" s="330"/>
      <c r="P565" s="328"/>
      <c r="Q565" s="328"/>
      <c r="R565" s="330"/>
      <c r="S565" s="328"/>
      <c r="T565" s="328"/>
      <c r="U565" s="330"/>
      <c r="V565" s="328"/>
      <c r="W565" s="328"/>
    </row>
    <row r="566" spans="2:23" ht="15" customHeight="1" x14ac:dyDescent="0.2">
      <c r="B566" s="328"/>
      <c r="C566" s="329"/>
      <c r="D566" s="330"/>
      <c r="E566" s="328"/>
      <c r="F566" s="330"/>
      <c r="G566" s="328"/>
      <c r="H566" s="328"/>
      <c r="I566" s="330"/>
      <c r="J566" s="328"/>
      <c r="K566" s="328"/>
      <c r="L566" s="330"/>
      <c r="M566" s="328"/>
      <c r="N566" s="328"/>
      <c r="O566" s="330"/>
      <c r="P566" s="328"/>
      <c r="Q566" s="328"/>
      <c r="R566" s="330"/>
      <c r="S566" s="328"/>
      <c r="T566" s="328"/>
      <c r="U566" s="330"/>
      <c r="V566" s="328"/>
      <c r="W566" s="328"/>
    </row>
    <row r="567" spans="2:23" ht="15" customHeight="1" x14ac:dyDescent="0.2">
      <c r="B567" s="328"/>
      <c r="C567" s="329"/>
      <c r="D567" s="330"/>
      <c r="E567" s="328"/>
      <c r="F567" s="330"/>
      <c r="G567" s="328"/>
      <c r="H567" s="328"/>
      <c r="I567" s="330"/>
      <c r="J567" s="328"/>
      <c r="K567" s="328"/>
      <c r="L567" s="330"/>
      <c r="M567" s="328"/>
      <c r="N567" s="328"/>
      <c r="O567" s="330"/>
      <c r="P567" s="328"/>
      <c r="Q567" s="328"/>
      <c r="R567" s="330"/>
      <c r="S567" s="328"/>
      <c r="T567" s="328"/>
      <c r="U567" s="330"/>
      <c r="V567" s="328"/>
      <c r="W567" s="328"/>
    </row>
    <row r="568" spans="2:23" ht="15" customHeight="1" x14ac:dyDescent="0.2">
      <c r="B568" s="328"/>
      <c r="C568" s="329"/>
      <c r="D568" s="330"/>
      <c r="E568" s="328"/>
      <c r="F568" s="330"/>
      <c r="G568" s="328"/>
      <c r="H568" s="328"/>
      <c r="I568" s="330"/>
      <c r="J568" s="328"/>
      <c r="K568" s="328"/>
      <c r="L568" s="330"/>
      <c r="M568" s="328"/>
      <c r="N568" s="328"/>
      <c r="O568" s="330"/>
      <c r="P568" s="328"/>
      <c r="Q568" s="328"/>
      <c r="R568" s="330"/>
      <c r="S568" s="328"/>
      <c r="T568" s="328"/>
      <c r="U568" s="330"/>
      <c r="V568" s="328"/>
      <c r="W568" s="328"/>
    </row>
    <row r="569" spans="2:23" ht="15" customHeight="1" x14ac:dyDescent="0.2">
      <c r="B569" s="328"/>
      <c r="C569" s="329"/>
      <c r="D569" s="330"/>
      <c r="E569" s="328"/>
      <c r="F569" s="330"/>
      <c r="G569" s="328"/>
      <c r="H569" s="328"/>
      <c r="I569" s="330"/>
      <c r="J569" s="328"/>
      <c r="K569" s="328"/>
      <c r="L569" s="330"/>
      <c r="M569" s="328"/>
      <c r="N569" s="328"/>
      <c r="O569" s="330"/>
      <c r="P569" s="328"/>
      <c r="Q569" s="328"/>
      <c r="R569" s="330"/>
      <c r="S569" s="328"/>
      <c r="T569" s="328"/>
      <c r="U569" s="330"/>
      <c r="V569" s="328"/>
      <c r="W569" s="328"/>
    </row>
    <row r="570" spans="2:23" ht="15" customHeight="1" x14ac:dyDescent="0.2">
      <c r="B570" s="328"/>
      <c r="C570" s="329"/>
      <c r="D570" s="330"/>
      <c r="E570" s="328"/>
      <c r="F570" s="330"/>
      <c r="G570" s="328"/>
      <c r="H570" s="328"/>
      <c r="I570" s="330"/>
      <c r="J570" s="328"/>
      <c r="K570" s="328"/>
      <c r="L570" s="330"/>
      <c r="M570" s="328"/>
      <c r="N570" s="328"/>
      <c r="O570" s="330"/>
      <c r="P570" s="328"/>
      <c r="Q570" s="328"/>
      <c r="R570" s="330"/>
      <c r="S570" s="328"/>
      <c r="T570" s="328"/>
      <c r="U570" s="330"/>
      <c r="V570" s="328"/>
      <c r="W570" s="328"/>
    </row>
    <row r="571" spans="2:23" ht="15" customHeight="1" x14ac:dyDescent="0.2">
      <c r="B571" s="328"/>
      <c r="C571" s="329"/>
      <c r="D571" s="330"/>
      <c r="E571" s="328"/>
      <c r="F571" s="330"/>
      <c r="G571" s="328"/>
      <c r="H571" s="328"/>
      <c r="I571" s="330"/>
      <c r="J571" s="328"/>
      <c r="K571" s="328"/>
      <c r="L571" s="330"/>
      <c r="M571" s="328"/>
      <c r="N571" s="328"/>
      <c r="O571" s="330"/>
      <c r="P571" s="328"/>
      <c r="Q571" s="328"/>
      <c r="R571" s="330"/>
      <c r="S571" s="328"/>
      <c r="T571" s="328"/>
      <c r="U571" s="330"/>
      <c r="V571" s="328"/>
      <c r="W571" s="328"/>
    </row>
    <row r="572" spans="2:23" ht="15" customHeight="1" x14ac:dyDescent="0.2">
      <c r="B572" s="328"/>
      <c r="C572" s="329"/>
      <c r="D572" s="330"/>
      <c r="E572" s="328"/>
      <c r="F572" s="330"/>
      <c r="G572" s="328"/>
      <c r="H572" s="328"/>
      <c r="I572" s="330"/>
      <c r="J572" s="328"/>
      <c r="K572" s="328"/>
      <c r="L572" s="330"/>
      <c r="M572" s="328"/>
      <c r="N572" s="328"/>
      <c r="O572" s="330"/>
      <c r="P572" s="328"/>
      <c r="Q572" s="328"/>
      <c r="R572" s="330"/>
      <c r="S572" s="328"/>
      <c r="T572" s="328"/>
      <c r="U572" s="330"/>
      <c r="V572" s="328"/>
      <c r="W572" s="328"/>
    </row>
    <row r="573" spans="2:23" ht="15" customHeight="1" x14ac:dyDescent="0.2">
      <c r="B573" s="328"/>
      <c r="C573" s="329"/>
      <c r="D573" s="330"/>
      <c r="E573" s="328"/>
      <c r="F573" s="330"/>
      <c r="G573" s="328"/>
      <c r="H573" s="328"/>
      <c r="I573" s="330"/>
      <c r="J573" s="328"/>
      <c r="K573" s="328"/>
      <c r="L573" s="330"/>
      <c r="M573" s="328"/>
      <c r="N573" s="328"/>
      <c r="O573" s="330"/>
      <c r="P573" s="328"/>
      <c r="Q573" s="328"/>
      <c r="R573" s="330"/>
      <c r="S573" s="328"/>
      <c r="T573" s="328"/>
      <c r="U573" s="330"/>
      <c r="V573" s="328"/>
      <c r="W573" s="328"/>
    </row>
    <row r="574" spans="2:23" ht="15" customHeight="1" x14ac:dyDescent="0.2">
      <c r="B574" s="328"/>
      <c r="C574" s="329"/>
      <c r="D574" s="330"/>
      <c r="E574" s="328"/>
      <c r="F574" s="330"/>
      <c r="G574" s="328"/>
      <c r="H574" s="328"/>
      <c r="I574" s="330"/>
      <c r="J574" s="328"/>
      <c r="K574" s="328"/>
      <c r="L574" s="330"/>
      <c r="M574" s="328"/>
      <c r="N574" s="328"/>
      <c r="O574" s="330"/>
      <c r="P574" s="328"/>
      <c r="Q574" s="328"/>
      <c r="R574" s="330"/>
      <c r="S574" s="328"/>
      <c r="T574" s="328"/>
      <c r="U574" s="330"/>
      <c r="V574" s="328"/>
      <c r="W574" s="328"/>
    </row>
    <row r="575" spans="2:23" ht="15" customHeight="1" x14ac:dyDescent="0.2">
      <c r="B575" s="328"/>
      <c r="C575" s="329"/>
      <c r="D575" s="330"/>
      <c r="E575" s="328"/>
      <c r="F575" s="330"/>
      <c r="G575" s="328"/>
      <c r="H575" s="328"/>
      <c r="I575" s="330"/>
      <c r="J575" s="328"/>
      <c r="K575" s="328"/>
      <c r="L575" s="330"/>
      <c r="M575" s="328"/>
      <c r="N575" s="328"/>
      <c r="O575" s="330"/>
      <c r="P575" s="328"/>
      <c r="Q575" s="328"/>
      <c r="R575" s="330"/>
      <c r="S575" s="328"/>
      <c r="T575" s="328"/>
      <c r="U575" s="330"/>
      <c r="V575" s="328"/>
      <c r="W575" s="328"/>
    </row>
    <row r="576" spans="2:23" ht="15" customHeight="1" x14ac:dyDescent="0.2">
      <c r="B576" s="328"/>
      <c r="C576" s="329"/>
      <c r="D576" s="330"/>
      <c r="E576" s="328"/>
      <c r="F576" s="330"/>
      <c r="G576" s="328"/>
      <c r="H576" s="328"/>
      <c r="I576" s="330"/>
      <c r="J576" s="328"/>
      <c r="K576" s="328"/>
      <c r="L576" s="330"/>
      <c r="M576" s="328"/>
      <c r="N576" s="328"/>
      <c r="O576" s="330"/>
      <c r="P576" s="328"/>
      <c r="Q576" s="328"/>
      <c r="R576" s="330"/>
      <c r="S576" s="328"/>
      <c r="T576" s="328"/>
      <c r="U576" s="330"/>
      <c r="V576" s="328"/>
      <c r="W576" s="328"/>
    </row>
    <row r="577" spans="2:23" ht="15" customHeight="1" x14ac:dyDescent="0.2">
      <c r="B577" s="328"/>
      <c r="C577" s="329"/>
      <c r="D577" s="330"/>
      <c r="E577" s="328"/>
      <c r="F577" s="330"/>
      <c r="G577" s="328"/>
      <c r="H577" s="328"/>
      <c r="I577" s="330"/>
      <c r="J577" s="328"/>
      <c r="K577" s="328"/>
      <c r="L577" s="330"/>
      <c r="M577" s="328"/>
      <c r="N577" s="328"/>
      <c r="O577" s="330"/>
      <c r="P577" s="328"/>
      <c r="Q577" s="328"/>
      <c r="R577" s="330"/>
      <c r="S577" s="328"/>
      <c r="T577" s="328"/>
      <c r="U577" s="330"/>
      <c r="V577" s="328"/>
      <c r="W577" s="328"/>
    </row>
    <row r="578" spans="2:23" ht="15" customHeight="1" x14ac:dyDescent="0.2">
      <c r="B578" s="328"/>
      <c r="C578" s="329"/>
      <c r="D578" s="330"/>
      <c r="E578" s="328"/>
      <c r="F578" s="330"/>
      <c r="G578" s="328"/>
      <c r="H578" s="328"/>
      <c r="I578" s="330"/>
      <c r="J578" s="328"/>
      <c r="K578" s="328"/>
      <c r="L578" s="330"/>
      <c r="M578" s="328"/>
      <c r="N578" s="328"/>
      <c r="O578" s="330"/>
      <c r="P578" s="328"/>
      <c r="Q578" s="328"/>
      <c r="R578" s="330"/>
      <c r="S578" s="328"/>
      <c r="T578" s="328"/>
      <c r="U578" s="330"/>
      <c r="V578" s="328"/>
      <c r="W578" s="328"/>
    </row>
    <row r="579" spans="2:23" ht="15" customHeight="1" x14ac:dyDescent="0.2">
      <c r="B579" s="328"/>
      <c r="C579" s="329"/>
      <c r="D579" s="330"/>
      <c r="E579" s="328"/>
      <c r="F579" s="330"/>
      <c r="G579" s="328"/>
      <c r="H579" s="328"/>
      <c r="I579" s="330"/>
      <c r="J579" s="328"/>
      <c r="K579" s="328"/>
      <c r="L579" s="330"/>
      <c r="M579" s="328"/>
      <c r="N579" s="328"/>
      <c r="O579" s="330"/>
      <c r="P579" s="328"/>
      <c r="Q579" s="328"/>
      <c r="R579" s="330"/>
      <c r="S579" s="328"/>
      <c r="T579" s="328"/>
      <c r="U579" s="330"/>
      <c r="V579" s="328"/>
      <c r="W579" s="328"/>
    </row>
    <row r="580" spans="2:23" ht="15" customHeight="1" x14ac:dyDescent="0.2">
      <c r="B580" s="328"/>
      <c r="C580" s="329"/>
      <c r="D580" s="330"/>
      <c r="E580" s="328"/>
      <c r="F580" s="330"/>
      <c r="G580" s="328"/>
      <c r="H580" s="328"/>
      <c r="I580" s="330"/>
      <c r="J580" s="328"/>
      <c r="K580" s="328"/>
      <c r="L580" s="330"/>
      <c r="M580" s="328"/>
      <c r="N580" s="328"/>
      <c r="O580" s="330"/>
      <c r="P580" s="328"/>
      <c r="Q580" s="328"/>
      <c r="R580" s="330"/>
      <c r="S580" s="328"/>
      <c r="T580" s="328"/>
      <c r="U580" s="330"/>
      <c r="V580" s="328"/>
      <c r="W580" s="328"/>
    </row>
    <row r="581" spans="2:23" ht="15" customHeight="1" x14ac:dyDescent="0.2">
      <c r="B581" s="328"/>
      <c r="C581" s="329"/>
      <c r="D581" s="330"/>
      <c r="E581" s="328"/>
      <c r="F581" s="330"/>
      <c r="G581" s="328"/>
      <c r="H581" s="328"/>
      <c r="I581" s="330"/>
      <c r="J581" s="328"/>
      <c r="K581" s="328"/>
      <c r="L581" s="330"/>
      <c r="M581" s="328"/>
      <c r="N581" s="328"/>
      <c r="O581" s="330"/>
      <c r="P581" s="328"/>
      <c r="Q581" s="328"/>
      <c r="R581" s="330"/>
      <c r="S581" s="328"/>
      <c r="T581" s="328"/>
      <c r="U581" s="330"/>
      <c r="V581" s="328"/>
      <c r="W581" s="328"/>
    </row>
    <row r="582" spans="2:23" ht="15" customHeight="1" x14ac:dyDescent="0.2">
      <c r="B582" s="328"/>
      <c r="C582" s="329"/>
      <c r="D582" s="330"/>
      <c r="E582" s="328"/>
      <c r="F582" s="330"/>
      <c r="G582" s="328"/>
      <c r="H582" s="328"/>
      <c r="I582" s="330"/>
      <c r="J582" s="328"/>
      <c r="K582" s="328"/>
      <c r="L582" s="330"/>
      <c r="M582" s="328"/>
      <c r="N582" s="328"/>
      <c r="O582" s="330"/>
      <c r="P582" s="328"/>
      <c r="Q582" s="328"/>
      <c r="R582" s="330"/>
      <c r="S582" s="328"/>
      <c r="T582" s="328"/>
      <c r="U582" s="330"/>
      <c r="V582" s="328"/>
      <c r="W582" s="328"/>
    </row>
    <row r="583" spans="2:23" ht="15" customHeight="1" x14ac:dyDescent="0.2">
      <c r="B583" s="328"/>
      <c r="C583" s="329"/>
      <c r="D583" s="330"/>
      <c r="E583" s="328"/>
      <c r="F583" s="330"/>
      <c r="G583" s="328"/>
      <c r="H583" s="328"/>
      <c r="I583" s="330"/>
      <c r="J583" s="328"/>
      <c r="K583" s="328"/>
      <c r="L583" s="330"/>
      <c r="M583" s="328"/>
      <c r="N583" s="328"/>
      <c r="O583" s="330"/>
      <c r="P583" s="328"/>
      <c r="Q583" s="328"/>
      <c r="R583" s="330"/>
      <c r="S583" s="328"/>
      <c r="T583" s="328"/>
      <c r="U583" s="330"/>
      <c r="V583" s="328"/>
      <c r="W583" s="328"/>
    </row>
    <row r="584" spans="2:23" ht="15" customHeight="1" x14ac:dyDescent="0.2">
      <c r="B584" s="328"/>
      <c r="C584" s="329"/>
      <c r="D584" s="330"/>
      <c r="E584" s="328"/>
      <c r="F584" s="330"/>
      <c r="G584" s="328"/>
      <c r="H584" s="328"/>
      <c r="I584" s="330"/>
      <c r="J584" s="328"/>
      <c r="K584" s="328"/>
      <c r="L584" s="330"/>
      <c r="M584" s="328"/>
      <c r="N584" s="328"/>
      <c r="O584" s="330"/>
      <c r="P584" s="328"/>
      <c r="Q584" s="328"/>
      <c r="R584" s="330"/>
      <c r="S584" s="328"/>
      <c r="T584" s="328"/>
      <c r="U584" s="330"/>
      <c r="V584" s="328"/>
      <c r="W584" s="328"/>
    </row>
    <row r="585" spans="2:23" ht="15" customHeight="1" x14ac:dyDescent="0.2">
      <c r="B585" s="328"/>
      <c r="C585" s="329"/>
      <c r="D585" s="330"/>
      <c r="E585" s="328"/>
      <c r="F585" s="330"/>
      <c r="G585" s="328"/>
      <c r="H585" s="328"/>
      <c r="I585" s="330"/>
      <c r="J585" s="328"/>
      <c r="K585" s="328"/>
      <c r="L585" s="330"/>
      <c r="M585" s="328"/>
      <c r="N585" s="328"/>
      <c r="O585" s="330"/>
      <c r="P585" s="328"/>
      <c r="Q585" s="328"/>
      <c r="R585" s="330"/>
      <c r="S585" s="328"/>
      <c r="T585" s="328"/>
      <c r="U585" s="330"/>
      <c r="V585" s="328"/>
      <c r="W585" s="328"/>
    </row>
    <row r="586" spans="2:23" ht="15" customHeight="1" x14ac:dyDescent="0.2">
      <c r="B586" s="328"/>
      <c r="C586" s="329"/>
      <c r="D586" s="330"/>
      <c r="E586" s="328"/>
      <c r="F586" s="330"/>
      <c r="G586" s="328"/>
      <c r="H586" s="328"/>
      <c r="I586" s="330"/>
      <c r="J586" s="328"/>
      <c r="K586" s="328"/>
      <c r="L586" s="330"/>
      <c r="M586" s="328"/>
      <c r="N586" s="328"/>
      <c r="O586" s="330"/>
      <c r="P586" s="328"/>
      <c r="Q586" s="328"/>
      <c r="R586" s="330"/>
      <c r="S586" s="328"/>
      <c r="T586" s="328"/>
      <c r="U586" s="330"/>
      <c r="V586" s="328"/>
      <c r="W586" s="328"/>
    </row>
    <row r="587" spans="2:23" ht="38.25" hidden="1" customHeight="1" x14ac:dyDescent="0.2">
      <c r="B587" s="328"/>
      <c r="C587" s="329"/>
      <c r="D587" s="330"/>
      <c r="E587" s="540"/>
      <c r="F587" s="541">
        <v>1</v>
      </c>
      <c r="G587" s="540">
        <v>2</v>
      </c>
      <c r="H587" s="540">
        <v>3</v>
      </c>
      <c r="I587" s="541">
        <v>4</v>
      </c>
      <c r="J587" s="540">
        <v>5</v>
      </c>
      <c r="K587" s="540">
        <v>6</v>
      </c>
      <c r="L587" s="541">
        <v>7</v>
      </c>
      <c r="M587" s="540">
        <v>8</v>
      </c>
      <c r="N587" s="540">
        <v>9</v>
      </c>
      <c r="O587" s="541">
        <v>10</v>
      </c>
      <c r="P587" s="328"/>
      <c r="Q587" s="328"/>
      <c r="R587" s="330"/>
      <c r="S587" s="328"/>
      <c r="T587" s="328"/>
      <c r="U587" s="330"/>
      <c r="V587" s="328"/>
      <c r="W587" s="328"/>
    </row>
    <row r="588" spans="2:23" ht="38.25" hidden="1" customHeight="1" x14ac:dyDescent="0.2">
      <c r="B588" s="328"/>
      <c r="C588" s="329"/>
      <c r="D588" s="330"/>
      <c r="E588" s="540">
        <v>1</v>
      </c>
      <c r="F588" s="542">
        <f>IF(F12=0,"",F12)</f>
        <v>1.7052083333333331E-3</v>
      </c>
      <c r="G588" s="543">
        <f>IF(I12=0,"",I12)</f>
        <v>1.7511574074074072E-3</v>
      </c>
      <c r="H588" s="543">
        <f>IF(L12=0,"",L12)</f>
        <v>1.6288194444444442E-3</v>
      </c>
      <c r="I588" s="542">
        <f>IF(O12=0,"",O12)</f>
        <v>1.6855324074074073E-3</v>
      </c>
      <c r="J588" s="543">
        <f>IF(R12=0,"",R12)</f>
        <v>1.7784722222222221E-3</v>
      </c>
      <c r="K588" s="543">
        <f>IF(U12=0,"",U12)</f>
        <v>1.7298611111111111E-3</v>
      </c>
      <c r="L588" s="542" t="str">
        <f>IF(X12=0,"",X12)</f>
        <v/>
      </c>
      <c r="M588" s="543" t="str">
        <f>IF(AA12=0,"",AA12)</f>
        <v/>
      </c>
      <c r="N588" s="543" t="str">
        <f>IF(AD12=0,"",AD12)</f>
        <v/>
      </c>
      <c r="O588" s="542" t="str">
        <f>IF(AG12=0,"",AG12)</f>
        <v/>
      </c>
      <c r="P588" s="328"/>
      <c r="Q588" s="328"/>
      <c r="R588" s="330"/>
      <c r="S588" s="328"/>
      <c r="T588" s="328"/>
      <c r="U588" s="330"/>
      <c r="V588" s="328"/>
      <c r="W588" s="328"/>
    </row>
    <row r="589" spans="2:23" ht="38.25" hidden="1" customHeight="1" x14ac:dyDescent="0.2">
      <c r="B589" s="328"/>
      <c r="C589" s="329"/>
      <c r="D589" s="330"/>
      <c r="E589" s="540">
        <v>2</v>
      </c>
      <c r="F589" s="542">
        <f>IF(F15=0,"",F15)</f>
        <v>1.6416666666666665E-3</v>
      </c>
      <c r="G589" s="543">
        <f>IF(I15=0,"",I15)</f>
        <v>1.5365740740740741E-3</v>
      </c>
      <c r="H589" s="543">
        <f>IF(L15=0,"",L15)</f>
        <v>1.4896990740740741E-3</v>
      </c>
      <c r="I589" s="542">
        <f>IF(O15=0,"",O15)</f>
        <v>1.4947916666666666E-3</v>
      </c>
      <c r="J589" s="543">
        <f>IF(R15=0,"",R15)</f>
        <v>1.6696759259259258E-3</v>
      </c>
      <c r="K589" s="543">
        <f>IF(U15=0,"",U15)</f>
        <v>1.5810185185185187E-3</v>
      </c>
      <c r="L589" s="542" t="str">
        <f>IF(X15=0,"",X15)</f>
        <v/>
      </c>
      <c r="M589" s="543" t="str">
        <f>IF(AA15=0,"",AA15)</f>
        <v/>
      </c>
      <c r="N589" s="543" t="str">
        <f>IF(AD15=0,"",AD15)</f>
        <v/>
      </c>
      <c r="O589" s="542" t="str">
        <f>IF(AG15=0,"",AG15)</f>
        <v/>
      </c>
      <c r="P589" s="328"/>
      <c r="Q589" s="328"/>
      <c r="R589" s="330"/>
      <c r="S589" s="328"/>
      <c r="T589" s="328"/>
      <c r="U589" s="330"/>
      <c r="V589" s="328"/>
      <c r="W589" s="328"/>
    </row>
    <row r="590" spans="2:23" ht="38.25" hidden="1" customHeight="1" x14ac:dyDescent="0.2">
      <c r="B590" s="328"/>
      <c r="C590" s="329"/>
      <c r="D590" s="330"/>
      <c r="E590" s="540">
        <v>3</v>
      </c>
      <c r="F590" s="542">
        <f>IF(F18=0,"",F18)</f>
        <v>1.6034722222222223E-3</v>
      </c>
      <c r="G590" s="543">
        <f>IF(I18=0,"",I18)</f>
        <v>1.6574074074074076E-3</v>
      </c>
      <c r="H590" s="543">
        <f>IF(L18=0,"",L18)</f>
        <v>1.4795138888888889E-3</v>
      </c>
      <c r="I590" s="542">
        <f>IF(O18=0,"",O18)</f>
        <v>1.5165509259259257E-3</v>
      </c>
      <c r="J590" s="543">
        <f>IF(R18=0,"",R18)</f>
        <v>1.6144675925925927E-3</v>
      </c>
      <c r="K590" s="543">
        <f>IF(U18=0,"",U18)</f>
        <v>1.6775462962962961E-3</v>
      </c>
      <c r="L590" s="542" t="str">
        <f>IF(X18=0,"",X18)</f>
        <v/>
      </c>
      <c r="M590" s="543" t="str">
        <f>IF(AA18=0,"",AA18)</f>
        <v/>
      </c>
      <c r="N590" s="543" t="str">
        <f>IF(AD18=0,"",AD18)</f>
        <v/>
      </c>
      <c r="O590" s="542" t="str">
        <f>IF(AG18=0,"",AG18)</f>
        <v/>
      </c>
      <c r="P590" s="328"/>
      <c r="Q590" s="328"/>
      <c r="R590" s="330"/>
      <c r="S590" s="328"/>
      <c r="T590" s="328"/>
      <c r="U590" s="330"/>
      <c r="V590" s="328"/>
      <c r="W590" s="328"/>
    </row>
    <row r="591" spans="2:23" ht="38.25" hidden="1" customHeight="1" x14ac:dyDescent="0.2">
      <c r="B591" s="328"/>
      <c r="C591" s="329"/>
      <c r="D591" s="330"/>
      <c r="E591" s="540">
        <v>4</v>
      </c>
      <c r="F591" s="542">
        <f>IF(F20=0,"",F20)</f>
        <v>1.6439814814814815E-3</v>
      </c>
      <c r="G591" s="543">
        <f>IF(I20=0,"",I20)</f>
        <v>1.5756944444444447E-3</v>
      </c>
      <c r="H591" s="543">
        <f>IF(L20=0,"",L20)</f>
        <v>1.6752314814814815E-3</v>
      </c>
      <c r="I591" s="542">
        <f>IF(O20=0,"",O20)</f>
        <v>1.6888888888888889E-3</v>
      </c>
      <c r="J591" s="543">
        <f>IF(R20=0,"",R20)</f>
        <v>1.5918981481481485E-3</v>
      </c>
      <c r="K591" s="543">
        <f>IF(U20=0,"",U20)</f>
        <v>1.6548611111111111E-3</v>
      </c>
      <c r="L591" s="542" t="str">
        <f>IF(X20=0,"",X20)</f>
        <v/>
      </c>
      <c r="M591" s="543" t="str">
        <f>IF(AA20=0,"",AA20)</f>
        <v/>
      </c>
      <c r="N591" s="543" t="str">
        <f>IF(AD20=0,"",AD20)</f>
        <v/>
      </c>
      <c r="O591" s="542" t="str">
        <f>IF(AG20=0,"",AG20)</f>
        <v/>
      </c>
      <c r="P591" s="328"/>
      <c r="Q591" s="328"/>
      <c r="R591" s="330"/>
      <c r="S591" s="328"/>
      <c r="T591" s="328"/>
      <c r="U591" s="330"/>
      <c r="V591" s="328"/>
      <c r="W591" s="328"/>
    </row>
    <row r="592" spans="2:23" ht="38.25" hidden="1" customHeight="1" x14ac:dyDescent="0.2">
      <c r="B592" s="328"/>
      <c r="C592" s="329"/>
      <c r="D592" s="330"/>
      <c r="E592" s="540">
        <v>5</v>
      </c>
      <c r="F592" s="542">
        <f>IF(F22=0,"",F22)</f>
        <v>1.5885416666666667E-3</v>
      </c>
      <c r="G592" s="543">
        <f>IF(I22=0,"",I22)</f>
        <v>1.5784722222222224E-3</v>
      </c>
      <c r="H592" s="543">
        <f>IF(L22=0,"",L22)</f>
        <v>1.5609953703703704E-3</v>
      </c>
      <c r="I592" s="542">
        <f>IF(O22=0,"",O22)</f>
        <v>1.4849537037037036E-3</v>
      </c>
      <c r="J592" s="543">
        <f>IF(R22=0,"",R22)</f>
        <v>1.5256944444444443E-3</v>
      </c>
      <c r="K592" s="543">
        <f>IF(U22=0,"",U22)</f>
        <v>1.545486111111111E-3</v>
      </c>
      <c r="L592" s="542" t="str">
        <f>IF(X22=0,"",X22)</f>
        <v/>
      </c>
      <c r="M592" s="543" t="str">
        <f>IF(AA22=0,"",AA22)</f>
        <v/>
      </c>
      <c r="N592" s="543" t="str">
        <f>IF(AD22=0,"",AD22)</f>
        <v/>
      </c>
      <c r="O592" s="542" t="str">
        <f>IF(AG22=0,"",AG22)</f>
        <v/>
      </c>
      <c r="P592" s="328"/>
      <c r="Q592" s="328"/>
      <c r="R592" s="330"/>
      <c r="S592" s="328"/>
      <c r="T592" s="328"/>
      <c r="U592" s="330"/>
      <c r="V592" s="328"/>
      <c r="W592" s="328"/>
    </row>
    <row r="593" spans="2:23" ht="38.25" hidden="1" customHeight="1" x14ac:dyDescent="0.2">
      <c r="B593" s="328"/>
      <c r="C593" s="329"/>
      <c r="D593" s="330"/>
      <c r="E593" s="540">
        <v>6</v>
      </c>
      <c r="F593" s="542">
        <f>IF(F24=0,"",F24)</f>
        <v>1.5113425925925928E-3</v>
      </c>
      <c r="G593" s="543">
        <f>IF(I24=0,"",I24)</f>
        <v>1.6269675925925924E-3</v>
      </c>
      <c r="H593" s="543">
        <f>IF(L24=0,"",L24)</f>
        <v>1.5857638888888889E-3</v>
      </c>
      <c r="I593" s="542">
        <f>IF(O24=0,"",O24)</f>
        <v>1.490625E-3</v>
      </c>
      <c r="J593" s="543">
        <f>IF(R24=0,"",R24)</f>
        <v>1.5074074074074072E-3</v>
      </c>
      <c r="K593" s="543">
        <f>IF(U24=0,"",U24)</f>
        <v>1.4751157407407406E-3</v>
      </c>
      <c r="L593" s="542" t="str">
        <f>IF(X24=0,"",X24)</f>
        <v/>
      </c>
      <c r="M593" s="543" t="str">
        <f>IF(AA24=0,"",AA24)</f>
        <v/>
      </c>
      <c r="N593" s="543" t="str">
        <f>IF(AD24=0,"",AD24)</f>
        <v/>
      </c>
      <c r="O593" s="542" t="str">
        <f>IF(AG24=0,"",AG24)</f>
        <v/>
      </c>
      <c r="P593" s="328"/>
      <c r="Q593" s="328"/>
      <c r="R593" s="330"/>
      <c r="S593" s="328"/>
      <c r="T593" s="328"/>
      <c r="U593" s="330"/>
      <c r="V593" s="328"/>
      <c r="W593" s="328"/>
    </row>
    <row r="594" spans="2:23" ht="38.25" hidden="1" customHeight="1" x14ac:dyDescent="0.2">
      <c r="B594" s="328"/>
      <c r="C594" s="329"/>
      <c r="D594" s="330"/>
      <c r="E594" s="540">
        <v>7</v>
      </c>
      <c r="F594" s="542">
        <f>IF(F26=0,"",F26)</f>
        <v>1.3734953703703704E-3</v>
      </c>
      <c r="G594" s="543">
        <f>IF(I26=0,"",I26)</f>
        <v>1.3841435185185187E-3</v>
      </c>
      <c r="H594" s="543">
        <f>IF(L26=0,"",L26)</f>
        <v>1.2928240740740741E-3</v>
      </c>
      <c r="I594" s="542">
        <f>IF(O26=0,"",O26)</f>
        <v>1.3052083333333336E-3</v>
      </c>
      <c r="J594" s="543">
        <f>IF(R26=0,"",R26)</f>
        <v>1.364236111111111E-3</v>
      </c>
      <c r="K594" s="543">
        <f>IF(U26=0,"",U26)</f>
        <v>1.3218749999999999E-3</v>
      </c>
      <c r="L594" s="542" t="str">
        <f>IF(X26=0,"",X26)</f>
        <v/>
      </c>
      <c r="M594" s="543" t="str">
        <f>IF(AA26=0,"",AA26)</f>
        <v/>
      </c>
      <c r="N594" s="543" t="str">
        <f>IF(AD26=0,"",AD26)</f>
        <v/>
      </c>
      <c r="O594" s="542" t="str">
        <f>IF(AG26=0,"",AG26)</f>
        <v/>
      </c>
      <c r="P594" s="328"/>
      <c r="Q594" s="328"/>
      <c r="R594" s="330"/>
      <c r="S594" s="328"/>
      <c r="T594" s="328"/>
      <c r="U594" s="330"/>
      <c r="V594" s="328"/>
      <c r="W594" s="328"/>
    </row>
    <row r="595" spans="2:23" ht="38.25" hidden="1" customHeight="1" x14ac:dyDescent="0.2">
      <c r="B595" s="328"/>
      <c r="C595" s="329"/>
      <c r="D595" s="330"/>
      <c r="E595" s="540">
        <v>8</v>
      </c>
      <c r="F595" s="542">
        <f>IF(F28=0,"",F28)</f>
        <v>1.2601851851851851E-3</v>
      </c>
      <c r="G595" s="543">
        <f>IF(I28=0,"",I28)</f>
        <v>1.2539351851851852E-3</v>
      </c>
      <c r="H595" s="543">
        <f>IF(L28=0,"",L28)</f>
        <v>1.2193287037037036E-3</v>
      </c>
      <c r="I595" s="542">
        <f>IF(O28=0,"",O28)</f>
        <v>1.1627314814814814E-3</v>
      </c>
      <c r="J595" s="543">
        <f>IF(R28=0,"",R28)</f>
        <v>1.2756944444444445E-3</v>
      </c>
      <c r="K595" s="543">
        <f>IF(U28=0,"",U28)</f>
        <v>1.3077546296296294E-3</v>
      </c>
      <c r="L595" s="542" t="str">
        <f>IF(X28=0,"",X28)</f>
        <v/>
      </c>
      <c r="M595" s="543" t="str">
        <f>IF(AA28=0,"",AA28)</f>
        <v/>
      </c>
      <c r="N595" s="543" t="str">
        <f>IF(AD28=0,"",AD28)</f>
        <v/>
      </c>
      <c r="O595" s="542" t="str">
        <f>IF(AG28=0,"",AG28)</f>
        <v/>
      </c>
      <c r="P595" s="328"/>
      <c r="Q595" s="328"/>
      <c r="R595" s="330"/>
      <c r="S595" s="328"/>
      <c r="T595" s="328"/>
      <c r="U595" s="330"/>
      <c r="V595" s="328"/>
      <c r="W595" s="328"/>
    </row>
    <row r="596" spans="2:23" ht="38.25" hidden="1" customHeight="1" x14ac:dyDescent="0.2">
      <c r="B596" s="328"/>
      <c r="C596" s="329"/>
      <c r="D596" s="330"/>
      <c r="E596" s="540">
        <v>9</v>
      </c>
      <c r="F596" s="542">
        <f>IF(F30=0,"",F30)</f>
        <v>1.4924768518518516E-3</v>
      </c>
      <c r="G596" s="543">
        <f>IF(I30=0,"",I30)</f>
        <v>1.4958333333333334E-3</v>
      </c>
      <c r="H596" s="543">
        <f>IF(L30=0,"",L30)</f>
        <v>1.3810185185185184E-3</v>
      </c>
      <c r="I596" s="542">
        <f>IF(O30=0,"",O30)</f>
        <v>1.3849537037037036E-3</v>
      </c>
      <c r="J596" s="543">
        <f>IF(R30=0,"",R30)</f>
        <v>1.5156250000000003E-3</v>
      </c>
      <c r="K596" s="543">
        <f>IF(U30=0,"",U30)</f>
        <v>1.498726851851852E-3</v>
      </c>
      <c r="L596" s="542" t="str">
        <f>IF(X30=0,"",X30)</f>
        <v/>
      </c>
      <c r="M596" s="543" t="str">
        <f>IF(AA30=0,"",AA30)</f>
        <v/>
      </c>
      <c r="N596" s="543" t="str">
        <f>IF(AD30=0,"",AD30)</f>
        <v/>
      </c>
      <c r="O596" s="542" t="str">
        <f>IF(AG30=0,"",AG30)</f>
        <v/>
      </c>
      <c r="P596" s="328"/>
      <c r="Q596" s="328"/>
      <c r="R596" s="330"/>
      <c r="S596" s="328"/>
      <c r="T596" s="328"/>
      <c r="U596" s="330"/>
      <c r="V596" s="328"/>
      <c r="W596" s="328"/>
    </row>
    <row r="597" spans="2:23" ht="38.25" hidden="1" customHeight="1" x14ac:dyDescent="0.2">
      <c r="B597" s="328"/>
      <c r="C597" s="329"/>
      <c r="D597" s="330"/>
      <c r="E597" s="540">
        <v>10</v>
      </c>
      <c r="F597" s="542">
        <f>IF(F32=0,"",F32)</f>
        <v>1.3621527777777779E-3</v>
      </c>
      <c r="G597" s="543">
        <f>IF(I32=0,"",I32)</f>
        <v>1.3641203703703704E-3</v>
      </c>
      <c r="H597" s="543">
        <f>IF(L32=0,"",L32)</f>
        <v>1.2502314814814815E-3</v>
      </c>
      <c r="I597" s="542">
        <f>IF(O32=0,"",O32)</f>
        <v>1.2491898148148147E-3</v>
      </c>
      <c r="J597" s="543">
        <f>IF(R32=0,"",R32)</f>
        <v>1.3685185185185187E-3</v>
      </c>
      <c r="K597" s="543">
        <f>IF(U32=0,"",U32)</f>
        <v>1.3262731481481483E-3</v>
      </c>
      <c r="L597" s="542" t="str">
        <f>IF(X32=0,"",X32)</f>
        <v/>
      </c>
      <c r="M597" s="543" t="str">
        <f>IF(AA32=0,"",AA32)</f>
        <v/>
      </c>
      <c r="N597" s="543" t="str">
        <f>IF(AD32=0,"",AD32)</f>
        <v/>
      </c>
      <c r="O597" s="542" t="str">
        <f>IF(AG32=0,"",AG32)</f>
        <v/>
      </c>
      <c r="P597" s="328"/>
      <c r="Q597" s="328"/>
      <c r="R597" s="330"/>
      <c r="S597" s="328"/>
      <c r="T597" s="328"/>
      <c r="U597" s="330"/>
      <c r="V597" s="328"/>
      <c r="W597" s="328"/>
    </row>
    <row r="598" spans="2:23" ht="38.25" hidden="1" customHeight="1" x14ac:dyDescent="0.2">
      <c r="B598" s="328"/>
      <c r="C598" s="329"/>
      <c r="D598" s="330"/>
      <c r="E598" s="540">
        <v>11</v>
      </c>
      <c r="F598" s="542">
        <f>IF(F34=0,"",F34)</f>
        <v>4.299768518518518E-4</v>
      </c>
      <c r="G598" s="543">
        <f>IF(I34=0,"",I34)</f>
        <v>4.7638888888888883E-4</v>
      </c>
      <c r="H598" s="543">
        <f>IF(L34=0,"",L34)</f>
        <v>4.3831018518518519E-4</v>
      </c>
      <c r="I598" s="542">
        <f>IF(O34=0,"",O34)</f>
        <v>4.4583333333333329E-4</v>
      </c>
      <c r="J598" s="543">
        <f>IF(R34=0,"",R34)</f>
        <v>4.3726851851851853E-4</v>
      </c>
      <c r="K598" s="543">
        <f>IF(U34=0,"",U34)</f>
        <v>4.3900462962962963E-4</v>
      </c>
      <c r="L598" s="542" t="str">
        <f>IF(X34=0,"",X34)</f>
        <v/>
      </c>
      <c r="M598" s="543" t="str">
        <f>IF(AA34=0,"",AA34)</f>
        <v/>
      </c>
      <c r="N598" s="543" t="str">
        <f>IF(AD34=0,"",AD34)</f>
        <v/>
      </c>
      <c r="O598" s="542" t="str">
        <f>IF(AG34=0,"",AG34)</f>
        <v/>
      </c>
      <c r="P598" s="328"/>
      <c r="Q598" s="328"/>
      <c r="R598" s="330"/>
      <c r="S598" s="328"/>
      <c r="T598" s="328"/>
      <c r="U598" s="330"/>
      <c r="V598" s="328"/>
      <c r="W598" s="328"/>
    </row>
    <row r="599" spans="2:23" ht="38.25" hidden="1" customHeight="1" x14ac:dyDescent="0.2">
      <c r="B599" s="328"/>
      <c r="C599" s="329"/>
      <c r="D599" s="330"/>
      <c r="E599" s="540">
        <v>12</v>
      </c>
      <c r="F599" s="542">
        <f>IF(F37=0,"",F37)</f>
        <v>5.0914351851851858E-4</v>
      </c>
      <c r="G599" s="543">
        <f>IF(I37=0,"",I37)</f>
        <v>4.4988425925925919E-4</v>
      </c>
      <c r="H599" s="543">
        <f>IF(L37=0,"",L37)</f>
        <v>5.0011574074074075E-4</v>
      </c>
      <c r="I599" s="542">
        <f>IF(O37=0,"",O37)</f>
        <v>4.5092592592592596E-4</v>
      </c>
      <c r="J599" s="543">
        <f>IF(R37=0,"",R37)</f>
        <v>4.1145833333333328E-4</v>
      </c>
      <c r="K599" s="543">
        <f>IF(U37=0,"",U37)</f>
        <v>4.3229166666666671E-4</v>
      </c>
      <c r="L599" s="542" t="str">
        <f>IF(X37=0,"",X37)</f>
        <v/>
      </c>
      <c r="M599" s="543" t="str">
        <f>IF(AA37=0,"",AA37)</f>
        <v/>
      </c>
      <c r="N599" s="543" t="str">
        <f>IF(AD37=0,"",AD37)</f>
        <v/>
      </c>
      <c r="O599" s="542" t="str">
        <f>IF(AG37=0,"",AG37)</f>
        <v/>
      </c>
      <c r="P599" s="328"/>
      <c r="Q599" s="328"/>
      <c r="R599" s="330"/>
      <c r="S599" s="328"/>
      <c r="T599" s="328"/>
      <c r="U599" s="330"/>
      <c r="V599" s="328"/>
      <c r="W599" s="328"/>
    </row>
    <row r="600" spans="2:23" ht="38.25" hidden="1" customHeight="1" x14ac:dyDescent="0.2">
      <c r="B600" s="328"/>
      <c r="C600" s="329"/>
      <c r="D600" s="330"/>
      <c r="E600" s="540">
        <v>13</v>
      </c>
      <c r="F600" s="542">
        <f>IF(F40=0,"",F40)</f>
        <v>9.932870370370371E-4</v>
      </c>
      <c r="G600" s="543">
        <f>IF(I40=0,"",I40)</f>
        <v>1.0108796296296296E-3</v>
      </c>
      <c r="H600" s="543">
        <f>IF(L40=0,"",L40)</f>
        <v>9.5694444444444462E-4</v>
      </c>
      <c r="I600" s="542">
        <f>IF(O40=0,"",O40)</f>
        <v>9.032407407407408E-4</v>
      </c>
      <c r="J600" s="543">
        <f>IF(R40=0,"",R40)</f>
        <v>9.8206018518518499E-4</v>
      </c>
      <c r="K600" s="543">
        <f>IF(U40=0,"",U40)</f>
        <v>9.1145833333333324E-4</v>
      </c>
      <c r="L600" s="542" t="str">
        <f>IF(X40=0,"",X40)</f>
        <v/>
      </c>
      <c r="M600" s="543" t="str">
        <f>IF(AA40=0,"",AA40)</f>
        <v/>
      </c>
      <c r="N600" s="543" t="str">
        <f>IF(AD40=0,"",AD40)</f>
        <v/>
      </c>
      <c r="O600" s="542" t="str">
        <f>IF(AG40=0,"",AG40)</f>
        <v/>
      </c>
      <c r="P600" s="328"/>
      <c r="Q600" s="328"/>
      <c r="R600" s="330"/>
      <c r="S600" s="328"/>
      <c r="T600" s="328"/>
      <c r="U600" s="330"/>
      <c r="V600" s="328"/>
      <c r="W600" s="328"/>
    </row>
    <row r="601" spans="2:23" ht="38.25" hidden="1" customHeight="1" x14ac:dyDescent="0.2">
      <c r="B601" s="328"/>
      <c r="C601" s="329"/>
      <c r="D601" s="330"/>
      <c r="E601" s="540">
        <v>14</v>
      </c>
      <c r="F601" s="542">
        <f>IF(F43=0,"",F43)</f>
        <v>9.043981481481481E-4</v>
      </c>
      <c r="G601" s="543">
        <f>IF(I43=0,"",I43)</f>
        <v>9.3923611111111117E-4</v>
      </c>
      <c r="H601" s="543">
        <f>IF(L43=0,"",L43)</f>
        <v>9.8009259259259252E-4</v>
      </c>
      <c r="I601" s="542">
        <f>IF(O43=0,"",O43)</f>
        <v>9.6817129629629629E-4</v>
      </c>
      <c r="J601" s="543">
        <f>IF(R43=0,"",R43)</f>
        <v>9.2638888888888892E-4</v>
      </c>
      <c r="K601" s="543">
        <f>IF(U43=0,"",U43)</f>
        <v>8.7708333333333334E-4</v>
      </c>
      <c r="L601" s="542" t="str">
        <f>IF(X43=0,"",X43)</f>
        <v/>
      </c>
      <c r="M601" s="543" t="str">
        <f>IF(AA43=0,"",AA43)</f>
        <v/>
      </c>
      <c r="N601" s="543" t="str">
        <f>IF(AD43=0,"",AD43)</f>
        <v/>
      </c>
      <c r="O601" s="542" t="str">
        <f>IF(AG43=0,"",AG43)</f>
        <v/>
      </c>
      <c r="P601" s="328"/>
      <c r="Q601" s="328"/>
      <c r="R601" s="330"/>
      <c r="S601" s="328"/>
      <c r="T601" s="328"/>
      <c r="U601" s="330"/>
      <c r="V601" s="328"/>
      <c r="W601" s="328"/>
    </row>
    <row r="602" spans="2:23" ht="38.25" hidden="1" customHeight="1" x14ac:dyDescent="0.2">
      <c r="B602" s="328"/>
      <c r="C602" s="329"/>
      <c r="D602" s="330"/>
      <c r="E602" s="540">
        <v>15</v>
      </c>
      <c r="F602" s="542">
        <f>IF(F46=0,"",F46)</f>
        <v>8.3472222222222227E-4</v>
      </c>
      <c r="G602" s="543">
        <f>IF(I46=0,"",I46)</f>
        <v>8.4560185185185183E-4</v>
      </c>
      <c r="H602" s="543">
        <f>IF(L46=0,"",L46)</f>
        <v>7.3888888888888886E-4</v>
      </c>
      <c r="I602" s="542">
        <f>IF(O46=0,"",O46)</f>
        <v>7.5590277777777776E-4</v>
      </c>
      <c r="J602" s="543">
        <f>IF(R46=0,"",R46)</f>
        <v>7.7002314814814815E-4</v>
      </c>
      <c r="K602" s="543">
        <f>IF(U46=0,"",U46)</f>
        <v>8.1701388888888882E-4</v>
      </c>
      <c r="L602" s="542" t="str">
        <f>IF(X46=0,"",X46)</f>
        <v/>
      </c>
      <c r="M602" s="543" t="str">
        <f>IF(AA46=0,"",AA46)</f>
        <v/>
      </c>
      <c r="N602" s="543" t="str">
        <f>IF(AD46=0,"",AD46)</f>
        <v/>
      </c>
      <c r="O602" s="542" t="str">
        <f>IF(AG46=0,"",AG46)</f>
        <v/>
      </c>
      <c r="P602" s="328"/>
      <c r="Q602" s="328"/>
      <c r="R602" s="330"/>
      <c r="S602" s="328"/>
      <c r="T602" s="328"/>
      <c r="U602" s="330"/>
      <c r="V602" s="328"/>
      <c r="W602" s="328"/>
    </row>
    <row r="603" spans="2:23" ht="38.25" hidden="1" customHeight="1" x14ac:dyDescent="0.2">
      <c r="B603" s="328"/>
      <c r="C603" s="329"/>
      <c r="D603" s="330"/>
      <c r="E603" s="540">
        <v>16</v>
      </c>
      <c r="F603" s="542">
        <f>IF(F49=0,"",F49)</f>
        <v>7.424768518518518E-4</v>
      </c>
      <c r="G603" s="543">
        <f>IF(I49=0,"",I49)</f>
        <v>7.8067129629629634E-4</v>
      </c>
      <c r="H603" s="543">
        <f>IF(L49=0,"",L49)</f>
        <v>7.5798611111111108E-4</v>
      </c>
      <c r="I603" s="542">
        <f>IF(O49=0,"",O49)</f>
        <v>7.1087962962962977E-4</v>
      </c>
      <c r="J603" s="543">
        <f>IF(R49=0,"",R49)</f>
        <v>7.3194444444444446E-4</v>
      </c>
      <c r="K603" s="543">
        <f>IF(U49=0,"",U49)</f>
        <v>7.5150462962962964E-4</v>
      </c>
      <c r="L603" s="542" t="str">
        <f>IF(X49=0,"",X49)</f>
        <v/>
      </c>
      <c r="M603" s="543" t="str">
        <f>IF(AA49=0,"",AA49)</f>
        <v/>
      </c>
      <c r="N603" s="543" t="str">
        <f>IF(AD49=0,"",AD49)</f>
        <v/>
      </c>
      <c r="O603" s="542" t="str">
        <f>IF(AG49=0,"",AG49)</f>
        <v/>
      </c>
      <c r="P603" s="328"/>
      <c r="Q603" s="328"/>
      <c r="R603" s="330"/>
      <c r="S603" s="328"/>
      <c r="T603" s="328"/>
      <c r="U603" s="330"/>
      <c r="V603" s="328"/>
      <c r="W603" s="328"/>
    </row>
    <row r="604" spans="2:23" ht="38.25" hidden="1" customHeight="1" x14ac:dyDescent="0.2">
      <c r="B604" s="328"/>
      <c r="C604" s="329"/>
      <c r="D604" s="330"/>
      <c r="E604" s="540">
        <v>17</v>
      </c>
      <c r="F604" s="542">
        <f>IF(F52=0,"",F52)</f>
        <v>8.1053240740740738E-4</v>
      </c>
      <c r="G604" s="543">
        <f>IF(I52=0,"",I52)</f>
        <v>7.9999999999999993E-4</v>
      </c>
      <c r="H604" s="543">
        <f>IF(L52=0,"",L52)</f>
        <v>7.3576388888888877E-4</v>
      </c>
      <c r="I604" s="542">
        <f>IF(O52=0,"",O52)</f>
        <v>7.8078703703703719E-4</v>
      </c>
      <c r="J604" s="543">
        <f>IF(R52=0,"",R52)</f>
        <v>8.7407407407407399E-4</v>
      </c>
      <c r="K604" s="543">
        <f>IF(U52=0,"",U52)</f>
        <v>8.2187500000000001E-4</v>
      </c>
      <c r="L604" s="542" t="str">
        <f>IF(X52=0,"",X52)</f>
        <v/>
      </c>
      <c r="M604" s="543" t="str">
        <f>IF(AA52=0,"",AA52)</f>
        <v/>
      </c>
      <c r="N604" s="543" t="str">
        <f>IF(AD52=0,"",AD52)</f>
        <v/>
      </c>
      <c r="O604" s="542" t="str">
        <f>IF(AG52=0,"",AG52)</f>
        <v/>
      </c>
      <c r="P604" s="328"/>
      <c r="Q604" s="328"/>
      <c r="R604" s="330"/>
      <c r="S604" s="328"/>
      <c r="T604" s="328"/>
      <c r="U604" s="330"/>
      <c r="V604" s="328"/>
      <c r="W604" s="328"/>
    </row>
    <row r="605" spans="2:23" ht="38.25" hidden="1" customHeight="1" x14ac:dyDescent="0.2">
      <c r="B605" s="328"/>
      <c r="C605" s="329"/>
      <c r="D605" s="330"/>
      <c r="E605" s="540">
        <v>18</v>
      </c>
      <c r="F605" s="542">
        <f>IF(F55=0,"",F55)</f>
        <v>7.5381944444444444E-4</v>
      </c>
      <c r="G605" s="543">
        <f>IF(I55=0,"",I55)</f>
        <v>6.9872685185185185E-4</v>
      </c>
      <c r="H605" s="543">
        <f>IF(L55=0,"",L55)</f>
        <v>6.6296296296296296E-4</v>
      </c>
      <c r="I605" s="542">
        <f>IF(O55=0,"",O55)</f>
        <v>7.0451388888888896E-4</v>
      </c>
      <c r="J605" s="543">
        <f>IF(R55=0,"",R55)</f>
        <v>7.8321759259259262E-4</v>
      </c>
      <c r="K605" s="543">
        <f>IF(U55=0,"",U55)</f>
        <v>7.3217592592592594E-4</v>
      </c>
      <c r="L605" s="542" t="str">
        <f>IF(X55=0,"",X55)</f>
        <v/>
      </c>
      <c r="M605" s="543" t="str">
        <f>IF(AA55=0,"",AA55)</f>
        <v/>
      </c>
      <c r="N605" s="543" t="str">
        <f>IF(AD55=0,"",AD55)</f>
        <v/>
      </c>
      <c r="O605" s="542" t="str">
        <f>IF(AG55=0,"",AG55)</f>
        <v/>
      </c>
      <c r="P605" s="328"/>
      <c r="Q605" s="328"/>
      <c r="R605" s="330"/>
      <c r="S605" s="328"/>
      <c r="T605" s="328"/>
      <c r="U605" s="330"/>
      <c r="V605" s="328"/>
      <c r="W605" s="328"/>
    </row>
    <row r="606" spans="2:23" ht="38.25" hidden="1" customHeight="1" x14ac:dyDescent="0.2">
      <c r="B606" s="328"/>
      <c r="C606" s="329"/>
      <c r="D606" s="330"/>
      <c r="E606" s="540">
        <v>19</v>
      </c>
      <c r="F606" s="542">
        <f>IF(F58=0,"",F58)</f>
        <v>4.1550925925925918E-4</v>
      </c>
      <c r="G606" s="543" t="str">
        <f>IF(I58=0,"",I58)</f>
        <v/>
      </c>
      <c r="H606" s="543">
        <f>IF(L58=0,"",L58)</f>
        <v>3.9085648148148156E-4</v>
      </c>
      <c r="I606" s="542">
        <f>IF(O58=0,"",O58)</f>
        <v>3.7743055555555555E-4</v>
      </c>
      <c r="J606" s="543">
        <f>IF(R58=0,"",R58)</f>
        <v>4.8101851851851848E-4</v>
      </c>
      <c r="K606" s="543">
        <f>IF(U58=0,"",U58)</f>
        <v>5.2731481481481488E-4</v>
      </c>
      <c r="L606" s="542" t="str">
        <f>IF(X58=0,"",X58)</f>
        <v/>
      </c>
      <c r="M606" s="543" t="str">
        <f>IF(AA58=0,"",AA58)</f>
        <v/>
      </c>
      <c r="N606" s="543" t="str">
        <f>IF(AD58=0,"",AD58)</f>
        <v/>
      </c>
      <c r="O606" s="542" t="str">
        <f>IF(AG58=0,"",AG58)</f>
        <v/>
      </c>
      <c r="P606" s="328"/>
      <c r="Q606" s="328"/>
      <c r="R606" s="330"/>
      <c r="S606" s="328"/>
      <c r="T606" s="328"/>
      <c r="U606" s="330"/>
      <c r="V606" s="328"/>
      <c r="W606" s="328"/>
    </row>
    <row r="607" spans="2:23" ht="38.25" hidden="1" customHeight="1" x14ac:dyDescent="0.2">
      <c r="B607" s="328"/>
      <c r="C607" s="329"/>
      <c r="D607" s="330"/>
      <c r="E607" s="540">
        <v>20</v>
      </c>
      <c r="F607" s="542">
        <f>IF(F61=0,"",F61)</f>
        <v>4.3182870370370375E-4</v>
      </c>
      <c r="G607" s="543">
        <f>IF(I61=0,"",I61)</f>
        <v>4.5891203703703697E-4</v>
      </c>
      <c r="H607" s="543">
        <f>IF(L61=0,"",L61)</f>
        <v>4.90162037037037E-4</v>
      </c>
      <c r="I607" s="542">
        <f>IF(O61=0,"",O61)</f>
        <v>4.9004629629629637E-4</v>
      </c>
      <c r="J607" s="543">
        <f>IF(R61=0,"",R61)</f>
        <v>4.1979166666666667E-4</v>
      </c>
      <c r="K607" s="543">
        <f>IF(U61=0,"",U61)</f>
        <v>4.4837962962962968E-4</v>
      </c>
      <c r="L607" s="542" t="str">
        <f>IF(X61=0,"",X61)</f>
        <v/>
      </c>
      <c r="M607" s="543" t="str">
        <f>IF(AA61=0,"",AA61)</f>
        <v/>
      </c>
      <c r="N607" s="543" t="str">
        <f>IF(AD61=0,"",AD61)</f>
        <v/>
      </c>
      <c r="O607" s="542" t="str">
        <f>IF(AG61=0,"",AG61)</f>
        <v/>
      </c>
      <c r="P607" s="328"/>
      <c r="Q607" s="328"/>
      <c r="R607" s="330"/>
      <c r="S607" s="328"/>
      <c r="T607" s="328"/>
      <c r="U607" s="330"/>
      <c r="V607" s="328"/>
      <c r="W607" s="328"/>
    </row>
    <row r="608" spans="2:23" ht="38.25" hidden="1" customHeight="1" x14ac:dyDescent="0.2">
      <c r="B608" s="328"/>
      <c r="C608" s="329"/>
      <c r="D608" s="330"/>
      <c r="E608" s="540">
        <v>21</v>
      </c>
      <c r="F608" s="542">
        <f>IF(F64=0,"",F64)</f>
        <v>9.020833333333333E-4</v>
      </c>
      <c r="G608" s="543">
        <f>IF(I64=0,"",I64)</f>
        <v>8.7453703703703706E-4</v>
      </c>
      <c r="H608" s="543">
        <f>IF(L64=0,"",L64)</f>
        <v>8.30787037037037E-4</v>
      </c>
      <c r="I608" s="542">
        <f>IF(O64=0,"",O64)</f>
        <v>7.7268518518518517E-4</v>
      </c>
      <c r="J608" s="543">
        <f>IF(R64=0,"",R64)</f>
        <v>7.8726851851851842E-4</v>
      </c>
      <c r="K608" s="543">
        <f>IF(U64=0,"",U64)</f>
        <v>8.5509259259259262E-4</v>
      </c>
      <c r="L608" s="542" t="str">
        <f>IF(X64=0,"",X64)</f>
        <v/>
      </c>
      <c r="M608" s="543" t="str">
        <f>IF(AA64=0,"",AA64)</f>
        <v/>
      </c>
      <c r="N608" s="543" t="str">
        <f>IF(AD64=0,"",AD64)</f>
        <v/>
      </c>
      <c r="O608" s="542" t="str">
        <f>IF(AG64=0,"",AG64)</f>
        <v/>
      </c>
      <c r="P608" s="328"/>
      <c r="Q608" s="328"/>
      <c r="R608" s="330"/>
      <c r="S608" s="328"/>
      <c r="T608" s="328"/>
      <c r="U608" s="330"/>
      <c r="V608" s="328"/>
      <c r="W608" s="328"/>
    </row>
    <row r="609" spans="2:23" ht="38.25" hidden="1" customHeight="1" x14ac:dyDescent="0.2">
      <c r="B609" s="328"/>
      <c r="C609" s="329"/>
      <c r="D609" s="330"/>
      <c r="E609" s="540">
        <v>22</v>
      </c>
      <c r="F609" s="542">
        <f>IF(F67=0,"",F67)</f>
        <v>8.350694444444446E-4</v>
      </c>
      <c r="G609" s="543">
        <f>IF(I67=0,"",I67)</f>
        <v>9.8738425925925925E-4</v>
      </c>
      <c r="H609" s="543">
        <f>IF(L67=0,"",L67)</f>
        <v>8.6006944444444444E-4</v>
      </c>
      <c r="I609" s="542">
        <f>IF(O67=0,"",O67)</f>
        <v>8.3333333333333339E-4</v>
      </c>
      <c r="J609" s="543">
        <f>IF(R67=0,"",R67)</f>
        <v>8.1469907407407402E-4</v>
      </c>
      <c r="K609" s="543">
        <f>IF(U67=0,"",U67)</f>
        <v>7.9340277777777786E-4</v>
      </c>
      <c r="L609" s="542" t="str">
        <f>IF(X67=0,"",X67)</f>
        <v/>
      </c>
      <c r="M609" s="543" t="str">
        <f>IF(AA67=0,"",AA67)</f>
        <v/>
      </c>
      <c r="N609" s="543" t="str">
        <f>IF(AD67=0,"",AD67)</f>
        <v/>
      </c>
      <c r="O609" s="542" t="str">
        <f>IF(AG67=0,"",AG67)</f>
        <v/>
      </c>
      <c r="P609" s="328"/>
      <c r="Q609" s="328"/>
      <c r="R609" s="330"/>
      <c r="S609" s="328"/>
      <c r="T609" s="328"/>
      <c r="U609" s="330"/>
      <c r="V609" s="328"/>
      <c r="W609" s="328"/>
    </row>
    <row r="610" spans="2:23" ht="38.25" hidden="1" customHeight="1" x14ac:dyDescent="0.2">
      <c r="B610" s="328"/>
      <c r="C610" s="329"/>
      <c r="D610" s="330"/>
      <c r="E610" s="540">
        <v>23</v>
      </c>
      <c r="F610" s="542">
        <f>IF(F70=0,"",F70)</f>
        <v>8.068287037037037E-4</v>
      </c>
      <c r="G610" s="543">
        <f>IF(I70=0,"",I70)</f>
        <v>8.2812499999999987E-4</v>
      </c>
      <c r="H610" s="543">
        <f>IF(L70=0,"",L70)</f>
        <v>8.0138888888888881E-4</v>
      </c>
      <c r="I610" s="542">
        <f>IF(O70=0,"",O70)</f>
        <v>7.6516203703703718E-4</v>
      </c>
      <c r="J610" s="543">
        <f>IF(R70=0,"",R70)</f>
        <v>8.0636574074074074E-4</v>
      </c>
      <c r="K610" s="543">
        <f>IF(U70=0,"",U70)</f>
        <v>8.1527777777777772E-4</v>
      </c>
      <c r="L610" s="542" t="str">
        <f>IF(X70=0,"",X70)</f>
        <v/>
      </c>
      <c r="M610" s="543" t="str">
        <f>IF(AA70=0,"",AA70)</f>
        <v/>
      </c>
      <c r="N610" s="543" t="str">
        <f>IF(AD70=0,"",AD70)</f>
        <v/>
      </c>
      <c r="O610" s="542" t="str">
        <f>IF(AG70=0,"",AG70)</f>
        <v/>
      </c>
      <c r="P610" s="328"/>
      <c r="Q610" s="328"/>
      <c r="R610" s="330"/>
      <c r="S610" s="328"/>
      <c r="T610" s="328"/>
      <c r="U610" s="330"/>
      <c r="V610" s="328"/>
      <c r="W610" s="328"/>
    </row>
    <row r="611" spans="2:23" ht="38.25" hidden="1" customHeight="1" x14ac:dyDescent="0.2">
      <c r="B611" s="328"/>
      <c r="C611" s="329"/>
      <c r="D611" s="330"/>
      <c r="E611" s="540">
        <v>24</v>
      </c>
      <c r="F611" s="542">
        <f>IF(F73=0,"",F73)</f>
        <v>7.8414351851851854E-4</v>
      </c>
      <c r="G611" s="543">
        <f>IF(I73=0,"",I73)</f>
        <v>7.7453703703703701E-4</v>
      </c>
      <c r="H611" s="543">
        <f>IF(L73=0,"",L73)</f>
        <v>7.1458333333333324E-4</v>
      </c>
      <c r="I611" s="542">
        <f>IF(O73=0,"",O73)</f>
        <v>7.075231481481481E-4</v>
      </c>
      <c r="J611" s="543">
        <f>IF(R73=0,"",R73)</f>
        <v>7.2152777777777764E-4</v>
      </c>
      <c r="K611" s="543">
        <f>IF(U73=0,"",U73)</f>
        <v>7.8807870370370371E-4</v>
      </c>
      <c r="L611" s="542" t="str">
        <f>IF(X73=0,"",X73)</f>
        <v/>
      </c>
      <c r="M611" s="543" t="str">
        <f>IF(AA73=0,"",AA73)</f>
        <v/>
      </c>
      <c r="N611" s="543" t="str">
        <f>IF(AD73=0,"",AD73)</f>
        <v/>
      </c>
      <c r="O611" s="542" t="str">
        <f>IF(AG73=0,"",AG73)</f>
        <v/>
      </c>
      <c r="P611" s="328"/>
      <c r="Q611" s="328"/>
      <c r="R611" s="330"/>
      <c r="S611" s="328"/>
      <c r="T611" s="328"/>
      <c r="U611" s="330"/>
      <c r="V611" s="328"/>
      <c r="W611" s="328"/>
    </row>
    <row r="612" spans="2:23" ht="38.25" hidden="1" customHeight="1" x14ac:dyDescent="0.2">
      <c r="B612" s="328"/>
      <c r="C612" s="329"/>
      <c r="D612" s="330"/>
      <c r="E612" s="540">
        <v>25</v>
      </c>
      <c r="F612" s="542">
        <f>IF(F76=0,"",F76)</f>
        <v>8.0520833333333323E-4</v>
      </c>
      <c r="G612" s="543">
        <f>IF(I76=0,"",I76)</f>
        <v>8.2893518518518516E-4</v>
      </c>
      <c r="H612" s="543">
        <f>IF(L76=0,"",L76)</f>
        <v>7.2164351851851849E-4</v>
      </c>
      <c r="I612" s="542">
        <f>IF(O76=0,"",O76)</f>
        <v>7.5416666666666677E-4</v>
      </c>
      <c r="J612" s="543">
        <f>IF(R76=0,"",R76)</f>
        <v>8.3414351851851846E-4</v>
      </c>
      <c r="K612" s="543">
        <f>IF(U76=0,"",U76)</f>
        <v>8.2418981481481492E-4</v>
      </c>
      <c r="L612" s="542" t="str">
        <f>IF(X76=0,"",X76)</f>
        <v/>
      </c>
      <c r="M612" s="543" t="str">
        <f>IF(AA76=0,"",AA76)</f>
        <v/>
      </c>
      <c r="N612" s="543" t="str">
        <f>IF(AD76=0,"",AD76)</f>
        <v/>
      </c>
      <c r="O612" s="542" t="str">
        <f>IF(AG76=0,"",AG76)</f>
        <v/>
      </c>
      <c r="P612" s="328"/>
      <c r="Q612" s="328"/>
      <c r="R612" s="330"/>
      <c r="S612" s="328"/>
      <c r="T612" s="328"/>
      <c r="U612" s="330"/>
      <c r="V612" s="328"/>
      <c r="W612" s="328"/>
    </row>
    <row r="613" spans="2:23" ht="38.25" hidden="1" customHeight="1" x14ac:dyDescent="0.2">
      <c r="B613" s="328"/>
      <c r="C613" s="329"/>
      <c r="D613" s="330"/>
      <c r="E613" s="540">
        <v>26</v>
      </c>
      <c r="F613" s="542">
        <f>IF(F79=0,"",F79)</f>
        <v>7.637731481481483E-4</v>
      </c>
      <c r="G613" s="543">
        <f>IF(I79=0,"",I79)</f>
        <v>7.193287037037038E-4</v>
      </c>
      <c r="H613" s="543">
        <f>IF(L79=0,"",L79)</f>
        <v>6.7511574074074078E-4</v>
      </c>
      <c r="I613" s="542">
        <f>IF(O79=0,"",O79)</f>
        <v>6.881944444444444E-4</v>
      </c>
      <c r="J613" s="543">
        <f>IF(R79=0,"",R79)</f>
        <v>7.637731481481483E-4</v>
      </c>
      <c r="K613" s="543">
        <f>IF(U79=0,"",U79)</f>
        <v>7.1863425925925925E-4</v>
      </c>
      <c r="L613" s="542" t="str">
        <f>IF(X79=0,"",X79)</f>
        <v/>
      </c>
      <c r="M613" s="543" t="str">
        <f>IF(AA79=0,"",AA79)</f>
        <v/>
      </c>
      <c r="N613" s="543" t="str">
        <f>IF(AD79=0,"",AD79)</f>
        <v/>
      </c>
      <c r="O613" s="542" t="str">
        <f>IF(AG79=0,"",AG79)</f>
        <v/>
      </c>
      <c r="P613" s="328"/>
      <c r="Q613" s="328"/>
      <c r="R613" s="330"/>
      <c r="S613" s="328"/>
      <c r="T613" s="328"/>
      <c r="U613" s="330"/>
      <c r="V613" s="328"/>
      <c r="W613" s="328"/>
    </row>
    <row r="614" spans="2:23" ht="38.25" hidden="1" customHeight="1" x14ac:dyDescent="0.2">
      <c r="B614" s="328"/>
      <c r="C614" s="329"/>
      <c r="D614" s="330"/>
      <c r="E614" s="540">
        <v>27</v>
      </c>
      <c r="F614" s="542">
        <f>IF(F82=0,"",F82)</f>
        <v>4.8148148148148155E-4</v>
      </c>
      <c r="G614" s="543">
        <f>IF(I82=0,"",I82)</f>
        <v>5.5381944444444445E-4</v>
      </c>
      <c r="H614" s="543">
        <f>IF(L82=0,"",L82)</f>
        <v>4.6886574074074067E-4</v>
      </c>
      <c r="I614" s="542">
        <f>IF(O82=0,"",O82)</f>
        <v>4.6678240740740746E-4</v>
      </c>
      <c r="J614" s="543">
        <f>IF(R82=0,"",R82)</f>
        <v>5.1886574074074075E-4</v>
      </c>
      <c r="K614" s="543">
        <f>IF(U82=0,"",U82)</f>
        <v>6.1388888888888886E-4</v>
      </c>
      <c r="L614" s="542" t="str">
        <f>IF(X82=0,"",X82)</f>
        <v/>
      </c>
      <c r="M614" s="543" t="str">
        <f>IF(AA82=0,"",AA82)</f>
        <v/>
      </c>
      <c r="N614" s="543" t="str">
        <f>IF(AD82=0,"",AD82)</f>
        <v/>
      </c>
      <c r="O614" s="542" t="str">
        <f>IF(AG82=0,"",AG82)</f>
        <v/>
      </c>
      <c r="P614" s="328"/>
      <c r="Q614" s="328"/>
      <c r="R614" s="330"/>
      <c r="S614" s="328"/>
      <c r="T614" s="328"/>
      <c r="U614" s="330"/>
      <c r="V614" s="328"/>
      <c r="W614" s="328"/>
    </row>
    <row r="615" spans="2:23" ht="38.25" hidden="1" customHeight="1" x14ac:dyDescent="0.2">
      <c r="B615" s="328"/>
      <c r="C615" s="329"/>
      <c r="D615" s="330"/>
      <c r="E615" s="540">
        <v>28</v>
      </c>
      <c r="F615" s="542">
        <f>IF(F85=0,"",F85)</f>
        <v>5.398148148148148E-4</v>
      </c>
      <c r="G615" s="543">
        <f>IF(I85=0,"",I85)</f>
        <v>5.1111111111111116E-4</v>
      </c>
      <c r="H615" s="543">
        <f>IF(L85=0,"",L85)</f>
        <v>5.597222222222222E-4</v>
      </c>
      <c r="I615" s="542">
        <f>IF(O85=0,"",O85)</f>
        <v>4.9097222222222229E-4</v>
      </c>
      <c r="J615" s="543">
        <f>IF(R85=0,"",R85)</f>
        <v>4.6932870370370363E-4</v>
      </c>
      <c r="K615" s="543">
        <f>IF(U85=0,"",U85)</f>
        <v>5.7766203703703701E-4</v>
      </c>
      <c r="L615" s="542" t="str">
        <f>IF(X85=0,"",X85)</f>
        <v/>
      </c>
      <c r="M615" s="543" t="str">
        <f>IF(AA85=0,"",AA85)</f>
        <v/>
      </c>
      <c r="N615" s="543" t="str">
        <f>IF(AD85=0,"",AD85)</f>
        <v/>
      </c>
      <c r="O615" s="542" t="str">
        <f>IF(AG85=0,"",AG85)</f>
        <v/>
      </c>
      <c r="P615" s="328"/>
      <c r="Q615" s="328"/>
      <c r="R615" s="330"/>
      <c r="S615" s="328"/>
      <c r="T615" s="328"/>
      <c r="U615" s="330"/>
      <c r="V615" s="328"/>
      <c r="W615" s="328"/>
    </row>
    <row r="616" spans="2:23" ht="38.25" hidden="1" customHeight="1" x14ac:dyDescent="0.2">
      <c r="B616" s="328"/>
      <c r="C616" s="329"/>
      <c r="D616" s="330"/>
      <c r="E616" s="540">
        <v>29</v>
      </c>
      <c r="F616" s="542">
        <f>IF(F88=0,"",F88)</f>
        <v>9.2974537037037038E-4</v>
      </c>
      <c r="G616" s="543">
        <f>IF(I88=0,"",I88)</f>
        <v>8.7928240740740751E-4</v>
      </c>
      <c r="H616" s="543">
        <f>IF(L88=0,"",L88)</f>
        <v>7.8935185185185185E-4</v>
      </c>
      <c r="I616" s="542">
        <f>IF(O88=0,"",O88)</f>
        <v>8.3287037037037043E-4</v>
      </c>
      <c r="J616" s="543">
        <f>IF(R88=0,"",R88)</f>
        <v>8.8530092592592577E-4</v>
      </c>
      <c r="K616" s="543">
        <f>IF(U88=0,"",U88)</f>
        <v>8.715277777777776E-4</v>
      </c>
      <c r="L616" s="542" t="str">
        <f>IF(X88=0,"",X88)</f>
        <v/>
      </c>
      <c r="M616" s="543" t="str">
        <f>IF(AA88=0,"",AA88)</f>
        <v/>
      </c>
      <c r="N616" s="543" t="str">
        <f>IF(AD88=0,"",AD88)</f>
        <v/>
      </c>
      <c r="O616" s="542" t="str">
        <f>IF(AG88=0,"",AG88)</f>
        <v/>
      </c>
      <c r="P616" s="328"/>
      <c r="Q616" s="328"/>
      <c r="R616" s="330"/>
      <c r="S616" s="328"/>
      <c r="T616" s="328"/>
      <c r="U616" s="330"/>
      <c r="V616" s="328"/>
      <c r="W616" s="328"/>
    </row>
    <row r="617" spans="2:23" ht="38.25" hidden="1" customHeight="1" x14ac:dyDescent="0.2">
      <c r="B617" s="328"/>
      <c r="C617" s="329"/>
      <c r="D617" s="330"/>
      <c r="E617" s="540">
        <v>30</v>
      </c>
      <c r="F617" s="542">
        <f>IF(F91=0,"",F91)</f>
        <v>9.156250000000001E-4</v>
      </c>
      <c r="G617" s="543">
        <f>IF(I91=0,"",I91)</f>
        <v>9.6516203703703694E-4</v>
      </c>
      <c r="H617" s="543">
        <f>IF(L91=0,"",L91)</f>
        <v>9.4525462962962966E-4</v>
      </c>
      <c r="I617" s="542">
        <f>IF(O91=0,"",O91)</f>
        <v>7.8715277777777768E-4</v>
      </c>
      <c r="J617" s="543">
        <f>IF(R91=0,"",R91)</f>
        <v>8.5393518518518511E-4</v>
      </c>
      <c r="K617" s="543">
        <f>IF(U91=0,"",U91)</f>
        <v>8.348379629629629E-4</v>
      </c>
      <c r="L617" s="542" t="str">
        <f>IF(X91=0,"",X91)</f>
        <v/>
      </c>
      <c r="M617" s="543" t="str">
        <f>IF(AA91=0,"",AA91)</f>
        <v/>
      </c>
      <c r="N617" s="543" t="str">
        <f>IF(AD91=0,"",AD91)</f>
        <v/>
      </c>
      <c r="O617" s="542" t="str">
        <f>IF(AG91=0,"",AG91)</f>
        <v/>
      </c>
      <c r="P617" s="328"/>
      <c r="Q617" s="328"/>
      <c r="R617" s="330"/>
      <c r="S617" s="328"/>
      <c r="T617" s="328"/>
      <c r="U617" s="330"/>
      <c r="V617" s="328"/>
      <c r="W617" s="328"/>
    </row>
    <row r="618" spans="2:23" ht="38.25" hidden="1" customHeight="1" x14ac:dyDescent="0.2">
      <c r="B618" s="328"/>
      <c r="C618" s="329"/>
      <c r="D618" s="330"/>
      <c r="E618" s="540">
        <v>31</v>
      </c>
      <c r="F618" s="542">
        <f>IF(F94=0,"",F94)</f>
        <v>7.8495370370370383E-4</v>
      </c>
      <c r="G618" s="543">
        <f>IF(I94=0,"",I94)</f>
        <v>7.6087962962962958E-4</v>
      </c>
      <c r="H618" s="543">
        <f>IF(L94=0,"",L94)</f>
        <v>7.1388888888888891E-4</v>
      </c>
      <c r="I618" s="542">
        <f>IF(O94=0,"",O94)</f>
        <v>7.0289351851851849E-4</v>
      </c>
      <c r="J618" s="543">
        <f>IF(R94=0,"",R94)</f>
        <v>7.4293981481481487E-4</v>
      </c>
      <c r="K618" s="543">
        <f>IF(U94=0,"",U94)</f>
        <v>7.2928240740740733E-4</v>
      </c>
      <c r="L618" s="542" t="str">
        <f>IF(X94=0,"",X94)</f>
        <v/>
      </c>
      <c r="M618" s="543" t="str">
        <f>IF(AA94=0,"",AA94)</f>
        <v/>
      </c>
      <c r="N618" s="543" t="str">
        <f>IF(AD94=0,"",AD94)</f>
        <v/>
      </c>
      <c r="O618" s="542" t="str">
        <f>IF(AG94=0,"",AG94)</f>
        <v/>
      </c>
      <c r="P618" s="328"/>
      <c r="Q618" s="328"/>
      <c r="R618" s="330"/>
      <c r="S618" s="328"/>
      <c r="T618" s="328"/>
      <c r="U618" s="330"/>
      <c r="V618" s="328"/>
      <c r="W618" s="328"/>
    </row>
    <row r="619" spans="2:23" ht="38.25" hidden="1" customHeight="1" x14ac:dyDescent="0.2">
      <c r="B619" s="328"/>
      <c r="C619" s="329"/>
      <c r="D619" s="330"/>
      <c r="E619" s="540">
        <v>32</v>
      </c>
      <c r="F619" s="542">
        <f>IF(F97=0,"",F97)</f>
        <v>7.0798611111111116E-4</v>
      </c>
      <c r="G619" s="543">
        <f>IF(I97=0,"",I97)</f>
        <v>6.6365740740740751E-4</v>
      </c>
      <c r="H619" s="543">
        <f>IF(L97=0,"",L97)</f>
        <v>6.7581018518518511E-4</v>
      </c>
      <c r="I619" s="542">
        <f>IF(O97=0,"",O97)</f>
        <v>6.2430555555555546E-4</v>
      </c>
      <c r="J619" s="543">
        <f>IF(R97=0,"",R97)</f>
        <v>6.9375000000000003E-4</v>
      </c>
      <c r="K619" s="543">
        <f>IF(U97=0,"",U97)</f>
        <v>6.9467592592592584E-4</v>
      </c>
      <c r="L619" s="542" t="str">
        <f>IF(X97=0,"",X97)</f>
        <v/>
      </c>
      <c r="M619" s="543" t="str">
        <f>IF(AA97=0,"",AA97)</f>
        <v/>
      </c>
      <c r="N619" s="543" t="str">
        <f>IF(AD97=0,"",AD97)</f>
        <v/>
      </c>
      <c r="O619" s="542" t="str">
        <f>IF(AG97=0,"",AG97)</f>
        <v/>
      </c>
      <c r="P619" s="328"/>
      <c r="Q619" s="328"/>
      <c r="R619" s="330"/>
      <c r="S619" s="328"/>
      <c r="T619" s="328"/>
      <c r="U619" s="330"/>
      <c r="V619" s="328"/>
      <c r="W619" s="328"/>
    </row>
    <row r="620" spans="2:23" ht="38.25" hidden="1" customHeight="1" x14ac:dyDescent="0.2">
      <c r="B620" s="328"/>
      <c r="C620" s="329"/>
      <c r="D620" s="330"/>
      <c r="E620" s="540">
        <v>33</v>
      </c>
      <c r="F620" s="542">
        <f>IF(F100=0,"",F100)</f>
        <v>9.3159722222222211E-4</v>
      </c>
      <c r="G620" s="543">
        <f>IF(I100=0,"",I100)</f>
        <v>8.8356481481481478E-4</v>
      </c>
      <c r="H620" s="543">
        <f>IF(L100=0,"",L100)</f>
        <v>8.4236111111111111E-4</v>
      </c>
      <c r="I620" s="542">
        <f>IF(O100=0,"",O100)</f>
        <v>8.2893518518518516E-4</v>
      </c>
      <c r="J620" s="543">
        <f>IF(R100=0,"",R100)</f>
        <v>9.1446759259259259E-4</v>
      </c>
      <c r="K620" s="543">
        <f>IF(U100=0,"",U100)</f>
        <v>9.7395833333333319E-4</v>
      </c>
      <c r="L620" s="542" t="str">
        <f>IF(X100=0,"",X100)</f>
        <v/>
      </c>
      <c r="M620" s="543" t="str">
        <f>IF(AA100=0,"",AA100)</f>
        <v/>
      </c>
      <c r="N620" s="543" t="str">
        <f>IF(AD100=0,"",AD100)</f>
        <v/>
      </c>
      <c r="O620" s="542" t="str">
        <f>IF(AG100=0,"",AG100)</f>
        <v/>
      </c>
      <c r="P620" s="328"/>
      <c r="Q620" s="328"/>
      <c r="R620" s="330"/>
      <c r="S620" s="328"/>
      <c r="T620" s="328"/>
      <c r="U620" s="330"/>
      <c r="V620" s="328"/>
      <c r="W620" s="328"/>
    </row>
    <row r="621" spans="2:23" ht="38.25" hidden="1" customHeight="1" x14ac:dyDescent="0.2">
      <c r="B621" s="328"/>
      <c r="C621" s="329"/>
      <c r="D621" s="330"/>
      <c r="E621" s="540">
        <v>34</v>
      </c>
      <c r="F621" s="542">
        <f>IF(F103=0,"",F103)</f>
        <v>8.5740740740740732E-4</v>
      </c>
      <c r="G621" s="543">
        <f>IF(I103=0,"",I103)</f>
        <v>8.1296296296296292E-4</v>
      </c>
      <c r="H621" s="543">
        <f>IF(L103=0,"",L103)</f>
        <v>7.9594907407407425E-4</v>
      </c>
      <c r="I621" s="542">
        <f>IF(O103=0,"",O103)</f>
        <v>7.8611111111111113E-4</v>
      </c>
      <c r="J621" s="543">
        <f>IF(R103=0,"",R103)</f>
        <v>8.336805555555555E-4</v>
      </c>
      <c r="K621" s="543">
        <f>IF(U103=0,"",U103)</f>
        <v>8.2824074074074083E-4</v>
      </c>
      <c r="L621" s="542" t="str">
        <f>IF(X103=0,"",X103)</f>
        <v/>
      </c>
      <c r="M621" s="543" t="str">
        <f>IF(AA103=0,"",AA103)</f>
        <v/>
      </c>
      <c r="N621" s="543" t="str">
        <f>IF(AD103=0,"",AD103)</f>
        <v/>
      </c>
      <c r="O621" s="542" t="str">
        <f>IF(AG103=0,"",AG103)</f>
        <v/>
      </c>
      <c r="P621" s="328"/>
      <c r="Q621" s="328"/>
      <c r="R621" s="330"/>
      <c r="S621" s="328"/>
      <c r="T621" s="328"/>
      <c r="U621" s="330"/>
      <c r="V621" s="328"/>
      <c r="W621" s="328"/>
    </row>
    <row r="622" spans="2:23" ht="38.25" hidden="1" customHeight="1" x14ac:dyDescent="0.2">
      <c r="B622" s="328"/>
      <c r="C622" s="329"/>
      <c r="D622" s="330"/>
      <c r="E622" s="540">
        <v>35</v>
      </c>
      <c r="F622" s="542">
        <f>IF(F106=0,"",F106)</f>
        <v>4.0405092592592592E-4</v>
      </c>
      <c r="G622" s="543">
        <f>IF(I106=0,"",I106)</f>
        <v>4.2905092592592599E-4</v>
      </c>
      <c r="H622" s="543">
        <f>IF(L106=0,"",L106)</f>
        <v>3.6724537037037043E-4</v>
      </c>
      <c r="I622" s="542">
        <f>IF(O106=0,"",O106)</f>
        <v>3.6134259259259257E-4</v>
      </c>
      <c r="J622" s="543">
        <f>IF(R106=0,"",R106)</f>
        <v>4.2141203703703698E-4</v>
      </c>
      <c r="K622" s="543">
        <f>IF(U106=0,"",U106)</f>
        <v>3.9074074074074076E-4</v>
      </c>
      <c r="L622" s="542" t="str">
        <f>IF(X106=0,"",X106)</f>
        <v/>
      </c>
      <c r="M622" s="543" t="str">
        <f>IF(AA106=0,"",AA106)</f>
        <v/>
      </c>
      <c r="N622" s="543" t="str">
        <f>IF(AD106=0,"",AD106)</f>
        <v/>
      </c>
      <c r="O622" s="542" t="str">
        <f>IF(AG106=0,"",AG106)</f>
        <v/>
      </c>
      <c r="P622" s="328"/>
      <c r="Q622" s="328"/>
      <c r="R622" s="330"/>
      <c r="S622" s="328"/>
      <c r="T622" s="328"/>
      <c r="U622" s="330"/>
      <c r="V622" s="328"/>
      <c r="W622" s="328"/>
    </row>
    <row r="623" spans="2:23" ht="38.25" hidden="1" customHeight="1" x14ac:dyDescent="0.2">
      <c r="B623" s="328"/>
      <c r="C623" s="329"/>
      <c r="D623" s="330"/>
      <c r="E623" s="540">
        <v>36</v>
      </c>
      <c r="F623" s="542">
        <f>IF(F109=0,"",F109)</f>
        <v>3.7881944444444443E-4</v>
      </c>
      <c r="G623" s="543">
        <f>IF(I109=0,"",I109)</f>
        <v>3.972222222222222E-4</v>
      </c>
      <c r="H623" s="543">
        <f>IF(L109=0,"",L109)</f>
        <v>4.0787037037037045E-4</v>
      </c>
      <c r="I623" s="542">
        <f>IF(O109=0,"",O109)</f>
        <v>4.0879629629629626E-4</v>
      </c>
      <c r="J623" s="543">
        <f>IF(R109=0,"",R109)</f>
        <v>3.9907407407407404E-4</v>
      </c>
      <c r="K623" s="543">
        <f>IF(U109=0,"",U109)</f>
        <v>4.164351851851851E-4</v>
      </c>
      <c r="L623" s="542" t="str">
        <f>IF(X109=0,"",X109)</f>
        <v/>
      </c>
      <c r="M623" s="543" t="str">
        <f>IF(AA109=0,"",AA109)</f>
        <v/>
      </c>
      <c r="N623" s="543" t="str">
        <f>IF(AD109=0,"",AD109)</f>
        <v/>
      </c>
      <c r="O623" s="542" t="str">
        <f>IF(AG109=0,"",AG109)</f>
        <v/>
      </c>
      <c r="P623" s="328"/>
      <c r="Q623" s="328"/>
      <c r="R623" s="330"/>
      <c r="S623" s="328"/>
      <c r="T623" s="328"/>
      <c r="U623" s="330"/>
      <c r="V623" s="328"/>
      <c r="W623" s="328"/>
    </row>
    <row r="624" spans="2:23" ht="38.25" hidden="1" customHeight="1" x14ac:dyDescent="0.2">
      <c r="B624" s="328"/>
      <c r="C624" s="329"/>
      <c r="D624" s="330"/>
      <c r="E624" s="540">
        <v>37</v>
      </c>
      <c r="F624" s="542">
        <f>IF(F112=0,"",F112)</f>
        <v>7.7222222222222232E-4</v>
      </c>
      <c r="G624" s="543">
        <f>IF(I112=0,"",I112)</f>
        <v>7.5243055555555556E-4</v>
      </c>
      <c r="H624" s="543">
        <f>IF(L112=0,"",L112)</f>
        <v>7.5567129629629639E-4</v>
      </c>
      <c r="I624" s="542">
        <f>IF(O112=0,"",O112)</f>
        <v>7.4988425925925928E-4</v>
      </c>
      <c r="J624" s="543">
        <f>IF(R112=0,"",R112)</f>
        <v>7.4560185185185189E-4</v>
      </c>
      <c r="K624" s="543">
        <f>IF(U112=0,"",U112)</f>
        <v>7.594907407407407E-4</v>
      </c>
      <c r="L624" s="542" t="str">
        <f>IF(X112=0,"",X112)</f>
        <v/>
      </c>
      <c r="M624" s="543" t="str">
        <f>IF(AA112=0,"",AA112)</f>
        <v/>
      </c>
      <c r="N624" s="543" t="str">
        <f>IF(AD112=0,"",AD112)</f>
        <v/>
      </c>
      <c r="O624" s="542" t="str">
        <f>IF(AG112=0,"",AG112)</f>
        <v/>
      </c>
      <c r="P624" s="328"/>
      <c r="Q624" s="328"/>
      <c r="R624" s="330"/>
      <c r="S624" s="328"/>
      <c r="T624" s="328"/>
      <c r="U624" s="330"/>
      <c r="V624" s="328"/>
      <c r="W624" s="328"/>
    </row>
    <row r="625" spans="2:23" ht="38.25" hidden="1" customHeight="1" x14ac:dyDescent="0.2">
      <c r="B625" s="328"/>
      <c r="C625" s="329"/>
      <c r="D625" s="330"/>
      <c r="E625" s="540">
        <v>38</v>
      </c>
      <c r="F625" s="542">
        <f>IF(F115=0,"",F115)</f>
        <v>6.9594907407407409E-4</v>
      </c>
      <c r="G625" s="543">
        <f>IF(I115=0,"",I115)</f>
        <v>7.7557870370370367E-4</v>
      </c>
      <c r="H625" s="543">
        <f>IF(L115=0,"",L115)</f>
        <v>7.3136574074074065E-4</v>
      </c>
      <c r="I625" s="542">
        <f>IF(O115=0,"",O115)</f>
        <v>7.1250000000000003E-4</v>
      </c>
      <c r="J625" s="543">
        <f>IF(R115=0,"",R115)</f>
        <v>7.5555555555555565E-4</v>
      </c>
      <c r="K625" s="543">
        <f>IF(U115=0,"",U115)</f>
        <v>7.3749999999999998E-4</v>
      </c>
      <c r="L625" s="542" t="str">
        <f>IF(X115=0,"",X115)</f>
        <v/>
      </c>
      <c r="M625" s="543" t="str">
        <f>IF(AA115=0,"",AA115)</f>
        <v/>
      </c>
      <c r="N625" s="543" t="str">
        <f>IF(AD115=0,"",AD115)</f>
        <v/>
      </c>
      <c r="O625" s="542" t="str">
        <f>IF(AG115=0,"",AG115)</f>
        <v/>
      </c>
      <c r="P625" s="328"/>
      <c r="Q625" s="328"/>
      <c r="R625" s="330"/>
      <c r="S625" s="328"/>
      <c r="T625" s="328"/>
      <c r="U625" s="330"/>
      <c r="V625" s="328"/>
      <c r="W625" s="328"/>
    </row>
    <row r="626" spans="2:23" ht="38.25" hidden="1" customHeight="1" x14ac:dyDescent="0.2">
      <c r="B626" s="328"/>
      <c r="C626" s="329"/>
      <c r="D626" s="330"/>
      <c r="E626" s="540">
        <v>39</v>
      </c>
      <c r="F626" s="542">
        <f>IF(F118=0,"",F118)</f>
        <v>8.9826388888888887E-4</v>
      </c>
      <c r="G626" s="543">
        <f>IF(I118=0,"",I118)</f>
        <v>1.0070601851851853E-3</v>
      </c>
      <c r="H626" s="543">
        <f>IF(L118=0,"",L118)</f>
        <v>9.2754629629629621E-4</v>
      </c>
      <c r="I626" s="542">
        <f>IF(O118=0,"",O118)</f>
        <v>9.2731481481481473E-4</v>
      </c>
      <c r="J626" s="543">
        <f>IF(R118=0,"",R118)</f>
        <v>9.015046296296297E-4</v>
      </c>
      <c r="K626" s="543">
        <f>IF(U118=0,"",U118)</f>
        <v>9.0995370370370373E-4</v>
      </c>
      <c r="L626" s="542" t="str">
        <f>IF(X118=0,"",X118)</f>
        <v/>
      </c>
      <c r="M626" s="543" t="str">
        <f>IF(AA118=0,"",AA118)</f>
        <v/>
      </c>
      <c r="N626" s="543" t="str">
        <f>IF(AD118=0,"",AD118)</f>
        <v/>
      </c>
      <c r="O626" s="542" t="str">
        <f>IF(AG118=0,"",AG118)</f>
        <v/>
      </c>
      <c r="P626" s="328"/>
      <c r="Q626" s="328"/>
      <c r="R626" s="330"/>
      <c r="S626" s="328"/>
      <c r="T626" s="328"/>
      <c r="U626" s="330"/>
      <c r="V626" s="328"/>
      <c r="W626" s="328"/>
    </row>
    <row r="627" spans="2:23" ht="38.25" hidden="1" customHeight="1" x14ac:dyDescent="0.2">
      <c r="B627" s="328"/>
      <c r="C627" s="329"/>
      <c r="D627" s="330"/>
      <c r="E627" s="540">
        <v>40</v>
      </c>
      <c r="F627" s="542">
        <f>IF(F121=0,"",F121)</f>
        <v>9.4560185185185188E-4</v>
      </c>
      <c r="G627" s="543">
        <f>IF(I121=0,"",I121)</f>
        <v>9.1469907407407396E-4</v>
      </c>
      <c r="H627" s="543">
        <f>IF(L121=0,"",L121)</f>
        <v>8.6759259259259266E-4</v>
      </c>
      <c r="I627" s="542">
        <f>IF(O121=0,"",O121)</f>
        <v>7.7766203703703689E-4</v>
      </c>
      <c r="J627" s="543">
        <f>IF(R121=0,"",R121)</f>
        <v>8.564814814814815E-4</v>
      </c>
      <c r="K627" s="543">
        <f>IF(U121=0,"",U121)</f>
        <v>9.1446759259259259E-4</v>
      </c>
      <c r="L627" s="542" t="str">
        <f>IF(X121=0,"",X121)</f>
        <v/>
      </c>
      <c r="M627" s="543" t="str">
        <f>IF(AA121=0,"",AA121)</f>
        <v/>
      </c>
      <c r="N627" s="543" t="str">
        <f>IF(AD121=0,"",AD121)</f>
        <v/>
      </c>
      <c r="O627" s="542" t="str">
        <f>IF(AG121=0,"",AG121)</f>
        <v/>
      </c>
      <c r="P627" s="328"/>
      <c r="Q627" s="328"/>
      <c r="R627" s="330"/>
      <c r="S627" s="328"/>
      <c r="T627" s="328"/>
      <c r="U627" s="330"/>
      <c r="V627" s="328"/>
      <c r="W627" s="328"/>
    </row>
    <row r="628" spans="2:23" ht="38.25" hidden="1" customHeight="1" x14ac:dyDescent="0.2">
      <c r="B628" s="328"/>
      <c r="C628" s="329"/>
      <c r="D628" s="330"/>
      <c r="E628" s="540">
        <v>41</v>
      </c>
      <c r="F628" s="542">
        <f>IF(F124=0,"",F124)</f>
        <v>7.361111111111111E-4</v>
      </c>
      <c r="G628" s="543">
        <f>IF(I124=0,"",I124)</f>
        <v>7.2777777777777782E-4</v>
      </c>
      <c r="H628" s="543">
        <f>IF(L124=0,"",L124)</f>
        <v>6.7743055555555558E-4</v>
      </c>
      <c r="I628" s="542">
        <f>IF(O124=0,"",O124)</f>
        <v>6.9988425925925936E-4</v>
      </c>
      <c r="J628" s="543">
        <f>IF(R124=0,"",R124)</f>
        <v>7.4745370370370373E-4</v>
      </c>
      <c r="K628" s="543">
        <f>IF(U124=0,"",U124)</f>
        <v>7.0578703703703699E-4</v>
      </c>
      <c r="L628" s="542" t="str">
        <f>IF(X124=0,"",X124)</f>
        <v/>
      </c>
      <c r="M628" s="543" t="str">
        <f>IF(AA124=0,"",AA124)</f>
        <v/>
      </c>
      <c r="N628" s="543" t="str">
        <f>IF(AD124=0,"",AD124)</f>
        <v/>
      </c>
      <c r="O628" s="542" t="str">
        <f>IF(AG124=0,"",AG124)</f>
        <v/>
      </c>
      <c r="P628" s="328"/>
      <c r="Q628" s="328"/>
      <c r="R628" s="330"/>
      <c r="S628" s="328"/>
      <c r="T628" s="328"/>
      <c r="U628" s="330"/>
      <c r="V628" s="328"/>
      <c r="W628" s="328"/>
    </row>
    <row r="629" spans="2:23" ht="38.25" hidden="1" customHeight="1" x14ac:dyDescent="0.2">
      <c r="B629" s="328"/>
      <c r="C629" s="329"/>
      <c r="D629" s="330"/>
      <c r="E629" s="540">
        <v>42</v>
      </c>
      <c r="F629" s="542">
        <f>IF(F127=0,"",F127)</f>
        <v>7.1018518518518512E-4</v>
      </c>
      <c r="G629" s="543">
        <f>IF(I127=0,"",I127)</f>
        <v>6.2986111111111109E-4</v>
      </c>
      <c r="H629" s="543">
        <f>IF(L127=0,"",L127)</f>
        <v>6.0960648148148148E-4</v>
      </c>
      <c r="I629" s="542">
        <f>IF(O127=0,"",O127)</f>
        <v>6.2870370370370369E-4</v>
      </c>
      <c r="J629" s="543">
        <f>IF(R127=0,"",R127)</f>
        <v>6.7592592592592585E-4</v>
      </c>
      <c r="K629" s="543">
        <f>IF(U127=0,"",U127)</f>
        <v>6.2650462962962963E-4</v>
      </c>
      <c r="L629" s="542" t="str">
        <f>IF(X127=0,"",X127)</f>
        <v/>
      </c>
      <c r="M629" s="543" t="str">
        <f>IF(AA127=0,"",AA127)</f>
        <v/>
      </c>
      <c r="N629" s="543" t="str">
        <f>IF(AD127=0,"",AD127)</f>
        <v/>
      </c>
      <c r="O629" s="542" t="str">
        <f>IF(AG127=0,"",AG127)</f>
        <v/>
      </c>
      <c r="P629" s="328"/>
      <c r="Q629" s="328"/>
      <c r="R629" s="330"/>
      <c r="S629" s="328"/>
      <c r="T629" s="328"/>
      <c r="U629" s="330"/>
      <c r="V629" s="328"/>
      <c r="W629" s="328"/>
    </row>
    <row r="630" spans="2:23" ht="38.25" hidden="1" customHeight="1" x14ac:dyDescent="0.2">
      <c r="B630" s="328"/>
      <c r="C630" s="329"/>
      <c r="D630" s="330"/>
      <c r="E630" s="540">
        <v>43</v>
      </c>
      <c r="F630" s="542">
        <f>IF(F130=0,"",F130)</f>
        <v>1.8317129629629629E-3</v>
      </c>
      <c r="G630" s="543" t="str">
        <f>IF(I130=0,"",I130)</f>
        <v/>
      </c>
      <c r="H630" s="543">
        <f>IF(L130=0,"",L130)</f>
        <v>1.6792824074074073E-3</v>
      </c>
      <c r="I630" s="542">
        <f>IF(O130=0,"",O130)</f>
        <v>1.7028935185185185E-3</v>
      </c>
      <c r="J630" s="543">
        <f>IF(R130=0,"",R130)</f>
        <v>1.8918981481481484E-3</v>
      </c>
      <c r="K630" s="543">
        <f>IF(U130=0,"",U130)</f>
        <v>2.0111111111111111E-3</v>
      </c>
      <c r="L630" s="542" t="str">
        <f>IF(X130=0,"",X130)</f>
        <v/>
      </c>
      <c r="M630" s="543" t="str">
        <f>IF(AA130=0,"",AA130)</f>
        <v/>
      </c>
      <c r="N630" s="543" t="str">
        <f>IF(AD130=0,"",AD130)</f>
        <v/>
      </c>
      <c r="O630" s="542" t="str">
        <f>IF(AG130=0,"",AG130)</f>
        <v/>
      </c>
      <c r="P630" s="328"/>
      <c r="Q630" s="328"/>
      <c r="R630" s="330"/>
      <c r="S630" s="328"/>
      <c r="T630" s="328"/>
      <c r="U630" s="330"/>
      <c r="V630" s="328"/>
      <c r="W630" s="328"/>
    </row>
    <row r="631" spans="2:23" ht="38.25" hidden="1" customHeight="1" x14ac:dyDescent="0.2">
      <c r="B631" s="328"/>
      <c r="C631" s="329"/>
      <c r="D631" s="330"/>
      <c r="E631" s="540">
        <v>44</v>
      </c>
      <c r="F631" s="542">
        <f>IF(F132=0,"",F132)</f>
        <v>1.9337962962962961E-3</v>
      </c>
      <c r="G631" s="543">
        <f>IF(I132=0,"",I132)</f>
        <v>1.8217592592592591E-3</v>
      </c>
      <c r="H631" s="543">
        <f>IF(L132=0,"",L132)</f>
        <v>1.9721064814814814E-3</v>
      </c>
      <c r="I631" s="542">
        <f>IF(O132=0,"",O132)</f>
        <v>1.9070601851851852E-3</v>
      </c>
      <c r="J631" s="543" t="str">
        <f>IF(R132=0,"",R132)</f>
        <v/>
      </c>
      <c r="K631" s="543">
        <f>IF(U132=0,"",U132)</f>
        <v>1.9370370370370372E-3</v>
      </c>
      <c r="L631" s="542" t="str">
        <f>IF(X132=0,"",X132)</f>
        <v/>
      </c>
      <c r="M631" s="543" t="str">
        <f>IF(AA132=0,"",AA132)</f>
        <v/>
      </c>
      <c r="N631" s="543" t="str">
        <f>IF(AD132=0,"",AD132)</f>
        <v/>
      </c>
      <c r="O631" s="542" t="str">
        <f>IF(AG132=0,"",AG132)</f>
        <v/>
      </c>
      <c r="P631" s="328"/>
      <c r="Q631" s="328"/>
      <c r="R631" s="330"/>
      <c r="S631" s="328"/>
      <c r="T631" s="328"/>
      <c r="U631" s="330"/>
      <c r="V631" s="328"/>
      <c r="W631" s="328"/>
    </row>
    <row r="632" spans="2:23" ht="38.25" hidden="1" customHeight="1" x14ac:dyDescent="0.2">
      <c r="B632" s="328"/>
      <c r="C632" s="329"/>
      <c r="D632" s="330"/>
      <c r="E632" s="540">
        <v>45</v>
      </c>
      <c r="F632" s="542">
        <f>IF(F134=0,"",F134)</f>
        <v>1.435763888888889E-3</v>
      </c>
      <c r="G632" s="543">
        <f>IF(I134=0,"",I134)</f>
        <v>1.4378472222222223E-3</v>
      </c>
      <c r="H632" s="543">
        <f>IF(L134=0,"",L134)</f>
        <v>1.410300925925926E-3</v>
      </c>
      <c r="I632" s="542">
        <f>IF(O134=0,"",O134)</f>
        <v>1.3635416666666665E-3</v>
      </c>
      <c r="J632" s="543">
        <f>IF(R134=0,"",R134)</f>
        <v>1.3932870370370373E-3</v>
      </c>
      <c r="K632" s="543">
        <f>IF(U134=0,"",U134)</f>
        <v>1.3929398148148147E-3</v>
      </c>
      <c r="L632" s="542" t="str">
        <f>IF(X134=0,"",X134)</f>
        <v/>
      </c>
      <c r="M632" s="543" t="str">
        <f>IF(AA134=0,"",AA134)</f>
        <v/>
      </c>
      <c r="N632" s="543" t="str">
        <f>IF(AD134=0,"",AD134)</f>
        <v/>
      </c>
      <c r="O632" s="542" t="str">
        <f>IF(AG134=0,"",AG134)</f>
        <v/>
      </c>
      <c r="P632" s="328"/>
      <c r="Q632" s="328"/>
      <c r="R632" s="330"/>
      <c r="S632" s="328"/>
      <c r="T632" s="328"/>
      <c r="U632" s="330"/>
      <c r="V632" s="328"/>
      <c r="W632" s="328"/>
    </row>
    <row r="633" spans="2:23" ht="38.25" hidden="1" customHeight="1" x14ac:dyDescent="0.2">
      <c r="B633" s="328"/>
      <c r="C633" s="329"/>
      <c r="D633" s="330"/>
      <c r="E633" s="540">
        <v>46</v>
      </c>
      <c r="F633" s="542">
        <f>IF(F136=0,"",F136)</f>
        <v>1.3572916666666666E-3</v>
      </c>
      <c r="G633" s="543">
        <f>IF(I136=0,"",I136)</f>
        <v>1.470023148148148E-3</v>
      </c>
      <c r="H633" s="543">
        <f>IF(L136=0,"",L136)</f>
        <v>1.3846064814814815E-3</v>
      </c>
      <c r="I633" s="542">
        <f>IF(O136=0,"",O136)</f>
        <v>1.320949074074074E-3</v>
      </c>
      <c r="J633" s="543">
        <f>IF(R136=0,"",R136)</f>
        <v>1.3480324074074074E-3</v>
      </c>
      <c r="K633" s="543">
        <f>IF(U136=0,"",U136)</f>
        <v>1.3273148148148148E-3</v>
      </c>
      <c r="L633" s="542" t="str">
        <f>IF(X136=0,"",X136)</f>
        <v/>
      </c>
      <c r="M633" s="543" t="str">
        <f>IF(AA136=0,"",AA136)</f>
        <v/>
      </c>
      <c r="N633" s="543" t="str">
        <f>IF(AD136=0,"",AD136)</f>
        <v/>
      </c>
      <c r="O633" s="542" t="str">
        <f>IF(AG136=0,"",AG136)</f>
        <v/>
      </c>
      <c r="P633" s="328"/>
      <c r="Q633" s="328"/>
      <c r="R633" s="330"/>
      <c r="S633" s="328"/>
      <c r="T633" s="328"/>
      <c r="U633" s="330"/>
      <c r="V633" s="328"/>
      <c r="W633" s="328"/>
    </row>
    <row r="634" spans="2:23" ht="38.25" hidden="1" customHeight="1" x14ac:dyDescent="0.2">
      <c r="B634" s="328"/>
      <c r="C634" s="329"/>
      <c r="D634" s="330"/>
      <c r="E634" s="540">
        <v>47</v>
      </c>
      <c r="F634" s="542">
        <f>IF(F138=0,"",F138)</f>
        <v>1.5116898148148147E-3</v>
      </c>
      <c r="G634" s="543">
        <f>IF(I138=0,"",I138)</f>
        <v>1.5728009259259261E-3</v>
      </c>
      <c r="H634" s="543">
        <f>IF(L138=0,"",L138)</f>
        <v>1.4483796296296295E-3</v>
      </c>
      <c r="I634" s="542">
        <f>IF(O138=0,"",O138)</f>
        <v>1.4755787037037036E-3</v>
      </c>
      <c r="J634" s="543">
        <f>IF(R138=0,"",R138)</f>
        <v>1.5255787037037035E-3</v>
      </c>
      <c r="K634" s="543">
        <f>IF(U138=0,"",U138)</f>
        <v>1.511574074074074E-3</v>
      </c>
      <c r="L634" s="542" t="str">
        <f>IF(X138=0,"",X138)</f>
        <v/>
      </c>
      <c r="M634" s="543" t="str">
        <f>IF(AA138=0,"",AA138)</f>
        <v/>
      </c>
      <c r="N634" s="543" t="str">
        <f>IF(AD138=0,"",AD138)</f>
        <v/>
      </c>
      <c r="O634" s="542" t="str">
        <f>IF(AG138=0,"",AG138)</f>
        <v/>
      </c>
      <c r="P634" s="328"/>
      <c r="Q634" s="328"/>
      <c r="R634" s="330"/>
      <c r="S634" s="328"/>
      <c r="T634" s="328"/>
      <c r="U634" s="330"/>
      <c r="V634" s="328"/>
      <c r="W634" s="328"/>
    </row>
    <row r="635" spans="2:23" ht="38.25" hidden="1" customHeight="1" x14ac:dyDescent="0.2">
      <c r="B635" s="328"/>
      <c r="C635" s="329"/>
      <c r="D635" s="330"/>
      <c r="E635" s="540">
        <v>48</v>
      </c>
      <c r="F635" s="542">
        <f>IF(F140=0,"",F140)</f>
        <v>1.4398148148148148E-3</v>
      </c>
      <c r="G635" s="543">
        <f>IF(I140=0,"",I140)</f>
        <v>1.4241898148148148E-3</v>
      </c>
      <c r="H635" s="543">
        <f>IF(L140=0,"",L140)</f>
        <v>1.3950231481481481E-3</v>
      </c>
      <c r="I635" s="542">
        <f>IF(O140=0,"",O140)</f>
        <v>1.3076388888888888E-3</v>
      </c>
      <c r="J635" s="543">
        <f>IF(R140=0,"",R140)</f>
        <v>1.4171296296296295E-3</v>
      </c>
      <c r="K635" s="543">
        <f>IF(U140=0,"",U140)</f>
        <v>1.5194444444444446E-3</v>
      </c>
      <c r="L635" s="542" t="str">
        <f>IF(X140=0,"",X140)</f>
        <v/>
      </c>
      <c r="M635" s="543" t="str">
        <f>IF(AA140=0,"",AA140)</f>
        <v/>
      </c>
      <c r="N635" s="543" t="str">
        <f>IF(AD140=0,"",AD140)</f>
        <v/>
      </c>
      <c r="O635" s="542" t="str">
        <f>IF(AG140=0,"",AG140)</f>
        <v/>
      </c>
      <c r="P635" s="328"/>
      <c r="Q635" s="328"/>
      <c r="R635" s="330"/>
      <c r="S635" s="328"/>
      <c r="T635" s="328"/>
      <c r="U635" s="330"/>
      <c r="V635" s="328"/>
      <c r="W635" s="328"/>
    </row>
    <row r="636" spans="2:23" ht="38.25" hidden="1" customHeight="1" x14ac:dyDescent="0.2">
      <c r="B636" s="328"/>
      <c r="C636" s="329"/>
      <c r="D636" s="330"/>
      <c r="E636" s="540">
        <v>49</v>
      </c>
      <c r="F636" s="542">
        <f>IF(F142=0,"",F142)</f>
        <v>2.0605324074074072E-3</v>
      </c>
      <c r="G636" s="543">
        <f>IF(I142=0,"",I142)</f>
        <v>2.0777777777777778E-3</v>
      </c>
      <c r="H636" s="543">
        <f>IF(L142=0,"",L142)</f>
        <v>1.9025462962962963E-3</v>
      </c>
      <c r="I636" s="542">
        <f>IF(O142=0,"",O142)</f>
        <v>1.9243055555555556E-3</v>
      </c>
      <c r="J636" s="543">
        <f>IF(R142=0,"",R142)</f>
        <v>2.063888888888889E-3</v>
      </c>
      <c r="K636" s="543">
        <f>IF(U142=0,"",U142)</f>
        <v>1.9957175925925928E-3</v>
      </c>
      <c r="L636" s="542" t="str">
        <f>IF(X142=0,"",X142)</f>
        <v/>
      </c>
      <c r="M636" s="543" t="str">
        <f>IF(AA142=0,"",AA142)</f>
        <v/>
      </c>
      <c r="N636" s="543" t="str">
        <f>IF(AD142=0,"",AD142)</f>
        <v/>
      </c>
      <c r="O636" s="542" t="str">
        <f>IF(AG142=0,"",AG142)</f>
        <v/>
      </c>
      <c r="P636" s="328"/>
      <c r="Q636" s="328"/>
      <c r="R636" s="330"/>
      <c r="S636" s="328"/>
      <c r="T636" s="328"/>
      <c r="U636" s="330"/>
      <c r="V636" s="328"/>
      <c r="W636" s="328"/>
    </row>
    <row r="637" spans="2:23" ht="38.25" hidden="1" customHeight="1" x14ac:dyDescent="0.2">
      <c r="B637" s="328"/>
      <c r="C637" s="329"/>
      <c r="D637" s="330"/>
      <c r="E637" s="540">
        <v>50</v>
      </c>
      <c r="F637" s="542">
        <f>IF(F144=0,"",F144)</f>
        <v>1.8684027777777779E-3</v>
      </c>
      <c r="G637" s="543">
        <f>IF(I144=0,"",I144)</f>
        <v>1.8320601851851851E-3</v>
      </c>
      <c r="H637" s="543">
        <f>IF(L144=0,"",L144)</f>
        <v>1.7302083333333334E-3</v>
      </c>
      <c r="I637" s="542">
        <f>IF(O144=0,"",O144)</f>
        <v>1.6910879629629628E-3</v>
      </c>
      <c r="J637" s="543">
        <f>IF(R144=0,"",R144)</f>
        <v>1.8024305555555554E-3</v>
      </c>
      <c r="K637" s="543">
        <f>IF(U144=0,"",U144)</f>
        <v>1.7829861111111111E-3</v>
      </c>
      <c r="L637" s="542" t="str">
        <f>IF(X144=0,"",X144)</f>
        <v/>
      </c>
      <c r="M637" s="543" t="str">
        <f>IF(AA144=0,"",AA144)</f>
        <v/>
      </c>
      <c r="N637" s="543" t="str">
        <f>IF(AD144=0,"",AD144)</f>
        <v/>
      </c>
      <c r="O637" s="542" t="str">
        <f>IF(AG144=0,"",AG144)</f>
        <v/>
      </c>
      <c r="P637" s="328"/>
      <c r="Q637" s="328"/>
      <c r="R637" s="330"/>
      <c r="S637" s="328"/>
      <c r="T637" s="328"/>
      <c r="U637" s="330"/>
      <c r="V637" s="328"/>
      <c r="W637" s="328"/>
    </row>
    <row r="638" spans="2:23" ht="15" customHeight="1" x14ac:dyDescent="0.2">
      <c r="B638" s="328"/>
      <c r="C638" s="329"/>
      <c r="D638" s="330"/>
      <c r="E638" s="328"/>
      <c r="F638" s="544"/>
      <c r="G638" s="235"/>
      <c r="H638" s="235"/>
      <c r="I638" s="544"/>
      <c r="J638" s="235"/>
      <c r="K638" s="235"/>
      <c r="L638" s="544"/>
      <c r="M638" s="235"/>
      <c r="N638" s="328"/>
      <c r="O638" s="330"/>
      <c r="P638" s="328"/>
      <c r="Q638" s="328"/>
      <c r="R638" s="330"/>
      <c r="S638" s="328"/>
      <c r="T638" s="328"/>
      <c r="U638" s="330"/>
      <c r="V638" s="328"/>
      <c r="W638" s="328"/>
    </row>
    <row r="639" spans="2:23" ht="15" customHeight="1" x14ac:dyDescent="0.2">
      <c r="B639" s="328"/>
      <c r="C639" s="329"/>
      <c r="D639" s="330"/>
      <c r="E639" s="328"/>
      <c r="F639" s="544"/>
      <c r="G639" s="235"/>
      <c r="H639" s="235"/>
      <c r="I639" s="544"/>
      <c r="J639" s="235"/>
      <c r="K639" s="235"/>
      <c r="L639" s="544"/>
      <c r="M639" s="235"/>
      <c r="N639" s="328"/>
      <c r="O639" s="330"/>
      <c r="P639" s="328"/>
      <c r="Q639" s="328"/>
      <c r="R639" s="330"/>
      <c r="S639" s="328"/>
      <c r="T639" s="328"/>
      <c r="U639" s="330"/>
      <c r="V639" s="328"/>
      <c r="W639" s="328"/>
    </row>
    <row r="640" spans="2:23" x14ac:dyDescent="0.2">
      <c r="B640" s="328"/>
      <c r="C640" s="329"/>
      <c r="D640" s="330"/>
      <c r="E640" s="328"/>
      <c r="F640" s="544"/>
      <c r="G640" s="235"/>
      <c r="H640" s="235"/>
      <c r="I640" s="544"/>
      <c r="J640" s="235"/>
      <c r="K640" s="235"/>
      <c r="L640" s="544"/>
      <c r="M640" s="235"/>
      <c r="N640" s="328"/>
      <c r="O640" s="330"/>
      <c r="P640" s="328"/>
      <c r="Q640" s="328"/>
      <c r="R640" s="330"/>
      <c r="S640" s="328"/>
      <c r="T640" s="328"/>
      <c r="U640" s="330"/>
      <c r="V640" s="328"/>
      <c r="W640" s="328"/>
    </row>
    <row r="641" spans="2:23" x14ac:dyDescent="0.2">
      <c r="B641" s="328"/>
      <c r="C641" s="329"/>
      <c r="D641" s="330"/>
      <c r="E641" s="328"/>
      <c r="F641" s="544"/>
      <c r="G641" s="235"/>
      <c r="H641" s="235"/>
      <c r="I641" s="544"/>
      <c r="J641" s="235"/>
      <c r="K641" s="235"/>
      <c r="L641" s="544"/>
      <c r="M641" s="235"/>
      <c r="N641" s="328"/>
      <c r="O641" s="330"/>
      <c r="P641" s="328"/>
      <c r="Q641" s="328"/>
      <c r="R641" s="330"/>
      <c r="S641" s="328"/>
      <c r="T641" s="328"/>
      <c r="U641" s="330"/>
      <c r="V641" s="328"/>
      <c r="W641" s="328"/>
    </row>
    <row r="642" spans="2:23" x14ac:dyDescent="0.2">
      <c r="B642" s="328"/>
      <c r="C642" s="329"/>
      <c r="D642" s="330"/>
      <c r="E642" s="328"/>
      <c r="F642" s="544"/>
      <c r="G642" s="235"/>
      <c r="H642" s="235"/>
      <c r="I642" s="544"/>
      <c r="J642" s="235"/>
      <c r="K642" s="235"/>
      <c r="L642" s="544"/>
      <c r="M642" s="235"/>
      <c r="N642" s="328"/>
      <c r="O642" s="330"/>
      <c r="P642" s="328"/>
      <c r="Q642" s="328"/>
      <c r="R642" s="330"/>
      <c r="S642" s="328"/>
      <c r="T642" s="328"/>
      <c r="U642" s="330"/>
      <c r="V642" s="328"/>
      <c r="W642" s="328"/>
    </row>
    <row r="643" spans="2:23" x14ac:dyDescent="0.2">
      <c r="B643" s="328"/>
      <c r="C643" s="329"/>
      <c r="D643" s="330"/>
      <c r="E643" s="328"/>
      <c r="F643" s="544"/>
      <c r="G643" s="235"/>
      <c r="H643" s="235"/>
      <c r="I643" s="544"/>
      <c r="J643" s="235"/>
      <c r="K643" s="235"/>
      <c r="L643" s="544"/>
      <c r="M643" s="235"/>
      <c r="N643" s="328"/>
      <c r="O643" s="330"/>
      <c r="P643" s="328"/>
      <c r="Q643" s="328"/>
      <c r="R643" s="330"/>
      <c r="S643" s="328"/>
      <c r="T643" s="328"/>
      <c r="U643" s="330"/>
      <c r="V643" s="328"/>
      <c r="W643" s="328"/>
    </row>
    <row r="644" spans="2:23" x14ac:dyDescent="0.2">
      <c r="B644" s="328"/>
      <c r="C644" s="329"/>
      <c r="D644" s="330"/>
      <c r="E644" s="328"/>
      <c r="F644" s="544"/>
      <c r="G644" s="235"/>
      <c r="H644" s="235"/>
      <c r="I644" s="544"/>
      <c r="J644" s="235"/>
      <c r="K644" s="235"/>
      <c r="L644" s="544"/>
      <c r="M644" s="235"/>
      <c r="N644" s="328"/>
      <c r="O644" s="330"/>
      <c r="P644" s="328"/>
      <c r="Q644" s="328"/>
      <c r="R644" s="330"/>
      <c r="S644" s="328"/>
      <c r="T644" s="328"/>
      <c r="U644" s="330"/>
      <c r="V644" s="328"/>
      <c r="W644" s="328"/>
    </row>
    <row r="645" spans="2:23" x14ac:dyDescent="0.2">
      <c r="B645" s="328"/>
      <c r="C645" s="329"/>
      <c r="D645" s="330"/>
      <c r="E645" s="328"/>
      <c r="F645" s="544"/>
      <c r="G645" s="235"/>
      <c r="H645" s="235"/>
      <c r="I645" s="544"/>
      <c r="J645" s="235"/>
      <c r="K645" s="235"/>
      <c r="L645" s="544"/>
      <c r="M645" s="235"/>
      <c r="N645" s="328"/>
      <c r="O645" s="330"/>
      <c r="P645" s="328"/>
      <c r="Q645" s="328"/>
      <c r="R645" s="330"/>
      <c r="S645" s="328"/>
      <c r="T645" s="328"/>
      <c r="U645" s="330"/>
      <c r="V645" s="328"/>
      <c r="W645" s="328"/>
    </row>
    <row r="646" spans="2:23" x14ac:dyDescent="0.2">
      <c r="B646" s="328"/>
      <c r="C646" s="329"/>
      <c r="D646" s="330"/>
      <c r="E646" s="328"/>
      <c r="F646" s="544"/>
      <c r="G646" s="235"/>
      <c r="H646" s="235"/>
      <c r="I646" s="544"/>
      <c r="J646" s="235"/>
      <c r="K646" s="235"/>
      <c r="L646" s="544"/>
      <c r="M646" s="235"/>
      <c r="N646" s="328"/>
      <c r="O646" s="330"/>
      <c r="P646" s="328"/>
      <c r="Q646" s="328"/>
      <c r="R646" s="330"/>
      <c r="S646" s="328"/>
      <c r="T646" s="328"/>
      <c r="U646" s="330"/>
      <c r="V646" s="328"/>
      <c r="W646" s="328"/>
    </row>
    <row r="647" spans="2:23" x14ac:dyDescent="0.2">
      <c r="B647" s="328"/>
      <c r="C647" s="329"/>
      <c r="D647" s="330"/>
      <c r="E647" s="328"/>
      <c r="F647" s="544"/>
      <c r="G647" s="235"/>
      <c r="H647" s="235"/>
      <c r="I647" s="544"/>
      <c r="J647" s="235"/>
      <c r="K647" s="235"/>
      <c r="L647" s="544"/>
      <c r="M647" s="235"/>
      <c r="N647" s="328"/>
      <c r="O647" s="330"/>
      <c r="P647" s="328"/>
      <c r="Q647" s="328"/>
      <c r="R647" s="330"/>
      <c r="S647" s="328"/>
      <c r="T647" s="328"/>
      <c r="U647" s="330"/>
      <c r="V647" s="328"/>
      <c r="W647" s="328"/>
    </row>
    <row r="648" spans="2:23" x14ac:dyDescent="0.2">
      <c r="B648" s="328"/>
      <c r="C648" s="329"/>
      <c r="D648" s="330"/>
      <c r="E648" s="328"/>
      <c r="F648" s="544"/>
      <c r="G648" s="235"/>
      <c r="H648" s="235"/>
      <c r="I648" s="544"/>
      <c r="J648" s="235"/>
      <c r="K648" s="235"/>
      <c r="L648" s="544"/>
      <c r="M648" s="235"/>
      <c r="N648" s="328"/>
      <c r="O648" s="330"/>
      <c r="P648" s="328"/>
      <c r="Q648" s="328"/>
      <c r="R648" s="330"/>
      <c r="S648" s="328"/>
      <c r="T648" s="328"/>
      <c r="U648" s="330"/>
      <c r="V648" s="328"/>
      <c r="W648" s="328"/>
    </row>
    <row r="649" spans="2:23" x14ac:dyDescent="0.2">
      <c r="B649" s="328"/>
      <c r="C649" s="329"/>
      <c r="D649" s="330"/>
      <c r="E649" s="328"/>
      <c r="F649" s="544"/>
      <c r="G649" s="235"/>
      <c r="H649" s="235"/>
      <c r="I649" s="544"/>
      <c r="J649" s="235"/>
      <c r="K649" s="235"/>
      <c r="L649" s="544"/>
      <c r="M649" s="235"/>
      <c r="N649" s="328"/>
      <c r="O649" s="330"/>
      <c r="P649" s="328"/>
      <c r="Q649" s="328"/>
      <c r="R649" s="330"/>
      <c r="S649" s="328"/>
      <c r="T649" s="328"/>
      <c r="U649" s="330"/>
      <c r="V649" s="328"/>
      <c r="W649" s="328"/>
    </row>
    <row r="650" spans="2:23" x14ac:dyDescent="0.2">
      <c r="B650" s="328"/>
      <c r="C650" s="329"/>
      <c r="D650" s="330"/>
      <c r="E650" s="328"/>
      <c r="F650" s="544"/>
      <c r="G650" s="235"/>
      <c r="H650" s="235"/>
      <c r="I650" s="544"/>
      <c r="J650" s="235"/>
      <c r="K650" s="235"/>
      <c r="L650" s="544"/>
      <c r="M650" s="235"/>
      <c r="N650" s="328"/>
      <c r="O650" s="330"/>
      <c r="P650" s="328"/>
      <c r="Q650" s="328"/>
      <c r="R650" s="330"/>
      <c r="S650" s="328"/>
      <c r="T650" s="328"/>
      <c r="U650" s="330"/>
      <c r="V650" s="328"/>
      <c r="W650" s="328"/>
    </row>
    <row r="651" spans="2:23" x14ac:dyDescent="0.2">
      <c r="B651" s="328"/>
      <c r="C651" s="329"/>
      <c r="D651" s="330"/>
      <c r="E651" s="328"/>
      <c r="F651" s="544"/>
      <c r="G651" s="235"/>
      <c r="H651" s="235"/>
      <c r="I651" s="544"/>
      <c r="J651" s="235"/>
      <c r="K651" s="235"/>
      <c r="L651" s="544"/>
      <c r="M651" s="235"/>
      <c r="N651" s="328"/>
      <c r="O651" s="330"/>
      <c r="P651" s="328"/>
      <c r="Q651" s="328"/>
      <c r="R651" s="330"/>
      <c r="S651" s="328"/>
      <c r="T651" s="328"/>
      <c r="U651" s="330"/>
      <c r="V651" s="328"/>
      <c r="W651" s="328"/>
    </row>
    <row r="652" spans="2:23" x14ac:dyDescent="0.2">
      <c r="B652" s="328"/>
      <c r="C652" s="329"/>
      <c r="D652" s="330"/>
      <c r="E652" s="328"/>
      <c r="F652" s="544"/>
      <c r="G652" s="235"/>
      <c r="H652" s="235"/>
      <c r="I652" s="544"/>
      <c r="J652" s="235"/>
      <c r="K652" s="235"/>
      <c r="L652" s="544"/>
      <c r="M652" s="235"/>
      <c r="N652" s="328"/>
      <c r="O652" s="330"/>
      <c r="P652" s="328"/>
      <c r="Q652" s="328"/>
      <c r="R652" s="330"/>
      <c r="S652" s="328"/>
      <c r="T652" s="328"/>
      <c r="U652" s="330"/>
      <c r="V652" s="328"/>
      <c r="W652" s="328"/>
    </row>
    <row r="653" spans="2:23" x14ac:dyDescent="0.2">
      <c r="F653" s="164"/>
      <c r="G653" s="165"/>
      <c r="H653" s="165"/>
      <c r="I653" s="164"/>
      <c r="J653" s="165"/>
      <c r="K653" s="165"/>
      <c r="L653" s="164"/>
      <c r="M653" s="165"/>
    </row>
    <row r="654" spans="2:23" x14ac:dyDescent="0.2">
      <c r="F654" s="164"/>
      <c r="G654" s="165"/>
      <c r="H654" s="165"/>
      <c r="I654" s="164"/>
      <c r="J654" s="165"/>
      <c r="K654" s="165"/>
      <c r="L654" s="164"/>
      <c r="M654" s="165"/>
    </row>
    <row r="655" spans="2:23" x14ac:dyDescent="0.2">
      <c r="F655" s="164"/>
      <c r="G655" s="165"/>
      <c r="H655" s="165"/>
      <c r="I655" s="164"/>
      <c r="J655" s="165"/>
      <c r="K655" s="165"/>
      <c r="L655" s="164"/>
      <c r="M655" s="165"/>
    </row>
    <row r="656" spans="2:23" x14ac:dyDescent="0.2">
      <c r="F656" s="164"/>
      <c r="G656" s="165"/>
      <c r="H656" s="165"/>
      <c r="I656" s="164"/>
      <c r="J656" s="165"/>
      <c r="K656" s="165"/>
      <c r="L656" s="164"/>
      <c r="M656" s="165"/>
    </row>
    <row r="657" spans="6:13" x14ac:dyDescent="0.2">
      <c r="F657" s="164"/>
      <c r="G657" s="165"/>
      <c r="H657" s="165"/>
      <c r="I657" s="164"/>
      <c r="J657" s="165"/>
      <c r="K657" s="165"/>
      <c r="L657" s="164"/>
      <c r="M657" s="165"/>
    </row>
    <row r="658" spans="6:13" x14ac:dyDescent="0.2">
      <c r="F658" s="164"/>
      <c r="G658" s="165"/>
      <c r="H658" s="165"/>
      <c r="I658" s="164"/>
      <c r="J658" s="165"/>
      <c r="K658" s="165"/>
      <c r="L658" s="164"/>
      <c r="M658" s="165"/>
    </row>
    <row r="659" spans="6:13" x14ac:dyDescent="0.2">
      <c r="F659" s="164"/>
      <c r="G659" s="165"/>
      <c r="H659" s="165"/>
      <c r="I659" s="164"/>
      <c r="J659" s="165"/>
      <c r="K659" s="165"/>
      <c r="L659" s="164"/>
      <c r="M659" s="165"/>
    </row>
  </sheetData>
  <sheetProtection algorithmName="SHA-512" hashValue="BFWXGRoBVMNHhKTGIrTAdC0saPkw3cavl8ik+jFXpTbtTlRntSKYYc81HQu1w5d/+HHtQgeEMbHI5jXs/m9/2A==" saltValue="5BceVaaV00GwZvBM/PsnIQ==" spinCount="100000" sheet="1" objects="1" scenarios="1"/>
  <customSheetViews>
    <customSheetView guid="{C3692C77-7D20-4725-8F75-1B2A5E9F7E51}" showRuler="0">
      <pageMargins left="0.75" right="0.75" top="1" bottom="1" header="0.5" footer="0.5"/>
      <headerFooter alignWithMargins="0"/>
    </customSheetView>
  </customSheetViews>
  <mergeCells count="1364">
    <mergeCell ref="B1:E1"/>
    <mergeCell ref="B121:B123"/>
    <mergeCell ref="I128:K128"/>
    <mergeCell ref="S196:T196"/>
    <mergeCell ref="S195:T195"/>
    <mergeCell ref="P195:R195"/>
    <mergeCell ref="G1:H1"/>
    <mergeCell ref="J1:K1"/>
    <mergeCell ref="M1:N1"/>
    <mergeCell ref="P1:Q1"/>
    <mergeCell ref="S1:T1"/>
    <mergeCell ref="V1:W1"/>
    <mergeCell ref="B4:E6"/>
    <mergeCell ref="U129:W129"/>
    <mergeCell ref="U133:W133"/>
    <mergeCell ref="D130:D131"/>
    <mergeCell ref="F137:H137"/>
    <mergeCell ref="L137:N137"/>
    <mergeCell ref="I135:K135"/>
    <mergeCell ref="L135:N135"/>
    <mergeCell ref="R131:T131"/>
    <mergeCell ref="B127:B129"/>
    <mergeCell ref="U123:W123"/>
    <mergeCell ref="O122:Q122"/>
    <mergeCell ref="F126:H126"/>
    <mergeCell ref="I126:K126"/>
    <mergeCell ref="B124:B126"/>
    <mergeCell ref="C124:C126"/>
    <mergeCell ref="D124:D126"/>
    <mergeCell ref="E124:E125"/>
    <mergeCell ref="F125:H125"/>
    <mergeCell ref="B132:B133"/>
    <mergeCell ref="B2:E2"/>
    <mergeCell ref="F131:H131"/>
    <mergeCell ref="I131:K131"/>
    <mergeCell ref="B245:D245"/>
    <mergeCell ref="B246:D246"/>
    <mergeCell ref="B247:D247"/>
    <mergeCell ref="B248:D248"/>
    <mergeCell ref="B249:D249"/>
    <mergeCell ref="B250:D250"/>
    <mergeCell ref="B252:D252"/>
    <mergeCell ref="P201:R201"/>
    <mergeCell ref="S199:T199"/>
    <mergeCell ref="S198:T198"/>
    <mergeCell ref="F201:I201"/>
    <mergeCell ref="S201:T201"/>
    <mergeCell ref="S200:T200"/>
    <mergeCell ref="P198:R198"/>
    <mergeCell ref="P199:R199"/>
    <mergeCell ref="S197:T197"/>
    <mergeCell ref="J200:K200"/>
    <mergeCell ref="J201:K201"/>
    <mergeCell ref="F199:I199"/>
    <mergeCell ref="P200:R200"/>
    <mergeCell ref="J197:K197"/>
    <mergeCell ref="F200:I200"/>
    <mergeCell ref="B197:D197"/>
    <mergeCell ref="J199:K199"/>
    <mergeCell ref="P197:R197"/>
    <mergeCell ref="B198:D198"/>
    <mergeCell ref="B199:D199"/>
    <mergeCell ref="B200:D200"/>
    <mergeCell ref="B201:D201"/>
    <mergeCell ref="B202:D202"/>
    <mergeCell ref="AD137:AF137"/>
    <mergeCell ref="AD133:AF133"/>
    <mergeCell ref="AG141:AI141"/>
    <mergeCell ref="AG131:AI131"/>
    <mergeCell ref="B253:D253"/>
    <mergeCell ref="B254:D254"/>
    <mergeCell ref="B255:D255"/>
    <mergeCell ref="B256:D256"/>
    <mergeCell ref="B257:D257"/>
    <mergeCell ref="B258:D258"/>
    <mergeCell ref="B223:D223"/>
    <mergeCell ref="B224:D224"/>
    <mergeCell ref="B225:D225"/>
    <mergeCell ref="B226:D226"/>
    <mergeCell ref="B228:D228"/>
    <mergeCell ref="B229:D229"/>
    <mergeCell ref="B230:D230"/>
    <mergeCell ref="B231:D231"/>
    <mergeCell ref="B232:D232"/>
    <mergeCell ref="B233:D233"/>
    <mergeCell ref="B234:D234"/>
    <mergeCell ref="B236:D236"/>
    <mergeCell ref="B237:D237"/>
    <mergeCell ref="B238:D238"/>
    <mergeCell ref="B239:D239"/>
    <mergeCell ref="B242:D242"/>
    <mergeCell ref="B244:D244"/>
    <mergeCell ref="B240:D240"/>
    <mergeCell ref="B241:D241"/>
    <mergeCell ref="B204:D204"/>
    <mergeCell ref="B205:D205"/>
    <mergeCell ref="B206:D206"/>
    <mergeCell ref="B207:D207"/>
    <mergeCell ref="B208:D208"/>
    <mergeCell ref="B209:D209"/>
    <mergeCell ref="B210:D210"/>
    <mergeCell ref="B212:D212"/>
    <mergeCell ref="B213:D213"/>
    <mergeCell ref="B214:D214"/>
    <mergeCell ref="B215:D215"/>
    <mergeCell ref="B216:D216"/>
    <mergeCell ref="B217:D217"/>
    <mergeCell ref="B218:D218"/>
    <mergeCell ref="B220:D220"/>
    <mergeCell ref="B221:D221"/>
    <mergeCell ref="B222:D222"/>
    <mergeCell ref="B196:D196"/>
    <mergeCell ref="S146:T146"/>
    <mergeCell ref="S147:T147"/>
    <mergeCell ref="B177:E177"/>
    <mergeCell ref="F158:AC158"/>
    <mergeCell ref="U176:W176"/>
    <mergeCell ref="X176:Z176"/>
    <mergeCell ref="F197:I197"/>
    <mergeCell ref="F198:I198"/>
    <mergeCell ref="J198:K198"/>
    <mergeCell ref="M149:N149"/>
    <mergeCell ref="M150:N150"/>
    <mergeCell ref="P149:Q149"/>
    <mergeCell ref="P150:Q150"/>
    <mergeCell ref="S149:T149"/>
    <mergeCell ref="B189:D189"/>
    <mergeCell ref="B190:D190"/>
    <mergeCell ref="B134:B135"/>
    <mergeCell ref="C134:C135"/>
    <mergeCell ref="D134:D135"/>
    <mergeCell ref="C136:C137"/>
    <mergeCell ref="D136:D137"/>
    <mergeCell ref="J195:K195"/>
    <mergeCell ref="J196:K196"/>
    <mergeCell ref="F196:I196"/>
    <mergeCell ref="F143:H143"/>
    <mergeCell ref="I143:K143"/>
    <mergeCell ref="F169:H170"/>
    <mergeCell ref="F195:I195"/>
    <mergeCell ref="L175:N175"/>
    <mergeCell ref="O171:Q172"/>
    <mergeCell ref="G146:H146"/>
    <mergeCell ref="P196:R196"/>
    <mergeCell ref="P146:Q146"/>
    <mergeCell ref="F177:AC177"/>
    <mergeCell ref="O176:Q176"/>
    <mergeCell ref="R176:T176"/>
    <mergeCell ref="U163:W164"/>
    <mergeCell ref="X163:Z164"/>
    <mergeCell ref="O159:Q160"/>
    <mergeCell ref="R159:T160"/>
    <mergeCell ref="F161:H162"/>
    <mergeCell ref="R161:T162"/>
    <mergeCell ref="X159:Z160"/>
    <mergeCell ref="F135:H135"/>
    <mergeCell ref="AA135:AC135"/>
    <mergeCell ref="O137:Q137"/>
    <mergeCell ref="X139:Z139"/>
    <mergeCell ref="L159:N160"/>
    <mergeCell ref="AD159:AF160"/>
    <mergeCell ref="AG159:AI160"/>
    <mergeCell ref="B153:D153"/>
    <mergeCell ref="B157:E157"/>
    <mergeCell ref="B154:D154"/>
    <mergeCell ref="AE146:AF146"/>
    <mergeCell ref="B192:D192"/>
    <mergeCell ref="B193:D193"/>
    <mergeCell ref="B194:D194"/>
    <mergeCell ref="B188:D188"/>
    <mergeCell ref="B179:E187"/>
    <mergeCell ref="C161:E162"/>
    <mergeCell ref="AA163:AC164"/>
    <mergeCell ref="B163:E164"/>
    <mergeCell ref="F163:H164"/>
    <mergeCell ref="I163:K164"/>
    <mergeCell ref="L163:N164"/>
    <mergeCell ref="AA165:AC166"/>
    <mergeCell ref="U159:W160"/>
    <mergeCell ref="AA159:AC160"/>
    <mergeCell ref="U161:W162"/>
    <mergeCell ref="X161:Z162"/>
    <mergeCell ref="AA161:AC162"/>
    <mergeCell ref="U165:W166"/>
    <mergeCell ref="C176:E176"/>
    <mergeCell ref="V147:W147"/>
    <mergeCell ref="Y146:Z146"/>
    <mergeCell ref="V148:W148"/>
    <mergeCell ref="Y148:Z148"/>
    <mergeCell ref="B146:E151"/>
    <mergeCell ref="G149:H149"/>
    <mergeCell ref="B191:D191"/>
    <mergeCell ref="AG128:AI128"/>
    <mergeCell ref="AG126:AI126"/>
    <mergeCell ref="U131:W131"/>
    <mergeCell ref="X131:Z131"/>
    <mergeCell ref="L131:N131"/>
    <mergeCell ref="F128:H128"/>
    <mergeCell ref="I129:K129"/>
    <mergeCell ref="AA123:AC123"/>
    <mergeCell ref="AD123:AF123"/>
    <mergeCell ref="AA131:AC131"/>
    <mergeCell ref="O131:Q131"/>
    <mergeCell ref="AD161:AF162"/>
    <mergeCell ref="AG161:AI162"/>
    <mergeCell ref="M148:N148"/>
    <mergeCell ref="P148:Q148"/>
    <mergeCell ref="D138:D139"/>
    <mergeCell ref="F139:H139"/>
    <mergeCell ref="AB147:AC147"/>
    <mergeCell ref="I161:K162"/>
    <mergeCell ref="L161:N162"/>
    <mergeCell ref="O161:Q162"/>
    <mergeCell ref="AA139:AC139"/>
    <mergeCell ref="S148:T148"/>
    <mergeCell ref="AG139:AI139"/>
    <mergeCell ref="V151:W151"/>
    <mergeCell ref="J151:K151"/>
    <mergeCell ref="M151:N151"/>
    <mergeCell ref="P151:Q151"/>
    <mergeCell ref="B159:E160"/>
    <mergeCell ref="F159:H160"/>
    <mergeCell ref="I159:K160"/>
    <mergeCell ref="I141:K141"/>
    <mergeCell ref="R126:T126"/>
    <mergeCell ref="AD126:AF126"/>
    <mergeCell ref="R123:T123"/>
    <mergeCell ref="AG125:AI125"/>
    <mergeCell ref="L133:N133"/>
    <mergeCell ref="I139:K139"/>
    <mergeCell ref="AG119:AI119"/>
    <mergeCell ref="AG122:AI122"/>
    <mergeCell ref="L139:N139"/>
    <mergeCell ref="O139:Q139"/>
    <mergeCell ref="R139:T139"/>
    <mergeCell ref="R133:T133"/>
    <mergeCell ref="O133:Q133"/>
    <mergeCell ref="AD135:AF135"/>
    <mergeCell ref="I137:K137"/>
    <mergeCell ref="AD125:AF125"/>
    <mergeCell ref="X125:Z125"/>
    <mergeCell ref="AA125:AC125"/>
    <mergeCell ref="AG120:AI120"/>
    <mergeCell ref="O125:Q125"/>
    <mergeCell ref="R125:T125"/>
    <mergeCell ref="O126:Q126"/>
    <mergeCell ref="AA137:AC137"/>
    <mergeCell ref="X135:Z135"/>
    <mergeCell ref="U120:W120"/>
    <mergeCell ref="R128:T128"/>
    <mergeCell ref="U122:W122"/>
    <mergeCell ref="X122:Z122"/>
    <mergeCell ref="R122:T122"/>
    <mergeCell ref="X120:Z120"/>
    <mergeCell ref="AG133:AI133"/>
    <mergeCell ref="AA119:AC119"/>
    <mergeCell ref="B130:B131"/>
    <mergeCell ref="F133:H133"/>
    <mergeCell ref="I133:K133"/>
    <mergeCell ref="C130:C131"/>
    <mergeCell ref="C127:C129"/>
    <mergeCell ref="L122:N122"/>
    <mergeCell ref="O120:Q120"/>
    <mergeCell ref="C132:C133"/>
    <mergeCell ref="AD131:AF131"/>
    <mergeCell ref="AA128:AC128"/>
    <mergeCell ref="AA133:AC133"/>
    <mergeCell ref="R119:T119"/>
    <mergeCell ref="O119:Q119"/>
    <mergeCell ref="U126:W126"/>
    <mergeCell ref="X126:Z126"/>
    <mergeCell ref="AA126:AC126"/>
    <mergeCell ref="U128:W128"/>
    <mergeCell ref="X128:Z128"/>
    <mergeCell ref="AD128:AF128"/>
    <mergeCell ref="F123:H123"/>
    <mergeCell ref="F129:H129"/>
    <mergeCell ref="R129:T129"/>
    <mergeCell ref="X133:Z133"/>
    <mergeCell ref="AA122:AC122"/>
    <mergeCell ref="AD122:AF122"/>
    <mergeCell ref="AD120:AF120"/>
    <mergeCell ref="X123:Z123"/>
    <mergeCell ref="L125:N125"/>
    <mergeCell ref="O128:Q128"/>
    <mergeCell ref="L129:N129"/>
    <mergeCell ref="U119:W119"/>
    <mergeCell ref="X119:Z119"/>
    <mergeCell ref="AG107:AI107"/>
    <mergeCell ref="U101:W101"/>
    <mergeCell ref="AD119:AF119"/>
    <mergeCell ref="F114:H114"/>
    <mergeCell ref="I114:K114"/>
    <mergeCell ref="B112:B114"/>
    <mergeCell ref="C112:C114"/>
    <mergeCell ref="D112:D114"/>
    <mergeCell ref="E112:E113"/>
    <mergeCell ref="I116:K116"/>
    <mergeCell ref="L116:N116"/>
    <mergeCell ref="F113:H113"/>
    <mergeCell ref="I117:K117"/>
    <mergeCell ref="X116:Z116"/>
    <mergeCell ref="I113:K113"/>
    <mergeCell ref="L113:N113"/>
    <mergeCell ref="O113:Q113"/>
    <mergeCell ref="D115:D117"/>
    <mergeCell ref="E115:E116"/>
    <mergeCell ref="R116:T116"/>
    <mergeCell ref="AA117:AC117"/>
    <mergeCell ref="AD117:AF117"/>
    <mergeCell ref="F117:H117"/>
    <mergeCell ref="B115:B117"/>
    <mergeCell ref="C115:C117"/>
    <mergeCell ref="F116:H116"/>
    <mergeCell ref="B118:B120"/>
    <mergeCell ref="L114:N114"/>
    <mergeCell ref="L117:N117"/>
    <mergeCell ref="C118:C120"/>
    <mergeCell ref="D118:D120"/>
    <mergeCell ref="E118:E119"/>
    <mergeCell ref="AD111:AF111"/>
    <mergeCell ref="AG111:AI111"/>
    <mergeCell ref="AG116:AI116"/>
    <mergeCell ref="O116:Q116"/>
    <mergeCell ref="AG110:AI110"/>
    <mergeCell ref="AG117:AI117"/>
    <mergeCell ref="R113:T113"/>
    <mergeCell ref="U113:W113"/>
    <mergeCell ref="X113:Z113"/>
    <mergeCell ref="AA113:AC113"/>
    <mergeCell ref="AD113:AF113"/>
    <mergeCell ref="AG113:AI113"/>
    <mergeCell ref="U116:W116"/>
    <mergeCell ref="X101:Z101"/>
    <mergeCell ref="U114:W114"/>
    <mergeCell ref="AA114:AC114"/>
    <mergeCell ref="O117:Q117"/>
    <mergeCell ref="R117:T117"/>
    <mergeCell ref="U117:W117"/>
    <mergeCell ref="X117:Z117"/>
    <mergeCell ref="AD114:AF114"/>
    <mergeCell ref="AA116:AC116"/>
    <mergeCell ref="AD116:AF116"/>
    <mergeCell ref="O101:Q101"/>
    <mergeCell ref="U105:W105"/>
    <mergeCell ref="X102:Z102"/>
    <mergeCell ref="AA102:AC102"/>
    <mergeCell ref="AD105:AF105"/>
    <mergeCell ref="AD102:AF102"/>
    <mergeCell ref="R111:T111"/>
    <mergeCell ref="AA107:AC107"/>
    <mergeCell ref="AD107:AF107"/>
    <mergeCell ref="AG84:AI84"/>
    <mergeCell ref="AG81:AI81"/>
    <mergeCell ref="X110:Z110"/>
    <mergeCell ref="AA110:AC110"/>
    <mergeCell ref="AD104:AF104"/>
    <mergeCell ref="AG114:AI114"/>
    <mergeCell ref="O114:Q114"/>
    <mergeCell ref="X114:Z114"/>
    <mergeCell ref="R114:T114"/>
    <mergeCell ref="U92:W92"/>
    <mergeCell ref="X92:Z92"/>
    <mergeCell ref="AD89:AF89"/>
    <mergeCell ref="AG89:AI89"/>
    <mergeCell ref="X90:Z90"/>
    <mergeCell ref="AA90:AC90"/>
    <mergeCell ref="AG90:AI90"/>
    <mergeCell ref="AD98:AF98"/>
    <mergeCell ref="AG98:AI98"/>
    <mergeCell ref="AD92:AF92"/>
    <mergeCell ref="AG92:AI92"/>
    <mergeCell ref="AA92:AC92"/>
    <mergeCell ref="AD96:AF96"/>
    <mergeCell ref="U93:W93"/>
    <mergeCell ref="AD110:AF110"/>
    <mergeCell ref="X111:Z111"/>
    <mergeCell ref="X108:Z108"/>
    <mergeCell ref="AA108:AC108"/>
    <mergeCell ref="AD108:AF108"/>
    <mergeCell ref="AG108:AI108"/>
    <mergeCell ref="AG101:AI101"/>
    <mergeCell ref="AG102:AI102"/>
    <mergeCell ref="AD99:AF99"/>
    <mergeCell ref="R110:T110"/>
    <mergeCell ref="R107:T107"/>
    <mergeCell ref="R105:T105"/>
    <mergeCell ref="R108:T108"/>
    <mergeCell ref="U111:W111"/>
    <mergeCell ref="AA111:AC111"/>
    <mergeCell ref="U104:W104"/>
    <mergeCell ref="AA93:AC93"/>
    <mergeCell ref="AG93:AI93"/>
    <mergeCell ref="AD86:AF86"/>
    <mergeCell ref="AG86:AI86"/>
    <mergeCell ref="AA105:AC105"/>
    <mergeCell ref="U110:W110"/>
    <mergeCell ref="AG104:AI104"/>
    <mergeCell ref="R104:T104"/>
    <mergeCell ref="U98:W98"/>
    <mergeCell ref="X98:Z98"/>
    <mergeCell ref="AA98:AC98"/>
    <mergeCell ref="AD87:AF87"/>
    <mergeCell ref="AG87:AI87"/>
    <mergeCell ref="AD101:AF101"/>
    <mergeCell ref="U107:W107"/>
    <mergeCell ref="U108:W108"/>
    <mergeCell ref="AG105:AI105"/>
    <mergeCell ref="X105:Z105"/>
    <mergeCell ref="X107:Z107"/>
    <mergeCell ref="R90:T90"/>
    <mergeCell ref="U90:W90"/>
    <mergeCell ref="AD90:AF90"/>
    <mergeCell ref="R89:T89"/>
    <mergeCell ref="U89:W89"/>
    <mergeCell ref="X89:Z89"/>
    <mergeCell ref="U102:W102"/>
    <mergeCell ref="AA101:AC101"/>
    <mergeCell ref="R99:T99"/>
    <mergeCell ref="U99:W99"/>
    <mergeCell ref="X99:Z99"/>
    <mergeCell ref="AA99:AC99"/>
    <mergeCell ref="R101:T101"/>
    <mergeCell ref="AA89:AC89"/>
    <mergeCell ref="R92:T92"/>
    <mergeCell ref="AG96:AI96"/>
    <mergeCell ref="O96:Q96"/>
    <mergeCell ref="X104:Z104"/>
    <mergeCell ref="AA104:AC104"/>
    <mergeCell ref="L90:N90"/>
    <mergeCell ref="X93:Z93"/>
    <mergeCell ref="X95:Z95"/>
    <mergeCell ref="AA95:AC95"/>
    <mergeCell ref="AD95:AF95"/>
    <mergeCell ref="AG95:AI95"/>
    <mergeCell ref="AG99:AI99"/>
    <mergeCell ref="O90:Q90"/>
    <mergeCell ref="L89:N89"/>
    <mergeCell ref="O89:Q89"/>
    <mergeCell ref="AD65:AF65"/>
    <mergeCell ref="AG65:AI65"/>
    <mergeCell ref="AA66:AC66"/>
    <mergeCell ref="AA45:AC45"/>
    <mergeCell ref="AD45:AF45"/>
    <mergeCell ref="AG45:AI45"/>
    <mergeCell ref="R65:T65"/>
    <mergeCell ref="AA51:AC51"/>
    <mergeCell ref="AG74:AI74"/>
    <mergeCell ref="AD74:AF74"/>
    <mergeCell ref="R96:T96"/>
    <mergeCell ref="U96:W96"/>
    <mergeCell ref="X96:Z96"/>
    <mergeCell ref="AA96:AC96"/>
    <mergeCell ref="AD69:AF69"/>
    <mergeCell ref="AG69:AI69"/>
    <mergeCell ref="X69:Z69"/>
    <mergeCell ref="X45:Z45"/>
    <mergeCell ref="X47:Z47"/>
    <mergeCell ref="AA47:AC47"/>
    <mergeCell ref="R47:T47"/>
    <mergeCell ref="AD71:AF71"/>
    <mergeCell ref="AG71:AI71"/>
    <mergeCell ref="R71:T71"/>
    <mergeCell ref="U71:W71"/>
    <mergeCell ref="AA65:AC65"/>
    <mergeCell ref="X54:Z54"/>
    <mergeCell ref="R53:T53"/>
    <mergeCell ref="U53:W53"/>
    <mergeCell ref="X53:Z53"/>
    <mergeCell ref="AD93:AF93"/>
    <mergeCell ref="AG77:AI77"/>
    <mergeCell ref="R45:T45"/>
    <mergeCell ref="U45:W45"/>
    <mergeCell ref="L53:N53"/>
    <mergeCell ref="O53:Q53"/>
    <mergeCell ref="R60:T60"/>
    <mergeCell ref="AA53:AC53"/>
    <mergeCell ref="R56:T56"/>
    <mergeCell ref="U56:W56"/>
    <mergeCell ref="X56:Z56"/>
    <mergeCell ref="AA56:AC56"/>
    <mergeCell ref="AA57:AC57"/>
    <mergeCell ref="F57:H57"/>
    <mergeCell ref="R57:T57"/>
    <mergeCell ref="U57:W57"/>
    <mergeCell ref="U47:W47"/>
    <mergeCell ref="U48:W48"/>
    <mergeCell ref="X48:Z48"/>
    <mergeCell ref="F47:H47"/>
    <mergeCell ref="I47:K47"/>
    <mergeCell ref="L47:N47"/>
    <mergeCell ref="O47:Q47"/>
    <mergeCell ref="F51:H51"/>
    <mergeCell ref="I51:K51"/>
    <mergeCell ref="L51:N51"/>
    <mergeCell ref="O51:Q51"/>
    <mergeCell ref="L57:N57"/>
    <mergeCell ref="O57:Q57"/>
    <mergeCell ref="F45:H45"/>
    <mergeCell ref="I45:K45"/>
    <mergeCell ref="AA48:AC48"/>
    <mergeCell ref="F50:H50"/>
    <mergeCell ref="I50:K50"/>
    <mergeCell ref="I65:K65"/>
    <mergeCell ref="L65:N65"/>
    <mergeCell ref="O65:Q65"/>
    <mergeCell ref="U65:W65"/>
    <mergeCell ref="X65:Z65"/>
    <mergeCell ref="R63:T63"/>
    <mergeCell ref="U63:W63"/>
    <mergeCell ref="X63:Z63"/>
    <mergeCell ref="R51:T51"/>
    <mergeCell ref="U51:W51"/>
    <mergeCell ref="X51:Z51"/>
    <mergeCell ref="I63:K63"/>
    <mergeCell ref="L63:N63"/>
    <mergeCell ref="O63:Q63"/>
    <mergeCell ref="I59:K59"/>
    <mergeCell ref="L59:N59"/>
    <mergeCell ref="O59:Q59"/>
    <mergeCell ref="R59:T59"/>
    <mergeCell ref="U59:W59"/>
    <mergeCell ref="AG42:AI42"/>
    <mergeCell ref="L39:N39"/>
    <mergeCell ref="O39:Q39"/>
    <mergeCell ref="R39:T39"/>
    <mergeCell ref="U39:W39"/>
    <mergeCell ref="X39:Z39"/>
    <mergeCell ref="AA39:AC39"/>
    <mergeCell ref="AD41:AF41"/>
    <mergeCell ref="AG41:AI41"/>
    <mergeCell ref="X41:Z41"/>
    <mergeCell ref="AA41:AC41"/>
    <mergeCell ref="I39:K39"/>
    <mergeCell ref="AA38:AC38"/>
    <mergeCell ref="AG33:AI33"/>
    <mergeCell ref="F39:H39"/>
    <mergeCell ref="U41:W41"/>
    <mergeCell ref="R44:T44"/>
    <mergeCell ref="U44:W44"/>
    <mergeCell ref="X44:Z44"/>
    <mergeCell ref="AG39:AI39"/>
    <mergeCell ref="AA44:AC44"/>
    <mergeCell ref="AH7:AI8"/>
    <mergeCell ref="Y3:AB3"/>
    <mergeCell ref="AH9:AI10"/>
    <mergeCell ref="X6:Z6"/>
    <mergeCell ref="AA6:AC6"/>
    <mergeCell ref="AD6:AF6"/>
    <mergeCell ref="U17:W17"/>
    <mergeCell ref="X17:Z17"/>
    <mergeCell ref="O13:Q13"/>
    <mergeCell ref="R13:T13"/>
    <mergeCell ref="AE9:AF10"/>
    <mergeCell ref="AG9:AG10"/>
    <mergeCell ref="U9:U10"/>
    <mergeCell ref="V9:W10"/>
    <mergeCell ref="X9:X10"/>
    <mergeCell ref="Y9:Z10"/>
    <mergeCell ref="Y7:Z8"/>
    <mergeCell ref="S7:T8"/>
    <mergeCell ref="AA7:AA8"/>
    <mergeCell ref="AB7:AC8"/>
    <mergeCell ref="O16:Q16"/>
    <mergeCell ref="R16:T16"/>
    <mergeCell ref="AG14:AI14"/>
    <mergeCell ref="X14:Z14"/>
    <mergeCell ref="AD14:AF14"/>
    <mergeCell ref="AB9:AC10"/>
    <mergeCell ref="U16:W16"/>
    <mergeCell ref="X16:Z16"/>
    <mergeCell ref="U3:W3"/>
    <mergeCell ref="AD9:AD10"/>
    <mergeCell ref="O17:Q17"/>
    <mergeCell ref="R17:T17"/>
    <mergeCell ref="E9:E10"/>
    <mergeCell ref="F9:F10"/>
    <mergeCell ref="G9:H10"/>
    <mergeCell ref="AC3:AI3"/>
    <mergeCell ref="AE5:AF5"/>
    <mergeCell ref="AH5:AI5"/>
    <mergeCell ref="Y4:AB4"/>
    <mergeCell ref="AC4:AI4"/>
    <mergeCell ref="AG6:AI6"/>
    <mergeCell ref="U13:W13"/>
    <mergeCell ref="X13:Z13"/>
    <mergeCell ref="AA13:AC13"/>
    <mergeCell ref="AD13:AF13"/>
    <mergeCell ref="AG13:AI13"/>
    <mergeCell ref="B11:E11"/>
    <mergeCell ref="AJ5:AJ11"/>
    <mergeCell ref="I6:K6"/>
    <mergeCell ref="L6:N6"/>
    <mergeCell ref="O6:Q6"/>
    <mergeCell ref="R6:T6"/>
    <mergeCell ref="S5:T5"/>
    <mergeCell ref="V5:W5"/>
    <mergeCell ref="Y5:Z5"/>
    <mergeCell ref="AB5:AC5"/>
    <mergeCell ref="O9:O10"/>
    <mergeCell ref="U6:W6"/>
    <mergeCell ref="AD7:AD8"/>
    <mergeCell ref="AE7:AF8"/>
    <mergeCell ref="U7:U8"/>
    <mergeCell ref="AG7:AG8"/>
    <mergeCell ref="AA9:AA10"/>
    <mergeCell ref="I13:K13"/>
    <mergeCell ref="F16:H16"/>
    <mergeCell ref="I16:K16"/>
    <mergeCell ref="L16:N16"/>
    <mergeCell ref="AA23:AC23"/>
    <mergeCell ref="F21:H21"/>
    <mergeCell ref="B12:B14"/>
    <mergeCell ref="C12:C14"/>
    <mergeCell ref="D12:D14"/>
    <mergeCell ref="F14:H14"/>
    <mergeCell ref="J5:K5"/>
    <mergeCell ref="L7:L8"/>
    <mergeCell ref="L9:L10"/>
    <mergeCell ref="B7:D7"/>
    <mergeCell ref="F7:F8"/>
    <mergeCell ref="G7:H8"/>
    <mergeCell ref="AA14:AC14"/>
    <mergeCell ref="I14:K14"/>
    <mergeCell ref="L14:N14"/>
    <mergeCell ref="O14:Q14"/>
    <mergeCell ref="R14:T14"/>
    <mergeCell ref="U14:W14"/>
    <mergeCell ref="V7:W8"/>
    <mergeCell ref="X7:X8"/>
    <mergeCell ref="I9:I10"/>
    <mergeCell ref="J9:K10"/>
    <mergeCell ref="J7:K8"/>
    <mergeCell ref="F13:H13"/>
    <mergeCell ref="M7:N8"/>
    <mergeCell ref="M9:N10"/>
    <mergeCell ref="I7:I8"/>
    <mergeCell ref="I17:K17"/>
    <mergeCell ref="L17:N17"/>
    <mergeCell ref="G5:H5"/>
    <mergeCell ref="M5:N5"/>
    <mergeCell ref="P5:Q5"/>
    <mergeCell ref="P9:Q10"/>
    <mergeCell ref="R9:R10"/>
    <mergeCell ref="S9:T10"/>
    <mergeCell ref="D30:D31"/>
    <mergeCell ref="F31:H31"/>
    <mergeCell ref="C18:C19"/>
    <mergeCell ref="F17:H17"/>
    <mergeCell ref="D18:D19"/>
    <mergeCell ref="O19:Q19"/>
    <mergeCell ref="AG19:AI19"/>
    <mergeCell ref="AD23:AF23"/>
    <mergeCell ref="AG23:AI23"/>
    <mergeCell ref="AG21:AI21"/>
    <mergeCell ref="O21:Q21"/>
    <mergeCell ref="U19:W19"/>
    <mergeCell ref="X19:Z19"/>
    <mergeCell ref="AD21:AF21"/>
    <mergeCell ref="X21:Z21"/>
    <mergeCell ref="AA19:AC19"/>
    <mergeCell ref="R19:T19"/>
    <mergeCell ref="AA16:AC16"/>
    <mergeCell ref="AD16:AF16"/>
    <mergeCell ref="AG16:AI16"/>
    <mergeCell ref="AG17:AI17"/>
    <mergeCell ref="AA17:AC17"/>
    <mergeCell ref="I19:K19"/>
    <mergeCell ref="L19:N19"/>
    <mergeCell ref="AD17:AF17"/>
    <mergeCell ref="AD19:AF19"/>
    <mergeCell ref="I21:K21"/>
    <mergeCell ref="L21:N21"/>
    <mergeCell ref="B26:B27"/>
    <mergeCell ref="C26:C27"/>
    <mergeCell ref="D26:D27"/>
    <mergeCell ref="F27:H27"/>
    <mergeCell ref="C34:C36"/>
    <mergeCell ref="D34:D36"/>
    <mergeCell ref="F36:H36"/>
    <mergeCell ref="U25:W25"/>
    <mergeCell ref="B20:B21"/>
    <mergeCell ref="B28:B29"/>
    <mergeCell ref="B8:D10"/>
    <mergeCell ref="S3:T3"/>
    <mergeCell ref="L36:N36"/>
    <mergeCell ref="O36:Q36"/>
    <mergeCell ref="R36:T36"/>
    <mergeCell ref="B18:B19"/>
    <mergeCell ref="L13:N13"/>
    <mergeCell ref="D24:D25"/>
    <mergeCell ref="F25:H25"/>
    <mergeCell ref="R27:T27"/>
    <mergeCell ref="B15:B17"/>
    <mergeCell ref="C15:C17"/>
    <mergeCell ref="O7:O8"/>
    <mergeCell ref="P7:Q8"/>
    <mergeCell ref="R7:R8"/>
    <mergeCell ref="D15:D17"/>
    <mergeCell ref="L25:N25"/>
    <mergeCell ref="O25:Q25"/>
    <mergeCell ref="R25:T25"/>
    <mergeCell ref="R21:T21"/>
    <mergeCell ref="F19:H19"/>
    <mergeCell ref="E34:E35"/>
    <mergeCell ref="F35:H35"/>
    <mergeCell ref="I35:K35"/>
    <mergeCell ref="L35:N35"/>
    <mergeCell ref="O35:Q35"/>
    <mergeCell ref="R35:T35"/>
    <mergeCell ref="U35:W35"/>
    <mergeCell ref="X35:Z35"/>
    <mergeCell ref="AA35:AC35"/>
    <mergeCell ref="O41:Q41"/>
    <mergeCell ref="R41:T41"/>
    <mergeCell ref="C20:C21"/>
    <mergeCell ref="D20:D21"/>
    <mergeCell ref="AA21:AC21"/>
    <mergeCell ref="AA25:AC25"/>
    <mergeCell ref="X23:Z23"/>
    <mergeCell ref="U21:W21"/>
    <mergeCell ref="R23:T23"/>
    <mergeCell ref="U23:W23"/>
    <mergeCell ref="I31:K31"/>
    <mergeCell ref="C28:C29"/>
    <mergeCell ref="D28:D29"/>
    <mergeCell ref="F29:H29"/>
    <mergeCell ref="AA29:AC29"/>
    <mergeCell ref="O27:Q27"/>
    <mergeCell ref="U31:W31"/>
    <mergeCell ref="AA33:AC33"/>
    <mergeCell ref="R33:T33"/>
    <mergeCell ref="U33:W33"/>
    <mergeCell ref="X33:Z33"/>
    <mergeCell ref="L31:N31"/>
    <mergeCell ref="E40:E41"/>
    <mergeCell ref="F41:H41"/>
    <mergeCell ref="I41:K41"/>
    <mergeCell ref="L41:N41"/>
    <mergeCell ref="AG27:AI27"/>
    <mergeCell ref="AG25:AI25"/>
    <mergeCell ref="I27:K27"/>
    <mergeCell ref="L27:N27"/>
    <mergeCell ref="AD29:AF29"/>
    <mergeCell ref="I29:K29"/>
    <mergeCell ref="L29:N29"/>
    <mergeCell ref="O29:Q29"/>
    <mergeCell ref="R29:T29"/>
    <mergeCell ref="B37:B39"/>
    <mergeCell ref="C37:C39"/>
    <mergeCell ref="D37:D39"/>
    <mergeCell ref="E37:E38"/>
    <mergeCell ref="F38:H38"/>
    <mergeCell ref="I38:K38"/>
    <mergeCell ref="L38:N38"/>
    <mergeCell ref="O38:Q38"/>
    <mergeCell ref="R38:T38"/>
    <mergeCell ref="U38:W38"/>
    <mergeCell ref="X38:Z38"/>
    <mergeCell ref="R31:T31"/>
    <mergeCell ref="B34:B36"/>
    <mergeCell ref="B32:B33"/>
    <mergeCell ref="O31:Q31"/>
    <mergeCell ref="AD35:AF35"/>
    <mergeCell ref="AD38:AF38"/>
    <mergeCell ref="AG38:AI38"/>
    <mergeCell ref="AG36:AI36"/>
    <mergeCell ref="C22:C23"/>
    <mergeCell ref="D22:D23"/>
    <mergeCell ref="F23:H23"/>
    <mergeCell ref="I23:K23"/>
    <mergeCell ref="L23:N23"/>
    <mergeCell ref="O23:Q23"/>
    <mergeCell ref="U36:W36"/>
    <mergeCell ref="X36:Z36"/>
    <mergeCell ref="AA36:AC36"/>
    <mergeCell ref="AD36:AF36"/>
    <mergeCell ref="B40:B42"/>
    <mergeCell ref="C40:C42"/>
    <mergeCell ref="D40:D42"/>
    <mergeCell ref="F42:H42"/>
    <mergeCell ref="I42:K42"/>
    <mergeCell ref="L42:N42"/>
    <mergeCell ref="O42:Q42"/>
    <mergeCell ref="R42:T42"/>
    <mergeCell ref="AD42:AF42"/>
    <mergeCell ref="I25:K25"/>
    <mergeCell ref="AD39:AF39"/>
    <mergeCell ref="B22:B23"/>
    <mergeCell ref="I36:K36"/>
    <mergeCell ref="AD33:AF33"/>
    <mergeCell ref="AA42:AC42"/>
    <mergeCell ref="U42:W42"/>
    <mergeCell ref="X42:Z42"/>
    <mergeCell ref="AD25:AF25"/>
    <mergeCell ref="X25:Z25"/>
    <mergeCell ref="U27:W27"/>
    <mergeCell ref="AD27:AF27"/>
    <mergeCell ref="X27:Z27"/>
    <mergeCell ref="AA27:AC27"/>
    <mergeCell ref="B24:B25"/>
    <mergeCell ref="C24:C25"/>
    <mergeCell ref="AG35:AI35"/>
    <mergeCell ref="AD31:AF31"/>
    <mergeCell ref="AG31:AI31"/>
    <mergeCell ref="AG29:AI29"/>
    <mergeCell ref="B30:B31"/>
    <mergeCell ref="C30:C31"/>
    <mergeCell ref="C32:C33"/>
    <mergeCell ref="D32:D33"/>
    <mergeCell ref="F33:H33"/>
    <mergeCell ref="I33:K33"/>
    <mergeCell ref="L33:N33"/>
    <mergeCell ref="O33:Q33"/>
    <mergeCell ref="U29:W29"/>
    <mergeCell ref="X29:Z29"/>
    <mergeCell ref="X31:Z31"/>
    <mergeCell ref="AA31:AC31"/>
    <mergeCell ref="AD47:AF47"/>
    <mergeCell ref="AG47:AI47"/>
    <mergeCell ref="B43:B45"/>
    <mergeCell ref="C43:C45"/>
    <mergeCell ref="D43:D45"/>
    <mergeCell ref="E43:E44"/>
    <mergeCell ref="F44:H44"/>
    <mergeCell ref="I44:K44"/>
    <mergeCell ref="L44:N44"/>
    <mergeCell ref="O44:Q44"/>
    <mergeCell ref="AA54:AC54"/>
    <mergeCell ref="E52:E53"/>
    <mergeCell ref="F53:H53"/>
    <mergeCell ref="B46:B48"/>
    <mergeCell ref="C46:C48"/>
    <mergeCell ref="D46:D48"/>
    <mergeCell ref="F48:H48"/>
    <mergeCell ref="I48:K48"/>
    <mergeCell ref="L48:N48"/>
    <mergeCell ref="O48:Q48"/>
    <mergeCell ref="R48:T48"/>
    <mergeCell ref="AD48:AF48"/>
    <mergeCell ref="AG48:AI48"/>
    <mergeCell ref="E46:E47"/>
    <mergeCell ref="L45:N45"/>
    <mergeCell ref="O45:Q45"/>
    <mergeCell ref="AD44:AF44"/>
    <mergeCell ref="AG44:AI44"/>
    <mergeCell ref="B49:B51"/>
    <mergeCell ref="C49:C51"/>
    <mergeCell ref="D49:D51"/>
    <mergeCell ref="E49:E50"/>
    <mergeCell ref="L50:N50"/>
    <mergeCell ref="O50:Q50"/>
    <mergeCell ref="R50:T50"/>
    <mergeCell ref="U50:W50"/>
    <mergeCell ref="X50:Z50"/>
    <mergeCell ref="AA50:AC50"/>
    <mergeCell ref="AD50:AF50"/>
    <mergeCell ref="AG50:AI50"/>
    <mergeCell ref="B52:B54"/>
    <mergeCell ref="C52:C54"/>
    <mergeCell ref="D52:D54"/>
    <mergeCell ref="F54:H54"/>
    <mergeCell ref="I54:K54"/>
    <mergeCell ref="L54:N54"/>
    <mergeCell ref="O54:Q54"/>
    <mergeCell ref="R54:T54"/>
    <mergeCell ref="U54:W54"/>
    <mergeCell ref="AD54:AF54"/>
    <mergeCell ref="AG54:AI54"/>
    <mergeCell ref="AD53:AF53"/>
    <mergeCell ref="AG53:AI53"/>
    <mergeCell ref="AD51:AF51"/>
    <mergeCell ref="AG51:AI51"/>
    <mergeCell ref="I53:K53"/>
    <mergeCell ref="B55:B57"/>
    <mergeCell ref="C55:C57"/>
    <mergeCell ref="D55:D57"/>
    <mergeCell ref="E55:E56"/>
    <mergeCell ref="F56:H56"/>
    <mergeCell ref="I56:K56"/>
    <mergeCell ref="L56:N56"/>
    <mergeCell ref="O56:Q56"/>
    <mergeCell ref="AD56:AF56"/>
    <mergeCell ref="AG56:AI56"/>
    <mergeCell ref="B58:B60"/>
    <mergeCell ref="C58:C60"/>
    <mergeCell ref="D58:D60"/>
    <mergeCell ref="F60:H60"/>
    <mergeCell ref="I60:K60"/>
    <mergeCell ref="L60:N60"/>
    <mergeCell ref="X60:Z60"/>
    <mergeCell ref="AA60:AC60"/>
    <mergeCell ref="AD60:AF60"/>
    <mergeCell ref="AG60:AI60"/>
    <mergeCell ref="AD57:AF57"/>
    <mergeCell ref="AG57:AI57"/>
    <mergeCell ref="X57:Z57"/>
    <mergeCell ref="X59:Z59"/>
    <mergeCell ref="AA59:AC59"/>
    <mergeCell ref="AD59:AF59"/>
    <mergeCell ref="AG59:AI59"/>
    <mergeCell ref="E58:E59"/>
    <mergeCell ref="F59:H59"/>
    <mergeCell ref="O60:Q60"/>
    <mergeCell ref="U60:W60"/>
    <mergeCell ref="I57:K57"/>
    <mergeCell ref="B61:B63"/>
    <mergeCell ref="C61:C63"/>
    <mergeCell ref="D61:D63"/>
    <mergeCell ref="E61:E62"/>
    <mergeCell ref="F62:H62"/>
    <mergeCell ref="I62:K62"/>
    <mergeCell ref="L62:N62"/>
    <mergeCell ref="O62:Q62"/>
    <mergeCell ref="R62:T62"/>
    <mergeCell ref="U62:W62"/>
    <mergeCell ref="X62:Z62"/>
    <mergeCell ref="AA62:AC62"/>
    <mergeCell ref="AD62:AF62"/>
    <mergeCell ref="AG62:AI62"/>
    <mergeCell ref="B64:B66"/>
    <mergeCell ref="C64:C66"/>
    <mergeCell ref="D64:D66"/>
    <mergeCell ref="F66:H66"/>
    <mergeCell ref="I66:K66"/>
    <mergeCell ref="L66:N66"/>
    <mergeCell ref="O66:Q66"/>
    <mergeCell ref="R66:T66"/>
    <mergeCell ref="U66:W66"/>
    <mergeCell ref="AD66:AF66"/>
    <mergeCell ref="AG66:AI66"/>
    <mergeCell ref="AD63:AF63"/>
    <mergeCell ref="AG63:AI63"/>
    <mergeCell ref="E64:E65"/>
    <mergeCell ref="F65:H65"/>
    <mergeCell ref="AA63:AC63"/>
    <mergeCell ref="X66:Z66"/>
    <mergeCell ref="F63:H63"/>
    <mergeCell ref="AD68:AF68"/>
    <mergeCell ref="AG68:AI68"/>
    <mergeCell ref="B70:B72"/>
    <mergeCell ref="C70:C72"/>
    <mergeCell ref="D70:D72"/>
    <mergeCell ref="F72:H72"/>
    <mergeCell ref="I72:K72"/>
    <mergeCell ref="L72:N72"/>
    <mergeCell ref="O72:Q72"/>
    <mergeCell ref="R72:T72"/>
    <mergeCell ref="U72:W72"/>
    <mergeCell ref="X72:Z72"/>
    <mergeCell ref="AA72:AC72"/>
    <mergeCell ref="AD72:AF72"/>
    <mergeCell ref="AG72:AI72"/>
    <mergeCell ref="E70:E71"/>
    <mergeCell ref="F69:H69"/>
    <mergeCell ref="I69:K69"/>
    <mergeCell ref="L69:N69"/>
    <mergeCell ref="O69:Q69"/>
    <mergeCell ref="R69:T69"/>
    <mergeCell ref="U69:W69"/>
    <mergeCell ref="X71:Z71"/>
    <mergeCell ref="AA71:AC71"/>
    <mergeCell ref="R68:T68"/>
    <mergeCell ref="U68:W68"/>
    <mergeCell ref="X68:Z68"/>
    <mergeCell ref="AA68:AC68"/>
    <mergeCell ref="AA69:AC69"/>
    <mergeCell ref="F71:H71"/>
    <mergeCell ref="I71:K71"/>
    <mergeCell ref="L71:N71"/>
    <mergeCell ref="B73:B75"/>
    <mergeCell ref="C73:C75"/>
    <mergeCell ref="D73:D75"/>
    <mergeCell ref="E73:E74"/>
    <mergeCell ref="F74:H74"/>
    <mergeCell ref="I74:K74"/>
    <mergeCell ref="L74:N74"/>
    <mergeCell ref="O74:Q74"/>
    <mergeCell ref="R74:T74"/>
    <mergeCell ref="U74:W74"/>
    <mergeCell ref="X74:Z74"/>
    <mergeCell ref="AA74:AC74"/>
    <mergeCell ref="B67:B69"/>
    <mergeCell ref="C67:C69"/>
    <mergeCell ref="D67:D69"/>
    <mergeCell ref="E67:E68"/>
    <mergeCell ref="F68:H68"/>
    <mergeCell ref="I68:K68"/>
    <mergeCell ref="L68:N68"/>
    <mergeCell ref="O68:Q68"/>
    <mergeCell ref="AA75:AC75"/>
    <mergeCell ref="O71:Q71"/>
    <mergeCell ref="F75:H75"/>
    <mergeCell ref="I75:K75"/>
    <mergeCell ref="L75:N75"/>
    <mergeCell ref="O75:Q75"/>
    <mergeCell ref="AG83:AI83"/>
    <mergeCell ref="U81:W81"/>
    <mergeCell ref="C79:C81"/>
    <mergeCell ref="D79:D81"/>
    <mergeCell ref="E79:E80"/>
    <mergeCell ref="F80:H80"/>
    <mergeCell ref="I80:K80"/>
    <mergeCell ref="B76:B78"/>
    <mergeCell ref="C76:C78"/>
    <mergeCell ref="D76:D78"/>
    <mergeCell ref="F78:H78"/>
    <mergeCell ref="I78:K78"/>
    <mergeCell ref="L78:N78"/>
    <mergeCell ref="O78:Q78"/>
    <mergeCell ref="R78:T78"/>
    <mergeCell ref="U78:W78"/>
    <mergeCell ref="AD78:AF78"/>
    <mergeCell ref="AG78:AI78"/>
    <mergeCell ref="E76:E77"/>
    <mergeCell ref="F77:H77"/>
    <mergeCell ref="X78:Z78"/>
    <mergeCell ref="AA78:AC78"/>
    <mergeCell ref="L80:N80"/>
    <mergeCell ref="O80:Q80"/>
    <mergeCell ref="AD80:AF80"/>
    <mergeCell ref="AD77:AF77"/>
    <mergeCell ref="R81:T81"/>
    <mergeCell ref="E82:E83"/>
    <mergeCell ref="O81:Q81"/>
    <mergeCell ref="R77:T77"/>
    <mergeCell ref="U77:W77"/>
    <mergeCell ref="AG80:AI80"/>
    <mergeCell ref="B82:B84"/>
    <mergeCell ref="C82:C84"/>
    <mergeCell ref="D82:D84"/>
    <mergeCell ref="F84:H84"/>
    <mergeCell ref="I84:K84"/>
    <mergeCell ref="L84:N84"/>
    <mergeCell ref="O84:Q84"/>
    <mergeCell ref="R84:T84"/>
    <mergeCell ref="U84:W84"/>
    <mergeCell ref="X84:Z84"/>
    <mergeCell ref="AA84:AC84"/>
    <mergeCell ref="X81:Z81"/>
    <mergeCell ref="X83:Z83"/>
    <mergeCell ref="I83:K83"/>
    <mergeCell ref="L83:N83"/>
    <mergeCell ref="O83:Q83"/>
    <mergeCell ref="R83:T83"/>
    <mergeCell ref="U83:W83"/>
    <mergeCell ref="AA81:AC81"/>
    <mergeCell ref="AA83:AC83"/>
    <mergeCell ref="B79:B81"/>
    <mergeCell ref="R80:T80"/>
    <mergeCell ref="U80:W80"/>
    <mergeCell ref="X80:Z80"/>
    <mergeCell ref="AA80:AC80"/>
    <mergeCell ref="AA77:AC77"/>
    <mergeCell ref="I77:K77"/>
    <mergeCell ref="R87:T87"/>
    <mergeCell ref="U87:W87"/>
    <mergeCell ref="X87:Z87"/>
    <mergeCell ref="AA87:AC87"/>
    <mergeCell ref="F87:H87"/>
    <mergeCell ref="I87:K87"/>
    <mergeCell ref="L87:N87"/>
    <mergeCell ref="O87:Q87"/>
    <mergeCell ref="AD83:AF83"/>
    <mergeCell ref="AD84:AF84"/>
    <mergeCell ref="AD81:AF81"/>
    <mergeCell ref="AD75:AF75"/>
    <mergeCell ref="X77:Z77"/>
    <mergeCell ref="L77:N77"/>
    <mergeCell ref="O77:Q77"/>
    <mergeCell ref="F81:H81"/>
    <mergeCell ref="I81:K81"/>
    <mergeCell ref="L81:N81"/>
    <mergeCell ref="AA86:AC86"/>
    <mergeCell ref="F83:H83"/>
    <mergeCell ref="AG75:AI75"/>
    <mergeCell ref="R75:T75"/>
    <mergeCell ref="U75:W75"/>
    <mergeCell ref="X75:Z75"/>
    <mergeCell ref="U95:W95"/>
    <mergeCell ref="B85:B87"/>
    <mergeCell ref="C85:C87"/>
    <mergeCell ref="D85:D87"/>
    <mergeCell ref="E85:E86"/>
    <mergeCell ref="F86:H86"/>
    <mergeCell ref="I86:K86"/>
    <mergeCell ref="L86:N86"/>
    <mergeCell ref="O86:Q86"/>
    <mergeCell ref="R86:T86"/>
    <mergeCell ref="U86:W86"/>
    <mergeCell ref="X86:Z86"/>
    <mergeCell ref="B88:B90"/>
    <mergeCell ref="C88:C90"/>
    <mergeCell ref="D88:D90"/>
    <mergeCell ref="F90:H90"/>
    <mergeCell ref="I90:K90"/>
    <mergeCell ref="B94:B96"/>
    <mergeCell ref="C94:C96"/>
    <mergeCell ref="D94:D96"/>
    <mergeCell ref="F96:H96"/>
    <mergeCell ref="I96:K96"/>
    <mergeCell ref="L96:N96"/>
    <mergeCell ref="B91:B93"/>
    <mergeCell ref="C91:C93"/>
    <mergeCell ref="E88:E89"/>
    <mergeCell ref="F89:H89"/>
    <mergeCell ref="I89:K89"/>
    <mergeCell ref="B100:B102"/>
    <mergeCell ref="R98:T98"/>
    <mergeCell ref="C100:C102"/>
    <mergeCell ref="D91:D93"/>
    <mergeCell ref="E91:E92"/>
    <mergeCell ref="F92:H92"/>
    <mergeCell ref="I92:K92"/>
    <mergeCell ref="L92:N92"/>
    <mergeCell ref="O92:Q92"/>
    <mergeCell ref="F99:H99"/>
    <mergeCell ref="E100:E101"/>
    <mergeCell ref="F101:H101"/>
    <mergeCell ref="I101:K101"/>
    <mergeCell ref="L101:N101"/>
    <mergeCell ref="I102:K102"/>
    <mergeCell ref="I99:K99"/>
    <mergeCell ref="L99:N99"/>
    <mergeCell ref="O99:Q99"/>
    <mergeCell ref="E94:E95"/>
    <mergeCell ref="F93:H93"/>
    <mergeCell ref="I93:K93"/>
    <mergeCell ref="L93:N93"/>
    <mergeCell ref="O93:Q93"/>
    <mergeCell ref="R93:T93"/>
    <mergeCell ref="F95:H95"/>
    <mergeCell ref="I95:K95"/>
    <mergeCell ref="L95:N95"/>
    <mergeCell ref="O95:Q95"/>
    <mergeCell ref="R95:T95"/>
    <mergeCell ref="L102:N102"/>
    <mergeCell ref="O102:Q102"/>
    <mergeCell ref="R102:T102"/>
    <mergeCell ref="B109:B111"/>
    <mergeCell ref="I111:K111"/>
    <mergeCell ref="L111:N111"/>
    <mergeCell ref="O111:Q111"/>
    <mergeCell ref="F111:H111"/>
    <mergeCell ref="C103:C105"/>
    <mergeCell ref="D100:D102"/>
    <mergeCell ref="F102:H102"/>
    <mergeCell ref="C106:C108"/>
    <mergeCell ref="C109:C111"/>
    <mergeCell ref="D103:D105"/>
    <mergeCell ref="B97:B99"/>
    <mergeCell ref="C97:C99"/>
    <mergeCell ref="D97:D99"/>
    <mergeCell ref="E97:E98"/>
    <mergeCell ref="F98:H98"/>
    <mergeCell ref="I98:K98"/>
    <mergeCell ref="L98:N98"/>
    <mergeCell ref="O98:Q98"/>
    <mergeCell ref="I104:K104"/>
    <mergeCell ref="L104:N104"/>
    <mergeCell ref="O104:Q104"/>
    <mergeCell ref="B103:B105"/>
    <mergeCell ref="E103:E104"/>
    <mergeCell ref="F104:H104"/>
    <mergeCell ref="B106:B108"/>
    <mergeCell ref="F105:H105"/>
    <mergeCell ref="E106:E107"/>
    <mergeCell ref="F107:H107"/>
    <mergeCell ref="I107:K107"/>
    <mergeCell ref="L107:N107"/>
    <mergeCell ref="O107:Q107"/>
    <mergeCell ref="L119:N119"/>
    <mergeCell ref="I123:K123"/>
    <mergeCell ref="L123:N123"/>
    <mergeCell ref="O123:Q123"/>
    <mergeCell ref="D121:D123"/>
    <mergeCell ref="E121:E122"/>
    <mergeCell ref="F122:H122"/>
    <mergeCell ref="I122:K122"/>
    <mergeCell ref="I105:K105"/>
    <mergeCell ref="L105:N105"/>
    <mergeCell ref="O105:Q105"/>
    <mergeCell ref="D106:D108"/>
    <mergeCell ref="F108:H108"/>
    <mergeCell ref="I108:K108"/>
    <mergeCell ref="L108:N108"/>
    <mergeCell ref="D109:D111"/>
    <mergeCell ref="E109:E110"/>
    <mergeCell ref="F110:H110"/>
    <mergeCell ref="I110:K110"/>
    <mergeCell ref="L110:N110"/>
    <mergeCell ref="O110:Q110"/>
    <mergeCell ref="O108:Q108"/>
    <mergeCell ref="F119:H119"/>
    <mergeCell ref="I119:K119"/>
    <mergeCell ref="D127:D129"/>
    <mergeCell ref="E127:E128"/>
    <mergeCell ref="F120:H120"/>
    <mergeCell ref="I125:K125"/>
    <mergeCell ref="U137:W137"/>
    <mergeCell ref="L126:N126"/>
    <mergeCell ref="I120:K120"/>
    <mergeCell ref="L120:N120"/>
    <mergeCell ref="D132:D133"/>
    <mergeCell ref="O135:Q135"/>
    <mergeCell ref="L128:N128"/>
    <mergeCell ref="O129:Q129"/>
    <mergeCell ref="C121:C123"/>
    <mergeCell ref="B136:B137"/>
    <mergeCell ref="AG137:AI137"/>
    <mergeCell ref="C144:C145"/>
    <mergeCell ref="D144:D145"/>
    <mergeCell ref="F145:H145"/>
    <mergeCell ref="I145:K145"/>
    <mergeCell ref="L145:N145"/>
    <mergeCell ref="U135:W135"/>
    <mergeCell ref="B142:B143"/>
    <mergeCell ref="C142:C143"/>
    <mergeCell ref="AG135:AI135"/>
    <mergeCell ref="X137:Z137"/>
    <mergeCell ref="L143:N143"/>
    <mergeCell ref="O143:Q143"/>
    <mergeCell ref="R143:T143"/>
    <mergeCell ref="R135:T135"/>
    <mergeCell ref="C140:C141"/>
    <mergeCell ref="D140:D141"/>
    <mergeCell ref="R137:T137"/>
    <mergeCell ref="AG143:AI143"/>
    <mergeCell ref="R120:T120"/>
    <mergeCell ref="AA120:AC120"/>
    <mergeCell ref="U125:W125"/>
    <mergeCell ref="S151:T151"/>
    <mergeCell ref="V149:W149"/>
    <mergeCell ref="V150:W150"/>
    <mergeCell ref="U141:W141"/>
    <mergeCell ref="X141:Z141"/>
    <mergeCell ref="AA141:AC141"/>
    <mergeCell ref="F141:H141"/>
    <mergeCell ref="AB148:AC148"/>
    <mergeCell ref="AH148:AI148"/>
    <mergeCell ref="O145:Q145"/>
    <mergeCell ref="R145:T145"/>
    <mergeCell ref="U145:W145"/>
    <mergeCell ref="X145:Z145"/>
    <mergeCell ref="AA145:AC145"/>
    <mergeCell ref="AH146:AI146"/>
    <mergeCell ref="AE147:AF147"/>
    <mergeCell ref="AH147:AI147"/>
    <mergeCell ref="G148:H148"/>
    <mergeCell ref="V146:W146"/>
    <mergeCell ref="J146:K146"/>
    <mergeCell ref="U143:W143"/>
    <mergeCell ref="M146:N146"/>
    <mergeCell ref="AG145:AI145"/>
    <mergeCell ref="X143:Z143"/>
    <mergeCell ref="AD145:AF145"/>
    <mergeCell ref="AB146:AC146"/>
    <mergeCell ref="Y147:Z147"/>
    <mergeCell ref="G150:H150"/>
    <mergeCell ref="J149:K149"/>
    <mergeCell ref="J150:K150"/>
    <mergeCell ref="G147:H147"/>
    <mergeCell ref="J147:K147"/>
    <mergeCell ref="M147:N147"/>
    <mergeCell ref="P147:Q147"/>
    <mergeCell ref="L141:N141"/>
    <mergeCell ref="O141:Q141"/>
    <mergeCell ref="R141:T141"/>
    <mergeCell ref="AD141:AF141"/>
    <mergeCell ref="B144:B145"/>
    <mergeCell ref="B140:B141"/>
    <mergeCell ref="U139:W139"/>
    <mergeCell ref="AE148:AF148"/>
    <mergeCell ref="J148:K148"/>
    <mergeCell ref="C138:C139"/>
    <mergeCell ref="B138:B139"/>
    <mergeCell ref="D142:D143"/>
    <mergeCell ref="S150:T150"/>
    <mergeCell ref="AD139:AF139"/>
    <mergeCell ref="F176:H176"/>
    <mergeCell ref="AA176:AC176"/>
    <mergeCell ref="I176:K176"/>
    <mergeCell ref="L176:N176"/>
    <mergeCell ref="B175:E175"/>
    <mergeCell ref="F175:H175"/>
    <mergeCell ref="C173:E174"/>
    <mergeCell ref="F173:H174"/>
    <mergeCell ref="I173:K174"/>
    <mergeCell ref="AD173:AF174"/>
    <mergeCell ref="X173:Z174"/>
    <mergeCell ref="AA173:AC174"/>
    <mergeCell ref="AD175:AF175"/>
    <mergeCell ref="R175:T175"/>
    <mergeCell ref="U175:W175"/>
    <mergeCell ref="R173:T174"/>
    <mergeCell ref="U173:W174"/>
    <mergeCell ref="I175:K175"/>
    <mergeCell ref="O173:Q174"/>
    <mergeCell ref="O175:Q175"/>
    <mergeCell ref="L173:N174"/>
    <mergeCell ref="AD176:AF176"/>
    <mergeCell ref="AG176:AI176"/>
    <mergeCell ref="AG175:AI175"/>
    <mergeCell ref="X175:Z175"/>
    <mergeCell ref="AA175:AC175"/>
    <mergeCell ref="R171:T172"/>
    <mergeCell ref="AG173:AI174"/>
    <mergeCell ref="I169:K170"/>
    <mergeCell ref="L169:N170"/>
    <mergeCell ref="R169:T170"/>
    <mergeCell ref="R167:T168"/>
    <mergeCell ref="O169:Q170"/>
    <mergeCell ref="O167:Q168"/>
    <mergeCell ref="X167:Z168"/>
    <mergeCell ref="X171:Z172"/>
    <mergeCell ref="AG167:AI168"/>
    <mergeCell ref="AG163:AI164"/>
    <mergeCell ref="AD163:AF164"/>
    <mergeCell ref="AG165:AI166"/>
    <mergeCell ref="R163:T164"/>
    <mergeCell ref="O163:Q164"/>
    <mergeCell ref="R165:T166"/>
    <mergeCell ref="U167:W168"/>
    <mergeCell ref="I165:K166"/>
    <mergeCell ref="L165:N166"/>
    <mergeCell ref="O165:Q166"/>
    <mergeCell ref="AA171:AC172"/>
    <mergeCell ref="AD171:AF172"/>
    <mergeCell ref="U171:W172"/>
    <mergeCell ref="I167:K168"/>
    <mergeCell ref="L167:N168"/>
    <mergeCell ref="AA169:AC170"/>
    <mergeCell ref="G4:N4"/>
    <mergeCell ref="P4:R4"/>
    <mergeCell ref="S4:T4"/>
    <mergeCell ref="U4:W4"/>
    <mergeCell ref="P3:R3"/>
    <mergeCell ref="F6:H6"/>
    <mergeCell ref="F2:W2"/>
    <mergeCell ref="J3:K3"/>
    <mergeCell ref="L3:N3"/>
    <mergeCell ref="B171:E172"/>
    <mergeCell ref="F171:H172"/>
    <mergeCell ref="I171:K172"/>
    <mergeCell ref="AA143:AC143"/>
    <mergeCell ref="AD143:AF143"/>
    <mergeCell ref="AG123:AI123"/>
    <mergeCell ref="G3:I3"/>
    <mergeCell ref="C169:E170"/>
    <mergeCell ref="C165:E166"/>
    <mergeCell ref="F165:H166"/>
    <mergeCell ref="B167:E168"/>
    <mergeCell ref="F167:H168"/>
    <mergeCell ref="AG171:AI172"/>
    <mergeCell ref="U169:W170"/>
    <mergeCell ref="X169:Z170"/>
    <mergeCell ref="AD169:AF170"/>
    <mergeCell ref="AG169:AI170"/>
    <mergeCell ref="X165:Z166"/>
    <mergeCell ref="AA167:AC168"/>
    <mergeCell ref="AD167:AF168"/>
    <mergeCell ref="L171:N172"/>
    <mergeCell ref="AD165:AF166"/>
    <mergeCell ref="G151:H151"/>
  </mergeCells>
  <phoneticPr fontId="0" type="noConversion"/>
  <conditionalFormatting sqref="AD46 X46 AG46 AA46 AD144 X144 AG144 AA103 AG103 X103 AD103 AA43 AG43 X43 AD43 AD40 X40 AG40 AA40 AA37 AG37 X37 AD37 AD34 X34 AG34 AA34 AA32 AG32 X32 AD32 AD30 X30 AG30 AA30 AA28 AG28 X28 AD28 AD26 X26 AG26 AA26 AA24 AG24 X24 AD24 X22 AD22 AA20 AG22 AA22 AG20 X20 AD20 AA144 AD100 X100 AG100 AA100 AA97 AG97 X97 AD97 AD94 X94 AG94 AA94 AA91 AG91 X91 AD91 AD88 X88 AG88 AA88 AA85 AG85 X85 AD85 AD82 X82 AG82 AA82 AA79 AG79 X79 AD79 AD76 X76 AG76 AA76 AA73 AG73 X73 AD73 AD70 X70 AG70 AA70 AA67 AG67 X67 AD67 AD64 X64 AG64 AA64 AA61 AG61 X61 AD61 AD58 X58 AG58 AA58 AA55 AG55 X55 AD55 AD52 X52 AG52 AA52 AA49 AG49 X49 AD49 AA106 AG106 X106 AD106 AA109 AG109 X109 AD109 AA112 AG112 X112 AD112 AD115 AA115 AG115 X115 X118 AD118 AA118 AG118 AG121 X121 AD121 AA121 AA124 AG124 X124 AD124 AA127 AG127 X127 AD127 AA130 AG130 X130 AD130 AA132 AG132 X132 AD132 AA134 AG134 X134 AD134 AA136 AG136 X136 AD136 AA138 AG138 X138 AD138 AD140 AA140 AG140 X140 X142 AD142 AA142 AG142 L12 L3 AA18 F18 R18 AD18 U18 AG18 X18 O18 L18 AA15 AG15 X15 AD15 I18 I12 U12 AD12 X12 AG12 AA12 O12 R12 G4 X6:AI6 F12">
    <cfRule type="cellIs" dxfId="400" priority="79" stopIfTrue="1" operator="greaterThan">
      <formula>0</formula>
    </cfRule>
  </conditionalFormatting>
  <conditionalFormatting sqref="F176:AI176 F169:AI170 F173:AI174 F165:AI166 X161:AI162">
    <cfRule type="cellIs" dxfId="399" priority="81" stopIfTrue="1" operator="equal">
      <formula>0</formula>
    </cfRule>
  </conditionalFormatting>
  <conditionalFormatting sqref="Y46:Z46 AB46 AE46 AH46 AH144 AE144 AB144 Y103:Z103 AB103 AE103 AH103 AH43 AE43 AB43 Y43:Z43 Y40:Z40 AB40 AE40 AH40 AH37 AE37 AB37 Y37:Z37 Y34:Z34 AB34 AE34 AH34 AH32 AE32 AB32 Y32:Z32 Y30:Z30 AB30 AE30 AH30 AH28 AE28 AB28 Y28:Z28 Y26:Z26 AB26 AE26 AH26 AH24 AE24 AB24 Y24:Z24 Y22:Z22 AB22 AE22 AH22 AH20 AE20 AB20 Y20:Z20 AH100 AE100 AB100 Y100:Z100 Y97:Z97 AB97 AE97 AH97 AH94 AE94 AB94 Y94:Z94 Y91:Z91 AB91 AE91 AH91 AH88 AE88 AB88 Y88:Z88 Y85:Z85 AB85 AE85 AH85 AH82 AE82 AB82 Y82:Z82 Y79:Z79 AB79 AE79 AH79 AH76 AE76 AB76 Y76:Z76 Y73:Z73 AB73 AE73 AH73 AH70 AE70 AB70 Y70:Z70 Y67:Z67 AB67 AE67 AH67 AH64 AE64 AB64 Y64:Z64 Y61:Z61 AB61 AE61 AH61 AH58 AE58 AB58 Y58:Z58 Y55:Z55 AB55 AE55 AH55 AH52 AE52 AB52 Y52:Z52 Y49:Z49 AB49 AE49 AH49 Y106:Z106 AB106 AE106 AH106 Y109:Z109 AB109 AE109 AH109 AH112 Y112:Z112 AB112 AE112 AH115 Y115:Z115 AB115 AE115 AE118 AH118 Y118:Z118 AB118 AB121 AE121 AH121 Y121:Z121 Y124:Z124 AB124 AE124 AH124 Y127:Z127 AB127 AE127 AH127 Y130:Z130 AB130 AE130 AH130 Y132:Z132 AB132 AE132 AH132 Y134:Z134 AB134 AE134 AH134 Y136:Z136 AB136 AE136 AH136 AH138 Y138:Z138 AB138 AE138 AH140 Y140:Z140 AB140 AE140 AE142 AH142 Y142:Z142 AB142 Y144:Z144 J18:K18 M18:N18 P18:Q18 S18:T18 Y18:Z18 AB18 AE18 AH18 V18:W18 AH15 AE15 AB15 Y15:Z15 G18 G12 J12:K12 M12:N12 P12:Q12 S12:T12 Y12:Z12 AB12 AE12 AH12 V12:W12">
    <cfRule type="cellIs" dxfId="398" priority="86" stopIfTrue="1" operator="equal">
      <formula>0</formula>
    </cfRule>
    <cfRule type="cellIs" dxfId="397" priority="87" stopIfTrue="1" operator="lessThan">
      <formula>0</formula>
    </cfRule>
  </conditionalFormatting>
  <conditionalFormatting sqref="AB5:AC5 AH5:AI5">
    <cfRule type="cellIs" dxfId="396" priority="88" stopIfTrue="1" operator="between">
      <formula>1</formula>
      <formula>8</formula>
    </cfRule>
    <cfRule type="cellIs" dxfId="395" priority="89" stopIfTrue="1" operator="equal">
      <formula>0</formula>
    </cfRule>
  </conditionalFormatting>
  <conditionalFormatting sqref="AC46 AF46 AI46 AC144 AF144 AI144 AC52 AI103 AF103 AC103 AF43 AC43 AC40 AF40 AI40 AI43 AF37 AC37 AC34 AF34 AI34 AI37 AF32 AC32 AC30 AF30 AI30 AI32 AF28 AC28 AC26 AF26 AI26 AI28 AF24 AC24 AC22 AF22 AI22 AI24 AF20 AC20 AI20 AF100 AI100 AI97 AF97 AC97 AC100 AF94 AI94 AI91 AF91 AC91 AC94 AF88 AI88 AI85 AF85 AC85 AC88 AF82 AI82 AI79 AF79 AC79 AC82 AF76 AI76 AI73 AF73 AC73 AC76 AF70 AI70 AI67 AF67 AC67 AC70 AF64 AI64 AI61 AF61 AC61 AC64 AF58 AI58 AI55 AF55 AC55 AC58 AF52 AI52 AI49 AF49 AC49 AI106 AF106 AC106 AC109 AI109 AF109 AF112 AC112 AI112 AI115 AF115 AC115 AI118 AF118 AC118 AC121 AI121 AF121 AF124 AC124 AI124 AI127 AF127 AC127 AI130 AF130 AC130 AC132 AI132 AF132 AF134 AC134 AI134 AI136 AF136 AC136 AI138 AF138 AC138 AC140 AI140 AF140 AF142 AC142 AI142 AI15 AC18 AF18 AI18 AF15 AC15 H18 H12 AC12 AF12 AI12">
    <cfRule type="cellIs" dxfId="394" priority="90" stopIfTrue="1" operator="equal">
      <formula>0</formula>
    </cfRule>
    <cfRule type="cellIs" dxfId="393" priority="91" stopIfTrue="1" operator="lessThan">
      <formula>0</formula>
    </cfRule>
  </conditionalFormatting>
  <conditionalFormatting sqref="F9:AI10">
    <cfRule type="cellIs" dxfId="392" priority="92" stopIfTrue="1" operator="lessThan">
      <formula>0</formula>
    </cfRule>
    <cfRule type="cellIs" dxfId="391" priority="93" stopIfTrue="1" operator="equal">
      <formula>0</formula>
    </cfRule>
  </conditionalFormatting>
  <conditionalFormatting sqref="F13:W13">
    <cfRule type="cellIs" dxfId="390" priority="77" stopIfTrue="1" operator="equal">
      <formula>0</formula>
    </cfRule>
  </conditionalFormatting>
  <conditionalFormatting sqref="F16:W16">
    <cfRule type="cellIs" dxfId="389" priority="31" stopIfTrue="1" operator="equal">
      <formula>0</formula>
    </cfRule>
  </conditionalFormatting>
  <conditionalFormatting sqref="E12:E15 J3 L3 U3 G3:G4 S3 O3:P4">
    <cfRule type="cellIs" dxfId="388" priority="43" stopIfTrue="1" operator="equal">
      <formula>0</formula>
    </cfRule>
  </conditionalFormatting>
  <conditionalFormatting sqref="F161:W176">
    <cfRule type="cellIs" dxfId="387" priority="41" stopIfTrue="1" operator="equal">
      <formula>0</formula>
    </cfRule>
  </conditionalFormatting>
  <conditionalFormatting sqref="E9:E10">
    <cfRule type="cellIs" dxfId="386" priority="40" stopIfTrue="1" operator="equal">
      <formula>0</formula>
    </cfRule>
  </conditionalFormatting>
  <conditionalFormatting sqref="G146:H151 J146:K151 M146:N151 P146:Q151 S146:T151 V146:W151">
    <cfRule type="cellIs" dxfId="385" priority="39" stopIfTrue="1" operator="equal">
      <formula>0</formula>
    </cfRule>
  </conditionalFormatting>
  <conditionalFormatting sqref="F159:W160 G5">
    <cfRule type="cellIs" dxfId="384" priority="38" operator="equal">
      <formula>0</formula>
    </cfRule>
  </conditionalFormatting>
  <conditionalFormatting sqref="F14:W14">
    <cfRule type="cellIs" dxfId="383" priority="37" operator="equal">
      <formula>0</formula>
    </cfRule>
  </conditionalFormatting>
  <conditionalFormatting sqref="L15 I15 U15 O15 R15 F15">
    <cfRule type="cellIs" dxfId="382" priority="32" stopIfTrue="1" operator="greaterThan">
      <formula>0</formula>
    </cfRule>
  </conditionalFormatting>
  <conditionalFormatting sqref="G15 J15:K15 M15:N15 P15:Q15 S15:T15 V15:W15">
    <cfRule type="cellIs" dxfId="381" priority="33" stopIfTrue="1" operator="equal">
      <formula>0</formula>
    </cfRule>
    <cfRule type="cellIs" dxfId="380" priority="34" stopIfTrue="1" operator="lessThan">
      <formula>0</formula>
    </cfRule>
  </conditionalFormatting>
  <conditionalFormatting sqref="H15">
    <cfRule type="cellIs" dxfId="379" priority="35" stopIfTrue="1" operator="equal">
      <formula>0</formula>
    </cfRule>
    <cfRule type="cellIs" dxfId="378" priority="36" stopIfTrue="1" operator="lessThan">
      <formula>0</formula>
    </cfRule>
  </conditionalFormatting>
  <conditionalFormatting sqref="F17:W17">
    <cfRule type="cellIs" dxfId="377" priority="30" operator="equal">
      <formula>0</formula>
    </cfRule>
  </conditionalFormatting>
  <conditionalFormatting sqref="L34 L37 L40 L43 L46 L49 L52 L55 L58 L61 L64 L67 L70 L73 L76 L79 L82 L85 L88 L91 L94 L97 L100 L103 L106 L109 L112 L115 L118 L121 L124 L127 I34 I37 I40 I43 I46 I49 I52 I55 I58 I61 I64 I67 I70 I73 I76 I79 I82 I85 I88 I91 I94 I97 I100 I103 I106 I109 I112 I115 I118 I121 I124 I127 U34 U37 U40 U43 U46 U49 U52 U55 U58 U61 U64 U67 U70 U73 U76 U79 U82 U85 U88 U91 U94 U97 U100 U103 U106 U109 U112 U115 U118 U121 U124 U127 O34 O37 O40 O43 O46 O49 O52 O55 O58 O61 O64 O67 O70 O73 O76 O79 O82 O85 O88 O91 O94 O97 O100 O103 O106 O109 O112 O115 O118 O121 O124 O127 R34 R37 R40 R43 R46 R49 R52 R55 R58 R61 R64 R67 R70 R73 R76 R79 R82 R85 R88 R91 R94 R97 R100 R103 R106 R109 R112 R115 R118 R121 R124 R127 F34 F37 F40 F43 F46 F49 F52 F55 F58 F61 F64 F67 F70 F73 F76 F79 F82 F85 F88 F91 F94 F97 F100 F103 F106 F109 F112 F115 F118 F121 F124 F127">
    <cfRule type="cellIs" dxfId="376" priority="25" stopIfTrue="1" operator="greaterThan">
      <formula>0</formula>
    </cfRule>
  </conditionalFormatting>
  <conditionalFormatting sqref="G34 G37 G40 G43 G46 G49 G52 G55 G58 G61 G64 G67 G70 G73 G76 G79 G82 G85 G88 G91 G94 G97 G100 G103 G106 G109 G112 G115 G118 G121 G124 G127 J34:K34 J37:K37 J40:K40 J43:K43 J46:K46 J49:K49 J52:K52 J55:K55 J58:K58 J61:K61 J64:K64 J67:K67 J70:K70 J73:K73 J76:K76 J79:K79 J82:K82 J85:K85 J88:K88 J91:K91 J94:K94 J97:K97 J100:K100 J103:K103 J106:K106 J109:K109 J112:K112 J115:K115 J118:K118 J121:K121 J124:K124 J127:K127 M34:N34 M37:N37 M40:N40 M43:N43 M46:N46 M49:N49 M52:N52 M55:N55 M58:N58 M61:N61 M64:N64 M67:N67 M70:N70 M73:N73 M76:N76 M79:N79 M82:N82 M85:N85 M88:N88 M91:N91 M94:N94 M97:N97 M100:N100 M103:N103 M106:N106 M109:N109 M112:N112 M115:N115 M118:N118 M121:N121 M124:N124 M127:N127 P34:Q34 P37:Q37 P40:Q40 P43:Q43 P46:Q46 P49:Q49 P52:Q52 P55:Q55 P58:Q58 P61:Q61 P64:Q64 P67:Q67 P70:Q70 P73:Q73 P76:Q76 P79:Q79 P82:Q82 P85:Q85 P88:Q88 P91:Q91 P94:Q94 P97:Q97 P100:Q100 P103:Q103 P106:Q106 P109:Q109 P112:Q112 P115:Q115 P118:Q118 P121:Q121 P124:Q124 P127:Q127 S34:T34 S37:T37 S40:T40 S43:T43 S46:T46 S49:T49 S52:T52 S55:T55 S58:T58 S61:T61 S64:T64 S67:T67 S70:T70 S73:T73 S76:T76 S79:T79 S82:T82 S85:T85 S88:T88 S91:T91 S94:T94 S97:T97 S100:T100 S103:T103 S106:T106 S109:T109 S112:T112 S115:T115 S118:T118 S121:T121 S124:T124 S127:T127 V34:W34 V37:W37 V40:W40 V43:W43 V46:W46 V49:W49 V52:W52 V55:W55 V58:W58 V61:W61 V64:W64 V67:W67 V70:W70 V73:W73 V76:W76 V79:W79 V82:W82 V85:W85 V88:W88 V91:W91 V94:W94 V97:W97 V100:W100 V103:W103 V106:W106 V109:W109 V112:W112 V115:W115 V118:W118 V121:W121 V124:W124 V127:W127">
    <cfRule type="cellIs" dxfId="375" priority="26" stopIfTrue="1" operator="equal">
      <formula>0</formula>
    </cfRule>
    <cfRule type="cellIs" dxfId="374" priority="27" stopIfTrue="1" operator="lessThan">
      <formula>0</formula>
    </cfRule>
  </conditionalFormatting>
  <conditionalFormatting sqref="H34 H37 H40 H43 H46 H49 H52 H55 H58 H61 H64 H67 H70 H73 H76 H79 H82 H85 H88 H91 H94 H97 H100 H103 H106 H109 H112 H115 H118 H121 H124 H127">
    <cfRule type="cellIs" dxfId="373" priority="28" stopIfTrue="1" operator="equal">
      <formula>0</formula>
    </cfRule>
    <cfRule type="cellIs" dxfId="372" priority="29" stopIfTrue="1" operator="lessThan">
      <formula>0</formula>
    </cfRule>
  </conditionalFormatting>
  <conditionalFormatting sqref="F35:W35 F38:W38 F41:W41 F44:W44 F47:W47 F50:W50 F53:W53 F56:W56 F59:W59 F62:W62 F65:W65 F68:W68 F71:W71 F74:W74 F77:W77 F80:W80 F83:W83 F86:W86 F89:W89 F92:W92 F95:W95 F98:W98 F101:W101 F104:W104 F107:W107 F110:W110 F113:W113 F116:W116 F119:W119 F122:W122 F125:W125 F128:W128">
    <cfRule type="cellIs" dxfId="371" priority="24" stopIfTrue="1" operator="equal">
      <formula>0</formula>
    </cfRule>
  </conditionalFormatting>
  <conditionalFormatting sqref="F36:W36 F39:W39 F42:W42 F45:W45 F48:W48 F51:W51 F54:W54 F57:W57 F60:W60 F63:W63 F66:W66 F69:W69 F72:W72 F75:W75 F78:W78 F81:W81 F84:W84 F87:W87 F90:W90 F93:W93 F96:W96 F99:W99 F102:W102 F105:W105 F108:W108 F111:W111 F114:W114 F117:W117 F120:W120 F123:W123 F126:W126 F129:W129">
    <cfRule type="cellIs" dxfId="370" priority="23" operator="equal">
      <formula>0</formula>
    </cfRule>
  </conditionalFormatting>
  <conditionalFormatting sqref="F20 F22 F24 F26 F28 F30 F32 R20 R22 R24 R26 R28 R30 R32 U20 U22 U24 U26 U28 U30 U32 O20 O22 O24 O26 O28 O30 O32 L20 L22 L24 L26 L28 L30 L32 I20 I22 I24 I26 I28 I30 I32">
    <cfRule type="cellIs" dxfId="369" priority="18" stopIfTrue="1" operator="greaterThan">
      <formula>0</formula>
    </cfRule>
  </conditionalFormatting>
  <conditionalFormatting sqref="J20:K20 J22:K22 J24:K24 J26:K26 J28:K28 J30:K30 J32:K32 M20:N20 M22:N22 M24:N24 M26:N26 M28:N28 M30:N30 M32:N32 P20:Q20 P22:Q22 P24:Q24 P26:Q26 P28:Q28 P30:Q30 P32:Q32 S20:T20 S22:T22 S24:T24 S26:T26 S28:T28 S30:T30 S32:T32 V20:W20 V22:W22 V24:W24 V26:W26 V28:W28 V30:W30 V32:W32 G20 G22 G24 G26 G28 G30 G32">
    <cfRule type="cellIs" dxfId="368" priority="19" stopIfTrue="1" operator="equal">
      <formula>0</formula>
    </cfRule>
    <cfRule type="cellIs" dxfId="367" priority="20" stopIfTrue="1" operator="lessThan">
      <formula>0</formula>
    </cfRule>
  </conditionalFormatting>
  <conditionalFormatting sqref="H20 H22 H24 H26 H28 H30 H32">
    <cfRule type="cellIs" dxfId="366" priority="21" stopIfTrue="1" operator="equal">
      <formula>0</formula>
    </cfRule>
    <cfRule type="cellIs" dxfId="365" priority="22" stopIfTrue="1" operator="lessThan">
      <formula>0</formula>
    </cfRule>
  </conditionalFormatting>
  <conditionalFormatting sqref="F130 F132 F134 F136 F138 F140 F142 F144 R130 R132 R134 R136 R138 R140 R142 R144 U130 U132 U134 U136 U138 U140 U142 U144 O130 O132 O134 O136 O138 O140 O142 O144 L130 L132 L134 L136 L138 L140 L142 L144 I130 I132 I134 I136 I138 I140 I142 I144">
    <cfRule type="cellIs" dxfId="364" priority="13" stopIfTrue="1" operator="greaterThan">
      <formula>0</formula>
    </cfRule>
  </conditionalFormatting>
  <conditionalFormatting sqref="J130:K130 J132:K132 J134:K134 J136:K136 J138:K138 J140:K140 J142:K142 J144:K144 M130:N130 M132:N132 M134:N134 M136:N136 M138:N138 M140:N140 M142:N142 M144:N144 P130:Q130 P132:Q132 P134:Q134 P136:Q136 P138:Q138 P140:Q140 P142:Q142 P144:Q144 S130:T130 S132:T132 S134:T134 S136:T136 S138:T138 S140:T140 S142:T142 S144:T144 V130:W130 V132:W132 V134:W134 V136:W136 V138:W138 V140:W140 V142:W142 V144:W144 G130 G132 G134 G136 G138 G140 G142 G144">
    <cfRule type="cellIs" dxfId="363" priority="14" stopIfTrue="1" operator="equal">
      <formula>0</formula>
    </cfRule>
    <cfRule type="cellIs" dxfId="362" priority="15" stopIfTrue="1" operator="lessThan">
      <formula>0</formula>
    </cfRule>
  </conditionalFormatting>
  <conditionalFormatting sqref="H130 H132 H134 H136 H138 H140 H142 H144">
    <cfRule type="cellIs" dxfId="361" priority="16" stopIfTrue="1" operator="equal">
      <formula>0</formula>
    </cfRule>
    <cfRule type="cellIs" dxfId="360" priority="17" stopIfTrue="1" operator="lessThan">
      <formula>0</formula>
    </cfRule>
  </conditionalFormatting>
  <conditionalFormatting sqref="F145:W145 F143:W143 F141:W141 F139:W139 F137:W137 F135:W135 F133:W133 F131:W131 F129:W129">
    <cfRule type="cellIs" dxfId="359" priority="12" operator="equal">
      <formula>0</formula>
    </cfRule>
  </conditionalFormatting>
  <conditionalFormatting sqref="F33:W33 F31:W31 F29:W29 F27:W27 F25:W25 F23:W23 F21:W21 F19:W19">
    <cfRule type="cellIs" dxfId="358" priority="11" operator="equal">
      <formula>0</formula>
    </cfRule>
  </conditionalFormatting>
  <conditionalFormatting sqref="F5 I5:W5">
    <cfRule type="cellIs" dxfId="357" priority="10" operator="equal">
      <formula>0</formula>
    </cfRule>
  </conditionalFormatting>
  <conditionalFormatting sqref="F6:W6">
    <cfRule type="cellIs" dxfId="356" priority="9" operator="equal">
      <formula>0</formula>
    </cfRule>
  </conditionalFormatting>
  <conditionalFormatting sqref="F2:W2">
    <cfRule type="cellIs" dxfId="355" priority="8" operator="greaterThan">
      <formula>0</formula>
    </cfRule>
  </conditionalFormatting>
  <conditionalFormatting sqref="F1">
    <cfRule type="cellIs" dxfId="354" priority="7" operator="greaterThan">
      <formula>0</formula>
    </cfRule>
  </conditionalFormatting>
  <conditionalFormatting sqref="I1">
    <cfRule type="cellIs" dxfId="353" priority="6" operator="greaterThan">
      <formula>0</formula>
    </cfRule>
  </conditionalFormatting>
  <conditionalFormatting sqref="L1">
    <cfRule type="cellIs" dxfId="352" priority="5" operator="greaterThan">
      <formula>0</formula>
    </cfRule>
  </conditionalFormatting>
  <conditionalFormatting sqref="O1">
    <cfRule type="cellIs" dxfId="351" priority="3" operator="greaterThan">
      <formula>0</formula>
    </cfRule>
  </conditionalFormatting>
  <conditionalFormatting sqref="R1 U1">
    <cfRule type="cellIs" dxfId="350" priority="1" operator="greaterThan">
      <formula>0</formula>
    </cfRule>
  </conditionalFormatting>
  <dataValidations xWindow="153" yWindow="161" count="4">
    <dataValidation allowBlank="1" showInputMessage="1" showErrorMessage="1" promptTitle="      DATA INPUT" prompt="ENTER THE VENUE FOR THE GALA  HERE" sqref="G4 L3" xr:uid="{00000000-0002-0000-1300-000000000000}"/>
    <dataValidation allowBlank="1" showInputMessage="1" showErrorMessage="1" promptTitle="        DATA INPUT" prompt="Enter the name of the competing club into the appropriate lane header" sqref="AA6:AI6" xr:uid="{00000000-0002-0000-1300-000001000000}"/>
    <dataValidation allowBlank="1" showInputMessage="1" showErrorMessage="1" promptTitle="       DATA INPUT" prompt="Enter the name of the competing club into the appropriate lane header_x000a_" sqref="X6:Z6" xr:uid="{00000000-0002-0000-1300-000002000000}"/>
    <dataValidation type="time" operator="lessThan" allowBlank="1" showInputMessage="1" showErrorMessage="1" errorTitle="INCORRECT DATA ENTRY" error="Please re-enter the time in the correct format _x000a_an example is    1:23.45_x000a__x000a_If no time is required please enter 0 and then go to the DQ sheet to enter any other information" sqref="AA30 AG144 AA142 AG142 AD142 X30 X103 X43 AA43 AG43 X32 X142 X140 AA140 AG140 AD140 AD64 AG64 AA64 X64 AA32 AD100 AG100 X138 AA138 AG138 AD138 AA100 X67 AA67 AG67 AD67 X100 AG32 X136 AA136 AG136 AD136 AD32 AD43 AA103 AG103 X20 AA20 AD70 X134 AA134 AG134 AD134 AG70 AA70 X70 AG20 AD20 AD103 AG15 X132 AA132 AG132 AD132 X73 AA73 AG73 AD73 AD144 AA15 X15 X130 AA130 AG130 AD130 AD34 AG34 AA34 AD22 AG22 AD76 AG76 X127 AA127 AG127 AD127 AD124 AA76 X76 AA22 X22 X34 AD46 X124 AA124 AG124 AG121 AD121 X79 AA79 AG79 AD79 AG46 AA46 X121 AA121 AA118 AG118 AD118 X24 AA24 AG24 AD24 X46 X37 X118 X115 AA115 AG115 AD115 AD82 AG82 AA82 X82 AA37 AG37 AD37 X112 AA112 AG112 AD112 AD15 X85 AA85 AG85 AD85 AA144 X144 X109 AA109 AG109 AD109 AD26 AG26 AA26 X26 X18 AA18 AD88 X106 AA106 AG106 AD106 AG88 AA88 X88 AG18 AD12 X49 AA49 AG49 AD49 X28 AA28 X91 AA91 AG91 AD91 AG28 AD28 AG12 AD52 AG52 AA52 X52 AD40 AG40 AA40 X40 X55 AA55 AG55 AD55 AA12 AD94 AG94 AA94 X94 X12 AD18 AD30 AD58 AG58 AA58 X58 AG30 X97 AA97 AG97 X61 AA61 AG61 AD61 AD97" xr:uid="{00000000-0002-0000-1300-000003000000}">
      <formula1>0.00694444444444444</formula1>
    </dataValidation>
  </dataValidations>
  <hyperlinks>
    <hyperlink ref="B175:D175" location="Sheet1!F53" tooltip="GO TO EVENT 41" display="GO TO EVENT 41" xr:uid="{00000000-0004-0000-1300-000000000000}"/>
    <hyperlink ref="B171:D171" location="Sheet1!F43" tooltip="GO TO EVENT 31" display="Sheet1!F43" xr:uid="{00000000-0004-0000-1300-000001000000}"/>
    <hyperlink ref="B167:D167" location="Sheet1!F32" tooltip="GO TO EVENT 21" display="Sheet1!F32" xr:uid="{00000000-0004-0000-1300-000002000000}"/>
    <hyperlink ref="B163:D163" location="Sheet1!F22" tooltip="GO TO EVENT 11" display="Sheet1!F22" xr:uid="{00000000-0004-0000-1300-000003000000}"/>
    <hyperlink ref="B163:E164" location="'6 Lane Gala'!F34" tooltip="CLICK HERE TO GO TO EVENT 11" display="GO TO EVENT 11" xr:uid="{00000000-0004-0000-1300-000004000000}"/>
    <hyperlink ref="B167:E168" location="'6 Lane Gala'!F58" tooltip="CLICK HERE TO GO TO EVENT 19" display="GO TO EVENT 19" xr:uid="{00000000-0004-0000-1300-000005000000}"/>
    <hyperlink ref="B171:E172" location="'6 Lane Gala'!F82" tooltip="CLICK HERE TO GO TO EVENT 27" display="GO TO EVENT 27" xr:uid="{00000000-0004-0000-1300-000006000000}"/>
    <hyperlink ref="B175:E175" location="'6 Lane Gala'!F106" tooltip="CLICK HERE TO GO TO EVENT 35" display="GO TO EVENT 35" xr:uid="{00000000-0004-0000-1300-000007000000}"/>
    <hyperlink ref="B177:D177" location="Sheet1!F53" tooltip="GO TO EVENT 41" display="GO TO EVENT 41" xr:uid="{00000000-0004-0000-1300-000008000000}"/>
    <hyperlink ref="B177:E177" location="'6 Lane Gala'!F130" tooltip="CLICK HERE TO GO TO EVENT 43" display="GO TO EVENT 43" xr:uid="{00000000-0004-0000-1300-000009000000}"/>
    <hyperlink ref="F1" location="'Gala Setup'!H4" tooltip="Go to Gala Setup" display="Gala Setup" xr:uid="{00000000-0004-0000-1300-00000A000000}"/>
    <hyperlink ref="I1" location="Recording!C32" tooltip="Gala Recording Sheet" display="Recording!C32" xr:uid="{00000000-0004-0000-1300-00000B000000}"/>
    <hyperlink ref="L1" location="'Final result'!C8" tooltip="Final Results sheet" display="Final Results sheet" xr:uid="{00000000-0004-0000-1300-00000C000000}"/>
    <hyperlink ref="O1" location="'Quick Check'!A1" tooltip="Quick Check on a result" display="'Quick Check'!A1" xr:uid="{00000000-0004-0000-1300-00000D000000}"/>
    <hyperlink ref="R1" location="HDR!H3" tooltip="Rankings HDR File" display="HDR!H3" xr:uid="{00000000-0004-0000-1300-00000E000000}"/>
    <hyperlink ref="U1" location="MRF!R1" tooltip="Rankings MRF File" display="MRF!R1" xr:uid="{00000000-0004-0000-1300-00000F000000}"/>
  </hyperlinks>
  <printOptions horizontalCentered="1"/>
  <pageMargins left="0.15748031496062992" right="0.15748031496062992" top="0.98425196850393704" bottom="0.98425196850393704" header="0.51181102362204722" footer="0.51181102362204722"/>
  <pageSetup paperSize="9" scale="39" fitToHeight="3" orientation="portrait" r:id="rId1"/>
  <headerFooter alignWithMargins="0"/>
  <rowBreaks count="2" manualBreakCount="2">
    <brk id="60" min="1" max="34" man="1"/>
    <brk id="108" min="1" max="34"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7">
    <tabColor indexed="13"/>
    <pageSetUpPr fitToPage="1"/>
  </sheetPr>
  <dimension ref="A1:BI661"/>
  <sheetViews>
    <sheetView showGridLines="0" showRowColHeaders="0" view="pageBreakPreview" topLeftCell="B1" zoomScale="60" zoomScaleNormal="56" workbookViewId="0">
      <pane xSplit="4" ySplit="11" topLeftCell="F12" activePane="bottomRight" state="frozen"/>
      <selection activeCell="B2" sqref="B2:E2"/>
      <selection pane="topRight" activeCell="B2" sqref="B2:E2"/>
      <selection pane="bottomLeft" activeCell="B2" sqref="B2:E2"/>
      <selection pane="bottomRight" activeCell="Y4" sqref="Y4:AC4"/>
    </sheetView>
  </sheetViews>
  <sheetFormatPr defaultColWidth="9.140625" defaultRowHeight="21" x14ac:dyDescent="0.2"/>
  <cols>
    <col min="1" max="1" width="8.85546875" style="3" hidden="1" customWidth="1"/>
    <col min="2" max="2" width="6.140625" style="104" customWidth="1"/>
    <col min="3" max="3" width="9.85546875" style="105" customWidth="1"/>
    <col min="4" max="4" width="10.7109375" style="104" customWidth="1"/>
    <col min="5" max="5" width="40.7109375" style="104" customWidth="1"/>
    <col min="6" max="6" width="17.7109375" style="126" customWidth="1"/>
    <col min="7" max="7" width="6.7109375" style="104" customWidth="1"/>
    <col min="8" max="8" width="5.7109375" style="104" customWidth="1"/>
    <col min="9" max="9" width="17.7109375" style="126" customWidth="1"/>
    <col min="10" max="11" width="5.7109375" style="104" customWidth="1"/>
    <col min="12" max="12" width="17.7109375" style="126" customWidth="1"/>
    <col min="13" max="13" width="5.7109375" style="104" customWidth="1"/>
    <col min="14" max="14" width="6.5703125" style="104" customWidth="1"/>
    <col min="15" max="15" width="17.7109375" style="126" customWidth="1"/>
    <col min="16" max="17" width="5.7109375" style="104" customWidth="1"/>
    <col min="18" max="18" width="17.7109375" style="126" customWidth="1"/>
    <col min="19" max="20" width="5.7109375" style="104" customWidth="1"/>
    <col min="21" max="21" width="17.7109375" style="126" customWidth="1"/>
    <col min="22" max="23" width="5.7109375" style="104" customWidth="1"/>
    <col min="24" max="24" width="17.7109375" style="126" customWidth="1"/>
    <col min="25" max="26" width="5.7109375" style="104" customWidth="1"/>
    <col min="27" max="27" width="17.7109375" style="126" customWidth="1"/>
    <col min="28" max="28" width="5.7109375" style="104" customWidth="1"/>
    <col min="29" max="29" width="4.7109375" style="104" customWidth="1"/>
    <col min="30" max="35" width="5.28515625" style="104" hidden="1" customWidth="1"/>
    <col min="36" max="36" width="0.28515625" style="3" hidden="1" customWidth="1"/>
    <col min="37" max="52" width="5.28515625" style="3" hidden="1" customWidth="1"/>
    <col min="53" max="53" width="153.42578125" style="3" customWidth="1"/>
    <col min="54" max="55" width="5.140625" style="3" hidden="1" customWidth="1"/>
    <col min="56" max="56" width="158.5703125" style="3" customWidth="1"/>
    <col min="57" max="59" width="5.140625" style="3" customWidth="1"/>
    <col min="60" max="60" width="5.28515625" style="3" customWidth="1"/>
    <col min="61" max="81" width="8.28515625" style="3" customWidth="1"/>
    <col min="82" max="16384" width="9.140625" style="3"/>
  </cols>
  <sheetData>
    <row r="1" spans="2:59" ht="78" customHeight="1" thickBot="1" x14ac:dyDescent="0.25">
      <c r="B1" s="2039"/>
      <c r="C1" s="2039"/>
      <c r="D1" s="2039"/>
      <c r="E1" s="2127"/>
      <c r="F1" s="421" t="s">
        <v>2778</v>
      </c>
      <c r="G1" s="2031"/>
      <c r="H1" s="2031"/>
      <c r="I1" s="422" t="s">
        <v>2783</v>
      </c>
      <c r="J1" s="2032"/>
      <c r="K1" s="2032"/>
      <c r="L1" s="421" t="s">
        <v>2780</v>
      </c>
      <c r="M1" s="2033"/>
      <c r="N1" s="2033"/>
      <c r="O1" s="421" t="s">
        <v>2784</v>
      </c>
      <c r="P1" s="2031"/>
      <c r="Q1" s="2031"/>
      <c r="R1" s="421" t="s">
        <v>2787</v>
      </c>
      <c r="S1" s="2034"/>
      <c r="T1" s="2034"/>
      <c r="U1" s="421" t="s">
        <v>2790</v>
      </c>
      <c r="V1" s="328"/>
      <c r="W1" s="521"/>
      <c r="X1" s="421" t="s">
        <v>2786</v>
      </c>
      <c r="Y1" s="522"/>
      <c r="Z1" s="522"/>
      <c r="AA1" s="421" t="s">
        <v>2785</v>
      </c>
      <c r="AB1" s="546"/>
      <c r="AC1" s="546"/>
      <c r="AD1" s="418"/>
      <c r="AE1" s="418"/>
      <c r="AF1" s="418"/>
      <c r="AG1" s="418"/>
      <c r="AH1" s="418"/>
      <c r="AI1" s="418"/>
      <c r="AJ1" s="7"/>
      <c r="AP1" s="3" t="str">
        <f>F6</f>
        <v>Norwich Swans</v>
      </c>
      <c r="AQ1" s="3" t="str">
        <f>I6</f>
        <v>Northampton B</v>
      </c>
      <c r="AR1" s="3" t="str">
        <f>L6</f>
        <v>City of Peterborough A</v>
      </c>
      <c r="AS1" s="3" t="str">
        <f>O6</f>
        <v xml:space="preserve">City of Milton Keynes </v>
      </c>
      <c r="AT1" s="3" t="str">
        <f>R6</f>
        <v>Nottingham Leander</v>
      </c>
      <c r="AU1" s="3" t="str">
        <f>U6</f>
        <v>Moderians</v>
      </c>
      <c r="AV1" s="3">
        <f>X6</f>
        <v>0</v>
      </c>
      <c r="AW1" s="3">
        <f>AA6</f>
        <v>0</v>
      </c>
      <c r="AX1" s="3">
        <f>AD6</f>
        <v>0</v>
      </c>
      <c r="AY1" s="3">
        <f>AG6</f>
        <v>0</v>
      </c>
      <c r="BA1" s="2076"/>
      <c r="BD1" s="2123" t="s">
        <v>118</v>
      </c>
      <c r="BE1" s="166"/>
      <c r="BF1" s="166"/>
      <c r="BG1" s="166"/>
    </row>
    <row r="2" spans="2:59" ht="45" customHeight="1" thickBot="1" x14ac:dyDescent="0.25">
      <c r="B2" s="2039" t="str">
        <f>'Print 6 Lane'!B2:E2</f>
        <v>NASL.2018</v>
      </c>
      <c r="C2" s="2039"/>
      <c r="D2" s="2039"/>
      <c r="E2" s="2025"/>
      <c r="F2" s="1845" t="str">
        <f>'Gala Setup'!H2</f>
        <v>National Arena Swimming League</v>
      </c>
      <c r="G2" s="1846"/>
      <c r="H2" s="1846"/>
      <c r="I2" s="1846"/>
      <c r="J2" s="1846"/>
      <c r="K2" s="1846"/>
      <c r="L2" s="1846"/>
      <c r="M2" s="1846"/>
      <c r="N2" s="1846"/>
      <c r="O2" s="1846"/>
      <c r="P2" s="1846"/>
      <c r="Q2" s="1846"/>
      <c r="R2" s="1846"/>
      <c r="S2" s="1846"/>
      <c r="T2" s="1846"/>
      <c r="U2" s="1846"/>
      <c r="V2" s="1846"/>
      <c r="W2" s="1846"/>
      <c r="X2" s="1846"/>
      <c r="Y2" s="1846"/>
      <c r="Z2" s="1846"/>
      <c r="AA2" s="1846"/>
      <c r="AB2" s="1846"/>
      <c r="AC2" s="2046"/>
      <c r="AD2" s="167"/>
      <c r="AE2" s="168"/>
      <c r="AF2" s="168"/>
      <c r="AG2" s="168"/>
      <c r="AH2" s="168"/>
      <c r="AI2" s="168"/>
      <c r="AL2" s="3" t="b">
        <f>IF(B6&gt;4,1)</f>
        <v>0</v>
      </c>
      <c r="BA2" s="2076"/>
      <c r="BD2" s="2123"/>
      <c r="BE2" s="166"/>
      <c r="BF2" s="166"/>
      <c r="BG2" s="166"/>
    </row>
    <row r="3" spans="2:59" ht="30" customHeight="1" thickBot="1" x14ac:dyDescent="0.25">
      <c r="B3" s="169"/>
      <c r="C3" s="100"/>
      <c r="D3" s="100"/>
      <c r="E3" s="100"/>
      <c r="F3" s="602" t="s">
        <v>114</v>
      </c>
      <c r="G3" s="2040" t="str">
        <f>'Gala Setup'!H4</f>
        <v>East Midlands</v>
      </c>
      <c r="H3" s="2040"/>
      <c r="I3" s="2040"/>
      <c r="J3" s="2041"/>
      <c r="K3" s="2040" t="s">
        <v>135</v>
      </c>
      <c r="L3" s="2040"/>
      <c r="M3" s="2040" t="str">
        <f>'Gala Setup'!J4</f>
        <v>Premier</v>
      </c>
      <c r="N3" s="2040"/>
      <c r="O3" s="2040"/>
      <c r="P3" s="2040"/>
      <c r="Q3" s="2040"/>
      <c r="R3" s="604" t="s">
        <v>2737</v>
      </c>
      <c r="S3" s="2040">
        <f>'Gala Setup'!H5</f>
        <v>1</v>
      </c>
      <c r="T3" s="2040"/>
      <c r="U3" s="2041"/>
      <c r="V3" s="2043" t="s">
        <v>2848</v>
      </c>
      <c r="W3" s="2044"/>
      <c r="X3" s="2044"/>
      <c r="Y3" s="2040">
        <f>'Gala Setup'!J5</f>
        <v>1</v>
      </c>
      <c r="Z3" s="2040"/>
      <c r="AA3" s="2040"/>
      <c r="AB3" s="2040"/>
      <c r="AC3" s="2041"/>
      <c r="AD3" s="170"/>
      <c r="AE3" s="171"/>
      <c r="AF3" s="171"/>
      <c r="AG3" s="171"/>
      <c r="AH3" s="171"/>
      <c r="AI3" s="171"/>
      <c r="BA3" s="2076"/>
      <c r="BD3" s="2124" t="s">
        <v>138</v>
      </c>
      <c r="BE3" s="2124"/>
      <c r="BF3" s="2124"/>
      <c r="BG3" s="2124"/>
    </row>
    <row r="4" spans="2:59" ht="30" customHeight="1" thickBot="1" x14ac:dyDescent="0.55000000000000004">
      <c r="B4" s="62"/>
      <c r="C4" s="2126"/>
      <c r="D4" s="2126"/>
      <c r="E4" s="2126"/>
      <c r="F4" s="603" t="s">
        <v>2738</v>
      </c>
      <c r="G4" s="2040" t="str">
        <f>'Gala Setup'!H6</f>
        <v>Peterborough</v>
      </c>
      <c r="H4" s="2040"/>
      <c r="I4" s="2040"/>
      <c r="J4" s="2040"/>
      <c r="K4" s="2040"/>
      <c r="L4" s="2040"/>
      <c r="M4" s="2040"/>
      <c r="N4" s="2040"/>
      <c r="O4" s="2040"/>
      <c r="P4" s="2040"/>
      <c r="Q4" s="2041"/>
      <c r="R4" s="605" t="s">
        <v>145</v>
      </c>
      <c r="S4" s="2042">
        <f>'Gala Setup'!H7</f>
        <v>43386</v>
      </c>
      <c r="T4" s="2042"/>
      <c r="U4" s="2042"/>
      <c r="V4" s="2043" t="s">
        <v>2847</v>
      </c>
      <c r="W4" s="2044"/>
      <c r="X4" s="2044"/>
      <c r="Y4" s="2042">
        <f>'Gala Setup'!J7</f>
        <v>0</v>
      </c>
      <c r="Z4" s="2042"/>
      <c r="AA4" s="2042"/>
      <c r="AB4" s="2042"/>
      <c r="AC4" s="2045"/>
      <c r="AD4" s="172"/>
      <c r="AE4" s="173"/>
      <c r="AF4" s="173"/>
      <c r="AG4" s="173"/>
      <c r="AH4" s="173"/>
      <c r="AI4" s="173"/>
      <c r="BA4" s="2076"/>
      <c r="BD4" s="2124"/>
      <c r="BE4" s="2124"/>
      <c r="BF4" s="2124"/>
      <c r="BG4" s="2124"/>
    </row>
    <row r="5" spans="2:59" ht="30" customHeight="1" x14ac:dyDescent="0.5">
      <c r="B5" s="62"/>
      <c r="C5" s="2126"/>
      <c r="D5" s="2126"/>
      <c r="E5" s="2126"/>
      <c r="F5" s="259" t="s">
        <v>12</v>
      </c>
      <c r="G5" s="2092">
        <f>'Gala Setup'!N4</f>
        <v>1</v>
      </c>
      <c r="H5" s="2093"/>
      <c r="I5" s="259" t="s">
        <v>12</v>
      </c>
      <c r="J5" s="1937">
        <f>'Gala Setup'!N5</f>
        <v>2</v>
      </c>
      <c r="K5" s="1938"/>
      <c r="L5" s="259" t="s">
        <v>12</v>
      </c>
      <c r="M5" s="1937">
        <f>'Gala Setup'!N6</f>
        <v>3</v>
      </c>
      <c r="N5" s="1938"/>
      <c r="O5" s="259" t="s">
        <v>12</v>
      </c>
      <c r="P5" s="1937">
        <f>'Gala Setup'!N7</f>
        <v>4</v>
      </c>
      <c r="Q5" s="1938"/>
      <c r="R5" s="259" t="s">
        <v>12</v>
      </c>
      <c r="S5" s="1937">
        <f>'Gala Setup'!N8</f>
        <v>5</v>
      </c>
      <c r="T5" s="1938"/>
      <c r="U5" s="259" t="s">
        <v>12</v>
      </c>
      <c r="V5" s="1937">
        <f>'Gala Setup'!N9</f>
        <v>6</v>
      </c>
      <c r="W5" s="1938"/>
      <c r="X5" s="259" t="s">
        <v>12</v>
      </c>
      <c r="Y5" s="1937">
        <f>'Gala Setup'!N10</f>
        <v>0</v>
      </c>
      <c r="Z5" s="1938"/>
      <c r="AA5" s="259" t="s">
        <v>12</v>
      </c>
      <c r="AB5" s="1937">
        <f>'Gala Setup'!N11</f>
        <v>0</v>
      </c>
      <c r="AC5" s="1938"/>
      <c r="AD5" s="139" t="s">
        <v>12</v>
      </c>
      <c r="AE5" s="1962">
        <f>IF(AD6=0,0,IF(M5=0,0,M5+6))</f>
        <v>0</v>
      </c>
      <c r="AF5" s="1963"/>
      <c r="AG5" s="140" t="s">
        <v>12</v>
      </c>
      <c r="AH5" s="1962">
        <f>IF(AG6=0,0,IF(M5=0,0,M5+7))</f>
        <v>0</v>
      </c>
      <c r="AI5" s="1963"/>
      <c r="AJ5" s="1972" t="s">
        <v>0</v>
      </c>
      <c r="BA5" s="2076"/>
      <c r="BD5" s="2124"/>
      <c r="BE5" s="2124"/>
      <c r="BF5" s="2124"/>
      <c r="BG5" s="2124"/>
    </row>
    <row r="6" spans="2:59" ht="30" customHeight="1" thickBot="1" x14ac:dyDescent="0.25">
      <c r="B6" s="63">
        <f>COUNT(AP1:AY1)</f>
        <v>4</v>
      </c>
      <c r="C6" s="2126"/>
      <c r="D6" s="2126"/>
      <c r="E6" s="2126"/>
      <c r="F6" s="2089" t="str">
        <f>'Gala Setup'!P4</f>
        <v>Norwich Swans</v>
      </c>
      <c r="G6" s="2090"/>
      <c r="H6" s="2091"/>
      <c r="I6" s="2089" t="str">
        <f>'Gala Setup'!P5</f>
        <v>Northampton B</v>
      </c>
      <c r="J6" s="2090"/>
      <c r="K6" s="2091"/>
      <c r="L6" s="2089" t="str">
        <f>'Gala Setup'!P6</f>
        <v>City of Peterborough A</v>
      </c>
      <c r="M6" s="2090"/>
      <c r="N6" s="2091"/>
      <c r="O6" s="2089" t="str">
        <f>'Gala Setup'!P7</f>
        <v xml:space="preserve">City of Milton Keynes </v>
      </c>
      <c r="P6" s="2090"/>
      <c r="Q6" s="2091"/>
      <c r="R6" s="2089" t="str">
        <f>'Gala Setup'!P8</f>
        <v>Nottingham Leander</v>
      </c>
      <c r="S6" s="2090"/>
      <c r="T6" s="2091"/>
      <c r="U6" s="2089" t="str">
        <f>'Gala Setup'!P9</f>
        <v>Moderians</v>
      </c>
      <c r="V6" s="2090"/>
      <c r="W6" s="2091"/>
      <c r="X6" s="2089">
        <f>'Gala Setup'!P10</f>
        <v>0</v>
      </c>
      <c r="Y6" s="2090"/>
      <c r="Z6" s="2091"/>
      <c r="AA6" s="2089">
        <f>'Gala Setup'!P11</f>
        <v>0</v>
      </c>
      <c r="AB6" s="2090"/>
      <c r="AC6" s="2091"/>
      <c r="AD6" s="1966"/>
      <c r="AE6" s="1966"/>
      <c r="AF6" s="1966"/>
      <c r="AG6" s="1966"/>
      <c r="AH6" s="1966"/>
      <c r="AI6" s="1966"/>
      <c r="AJ6" s="1972"/>
      <c r="BA6" s="2076"/>
      <c r="BD6" s="2124"/>
      <c r="BE6" s="2124"/>
      <c r="BF6" s="2124"/>
      <c r="BG6" s="2124"/>
    </row>
    <row r="7" spans="2:59" ht="30" customHeight="1" thickBot="1" x14ac:dyDescent="0.25">
      <c r="B7" s="2098" t="s">
        <v>26</v>
      </c>
      <c r="C7" s="2099"/>
      <c r="D7" s="2100"/>
      <c r="E7" s="90" t="s">
        <v>25</v>
      </c>
      <c r="F7" s="1927" t="s">
        <v>10</v>
      </c>
      <c r="G7" s="1929">
        <f>IF(G9="","",IF(G9&lt;1,"",SUM((G9&lt;J9),(G9&lt;M9),(G9&lt;P9),(G9&lt;S9),(G9&lt;V9),(G9&lt;Y9),(G9&lt;AB9),(G9&lt;AE9),(G9&lt;AH9))+1))</f>
        <v>5</v>
      </c>
      <c r="H7" s="1930"/>
      <c r="I7" s="1927" t="s">
        <v>10</v>
      </c>
      <c r="J7" s="1929">
        <f>IF(J9="","",IF(J9&lt;1,"",SUM((J9&lt;M9),(J9&lt;P9),(J9&lt;S9),(J9&lt;V9),(J9&lt;Y9),(J9&lt;AB9),(J9&lt;G9),(J9&lt;AE9),(J9&lt;AH9))+1))</f>
        <v>6</v>
      </c>
      <c r="K7" s="1930"/>
      <c r="L7" s="1927" t="s">
        <v>10</v>
      </c>
      <c r="M7" s="1929">
        <f>IF(M9="","",IF(M9&lt;1,"",SUM((M9&lt;P9),(M9&lt;S9),(M9&lt;V9),(M9&lt;Y9),(M9&lt;AB9),(M9&lt;G9),(M9&lt;J9),(M9&lt;AE9),(M9&lt;AH9))+1))</f>
        <v>2</v>
      </c>
      <c r="N7" s="1930"/>
      <c r="O7" s="1927" t="s">
        <v>10</v>
      </c>
      <c r="P7" s="1929">
        <f>IF(P9="","",IF(P9&lt;1,"",SUM((P9&lt;S9),(P9&lt;V9),(P9&lt;Y9),(P9&lt;AB9),(P9&lt;G9),(P9&lt;J9),(P9&lt;M9),(P9&lt;AE9),(P9&lt;AH9))+1))</f>
        <v>1</v>
      </c>
      <c r="Q7" s="1930"/>
      <c r="R7" s="1927" t="s">
        <v>10</v>
      </c>
      <c r="S7" s="1929">
        <f>IF(S9="","",IF(S9&lt;1,"",SUM((S9&lt;V9),(S9&lt;Y9),(S9&lt;AB9),(S9&lt;G9),(S9&lt;J9),(S9&lt;M9),(S9&lt;P9),(S9&lt;AE9),(S9&lt;AH9))+1))</f>
        <v>4</v>
      </c>
      <c r="T7" s="1930"/>
      <c r="U7" s="1927" t="s">
        <v>10</v>
      </c>
      <c r="V7" s="1929">
        <f>IF(V9="","",IF(V9&lt;1,"",SUM((V9&lt;Y9),(V9&lt;AB9),(V9&lt;G9),(V9&lt;J9),(V9&lt;M9),(V9&lt;P9),(V9&lt;S9),(V9&lt;AE9),(V9&lt;AH9))+1))</f>
        <v>3</v>
      </c>
      <c r="W7" s="1930"/>
      <c r="X7" s="1927" t="s">
        <v>10</v>
      </c>
      <c r="Y7" s="1929" t="str">
        <f>IF(Y9="","",IF(Y9&lt;1,"",SUM((Y9&lt;AB9),(Y9&lt;G9),(Y9&lt;J9),(Y9&lt;M9),(Y9&lt;P9),(Y9&lt;S9),(Y9&lt;V9),(Y9&lt;AE9),(Y9&lt;AH9))+1))</f>
        <v/>
      </c>
      <c r="Z7" s="1930"/>
      <c r="AA7" s="1927" t="s">
        <v>10</v>
      </c>
      <c r="AB7" s="1929" t="str">
        <f>IF(AB9="","",IF(AB9&lt;1,"",SUM((AB9&lt;G9),(AB9&lt;J9),(AB9&lt;M9),(AB9&lt;P9),(AB9&lt;S9),(AB9&lt;V9),(AB9&lt;Y9),(AB9&lt;AE9),(AB9&lt;AH9))+1))</f>
        <v/>
      </c>
      <c r="AC7" s="1930"/>
      <c r="AD7" s="2094" t="s">
        <v>10</v>
      </c>
      <c r="AE7" s="1929" t="str">
        <f>IF(AE9="","",IF(AE9&lt;1,"",SUM((AE9&lt;AH9),(AE9&lt;G9),(AE9&lt;J9),(AE9&lt;M9),(AE9&lt;P9),(AE9&lt;S9),(AE9&lt;V9),(AE9&lt;Y9),(AE9&lt;AB9))+1))</f>
        <v/>
      </c>
      <c r="AF7" s="1930"/>
      <c r="AG7" s="1927" t="s">
        <v>10</v>
      </c>
      <c r="AH7" s="1929" t="str">
        <f>IF(AH9="","",IF(AH9&lt;1,"",SUM((AH9&lt;G9),(AH9&lt;J9),(AH9&lt;M9),(AH9&lt;P9),(AH9&lt;S9),(AH9&lt;V9),(AH9&lt;Y9),(AH9&lt;AB9),(AH9&lt;AE9))+1))</f>
        <v/>
      </c>
      <c r="AI7" s="1930"/>
      <c r="AJ7" s="1972"/>
      <c r="BA7" s="2076"/>
      <c r="BD7" s="2124"/>
      <c r="BE7" s="2124"/>
      <c r="BF7" s="2124"/>
      <c r="BG7" s="2124"/>
    </row>
    <row r="8" spans="2:59" ht="30" customHeight="1" thickBot="1" x14ac:dyDescent="0.25">
      <c r="B8" s="1909" t="s">
        <v>89</v>
      </c>
      <c r="C8" s="2103"/>
      <c r="D8" s="2104"/>
      <c r="E8" s="108" t="s">
        <v>24</v>
      </c>
      <c r="F8" s="1928"/>
      <c r="G8" s="1931"/>
      <c r="H8" s="1932"/>
      <c r="I8" s="1928"/>
      <c r="J8" s="1931"/>
      <c r="K8" s="1932"/>
      <c r="L8" s="1928"/>
      <c r="M8" s="1931"/>
      <c r="N8" s="1932"/>
      <c r="O8" s="1928"/>
      <c r="P8" s="1931"/>
      <c r="Q8" s="1932"/>
      <c r="R8" s="1928"/>
      <c r="S8" s="1931"/>
      <c r="T8" s="1932"/>
      <c r="U8" s="1928"/>
      <c r="V8" s="1931"/>
      <c r="W8" s="1932"/>
      <c r="X8" s="1928"/>
      <c r="Y8" s="1931"/>
      <c r="Z8" s="1932"/>
      <c r="AA8" s="1928"/>
      <c r="AB8" s="1931"/>
      <c r="AC8" s="1932"/>
      <c r="AD8" s="2095"/>
      <c r="AE8" s="1931"/>
      <c r="AF8" s="1932"/>
      <c r="AG8" s="1928"/>
      <c r="AH8" s="1931"/>
      <c r="AI8" s="1932"/>
      <c r="AJ8" s="1972"/>
      <c r="BA8" s="2076"/>
      <c r="BD8" s="2124"/>
      <c r="BE8" s="2124"/>
      <c r="BF8" s="2124"/>
      <c r="BG8" s="2124"/>
    </row>
    <row r="9" spans="2:59" ht="30" customHeight="1" x14ac:dyDescent="0.2">
      <c r="B9" s="2105"/>
      <c r="C9" s="2106"/>
      <c r="D9" s="2107"/>
      <c r="E9" s="2111">
        <f>SUM(G9,J9,M9,P9,S9,V9,Y9,AB9)</f>
        <v>1048</v>
      </c>
      <c r="F9" s="1943" t="s">
        <v>11</v>
      </c>
      <c r="G9" s="1939">
        <f>SUM(H12:H144)</f>
        <v>143</v>
      </c>
      <c r="H9" s="1940"/>
      <c r="I9" s="1943" t="s">
        <v>11</v>
      </c>
      <c r="J9" s="1939">
        <f>SUM(K12:K144)</f>
        <v>122</v>
      </c>
      <c r="K9" s="1940"/>
      <c r="L9" s="1943" t="s">
        <v>11</v>
      </c>
      <c r="M9" s="1939">
        <f>SUM(N12:N144)</f>
        <v>214</v>
      </c>
      <c r="N9" s="1940"/>
      <c r="O9" s="1943" t="s">
        <v>11</v>
      </c>
      <c r="P9" s="1939">
        <f>SUM(Q12:Q144)</f>
        <v>248</v>
      </c>
      <c r="Q9" s="1940"/>
      <c r="R9" s="1943" t="s">
        <v>11</v>
      </c>
      <c r="S9" s="1939">
        <f>SUM(T12:T144)</f>
        <v>160</v>
      </c>
      <c r="T9" s="1940"/>
      <c r="U9" s="1943" t="s">
        <v>11</v>
      </c>
      <c r="V9" s="1939">
        <f>SUM(W12:W144)</f>
        <v>161</v>
      </c>
      <c r="W9" s="1940"/>
      <c r="X9" s="1943" t="s">
        <v>11</v>
      </c>
      <c r="Y9" s="1939">
        <f>SUM(Z12:Z144)</f>
        <v>0</v>
      </c>
      <c r="Z9" s="1940"/>
      <c r="AA9" s="1943" t="s">
        <v>11</v>
      </c>
      <c r="AB9" s="1939">
        <f>SUM(AC12:AC144)</f>
        <v>0</v>
      </c>
      <c r="AC9" s="1940"/>
      <c r="AD9" s="2096" t="s">
        <v>11</v>
      </c>
      <c r="AE9" s="1939">
        <f>SUM(AF12:AF144)</f>
        <v>0</v>
      </c>
      <c r="AF9" s="1940"/>
      <c r="AG9" s="1943" t="s">
        <v>11</v>
      </c>
      <c r="AH9" s="1939">
        <f>SUM(AI12:AI144)</f>
        <v>0</v>
      </c>
      <c r="AI9" s="1940"/>
      <c r="AJ9" s="1972"/>
      <c r="BA9" s="2076"/>
      <c r="BD9" s="2124"/>
      <c r="BE9" s="2124"/>
      <c r="BF9" s="2124"/>
      <c r="BG9" s="2124"/>
    </row>
    <row r="10" spans="2:59" ht="30" customHeight="1" thickBot="1" x14ac:dyDescent="0.25">
      <c r="B10" s="2108"/>
      <c r="C10" s="2109"/>
      <c r="D10" s="2110"/>
      <c r="E10" s="2112"/>
      <c r="F10" s="1944"/>
      <c r="G10" s="1941"/>
      <c r="H10" s="1942"/>
      <c r="I10" s="1944"/>
      <c r="J10" s="1941"/>
      <c r="K10" s="1942"/>
      <c r="L10" s="1944"/>
      <c r="M10" s="1941"/>
      <c r="N10" s="1942"/>
      <c r="O10" s="1944"/>
      <c r="P10" s="1941"/>
      <c r="Q10" s="1942"/>
      <c r="R10" s="1944"/>
      <c r="S10" s="1941"/>
      <c r="T10" s="1942"/>
      <c r="U10" s="1944"/>
      <c r="V10" s="1941"/>
      <c r="W10" s="1942"/>
      <c r="X10" s="1944"/>
      <c r="Y10" s="1941"/>
      <c r="Z10" s="1942"/>
      <c r="AA10" s="1944"/>
      <c r="AB10" s="1941"/>
      <c r="AC10" s="1942"/>
      <c r="AD10" s="2097"/>
      <c r="AE10" s="1941"/>
      <c r="AF10" s="1942"/>
      <c r="AG10" s="1944"/>
      <c r="AH10" s="1941"/>
      <c r="AI10" s="1942"/>
      <c r="AJ10" s="1972"/>
      <c r="BA10" s="2076"/>
      <c r="BD10" s="2124"/>
      <c r="BE10" s="2124"/>
      <c r="BF10" s="2124"/>
      <c r="BG10" s="2124"/>
    </row>
    <row r="11" spans="2:59" ht="30" customHeight="1" thickBot="1" x14ac:dyDescent="0.25">
      <c r="B11" s="2101" t="s">
        <v>8</v>
      </c>
      <c r="C11" s="2102"/>
      <c r="D11" s="2102"/>
      <c r="E11" s="2102"/>
      <c r="F11" s="111" t="s">
        <v>9</v>
      </c>
      <c r="G11" s="110" t="s">
        <v>10</v>
      </c>
      <c r="H11" s="110" t="s">
        <v>11</v>
      </c>
      <c r="I11" s="111" t="s">
        <v>9</v>
      </c>
      <c r="J11" s="110" t="s">
        <v>10</v>
      </c>
      <c r="K11" s="110" t="s">
        <v>11</v>
      </c>
      <c r="L11" s="111" t="s">
        <v>9</v>
      </c>
      <c r="M11" s="110" t="s">
        <v>10</v>
      </c>
      <c r="N11" s="110" t="s">
        <v>11</v>
      </c>
      <c r="O11" s="111" t="s">
        <v>9</v>
      </c>
      <c r="P11" s="110" t="s">
        <v>10</v>
      </c>
      <c r="Q11" s="112" t="s">
        <v>11</v>
      </c>
      <c r="R11" s="111" t="s">
        <v>9</v>
      </c>
      <c r="S11" s="110" t="s">
        <v>10</v>
      </c>
      <c r="T11" s="110" t="s">
        <v>11</v>
      </c>
      <c r="U11" s="111" t="s">
        <v>9</v>
      </c>
      <c r="V11" s="110" t="s">
        <v>10</v>
      </c>
      <c r="W11" s="110" t="s">
        <v>11</v>
      </c>
      <c r="X11" s="111" t="s">
        <v>9</v>
      </c>
      <c r="Y11" s="110" t="s">
        <v>10</v>
      </c>
      <c r="Z11" s="110" t="s">
        <v>11</v>
      </c>
      <c r="AA11" s="111" t="s">
        <v>9</v>
      </c>
      <c r="AB11" s="112" t="s">
        <v>10</v>
      </c>
      <c r="AC11" s="110" t="s">
        <v>11</v>
      </c>
      <c r="AD11" s="174" t="s">
        <v>9</v>
      </c>
      <c r="AE11" s="112" t="s">
        <v>10</v>
      </c>
      <c r="AF11" s="112" t="s">
        <v>11</v>
      </c>
      <c r="AG11" s="141" t="s">
        <v>9</v>
      </c>
      <c r="AH11" s="112" t="s">
        <v>10</v>
      </c>
      <c r="AI11" s="110" t="s">
        <v>11</v>
      </c>
      <c r="AJ11" s="1972"/>
      <c r="BA11" s="2076"/>
      <c r="BD11" s="2125"/>
      <c r="BE11" s="2125"/>
      <c r="BF11" s="2125"/>
      <c r="BG11" s="2125"/>
    </row>
    <row r="12" spans="2:59" ht="42" customHeight="1" x14ac:dyDescent="0.2">
      <c r="B12" s="1922">
        <v>1</v>
      </c>
      <c r="C12" s="2078" t="s">
        <v>13</v>
      </c>
      <c r="D12" s="2114" t="s">
        <v>7</v>
      </c>
      <c r="E12" s="175" t="str">
        <f>'Gala Setup'!J9</f>
        <v>200M</v>
      </c>
      <c r="F12" s="716">
        <f>'print 10 lane'!I12</f>
        <v>1.7052083333333331E-3</v>
      </c>
      <c r="G12" s="715">
        <f>IF(F12=0,0,IF(F$6=0,0,IF(F12&lt;1,SUM((F12&gt;I12),(F12&gt;L12),(F12&gt;O12),(F12&gt;R12),(F12&gt;U12),(F12&gt;X12),(F12&gt;AA12),(F12&gt;AD12),(F12&gt;AG12),(F12&gt;BB12)))-$AJ12))</f>
        <v>3</v>
      </c>
      <c r="H12" s="715">
        <f>IF(F12=0,0,IF(F$6=0,0,IF(G12=0,0,((11-G12)))-$B$6))</f>
        <v>4</v>
      </c>
      <c r="I12" s="717">
        <f>'print 10 lane'!L12</f>
        <v>1.7511574074074072E-3</v>
      </c>
      <c r="J12" s="715">
        <f>IF(I12=0,0,IF(I$6=0,0,IF(I12&lt;1,SUM((I12&gt;L12),(I12&gt;O12),(I12&gt;R12),(I12&gt;U12),(I12&gt;X12),(I12&gt;AA12),(I12&gt;F12),(I12&gt;AD12),(I12&gt;AG12),(I12&gt;BB12)))-$AJ12))</f>
        <v>5</v>
      </c>
      <c r="K12" s="715">
        <f>IF(I12=0,0,IF(I$6=0,0,IF(J12=0,0,((11-J12)))-$B$6))</f>
        <v>2</v>
      </c>
      <c r="L12" s="717">
        <f>'print 10 lane'!O12</f>
        <v>1.6288194444444442E-3</v>
      </c>
      <c r="M12" s="715">
        <f>IF(L12=0,0,IF(L$6=0,0,IF(L12&lt;1,SUM((L12&gt;I12),(L12&gt;F12),(L12&gt;O12),(L12&gt;R12),(L12&gt;U12),(L12&gt;X12),(L12&gt;AA12),(L12&gt;AD12),(L12&gt;AG12),(L12&gt;BB12)))-$AJ12))</f>
        <v>1</v>
      </c>
      <c r="N12" s="715">
        <f>IF(L12=0,0,IF(L$6=0,0,IF(M12=0,0,((11-M12)))-$B$6))</f>
        <v>6</v>
      </c>
      <c r="O12" s="717">
        <f>'print 10 lane'!R12</f>
        <v>1.6855324074074073E-3</v>
      </c>
      <c r="P12" s="715">
        <f>IF(O12=0,0,IF(O$6=0,0,IF(O12&lt;1,SUM((O12&gt;I12),(O12&gt;L12),(O12&gt;F12),(O12&gt;R12),(O12&gt;U12),(O12&gt;X12),(O12&gt;AA12),(O12&gt;AD12),(O12&gt;AG12),(O12&gt;BB12)))-$AJ12))</f>
        <v>2</v>
      </c>
      <c r="Q12" s="715">
        <f>IF(O12=0,0,IF(O$6=0,0,IF(P12=0,0,((11-P12)))-$B$6))</f>
        <v>5</v>
      </c>
      <c r="R12" s="717">
        <f>'print 10 lane'!U12</f>
        <v>1.7784722222222221E-3</v>
      </c>
      <c r="S12" s="715">
        <f>IF(R12=0,0,IF(R$6=0,0,IF(R12&lt;1,SUM((R12&gt;I12),(R12&gt;L12),(R12&gt;O12),(R12&gt;F12),(R12&gt;U12),(R12&gt;X12),(R12&gt;AA12),(R12&gt;AD12),(R12&gt;AG12),(R12&gt;BB12)))-$AJ12))</f>
        <v>6</v>
      </c>
      <c r="T12" s="715">
        <f>IF(R12=0,0,IF(R$6=0,0,IF(S12=0,0,((11-S12)))-$B$6))</f>
        <v>1</v>
      </c>
      <c r="U12" s="717">
        <f>'print 10 lane'!X12</f>
        <v>1.7298611111111111E-3</v>
      </c>
      <c r="V12" s="715">
        <f>IF(U12=0,0,IF(U$6=0,0,IF(U12&lt;1,SUM((U12&gt;I12),(U12&gt;L12),(U12&gt;O12),(U12&gt;R12),(U12&gt;F12),(U12&gt;X12),(U12&gt;AA12),(U12&gt;AD12),(U12&gt;AG12),(U12&gt;BB12)))-$AJ12))</f>
        <v>4</v>
      </c>
      <c r="W12" s="715">
        <f>IF(U12=0,0,IF(U$6=0,0,IF(V12=0,0,((11-V12)))-$B$6))</f>
        <v>3</v>
      </c>
      <c r="X12" s="717">
        <f>'print 10 lane'!AA12</f>
        <v>0</v>
      </c>
      <c r="Y12" s="715">
        <f>IF(X12=0,0,IF(X$6=0,0,IF(X12&lt;1,SUM((X12&gt;I12),(X12&gt;L12),(X12&gt;O12),(X12&gt;R12),(X12&gt;U12),(X12&gt;F12),(X12&gt;AA12),(X12&gt;AD12),(X12&gt;AG12),(X12&gt;BB12))))-$AJ12)</f>
        <v>0</v>
      </c>
      <c r="Z12" s="715">
        <f>IF(X12=0,0,IF(X$6=0,0,IF(Y12=0,0,((11-Y12)))-$B$6))</f>
        <v>0</v>
      </c>
      <c r="AA12" s="717">
        <f>'print 10 lane'!AD12</f>
        <v>0</v>
      </c>
      <c r="AB12" s="715">
        <f>IF(AA12=0,0,IF(AA$6=0,0,IF(AA12&lt;1,SUM((AA12&gt;I12),(AA12&gt;L12),(AA12&gt;O12),(AA12&gt;R12),(AA12&gt;U12),(AA12&gt;X12),(AA12&gt;AD12),(AA12&gt;AG12),(AA12&gt;F12),(AA12&gt;BB12)))-$AJ12))</f>
        <v>0</v>
      </c>
      <c r="AC12" s="718">
        <f>IF(AA12=0,0,IF(AA$6=0,0,IF(AB12=0,0,((11-AB12)))-$B$6))</f>
        <v>0</v>
      </c>
      <c r="AD12" s="176"/>
      <c r="AE12" s="12">
        <f>IF(AD12=0,0,IF(AD$6=0,0,IF(AD12&lt;1,SUM((AD12&gt;F12),(AD12&gt;I12),(AD12&gt;L12),(AD12&gt;O12),(AD12&gt;R12),(AD12&gt;U12),(AD12&gt;X12),(AD12&gt;AA12),(AD12&gt;AG12),(AD12&gt;BB12)))-$AJ12))</f>
        <v>0</v>
      </c>
      <c r="AF12" s="12">
        <f>IF(AD12=0,0,IF(AD$6=0,0,IF(AE12=0,0,((11-AE12)))-$B$6))</f>
        <v>0</v>
      </c>
      <c r="AG12" s="142"/>
      <c r="AH12" s="12">
        <f>IF(AG12=0,0,IF(AG$6=0,0,IF(AG12&lt;1,SUM((AG12&gt;F12),(AG12&gt;I12),(AG12&gt;L12),(AG12&gt;O12),(AG12&gt;R12),(AG12&gt;U12),(AG12&gt;X12),(AG12&gt;AA12),(AG12&gt;AD12),(AG12&gt;BB12)))-$AJ12))</f>
        <v>0</v>
      </c>
      <c r="AI12" s="13">
        <f>IF(AG12=0,0,IF(AG$6=0,0,IF(AH12=0,0,((11-AH12)))-$B$6))</f>
        <v>0</v>
      </c>
      <c r="AJ12" s="11">
        <f>COUNTBLANK(F590:O590)</f>
        <v>4</v>
      </c>
      <c r="BA12" s="2122"/>
      <c r="BD12" s="2053" t="s">
        <v>130</v>
      </c>
      <c r="BE12" s="177"/>
      <c r="BF12" s="177"/>
      <c r="BG12" s="177"/>
    </row>
    <row r="13" spans="2:59" ht="42" customHeight="1" x14ac:dyDescent="0.2">
      <c r="B13" s="1923"/>
      <c r="C13" s="1898"/>
      <c r="D13" s="2048"/>
      <c r="E13" s="178" t="s">
        <v>14</v>
      </c>
      <c r="F13" s="2055" t="str">
        <f>'print 10 lane'!I13</f>
        <v xml:space="preserve">India  </v>
      </c>
      <c r="G13" s="1886"/>
      <c r="H13" s="2056"/>
      <c r="I13" s="2055" t="str">
        <f>'print 10 lane'!L13</f>
        <v xml:space="preserve">Katie </v>
      </c>
      <c r="J13" s="1886"/>
      <c r="K13" s="2056"/>
      <c r="L13" s="2055" t="str">
        <f>'print 10 lane'!O13</f>
        <v xml:space="preserve">Amelia </v>
      </c>
      <c r="M13" s="1886"/>
      <c r="N13" s="2056"/>
      <c r="O13" s="2055" t="str">
        <f>'print 10 lane'!R13</f>
        <v xml:space="preserve">Aiyana </v>
      </c>
      <c r="P13" s="1886"/>
      <c r="Q13" s="2056"/>
      <c r="R13" s="2055" t="str">
        <f>'print 10 lane'!U13</f>
        <v xml:space="preserve">Lauren </v>
      </c>
      <c r="S13" s="1886"/>
      <c r="T13" s="2056"/>
      <c r="U13" s="2055" t="str">
        <f>'print 10 lane'!X13</f>
        <v xml:space="preserve">Orla </v>
      </c>
      <c r="V13" s="1886"/>
      <c r="W13" s="2056"/>
      <c r="X13" s="2055" t="str">
        <f>'print 10 lane'!AA13</f>
        <v xml:space="preserve"> </v>
      </c>
      <c r="Y13" s="1886"/>
      <c r="Z13" s="2056"/>
      <c r="AA13" s="2055" t="str">
        <f>'print 10 lane'!AD13</f>
        <v xml:space="preserve"> </v>
      </c>
      <c r="AB13" s="1886"/>
      <c r="AC13" s="2056"/>
      <c r="AD13" s="1887" t="e">
        <f>'Team 1'!#REF!</f>
        <v>#REF!</v>
      </c>
      <c r="AE13" s="1887"/>
      <c r="AF13" s="1888"/>
      <c r="AG13" s="1967" t="e">
        <f>'Team 1'!#REF!</f>
        <v>#REF!</v>
      </c>
      <c r="AH13" s="1887"/>
      <c r="AI13" s="1968"/>
      <c r="AJ13" s="11"/>
      <c r="BA13" s="2122"/>
      <c r="BD13" s="2054"/>
      <c r="BE13" s="179"/>
      <c r="BF13" s="179"/>
      <c r="BG13" s="179"/>
    </row>
    <row r="14" spans="2:59" ht="42" customHeight="1" thickBot="1" x14ac:dyDescent="0.25">
      <c r="B14" s="2113"/>
      <c r="C14" s="2047"/>
      <c r="D14" s="2049"/>
      <c r="E14" s="180" t="s">
        <v>219</v>
      </c>
      <c r="F14" s="2057">
        <f>'print 10 lane'!I14</f>
        <v>0</v>
      </c>
      <c r="G14" s="1875"/>
      <c r="H14" s="1876"/>
      <c r="I14" s="2057">
        <f>'print 10 lane'!L14</f>
        <v>0</v>
      </c>
      <c r="J14" s="1875"/>
      <c r="K14" s="1876"/>
      <c r="L14" s="2057">
        <f>'print 10 lane'!O14</f>
        <v>0</v>
      </c>
      <c r="M14" s="1875"/>
      <c r="N14" s="1876"/>
      <c r="O14" s="2057">
        <f>'print 10 lane'!R14</f>
        <v>0</v>
      </c>
      <c r="P14" s="1875"/>
      <c r="Q14" s="1876"/>
      <c r="R14" s="2057">
        <f>'print 10 lane'!U14</f>
        <v>0</v>
      </c>
      <c r="S14" s="1875"/>
      <c r="T14" s="1876"/>
      <c r="U14" s="2057">
        <f>'print 10 lane'!X14</f>
        <v>0</v>
      </c>
      <c r="V14" s="1875"/>
      <c r="W14" s="1876"/>
      <c r="X14" s="2057">
        <f>'print 10 lane'!AA14</f>
        <v>0</v>
      </c>
      <c r="Y14" s="1875"/>
      <c r="Z14" s="1876"/>
      <c r="AA14" s="2057">
        <f>'print 10 lane'!AD14</f>
        <v>0</v>
      </c>
      <c r="AB14" s="1875"/>
      <c r="AC14" s="1876"/>
      <c r="AD14" s="1957"/>
      <c r="AE14" s="1957"/>
      <c r="AF14" s="1958"/>
      <c r="AG14" s="1956"/>
      <c r="AH14" s="1957"/>
      <c r="AI14" s="1978"/>
      <c r="AJ14" s="11"/>
      <c r="BA14" s="2122"/>
      <c r="BD14" s="2054"/>
      <c r="BE14" s="179"/>
      <c r="BF14" s="179"/>
      <c r="BG14" s="179"/>
    </row>
    <row r="15" spans="2:59" ht="42" customHeight="1" x14ac:dyDescent="0.2">
      <c r="B15" s="1922">
        <v>2</v>
      </c>
      <c r="C15" s="2078" t="s">
        <v>15</v>
      </c>
      <c r="D15" s="2114" t="s">
        <v>7</v>
      </c>
      <c r="E15" s="175" t="str">
        <f>'Gala Setup'!J9</f>
        <v>200M</v>
      </c>
      <c r="F15" s="716">
        <f>'print 10 lane'!I15</f>
        <v>1.6416666666666665E-3</v>
      </c>
      <c r="G15" s="715">
        <f>IF(F15=0,0,IF(F$6=0,0,IF(F15&lt;1,SUM((F15&gt;I15),(F15&gt;L15),(F15&gt;O15),(F15&gt;R15),(F15&gt;U15),(F15&gt;X15),(F15&gt;AA15),(F15&gt;AD15),(F15&gt;AG15),(F15&gt;BB15)))-$AJ15))</f>
        <v>5</v>
      </c>
      <c r="H15" s="715">
        <f>IF(F15=0,0,IF(F$6=0,0,IF(G15=0,0,((11-G15)))-$B$6))</f>
        <v>2</v>
      </c>
      <c r="I15" s="717">
        <f>'print 10 lane'!L15</f>
        <v>1.5365740740740741E-3</v>
      </c>
      <c r="J15" s="715">
        <f>IF(I15=0,0,IF(I$6=0,0,IF(I15&lt;1,SUM((I15&gt;L15),(I15&gt;O15),(I15&gt;R15),(I15&gt;U15),(I15&gt;X15),(I15&gt;AA15),(I15&gt;F15),(I15&gt;AD15),(I15&gt;AG15),(I15&gt;BB15)))-$AJ15))</f>
        <v>3</v>
      </c>
      <c r="K15" s="715">
        <f>IF(I15=0,0,IF(I$6=0,0,IF(J15=0,0,((11-J15)))-$B$6))</f>
        <v>4</v>
      </c>
      <c r="L15" s="717">
        <f>'print 10 lane'!O15</f>
        <v>1.4896990740740741E-3</v>
      </c>
      <c r="M15" s="715">
        <f>IF(L15=0,0,IF(L$6=0,0,IF(L15&lt;1,SUM((L15&gt;I15),(L15&gt;F15),(L15&gt;O15),(L15&gt;R15),(L15&gt;U15),(L15&gt;X15),(L15&gt;AA15),(L15&gt;AD15),(L15&gt;AG15),(L15&gt;BB15)))-$AJ15))</f>
        <v>1</v>
      </c>
      <c r="N15" s="715">
        <f>IF(L15=0,0,IF(L$6=0,0,IF(M15=0,0,((11-M15)))-$B$6))</f>
        <v>6</v>
      </c>
      <c r="O15" s="717">
        <f>'print 10 lane'!R15</f>
        <v>1.4947916666666666E-3</v>
      </c>
      <c r="P15" s="715">
        <f>IF(O15=0,0,IF(O$6=0,0,IF(O15&lt;1,SUM((O15&gt;I15),(O15&gt;L15),(O15&gt;F15),(O15&gt;R15),(O15&gt;U15),(O15&gt;X15),(O15&gt;AA15),(O15&gt;AD15),(O15&gt;AG15),(O15&gt;BB15)))-$AJ15))</f>
        <v>2</v>
      </c>
      <c r="Q15" s="715">
        <f>IF(O15=0,0,IF(O$6=0,0,IF(P15=0,0,((11-P15)))-$B$6))</f>
        <v>5</v>
      </c>
      <c r="R15" s="717">
        <f>'print 10 lane'!U15</f>
        <v>1.6696759259259258E-3</v>
      </c>
      <c r="S15" s="715">
        <f>IF(R15=0,0,IF(R$6=0,0,IF(R15&lt;1,SUM((R15&gt;I15),(R15&gt;L15),(R15&gt;O15),(R15&gt;F15),(R15&gt;U15),(R15&gt;X15),(R15&gt;AA15),(R15&gt;AD15),(R15&gt;AG15),(R15&gt;BB15)))-$AJ15))</f>
        <v>6</v>
      </c>
      <c r="T15" s="715">
        <f>IF(R15=0,0,IF(R$6=0,0,IF(S15=0,0,((11-S15)))-$B$6))</f>
        <v>1</v>
      </c>
      <c r="U15" s="717">
        <f>'print 10 lane'!X15</f>
        <v>1.5810185185185187E-3</v>
      </c>
      <c r="V15" s="715">
        <f>IF(U15=0,0,IF(U$6=0,0,IF(U15&lt;1,SUM((U15&gt;I15),(U15&gt;L15),(U15&gt;O15),(U15&gt;R15),(U15&gt;F15),(U15&gt;X15),(U15&gt;AA15),(U15&gt;AD15),(U15&gt;AG15),(U15&gt;BB15)))-$AJ15))</f>
        <v>4</v>
      </c>
      <c r="W15" s="715">
        <f>IF(U15=0,0,IF(U$6=0,0,IF(V15=0,0,((11-V15)))-$B$6))</f>
        <v>3</v>
      </c>
      <c r="X15" s="717">
        <f>'print 10 lane'!AA15</f>
        <v>0</v>
      </c>
      <c r="Y15" s="715">
        <f>IF(X15=0,0,IF(X$6=0,0,IF(X15&lt;1,SUM((X15&gt;I15),(X15&gt;L15),(X15&gt;O15),(X15&gt;R15),(X15&gt;U15),(X15&gt;F15),(X15&gt;AA15),(X15&gt;AD15),(X15&gt;AG15),(X15&gt;BB15))))-$AJ15)</f>
        <v>0</v>
      </c>
      <c r="Z15" s="715">
        <f>IF(X15=0,0,IF(X$6=0,0,IF(Y15=0,0,((11-Y15)))-$B$6))</f>
        <v>0</v>
      </c>
      <c r="AA15" s="717">
        <f>'print 10 lane'!AD15</f>
        <v>0</v>
      </c>
      <c r="AB15" s="715">
        <f>IF(AA15=0,0,IF(AA$6=0,0,IF(AA15&lt;1,SUM((AA15&gt;I15),(AA15&gt;L15),(AA15&gt;O15),(AA15&gt;R15),(AA15&gt;U15),(AA15&gt;X15),(AA15&gt;AD15),(AA15&gt;AG15),(AA15&gt;F15),(AA15&gt;BB15)))-$AJ15))</f>
        <v>0</v>
      </c>
      <c r="AC15" s="718">
        <f>IF(AA15=0,0,IF(AA$6=0,0,IF(AB15=0,0,((11-AB15)))-$B$6))</f>
        <v>0</v>
      </c>
      <c r="AD15" s="176"/>
      <c r="AE15" s="12">
        <f>IF(AD15=0,0,IF(AD$6=0,0,IF(AD15&lt;1,SUM((AD15&gt;F15),(AD15&gt;I15),(AD15&gt;L15),(AD15&gt;O15),(AD15&gt;R15),(AD15&gt;U15),(AD15&gt;X15),(AD15&gt;AA15),(AD15&gt;AG15),(AD15&gt;BB15)))-$AJ15))</f>
        <v>0</v>
      </c>
      <c r="AF15" s="12">
        <f>IF(AD15=0,0,IF(AD$6=0,0,IF(AE15=0,0,((11-AE15)))-$B$6))</f>
        <v>0</v>
      </c>
      <c r="AG15" s="142"/>
      <c r="AH15" s="12">
        <f>IF(AG15=0,0,IF(AG$6=0,0,IF(AG15&lt;1,SUM((AG15&gt;F15),(AG15&gt;I15),(AG15&gt;L15),(AG15&gt;O15),(AG15&gt;R15),(AG15&gt;U15),(AG15&gt;X15),(AG15&gt;AA15),(AG15&gt;AD15),(AG15&gt;BB15)))-$AJ15))</f>
        <v>0</v>
      </c>
      <c r="AI15" s="13">
        <f>IF(AG15=0,0,IF(AG$6=0,0,IF(AH15=0,0,((11-AH15)))-$B$6))</f>
        <v>0</v>
      </c>
      <c r="AJ15" s="11">
        <f>COUNTBLANK(F591:O591)</f>
        <v>4</v>
      </c>
      <c r="BA15" s="2122"/>
      <c r="BD15" s="2054"/>
      <c r="BE15" s="179"/>
      <c r="BF15" s="179"/>
      <c r="BG15" s="179"/>
    </row>
    <row r="16" spans="2:59" ht="42" customHeight="1" x14ac:dyDescent="0.2">
      <c r="B16" s="1923"/>
      <c r="C16" s="1898"/>
      <c r="D16" s="2048"/>
      <c r="E16" s="178" t="s">
        <v>14</v>
      </c>
      <c r="F16" s="2055" t="str">
        <f>'print 10 lane'!I16</f>
        <v xml:space="preserve">Tom </v>
      </c>
      <c r="G16" s="1886"/>
      <c r="H16" s="2056"/>
      <c r="I16" s="2055" t="str">
        <f>'print 10 lane'!L16</f>
        <v xml:space="preserve">Samuel </v>
      </c>
      <c r="J16" s="1886"/>
      <c r="K16" s="2056"/>
      <c r="L16" s="2055" t="str">
        <f>'print 10 lane'!O16</f>
        <v xml:space="preserve">Jamie </v>
      </c>
      <c r="M16" s="1886"/>
      <c r="N16" s="2056"/>
      <c r="O16" s="2055" t="str">
        <f>'print 10 lane'!R16</f>
        <v xml:space="preserve">Miles </v>
      </c>
      <c r="P16" s="1886"/>
      <c r="Q16" s="2056"/>
      <c r="R16" s="2055" t="str">
        <f>'print 10 lane'!U16</f>
        <v xml:space="preserve">Kris </v>
      </c>
      <c r="S16" s="1886"/>
      <c r="T16" s="2056"/>
      <c r="U16" s="2055" t="str">
        <f>'print 10 lane'!X16</f>
        <v xml:space="preserve">Jack </v>
      </c>
      <c r="V16" s="1886"/>
      <c r="W16" s="2056"/>
      <c r="X16" s="2055" t="str">
        <f>'print 10 lane'!AA16</f>
        <v xml:space="preserve"> </v>
      </c>
      <c r="Y16" s="1886"/>
      <c r="Z16" s="2056"/>
      <c r="AA16" s="2055" t="str">
        <f>'print 10 lane'!AD16</f>
        <v xml:space="preserve"> </v>
      </c>
      <c r="AB16" s="1886"/>
      <c r="AC16" s="2056"/>
      <c r="AD16" s="1949" t="e">
        <f>'Team 1'!#REF!</f>
        <v>#REF!</v>
      </c>
      <c r="AE16" s="1949"/>
      <c r="AF16" s="1950"/>
      <c r="AG16" s="1948" t="e">
        <f>'Team 1'!#REF!</f>
        <v>#REF!</v>
      </c>
      <c r="AH16" s="1949"/>
      <c r="AI16" s="1950"/>
      <c r="AJ16" s="11"/>
      <c r="BA16" s="2122"/>
      <c r="BD16" s="2054"/>
      <c r="BE16" s="179"/>
      <c r="BF16" s="179"/>
      <c r="BG16" s="179"/>
    </row>
    <row r="17" spans="2:59" ht="42" customHeight="1" thickBot="1" x14ac:dyDescent="0.25">
      <c r="B17" s="1924"/>
      <c r="C17" s="2079"/>
      <c r="D17" s="2115"/>
      <c r="E17" s="181" t="s">
        <v>219</v>
      </c>
      <c r="F17" s="2057">
        <f>'print 10 lane'!I17</f>
        <v>0</v>
      </c>
      <c r="G17" s="1875"/>
      <c r="H17" s="1876"/>
      <c r="I17" s="2057">
        <f>'print 10 lane'!L17</f>
        <v>0</v>
      </c>
      <c r="J17" s="1875"/>
      <c r="K17" s="1876"/>
      <c r="L17" s="2057">
        <f>'print 10 lane'!O17</f>
        <v>0</v>
      </c>
      <c r="M17" s="1875"/>
      <c r="N17" s="1876"/>
      <c r="O17" s="2057">
        <f>'print 10 lane'!R17</f>
        <v>0</v>
      </c>
      <c r="P17" s="1875"/>
      <c r="Q17" s="1876"/>
      <c r="R17" s="2057">
        <f>'print 10 lane'!U17</f>
        <v>0</v>
      </c>
      <c r="S17" s="1875"/>
      <c r="T17" s="1876"/>
      <c r="U17" s="2057">
        <f>'print 10 lane'!X17</f>
        <v>0</v>
      </c>
      <c r="V17" s="1875"/>
      <c r="W17" s="1876"/>
      <c r="X17" s="2057">
        <f>'print 10 lane'!AA17</f>
        <v>0</v>
      </c>
      <c r="Y17" s="1875"/>
      <c r="Z17" s="1876"/>
      <c r="AA17" s="2057">
        <f>'print 10 lane'!AD17</f>
        <v>0</v>
      </c>
      <c r="AB17" s="1875"/>
      <c r="AC17" s="1876"/>
      <c r="AD17" s="1875"/>
      <c r="AE17" s="1875"/>
      <c r="AF17" s="1876"/>
      <c r="AG17" s="1951"/>
      <c r="AH17" s="1875"/>
      <c r="AI17" s="1952"/>
      <c r="AJ17" s="11"/>
      <c r="BA17" s="2122"/>
      <c r="BD17" s="2054"/>
      <c r="BE17" s="179"/>
      <c r="BF17" s="179"/>
      <c r="BG17" s="179"/>
    </row>
    <row r="18" spans="2:59" ht="42" customHeight="1" x14ac:dyDescent="0.2">
      <c r="B18" s="1920">
        <v>3</v>
      </c>
      <c r="C18" s="2117" t="s">
        <v>5</v>
      </c>
      <c r="D18" s="2118" t="s">
        <v>106</v>
      </c>
      <c r="E18" s="182" t="s">
        <v>96</v>
      </c>
      <c r="F18" s="716">
        <f>'print 10 lane'!I18</f>
        <v>1.6034722222222223E-3</v>
      </c>
      <c r="G18" s="715">
        <f>IF(F18=0,0,IF(F$6=0,0,IF(F18&lt;1,SUM((F18&gt;I18),(F18&gt;L18),(F18&gt;O18),(F18&gt;R18),(F18&gt;U18),(F18&gt;X18),(F18&gt;AA18),(F18&gt;AD18),(F18&gt;AG18),(F18&gt;BB18)))-$AJ18))</f>
        <v>3</v>
      </c>
      <c r="H18" s="715">
        <f>IF(F18=0,0,IF(F$6=0,0,IF(G18=0,0,((11-G18)))-$B$6))</f>
        <v>4</v>
      </c>
      <c r="I18" s="717">
        <f>'print 10 lane'!L18</f>
        <v>1.6574074074074076E-3</v>
      </c>
      <c r="J18" s="715">
        <f>IF(I18=0,0,IF(I$6=0,0,IF(I18&lt;1,SUM((I18&gt;L18),(I18&gt;O18),(I18&gt;R18),(I18&gt;U18),(I18&gt;X18),(I18&gt;AA18),(I18&gt;F18),(I18&gt;AD18),(I18&gt;AG18),(I18&gt;BB18)))-$AJ18))</f>
        <v>5</v>
      </c>
      <c r="K18" s="715">
        <f>IF(I18=0,0,IF(I$6=0,0,IF(J18=0,0,((11-J18)))-$B$6))</f>
        <v>2</v>
      </c>
      <c r="L18" s="717">
        <f>'print 10 lane'!O18</f>
        <v>1.4795138888888889E-3</v>
      </c>
      <c r="M18" s="715">
        <f>IF(L18=0,0,IF(L$6=0,0,IF(L18&lt;1,SUM((L18&gt;I18),(L18&gt;F18),(L18&gt;O18),(L18&gt;R18),(L18&gt;U18),(L18&gt;X18),(L18&gt;AA18),(L18&gt;AD18),(L18&gt;AG18),(L18&gt;BB18)))-$AJ18))</f>
        <v>1</v>
      </c>
      <c r="N18" s="715">
        <f>IF(L18=0,0,IF(L$6=0,0,IF(M18=0,0,((11-M18)))-$B$6))</f>
        <v>6</v>
      </c>
      <c r="O18" s="717">
        <f>'print 10 lane'!R18</f>
        <v>1.5165509259259257E-3</v>
      </c>
      <c r="P18" s="715">
        <f>IF(O18=0,0,IF(O$6=0,0,IF(O18&lt;1,SUM((O18&gt;I18),(O18&gt;L18),(O18&gt;F18),(O18&gt;R18),(O18&gt;U18),(O18&gt;X18),(O18&gt;AA18),(O18&gt;AD18),(O18&gt;AG18),(O18&gt;BB18)))-$AJ18))</f>
        <v>2</v>
      </c>
      <c r="Q18" s="715">
        <f>IF(O18=0,0,IF(O$6=0,0,IF(P18=0,0,((11-P18)))-$B$6))</f>
        <v>5</v>
      </c>
      <c r="R18" s="717">
        <f>'print 10 lane'!U18</f>
        <v>1.6144675925925927E-3</v>
      </c>
      <c r="S18" s="715">
        <f>IF(R18=0,0,IF(R$6=0,0,IF(R18&lt;1,SUM((R18&gt;I18),(R18&gt;L18),(R18&gt;O18),(R18&gt;F18),(R18&gt;U18),(R18&gt;X18),(R18&gt;AA18),(R18&gt;AD18),(R18&gt;AG18),(R18&gt;BB18)))-$AJ18))</f>
        <v>4</v>
      </c>
      <c r="T18" s="715">
        <f>IF(R18=0,0,IF(R$6=0,0,IF(S18=0,0,((11-S18)))-$B$6))</f>
        <v>3</v>
      </c>
      <c r="U18" s="717">
        <f>'print 10 lane'!X18</f>
        <v>1.6775462962962961E-3</v>
      </c>
      <c r="V18" s="715">
        <f>IF(U18=0,0,IF(U$6=0,0,IF(U18&lt;1,SUM((U18&gt;I18),(U18&gt;L18),(U18&gt;O18),(U18&gt;R18),(U18&gt;F18),(U18&gt;X18),(U18&gt;AA18),(U18&gt;AD18),(U18&gt;AG18),(U18&gt;BB18)))-$AJ18))</f>
        <v>6</v>
      </c>
      <c r="W18" s="715">
        <f>IF(U18=0,0,IF(U$6=0,0,IF(V18=0,0,((11-V18)))-$B$6))</f>
        <v>1</v>
      </c>
      <c r="X18" s="717">
        <f>'print 10 lane'!AA18</f>
        <v>0</v>
      </c>
      <c r="Y18" s="715">
        <f>IF(X18=0,0,IF(X$6=0,0,IF(X18&lt;1,SUM((X18&gt;I18),(X18&gt;L18),(X18&gt;O18),(X18&gt;R18),(X18&gt;U18),(X18&gt;F18),(X18&gt;AA18),(X18&gt;AD18),(X18&gt;AG18),(X18&gt;BB18))))-$AJ18)</f>
        <v>0</v>
      </c>
      <c r="Z18" s="715">
        <f>IF(X18=0,0,IF(X$6=0,0,IF(Y18=0,0,((11-Y18)))-$B$6))</f>
        <v>0</v>
      </c>
      <c r="AA18" s="717">
        <f>'print 10 lane'!AD18</f>
        <v>0</v>
      </c>
      <c r="AB18" s="715">
        <f>IF(AA18=0,0,IF(AA$6=0,0,IF(AA18&lt;1,SUM((AA18&gt;I18),(AA18&gt;L18),(AA18&gt;O18),(AA18&gt;R18),(AA18&gt;U18),(AA18&gt;X18),(AA18&gt;AD18),(AA18&gt;AG18),(AA18&gt;F18),(AA18&gt;BB18)))-$AJ18))</f>
        <v>0</v>
      </c>
      <c r="AC18" s="718">
        <f>IF(AA18=0,0,IF(AA$6=0,0,IF(AB18=0,0,((11-AB18)))-$B$6))</f>
        <v>0</v>
      </c>
      <c r="AD18" s="176"/>
      <c r="AE18" s="12">
        <f>IF(AD18=0,0,IF(AD$6=0,0,IF(AD18&lt;1,SUM((AD18&gt;F18),(AD18&gt;I18),(AD18&gt;L18),(AD18&gt;O18),(AD18&gt;R18),(AD18&gt;U18),(AD18&gt;X18),(AD18&gt;AA18),(AD18&gt;AG18),(AD18&gt;BB18)))-$AJ18))</f>
        <v>0</v>
      </c>
      <c r="AF18" s="12">
        <f>IF(AD18=0,0,IF(AD$6=0,0,IF(AE18=0,0,((11-AE18)))-$B$6))</f>
        <v>0</v>
      </c>
      <c r="AG18" s="142"/>
      <c r="AH18" s="12">
        <f>IF(AG18=0,0,IF(AG$6=0,0,IF(AG18&lt;1,SUM((AG18&gt;F18),(AG18&gt;I18),(AG18&gt;L18),(AG18&gt;O18),(AG18&gt;R18),(AG18&gt;U18),(AG18&gt;X18),(AG18&gt;AA18),(AG18&gt;AD18),(AG18&gt;BB18)))-$AJ18))</f>
        <v>0</v>
      </c>
      <c r="AI18" s="13">
        <f>IF(AG18=0,0,IF(AG$6=0,0,IF(AH18=0,0,((11-AH18)))-$B$6))</f>
        <v>0</v>
      </c>
      <c r="AJ18" s="11">
        <f>COUNTBLANK(F592:O592)</f>
        <v>4</v>
      </c>
      <c r="BA18" s="2122"/>
      <c r="BD18" s="2054"/>
      <c r="BE18" s="179"/>
      <c r="BF18" s="179"/>
      <c r="BG18" s="179"/>
    </row>
    <row r="19" spans="2:59" ht="42" customHeight="1" thickBot="1" x14ac:dyDescent="0.25">
      <c r="B19" s="1921"/>
      <c r="C19" s="2117"/>
      <c r="D19" s="2119"/>
      <c r="E19" s="183" t="s">
        <v>219</v>
      </c>
      <c r="F19" s="2057">
        <f>'print 10 lane'!I19</f>
        <v>0</v>
      </c>
      <c r="G19" s="1875"/>
      <c r="H19" s="1876"/>
      <c r="I19" s="2057">
        <f>'print 10 lane'!L19</f>
        <v>0</v>
      </c>
      <c r="J19" s="1875"/>
      <c r="K19" s="1876"/>
      <c r="L19" s="2057">
        <f>'print 10 lane'!O19</f>
        <v>0</v>
      </c>
      <c r="M19" s="1875"/>
      <c r="N19" s="1876"/>
      <c r="O19" s="2057">
        <f>'print 10 lane'!R19</f>
        <v>0</v>
      </c>
      <c r="P19" s="1875"/>
      <c r="Q19" s="1876"/>
      <c r="R19" s="2057">
        <f>'print 10 lane'!U19</f>
        <v>0</v>
      </c>
      <c r="S19" s="1875"/>
      <c r="T19" s="1876"/>
      <c r="U19" s="2057">
        <f>'print 10 lane'!X19</f>
        <v>0</v>
      </c>
      <c r="V19" s="1875"/>
      <c r="W19" s="1876"/>
      <c r="X19" s="2057">
        <f>'print 10 lane'!AA19</f>
        <v>0</v>
      </c>
      <c r="Y19" s="1875"/>
      <c r="Z19" s="1876"/>
      <c r="AA19" s="2057">
        <f>'print 10 lane'!AD19</f>
        <v>0</v>
      </c>
      <c r="AB19" s="1875"/>
      <c r="AC19" s="1876"/>
      <c r="AD19" s="1856"/>
      <c r="AE19" s="1856"/>
      <c r="AF19" s="1857"/>
      <c r="AG19" s="1855"/>
      <c r="AH19" s="1856"/>
      <c r="AI19" s="1884"/>
      <c r="AJ19" s="11"/>
      <c r="BA19" s="2122"/>
      <c r="BD19" s="2054"/>
      <c r="BE19" s="179"/>
      <c r="BF19" s="179"/>
      <c r="BG19" s="179"/>
    </row>
    <row r="20" spans="2:59" ht="42" customHeight="1" x14ac:dyDescent="0.2">
      <c r="B20" s="1877">
        <v>4</v>
      </c>
      <c r="C20" s="2116" t="s">
        <v>6</v>
      </c>
      <c r="D20" s="2087" t="s">
        <v>106</v>
      </c>
      <c r="E20" s="184" t="s">
        <v>96</v>
      </c>
      <c r="F20" s="716">
        <f>'print 10 lane'!I20</f>
        <v>1.6439814814814815E-3</v>
      </c>
      <c r="G20" s="715">
        <f>IF(F20=0,0,IF(F$6=0,0,IF(F20&lt;1,SUM((F20&gt;I20),(F20&gt;L20),(F20&gt;O20),(F20&gt;R20),(F20&gt;U20),(F20&gt;X20),(F20&gt;AA20),(F20&gt;AD20),(F20&gt;AG20),(F20&gt;BB20)))-$AJ20))</f>
        <v>3</v>
      </c>
      <c r="H20" s="715">
        <f>IF(F20=0,0,IF(F$6=0,0,IF(G20=0,0,((11-G20)))-$B$6))</f>
        <v>4</v>
      </c>
      <c r="I20" s="717">
        <f>'print 10 lane'!L20</f>
        <v>1.5756944444444447E-3</v>
      </c>
      <c r="J20" s="715">
        <f>IF(I20=0,0,IF(I$6=0,0,IF(I20&lt;1,SUM((I20&gt;L20),(I20&gt;O20),(I20&gt;R20),(I20&gt;U20),(I20&gt;X20),(I20&gt;AA20),(I20&gt;F20),(I20&gt;AD20),(I20&gt;AG20),(I20&gt;BB20)))-$AJ20))</f>
        <v>1</v>
      </c>
      <c r="K20" s="715">
        <f>IF(I20=0,0,IF(I$6=0,0,IF(J20=0,0,((11-J20)))-$B$6))</f>
        <v>6</v>
      </c>
      <c r="L20" s="717">
        <f>'print 10 lane'!O20</f>
        <v>1.6752314814814815E-3</v>
      </c>
      <c r="M20" s="715">
        <f>IF(L20=0,0,IF(L$6=0,0,IF(L20&lt;1,SUM((L20&gt;I20),(L20&gt;F20),(L20&gt;O20),(L20&gt;R20),(L20&gt;U20),(L20&gt;X20),(L20&gt;AA20),(L20&gt;AD20),(L20&gt;AG20),(L20&gt;BB20)))-$AJ20))</f>
        <v>5</v>
      </c>
      <c r="N20" s="715">
        <f>IF(L20=0,0,IF(L$6=0,0,IF(M20=0,0,((11-M20)))-$B$6))</f>
        <v>2</v>
      </c>
      <c r="O20" s="717">
        <f>'print 10 lane'!R20</f>
        <v>1.6888888888888889E-3</v>
      </c>
      <c r="P20" s="715">
        <f>IF(O20=0,0,IF(O$6=0,0,IF(O20&lt;1,SUM((O20&gt;I20),(O20&gt;L20),(O20&gt;F20),(O20&gt;R20),(O20&gt;U20),(O20&gt;X20),(O20&gt;AA20),(O20&gt;AD20),(O20&gt;AG20),(O20&gt;BB20)))-$AJ20))</f>
        <v>6</v>
      </c>
      <c r="Q20" s="715">
        <f>IF(O20=0,0,IF(O$6=0,0,IF(P20=0,0,((11-P20)))-$B$6))</f>
        <v>1</v>
      </c>
      <c r="R20" s="717">
        <f>'print 10 lane'!U20</f>
        <v>1.5918981481481485E-3</v>
      </c>
      <c r="S20" s="715">
        <f>IF(R20=0,0,IF(R$6=0,0,IF(R20&lt;1,SUM((R20&gt;I20),(R20&gt;L20),(R20&gt;O20),(R20&gt;F20),(R20&gt;U20),(R20&gt;X20),(R20&gt;AA20),(R20&gt;AD20),(R20&gt;AG20),(R20&gt;BB20)))-$AJ20))</f>
        <v>2</v>
      </c>
      <c r="T20" s="715">
        <f>IF(R20=0,0,IF(R$6=0,0,IF(S20=0,0,((11-S20)))-$B$6))</f>
        <v>5</v>
      </c>
      <c r="U20" s="717">
        <f>'print 10 lane'!X20</f>
        <v>1.6548611111111111E-3</v>
      </c>
      <c r="V20" s="715">
        <f>IF(U20=0,0,IF(U$6=0,0,IF(U20&lt;1,SUM((U20&gt;I20),(U20&gt;L20),(U20&gt;O20),(U20&gt;R20),(U20&gt;F20),(U20&gt;X20),(U20&gt;AA20),(U20&gt;AD20),(U20&gt;AG20),(U20&gt;BB20)))-$AJ20))</f>
        <v>4</v>
      </c>
      <c r="W20" s="715">
        <f>IF(U20=0,0,IF(U$6=0,0,IF(V20=0,0,((11-V20)))-$B$6))</f>
        <v>3</v>
      </c>
      <c r="X20" s="717">
        <f>'print 10 lane'!AA20</f>
        <v>0</v>
      </c>
      <c r="Y20" s="715">
        <f>IF(X20=0,0,IF(X$6=0,0,IF(X20&lt;1,SUM((X20&gt;I20),(X20&gt;L20),(X20&gt;O20),(X20&gt;R20),(X20&gt;U20),(X20&gt;F20),(X20&gt;AA20),(X20&gt;AD20),(X20&gt;AG20),(X20&gt;BB20))))-$AJ20)</f>
        <v>0</v>
      </c>
      <c r="Z20" s="715">
        <f>IF(X20=0,0,IF(X$6=0,0,IF(Y20=0,0,((11-Y20)))-$B$6))</f>
        <v>0</v>
      </c>
      <c r="AA20" s="717">
        <f>'print 10 lane'!AD20</f>
        <v>0</v>
      </c>
      <c r="AB20" s="715">
        <f>IF(AA20=0,0,IF(AA$6=0,0,IF(AA20&lt;1,SUM((AA20&gt;I20),(AA20&gt;L20),(AA20&gt;O20),(AA20&gt;R20),(AA20&gt;U20),(AA20&gt;X20),(AA20&gt;AD20),(AA20&gt;AG20),(AA20&gt;F20),(AA20&gt;BB20)))-$AJ20))</f>
        <v>0</v>
      </c>
      <c r="AC20" s="718">
        <f>IF(AA20=0,0,IF(AA$6=0,0,IF(AB20=0,0,((11-AB20)))-$B$6))</f>
        <v>0</v>
      </c>
      <c r="AD20" s="185"/>
      <c r="AE20" s="4">
        <f>IF(AD20=0,0,IF(AD$6=0,0,IF(AD20&lt;1,SUM((AD20&gt;F20),(AD20&gt;I20),(AD20&gt;L20),(AD20&gt;O20),(AD20&gt;R20),(AD20&gt;U20),(AD20&gt;X20),(AD20&gt;AA20),(AD20&gt;AG20),(AD20&gt;BB20)))-$AJ20))</f>
        <v>0</v>
      </c>
      <c r="AF20" s="4">
        <f>IF(AD20=0,0,IF(AD$6=0,0,IF(AE20=0,0,((11-AE20)))-$B$6))</f>
        <v>0</v>
      </c>
      <c r="AG20" s="144"/>
      <c r="AH20" s="4">
        <f>IF(AG20=0,0,IF(AG$6=0,0,IF(AG20&lt;1,SUM((AG20&gt;F20),(AG20&gt;I20),(AG20&gt;L20),(AG20&gt;O20),(AG20&gt;R20),(AG20&gt;U20),(AG20&gt;X20),(AG20&gt;AA20),(AG20&gt;AD20),(AG20&gt;BB20)))-$AJ20))</f>
        <v>0</v>
      </c>
      <c r="AI20" s="14">
        <f>IF(AG20=0,0,IF(AG$6=0,0,IF(AH20=0,0,((11-AH20)))-$B$6))</f>
        <v>0</v>
      </c>
      <c r="AJ20" s="11">
        <f>COUNTBLANK(F593:O593)</f>
        <v>4</v>
      </c>
      <c r="BA20" s="2122"/>
      <c r="BD20" s="2054"/>
      <c r="BE20" s="179"/>
      <c r="BF20" s="179"/>
      <c r="BG20" s="179"/>
    </row>
    <row r="21" spans="2:59" ht="42" customHeight="1" thickBot="1" x14ac:dyDescent="0.25">
      <c r="B21" s="1879"/>
      <c r="C21" s="2116"/>
      <c r="D21" s="2048"/>
      <c r="E21" s="183" t="s">
        <v>219</v>
      </c>
      <c r="F21" s="2057">
        <f>'print 10 lane'!I21</f>
        <v>0</v>
      </c>
      <c r="G21" s="1875"/>
      <c r="H21" s="1876"/>
      <c r="I21" s="2057">
        <f>'print 10 lane'!L21</f>
        <v>0</v>
      </c>
      <c r="J21" s="1875"/>
      <c r="K21" s="1876"/>
      <c r="L21" s="2057">
        <f>'print 10 lane'!O21</f>
        <v>0</v>
      </c>
      <c r="M21" s="1875"/>
      <c r="N21" s="1876"/>
      <c r="O21" s="2057">
        <f>'print 10 lane'!R21</f>
        <v>0</v>
      </c>
      <c r="P21" s="1875"/>
      <c r="Q21" s="1876"/>
      <c r="R21" s="2057">
        <f>'print 10 lane'!U21</f>
        <v>0</v>
      </c>
      <c r="S21" s="1875"/>
      <c r="T21" s="1876"/>
      <c r="U21" s="2057">
        <f>'print 10 lane'!X21</f>
        <v>0</v>
      </c>
      <c r="V21" s="1875"/>
      <c r="W21" s="1876"/>
      <c r="X21" s="2057">
        <f>'print 10 lane'!AA21</f>
        <v>0</v>
      </c>
      <c r="Y21" s="1875"/>
      <c r="Z21" s="1876"/>
      <c r="AA21" s="2057">
        <f>'print 10 lane'!AD21</f>
        <v>0</v>
      </c>
      <c r="AB21" s="1875"/>
      <c r="AC21" s="1876"/>
      <c r="AD21" s="1856"/>
      <c r="AE21" s="1856"/>
      <c r="AF21" s="1857"/>
      <c r="AG21" s="1855"/>
      <c r="AH21" s="1856"/>
      <c r="AI21" s="1884"/>
      <c r="AJ21" s="11"/>
      <c r="BA21" s="2122"/>
      <c r="BD21" s="179"/>
      <c r="BE21" s="179"/>
      <c r="BF21" s="179"/>
      <c r="BG21" s="179"/>
    </row>
    <row r="22" spans="2:59" ht="42" customHeight="1" x14ac:dyDescent="0.2">
      <c r="B22" s="1877">
        <v>5</v>
      </c>
      <c r="C22" s="2116" t="s">
        <v>5</v>
      </c>
      <c r="D22" s="2116" t="s">
        <v>16</v>
      </c>
      <c r="E22" s="184" t="s">
        <v>97</v>
      </c>
      <c r="F22" s="716">
        <f>'print 10 lane'!I22</f>
        <v>1.5885416666666667E-3</v>
      </c>
      <c r="G22" s="715">
        <f>IF(F22=0,0,IF(F$6=0,0,IF(F22&lt;1,SUM((F22&gt;I22),(F22&gt;L22),(F22&gt;O22),(F22&gt;R22),(F22&gt;U22),(F22&gt;X22),(F22&gt;AA22),(F22&gt;AD22),(F22&gt;AG22),(F22&gt;BB22)))-$AJ22))</f>
        <v>6</v>
      </c>
      <c r="H22" s="715">
        <f>IF(F22=0,0,IF(F$6=0,0,IF(G22=0,0,((11-G22)))-$B$6))</f>
        <v>1</v>
      </c>
      <c r="I22" s="717">
        <f>'print 10 lane'!L22</f>
        <v>1.5784722222222224E-3</v>
      </c>
      <c r="J22" s="715">
        <f>IF(I22=0,0,IF(I$6=0,0,IF(I22&lt;1,SUM((I22&gt;L22),(I22&gt;O22),(I22&gt;R22),(I22&gt;U22),(I22&gt;X22),(I22&gt;AA22),(I22&gt;F22),(I22&gt;AD22),(I22&gt;AG22),(I22&gt;BB22)))-$AJ22))</f>
        <v>5</v>
      </c>
      <c r="K22" s="715">
        <f>IF(I22=0,0,IF(I$6=0,0,IF(J22=0,0,((11-J22)))-$B$6))</f>
        <v>2</v>
      </c>
      <c r="L22" s="717">
        <f>'print 10 lane'!O22</f>
        <v>1.5609953703703704E-3</v>
      </c>
      <c r="M22" s="715">
        <f>IF(L22=0,0,IF(L$6=0,0,IF(L22&lt;1,SUM((L22&gt;I22),(L22&gt;F22),(L22&gt;O22),(L22&gt;R22),(L22&gt;U22),(L22&gt;X22),(L22&gt;AA22),(L22&gt;AD22),(L22&gt;AG22),(L22&gt;BB22)))-$AJ22))</f>
        <v>4</v>
      </c>
      <c r="N22" s="715">
        <f>IF(L22=0,0,IF(L$6=0,0,IF(M22=0,0,((11-M22)))-$B$6))</f>
        <v>3</v>
      </c>
      <c r="O22" s="717">
        <f>'print 10 lane'!R22</f>
        <v>1.4849537037037036E-3</v>
      </c>
      <c r="P22" s="715">
        <f>IF(O22=0,0,IF(O$6=0,0,IF(O22&lt;1,SUM((O22&gt;I22),(O22&gt;L22),(O22&gt;F22),(O22&gt;R22),(O22&gt;U22),(O22&gt;X22),(O22&gt;AA22),(O22&gt;AD22),(O22&gt;AG22),(O22&gt;BB22)))-$AJ22))</f>
        <v>1</v>
      </c>
      <c r="Q22" s="715">
        <f>IF(O22=0,0,IF(O$6=0,0,IF(P22=0,0,((11-P22)))-$B$6))</f>
        <v>6</v>
      </c>
      <c r="R22" s="717">
        <f>'print 10 lane'!U22</f>
        <v>1.5256944444444443E-3</v>
      </c>
      <c r="S22" s="715">
        <f>IF(R22=0,0,IF(R$6=0,0,IF(R22&lt;1,SUM((R22&gt;I22),(R22&gt;L22),(R22&gt;O22),(R22&gt;F22),(R22&gt;U22),(R22&gt;X22),(R22&gt;AA22),(R22&gt;AD22),(R22&gt;AG22),(R22&gt;BB22)))-$AJ22))</f>
        <v>2</v>
      </c>
      <c r="T22" s="715">
        <f>IF(R22=0,0,IF(R$6=0,0,IF(S22=0,0,((11-S22)))-$B$6))</f>
        <v>5</v>
      </c>
      <c r="U22" s="717">
        <f>'print 10 lane'!X22</f>
        <v>1.545486111111111E-3</v>
      </c>
      <c r="V22" s="715">
        <f>IF(U22=0,0,IF(U$6=0,0,IF(U22&lt;1,SUM((U22&gt;I22),(U22&gt;L22),(U22&gt;O22),(U22&gt;R22),(U22&gt;F22),(U22&gt;X22),(U22&gt;AA22),(U22&gt;AD22),(U22&gt;AG22),(U22&gt;BB22)))-$AJ22))</f>
        <v>3</v>
      </c>
      <c r="W22" s="715">
        <f>IF(U22=0,0,IF(U$6=0,0,IF(V22=0,0,((11-V22)))-$B$6))</f>
        <v>4</v>
      </c>
      <c r="X22" s="717">
        <f>'print 10 lane'!AA22</f>
        <v>0</v>
      </c>
      <c r="Y22" s="715">
        <f>IF(X22=0,0,IF(X$6=0,0,IF(X22&lt;1,SUM((X22&gt;I22),(X22&gt;L22),(X22&gt;O22),(X22&gt;R22),(X22&gt;U22),(X22&gt;F22),(X22&gt;AA22),(X22&gt;AD22),(X22&gt;AG22),(X22&gt;BB22))))-$AJ22)</f>
        <v>0</v>
      </c>
      <c r="Z22" s="715">
        <f>IF(X22=0,0,IF(X$6=0,0,IF(Y22=0,0,((11-Y22)))-$B$6))</f>
        <v>0</v>
      </c>
      <c r="AA22" s="717">
        <f>'print 10 lane'!AD22</f>
        <v>0</v>
      </c>
      <c r="AB22" s="715">
        <f>IF(AA22=0,0,IF(AA$6=0,0,IF(AA22&lt;1,SUM((AA22&gt;I22),(AA22&gt;L22),(AA22&gt;O22),(AA22&gt;R22),(AA22&gt;U22),(AA22&gt;X22),(AA22&gt;AD22),(AA22&gt;AG22),(AA22&gt;F22),(AA22&gt;BB22)))-$AJ22))</f>
        <v>0</v>
      </c>
      <c r="AC22" s="718">
        <f>IF(AA22=0,0,IF(AA$6=0,0,IF(AB22=0,0,((11-AB22)))-$B$6))</f>
        <v>0</v>
      </c>
      <c r="AD22" s="185"/>
      <c r="AE22" s="4">
        <f>IF(AD22=0,0,IF(AD$6=0,0,IF(AD22&lt;1,SUM((AD22&gt;F22),(AD22&gt;I22),(AD22&gt;L22),(AD22&gt;O22),(AD22&gt;R22),(AD22&gt;U22),(AD22&gt;X22),(AD22&gt;AA22),(AD22&gt;AG22),(AD22&gt;BB22)))-$AJ22))</f>
        <v>0</v>
      </c>
      <c r="AF22" s="4">
        <f>IF(AD22=0,0,IF(AD$6=0,0,IF(AE22=0,0,((11-AE22)))-$B$6))</f>
        <v>0</v>
      </c>
      <c r="AG22" s="144"/>
      <c r="AH22" s="4">
        <f>IF(AG22=0,0,IF(AG$6=0,0,IF(AG22&lt;1,SUM((AG22&gt;F22),(AG22&gt;I22),(AG22&gt;L22),(AG22&gt;O22),(AG22&gt;R22),(AG22&gt;U22),(AG22&gt;X22),(AG22&gt;AA22),(AG22&gt;AD22),(AG22&gt;BB22)))-$AJ22))</f>
        <v>0</v>
      </c>
      <c r="AI22" s="14">
        <f>IF(AG22=0,0,IF(AG$6=0,0,IF(AH22=0,0,((11-AH22)))-$B$6))</f>
        <v>0</v>
      </c>
      <c r="AJ22" s="11">
        <f>COUNTBLANK(F594:O594)</f>
        <v>4</v>
      </c>
      <c r="BA22" s="2122"/>
    </row>
    <row r="23" spans="2:59" ht="42" customHeight="1" thickBot="1" x14ac:dyDescent="0.25">
      <c r="B23" s="1879"/>
      <c r="C23" s="2116"/>
      <c r="D23" s="2116"/>
      <c r="E23" s="183" t="s">
        <v>219</v>
      </c>
      <c r="F23" s="2057">
        <f>'print 10 lane'!I23</f>
        <v>0</v>
      </c>
      <c r="G23" s="1875"/>
      <c r="H23" s="1876"/>
      <c r="I23" s="2057">
        <f>'print 10 lane'!L23</f>
        <v>0</v>
      </c>
      <c r="J23" s="1875"/>
      <c r="K23" s="1876"/>
      <c r="L23" s="2057">
        <f>'print 10 lane'!O23</f>
        <v>0</v>
      </c>
      <c r="M23" s="1875"/>
      <c r="N23" s="1876"/>
      <c r="O23" s="2057">
        <f>'print 10 lane'!R23</f>
        <v>0</v>
      </c>
      <c r="P23" s="1875"/>
      <c r="Q23" s="1876"/>
      <c r="R23" s="2057">
        <f>'print 10 lane'!U23</f>
        <v>0</v>
      </c>
      <c r="S23" s="1875"/>
      <c r="T23" s="1876"/>
      <c r="U23" s="2057">
        <f>'print 10 lane'!X23</f>
        <v>0</v>
      </c>
      <c r="V23" s="1875"/>
      <c r="W23" s="1876"/>
      <c r="X23" s="2057">
        <f>'print 10 lane'!AA23</f>
        <v>0</v>
      </c>
      <c r="Y23" s="1875"/>
      <c r="Z23" s="1876"/>
      <c r="AA23" s="2057">
        <f>'print 10 lane'!AD23</f>
        <v>0</v>
      </c>
      <c r="AB23" s="1875"/>
      <c r="AC23" s="1876"/>
      <c r="AD23" s="1856"/>
      <c r="AE23" s="1856"/>
      <c r="AF23" s="1857"/>
      <c r="AG23" s="1855"/>
      <c r="AH23" s="1856"/>
      <c r="AI23" s="1884"/>
      <c r="AJ23" s="11"/>
      <c r="BA23" s="235"/>
    </row>
    <row r="24" spans="2:59" ht="42" customHeight="1" x14ac:dyDescent="0.2">
      <c r="B24" s="1877">
        <v>6</v>
      </c>
      <c r="C24" s="2116" t="s">
        <v>6</v>
      </c>
      <c r="D24" s="2116" t="s">
        <v>16</v>
      </c>
      <c r="E24" s="184" t="s">
        <v>97</v>
      </c>
      <c r="F24" s="716">
        <f>'print 10 lane'!I24</f>
        <v>1.5113425925925928E-3</v>
      </c>
      <c r="G24" s="715">
        <f t="shared" ref="G24" si="0">IF(F24=0,0,IF(F$6=0,0,IF(F24&lt;1,SUM((F24&gt;I24),(F24&gt;L24),(F24&gt;O24),(F24&gt;R24),(F24&gt;U24),(F24&gt;X24),(F24&gt;AA24),(F24&gt;AD24),(F24&gt;AG24),(F24&gt;BB24)))-$AJ24))</f>
        <v>4</v>
      </c>
      <c r="H24" s="715">
        <f t="shared" ref="H24" si="1">IF(F24=0,0,IF(F$6=0,0,IF(G24=0,0,((11-G24)))-$B$6))</f>
        <v>3</v>
      </c>
      <c r="I24" s="717">
        <f>'print 10 lane'!L24</f>
        <v>1.6269675925925924E-3</v>
      </c>
      <c r="J24" s="715">
        <f t="shared" ref="J24" si="2">IF(I24=0,0,IF(I$6=0,0,IF(I24&lt;1,SUM((I24&gt;L24),(I24&gt;O24),(I24&gt;R24),(I24&gt;U24),(I24&gt;X24),(I24&gt;AA24),(I24&gt;F24),(I24&gt;AD24),(I24&gt;AG24),(I24&gt;BB24)))-$AJ24))</f>
        <v>6</v>
      </c>
      <c r="K24" s="715">
        <f t="shared" ref="K24" si="3">IF(I24=0,0,IF(I$6=0,0,IF(J24=0,0,((11-J24)))-$B$6))</f>
        <v>1</v>
      </c>
      <c r="L24" s="717">
        <f>'print 10 lane'!O24</f>
        <v>1.5857638888888889E-3</v>
      </c>
      <c r="M24" s="715">
        <f t="shared" ref="M24" si="4">IF(L24=0,0,IF(L$6=0,0,IF(L24&lt;1,SUM((L24&gt;I24),(L24&gt;F24),(L24&gt;O24),(L24&gt;R24),(L24&gt;U24),(L24&gt;X24),(L24&gt;AA24),(L24&gt;AD24),(L24&gt;AG24),(L24&gt;BB24)))-$AJ24))</f>
        <v>5</v>
      </c>
      <c r="N24" s="715">
        <f t="shared" ref="N24" si="5">IF(L24=0,0,IF(L$6=0,0,IF(M24=0,0,((11-M24)))-$B$6))</f>
        <v>2</v>
      </c>
      <c r="O24" s="717">
        <f>'print 10 lane'!R24</f>
        <v>1.490625E-3</v>
      </c>
      <c r="P24" s="715">
        <f t="shared" ref="P24" si="6">IF(O24=0,0,IF(O$6=0,0,IF(O24&lt;1,SUM((O24&gt;I24),(O24&gt;L24),(O24&gt;F24),(O24&gt;R24),(O24&gt;U24),(O24&gt;X24),(O24&gt;AA24),(O24&gt;AD24),(O24&gt;AG24),(O24&gt;BB24)))-$AJ24))</f>
        <v>2</v>
      </c>
      <c r="Q24" s="715">
        <f t="shared" ref="Q24" si="7">IF(O24=0,0,IF(O$6=0,0,IF(P24=0,0,((11-P24)))-$B$6))</f>
        <v>5</v>
      </c>
      <c r="R24" s="717">
        <f>'print 10 lane'!U24</f>
        <v>1.5074074074074072E-3</v>
      </c>
      <c r="S24" s="715">
        <f t="shared" ref="S24" si="8">IF(R24=0,0,IF(R$6=0,0,IF(R24&lt;1,SUM((R24&gt;I24),(R24&gt;L24),(R24&gt;O24),(R24&gt;F24),(R24&gt;U24),(R24&gt;X24),(R24&gt;AA24),(R24&gt;AD24),(R24&gt;AG24),(R24&gt;BB24)))-$AJ24))</f>
        <v>3</v>
      </c>
      <c r="T24" s="715">
        <f t="shared" ref="T24" si="9">IF(R24=0,0,IF(R$6=0,0,IF(S24=0,0,((11-S24)))-$B$6))</f>
        <v>4</v>
      </c>
      <c r="U24" s="717">
        <f>'print 10 lane'!X24</f>
        <v>1.4751157407407406E-3</v>
      </c>
      <c r="V24" s="715">
        <f t="shared" ref="V24" si="10">IF(U24=0,0,IF(U$6=0,0,IF(U24&lt;1,SUM((U24&gt;I24),(U24&gt;L24),(U24&gt;O24),(U24&gt;R24),(U24&gt;F24),(U24&gt;X24),(U24&gt;AA24),(U24&gt;AD24),(U24&gt;AG24),(U24&gt;BB24)))-$AJ24))</f>
        <v>1</v>
      </c>
      <c r="W24" s="715">
        <f t="shared" ref="W24" si="11">IF(U24=0,0,IF(U$6=0,0,IF(V24=0,0,((11-V24)))-$B$6))</f>
        <v>6</v>
      </c>
      <c r="X24" s="717">
        <f>'print 10 lane'!AA24</f>
        <v>0</v>
      </c>
      <c r="Y24" s="715">
        <f t="shared" ref="Y24" si="12">IF(X24=0,0,IF(X$6=0,0,IF(X24&lt;1,SUM((X24&gt;I24),(X24&gt;L24),(X24&gt;O24),(X24&gt;R24),(X24&gt;U24),(X24&gt;F24),(X24&gt;AA24),(X24&gt;AD24),(X24&gt;AG24),(X24&gt;BB24))))-$AJ24)</f>
        <v>0</v>
      </c>
      <c r="Z24" s="715">
        <f t="shared" ref="Z24" si="13">IF(X24=0,0,IF(X$6=0,0,IF(Y24=0,0,((11-Y24)))-$B$6))</f>
        <v>0</v>
      </c>
      <c r="AA24" s="717">
        <f>'print 10 lane'!AD24</f>
        <v>0</v>
      </c>
      <c r="AB24" s="715">
        <f t="shared" ref="AB24" si="14">IF(AA24=0,0,IF(AA$6=0,0,IF(AA24&lt;1,SUM((AA24&gt;I24),(AA24&gt;L24),(AA24&gt;O24),(AA24&gt;R24),(AA24&gt;U24),(AA24&gt;X24),(AA24&gt;AD24),(AA24&gt;AG24),(AA24&gt;F24),(AA24&gt;BB24)))-$AJ24))</f>
        <v>0</v>
      </c>
      <c r="AC24" s="718">
        <f t="shared" ref="AC24" si="15">IF(AA24=0,0,IF(AA$6=0,0,IF(AB24=0,0,((11-AB24)))-$B$6))</f>
        <v>0</v>
      </c>
      <c r="AD24" s="185"/>
      <c r="AE24" s="4">
        <f>IF(AD24=0,0,IF(AD$6=0,0,IF(AD24&lt;1,SUM((AD24&gt;F24),(AD24&gt;I24),(AD24&gt;L24),(AD24&gt;O24),(AD24&gt;R24),(AD24&gt;U24),(AD24&gt;X24),(AD24&gt;AA24),(AD24&gt;AG24),(AD24&gt;BB24)))-$AJ24))</f>
        <v>0</v>
      </c>
      <c r="AF24" s="4">
        <f>IF(AD24=0,0,IF(AD$6=0,0,IF(AE24=0,0,((11-AE24)))-$B$6))</f>
        <v>0</v>
      </c>
      <c r="AG24" s="144"/>
      <c r="AH24" s="4">
        <f>IF(AG24=0,0,IF(AG$6=0,0,IF(AG24&lt;1,SUM((AG24&gt;F24),(AG24&gt;I24),(AG24&gt;L24),(AG24&gt;O24),(AG24&gt;R24),(AG24&gt;U24),(AG24&gt;X24),(AG24&gt;AA24),(AG24&gt;AD24),(AG24&gt;BB24)))-$AJ24))</f>
        <v>0</v>
      </c>
      <c r="AI24" s="14">
        <f>IF(AG24=0,0,IF(AG$6=0,0,IF(AH24=0,0,((11-AH24)))-$B$6))</f>
        <v>0</v>
      </c>
      <c r="AJ24" s="11">
        <f>COUNTBLANK(F595:O595)</f>
        <v>4</v>
      </c>
      <c r="BA24" s="235"/>
    </row>
    <row r="25" spans="2:59" ht="42" customHeight="1" thickBot="1" x14ac:dyDescent="0.25">
      <c r="B25" s="1879"/>
      <c r="C25" s="2116"/>
      <c r="D25" s="2116"/>
      <c r="E25" s="183" t="s">
        <v>219</v>
      </c>
      <c r="F25" s="2057">
        <f>'print 10 lane'!I25</f>
        <v>0</v>
      </c>
      <c r="G25" s="1875"/>
      <c r="H25" s="1876"/>
      <c r="I25" s="2057">
        <f>'print 10 lane'!L25</f>
        <v>0</v>
      </c>
      <c r="J25" s="1875"/>
      <c r="K25" s="1876"/>
      <c r="L25" s="2057">
        <f>'print 10 lane'!O25</f>
        <v>0</v>
      </c>
      <c r="M25" s="1875"/>
      <c r="N25" s="1876"/>
      <c r="O25" s="2057">
        <f>'print 10 lane'!R25</f>
        <v>0</v>
      </c>
      <c r="P25" s="1875"/>
      <c r="Q25" s="1876"/>
      <c r="R25" s="2057">
        <f>'print 10 lane'!U25</f>
        <v>0</v>
      </c>
      <c r="S25" s="1875"/>
      <c r="T25" s="1876"/>
      <c r="U25" s="2057">
        <f>'print 10 lane'!X25</f>
        <v>0</v>
      </c>
      <c r="V25" s="1875"/>
      <c r="W25" s="1876"/>
      <c r="X25" s="2057">
        <f>'print 10 lane'!AA25</f>
        <v>0</v>
      </c>
      <c r="Y25" s="1875"/>
      <c r="Z25" s="1876"/>
      <c r="AA25" s="2057">
        <f>'print 10 lane'!AD25</f>
        <v>0</v>
      </c>
      <c r="AB25" s="1875"/>
      <c r="AC25" s="1876"/>
      <c r="AD25" s="1856"/>
      <c r="AE25" s="1856"/>
      <c r="AF25" s="1857"/>
      <c r="AG25" s="1855"/>
      <c r="AH25" s="1856"/>
      <c r="AI25" s="1884"/>
      <c r="AJ25" s="11"/>
      <c r="BA25" s="235"/>
    </row>
    <row r="26" spans="2:59" ht="42" customHeight="1" x14ac:dyDescent="0.2">
      <c r="B26" s="1877">
        <v>7</v>
      </c>
      <c r="C26" s="2116" t="s">
        <v>5</v>
      </c>
      <c r="D26" s="2116" t="s">
        <v>17</v>
      </c>
      <c r="E26" s="184" t="s">
        <v>96</v>
      </c>
      <c r="F26" s="716">
        <f>'print 10 lane'!I26</f>
        <v>1.3734953703703704E-3</v>
      </c>
      <c r="G26" s="715">
        <f t="shared" ref="G26" si="16">IF(F26=0,0,IF(F$6=0,0,IF(F26&lt;1,SUM((F26&gt;I26),(F26&gt;L26),(F26&gt;O26),(F26&gt;R26),(F26&gt;U26),(F26&gt;X26),(F26&gt;AA26),(F26&gt;AD26),(F26&gt;AG26),(F26&gt;BB26)))-$AJ26))</f>
        <v>5</v>
      </c>
      <c r="H26" s="715">
        <f t="shared" ref="H26" si="17">IF(F26=0,0,IF(F$6=0,0,IF(G26=0,0,((11-G26)))-$B$6))</f>
        <v>2</v>
      </c>
      <c r="I26" s="717">
        <f>'print 10 lane'!L26</f>
        <v>1.3841435185185187E-3</v>
      </c>
      <c r="J26" s="715">
        <f t="shared" ref="J26" si="18">IF(I26=0,0,IF(I$6=0,0,IF(I26&lt;1,SUM((I26&gt;L26),(I26&gt;O26),(I26&gt;R26),(I26&gt;U26),(I26&gt;X26),(I26&gt;AA26),(I26&gt;F26),(I26&gt;AD26),(I26&gt;AG26),(I26&gt;BB26)))-$AJ26))</f>
        <v>6</v>
      </c>
      <c r="K26" s="715">
        <f t="shared" ref="K26" si="19">IF(I26=0,0,IF(I$6=0,0,IF(J26=0,0,((11-J26)))-$B$6))</f>
        <v>1</v>
      </c>
      <c r="L26" s="717">
        <f>'print 10 lane'!O26</f>
        <v>1.2928240740740741E-3</v>
      </c>
      <c r="M26" s="715">
        <f t="shared" ref="M26" si="20">IF(L26=0,0,IF(L$6=0,0,IF(L26&lt;1,SUM((L26&gt;I26),(L26&gt;F26),(L26&gt;O26),(L26&gt;R26),(L26&gt;U26),(L26&gt;X26),(L26&gt;AA26),(L26&gt;AD26),(L26&gt;AG26),(L26&gt;BB26)))-$AJ26))</f>
        <v>1</v>
      </c>
      <c r="N26" s="715">
        <f t="shared" ref="N26" si="21">IF(L26=0,0,IF(L$6=0,0,IF(M26=0,0,((11-M26)))-$B$6))</f>
        <v>6</v>
      </c>
      <c r="O26" s="717">
        <f>'print 10 lane'!R26</f>
        <v>1.3052083333333336E-3</v>
      </c>
      <c r="P26" s="715">
        <f t="shared" ref="P26" si="22">IF(O26=0,0,IF(O$6=0,0,IF(O26&lt;1,SUM((O26&gt;I26),(O26&gt;L26),(O26&gt;F26),(O26&gt;R26),(O26&gt;U26),(O26&gt;X26),(O26&gt;AA26),(O26&gt;AD26),(O26&gt;AG26),(O26&gt;BB26)))-$AJ26))</f>
        <v>2</v>
      </c>
      <c r="Q26" s="715">
        <f t="shared" ref="Q26" si="23">IF(O26=0,0,IF(O$6=0,0,IF(P26=0,0,((11-P26)))-$B$6))</f>
        <v>5</v>
      </c>
      <c r="R26" s="717">
        <f>'print 10 lane'!U26</f>
        <v>1.364236111111111E-3</v>
      </c>
      <c r="S26" s="715">
        <f t="shared" ref="S26" si="24">IF(R26=0,0,IF(R$6=0,0,IF(R26&lt;1,SUM((R26&gt;I26),(R26&gt;L26),(R26&gt;O26),(R26&gt;F26),(R26&gt;U26),(R26&gt;X26),(R26&gt;AA26),(R26&gt;AD26),(R26&gt;AG26),(R26&gt;BB26)))-$AJ26))</f>
        <v>4</v>
      </c>
      <c r="T26" s="715">
        <f t="shared" ref="T26" si="25">IF(R26=0,0,IF(R$6=0,0,IF(S26=0,0,((11-S26)))-$B$6))</f>
        <v>3</v>
      </c>
      <c r="U26" s="717">
        <f>'print 10 lane'!X26</f>
        <v>1.3218749999999999E-3</v>
      </c>
      <c r="V26" s="715">
        <f t="shared" ref="V26" si="26">IF(U26=0,0,IF(U$6=0,0,IF(U26&lt;1,SUM((U26&gt;I26),(U26&gt;L26),(U26&gt;O26),(U26&gt;R26),(U26&gt;F26),(U26&gt;X26),(U26&gt;AA26),(U26&gt;AD26),(U26&gt;AG26),(U26&gt;BB26)))-$AJ26))</f>
        <v>3</v>
      </c>
      <c r="W26" s="715">
        <f t="shared" ref="W26" si="27">IF(U26=0,0,IF(U$6=0,0,IF(V26=0,0,((11-V26)))-$B$6))</f>
        <v>4</v>
      </c>
      <c r="X26" s="717">
        <f>'print 10 lane'!AA26</f>
        <v>0</v>
      </c>
      <c r="Y26" s="715">
        <f t="shared" ref="Y26" si="28">IF(X26=0,0,IF(X$6=0,0,IF(X26&lt;1,SUM((X26&gt;I26),(X26&gt;L26),(X26&gt;O26),(X26&gt;R26),(X26&gt;U26),(X26&gt;F26),(X26&gt;AA26),(X26&gt;AD26),(X26&gt;AG26),(X26&gt;BB26))))-$AJ26)</f>
        <v>0</v>
      </c>
      <c r="Z26" s="715">
        <f t="shared" ref="Z26" si="29">IF(X26=0,0,IF(X$6=0,0,IF(Y26=0,0,((11-Y26)))-$B$6))</f>
        <v>0</v>
      </c>
      <c r="AA26" s="717">
        <f>'print 10 lane'!AD26</f>
        <v>0</v>
      </c>
      <c r="AB26" s="715">
        <f t="shared" ref="AB26" si="30">IF(AA26=0,0,IF(AA$6=0,0,IF(AA26&lt;1,SUM((AA26&gt;I26),(AA26&gt;L26),(AA26&gt;O26),(AA26&gt;R26),(AA26&gt;U26),(AA26&gt;X26),(AA26&gt;AD26),(AA26&gt;AG26),(AA26&gt;F26),(AA26&gt;BB26)))-$AJ26))</f>
        <v>0</v>
      </c>
      <c r="AC26" s="718">
        <f t="shared" ref="AC26" si="31">IF(AA26=0,0,IF(AA$6=0,0,IF(AB26=0,0,((11-AB26)))-$B$6))</f>
        <v>0</v>
      </c>
      <c r="AD26" s="185"/>
      <c r="AE26" s="4">
        <f>IF(AD26=0,0,IF(AD$6=0,0,IF(AD26&lt;1,SUM((AD26&gt;F26),(AD26&gt;I26),(AD26&gt;L26),(AD26&gt;O26),(AD26&gt;R26),(AD26&gt;U26),(AD26&gt;X26),(AD26&gt;AA26),(AD26&gt;AG26),(AD26&gt;BB26)))-$AJ26))</f>
        <v>0</v>
      </c>
      <c r="AF26" s="4">
        <f>IF(AD26=0,0,IF(AD$6=0,0,IF(AE26=0,0,((11-AE26)))-$B$6))</f>
        <v>0</v>
      </c>
      <c r="AG26" s="144"/>
      <c r="AH26" s="4">
        <f>IF(AG26=0,0,IF(AG$6=0,0,IF(AG26&lt;1,SUM((AG26&gt;F26),(AG26&gt;I26),(AG26&gt;L26),(AG26&gt;O26),(AG26&gt;R26),(AG26&gt;U26),(AG26&gt;X26),(AG26&gt;AA26),(AG26&gt;AD26),(AG26&gt;BB26)))-$AJ26))</f>
        <v>0</v>
      </c>
      <c r="AI26" s="14">
        <f>IF(AG26=0,0,IF(AG$6=0,0,IF(AH26=0,0,((11-AH26)))-$B$6))</f>
        <v>0</v>
      </c>
      <c r="AJ26" s="11">
        <f>COUNTBLANK(F596:O596)</f>
        <v>4</v>
      </c>
      <c r="BA26" s="235"/>
    </row>
    <row r="27" spans="2:59" ht="42" customHeight="1" thickBot="1" x14ac:dyDescent="0.25">
      <c r="B27" s="1879"/>
      <c r="C27" s="2116"/>
      <c r="D27" s="2116"/>
      <c r="E27" s="183" t="s">
        <v>219</v>
      </c>
      <c r="F27" s="2057">
        <f>'print 10 lane'!I27</f>
        <v>0</v>
      </c>
      <c r="G27" s="1875"/>
      <c r="H27" s="1876"/>
      <c r="I27" s="2057">
        <f>'print 10 lane'!L27</f>
        <v>0</v>
      </c>
      <c r="J27" s="1875"/>
      <c r="K27" s="1876"/>
      <c r="L27" s="2057">
        <f>'print 10 lane'!O27</f>
        <v>0</v>
      </c>
      <c r="M27" s="1875"/>
      <c r="N27" s="1876"/>
      <c r="O27" s="2057">
        <f>'print 10 lane'!R27</f>
        <v>0</v>
      </c>
      <c r="P27" s="1875"/>
      <c r="Q27" s="1876"/>
      <c r="R27" s="2057">
        <f>'print 10 lane'!U27</f>
        <v>0</v>
      </c>
      <c r="S27" s="1875"/>
      <c r="T27" s="1876"/>
      <c r="U27" s="2057">
        <f>'print 10 lane'!X27</f>
        <v>0</v>
      </c>
      <c r="V27" s="1875"/>
      <c r="W27" s="1876"/>
      <c r="X27" s="2057">
        <f>'print 10 lane'!AA27</f>
        <v>0</v>
      </c>
      <c r="Y27" s="1875"/>
      <c r="Z27" s="1876"/>
      <c r="AA27" s="2057">
        <f>'print 10 lane'!AD27</f>
        <v>0</v>
      </c>
      <c r="AB27" s="1875"/>
      <c r="AC27" s="1876"/>
      <c r="AD27" s="1856"/>
      <c r="AE27" s="1856"/>
      <c r="AF27" s="1857"/>
      <c r="AG27" s="1855"/>
      <c r="AH27" s="1856"/>
      <c r="AI27" s="1884"/>
      <c r="AJ27" s="11"/>
      <c r="BA27" s="235"/>
    </row>
    <row r="28" spans="2:59" ht="42" customHeight="1" x14ac:dyDescent="0.2">
      <c r="B28" s="1877">
        <v>8</v>
      </c>
      <c r="C28" s="2116" t="s">
        <v>6</v>
      </c>
      <c r="D28" s="2116" t="s">
        <v>17</v>
      </c>
      <c r="E28" s="184" t="s">
        <v>96</v>
      </c>
      <c r="F28" s="716">
        <f>'print 10 lane'!I28</f>
        <v>1.2601851851851851E-3</v>
      </c>
      <c r="G28" s="715">
        <f t="shared" ref="G28" si="32">IF(F28=0,0,IF(F$6=0,0,IF(F28&lt;1,SUM((F28&gt;I28),(F28&gt;L28),(F28&gt;O28),(F28&gt;R28),(F28&gt;U28),(F28&gt;X28),(F28&gt;AA28),(F28&gt;AD28),(F28&gt;AG28),(F28&gt;BB28)))-$AJ28))</f>
        <v>4</v>
      </c>
      <c r="H28" s="715">
        <f t="shared" ref="H28" si="33">IF(F28=0,0,IF(F$6=0,0,IF(G28=0,0,((11-G28)))-$B$6))</f>
        <v>3</v>
      </c>
      <c r="I28" s="717">
        <f>'print 10 lane'!L28</f>
        <v>1.2539351851851852E-3</v>
      </c>
      <c r="J28" s="715">
        <f t="shared" ref="J28" si="34">IF(I28=0,0,IF(I$6=0,0,IF(I28&lt;1,SUM((I28&gt;L28),(I28&gt;O28),(I28&gt;R28),(I28&gt;U28),(I28&gt;X28),(I28&gt;AA28),(I28&gt;F28),(I28&gt;AD28),(I28&gt;AG28),(I28&gt;BB28)))-$AJ28))</f>
        <v>3</v>
      </c>
      <c r="K28" s="715">
        <f t="shared" ref="K28" si="35">IF(I28=0,0,IF(I$6=0,0,IF(J28=0,0,((11-J28)))-$B$6))</f>
        <v>4</v>
      </c>
      <c r="L28" s="717">
        <f>'print 10 lane'!O28</f>
        <v>1.2193287037037036E-3</v>
      </c>
      <c r="M28" s="715">
        <f t="shared" ref="M28" si="36">IF(L28=0,0,IF(L$6=0,0,IF(L28&lt;1,SUM((L28&gt;I28),(L28&gt;F28),(L28&gt;O28),(L28&gt;R28),(L28&gt;U28),(L28&gt;X28),(L28&gt;AA28),(L28&gt;AD28),(L28&gt;AG28),(L28&gt;BB28)))-$AJ28))</f>
        <v>2</v>
      </c>
      <c r="N28" s="715">
        <f t="shared" ref="N28" si="37">IF(L28=0,0,IF(L$6=0,0,IF(M28=0,0,((11-M28)))-$B$6))</f>
        <v>5</v>
      </c>
      <c r="O28" s="717">
        <f>'print 10 lane'!R28</f>
        <v>1.1627314814814814E-3</v>
      </c>
      <c r="P28" s="715">
        <f t="shared" ref="P28" si="38">IF(O28=0,0,IF(O$6=0,0,IF(O28&lt;1,SUM((O28&gt;I28),(O28&gt;L28),(O28&gt;F28),(O28&gt;R28),(O28&gt;U28),(O28&gt;X28),(O28&gt;AA28),(O28&gt;AD28),(O28&gt;AG28),(O28&gt;BB28)))-$AJ28))</f>
        <v>1</v>
      </c>
      <c r="Q28" s="715">
        <f t="shared" ref="Q28" si="39">IF(O28=0,0,IF(O$6=0,0,IF(P28=0,0,((11-P28)))-$B$6))</f>
        <v>6</v>
      </c>
      <c r="R28" s="717">
        <f>'print 10 lane'!U28</f>
        <v>1.2756944444444445E-3</v>
      </c>
      <c r="S28" s="715">
        <f t="shared" ref="S28" si="40">IF(R28=0,0,IF(R$6=0,0,IF(R28&lt;1,SUM((R28&gt;I28),(R28&gt;L28),(R28&gt;O28),(R28&gt;F28),(R28&gt;U28),(R28&gt;X28),(R28&gt;AA28),(R28&gt;AD28),(R28&gt;AG28),(R28&gt;BB28)))-$AJ28))</f>
        <v>5</v>
      </c>
      <c r="T28" s="715">
        <f t="shared" ref="T28" si="41">IF(R28=0,0,IF(R$6=0,0,IF(S28=0,0,((11-S28)))-$B$6))</f>
        <v>2</v>
      </c>
      <c r="U28" s="717">
        <f>'print 10 lane'!X28</f>
        <v>1.3077546296296294E-3</v>
      </c>
      <c r="V28" s="715">
        <f t="shared" ref="V28" si="42">IF(U28=0,0,IF(U$6=0,0,IF(U28&lt;1,SUM((U28&gt;I28),(U28&gt;L28),(U28&gt;O28),(U28&gt;R28),(U28&gt;F28),(U28&gt;X28),(U28&gt;AA28),(U28&gt;AD28),(U28&gt;AG28),(U28&gt;BB28)))-$AJ28))</f>
        <v>6</v>
      </c>
      <c r="W28" s="715">
        <f t="shared" ref="W28" si="43">IF(U28=0,0,IF(U$6=0,0,IF(V28=0,0,((11-V28)))-$B$6))</f>
        <v>1</v>
      </c>
      <c r="X28" s="717">
        <f>'print 10 lane'!AA28</f>
        <v>0</v>
      </c>
      <c r="Y28" s="715">
        <f t="shared" ref="Y28" si="44">IF(X28=0,0,IF(X$6=0,0,IF(X28&lt;1,SUM((X28&gt;I28),(X28&gt;L28),(X28&gt;O28),(X28&gt;R28),(X28&gt;U28),(X28&gt;F28),(X28&gt;AA28),(X28&gt;AD28),(X28&gt;AG28),(X28&gt;BB28))))-$AJ28)</f>
        <v>0</v>
      </c>
      <c r="Z28" s="715">
        <f t="shared" ref="Z28" si="45">IF(X28=0,0,IF(X$6=0,0,IF(Y28=0,0,((11-Y28)))-$B$6))</f>
        <v>0</v>
      </c>
      <c r="AA28" s="717">
        <f>'print 10 lane'!AD28</f>
        <v>0</v>
      </c>
      <c r="AB28" s="715">
        <f t="shared" ref="AB28" si="46">IF(AA28=0,0,IF(AA$6=0,0,IF(AA28&lt;1,SUM((AA28&gt;I28),(AA28&gt;L28),(AA28&gt;O28),(AA28&gt;R28),(AA28&gt;U28),(AA28&gt;X28),(AA28&gt;AD28),(AA28&gt;AG28),(AA28&gt;F28),(AA28&gt;BB28)))-$AJ28))</f>
        <v>0</v>
      </c>
      <c r="AC28" s="718">
        <f t="shared" ref="AC28" si="47">IF(AA28=0,0,IF(AA$6=0,0,IF(AB28=0,0,((11-AB28)))-$B$6))</f>
        <v>0</v>
      </c>
      <c r="AD28" s="185"/>
      <c r="AE28" s="4">
        <f>IF(AD28=0,0,IF(AD$6=0,0,IF(AD28&lt;1,SUM((AD28&gt;F28),(AD28&gt;I28),(AD28&gt;L28),(AD28&gt;O28),(AD28&gt;R28),(AD28&gt;U28),(AD28&gt;X28),(AD28&gt;AA28),(AD28&gt;AG28),(AD28&gt;BB28)))-$AJ28))</f>
        <v>0</v>
      </c>
      <c r="AF28" s="4">
        <f>IF(AD28=0,0,IF(AD$6=0,0,IF(AE28=0,0,((11-AE28)))-$B$6))</f>
        <v>0</v>
      </c>
      <c r="AG28" s="144"/>
      <c r="AH28" s="4">
        <f>IF(AG28=0,0,IF(AG$6=0,0,IF(AG28&lt;1,SUM((AG28&gt;F28),(AG28&gt;I28),(AG28&gt;L28),(AG28&gt;O28),(AG28&gt;R28),(AG28&gt;U28),(AG28&gt;X28),(AG28&gt;AA28),(AG28&gt;AD28),(AG28&gt;BB28)))-$AJ28))</f>
        <v>0</v>
      </c>
      <c r="AI28" s="14">
        <f>IF(AG28=0,0,IF(AG$6=0,0,IF(AH28=0,0,((11-AH28)))-$B$6))</f>
        <v>0</v>
      </c>
      <c r="AJ28" s="11">
        <f>COUNTBLANK(F597:O597)</f>
        <v>4</v>
      </c>
      <c r="BA28" s="235"/>
    </row>
    <row r="29" spans="2:59" ht="42" customHeight="1" thickBot="1" x14ac:dyDescent="0.25">
      <c r="B29" s="1879"/>
      <c r="C29" s="2116"/>
      <c r="D29" s="2116"/>
      <c r="E29" s="183" t="s">
        <v>219</v>
      </c>
      <c r="F29" s="2057">
        <f>'print 10 lane'!I29</f>
        <v>0</v>
      </c>
      <c r="G29" s="1875"/>
      <c r="H29" s="1876"/>
      <c r="I29" s="2057">
        <f>'print 10 lane'!L29</f>
        <v>0</v>
      </c>
      <c r="J29" s="1875"/>
      <c r="K29" s="1876"/>
      <c r="L29" s="2057">
        <f>'print 10 lane'!O29</f>
        <v>0</v>
      </c>
      <c r="M29" s="1875"/>
      <c r="N29" s="1876"/>
      <c r="O29" s="2057">
        <f>'print 10 lane'!R29</f>
        <v>0</v>
      </c>
      <c r="P29" s="1875"/>
      <c r="Q29" s="1876"/>
      <c r="R29" s="2057">
        <f>'print 10 lane'!U29</f>
        <v>0</v>
      </c>
      <c r="S29" s="1875"/>
      <c r="T29" s="1876"/>
      <c r="U29" s="2057">
        <f>'print 10 lane'!X29</f>
        <v>0</v>
      </c>
      <c r="V29" s="1875"/>
      <c r="W29" s="1876"/>
      <c r="X29" s="2057">
        <f>'print 10 lane'!AA29</f>
        <v>0</v>
      </c>
      <c r="Y29" s="1875"/>
      <c r="Z29" s="1876"/>
      <c r="AA29" s="2057">
        <f>'print 10 lane'!AD29</f>
        <v>0</v>
      </c>
      <c r="AB29" s="1875"/>
      <c r="AC29" s="1876"/>
      <c r="AD29" s="1856"/>
      <c r="AE29" s="1856"/>
      <c r="AF29" s="1857"/>
      <c r="AG29" s="1855"/>
      <c r="AH29" s="1856"/>
      <c r="AI29" s="1884"/>
      <c r="AJ29" s="11"/>
      <c r="BA29" s="235"/>
    </row>
    <row r="30" spans="2:59" ht="42" customHeight="1" x14ac:dyDescent="0.2">
      <c r="B30" s="1877">
        <v>9</v>
      </c>
      <c r="C30" s="1898" t="s">
        <v>13</v>
      </c>
      <c r="D30" s="2048" t="s">
        <v>7</v>
      </c>
      <c r="E30" s="184" t="s">
        <v>97</v>
      </c>
      <c r="F30" s="716">
        <f>'print 10 lane'!I30</f>
        <v>1.4924768518518516E-3</v>
      </c>
      <c r="G30" s="715">
        <f t="shared" ref="G30" si="48">IF(F30=0,0,IF(F$6=0,0,IF(F30&lt;1,SUM((F30&gt;I30),(F30&gt;L30),(F30&gt;O30),(F30&gt;R30),(F30&gt;U30),(F30&gt;X30),(F30&gt;AA30),(F30&gt;AD30),(F30&gt;AG30),(F30&gt;BB30)))-$AJ30))</f>
        <v>3</v>
      </c>
      <c r="H30" s="715">
        <f t="shared" ref="H30" si="49">IF(F30=0,0,IF(F$6=0,0,IF(G30=0,0,((11-G30)))-$B$6))</f>
        <v>4</v>
      </c>
      <c r="I30" s="717">
        <f>'print 10 lane'!L30</f>
        <v>1.4958333333333334E-3</v>
      </c>
      <c r="J30" s="715">
        <f t="shared" ref="J30" si="50">IF(I30=0,0,IF(I$6=0,0,IF(I30&lt;1,SUM((I30&gt;L30),(I30&gt;O30),(I30&gt;R30),(I30&gt;U30),(I30&gt;X30),(I30&gt;AA30),(I30&gt;F30),(I30&gt;AD30),(I30&gt;AG30),(I30&gt;BB30)))-$AJ30))</f>
        <v>4</v>
      </c>
      <c r="K30" s="715">
        <f t="shared" ref="K30" si="51">IF(I30=0,0,IF(I$6=0,0,IF(J30=0,0,((11-J30)))-$B$6))</f>
        <v>3</v>
      </c>
      <c r="L30" s="717">
        <f>'print 10 lane'!O30</f>
        <v>1.3810185185185184E-3</v>
      </c>
      <c r="M30" s="715">
        <f t="shared" ref="M30" si="52">IF(L30=0,0,IF(L$6=0,0,IF(L30&lt;1,SUM((L30&gt;I30),(L30&gt;F30),(L30&gt;O30),(L30&gt;R30),(L30&gt;U30),(L30&gt;X30),(L30&gt;AA30),(L30&gt;AD30),(L30&gt;AG30),(L30&gt;BB30)))-$AJ30))</f>
        <v>1</v>
      </c>
      <c r="N30" s="715">
        <f t="shared" ref="N30" si="53">IF(L30=0,0,IF(L$6=0,0,IF(M30=0,0,((11-M30)))-$B$6))</f>
        <v>6</v>
      </c>
      <c r="O30" s="717">
        <f>'print 10 lane'!R30</f>
        <v>1.3849537037037036E-3</v>
      </c>
      <c r="P30" s="715">
        <f t="shared" ref="P30" si="54">IF(O30=0,0,IF(O$6=0,0,IF(O30&lt;1,SUM((O30&gt;I30),(O30&gt;L30),(O30&gt;F30),(O30&gt;R30),(O30&gt;U30),(O30&gt;X30),(O30&gt;AA30),(O30&gt;AD30),(O30&gt;AG30),(O30&gt;BB30)))-$AJ30))</f>
        <v>2</v>
      </c>
      <c r="Q30" s="715">
        <f t="shared" ref="Q30" si="55">IF(O30=0,0,IF(O$6=0,0,IF(P30=0,0,((11-P30)))-$B$6))</f>
        <v>5</v>
      </c>
      <c r="R30" s="717">
        <f>'print 10 lane'!U30</f>
        <v>1.5156250000000003E-3</v>
      </c>
      <c r="S30" s="715">
        <f t="shared" ref="S30" si="56">IF(R30=0,0,IF(R$6=0,0,IF(R30&lt;1,SUM((R30&gt;I30),(R30&gt;L30),(R30&gt;O30),(R30&gt;F30),(R30&gt;U30),(R30&gt;X30),(R30&gt;AA30),(R30&gt;AD30),(R30&gt;AG30),(R30&gt;BB30)))-$AJ30))</f>
        <v>6</v>
      </c>
      <c r="T30" s="715">
        <f t="shared" ref="T30" si="57">IF(R30=0,0,IF(R$6=0,0,IF(S30=0,0,((11-S30)))-$B$6))</f>
        <v>1</v>
      </c>
      <c r="U30" s="717">
        <f>'print 10 lane'!X30</f>
        <v>1.498726851851852E-3</v>
      </c>
      <c r="V30" s="715">
        <f t="shared" ref="V30" si="58">IF(U30=0,0,IF(U$6=0,0,IF(U30&lt;1,SUM((U30&gt;I30),(U30&gt;L30),(U30&gt;O30),(U30&gt;R30),(U30&gt;F30),(U30&gt;X30),(U30&gt;AA30),(U30&gt;AD30),(U30&gt;AG30),(U30&gt;BB30)))-$AJ30))</f>
        <v>5</v>
      </c>
      <c r="W30" s="715">
        <f t="shared" ref="W30" si="59">IF(U30=0,0,IF(U$6=0,0,IF(V30=0,0,((11-V30)))-$B$6))</f>
        <v>2</v>
      </c>
      <c r="X30" s="717">
        <f>'print 10 lane'!AA30</f>
        <v>0</v>
      </c>
      <c r="Y30" s="715">
        <f t="shared" ref="Y30" si="60">IF(X30=0,0,IF(X$6=0,0,IF(X30&lt;1,SUM((X30&gt;I30),(X30&gt;L30),(X30&gt;O30),(X30&gt;R30),(X30&gt;U30),(X30&gt;F30),(X30&gt;AA30),(X30&gt;AD30),(X30&gt;AG30),(X30&gt;BB30))))-$AJ30)</f>
        <v>0</v>
      </c>
      <c r="Z30" s="715">
        <f t="shared" ref="Z30" si="61">IF(X30=0,0,IF(X$6=0,0,IF(Y30=0,0,((11-Y30)))-$B$6))</f>
        <v>0</v>
      </c>
      <c r="AA30" s="717">
        <f>'print 10 lane'!AD30</f>
        <v>0</v>
      </c>
      <c r="AB30" s="715">
        <f t="shared" ref="AB30" si="62">IF(AA30=0,0,IF(AA$6=0,0,IF(AA30&lt;1,SUM((AA30&gt;I30),(AA30&gt;L30),(AA30&gt;O30),(AA30&gt;R30),(AA30&gt;U30),(AA30&gt;X30),(AA30&gt;AD30),(AA30&gt;AG30),(AA30&gt;F30),(AA30&gt;BB30)))-$AJ30))</f>
        <v>0</v>
      </c>
      <c r="AC30" s="718">
        <f t="shared" ref="AC30" si="63">IF(AA30=0,0,IF(AA$6=0,0,IF(AB30=0,0,((11-AB30)))-$B$6))</f>
        <v>0</v>
      </c>
      <c r="AD30" s="185"/>
      <c r="AE30" s="4">
        <f>IF(AD30=0,0,IF(AD$6=0,0,IF(AD30&lt;1,SUM((AD30&gt;F30),(AD30&gt;I30),(AD30&gt;L30),(AD30&gt;O30),(AD30&gt;R30),(AD30&gt;U30),(AD30&gt;X30),(AD30&gt;AA30),(AD30&gt;AG30),(AD30&gt;BB30)))-$AJ30))</f>
        <v>0</v>
      </c>
      <c r="AF30" s="4">
        <f>IF(AD30=0,0,IF(AD$6=0,0,IF(AE30=0,0,((11-AE30)))-$B$6))</f>
        <v>0</v>
      </c>
      <c r="AG30" s="144"/>
      <c r="AH30" s="4">
        <f>IF(AG30=0,0,IF(AG$6=0,0,IF(AG30&lt;1,SUM((AG30&gt;F30),(AG30&gt;I30),(AG30&gt;L30),(AG30&gt;O30),(AG30&gt;R30),(AG30&gt;U30),(AG30&gt;X30),(AG30&gt;AA30),(AG30&gt;AD30),(AG30&gt;BB30)))-$AJ30))</f>
        <v>0</v>
      </c>
      <c r="AI30" s="14">
        <f>IF(AG30=0,0,IF(AG$6=0,0,IF(AH30=0,0,((11-AH30)))-$B$6))</f>
        <v>0</v>
      </c>
      <c r="AJ30" s="11">
        <f>COUNTBLANK(F598:O598)</f>
        <v>4</v>
      </c>
      <c r="BA30" s="235"/>
    </row>
    <row r="31" spans="2:59" ht="42" customHeight="1" thickBot="1" x14ac:dyDescent="0.25">
      <c r="B31" s="1879"/>
      <c r="C31" s="1898"/>
      <c r="D31" s="2048"/>
      <c r="E31" s="183" t="s">
        <v>219</v>
      </c>
      <c r="F31" s="2057">
        <f>'print 10 lane'!I31</f>
        <v>0</v>
      </c>
      <c r="G31" s="1875"/>
      <c r="H31" s="1876"/>
      <c r="I31" s="2057">
        <f>'print 10 lane'!L31</f>
        <v>0</v>
      </c>
      <c r="J31" s="1875"/>
      <c r="K31" s="1876"/>
      <c r="L31" s="2057">
        <f>'print 10 lane'!O31</f>
        <v>0</v>
      </c>
      <c r="M31" s="1875"/>
      <c r="N31" s="1876"/>
      <c r="O31" s="2057">
        <f>'print 10 lane'!R31</f>
        <v>0</v>
      </c>
      <c r="P31" s="1875"/>
      <c r="Q31" s="1876"/>
      <c r="R31" s="2057">
        <f>'print 10 lane'!U31</f>
        <v>0</v>
      </c>
      <c r="S31" s="1875"/>
      <c r="T31" s="1876"/>
      <c r="U31" s="2057">
        <f>'print 10 lane'!X31</f>
        <v>0</v>
      </c>
      <c r="V31" s="1875"/>
      <c r="W31" s="1876"/>
      <c r="X31" s="2057">
        <f>'print 10 lane'!AA31</f>
        <v>0</v>
      </c>
      <c r="Y31" s="1875"/>
      <c r="Z31" s="1876"/>
      <c r="AA31" s="2057">
        <f>'print 10 lane'!AD31</f>
        <v>0</v>
      </c>
      <c r="AB31" s="1875"/>
      <c r="AC31" s="1876"/>
      <c r="AD31" s="1856"/>
      <c r="AE31" s="1856"/>
      <c r="AF31" s="1857"/>
      <c r="AG31" s="1855"/>
      <c r="AH31" s="1856"/>
      <c r="AI31" s="1884"/>
      <c r="AJ31" s="11"/>
      <c r="BA31" s="235"/>
    </row>
    <row r="32" spans="2:59" ht="42" customHeight="1" x14ac:dyDescent="0.2">
      <c r="B32" s="1877">
        <v>10</v>
      </c>
      <c r="C32" s="1898" t="s">
        <v>15</v>
      </c>
      <c r="D32" s="2048" t="s">
        <v>7</v>
      </c>
      <c r="E32" s="184" t="s">
        <v>97</v>
      </c>
      <c r="F32" s="716">
        <f>'print 10 lane'!I32</f>
        <v>1.3621527777777779E-3</v>
      </c>
      <c r="G32" s="715">
        <f t="shared" ref="G32" si="64">IF(F32=0,0,IF(F$6=0,0,IF(F32&lt;1,SUM((F32&gt;I32),(F32&gt;L32),(F32&gt;O32),(F32&gt;R32),(F32&gt;U32),(F32&gt;X32),(F32&gt;AA32),(F32&gt;AD32),(F32&gt;AG32),(F32&gt;BB32)))-$AJ32))</f>
        <v>4</v>
      </c>
      <c r="H32" s="715">
        <f t="shared" ref="H32" si="65">IF(F32=0,0,IF(F$6=0,0,IF(G32=0,0,((11-G32)))-$B$6))</f>
        <v>3</v>
      </c>
      <c r="I32" s="717">
        <f>'print 10 lane'!L32</f>
        <v>1.3641203703703704E-3</v>
      </c>
      <c r="J32" s="715">
        <f t="shared" ref="J32" si="66">IF(I32=0,0,IF(I$6=0,0,IF(I32&lt;1,SUM((I32&gt;L32),(I32&gt;O32),(I32&gt;R32),(I32&gt;U32),(I32&gt;X32),(I32&gt;AA32),(I32&gt;F32),(I32&gt;AD32),(I32&gt;AG32),(I32&gt;BB32)))-$AJ32))</f>
        <v>5</v>
      </c>
      <c r="K32" s="715">
        <f t="shared" ref="K32" si="67">IF(I32=0,0,IF(I$6=0,0,IF(J32=0,0,((11-J32)))-$B$6))</f>
        <v>2</v>
      </c>
      <c r="L32" s="717">
        <f>'print 10 lane'!O32</f>
        <v>1.2502314814814815E-3</v>
      </c>
      <c r="M32" s="715">
        <f t="shared" ref="M32" si="68">IF(L32=0,0,IF(L$6=0,0,IF(L32&lt;1,SUM((L32&gt;I32),(L32&gt;F32),(L32&gt;O32),(L32&gt;R32),(L32&gt;U32),(L32&gt;X32),(L32&gt;AA32),(L32&gt;AD32),(L32&gt;AG32),(L32&gt;BB32)))-$AJ32))</f>
        <v>2</v>
      </c>
      <c r="N32" s="715">
        <f t="shared" ref="N32" si="69">IF(L32=0,0,IF(L$6=0,0,IF(M32=0,0,((11-M32)))-$B$6))</f>
        <v>5</v>
      </c>
      <c r="O32" s="717">
        <f>'print 10 lane'!R32</f>
        <v>1.2491898148148147E-3</v>
      </c>
      <c r="P32" s="715">
        <f t="shared" ref="P32" si="70">IF(O32=0,0,IF(O$6=0,0,IF(O32&lt;1,SUM((O32&gt;I32),(O32&gt;L32),(O32&gt;F32),(O32&gt;R32),(O32&gt;U32),(O32&gt;X32),(O32&gt;AA32),(O32&gt;AD32),(O32&gt;AG32),(O32&gt;BB32)))-$AJ32))</f>
        <v>1</v>
      </c>
      <c r="Q32" s="715">
        <f t="shared" ref="Q32" si="71">IF(O32=0,0,IF(O$6=0,0,IF(P32=0,0,((11-P32)))-$B$6))</f>
        <v>6</v>
      </c>
      <c r="R32" s="717">
        <f>'print 10 lane'!U32</f>
        <v>1.3685185185185187E-3</v>
      </c>
      <c r="S32" s="715">
        <f t="shared" ref="S32" si="72">IF(R32=0,0,IF(R$6=0,0,IF(R32&lt;1,SUM((R32&gt;I32),(R32&gt;L32),(R32&gt;O32),(R32&gt;F32),(R32&gt;U32),(R32&gt;X32),(R32&gt;AA32),(R32&gt;AD32),(R32&gt;AG32),(R32&gt;BB32)))-$AJ32))</f>
        <v>6</v>
      </c>
      <c r="T32" s="715">
        <f t="shared" ref="T32" si="73">IF(R32=0,0,IF(R$6=0,0,IF(S32=0,0,((11-S32)))-$B$6))</f>
        <v>1</v>
      </c>
      <c r="U32" s="717">
        <f>'print 10 lane'!X32</f>
        <v>1.3262731481481483E-3</v>
      </c>
      <c r="V32" s="715">
        <f t="shared" ref="V32" si="74">IF(U32=0,0,IF(U$6=0,0,IF(U32&lt;1,SUM((U32&gt;I32),(U32&gt;L32),(U32&gt;O32),(U32&gt;R32),(U32&gt;F32),(U32&gt;X32),(U32&gt;AA32),(U32&gt;AD32),(U32&gt;AG32),(U32&gt;BB32)))-$AJ32))</f>
        <v>3</v>
      </c>
      <c r="W32" s="715">
        <f t="shared" ref="W32" si="75">IF(U32=0,0,IF(U$6=0,0,IF(V32=0,0,((11-V32)))-$B$6))</f>
        <v>4</v>
      </c>
      <c r="X32" s="717">
        <f>'print 10 lane'!AA32</f>
        <v>0</v>
      </c>
      <c r="Y32" s="715">
        <f t="shared" ref="Y32" si="76">IF(X32=0,0,IF(X$6=0,0,IF(X32&lt;1,SUM((X32&gt;I32),(X32&gt;L32),(X32&gt;O32),(X32&gt;R32),(X32&gt;U32),(X32&gt;F32),(X32&gt;AA32),(X32&gt;AD32),(X32&gt;AG32),(X32&gt;BB32))))-$AJ32)</f>
        <v>0</v>
      </c>
      <c r="Z32" s="715">
        <f t="shared" ref="Z32" si="77">IF(X32=0,0,IF(X$6=0,0,IF(Y32=0,0,((11-Y32)))-$B$6))</f>
        <v>0</v>
      </c>
      <c r="AA32" s="717">
        <f>'print 10 lane'!AD32</f>
        <v>0</v>
      </c>
      <c r="AB32" s="715">
        <f t="shared" ref="AB32" si="78">IF(AA32=0,0,IF(AA$6=0,0,IF(AA32&lt;1,SUM((AA32&gt;I32),(AA32&gt;L32),(AA32&gt;O32),(AA32&gt;R32),(AA32&gt;U32),(AA32&gt;X32),(AA32&gt;AD32),(AA32&gt;AG32),(AA32&gt;F32),(AA32&gt;BB32)))-$AJ32))</f>
        <v>0</v>
      </c>
      <c r="AC32" s="718">
        <f t="shared" ref="AC32" si="79">IF(AA32=0,0,IF(AA$6=0,0,IF(AB32=0,0,((11-AB32)))-$B$6))</f>
        <v>0</v>
      </c>
      <c r="AD32" s="185"/>
      <c r="AE32" s="4">
        <f>IF(AD32=0,0,IF(AD$6=0,0,IF(AD32&lt;1,SUM((AD32&gt;F32),(AD32&gt;I32),(AD32&gt;L32),(AD32&gt;O32),(AD32&gt;R32),(AD32&gt;U32),(AD32&gt;X32),(AD32&gt;AA32),(AD32&gt;AG32),(AD32&gt;BB32)))-$AJ32))</f>
        <v>0</v>
      </c>
      <c r="AF32" s="4">
        <f>IF(AD32=0,0,IF(AD$6=0,0,IF(AE32=0,0,((11-AE32)))-$B$6))</f>
        <v>0</v>
      </c>
      <c r="AG32" s="144"/>
      <c r="AH32" s="4">
        <f>IF(AG32=0,0,IF(AG$6=0,0,IF(AG32&lt;1,SUM((AG32&gt;F32),(AG32&gt;I32),(AG32&gt;L32),(AG32&gt;O32),(AG32&gt;R32),(AG32&gt;U32),(AG32&gt;X32),(AG32&gt;AA32),(AG32&gt;AD32),(AG32&gt;BB32)))-$AJ32))</f>
        <v>0</v>
      </c>
      <c r="AI32" s="14">
        <f>IF(AG32=0,0,IF(AG$6=0,0,IF(AH32=0,0,((11-AH32)))-$B$6))</f>
        <v>0</v>
      </c>
      <c r="AJ32" s="11">
        <f>COUNTBLANK(F599:O599)</f>
        <v>4</v>
      </c>
      <c r="BA32" s="235"/>
    </row>
    <row r="33" spans="2:53" ht="42" customHeight="1" thickBot="1" x14ac:dyDescent="0.25">
      <c r="B33" s="1903"/>
      <c r="C33" s="1898"/>
      <c r="D33" s="2048"/>
      <c r="E33" s="183" t="s">
        <v>219</v>
      </c>
      <c r="F33" s="2057">
        <f>'print 10 lane'!I33</f>
        <v>0</v>
      </c>
      <c r="G33" s="1875"/>
      <c r="H33" s="1876"/>
      <c r="I33" s="2057">
        <f>'print 10 lane'!L33</f>
        <v>0</v>
      </c>
      <c r="J33" s="1875"/>
      <c r="K33" s="1876"/>
      <c r="L33" s="2057">
        <f>'print 10 lane'!O33</f>
        <v>0</v>
      </c>
      <c r="M33" s="1875"/>
      <c r="N33" s="1876"/>
      <c r="O33" s="2057">
        <f>'print 10 lane'!R33</f>
        <v>0</v>
      </c>
      <c r="P33" s="1875"/>
      <c r="Q33" s="1876"/>
      <c r="R33" s="2057">
        <f>'print 10 lane'!U33</f>
        <v>0</v>
      </c>
      <c r="S33" s="1875"/>
      <c r="T33" s="1876"/>
      <c r="U33" s="2057">
        <f>'print 10 lane'!X33</f>
        <v>0</v>
      </c>
      <c r="V33" s="1875"/>
      <c r="W33" s="1876"/>
      <c r="X33" s="2057">
        <f>'print 10 lane'!AA33</f>
        <v>0</v>
      </c>
      <c r="Y33" s="1875"/>
      <c r="Z33" s="1876"/>
      <c r="AA33" s="2057">
        <f>'print 10 lane'!AD33</f>
        <v>0</v>
      </c>
      <c r="AB33" s="1875"/>
      <c r="AC33" s="1876"/>
      <c r="AD33" s="1859"/>
      <c r="AE33" s="1859"/>
      <c r="AF33" s="1885"/>
      <c r="AG33" s="1858"/>
      <c r="AH33" s="1859"/>
      <c r="AI33" s="1860"/>
      <c r="AJ33" s="11"/>
      <c r="BA33" s="235"/>
    </row>
    <row r="34" spans="2:53" ht="42" customHeight="1" x14ac:dyDescent="0.2">
      <c r="B34" s="1902">
        <v>11</v>
      </c>
      <c r="C34" s="1898" t="s">
        <v>5</v>
      </c>
      <c r="D34" s="2087" t="s">
        <v>86</v>
      </c>
      <c r="E34" s="2088" t="s">
        <v>99</v>
      </c>
      <c r="F34" s="716">
        <f>'print 10 lane'!I34</f>
        <v>4.299768518518518E-4</v>
      </c>
      <c r="G34" s="715">
        <f t="shared" ref="G34" si="80">IF(F34=0,0,IF(F$6=0,0,IF(F34&lt;1,SUM((F34&gt;I34),(F34&gt;L34),(F34&gt;O34),(F34&gt;R34),(F34&gt;U34),(F34&gt;X34),(F34&gt;AA34),(F34&gt;AD34),(F34&gt;AG34),(F34&gt;BB34)))-$AJ34))</f>
        <v>1</v>
      </c>
      <c r="H34" s="715">
        <f t="shared" ref="H34" si="81">IF(F34=0,0,IF(F$6=0,0,IF(G34=0,0,((11-G34)))-$B$6))</f>
        <v>6</v>
      </c>
      <c r="I34" s="717">
        <f>'print 10 lane'!L34</f>
        <v>4.7638888888888883E-4</v>
      </c>
      <c r="J34" s="715">
        <f t="shared" ref="J34" si="82">IF(I34=0,0,IF(I$6=0,0,IF(I34&lt;1,SUM((I34&gt;L34),(I34&gt;O34),(I34&gt;R34),(I34&gt;U34),(I34&gt;X34),(I34&gt;AA34),(I34&gt;F34),(I34&gt;AD34),(I34&gt;AG34),(I34&gt;BB34)))-$AJ34))</f>
        <v>6</v>
      </c>
      <c r="K34" s="715">
        <f t="shared" ref="K34" si="83">IF(I34=0,0,IF(I$6=0,0,IF(J34=0,0,((11-J34)))-$B$6))</f>
        <v>1</v>
      </c>
      <c r="L34" s="717">
        <f>'print 10 lane'!O34</f>
        <v>4.3831018518518519E-4</v>
      </c>
      <c r="M34" s="715">
        <f t="shared" ref="M34" si="84">IF(L34=0,0,IF(L$6=0,0,IF(L34&lt;1,SUM((L34&gt;I34),(L34&gt;F34),(L34&gt;O34),(L34&gt;R34),(L34&gt;U34),(L34&gt;X34),(L34&gt;AA34),(L34&gt;AD34),(L34&gt;AG34),(L34&gt;BB34)))-$AJ34))</f>
        <v>3</v>
      </c>
      <c r="N34" s="715">
        <f t="shared" ref="N34" si="85">IF(L34=0,0,IF(L$6=0,0,IF(M34=0,0,((11-M34)))-$B$6))</f>
        <v>4</v>
      </c>
      <c r="O34" s="717">
        <f>'print 10 lane'!R34</f>
        <v>4.4583333333333329E-4</v>
      </c>
      <c r="P34" s="715">
        <f t="shared" ref="P34" si="86">IF(O34=0,0,IF(O$6=0,0,IF(O34&lt;1,SUM((O34&gt;I34),(O34&gt;L34),(O34&gt;F34),(O34&gt;R34),(O34&gt;U34),(O34&gt;X34),(O34&gt;AA34),(O34&gt;AD34),(O34&gt;AG34),(O34&gt;BB34)))-$AJ34))</f>
        <v>5</v>
      </c>
      <c r="Q34" s="715">
        <f t="shared" ref="Q34" si="87">IF(O34=0,0,IF(O$6=0,0,IF(P34=0,0,((11-P34)))-$B$6))</f>
        <v>2</v>
      </c>
      <c r="R34" s="717">
        <f>'print 10 lane'!U34</f>
        <v>4.3726851851851853E-4</v>
      </c>
      <c r="S34" s="715">
        <f t="shared" ref="S34" si="88">IF(R34=0,0,IF(R$6=0,0,IF(R34&lt;1,SUM((R34&gt;I34),(R34&gt;L34),(R34&gt;O34),(R34&gt;F34),(R34&gt;U34),(R34&gt;X34),(R34&gt;AA34),(R34&gt;AD34),(R34&gt;AG34),(R34&gt;BB34)))-$AJ34))</f>
        <v>2</v>
      </c>
      <c r="T34" s="715">
        <f t="shared" ref="T34" si="89">IF(R34=0,0,IF(R$6=0,0,IF(S34=0,0,((11-S34)))-$B$6))</f>
        <v>5</v>
      </c>
      <c r="U34" s="717">
        <f>'print 10 lane'!X34</f>
        <v>4.3900462962962963E-4</v>
      </c>
      <c r="V34" s="715">
        <f t="shared" ref="V34" si="90">IF(U34=0,0,IF(U$6=0,0,IF(U34&lt;1,SUM((U34&gt;I34),(U34&gt;L34),(U34&gt;O34),(U34&gt;R34),(U34&gt;F34),(U34&gt;X34),(U34&gt;AA34),(U34&gt;AD34),(U34&gt;AG34),(U34&gt;BB34)))-$AJ34))</f>
        <v>4</v>
      </c>
      <c r="W34" s="715">
        <f t="shared" ref="W34" si="91">IF(U34=0,0,IF(U$6=0,0,IF(V34=0,0,((11-V34)))-$B$6))</f>
        <v>3</v>
      </c>
      <c r="X34" s="717">
        <f>'print 10 lane'!AA34</f>
        <v>0</v>
      </c>
      <c r="Y34" s="715">
        <f t="shared" ref="Y34" si="92">IF(X34=0,0,IF(X$6=0,0,IF(X34&lt;1,SUM((X34&gt;I34),(X34&gt;L34),(X34&gt;O34),(X34&gt;R34),(X34&gt;U34),(X34&gt;F34),(X34&gt;AA34),(X34&gt;AD34),(X34&gt;AG34),(X34&gt;BB34))))-$AJ34)</f>
        <v>0</v>
      </c>
      <c r="Z34" s="715">
        <f t="shared" ref="Z34" si="93">IF(X34=0,0,IF(X$6=0,0,IF(Y34=0,0,((11-Y34)))-$B$6))</f>
        <v>0</v>
      </c>
      <c r="AA34" s="717">
        <f>'print 10 lane'!AD34</f>
        <v>0</v>
      </c>
      <c r="AB34" s="715">
        <f t="shared" ref="AB34" si="94">IF(AA34=0,0,IF(AA$6=0,0,IF(AA34&lt;1,SUM((AA34&gt;I34),(AA34&gt;L34),(AA34&gt;O34),(AA34&gt;R34),(AA34&gt;U34),(AA34&gt;X34),(AA34&gt;AD34),(AA34&gt;AG34),(AA34&gt;F34),(AA34&gt;BB34)))-$AJ34))</f>
        <v>0</v>
      </c>
      <c r="AC34" s="718">
        <f t="shared" ref="AC34" si="95">IF(AA34=0,0,IF(AA$6=0,0,IF(AB34=0,0,((11-AB34)))-$B$6))</f>
        <v>0</v>
      </c>
      <c r="AD34" s="176"/>
      <c r="AE34" s="12">
        <f>IF(AD34=0,0,IF(AD$6=0,0,IF(AD34&lt;1,SUM((AD34&gt;F34),(AD34&gt;I34),(AD34&gt;L34),(AD34&gt;O34),(AD34&gt;R34),(AD34&gt;U34),(AD34&gt;X34),(AD34&gt;AA34),(AD34&gt;AG34),(AD34&gt;BB34)))-$AJ34))</f>
        <v>0</v>
      </c>
      <c r="AF34" s="12">
        <f>IF(AD34=0,0,IF(AD$6=0,0,IF(AE34=0,0,((11-AE34)))-$B$6))</f>
        <v>0</v>
      </c>
      <c r="AG34" s="142"/>
      <c r="AH34" s="12">
        <f>IF(AG34=0,0,IF(AG$6=0,0,IF(AG34&lt;1,SUM((AG34&gt;F34),(AG34&gt;I34),(AG34&gt;L34),(AG34&gt;O34),(AG34&gt;R34),(AG34&gt;U34),(AG34&gt;X34),(AG34&gt;AA34),(AG34&gt;AD34),(AG34&gt;BB34)))-$AJ34))</f>
        <v>0</v>
      </c>
      <c r="AI34" s="13">
        <f>IF(AG34=0,0,IF(AG$6=0,0,IF(AH34=0,0,((11-AH34)))-$B$6))</f>
        <v>0</v>
      </c>
      <c r="AJ34" s="11">
        <f>COUNTBLANK(F600:O600)</f>
        <v>4</v>
      </c>
      <c r="BA34" s="235"/>
    </row>
    <row r="35" spans="2:53" ht="42" customHeight="1" x14ac:dyDescent="0.2">
      <c r="B35" s="1878"/>
      <c r="C35" s="1898"/>
      <c r="D35" s="2048"/>
      <c r="E35" s="2088"/>
      <c r="F35" s="2055" t="str">
        <f>'print 10 lane'!I35</f>
        <v xml:space="preserve">Charlotte  </v>
      </c>
      <c r="G35" s="1886"/>
      <c r="H35" s="2056"/>
      <c r="I35" s="2055" t="str">
        <f>'print 10 lane'!L35</f>
        <v xml:space="preserve">Elyse </v>
      </c>
      <c r="J35" s="1886"/>
      <c r="K35" s="2056"/>
      <c r="L35" s="2055" t="str">
        <f>'print 10 lane'!O35</f>
        <v xml:space="preserve">Leah  </v>
      </c>
      <c r="M35" s="1886"/>
      <c r="N35" s="2056"/>
      <c r="O35" s="2055" t="str">
        <f>'print 10 lane'!R35</f>
        <v xml:space="preserve">Emma </v>
      </c>
      <c r="P35" s="1886"/>
      <c r="Q35" s="2056"/>
      <c r="R35" s="2055" t="str">
        <f>'print 10 lane'!U35</f>
        <v xml:space="preserve">Amy  </v>
      </c>
      <c r="S35" s="1886"/>
      <c r="T35" s="2056"/>
      <c r="U35" s="2055" t="str">
        <f>'print 10 lane'!X35</f>
        <v xml:space="preserve">Eloise </v>
      </c>
      <c r="V35" s="1886"/>
      <c r="W35" s="2056"/>
      <c r="X35" s="2055" t="str">
        <f>'print 10 lane'!AA35</f>
        <v xml:space="preserve"> </v>
      </c>
      <c r="Y35" s="1886"/>
      <c r="Z35" s="2056"/>
      <c r="AA35" s="2055" t="str">
        <f>'print 10 lane'!AD35</f>
        <v xml:space="preserve"> </v>
      </c>
      <c r="AB35" s="1886"/>
      <c r="AC35" s="2056"/>
      <c r="AD35" s="1856" t="e">
        <f>'Team 1'!#REF!</f>
        <v>#REF!</v>
      </c>
      <c r="AE35" s="1856"/>
      <c r="AF35" s="1857"/>
      <c r="AG35" s="1855" t="e">
        <f>'Team 1'!#REF!</f>
        <v>#REF!</v>
      </c>
      <c r="AH35" s="1856"/>
      <c r="AI35" s="1884"/>
      <c r="AJ35" s="11"/>
      <c r="BA35" s="235"/>
    </row>
    <row r="36" spans="2:53" ht="42" customHeight="1" thickBot="1" x14ac:dyDescent="0.25">
      <c r="B36" s="1903"/>
      <c r="C36" s="1898"/>
      <c r="D36" s="2048"/>
      <c r="E36" s="183" t="s">
        <v>219</v>
      </c>
      <c r="F36" s="2057">
        <f>'print 10 lane'!I36</f>
        <v>0</v>
      </c>
      <c r="G36" s="1875"/>
      <c r="H36" s="1876"/>
      <c r="I36" s="2057">
        <f>'print 10 lane'!L36</f>
        <v>0</v>
      </c>
      <c r="J36" s="1875"/>
      <c r="K36" s="1876"/>
      <c r="L36" s="2057">
        <f>'print 10 lane'!O36</f>
        <v>0</v>
      </c>
      <c r="M36" s="1875"/>
      <c r="N36" s="1876"/>
      <c r="O36" s="2057">
        <f>'print 10 lane'!R36</f>
        <v>0</v>
      </c>
      <c r="P36" s="1875"/>
      <c r="Q36" s="1876"/>
      <c r="R36" s="2057">
        <f>'print 10 lane'!U36</f>
        <v>0</v>
      </c>
      <c r="S36" s="1875"/>
      <c r="T36" s="1876"/>
      <c r="U36" s="2057">
        <f>'print 10 lane'!X36</f>
        <v>0</v>
      </c>
      <c r="V36" s="1875"/>
      <c r="W36" s="1876"/>
      <c r="X36" s="2057">
        <f>'print 10 lane'!AA36</f>
        <v>0</v>
      </c>
      <c r="Y36" s="1875"/>
      <c r="Z36" s="1876"/>
      <c r="AA36" s="2057">
        <f>'print 10 lane'!AD36</f>
        <v>0</v>
      </c>
      <c r="AB36" s="1875"/>
      <c r="AC36" s="1876"/>
      <c r="AD36" s="1859"/>
      <c r="AE36" s="1859"/>
      <c r="AF36" s="1885"/>
      <c r="AG36" s="1858"/>
      <c r="AH36" s="1859"/>
      <c r="AI36" s="1860"/>
      <c r="AJ36" s="11"/>
      <c r="BA36" s="235"/>
    </row>
    <row r="37" spans="2:53" ht="42" customHeight="1" x14ac:dyDescent="0.2">
      <c r="B37" s="1905">
        <v>12</v>
      </c>
      <c r="C37" s="1898" t="s">
        <v>6</v>
      </c>
      <c r="D37" s="2087" t="s">
        <v>86</v>
      </c>
      <c r="E37" s="2088" t="s">
        <v>99</v>
      </c>
      <c r="F37" s="716">
        <f>'print 10 lane'!I37</f>
        <v>5.0914351851851858E-4</v>
      </c>
      <c r="G37" s="715">
        <f t="shared" ref="G37" si="96">IF(F37=0,0,IF(F$6=0,0,IF(F37&lt;1,SUM((F37&gt;I37),(F37&gt;L37),(F37&gt;O37),(F37&gt;R37),(F37&gt;U37),(F37&gt;X37),(F37&gt;AA37),(F37&gt;AD37),(F37&gt;AG37),(F37&gt;BB37)))-$AJ37))</f>
        <v>6</v>
      </c>
      <c r="H37" s="715">
        <f t="shared" ref="H37" si="97">IF(F37=0,0,IF(F$6=0,0,IF(G37=0,0,((11-G37)))-$B$6))</f>
        <v>1</v>
      </c>
      <c r="I37" s="717">
        <f>'print 10 lane'!L37</f>
        <v>4.4988425925925919E-4</v>
      </c>
      <c r="J37" s="715">
        <f t="shared" ref="J37" si="98">IF(I37=0,0,IF(I$6=0,0,IF(I37&lt;1,SUM((I37&gt;L37),(I37&gt;O37),(I37&gt;R37),(I37&gt;U37),(I37&gt;X37),(I37&gt;AA37),(I37&gt;F37),(I37&gt;AD37),(I37&gt;AG37),(I37&gt;BB37)))-$AJ37))</f>
        <v>3</v>
      </c>
      <c r="K37" s="715">
        <f t="shared" ref="K37" si="99">IF(I37=0,0,IF(I$6=0,0,IF(J37=0,0,((11-J37)))-$B$6))</f>
        <v>4</v>
      </c>
      <c r="L37" s="717">
        <f>'print 10 lane'!O37</f>
        <v>5.0011574074074075E-4</v>
      </c>
      <c r="M37" s="715">
        <f t="shared" ref="M37" si="100">IF(L37=0,0,IF(L$6=0,0,IF(L37&lt;1,SUM((L37&gt;I37),(L37&gt;F37),(L37&gt;O37),(L37&gt;R37),(L37&gt;U37),(L37&gt;X37),(L37&gt;AA37),(L37&gt;AD37),(L37&gt;AG37),(L37&gt;BB37)))-$AJ37))</f>
        <v>5</v>
      </c>
      <c r="N37" s="715">
        <f t="shared" ref="N37" si="101">IF(L37=0,0,IF(L$6=0,0,IF(M37=0,0,((11-M37)))-$B$6))</f>
        <v>2</v>
      </c>
      <c r="O37" s="717">
        <f>'print 10 lane'!R37</f>
        <v>4.5092592592592596E-4</v>
      </c>
      <c r="P37" s="715">
        <f t="shared" ref="P37" si="102">IF(O37=0,0,IF(O$6=0,0,IF(O37&lt;1,SUM((O37&gt;I37),(O37&gt;L37),(O37&gt;F37),(O37&gt;R37),(O37&gt;U37),(O37&gt;X37),(O37&gt;AA37),(O37&gt;AD37),(O37&gt;AG37),(O37&gt;BB37)))-$AJ37))</f>
        <v>4</v>
      </c>
      <c r="Q37" s="715">
        <f t="shared" ref="Q37" si="103">IF(O37=0,0,IF(O$6=0,0,IF(P37=0,0,((11-P37)))-$B$6))</f>
        <v>3</v>
      </c>
      <c r="R37" s="717">
        <f>'print 10 lane'!U37</f>
        <v>4.1145833333333328E-4</v>
      </c>
      <c r="S37" s="715">
        <f t="shared" ref="S37" si="104">IF(R37=0,0,IF(R$6=0,0,IF(R37&lt;1,SUM((R37&gt;I37),(R37&gt;L37),(R37&gt;O37),(R37&gt;F37),(R37&gt;U37),(R37&gt;X37),(R37&gt;AA37),(R37&gt;AD37),(R37&gt;AG37),(R37&gt;BB37)))-$AJ37))</f>
        <v>1</v>
      </c>
      <c r="T37" s="715">
        <f t="shared" ref="T37" si="105">IF(R37=0,0,IF(R$6=0,0,IF(S37=0,0,((11-S37)))-$B$6))</f>
        <v>6</v>
      </c>
      <c r="U37" s="717">
        <f>'print 10 lane'!X37</f>
        <v>4.3229166666666671E-4</v>
      </c>
      <c r="V37" s="715">
        <f t="shared" ref="V37" si="106">IF(U37=0,0,IF(U$6=0,0,IF(U37&lt;1,SUM((U37&gt;I37),(U37&gt;L37),(U37&gt;O37),(U37&gt;R37),(U37&gt;F37),(U37&gt;X37),(U37&gt;AA37),(U37&gt;AD37),(U37&gt;AG37),(U37&gt;BB37)))-$AJ37))</f>
        <v>2</v>
      </c>
      <c r="W37" s="715">
        <f t="shared" ref="W37" si="107">IF(U37=0,0,IF(U$6=0,0,IF(V37=0,0,((11-V37)))-$B$6))</f>
        <v>5</v>
      </c>
      <c r="X37" s="717">
        <f>'print 10 lane'!AA37</f>
        <v>0</v>
      </c>
      <c r="Y37" s="715">
        <f t="shared" ref="Y37" si="108">IF(X37=0,0,IF(X$6=0,0,IF(X37&lt;1,SUM((X37&gt;I37),(X37&gt;L37),(X37&gt;O37),(X37&gt;R37),(X37&gt;U37),(X37&gt;F37),(X37&gt;AA37),(X37&gt;AD37),(X37&gt;AG37),(X37&gt;BB37))))-$AJ37)</f>
        <v>0</v>
      </c>
      <c r="Z37" s="715">
        <f t="shared" ref="Z37" si="109">IF(X37=0,0,IF(X$6=0,0,IF(Y37=0,0,((11-Y37)))-$B$6))</f>
        <v>0</v>
      </c>
      <c r="AA37" s="717">
        <f>'print 10 lane'!AD37</f>
        <v>0</v>
      </c>
      <c r="AB37" s="715">
        <f t="shared" ref="AB37" si="110">IF(AA37=0,0,IF(AA$6=0,0,IF(AA37&lt;1,SUM((AA37&gt;I37),(AA37&gt;L37),(AA37&gt;O37),(AA37&gt;R37),(AA37&gt;U37),(AA37&gt;X37),(AA37&gt;AD37),(AA37&gt;AG37),(AA37&gt;F37),(AA37&gt;BB37)))-$AJ37))</f>
        <v>0</v>
      </c>
      <c r="AC37" s="718">
        <f t="shared" ref="AC37" si="111">IF(AA37=0,0,IF(AA$6=0,0,IF(AB37=0,0,((11-AB37)))-$B$6))</f>
        <v>0</v>
      </c>
      <c r="AD37" s="186"/>
      <c r="AE37" s="10">
        <f>IF(AD37=0,0,IF(AD$6=0,0,IF(AD37&lt;1,SUM((AD37&gt;F37),(AD37&gt;I37),(AD37&gt;L37),(AD37&gt;O37),(AD37&gt;R37),(AD37&gt;U37),(AD37&gt;X37),(AD37&gt;AA37),(AD37&gt;AG37),(AD37&gt;BB37)))-$AJ37))</f>
        <v>0</v>
      </c>
      <c r="AF37" s="10">
        <f>IF(AD37=0,0,IF(AD$6=0,0,IF(AE37=0,0,((11-AE37)))-$B$6))</f>
        <v>0</v>
      </c>
      <c r="AG37" s="145"/>
      <c r="AH37" s="10">
        <f>IF(AG37=0,0,IF(AG$6=0,0,IF(AG37&lt;1,SUM((AG37&gt;F37),(AG37&gt;I37),(AG37&gt;L37),(AG37&gt;O37),(AG37&gt;R37),(AG37&gt;U37),(AG37&gt;X37),(AG37&gt;AA37),(AG37&gt;AD37),(AG37&gt;BB37)))-$AJ37))</f>
        <v>0</v>
      </c>
      <c r="AI37" s="10">
        <f>IF(AG37=0,0,IF(AG$6=0,0,IF(AH37=0,0,((11-AH37)))-$B$6))</f>
        <v>0</v>
      </c>
      <c r="AJ37" s="6">
        <f>COUNTBLANK(F601:O601)</f>
        <v>4</v>
      </c>
      <c r="BA37" s="235"/>
    </row>
    <row r="38" spans="2:53" ht="42" customHeight="1" x14ac:dyDescent="0.2">
      <c r="B38" s="1905"/>
      <c r="C38" s="1898"/>
      <c r="D38" s="2048"/>
      <c r="E38" s="2088"/>
      <c r="F38" s="2055" t="str">
        <f>'print 10 lane'!I38</f>
        <v xml:space="preserve">James  </v>
      </c>
      <c r="G38" s="1886"/>
      <c r="H38" s="2056"/>
      <c r="I38" s="2055" t="str">
        <f>'print 10 lane'!L38</f>
        <v xml:space="preserve">Max </v>
      </c>
      <c r="J38" s="1886"/>
      <c r="K38" s="2056"/>
      <c r="L38" s="2055" t="str">
        <f>'print 10 lane'!O38</f>
        <v xml:space="preserve">Orlando </v>
      </c>
      <c r="M38" s="1886"/>
      <c r="N38" s="2056"/>
      <c r="O38" s="2055" t="str">
        <f>'print 10 lane'!R38</f>
        <v xml:space="preserve">Benjamin </v>
      </c>
      <c r="P38" s="1886"/>
      <c r="Q38" s="2056"/>
      <c r="R38" s="2055" t="str">
        <f>'print 10 lane'!U38</f>
        <v xml:space="preserve">Findley </v>
      </c>
      <c r="S38" s="1886"/>
      <c r="T38" s="2056"/>
      <c r="U38" s="2055" t="str">
        <f>'print 10 lane'!X38</f>
        <v xml:space="preserve">Daniel </v>
      </c>
      <c r="V38" s="1886"/>
      <c r="W38" s="2056"/>
      <c r="X38" s="2055" t="str">
        <f>'print 10 lane'!AA38</f>
        <v xml:space="preserve"> </v>
      </c>
      <c r="Y38" s="1886"/>
      <c r="Z38" s="2056"/>
      <c r="AA38" s="2055" t="str">
        <f>'print 10 lane'!AD38</f>
        <v xml:space="preserve"> </v>
      </c>
      <c r="AB38" s="1886"/>
      <c r="AC38" s="2056"/>
      <c r="AD38" s="1856" t="e">
        <f>'Team 1'!#REF!</f>
        <v>#REF!</v>
      </c>
      <c r="AE38" s="1856"/>
      <c r="AF38" s="1857"/>
      <c r="AG38" s="1855" t="e">
        <f>'Team 1'!#REF!</f>
        <v>#REF!</v>
      </c>
      <c r="AH38" s="1856"/>
      <c r="AI38" s="1884"/>
      <c r="AJ38" s="6"/>
      <c r="BA38" s="235"/>
    </row>
    <row r="39" spans="2:53" ht="42" customHeight="1" thickBot="1" x14ac:dyDescent="0.25">
      <c r="B39" s="1905"/>
      <c r="C39" s="1898"/>
      <c r="D39" s="2048"/>
      <c r="E39" s="183" t="s">
        <v>219</v>
      </c>
      <c r="F39" s="2057">
        <f>'print 10 lane'!I39</f>
        <v>0</v>
      </c>
      <c r="G39" s="1875"/>
      <c r="H39" s="1876"/>
      <c r="I39" s="2057">
        <f>'print 10 lane'!L39</f>
        <v>0</v>
      </c>
      <c r="J39" s="1875"/>
      <c r="K39" s="1876"/>
      <c r="L39" s="2057">
        <f>'print 10 lane'!O39</f>
        <v>0</v>
      </c>
      <c r="M39" s="1875"/>
      <c r="N39" s="1876"/>
      <c r="O39" s="2057">
        <f>'print 10 lane'!R39</f>
        <v>0</v>
      </c>
      <c r="P39" s="1875"/>
      <c r="Q39" s="1876"/>
      <c r="R39" s="2057">
        <f>'print 10 lane'!U39</f>
        <v>0</v>
      </c>
      <c r="S39" s="1875"/>
      <c r="T39" s="1876"/>
      <c r="U39" s="2057">
        <f>'print 10 lane'!X39</f>
        <v>0</v>
      </c>
      <c r="V39" s="1875"/>
      <c r="W39" s="1876"/>
      <c r="X39" s="2057">
        <f>'print 10 lane'!AA39</f>
        <v>0</v>
      </c>
      <c r="Y39" s="1875"/>
      <c r="Z39" s="1876"/>
      <c r="AA39" s="2057">
        <f>'print 10 lane'!AD39</f>
        <v>0</v>
      </c>
      <c r="AB39" s="1875"/>
      <c r="AC39" s="1876"/>
      <c r="AD39" s="1891"/>
      <c r="AE39" s="1891"/>
      <c r="AF39" s="1892"/>
      <c r="AG39" s="1908"/>
      <c r="AH39" s="1891"/>
      <c r="AI39" s="1982"/>
      <c r="AJ39" s="6"/>
      <c r="BA39" s="235"/>
    </row>
    <row r="40" spans="2:53" ht="42" customHeight="1" x14ac:dyDescent="0.2">
      <c r="B40" s="1902">
        <v>13</v>
      </c>
      <c r="C40" s="1898" t="s">
        <v>5</v>
      </c>
      <c r="D40" s="2048" t="s">
        <v>84</v>
      </c>
      <c r="E40" s="2088" t="s">
        <v>100</v>
      </c>
      <c r="F40" s="716">
        <f>'print 10 lane'!I40</f>
        <v>9.932870370370371E-4</v>
      </c>
      <c r="G40" s="715">
        <f t="shared" ref="G40" si="112">IF(F40=0,0,IF(F$6=0,0,IF(F40&lt;1,SUM((F40&gt;I40),(F40&gt;L40),(F40&gt;O40),(F40&gt;R40),(F40&gt;U40),(F40&gt;X40),(F40&gt;AA40),(F40&gt;AD40),(F40&gt;AG40),(F40&gt;BB40)))-$AJ40))</f>
        <v>5</v>
      </c>
      <c r="H40" s="715">
        <f t="shared" ref="H40" si="113">IF(F40=0,0,IF(F$6=0,0,IF(G40=0,0,((11-G40)))-$B$6))</f>
        <v>2</v>
      </c>
      <c r="I40" s="717">
        <f>'print 10 lane'!L40</f>
        <v>1.0108796296296296E-3</v>
      </c>
      <c r="J40" s="715">
        <f t="shared" ref="J40" si="114">IF(I40=0,0,IF(I$6=0,0,IF(I40&lt;1,SUM((I40&gt;L40),(I40&gt;O40),(I40&gt;R40),(I40&gt;U40),(I40&gt;X40),(I40&gt;AA40),(I40&gt;F40),(I40&gt;AD40),(I40&gt;AG40),(I40&gt;BB40)))-$AJ40))</f>
        <v>6</v>
      </c>
      <c r="K40" s="715">
        <f t="shared" ref="K40" si="115">IF(I40=0,0,IF(I$6=0,0,IF(J40=0,0,((11-J40)))-$B$6))</f>
        <v>1</v>
      </c>
      <c r="L40" s="717">
        <f>'print 10 lane'!O40</f>
        <v>9.5694444444444462E-4</v>
      </c>
      <c r="M40" s="715">
        <f t="shared" ref="M40" si="116">IF(L40=0,0,IF(L$6=0,0,IF(L40&lt;1,SUM((L40&gt;I40),(L40&gt;F40),(L40&gt;O40),(L40&gt;R40),(L40&gt;U40),(L40&gt;X40),(L40&gt;AA40),(L40&gt;AD40),(L40&gt;AG40),(L40&gt;BB40)))-$AJ40))</f>
        <v>3</v>
      </c>
      <c r="N40" s="715">
        <f t="shared" ref="N40" si="117">IF(L40=0,0,IF(L$6=0,0,IF(M40=0,0,((11-M40)))-$B$6))</f>
        <v>4</v>
      </c>
      <c r="O40" s="717">
        <f>'print 10 lane'!R40</f>
        <v>9.032407407407408E-4</v>
      </c>
      <c r="P40" s="715">
        <f t="shared" ref="P40" si="118">IF(O40=0,0,IF(O$6=0,0,IF(O40&lt;1,SUM((O40&gt;I40),(O40&gt;L40),(O40&gt;F40),(O40&gt;R40),(O40&gt;U40),(O40&gt;X40),(O40&gt;AA40),(O40&gt;AD40),(O40&gt;AG40),(O40&gt;BB40)))-$AJ40))</f>
        <v>1</v>
      </c>
      <c r="Q40" s="715">
        <f t="shared" ref="Q40" si="119">IF(O40=0,0,IF(O$6=0,0,IF(P40=0,0,((11-P40)))-$B$6))</f>
        <v>6</v>
      </c>
      <c r="R40" s="717">
        <f>'print 10 lane'!U40</f>
        <v>9.8206018518518499E-4</v>
      </c>
      <c r="S40" s="715">
        <f t="shared" ref="S40" si="120">IF(R40=0,0,IF(R$6=0,0,IF(R40&lt;1,SUM((R40&gt;I40),(R40&gt;L40),(R40&gt;O40),(R40&gt;F40),(R40&gt;U40),(R40&gt;X40),(R40&gt;AA40),(R40&gt;AD40),(R40&gt;AG40),(R40&gt;BB40)))-$AJ40))</f>
        <v>4</v>
      </c>
      <c r="T40" s="715">
        <f t="shared" ref="T40" si="121">IF(R40=0,0,IF(R$6=0,0,IF(S40=0,0,((11-S40)))-$B$6))</f>
        <v>3</v>
      </c>
      <c r="U40" s="717">
        <f>'print 10 lane'!X40</f>
        <v>9.1145833333333324E-4</v>
      </c>
      <c r="V40" s="715">
        <f t="shared" ref="V40" si="122">IF(U40=0,0,IF(U$6=0,0,IF(U40&lt;1,SUM((U40&gt;I40),(U40&gt;L40),(U40&gt;O40),(U40&gt;R40),(U40&gt;F40),(U40&gt;X40),(U40&gt;AA40),(U40&gt;AD40),(U40&gt;AG40),(U40&gt;BB40)))-$AJ40))</f>
        <v>2</v>
      </c>
      <c r="W40" s="715">
        <f t="shared" ref="W40" si="123">IF(U40=0,0,IF(U$6=0,0,IF(V40=0,0,((11-V40)))-$B$6))</f>
        <v>5</v>
      </c>
      <c r="X40" s="717">
        <f>'print 10 lane'!AA40</f>
        <v>0</v>
      </c>
      <c r="Y40" s="715">
        <f t="shared" ref="Y40" si="124">IF(X40=0,0,IF(X$6=0,0,IF(X40&lt;1,SUM((X40&gt;I40),(X40&gt;L40),(X40&gt;O40),(X40&gt;R40),(X40&gt;U40),(X40&gt;F40),(X40&gt;AA40),(X40&gt;AD40),(X40&gt;AG40),(X40&gt;BB40))))-$AJ40)</f>
        <v>0</v>
      </c>
      <c r="Z40" s="715">
        <f t="shared" ref="Z40" si="125">IF(X40=0,0,IF(X$6=0,0,IF(Y40=0,0,((11-Y40)))-$B$6))</f>
        <v>0</v>
      </c>
      <c r="AA40" s="717">
        <f>'print 10 lane'!AD40</f>
        <v>0</v>
      </c>
      <c r="AB40" s="715">
        <f t="shared" ref="AB40" si="126">IF(AA40=0,0,IF(AA$6=0,0,IF(AA40&lt;1,SUM((AA40&gt;I40),(AA40&gt;L40),(AA40&gt;O40),(AA40&gt;R40),(AA40&gt;U40),(AA40&gt;X40),(AA40&gt;AD40),(AA40&gt;AG40),(AA40&gt;F40),(AA40&gt;BB40)))-$AJ40))</f>
        <v>0</v>
      </c>
      <c r="AC40" s="718">
        <f t="shared" ref="AC40" si="127">IF(AA40=0,0,IF(AA$6=0,0,IF(AB40=0,0,((11-AB40)))-$B$6))</f>
        <v>0</v>
      </c>
      <c r="AD40" s="176"/>
      <c r="AE40" s="12">
        <f>IF(AD40=0,0,IF(AD$6=0,0,IF(AD40&lt;1,SUM((AD40&gt;F40),(AD40&gt;I40),(AD40&gt;L40),(AD40&gt;O40),(AD40&gt;R40),(AD40&gt;U40),(AD40&gt;X40),(AD40&gt;AA40),(AD40&gt;AG40),(AD40&gt;BB40)))-$AJ40))</f>
        <v>0</v>
      </c>
      <c r="AF40" s="12">
        <f>IF(AD40=0,0,IF(AD$6=0,0,IF(AE40=0,0,((11-AE40)))-$B$6))</f>
        <v>0</v>
      </c>
      <c r="AG40" s="142"/>
      <c r="AH40" s="12">
        <f>IF(AG40=0,0,IF(AG$6=0,0,IF(AG40&lt;1,SUM((AG40&gt;F40),(AG40&gt;I40),(AG40&gt;L40),(AG40&gt;O40),(AG40&gt;R40),(AG40&gt;U40),(AG40&gt;X40),(AG40&gt;AA40),(AG40&gt;AD40),(AG40&gt;BB40)))-$AJ40))</f>
        <v>0</v>
      </c>
      <c r="AI40" s="13">
        <f>IF(AG40=0,0,IF(AG$6=0,0,IF(AH40=0,0,((11-AH40)))-$B$6))</f>
        <v>0</v>
      </c>
      <c r="AJ40" s="11">
        <f>COUNTBLANK(F602:O602)</f>
        <v>4</v>
      </c>
      <c r="BA40" s="235"/>
    </row>
    <row r="41" spans="2:53" ht="42" customHeight="1" x14ac:dyDescent="0.2">
      <c r="B41" s="1878"/>
      <c r="C41" s="1898"/>
      <c r="D41" s="2048"/>
      <c r="E41" s="2088"/>
      <c r="F41" s="2055" t="str">
        <f>'print 10 lane'!I41</f>
        <v xml:space="preserve">Sophie </v>
      </c>
      <c r="G41" s="1886"/>
      <c r="H41" s="2056"/>
      <c r="I41" s="2055" t="str">
        <f>'print 10 lane'!L41</f>
        <v xml:space="preserve">Talia-Jay </v>
      </c>
      <c r="J41" s="1886"/>
      <c r="K41" s="2056"/>
      <c r="L41" s="2055" t="str">
        <f>'print 10 lane'!O41</f>
        <v xml:space="preserve">Jess </v>
      </c>
      <c r="M41" s="1886"/>
      <c r="N41" s="2056"/>
      <c r="O41" s="2055" t="str">
        <f>'print 10 lane'!R41</f>
        <v xml:space="preserve">Abby </v>
      </c>
      <c r="P41" s="1886"/>
      <c r="Q41" s="2056"/>
      <c r="R41" s="2055" t="str">
        <f>'print 10 lane'!U41</f>
        <v xml:space="preserve">Samantha  </v>
      </c>
      <c r="S41" s="1886"/>
      <c r="T41" s="2056"/>
      <c r="U41" s="2055" t="str">
        <f>'print 10 lane'!X41</f>
        <v xml:space="preserve">Jessica </v>
      </c>
      <c r="V41" s="1886"/>
      <c r="W41" s="2056"/>
      <c r="X41" s="2055" t="str">
        <f>'print 10 lane'!AA41</f>
        <v xml:space="preserve"> </v>
      </c>
      <c r="Y41" s="1886"/>
      <c r="Z41" s="2056"/>
      <c r="AA41" s="2055" t="str">
        <f>'print 10 lane'!AD41</f>
        <v xml:space="preserve"> </v>
      </c>
      <c r="AB41" s="1886"/>
      <c r="AC41" s="2056"/>
      <c r="AD41" s="1856" t="e">
        <f>'Team 1'!#REF!</f>
        <v>#REF!</v>
      </c>
      <c r="AE41" s="1856"/>
      <c r="AF41" s="1857"/>
      <c r="AG41" s="1855" t="e">
        <f>'Team 1'!#REF!</f>
        <v>#REF!</v>
      </c>
      <c r="AH41" s="1856"/>
      <c r="AI41" s="1884"/>
      <c r="AJ41" s="11"/>
      <c r="BA41" s="235"/>
    </row>
    <row r="42" spans="2:53" ht="42" customHeight="1" thickBot="1" x14ac:dyDescent="0.25">
      <c r="B42" s="1903"/>
      <c r="C42" s="1898"/>
      <c r="D42" s="2048"/>
      <c r="E42" s="183" t="s">
        <v>219</v>
      </c>
      <c r="F42" s="2057">
        <f>'print 10 lane'!I42</f>
        <v>0</v>
      </c>
      <c r="G42" s="1875"/>
      <c r="H42" s="1876"/>
      <c r="I42" s="2057">
        <f>'print 10 lane'!L42</f>
        <v>0</v>
      </c>
      <c r="J42" s="1875"/>
      <c r="K42" s="1876"/>
      <c r="L42" s="2057">
        <f>'print 10 lane'!O42</f>
        <v>0</v>
      </c>
      <c r="M42" s="1875"/>
      <c r="N42" s="1876"/>
      <c r="O42" s="2057">
        <f>'print 10 lane'!R42</f>
        <v>0</v>
      </c>
      <c r="P42" s="1875"/>
      <c r="Q42" s="1876"/>
      <c r="R42" s="2057">
        <f>'print 10 lane'!U42</f>
        <v>0</v>
      </c>
      <c r="S42" s="1875"/>
      <c r="T42" s="1876"/>
      <c r="U42" s="2057">
        <f>'print 10 lane'!X42</f>
        <v>0</v>
      </c>
      <c r="V42" s="1875"/>
      <c r="W42" s="1876"/>
      <c r="X42" s="2057">
        <f>'print 10 lane'!AA42</f>
        <v>0</v>
      </c>
      <c r="Y42" s="1875"/>
      <c r="Z42" s="1876"/>
      <c r="AA42" s="2057">
        <f>'print 10 lane'!AD42</f>
        <v>0</v>
      </c>
      <c r="AB42" s="1875"/>
      <c r="AC42" s="1876"/>
      <c r="AD42" s="1859"/>
      <c r="AE42" s="1859"/>
      <c r="AF42" s="1885"/>
      <c r="AG42" s="1858"/>
      <c r="AH42" s="1859"/>
      <c r="AI42" s="1860"/>
      <c r="AJ42" s="11"/>
      <c r="BA42" s="235"/>
    </row>
    <row r="43" spans="2:53" ht="42" customHeight="1" x14ac:dyDescent="0.2">
      <c r="B43" s="1904">
        <v>14</v>
      </c>
      <c r="C43" s="1898" t="s">
        <v>6</v>
      </c>
      <c r="D43" s="2048" t="s">
        <v>84</v>
      </c>
      <c r="E43" s="2088" t="s">
        <v>100</v>
      </c>
      <c r="F43" s="716">
        <f>'print 10 lane'!I43</f>
        <v>9.043981481481481E-4</v>
      </c>
      <c r="G43" s="715">
        <f t="shared" ref="G43" si="128">IF(F43=0,0,IF(F$6=0,0,IF(F43&lt;1,SUM((F43&gt;I43),(F43&gt;L43),(F43&gt;O43),(F43&gt;R43),(F43&gt;U43),(F43&gt;X43),(F43&gt;AA43),(F43&gt;AD43),(F43&gt;AG43),(F43&gt;BB43)))-$AJ43))</f>
        <v>2</v>
      </c>
      <c r="H43" s="715">
        <f t="shared" ref="H43" si="129">IF(F43=0,0,IF(F$6=0,0,IF(G43=0,0,((11-G43)))-$B$6))</f>
        <v>5</v>
      </c>
      <c r="I43" s="717">
        <f>'print 10 lane'!L43</f>
        <v>9.3923611111111117E-4</v>
      </c>
      <c r="J43" s="715">
        <f t="shared" ref="J43" si="130">IF(I43=0,0,IF(I$6=0,0,IF(I43&lt;1,SUM((I43&gt;L43),(I43&gt;O43),(I43&gt;R43),(I43&gt;U43),(I43&gt;X43),(I43&gt;AA43),(I43&gt;F43),(I43&gt;AD43),(I43&gt;AG43),(I43&gt;BB43)))-$AJ43))</f>
        <v>4</v>
      </c>
      <c r="K43" s="715">
        <f t="shared" ref="K43" si="131">IF(I43=0,0,IF(I$6=0,0,IF(J43=0,0,((11-J43)))-$B$6))</f>
        <v>3</v>
      </c>
      <c r="L43" s="717">
        <f>'print 10 lane'!O43</f>
        <v>9.8009259259259252E-4</v>
      </c>
      <c r="M43" s="715">
        <f t="shared" ref="M43" si="132">IF(L43=0,0,IF(L$6=0,0,IF(L43&lt;1,SUM((L43&gt;I43),(L43&gt;F43),(L43&gt;O43),(L43&gt;R43),(L43&gt;U43),(L43&gt;X43),(L43&gt;AA43),(L43&gt;AD43),(L43&gt;AG43),(L43&gt;BB43)))-$AJ43))</f>
        <v>6</v>
      </c>
      <c r="N43" s="715">
        <f t="shared" ref="N43" si="133">IF(L43=0,0,IF(L$6=0,0,IF(M43=0,0,((11-M43)))-$B$6))</f>
        <v>1</v>
      </c>
      <c r="O43" s="717">
        <f>'print 10 lane'!R43</f>
        <v>9.6817129629629629E-4</v>
      </c>
      <c r="P43" s="715">
        <f t="shared" ref="P43" si="134">IF(O43=0,0,IF(O$6=0,0,IF(O43&lt;1,SUM((O43&gt;I43),(O43&gt;L43),(O43&gt;F43),(O43&gt;R43),(O43&gt;U43),(O43&gt;X43),(O43&gt;AA43),(O43&gt;AD43),(O43&gt;AG43),(O43&gt;BB43)))-$AJ43))</f>
        <v>5</v>
      </c>
      <c r="Q43" s="715">
        <f t="shared" ref="Q43" si="135">IF(O43=0,0,IF(O$6=0,0,IF(P43=0,0,((11-P43)))-$B$6))</f>
        <v>2</v>
      </c>
      <c r="R43" s="717">
        <f>'print 10 lane'!U43</f>
        <v>9.2638888888888892E-4</v>
      </c>
      <c r="S43" s="715">
        <f t="shared" ref="S43" si="136">IF(R43=0,0,IF(R$6=0,0,IF(R43&lt;1,SUM((R43&gt;I43),(R43&gt;L43),(R43&gt;O43),(R43&gt;F43),(R43&gt;U43),(R43&gt;X43),(R43&gt;AA43),(R43&gt;AD43),(R43&gt;AG43),(R43&gt;BB43)))-$AJ43))</f>
        <v>3</v>
      </c>
      <c r="T43" s="715">
        <f t="shared" ref="T43" si="137">IF(R43=0,0,IF(R$6=0,0,IF(S43=0,0,((11-S43)))-$B$6))</f>
        <v>4</v>
      </c>
      <c r="U43" s="717">
        <f>'print 10 lane'!X43</f>
        <v>8.7708333333333334E-4</v>
      </c>
      <c r="V43" s="715">
        <f t="shared" ref="V43" si="138">IF(U43=0,0,IF(U$6=0,0,IF(U43&lt;1,SUM((U43&gt;I43),(U43&gt;L43),(U43&gt;O43),(U43&gt;R43),(U43&gt;F43),(U43&gt;X43),(U43&gt;AA43),(U43&gt;AD43),(U43&gt;AG43),(U43&gt;BB43)))-$AJ43))</f>
        <v>1</v>
      </c>
      <c r="W43" s="715">
        <f t="shared" ref="W43" si="139">IF(U43=0,0,IF(U$6=0,0,IF(V43=0,0,((11-V43)))-$B$6))</f>
        <v>6</v>
      </c>
      <c r="X43" s="717">
        <f>'print 10 lane'!AA43</f>
        <v>0</v>
      </c>
      <c r="Y43" s="715">
        <f t="shared" ref="Y43" si="140">IF(X43=0,0,IF(X$6=0,0,IF(X43&lt;1,SUM((X43&gt;I43),(X43&gt;L43),(X43&gt;O43),(X43&gt;R43),(X43&gt;U43),(X43&gt;F43),(X43&gt;AA43),(X43&gt;AD43),(X43&gt;AG43),(X43&gt;BB43))))-$AJ43)</f>
        <v>0</v>
      </c>
      <c r="Z43" s="715">
        <f t="shared" ref="Z43" si="141">IF(X43=0,0,IF(X$6=0,0,IF(Y43=0,0,((11-Y43)))-$B$6))</f>
        <v>0</v>
      </c>
      <c r="AA43" s="717">
        <f>'print 10 lane'!AD43</f>
        <v>0</v>
      </c>
      <c r="AB43" s="715">
        <f t="shared" ref="AB43" si="142">IF(AA43=0,0,IF(AA$6=0,0,IF(AA43&lt;1,SUM((AA43&gt;I43),(AA43&gt;L43),(AA43&gt;O43),(AA43&gt;R43),(AA43&gt;U43),(AA43&gt;X43),(AA43&gt;AD43),(AA43&gt;AG43),(AA43&gt;F43),(AA43&gt;BB43)))-$AJ43))</f>
        <v>0</v>
      </c>
      <c r="AC43" s="718">
        <f t="shared" ref="AC43" si="143">IF(AA43=0,0,IF(AA$6=0,0,IF(AB43=0,0,((11-AB43)))-$B$6))</f>
        <v>0</v>
      </c>
      <c r="AD43" s="186"/>
      <c r="AE43" s="10">
        <f>IF(AD43=0,0,IF(AD$6=0,0,IF(AD43&lt;1,SUM((AD43&gt;F43),(AD43&gt;I43),(AD43&gt;L43),(AD43&gt;O43),(AD43&gt;R43),(AD43&gt;U43),(AD43&gt;X43),(AD43&gt;AA43),(AD43&gt;AG43),(AD43&gt;BB43)))-$AJ43))</f>
        <v>0</v>
      </c>
      <c r="AF43" s="10">
        <f>IF(AD43=0,0,IF(AD$6=0,0,IF(AE43=0,0,((11-AE43)))-$B$6))</f>
        <v>0</v>
      </c>
      <c r="AG43" s="145"/>
      <c r="AH43" s="10">
        <f>IF(AG43=0,0,IF(AG$6=0,0,IF(AG43&lt;1,SUM((AG43&gt;F43),(AG43&gt;I43),(AG43&gt;L43),(AG43&gt;O43),(AG43&gt;R43),(AG43&gt;U43),(AG43&gt;X43),(AG43&gt;AA43),(AG43&gt;AD43),(AG43&gt;BB43)))-$AJ43))</f>
        <v>0</v>
      </c>
      <c r="AI43" s="10">
        <f>IF(AG43=0,0,IF(AG$6=0,0,IF(AH43=0,0,((11-AH43)))-$B$6))</f>
        <v>0</v>
      </c>
      <c r="AJ43" s="6">
        <f>COUNTBLANK(F603:O603)</f>
        <v>4</v>
      </c>
      <c r="BA43" s="235"/>
    </row>
    <row r="44" spans="2:53" ht="42" customHeight="1" x14ac:dyDescent="0.2">
      <c r="B44" s="1905"/>
      <c r="C44" s="1898"/>
      <c r="D44" s="2048"/>
      <c r="E44" s="2088"/>
      <c r="F44" s="2055" t="str">
        <f>'print 10 lane'!I44</f>
        <v xml:space="preserve">Henri </v>
      </c>
      <c r="G44" s="1886"/>
      <c r="H44" s="2056"/>
      <c r="I44" s="2055" t="str">
        <f>'print 10 lane'!L44</f>
        <v xml:space="preserve">Omar </v>
      </c>
      <c r="J44" s="1886"/>
      <c r="K44" s="2056"/>
      <c r="L44" s="2055" t="str">
        <f>'print 10 lane'!O44</f>
        <v xml:space="preserve">Josh  </v>
      </c>
      <c r="M44" s="1886"/>
      <c r="N44" s="2056"/>
      <c r="O44" s="2055" t="str">
        <f>'print 10 lane'!R44</f>
        <v xml:space="preserve">Matus </v>
      </c>
      <c r="P44" s="1886"/>
      <c r="Q44" s="2056"/>
      <c r="R44" s="2055" t="str">
        <f>'print 10 lane'!U44</f>
        <v xml:space="preserve">James  </v>
      </c>
      <c r="S44" s="1886"/>
      <c r="T44" s="2056"/>
      <c r="U44" s="2055" t="str">
        <f>'print 10 lane'!X44</f>
        <v xml:space="preserve">Benjamin  </v>
      </c>
      <c r="V44" s="1886"/>
      <c r="W44" s="2056"/>
      <c r="X44" s="2055" t="str">
        <f>'print 10 lane'!AA44</f>
        <v xml:space="preserve"> </v>
      </c>
      <c r="Y44" s="1886"/>
      <c r="Z44" s="2056"/>
      <c r="AA44" s="2055" t="str">
        <f>'print 10 lane'!AD44</f>
        <v xml:space="preserve"> </v>
      </c>
      <c r="AB44" s="1886"/>
      <c r="AC44" s="2056"/>
      <c r="AD44" s="1856" t="e">
        <f>'Team 1'!#REF!</f>
        <v>#REF!</v>
      </c>
      <c r="AE44" s="1856"/>
      <c r="AF44" s="1857"/>
      <c r="AG44" s="1855" t="e">
        <f>'Team 1'!#REF!</f>
        <v>#REF!</v>
      </c>
      <c r="AH44" s="1856"/>
      <c r="AI44" s="1884"/>
      <c r="AJ44" s="6"/>
      <c r="BA44" s="235"/>
    </row>
    <row r="45" spans="2:53" ht="42" customHeight="1" thickBot="1" x14ac:dyDescent="0.25">
      <c r="B45" s="1905"/>
      <c r="C45" s="1898"/>
      <c r="D45" s="2048"/>
      <c r="E45" s="183" t="s">
        <v>219</v>
      </c>
      <c r="F45" s="2057">
        <f>'print 10 lane'!I45</f>
        <v>0</v>
      </c>
      <c r="G45" s="1875"/>
      <c r="H45" s="1876"/>
      <c r="I45" s="2057">
        <f>'print 10 lane'!L45</f>
        <v>0</v>
      </c>
      <c r="J45" s="1875"/>
      <c r="K45" s="1876"/>
      <c r="L45" s="2057">
        <f>'print 10 lane'!O45</f>
        <v>0</v>
      </c>
      <c r="M45" s="1875"/>
      <c r="N45" s="1876"/>
      <c r="O45" s="2057">
        <f>'print 10 lane'!R45</f>
        <v>0</v>
      </c>
      <c r="P45" s="1875"/>
      <c r="Q45" s="1876"/>
      <c r="R45" s="2057">
        <f>'print 10 lane'!U45</f>
        <v>0</v>
      </c>
      <c r="S45" s="1875"/>
      <c r="T45" s="1876"/>
      <c r="U45" s="2057">
        <f>'print 10 lane'!X45</f>
        <v>0</v>
      </c>
      <c r="V45" s="1875"/>
      <c r="W45" s="1876"/>
      <c r="X45" s="2057">
        <f>'print 10 lane'!AA45</f>
        <v>0</v>
      </c>
      <c r="Y45" s="1875"/>
      <c r="Z45" s="1876"/>
      <c r="AA45" s="2057">
        <f>'print 10 lane'!AD45</f>
        <v>0</v>
      </c>
      <c r="AB45" s="1875"/>
      <c r="AC45" s="1876"/>
      <c r="AD45" s="1891"/>
      <c r="AE45" s="1891"/>
      <c r="AF45" s="1892"/>
      <c r="AG45" s="1908"/>
      <c r="AH45" s="1891"/>
      <c r="AI45" s="1982"/>
      <c r="AJ45" s="6"/>
      <c r="BA45" s="235"/>
    </row>
    <row r="46" spans="2:53" ht="42" customHeight="1" x14ac:dyDescent="0.2">
      <c r="B46" s="1902">
        <v>15</v>
      </c>
      <c r="C46" s="1898" t="s">
        <v>5</v>
      </c>
      <c r="D46" s="2048" t="s">
        <v>85</v>
      </c>
      <c r="E46" s="2088" t="s">
        <v>101</v>
      </c>
      <c r="F46" s="716">
        <f>'print 10 lane'!I46</f>
        <v>8.3472222222222227E-4</v>
      </c>
      <c r="G46" s="715">
        <f t="shared" ref="G46" si="144">IF(F46=0,0,IF(F$6=0,0,IF(F46&lt;1,SUM((F46&gt;I46),(F46&gt;L46),(F46&gt;O46),(F46&gt;R46),(F46&gt;U46),(F46&gt;X46),(F46&gt;AA46),(F46&gt;AD46),(F46&gt;AG46),(F46&gt;BB46)))-$AJ46))</f>
        <v>5</v>
      </c>
      <c r="H46" s="715">
        <f t="shared" ref="H46" si="145">IF(F46=0,0,IF(F$6=0,0,IF(G46=0,0,((11-G46)))-$B$6))</f>
        <v>2</v>
      </c>
      <c r="I46" s="717">
        <f>'print 10 lane'!L46</f>
        <v>8.4560185185185183E-4</v>
      </c>
      <c r="J46" s="715">
        <f t="shared" ref="J46" si="146">IF(I46=0,0,IF(I$6=0,0,IF(I46&lt;1,SUM((I46&gt;L46),(I46&gt;O46),(I46&gt;R46),(I46&gt;U46),(I46&gt;X46),(I46&gt;AA46),(I46&gt;F46),(I46&gt;AD46),(I46&gt;AG46),(I46&gt;BB46)))-$AJ46))</f>
        <v>6</v>
      </c>
      <c r="K46" s="715">
        <f t="shared" ref="K46" si="147">IF(I46=0,0,IF(I$6=0,0,IF(J46=0,0,((11-J46)))-$B$6))</f>
        <v>1</v>
      </c>
      <c r="L46" s="717">
        <f>'print 10 lane'!O46</f>
        <v>7.3888888888888886E-4</v>
      </c>
      <c r="M46" s="715">
        <f t="shared" ref="M46" si="148">IF(L46=0,0,IF(L$6=0,0,IF(L46&lt;1,SUM((L46&gt;I46),(L46&gt;F46),(L46&gt;O46),(L46&gt;R46),(L46&gt;U46),(L46&gt;X46),(L46&gt;AA46),(L46&gt;AD46),(L46&gt;AG46),(L46&gt;BB46)))-$AJ46))</f>
        <v>1</v>
      </c>
      <c r="N46" s="715">
        <f t="shared" ref="N46" si="149">IF(L46=0,0,IF(L$6=0,0,IF(M46=0,0,((11-M46)))-$B$6))</f>
        <v>6</v>
      </c>
      <c r="O46" s="717">
        <f>'print 10 lane'!R46</f>
        <v>7.5590277777777776E-4</v>
      </c>
      <c r="P46" s="715">
        <f t="shared" ref="P46" si="150">IF(O46=0,0,IF(O$6=0,0,IF(O46&lt;1,SUM((O46&gt;I46),(O46&gt;L46),(O46&gt;F46),(O46&gt;R46),(O46&gt;U46),(O46&gt;X46),(O46&gt;AA46),(O46&gt;AD46),(O46&gt;AG46),(O46&gt;BB46)))-$AJ46))</f>
        <v>2</v>
      </c>
      <c r="Q46" s="715">
        <f t="shared" ref="Q46" si="151">IF(O46=0,0,IF(O$6=0,0,IF(P46=0,0,((11-P46)))-$B$6))</f>
        <v>5</v>
      </c>
      <c r="R46" s="717">
        <f>'print 10 lane'!U46</f>
        <v>7.7002314814814815E-4</v>
      </c>
      <c r="S46" s="715">
        <f t="shared" ref="S46" si="152">IF(R46=0,0,IF(R$6=0,0,IF(R46&lt;1,SUM((R46&gt;I46),(R46&gt;L46),(R46&gt;O46),(R46&gt;F46),(R46&gt;U46),(R46&gt;X46),(R46&gt;AA46),(R46&gt;AD46),(R46&gt;AG46),(R46&gt;BB46)))-$AJ46))</f>
        <v>3</v>
      </c>
      <c r="T46" s="715">
        <f t="shared" ref="T46" si="153">IF(R46=0,0,IF(R$6=0,0,IF(S46=0,0,((11-S46)))-$B$6))</f>
        <v>4</v>
      </c>
      <c r="U46" s="717">
        <f>'print 10 lane'!X46</f>
        <v>8.1701388888888882E-4</v>
      </c>
      <c r="V46" s="715">
        <f t="shared" ref="V46" si="154">IF(U46=0,0,IF(U$6=0,0,IF(U46&lt;1,SUM((U46&gt;I46),(U46&gt;L46),(U46&gt;O46),(U46&gt;R46),(U46&gt;F46),(U46&gt;X46),(U46&gt;AA46),(U46&gt;AD46),(U46&gt;AG46),(U46&gt;BB46)))-$AJ46))</f>
        <v>4</v>
      </c>
      <c r="W46" s="715">
        <f t="shared" ref="W46" si="155">IF(U46=0,0,IF(U$6=0,0,IF(V46=0,0,((11-V46)))-$B$6))</f>
        <v>3</v>
      </c>
      <c r="X46" s="717">
        <f>'print 10 lane'!AA46</f>
        <v>0</v>
      </c>
      <c r="Y46" s="715">
        <f t="shared" ref="Y46" si="156">IF(X46=0,0,IF(X$6=0,0,IF(X46&lt;1,SUM((X46&gt;I46),(X46&gt;L46),(X46&gt;O46),(X46&gt;R46),(X46&gt;U46),(X46&gt;F46),(X46&gt;AA46),(X46&gt;AD46),(X46&gt;AG46),(X46&gt;BB46))))-$AJ46)</f>
        <v>0</v>
      </c>
      <c r="Z46" s="715">
        <f t="shared" ref="Z46" si="157">IF(X46=0,0,IF(X$6=0,0,IF(Y46=0,0,((11-Y46)))-$B$6))</f>
        <v>0</v>
      </c>
      <c r="AA46" s="717">
        <f>'print 10 lane'!AD46</f>
        <v>0</v>
      </c>
      <c r="AB46" s="715">
        <f t="shared" ref="AB46" si="158">IF(AA46=0,0,IF(AA$6=0,0,IF(AA46&lt;1,SUM((AA46&gt;I46),(AA46&gt;L46),(AA46&gt;O46),(AA46&gt;R46),(AA46&gt;U46),(AA46&gt;X46),(AA46&gt;AD46),(AA46&gt;AG46),(AA46&gt;F46),(AA46&gt;BB46)))-$AJ46))</f>
        <v>0</v>
      </c>
      <c r="AC46" s="718">
        <f t="shared" ref="AC46" si="159">IF(AA46=0,0,IF(AA$6=0,0,IF(AB46=0,0,((11-AB46)))-$B$6))</f>
        <v>0</v>
      </c>
      <c r="AD46" s="176"/>
      <c r="AE46" s="12">
        <f>IF(AD46=0,0,IF(AD$6=0,0,IF(AD46&lt;1,SUM((AD46&gt;F46),(AD46&gt;I46),(AD46&gt;L46),(AD46&gt;O46),(AD46&gt;R46),(AD46&gt;U46),(AD46&gt;X46),(AD46&gt;AA46),(AD46&gt;AG46),(AD46&gt;BB46)))-$AJ46))</f>
        <v>0</v>
      </c>
      <c r="AF46" s="12">
        <f>IF(AD46=0,0,IF(AD$6=0,0,IF(AE46=0,0,((11-AE46)))-$B$6))</f>
        <v>0</v>
      </c>
      <c r="AG46" s="142"/>
      <c r="AH46" s="12">
        <f>IF(AG46=0,0,IF(AG$6=0,0,IF(AG46&lt;1,SUM((AG46&gt;F46),(AG46&gt;I46),(AG46&gt;L46),(AG46&gt;O46),(AG46&gt;R46),(AG46&gt;U46),(AG46&gt;X46),(AG46&gt;AA46),(AG46&gt;AD46),(AG46&gt;BB46)))-$AJ46))</f>
        <v>0</v>
      </c>
      <c r="AI46" s="13">
        <f>IF(AG46=0,0,IF(AG$6=0,0,IF(AH46=0,0,((11-AH46)))-$B$6))</f>
        <v>0</v>
      </c>
      <c r="AJ46" s="11">
        <f>COUNTBLANK(F604:O604)</f>
        <v>4</v>
      </c>
      <c r="BA46" s="235"/>
    </row>
    <row r="47" spans="2:53" s="1" customFormat="1" ht="42" customHeight="1" x14ac:dyDescent="0.2">
      <c r="B47" s="1878"/>
      <c r="C47" s="1898"/>
      <c r="D47" s="2048"/>
      <c r="E47" s="2088"/>
      <c r="F47" s="2055" t="str">
        <f>'print 10 lane'!I47</f>
        <v xml:space="preserve">Katie </v>
      </c>
      <c r="G47" s="1886"/>
      <c r="H47" s="2056"/>
      <c r="I47" s="2055" t="str">
        <f>'print 10 lane'!L47</f>
        <v xml:space="preserve">Rebecca </v>
      </c>
      <c r="J47" s="1886"/>
      <c r="K47" s="2056"/>
      <c r="L47" s="2055" t="str">
        <f>'print 10 lane'!O47</f>
        <v xml:space="preserve">Eve </v>
      </c>
      <c r="M47" s="1886"/>
      <c r="N47" s="2056"/>
      <c r="O47" s="2055" t="str">
        <f>'print 10 lane'!R47</f>
        <v xml:space="preserve">Lottie </v>
      </c>
      <c r="P47" s="1886"/>
      <c r="Q47" s="2056"/>
      <c r="R47" s="2055" t="str">
        <f>'print 10 lane'!U47</f>
        <v xml:space="preserve">Emma  </v>
      </c>
      <c r="S47" s="1886"/>
      <c r="T47" s="2056"/>
      <c r="U47" s="2055" t="str">
        <f>'print 10 lane'!X47</f>
        <v xml:space="preserve">Georgina  </v>
      </c>
      <c r="V47" s="1886"/>
      <c r="W47" s="2056"/>
      <c r="X47" s="2055" t="str">
        <f>'print 10 lane'!AA47</f>
        <v xml:space="preserve"> </v>
      </c>
      <c r="Y47" s="1886"/>
      <c r="Z47" s="2056"/>
      <c r="AA47" s="2055" t="str">
        <f>'print 10 lane'!AD47</f>
        <v xml:space="preserve"> </v>
      </c>
      <c r="AB47" s="1886"/>
      <c r="AC47" s="2056"/>
      <c r="AD47" s="1856" t="e">
        <f>'Team 1'!#REF!</f>
        <v>#REF!</v>
      </c>
      <c r="AE47" s="1856"/>
      <c r="AF47" s="1857"/>
      <c r="AG47" s="1855" t="e">
        <f>'Team 1'!#REF!</f>
        <v>#REF!</v>
      </c>
      <c r="AH47" s="1856"/>
      <c r="AI47" s="1884"/>
      <c r="AJ47" s="11"/>
      <c r="BA47" s="236"/>
    </row>
    <row r="48" spans="2:53" s="1" customFormat="1" ht="42" customHeight="1" thickBot="1" x14ac:dyDescent="0.25">
      <c r="B48" s="1903"/>
      <c r="C48" s="1898"/>
      <c r="D48" s="2048"/>
      <c r="E48" s="183" t="s">
        <v>219</v>
      </c>
      <c r="F48" s="2057">
        <f>'print 10 lane'!I48</f>
        <v>0</v>
      </c>
      <c r="G48" s="1875"/>
      <c r="H48" s="1876"/>
      <c r="I48" s="2057">
        <f>'print 10 lane'!L48</f>
        <v>0</v>
      </c>
      <c r="J48" s="1875"/>
      <c r="K48" s="1876"/>
      <c r="L48" s="2057">
        <f>'print 10 lane'!O48</f>
        <v>0</v>
      </c>
      <c r="M48" s="1875"/>
      <c r="N48" s="1876"/>
      <c r="O48" s="2057">
        <f>'print 10 lane'!R48</f>
        <v>0</v>
      </c>
      <c r="P48" s="1875"/>
      <c r="Q48" s="1876"/>
      <c r="R48" s="2057">
        <f>'print 10 lane'!U48</f>
        <v>0</v>
      </c>
      <c r="S48" s="1875"/>
      <c r="T48" s="1876"/>
      <c r="U48" s="2057">
        <f>'print 10 lane'!X48</f>
        <v>0</v>
      </c>
      <c r="V48" s="1875"/>
      <c r="W48" s="1876"/>
      <c r="X48" s="2057">
        <f>'print 10 lane'!AA48</f>
        <v>0</v>
      </c>
      <c r="Y48" s="1875"/>
      <c r="Z48" s="1876"/>
      <c r="AA48" s="2057">
        <f>'print 10 lane'!AD48</f>
        <v>0</v>
      </c>
      <c r="AB48" s="1875"/>
      <c r="AC48" s="1876"/>
      <c r="AD48" s="1859"/>
      <c r="AE48" s="1859"/>
      <c r="AF48" s="1885"/>
      <c r="AG48" s="1858"/>
      <c r="AH48" s="1859"/>
      <c r="AI48" s="1860"/>
      <c r="AJ48" s="11"/>
      <c r="BA48" s="236"/>
    </row>
    <row r="49" spans="2:53" ht="42" customHeight="1" x14ac:dyDescent="0.2">
      <c r="B49" s="1902">
        <v>16</v>
      </c>
      <c r="C49" s="1898" t="s">
        <v>6</v>
      </c>
      <c r="D49" s="2048" t="s">
        <v>85</v>
      </c>
      <c r="E49" s="2088" t="s">
        <v>101</v>
      </c>
      <c r="F49" s="716">
        <f>'print 10 lane'!I49</f>
        <v>7.424768518518518E-4</v>
      </c>
      <c r="G49" s="715">
        <f t="shared" ref="G49" si="160">IF(F49=0,0,IF(F$6=0,0,IF(F49&lt;1,SUM((F49&gt;I49),(F49&gt;L49),(F49&gt;O49),(F49&gt;R49),(F49&gt;U49),(F49&gt;X49),(F49&gt;AA49),(F49&gt;AD49),(F49&gt;AG49),(F49&gt;BB49)))-$AJ49))</f>
        <v>3</v>
      </c>
      <c r="H49" s="715">
        <f t="shared" ref="H49" si="161">IF(F49=0,0,IF(F$6=0,0,IF(G49=0,0,((11-G49)))-$B$6))</f>
        <v>4</v>
      </c>
      <c r="I49" s="717">
        <f>'print 10 lane'!L49</f>
        <v>7.8067129629629634E-4</v>
      </c>
      <c r="J49" s="715">
        <f t="shared" ref="J49" si="162">IF(I49=0,0,IF(I$6=0,0,IF(I49&lt;1,SUM((I49&gt;L49),(I49&gt;O49),(I49&gt;R49),(I49&gt;U49),(I49&gt;X49),(I49&gt;AA49),(I49&gt;F49),(I49&gt;AD49),(I49&gt;AG49),(I49&gt;BB49)))-$AJ49))</f>
        <v>6</v>
      </c>
      <c r="K49" s="715">
        <f t="shared" ref="K49" si="163">IF(I49=0,0,IF(I$6=0,0,IF(J49=0,0,((11-J49)))-$B$6))</f>
        <v>1</v>
      </c>
      <c r="L49" s="717">
        <f>'print 10 lane'!O49</f>
        <v>7.5798611111111108E-4</v>
      </c>
      <c r="M49" s="715">
        <f t="shared" ref="M49" si="164">IF(L49=0,0,IF(L$6=0,0,IF(L49&lt;1,SUM((L49&gt;I49),(L49&gt;F49),(L49&gt;O49),(L49&gt;R49),(L49&gt;U49),(L49&gt;X49),(L49&gt;AA49),(L49&gt;AD49),(L49&gt;AG49),(L49&gt;BB49)))-$AJ49))</f>
        <v>5</v>
      </c>
      <c r="N49" s="715">
        <f t="shared" ref="N49" si="165">IF(L49=0,0,IF(L$6=0,0,IF(M49=0,0,((11-M49)))-$B$6))</f>
        <v>2</v>
      </c>
      <c r="O49" s="717">
        <f>'print 10 lane'!R49</f>
        <v>7.1087962962962977E-4</v>
      </c>
      <c r="P49" s="715">
        <f t="shared" ref="P49" si="166">IF(O49=0,0,IF(O$6=0,0,IF(O49&lt;1,SUM((O49&gt;I49),(O49&gt;L49),(O49&gt;F49),(O49&gt;R49),(O49&gt;U49),(O49&gt;X49),(O49&gt;AA49),(O49&gt;AD49),(O49&gt;AG49),(O49&gt;BB49)))-$AJ49))</f>
        <v>1</v>
      </c>
      <c r="Q49" s="715">
        <f t="shared" ref="Q49" si="167">IF(O49=0,0,IF(O$6=0,0,IF(P49=0,0,((11-P49)))-$B$6))</f>
        <v>6</v>
      </c>
      <c r="R49" s="717">
        <f>'print 10 lane'!U49</f>
        <v>7.3194444444444446E-4</v>
      </c>
      <c r="S49" s="715">
        <f t="shared" ref="S49" si="168">IF(R49=0,0,IF(R$6=0,0,IF(R49&lt;1,SUM((R49&gt;I49),(R49&gt;L49),(R49&gt;O49),(R49&gt;F49),(R49&gt;U49),(R49&gt;X49),(R49&gt;AA49),(R49&gt;AD49),(R49&gt;AG49),(R49&gt;BB49)))-$AJ49))</f>
        <v>2</v>
      </c>
      <c r="T49" s="715">
        <f t="shared" ref="T49" si="169">IF(R49=0,0,IF(R$6=0,0,IF(S49=0,0,((11-S49)))-$B$6))</f>
        <v>5</v>
      </c>
      <c r="U49" s="717">
        <f>'print 10 lane'!X49</f>
        <v>7.5150462962962964E-4</v>
      </c>
      <c r="V49" s="715">
        <f t="shared" ref="V49" si="170">IF(U49=0,0,IF(U$6=0,0,IF(U49&lt;1,SUM((U49&gt;I49),(U49&gt;L49),(U49&gt;O49),(U49&gt;R49),(U49&gt;F49),(U49&gt;X49),(U49&gt;AA49),(U49&gt;AD49),(U49&gt;AG49),(U49&gt;BB49)))-$AJ49))</f>
        <v>4</v>
      </c>
      <c r="W49" s="715">
        <f t="shared" ref="W49" si="171">IF(U49=0,0,IF(U$6=0,0,IF(V49=0,0,((11-V49)))-$B$6))</f>
        <v>3</v>
      </c>
      <c r="X49" s="717">
        <f>'print 10 lane'!AA49</f>
        <v>0</v>
      </c>
      <c r="Y49" s="715">
        <f t="shared" ref="Y49" si="172">IF(X49=0,0,IF(X$6=0,0,IF(X49&lt;1,SUM((X49&gt;I49),(X49&gt;L49),(X49&gt;O49),(X49&gt;R49),(X49&gt;U49),(X49&gt;F49),(X49&gt;AA49),(X49&gt;AD49),(X49&gt;AG49),(X49&gt;BB49))))-$AJ49)</f>
        <v>0</v>
      </c>
      <c r="Z49" s="715">
        <f t="shared" ref="Z49" si="173">IF(X49=0,0,IF(X$6=0,0,IF(Y49=0,0,((11-Y49)))-$B$6))</f>
        <v>0</v>
      </c>
      <c r="AA49" s="717">
        <f>'print 10 lane'!AD49</f>
        <v>0</v>
      </c>
      <c r="AB49" s="715">
        <f t="shared" ref="AB49" si="174">IF(AA49=0,0,IF(AA$6=0,0,IF(AA49&lt;1,SUM((AA49&gt;I49),(AA49&gt;L49),(AA49&gt;O49),(AA49&gt;R49),(AA49&gt;U49),(AA49&gt;X49),(AA49&gt;AD49),(AA49&gt;AG49),(AA49&gt;F49),(AA49&gt;BB49)))-$AJ49))</f>
        <v>0</v>
      </c>
      <c r="AC49" s="718">
        <f t="shared" ref="AC49" si="175">IF(AA49=0,0,IF(AA$6=0,0,IF(AB49=0,0,((11-AB49)))-$B$6))</f>
        <v>0</v>
      </c>
      <c r="AD49" s="176"/>
      <c r="AE49" s="12">
        <f>IF(AD49=0,0,IF(AD$6=0,0,IF(AD49&lt;1,SUM((AD49&gt;F49),(AD49&gt;I49),(AD49&gt;L49),(AD49&gt;O49),(AD49&gt;R49),(AD49&gt;U49),(AD49&gt;X49),(AD49&gt;AA49),(AD49&gt;AG49),(AD49&gt;BB49)))-$AJ49))</f>
        <v>0</v>
      </c>
      <c r="AF49" s="12">
        <f>IF(AD49=0,0,IF(AD$6=0,0,IF(AE49=0,0,((11-AE49)))-$B$6))</f>
        <v>0</v>
      </c>
      <c r="AG49" s="142"/>
      <c r="AH49" s="12">
        <f>IF(AG49=0,0,IF(AG$6=0,0,IF(AG49&lt;1,SUM((AG49&gt;F49),(AG49&gt;I49),(AG49&gt;L49),(AG49&gt;O49),(AG49&gt;R49),(AG49&gt;U49),(AG49&gt;X49),(AG49&gt;AA49),(AG49&gt;AD49),(AG49&gt;BB49)))-$AJ49))</f>
        <v>0</v>
      </c>
      <c r="AI49" s="13">
        <f>IF(AG49=0,0,IF(AG$6=0,0,IF(AH49=0,0,((11-AH49)))-$B$6))</f>
        <v>0</v>
      </c>
      <c r="AJ49" s="11">
        <f>COUNTBLANK(F605:O605)</f>
        <v>4</v>
      </c>
      <c r="BA49" s="235"/>
    </row>
    <row r="50" spans="2:53" ht="42" customHeight="1" x14ac:dyDescent="0.2">
      <c r="B50" s="1878"/>
      <c r="C50" s="1898"/>
      <c r="D50" s="2048"/>
      <c r="E50" s="2088"/>
      <c r="F50" s="2055" t="str">
        <f>'print 10 lane'!I50</f>
        <v xml:space="preserve">Ben </v>
      </c>
      <c r="G50" s="1886"/>
      <c r="H50" s="2056"/>
      <c r="I50" s="2055" t="str">
        <f>'print 10 lane'!L50</f>
        <v xml:space="preserve">Thomas </v>
      </c>
      <c r="J50" s="1886"/>
      <c r="K50" s="2056"/>
      <c r="L50" s="2055" t="str">
        <f>'print 10 lane'!O50</f>
        <v xml:space="preserve">Fabian </v>
      </c>
      <c r="M50" s="1886"/>
      <c r="N50" s="2056"/>
      <c r="O50" s="2055" t="str">
        <f>'print 10 lane'!R50</f>
        <v xml:space="preserve">Joshua </v>
      </c>
      <c r="P50" s="1886"/>
      <c r="Q50" s="2056"/>
      <c r="R50" s="2055" t="str">
        <f>'print 10 lane'!U50</f>
        <v xml:space="preserve">Andrew  </v>
      </c>
      <c r="S50" s="1886"/>
      <c r="T50" s="2056"/>
      <c r="U50" s="2055" t="str">
        <f>'print 10 lane'!X50</f>
        <v xml:space="preserve">Thomas </v>
      </c>
      <c r="V50" s="1886"/>
      <c r="W50" s="2056"/>
      <c r="X50" s="2055" t="str">
        <f>'print 10 lane'!AA50</f>
        <v xml:space="preserve"> </v>
      </c>
      <c r="Y50" s="1886"/>
      <c r="Z50" s="2056"/>
      <c r="AA50" s="2055" t="str">
        <f>'print 10 lane'!AD50</f>
        <v xml:space="preserve"> </v>
      </c>
      <c r="AB50" s="1886"/>
      <c r="AC50" s="2056"/>
      <c r="AD50" s="1856" t="e">
        <f>'Team 1'!#REF!</f>
        <v>#REF!</v>
      </c>
      <c r="AE50" s="1856"/>
      <c r="AF50" s="1857"/>
      <c r="AG50" s="1855" t="e">
        <f>'Team 1'!#REF!</f>
        <v>#REF!</v>
      </c>
      <c r="AH50" s="1856"/>
      <c r="AI50" s="1884"/>
      <c r="AJ50" s="11"/>
      <c r="BA50" s="235"/>
    </row>
    <row r="51" spans="2:53" ht="42" customHeight="1" thickBot="1" x14ac:dyDescent="0.25">
      <c r="B51" s="1903"/>
      <c r="C51" s="1898"/>
      <c r="D51" s="2048"/>
      <c r="E51" s="183" t="s">
        <v>219</v>
      </c>
      <c r="F51" s="2057">
        <f>'print 10 lane'!I51</f>
        <v>0</v>
      </c>
      <c r="G51" s="1875"/>
      <c r="H51" s="1876"/>
      <c r="I51" s="2057">
        <f>'print 10 lane'!L51</f>
        <v>0</v>
      </c>
      <c r="J51" s="1875"/>
      <c r="K51" s="1876"/>
      <c r="L51" s="2057">
        <f>'print 10 lane'!O51</f>
        <v>0</v>
      </c>
      <c r="M51" s="1875"/>
      <c r="N51" s="1876"/>
      <c r="O51" s="2057">
        <f>'print 10 lane'!R51</f>
        <v>0</v>
      </c>
      <c r="P51" s="1875"/>
      <c r="Q51" s="1876"/>
      <c r="R51" s="2057">
        <f>'print 10 lane'!U51</f>
        <v>0</v>
      </c>
      <c r="S51" s="1875"/>
      <c r="T51" s="1876"/>
      <c r="U51" s="2057">
        <f>'print 10 lane'!X51</f>
        <v>0</v>
      </c>
      <c r="V51" s="1875"/>
      <c r="W51" s="1876"/>
      <c r="X51" s="2057">
        <f>'print 10 lane'!AA51</f>
        <v>0</v>
      </c>
      <c r="Y51" s="1875"/>
      <c r="Z51" s="1876"/>
      <c r="AA51" s="2057">
        <f>'print 10 lane'!AD51</f>
        <v>0</v>
      </c>
      <c r="AB51" s="1875"/>
      <c r="AC51" s="1876"/>
      <c r="AD51" s="1859"/>
      <c r="AE51" s="1859"/>
      <c r="AF51" s="1885"/>
      <c r="AG51" s="1858"/>
      <c r="AH51" s="1859"/>
      <c r="AI51" s="1860"/>
      <c r="AJ51" s="11"/>
      <c r="BA51" s="235"/>
    </row>
    <row r="52" spans="2:53" ht="42" customHeight="1" x14ac:dyDescent="0.2">
      <c r="B52" s="1902">
        <v>17</v>
      </c>
      <c r="C52" s="1898" t="s">
        <v>13</v>
      </c>
      <c r="D52" s="2048" t="s">
        <v>7</v>
      </c>
      <c r="E52" s="2088" t="s">
        <v>102</v>
      </c>
      <c r="F52" s="716">
        <f>'print 10 lane'!I52</f>
        <v>8.1053240740740738E-4</v>
      </c>
      <c r="G52" s="715">
        <f t="shared" ref="G52" si="176">IF(F52=0,0,IF(F$6=0,0,IF(F52&lt;1,SUM((F52&gt;I52),(F52&gt;L52),(F52&gt;O52),(F52&gt;R52),(F52&gt;U52),(F52&gt;X52),(F52&gt;AA52),(F52&gt;AD52),(F52&gt;AG52),(F52&gt;BB52)))-$AJ52))</f>
        <v>4</v>
      </c>
      <c r="H52" s="715">
        <f t="shared" ref="H52" si="177">IF(F52=0,0,IF(F$6=0,0,IF(G52=0,0,((11-G52)))-$B$6))</f>
        <v>3</v>
      </c>
      <c r="I52" s="717">
        <f>'print 10 lane'!L52</f>
        <v>7.9999999999999993E-4</v>
      </c>
      <c r="J52" s="715">
        <f t="shared" ref="J52" si="178">IF(I52=0,0,IF(I$6=0,0,IF(I52&lt;1,SUM((I52&gt;L52),(I52&gt;O52),(I52&gt;R52),(I52&gt;U52),(I52&gt;X52),(I52&gt;AA52),(I52&gt;F52),(I52&gt;AD52),(I52&gt;AG52),(I52&gt;BB52)))-$AJ52))</f>
        <v>3</v>
      </c>
      <c r="K52" s="715">
        <f t="shared" ref="K52" si="179">IF(I52=0,0,IF(I$6=0,0,IF(J52=0,0,((11-J52)))-$B$6))</f>
        <v>4</v>
      </c>
      <c r="L52" s="717">
        <f>'print 10 lane'!O52</f>
        <v>7.3576388888888877E-4</v>
      </c>
      <c r="M52" s="715">
        <f t="shared" ref="M52" si="180">IF(L52=0,0,IF(L$6=0,0,IF(L52&lt;1,SUM((L52&gt;I52),(L52&gt;F52),(L52&gt;O52),(L52&gt;R52),(L52&gt;U52),(L52&gt;X52),(L52&gt;AA52),(L52&gt;AD52),(L52&gt;AG52),(L52&gt;BB52)))-$AJ52))</f>
        <v>1</v>
      </c>
      <c r="N52" s="715">
        <f t="shared" ref="N52" si="181">IF(L52=0,0,IF(L$6=0,0,IF(M52=0,0,((11-M52)))-$B$6))</f>
        <v>6</v>
      </c>
      <c r="O52" s="717">
        <f>'print 10 lane'!R52</f>
        <v>7.8078703703703719E-4</v>
      </c>
      <c r="P52" s="715">
        <f t="shared" ref="P52" si="182">IF(O52=0,0,IF(O$6=0,0,IF(O52&lt;1,SUM((O52&gt;I52),(O52&gt;L52),(O52&gt;F52),(O52&gt;R52),(O52&gt;U52),(O52&gt;X52),(O52&gt;AA52),(O52&gt;AD52),(O52&gt;AG52),(O52&gt;BB52)))-$AJ52))</f>
        <v>2</v>
      </c>
      <c r="Q52" s="715">
        <f t="shared" ref="Q52" si="183">IF(O52=0,0,IF(O$6=0,0,IF(P52=0,0,((11-P52)))-$B$6))</f>
        <v>5</v>
      </c>
      <c r="R52" s="717">
        <f>'print 10 lane'!U52</f>
        <v>8.7407407407407399E-4</v>
      </c>
      <c r="S52" s="715">
        <f t="shared" ref="S52" si="184">IF(R52=0,0,IF(R$6=0,0,IF(R52&lt;1,SUM((R52&gt;I52),(R52&gt;L52),(R52&gt;O52),(R52&gt;F52),(R52&gt;U52),(R52&gt;X52),(R52&gt;AA52),(R52&gt;AD52),(R52&gt;AG52),(R52&gt;BB52)))-$AJ52))</f>
        <v>6</v>
      </c>
      <c r="T52" s="715">
        <f t="shared" ref="T52" si="185">IF(R52=0,0,IF(R$6=0,0,IF(S52=0,0,((11-S52)))-$B$6))</f>
        <v>1</v>
      </c>
      <c r="U52" s="717">
        <f>'print 10 lane'!X52</f>
        <v>8.2187500000000001E-4</v>
      </c>
      <c r="V52" s="715">
        <f t="shared" ref="V52" si="186">IF(U52=0,0,IF(U$6=0,0,IF(U52&lt;1,SUM((U52&gt;I52),(U52&gt;L52),(U52&gt;O52),(U52&gt;R52),(U52&gt;F52),(U52&gt;X52),(U52&gt;AA52),(U52&gt;AD52),(U52&gt;AG52),(U52&gt;BB52)))-$AJ52))</f>
        <v>5</v>
      </c>
      <c r="W52" s="715">
        <f t="shared" ref="W52" si="187">IF(U52=0,0,IF(U$6=0,0,IF(V52=0,0,((11-V52)))-$B$6))</f>
        <v>2</v>
      </c>
      <c r="X52" s="717">
        <f>'print 10 lane'!AA52</f>
        <v>0</v>
      </c>
      <c r="Y52" s="715">
        <f t="shared" ref="Y52" si="188">IF(X52=0,0,IF(X$6=0,0,IF(X52&lt;1,SUM((X52&gt;I52),(X52&gt;L52),(X52&gt;O52),(X52&gt;R52),(X52&gt;U52),(X52&gt;F52),(X52&gt;AA52),(X52&gt;AD52),(X52&gt;AG52),(X52&gt;BB52))))-$AJ52)</f>
        <v>0</v>
      </c>
      <c r="Z52" s="715">
        <f t="shared" ref="Z52" si="189">IF(X52=0,0,IF(X$6=0,0,IF(Y52=0,0,((11-Y52)))-$B$6))</f>
        <v>0</v>
      </c>
      <c r="AA52" s="717">
        <f>'print 10 lane'!AD52</f>
        <v>0</v>
      </c>
      <c r="AB52" s="715">
        <f t="shared" ref="AB52" si="190">IF(AA52=0,0,IF(AA$6=0,0,IF(AA52&lt;1,SUM((AA52&gt;I52),(AA52&gt;L52),(AA52&gt;O52),(AA52&gt;R52),(AA52&gt;U52),(AA52&gt;X52),(AA52&gt;AD52),(AA52&gt;AG52),(AA52&gt;F52),(AA52&gt;BB52)))-$AJ52))</f>
        <v>0</v>
      </c>
      <c r="AC52" s="718">
        <f t="shared" ref="AC52" si="191">IF(AA52=0,0,IF(AA$6=0,0,IF(AB52=0,0,((11-AB52)))-$B$6))</f>
        <v>0</v>
      </c>
      <c r="AD52" s="176"/>
      <c r="AE52" s="12">
        <f>IF(AD52=0,0,IF(AD$6=0,0,IF(AD52&lt;1,SUM((AD52&gt;F52),(AD52&gt;I52),(AD52&gt;L52),(AD52&gt;O52),(AD52&gt;R52),(AD52&gt;U52),(AD52&gt;X52),(AD52&gt;AA52),(AD52&gt;AG52),(AD52&gt;BB52)))-$AJ52))</f>
        <v>0</v>
      </c>
      <c r="AF52" s="12">
        <f>IF(AD52=0,0,IF(AD$6=0,0,IF(AE52=0,0,((11-AE52)))-$B$6))</f>
        <v>0</v>
      </c>
      <c r="AG52" s="142"/>
      <c r="AH52" s="12">
        <f>IF(AG52=0,0,IF(AG$6=0,0,IF(AG52&lt;1,SUM((AG52&gt;F52),(AG52&gt;I52),(AG52&gt;L52),(AG52&gt;O52),(AG52&gt;R52),(AG52&gt;U52),(AG52&gt;X52),(AG52&gt;AA52),(AG52&gt;AD52),(AG52&gt;BB52)))-$AJ52))</f>
        <v>0</v>
      </c>
      <c r="AI52" s="13">
        <f>IF(AG52=0,0,IF(AG$6=0,0,IF(AH52=0,0,((11-AH52)))-$B$6))</f>
        <v>0</v>
      </c>
      <c r="AJ52" s="11">
        <f>COUNTBLANK(F606:O606)</f>
        <v>4</v>
      </c>
      <c r="BA52" s="235"/>
    </row>
    <row r="53" spans="2:53" ht="42" customHeight="1" x14ac:dyDescent="0.2">
      <c r="B53" s="1878"/>
      <c r="C53" s="1898"/>
      <c r="D53" s="2048"/>
      <c r="E53" s="2088"/>
      <c r="F53" s="2055" t="str">
        <f>'print 10 lane'!I53</f>
        <v xml:space="preserve">Rebecca </v>
      </c>
      <c r="G53" s="1886"/>
      <c r="H53" s="2056"/>
      <c r="I53" s="2055" t="str">
        <f>'print 10 lane'!L53</f>
        <v xml:space="preserve">Freya </v>
      </c>
      <c r="J53" s="1886"/>
      <c r="K53" s="2056"/>
      <c r="L53" s="2055" t="str">
        <f>'print 10 lane'!O53</f>
        <v xml:space="preserve">Mia </v>
      </c>
      <c r="M53" s="1886"/>
      <c r="N53" s="2056"/>
      <c r="O53" s="2055" t="str">
        <f>'print 10 lane'!R53</f>
        <v xml:space="preserve">Kaelah </v>
      </c>
      <c r="P53" s="1886"/>
      <c r="Q53" s="2056"/>
      <c r="R53" s="2055" t="str">
        <f>'print 10 lane'!U53</f>
        <v xml:space="preserve">Lauren </v>
      </c>
      <c r="S53" s="1886"/>
      <c r="T53" s="2056"/>
      <c r="U53" s="2055" t="str">
        <f>'print 10 lane'!X53</f>
        <v xml:space="preserve">Emily </v>
      </c>
      <c r="V53" s="1886"/>
      <c r="W53" s="2056"/>
      <c r="X53" s="2055" t="str">
        <f>'print 10 lane'!AA53</f>
        <v xml:space="preserve"> </v>
      </c>
      <c r="Y53" s="1886"/>
      <c r="Z53" s="2056"/>
      <c r="AA53" s="2055" t="str">
        <f>'print 10 lane'!AD53</f>
        <v xml:space="preserve"> </v>
      </c>
      <c r="AB53" s="1886"/>
      <c r="AC53" s="2056"/>
      <c r="AD53" s="1856" t="e">
        <f>'Team 1'!#REF!</f>
        <v>#REF!</v>
      </c>
      <c r="AE53" s="1856"/>
      <c r="AF53" s="1857"/>
      <c r="AG53" s="1855" t="e">
        <f>'Team 1'!#REF!</f>
        <v>#REF!</v>
      </c>
      <c r="AH53" s="1856"/>
      <c r="AI53" s="1884"/>
      <c r="AJ53" s="11"/>
      <c r="BA53" s="235"/>
    </row>
    <row r="54" spans="2:53" ht="42" customHeight="1" thickBot="1" x14ac:dyDescent="0.25">
      <c r="B54" s="1903"/>
      <c r="C54" s="1898"/>
      <c r="D54" s="2048"/>
      <c r="E54" s="183" t="s">
        <v>219</v>
      </c>
      <c r="F54" s="2057">
        <f>'print 10 lane'!I54</f>
        <v>0</v>
      </c>
      <c r="G54" s="1875"/>
      <c r="H54" s="1876"/>
      <c r="I54" s="2057">
        <f>'print 10 lane'!L54</f>
        <v>0</v>
      </c>
      <c r="J54" s="1875"/>
      <c r="K54" s="1876"/>
      <c r="L54" s="2057">
        <f>'print 10 lane'!O54</f>
        <v>0</v>
      </c>
      <c r="M54" s="1875"/>
      <c r="N54" s="1876"/>
      <c r="O54" s="2057">
        <f>'print 10 lane'!R54</f>
        <v>0</v>
      </c>
      <c r="P54" s="1875"/>
      <c r="Q54" s="1876"/>
      <c r="R54" s="2057">
        <f>'print 10 lane'!U54</f>
        <v>0</v>
      </c>
      <c r="S54" s="1875"/>
      <c r="T54" s="1876"/>
      <c r="U54" s="2057">
        <f>'print 10 lane'!X54</f>
        <v>0</v>
      </c>
      <c r="V54" s="1875"/>
      <c r="W54" s="1876"/>
      <c r="X54" s="2057">
        <f>'print 10 lane'!AA54</f>
        <v>0</v>
      </c>
      <c r="Y54" s="1875"/>
      <c r="Z54" s="1876"/>
      <c r="AA54" s="2057">
        <f>'print 10 lane'!AD54</f>
        <v>0</v>
      </c>
      <c r="AB54" s="1875"/>
      <c r="AC54" s="1876"/>
      <c r="AD54" s="1859"/>
      <c r="AE54" s="1859"/>
      <c r="AF54" s="1885"/>
      <c r="AG54" s="1858"/>
      <c r="AH54" s="1859"/>
      <c r="AI54" s="1860"/>
      <c r="AJ54" s="11"/>
      <c r="BA54" s="235"/>
    </row>
    <row r="55" spans="2:53" ht="42" customHeight="1" x14ac:dyDescent="0.2">
      <c r="B55" s="1902">
        <v>18</v>
      </c>
      <c r="C55" s="1898" t="s">
        <v>15</v>
      </c>
      <c r="D55" s="2048" t="s">
        <v>7</v>
      </c>
      <c r="E55" s="2088" t="s">
        <v>102</v>
      </c>
      <c r="F55" s="716">
        <f>'print 10 lane'!I55</f>
        <v>7.5381944444444444E-4</v>
      </c>
      <c r="G55" s="715">
        <f t="shared" ref="G55" si="192">IF(F55=0,0,IF(F$6=0,0,IF(F55&lt;1,SUM((F55&gt;I55),(F55&gt;L55),(F55&gt;O55),(F55&gt;R55),(F55&gt;U55),(F55&gt;X55),(F55&gt;AA55),(F55&gt;AD55),(F55&gt;AG55),(F55&gt;BB55)))-$AJ55))</f>
        <v>5</v>
      </c>
      <c r="H55" s="715">
        <f t="shared" ref="H55" si="193">IF(F55=0,0,IF(F$6=0,0,IF(G55=0,0,((11-G55)))-$B$6))</f>
        <v>2</v>
      </c>
      <c r="I55" s="717">
        <f>'print 10 lane'!L55</f>
        <v>6.9872685185185185E-4</v>
      </c>
      <c r="J55" s="715">
        <f t="shared" ref="J55" si="194">IF(I55=0,0,IF(I$6=0,0,IF(I55&lt;1,SUM((I55&gt;L55),(I55&gt;O55),(I55&gt;R55),(I55&gt;U55),(I55&gt;X55),(I55&gt;AA55),(I55&gt;F55),(I55&gt;AD55),(I55&gt;AG55),(I55&gt;BB55)))-$AJ55))</f>
        <v>2</v>
      </c>
      <c r="K55" s="715">
        <f t="shared" ref="K55" si="195">IF(I55=0,0,IF(I$6=0,0,IF(J55=0,0,((11-J55)))-$B$6))</f>
        <v>5</v>
      </c>
      <c r="L55" s="717">
        <f>'print 10 lane'!O55</f>
        <v>6.6296296296296296E-4</v>
      </c>
      <c r="M55" s="715">
        <f t="shared" ref="M55" si="196">IF(L55=0,0,IF(L$6=0,0,IF(L55&lt;1,SUM((L55&gt;I55),(L55&gt;F55),(L55&gt;O55),(L55&gt;R55),(L55&gt;U55),(L55&gt;X55),(L55&gt;AA55),(L55&gt;AD55),(L55&gt;AG55),(L55&gt;BB55)))-$AJ55))</f>
        <v>1</v>
      </c>
      <c r="N55" s="715">
        <f t="shared" ref="N55" si="197">IF(L55=0,0,IF(L$6=0,0,IF(M55=0,0,((11-M55)))-$B$6))</f>
        <v>6</v>
      </c>
      <c r="O55" s="717">
        <f>'print 10 lane'!R55</f>
        <v>7.0451388888888896E-4</v>
      </c>
      <c r="P55" s="715">
        <f t="shared" ref="P55" si="198">IF(O55=0,0,IF(O$6=0,0,IF(O55&lt;1,SUM((O55&gt;I55),(O55&gt;L55),(O55&gt;F55),(O55&gt;R55),(O55&gt;U55),(O55&gt;X55),(O55&gt;AA55),(O55&gt;AD55),(O55&gt;AG55),(O55&gt;BB55)))-$AJ55))</f>
        <v>3</v>
      </c>
      <c r="Q55" s="715">
        <f t="shared" ref="Q55" si="199">IF(O55=0,0,IF(O$6=0,0,IF(P55=0,0,((11-P55)))-$B$6))</f>
        <v>4</v>
      </c>
      <c r="R55" s="717">
        <f>'print 10 lane'!U55</f>
        <v>7.8321759259259262E-4</v>
      </c>
      <c r="S55" s="715">
        <f t="shared" ref="S55" si="200">IF(R55=0,0,IF(R$6=0,0,IF(R55&lt;1,SUM((R55&gt;I55),(R55&gt;L55),(R55&gt;O55),(R55&gt;F55),(R55&gt;U55),(R55&gt;X55),(R55&gt;AA55),(R55&gt;AD55),(R55&gt;AG55),(R55&gt;BB55)))-$AJ55))</f>
        <v>6</v>
      </c>
      <c r="T55" s="715">
        <f t="shared" ref="T55" si="201">IF(R55=0,0,IF(R$6=0,0,IF(S55=0,0,((11-S55)))-$B$6))</f>
        <v>1</v>
      </c>
      <c r="U55" s="717">
        <f>'print 10 lane'!X55</f>
        <v>7.3217592592592594E-4</v>
      </c>
      <c r="V55" s="715">
        <f t="shared" ref="V55" si="202">IF(U55=0,0,IF(U$6=0,0,IF(U55&lt;1,SUM((U55&gt;I55),(U55&gt;L55),(U55&gt;O55),(U55&gt;R55),(U55&gt;F55),(U55&gt;X55),(U55&gt;AA55),(U55&gt;AD55),(U55&gt;AG55),(U55&gt;BB55)))-$AJ55))</f>
        <v>4</v>
      </c>
      <c r="W55" s="715">
        <f t="shared" ref="W55" si="203">IF(U55=0,0,IF(U$6=0,0,IF(V55=0,0,((11-V55)))-$B$6))</f>
        <v>3</v>
      </c>
      <c r="X55" s="717">
        <f>'print 10 lane'!AA55</f>
        <v>0</v>
      </c>
      <c r="Y55" s="715">
        <f t="shared" ref="Y55" si="204">IF(X55=0,0,IF(X$6=0,0,IF(X55&lt;1,SUM((X55&gt;I55),(X55&gt;L55),(X55&gt;O55),(X55&gt;R55),(X55&gt;U55),(X55&gt;F55),(X55&gt;AA55),(X55&gt;AD55),(X55&gt;AG55),(X55&gt;BB55))))-$AJ55)</f>
        <v>0</v>
      </c>
      <c r="Z55" s="715">
        <f t="shared" ref="Z55" si="205">IF(X55=0,0,IF(X$6=0,0,IF(Y55=0,0,((11-Y55)))-$B$6))</f>
        <v>0</v>
      </c>
      <c r="AA55" s="717">
        <f>'print 10 lane'!AD55</f>
        <v>0</v>
      </c>
      <c r="AB55" s="715">
        <f t="shared" ref="AB55" si="206">IF(AA55=0,0,IF(AA$6=0,0,IF(AA55&lt;1,SUM((AA55&gt;I55),(AA55&gt;L55),(AA55&gt;O55),(AA55&gt;R55),(AA55&gt;U55),(AA55&gt;X55),(AA55&gt;AD55),(AA55&gt;AG55),(AA55&gt;F55),(AA55&gt;BB55)))-$AJ55))</f>
        <v>0</v>
      </c>
      <c r="AC55" s="718">
        <f t="shared" ref="AC55" si="207">IF(AA55=0,0,IF(AA$6=0,0,IF(AB55=0,0,((11-AB55)))-$B$6))</f>
        <v>0</v>
      </c>
      <c r="AD55" s="176"/>
      <c r="AE55" s="12">
        <f>IF(AD55=0,0,IF(AD$6=0,0,IF(AD55&lt;1,SUM((AD55&gt;F55),(AD55&gt;I55),(AD55&gt;L55),(AD55&gt;O55),(AD55&gt;R55),(AD55&gt;U55),(AD55&gt;X55),(AD55&gt;AA55),(AD55&gt;AG55),(AD55&gt;BB55)))-$AJ55))</f>
        <v>0</v>
      </c>
      <c r="AF55" s="12">
        <f>IF(AD55=0,0,IF(AD$6=0,0,IF(AE55=0,0,((11-AE55)))-$B$6))</f>
        <v>0</v>
      </c>
      <c r="AG55" s="142"/>
      <c r="AH55" s="12">
        <f>IF(AG55=0,0,IF(AG$6=0,0,IF(AG55&lt;1,SUM((AG55&gt;F55),(AG55&gt;I55),(AG55&gt;L55),(AG55&gt;O55),(AG55&gt;R55),(AG55&gt;U55),(AG55&gt;X55),(AG55&gt;AA55),(AG55&gt;AD55),(AG55&gt;BB55)))-$AJ55))</f>
        <v>0</v>
      </c>
      <c r="AI55" s="13">
        <f>IF(AG55=0,0,IF(AG$6=0,0,IF(AH55=0,0,((11-AH55)))-$B$6))</f>
        <v>0</v>
      </c>
      <c r="AJ55" s="11">
        <f>COUNTBLANK(F607:O607)</f>
        <v>4</v>
      </c>
      <c r="BA55" s="235"/>
    </row>
    <row r="56" spans="2:53" ht="42" customHeight="1" x14ac:dyDescent="0.2">
      <c r="B56" s="1878"/>
      <c r="C56" s="1898"/>
      <c r="D56" s="2048"/>
      <c r="E56" s="2088"/>
      <c r="F56" s="2055" t="str">
        <f>'print 10 lane'!I56</f>
        <v xml:space="preserve">Harry </v>
      </c>
      <c r="G56" s="1886"/>
      <c r="H56" s="2056"/>
      <c r="I56" s="2055" t="str">
        <f>'print 10 lane'!L56</f>
        <v xml:space="preserve">Liam </v>
      </c>
      <c r="J56" s="1886"/>
      <c r="K56" s="2056"/>
      <c r="L56" s="2055" t="str">
        <f>'print 10 lane'!O56</f>
        <v xml:space="preserve">Harry </v>
      </c>
      <c r="M56" s="1886"/>
      <c r="N56" s="2056"/>
      <c r="O56" s="2055" t="str">
        <f>'print 10 lane'!R56</f>
        <v xml:space="preserve">Max </v>
      </c>
      <c r="P56" s="1886"/>
      <c r="Q56" s="2056"/>
      <c r="R56" s="2055" t="str">
        <f>'print 10 lane'!U56</f>
        <v xml:space="preserve">Tobias </v>
      </c>
      <c r="S56" s="1886"/>
      <c r="T56" s="2056"/>
      <c r="U56" s="2055" t="str">
        <f>'print 10 lane'!X56</f>
        <v xml:space="preserve">Max </v>
      </c>
      <c r="V56" s="1886"/>
      <c r="W56" s="2056"/>
      <c r="X56" s="2055" t="str">
        <f>'print 10 lane'!AA56</f>
        <v xml:space="preserve"> </v>
      </c>
      <c r="Y56" s="1886"/>
      <c r="Z56" s="2056"/>
      <c r="AA56" s="2055" t="str">
        <f>'print 10 lane'!AD56</f>
        <v xml:space="preserve"> </v>
      </c>
      <c r="AB56" s="1886"/>
      <c r="AC56" s="2056"/>
      <c r="AD56" s="1856" t="e">
        <f>'Team 1'!#REF!</f>
        <v>#REF!</v>
      </c>
      <c r="AE56" s="1856"/>
      <c r="AF56" s="1857"/>
      <c r="AG56" s="1855" t="e">
        <f>'Team 1'!#REF!</f>
        <v>#REF!</v>
      </c>
      <c r="AH56" s="1856"/>
      <c r="AI56" s="1884"/>
      <c r="AJ56" s="11"/>
      <c r="BA56" s="235"/>
    </row>
    <row r="57" spans="2:53" ht="42" customHeight="1" thickBot="1" x14ac:dyDescent="0.25">
      <c r="B57" s="1903"/>
      <c r="C57" s="1898"/>
      <c r="D57" s="2048"/>
      <c r="E57" s="183" t="s">
        <v>219</v>
      </c>
      <c r="F57" s="2057">
        <f>'print 10 lane'!I57</f>
        <v>0</v>
      </c>
      <c r="G57" s="1875"/>
      <c r="H57" s="1876"/>
      <c r="I57" s="2057">
        <f>'print 10 lane'!L57</f>
        <v>0</v>
      </c>
      <c r="J57" s="1875"/>
      <c r="K57" s="1876"/>
      <c r="L57" s="2057">
        <f>'print 10 lane'!O57</f>
        <v>0</v>
      </c>
      <c r="M57" s="1875"/>
      <c r="N57" s="1876"/>
      <c r="O57" s="2057">
        <f>'print 10 lane'!R57</f>
        <v>0</v>
      </c>
      <c r="P57" s="1875"/>
      <c r="Q57" s="1876"/>
      <c r="R57" s="2057">
        <f>'print 10 lane'!U57</f>
        <v>0</v>
      </c>
      <c r="S57" s="1875"/>
      <c r="T57" s="1876"/>
      <c r="U57" s="2057">
        <f>'print 10 lane'!X57</f>
        <v>0</v>
      </c>
      <c r="V57" s="1875"/>
      <c r="W57" s="1876"/>
      <c r="X57" s="2057">
        <f>'print 10 lane'!AA57</f>
        <v>0</v>
      </c>
      <c r="Y57" s="1875"/>
      <c r="Z57" s="1876"/>
      <c r="AA57" s="2057">
        <f>'print 10 lane'!AD57</f>
        <v>0</v>
      </c>
      <c r="AB57" s="1875"/>
      <c r="AC57" s="1876"/>
      <c r="AD57" s="1859"/>
      <c r="AE57" s="1859"/>
      <c r="AF57" s="1885"/>
      <c r="AG57" s="1858"/>
      <c r="AH57" s="1859"/>
      <c r="AI57" s="1860"/>
      <c r="AJ57" s="11"/>
      <c r="BA57" s="235"/>
    </row>
    <row r="58" spans="2:53" ht="42" customHeight="1" x14ac:dyDescent="0.2">
      <c r="B58" s="1902">
        <v>19</v>
      </c>
      <c r="C58" s="1898" t="s">
        <v>5</v>
      </c>
      <c r="D58" s="2087" t="s">
        <v>86</v>
      </c>
      <c r="E58" s="2088" t="s">
        <v>103</v>
      </c>
      <c r="F58" s="716">
        <f>'print 10 lane'!I58</f>
        <v>4.1550925925925918E-4</v>
      </c>
      <c r="G58" s="715">
        <f t="shared" ref="G58" si="208">IF(F58=0,0,IF(F$6=0,0,IF(F58&lt;1,SUM((F58&gt;I58),(F58&gt;L58),(F58&gt;O58),(F58&gt;R58),(F58&gt;U58),(F58&gt;X58),(F58&gt;AA58),(F58&gt;AD58),(F58&gt;AG58),(F58&gt;BB58)))-$AJ58))</f>
        <v>3</v>
      </c>
      <c r="H58" s="715">
        <f t="shared" ref="H58" si="209">IF(F58=0,0,IF(F$6=0,0,IF(G58=0,0,((11-G58)))-$B$6))</f>
        <v>4</v>
      </c>
      <c r="I58" s="717">
        <f>'print 10 lane'!L58</f>
        <v>0</v>
      </c>
      <c r="J58" s="715">
        <f t="shared" ref="J58" si="210">IF(I58=0,0,IF(I$6=0,0,IF(I58&lt;1,SUM((I58&gt;L58),(I58&gt;O58),(I58&gt;R58),(I58&gt;U58),(I58&gt;X58),(I58&gt;AA58),(I58&gt;F58),(I58&gt;AD58),(I58&gt;AG58),(I58&gt;BB58)))-$AJ58))</f>
        <v>0</v>
      </c>
      <c r="K58" s="715">
        <f t="shared" ref="K58" si="211">IF(I58=0,0,IF(I$6=0,0,IF(J58=0,0,((11-J58)))-$B$6))</f>
        <v>0</v>
      </c>
      <c r="L58" s="717">
        <f>'print 10 lane'!O58</f>
        <v>3.9085648148148156E-4</v>
      </c>
      <c r="M58" s="715">
        <f t="shared" ref="M58" si="212">IF(L58=0,0,IF(L$6=0,0,IF(L58&lt;1,SUM((L58&gt;I58),(L58&gt;F58),(L58&gt;O58),(L58&gt;R58),(L58&gt;U58),(L58&gt;X58),(L58&gt;AA58),(L58&gt;AD58),(L58&gt;AG58),(L58&gt;BB58)))-$AJ58))</f>
        <v>2</v>
      </c>
      <c r="N58" s="715">
        <f t="shared" ref="N58" si="213">IF(L58=0,0,IF(L$6=0,0,IF(M58=0,0,((11-M58)))-$B$6))</f>
        <v>5</v>
      </c>
      <c r="O58" s="717">
        <f>'print 10 lane'!R58</f>
        <v>3.7743055555555555E-4</v>
      </c>
      <c r="P58" s="715">
        <f t="shared" ref="P58" si="214">IF(O58=0,0,IF(O$6=0,0,IF(O58&lt;1,SUM((O58&gt;I58),(O58&gt;L58),(O58&gt;F58),(O58&gt;R58),(O58&gt;U58),(O58&gt;X58),(O58&gt;AA58),(O58&gt;AD58),(O58&gt;AG58),(O58&gt;BB58)))-$AJ58))</f>
        <v>1</v>
      </c>
      <c r="Q58" s="715">
        <f t="shared" ref="Q58" si="215">IF(O58=0,0,IF(O$6=0,0,IF(P58=0,0,((11-P58)))-$B$6))</f>
        <v>6</v>
      </c>
      <c r="R58" s="717">
        <f>'print 10 lane'!U58</f>
        <v>4.8101851851851848E-4</v>
      </c>
      <c r="S58" s="715">
        <f t="shared" ref="S58" si="216">IF(R58=0,0,IF(R$6=0,0,IF(R58&lt;1,SUM((R58&gt;I58),(R58&gt;L58),(R58&gt;O58),(R58&gt;F58),(R58&gt;U58),(R58&gt;X58),(R58&gt;AA58),(R58&gt;AD58),(R58&gt;AG58),(R58&gt;BB58)))-$AJ58))</f>
        <v>4</v>
      </c>
      <c r="T58" s="715">
        <f t="shared" ref="T58" si="217">IF(R58=0,0,IF(R$6=0,0,IF(S58=0,0,((11-S58)))-$B$6))</f>
        <v>3</v>
      </c>
      <c r="U58" s="717">
        <f>'print 10 lane'!X58</f>
        <v>5.2731481481481488E-4</v>
      </c>
      <c r="V58" s="715">
        <f t="shared" ref="V58" si="218">IF(U58=0,0,IF(U$6=0,0,IF(U58&lt;1,SUM((U58&gt;I58),(U58&gt;L58),(U58&gt;O58),(U58&gt;R58),(U58&gt;F58),(U58&gt;X58),(U58&gt;AA58),(U58&gt;AD58),(U58&gt;AG58),(U58&gt;BB58)))-$AJ58))</f>
        <v>5</v>
      </c>
      <c r="W58" s="715">
        <f t="shared" ref="W58" si="219">IF(U58=0,0,IF(U$6=0,0,IF(V58=0,0,((11-V58)))-$B$6))</f>
        <v>2</v>
      </c>
      <c r="X58" s="717">
        <f>'print 10 lane'!AA58</f>
        <v>0</v>
      </c>
      <c r="Y58" s="715">
        <f t="shared" ref="Y58" si="220">IF(X58=0,0,IF(X$6=0,0,IF(X58&lt;1,SUM((X58&gt;I58),(X58&gt;L58),(X58&gt;O58),(X58&gt;R58),(X58&gt;U58),(X58&gt;F58),(X58&gt;AA58),(X58&gt;AD58),(X58&gt;AG58),(X58&gt;BB58))))-$AJ58)</f>
        <v>0</v>
      </c>
      <c r="Z58" s="715">
        <f t="shared" ref="Z58" si="221">IF(X58=0,0,IF(X$6=0,0,IF(Y58=0,0,((11-Y58)))-$B$6))</f>
        <v>0</v>
      </c>
      <c r="AA58" s="717">
        <f>'print 10 lane'!AD58</f>
        <v>0</v>
      </c>
      <c r="AB58" s="715">
        <f t="shared" ref="AB58" si="222">IF(AA58=0,0,IF(AA$6=0,0,IF(AA58&lt;1,SUM((AA58&gt;I58),(AA58&gt;L58),(AA58&gt;O58),(AA58&gt;R58),(AA58&gt;U58),(AA58&gt;X58),(AA58&gt;AD58),(AA58&gt;AG58),(AA58&gt;F58),(AA58&gt;BB58)))-$AJ58))</f>
        <v>0</v>
      </c>
      <c r="AC58" s="718">
        <f t="shared" ref="AC58" si="223">IF(AA58=0,0,IF(AA$6=0,0,IF(AB58=0,0,((11-AB58)))-$B$6))</f>
        <v>0</v>
      </c>
      <c r="AD58" s="176"/>
      <c r="AE58" s="12">
        <f>IF(AD58=0,0,IF(AD$6=0,0,IF(AD58&lt;1,SUM((AD58&gt;F58),(AD58&gt;I58),(AD58&gt;L58),(AD58&gt;O58),(AD58&gt;R58),(AD58&gt;U58),(AD58&gt;X58),(AD58&gt;AA58),(AD58&gt;AG58),(AD58&gt;BB58)))-$AJ58))</f>
        <v>0</v>
      </c>
      <c r="AF58" s="12">
        <f>IF(AD58=0,0,IF(AD$6=0,0,IF(AE58=0,0,((11-AE58)))-$B$6))</f>
        <v>0</v>
      </c>
      <c r="AG58" s="142"/>
      <c r="AH58" s="12">
        <f>IF(AG58=0,0,IF(AG$6=0,0,IF(AG58&lt;1,SUM((AG58&gt;F58),(AG58&gt;I58),(AG58&gt;L58),(AG58&gt;O58),(AG58&gt;R58),(AG58&gt;U58),(AG58&gt;X58),(AG58&gt;AA58),(AG58&gt;AD58),(AG58&gt;BB58)))-$AJ58))</f>
        <v>0</v>
      </c>
      <c r="AI58" s="13">
        <f>IF(AG58=0,0,IF(AG$6=0,0,IF(AH58=0,0,((11-AH58)))-$B$6))</f>
        <v>0</v>
      </c>
      <c r="AJ58" s="11">
        <f>COUNTBLANK(F608:O608)</f>
        <v>5</v>
      </c>
      <c r="BA58" s="235"/>
    </row>
    <row r="59" spans="2:53" ht="42" customHeight="1" x14ac:dyDescent="0.2">
      <c r="B59" s="1878"/>
      <c r="C59" s="1898"/>
      <c r="D59" s="2048"/>
      <c r="E59" s="2088"/>
      <c r="F59" s="2055" t="str">
        <f>'print 10 lane'!I59</f>
        <v xml:space="preserve">Charlotte  </v>
      </c>
      <c r="G59" s="1886"/>
      <c r="H59" s="2056"/>
      <c r="I59" s="2055" t="str">
        <f>'print 10 lane'!L59</f>
        <v xml:space="preserve">Milly  </v>
      </c>
      <c r="J59" s="1886"/>
      <c r="K59" s="2056"/>
      <c r="L59" s="2055" t="str">
        <f>'print 10 lane'!O59</f>
        <v xml:space="preserve">Megan </v>
      </c>
      <c r="M59" s="1886"/>
      <c r="N59" s="2056"/>
      <c r="O59" s="2055" t="str">
        <f>'print 10 lane'!R59</f>
        <v xml:space="preserve">Despoina </v>
      </c>
      <c r="P59" s="1886"/>
      <c r="Q59" s="2056"/>
      <c r="R59" s="2055" t="str">
        <f>'print 10 lane'!U59</f>
        <v xml:space="preserve">Emma  </v>
      </c>
      <c r="S59" s="1886"/>
      <c r="T59" s="2056"/>
      <c r="U59" s="2055" t="str">
        <f>'print 10 lane'!X59</f>
        <v xml:space="preserve">Fleur </v>
      </c>
      <c r="V59" s="1886"/>
      <c r="W59" s="2056"/>
      <c r="X59" s="2055" t="str">
        <f>'print 10 lane'!AA59</f>
        <v xml:space="preserve"> </v>
      </c>
      <c r="Y59" s="1886"/>
      <c r="Z59" s="2056"/>
      <c r="AA59" s="2055" t="str">
        <f>'print 10 lane'!AD59</f>
        <v xml:space="preserve"> </v>
      </c>
      <c r="AB59" s="1886"/>
      <c r="AC59" s="2056"/>
      <c r="AD59" s="1856" t="e">
        <f>'Team 1'!#REF!</f>
        <v>#REF!</v>
      </c>
      <c r="AE59" s="1856"/>
      <c r="AF59" s="1857"/>
      <c r="AG59" s="1855" t="e">
        <f>'Team 1'!#REF!</f>
        <v>#REF!</v>
      </c>
      <c r="AH59" s="1856"/>
      <c r="AI59" s="1884"/>
      <c r="AJ59" s="11"/>
      <c r="BA59" s="235"/>
    </row>
    <row r="60" spans="2:53" ht="42" customHeight="1" thickBot="1" x14ac:dyDescent="0.25">
      <c r="B60" s="1903"/>
      <c r="C60" s="1898"/>
      <c r="D60" s="2048"/>
      <c r="E60" s="183" t="s">
        <v>219</v>
      </c>
      <c r="F60" s="2057">
        <f>'print 10 lane'!I60</f>
        <v>0</v>
      </c>
      <c r="G60" s="1875"/>
      <c r="H60" s="1876"/>
      <c r="I60" s="2057" t="str">
        <f>'print 10 lane'!L60</f>
        <v>8.3 (Alt legs)</v>
      </c>
      <c r="J60" s="1875"/>
      <c r="K60" s="1876"/>
      <c r="L60" s="2057">
        <f>'print 10 lane'!O60</f>
        <v>0</v>
      </c>
      <c r="M60" s="1875"/>
      <c r="N60" s="1876"/>
      <c r="O60" s="2057">
        <f>'print 10 lane'!R60</f>
        <v>0</v>
      </c>
      <c r="P60" s="1875"/>
      <c r="Q60" s="1876"/>
      <c r="R60" s="2057">
        <f>'print 10 lane'!U60</f>
        <v>0</v>
      </c>
      <c r="S60" s="1875"/>
      <c r="T60" s="1876"/>
      <c r="U60" s="2057">
        <f>'print 10 lane'!X60</f>
        <v>0</v>
      </c>
      <c r="V60" s="1875"/>
      <c r="W60" s="1876"/>
      <c r="X60" s="2057">
        <f>'print 10 lane'!AA60</f>
        <v>0</v>
      </c>
      <c r="Y60" s="1875"/>
      <c r="Z60" s="1876"/>
      <c r="AA60" s="2057">
        <f>'print 10 lane'!AD60</f>
        <v>0</v>
      </c>
      <c r="AB60" s="1875"/>
      <c r="AC60" s="1876"/>
      <c r="AD60" s="1859"/>
      <c r="AE60" s="1859"/>
      <c r="AF60" s="1885"/>
      <c r="AG60" s="1858"/>
      <c r="AH60" s="1859"/>
      <c r="AI60" s="1885"/>
      <c r="AJ60" s="11"/>
      <c r="BA60" s="235"/>
    </row>
    <row r="61" spans="2:53" ht="42" customHeight="1" x14ac:dyDescent="0.2">
      <c r="B61" s="1902">
        <v>20</v>
      </c>
      <c r="C61" s="1898" t="s">
        <v>6</v>
      </c>
      <c r="D61" s="2087" t="s">
        <v>86</v>
      </c>
      <c r="E61" s="2088" t="s">
        <v>103</v>
      </c>
      <c r="F61" s="716">
        <f>'print 10 lane'!I61</f>
        <v>4.3182870370370375E-4</v>
      </c>
      <c r="G61" s="715">
        <f t="shared" ref="G61" si="224">IF(F61=0,0,IF(F$6=0,0,IF(F61&lt;1,SUM((F61&gt;I61),(F61&gt;L61),(F61&gt;O61),(F61&gt;R61),(F61&gt;U61),(F61&gt;X61),(F61&gt;AA61),(F61&gt;AD61),(F61&gt;AG61),(F61&gt;BB61)))-$AJ61))</f>
        <v>2</v>
      </c>
      <c r="H61" s="715">
        <f t="shared" ref="H61" si="225">IF(F61=0,0,IF(F$6=0,0,IF(G61=0,0,((11-G61)))-$B$6))</f>
        <v>5</v>
      </c>
      <c r="I61" s="717">
        <f>'print 10 lane'!L61</f>
        <v>4.5891203703703697E-4</v>
      </c>
      <c r="J61" s="715">
        <f t="shared" ref="J61" si="226">IF(I61=0,0,IF(I$6=0,0,IF(I61&lt;1,SUM((I61&gt;L61),(I61&gt;O61),(I61&gt;R61),(I61&gt;U61),(I61&gt;X61),(I61&gt;AA61),(I61&gt;F61),(I61&gt;AD61),(I61&gt;AG61),(I61&gt;BB61)))-$AJ61))</f>
        <v>4</v>
      </c>
      <c r="K61" s="715">
        <f t="shared" ref="K61" si="227">IF(I61=0,0,IF(I$6=0,0,IF(J61=0,0,((11-J61)))-$B$6))</f>
        <v>3</v>
      </c>
      <c r="L61" s="717">
        <f>'print 10 lane'!O61</f>
        <v>4.90162037037037E-4</v>
      </c>
      <c r="M61" s="715">
        <f t="shared" ref="M61" si="228">IF(L61=0,0,IF(L$6=0,0,IF(L61&lt;1,SUM((L61&gt;I61),(L61&gt;F61),(L61&gt;O61),(L61&gt;R61),(L61&gt;U61),(L61&gt;X61),(L61&gt;AA61),(L61&gt;AD61),(L61&gt;AG61),(L61&gt;BB61)))-$AJ61))</f>
        <v>6</v>
      </c>
      <c r="N61" s="715">
        <f t="shared" ref="N61" si="229">IF(L61=0,0,IF(L$6=0,0,IF(M61=0,0,((11-M61)))-$B$6))</f>
        <v>1</v>
      </c>
      <c r="O61" s="717">
        <f>'print 10 lane'!R61</f>
        <v>4.9004629629629637E-4</v>
      </c>
      <c r="P61" s="715">
        <f t="shared" ref="P61" si="230">IF(O61=0,0,IF(O$6=0,0,IF(O61&lt;1,SUM((O61&gt;I61),(O61&gt;L61),(O61&gt;F61),(O61&gt;R61),(O61&gt;U61),(O61&gt;X61),(O61&gt;AA61),(O61&gt;AD61),(O61&gt;AG61),(O61&gt;BB61)))-$AJ61))</f>
        <v>5</v>
      </c>
      <c r="Q61" s="715">
        <f t="shared" ref="Q61" si="231">IF(O61=0,0,IF(O$6=0,0,IF(P61=0,0,((11-P61)))-$B$6))</f>
        <v>2</v>
      </c>
      <c r="R61" s="717">
        <f>'print 10 lane'!U61</f>
        <v>4.1979166666666667E-4</v>
      </c>
      <c r="S61" s="715">
        <f t="shared" ref="S61" si="232">IF(R61=0,0,IF(R$6=0,0,IF(R61&lt;1,SUM((R61&gt;I61),(R61&gt;L61),(R61&gt;O61),(R61&gt;F61),(R61&gt;U61),(R61&gt;X61),(R61&gt;AA61),(R61&gt;AD61),(R61&gt;AG61),(R61&gt;BB61)))-$AJ61))</f>
        <v>1</v>
      </c>
      <c r="T61" s="715">
        <f t="shared" ref="T61" si="233">IF(R61=0,0,IF(R$6=0,0,IF(S61=0,0,((11-S61)))-$B$6))</f>
        <v>6</v>
      </c>
      <c r="U61" s="717">
        <f>'print 10 lane'!X61</f>
        <v>4.4837962962962968E-4</v>
      </c>
      <c r="V61" s="715">
        <f t="shared" ref="V61" si="234">IF(U61=0,0,IF(U$6=0,0,IF(U61&lt;1,SUM((U61&gt;I61),(U61&gt;L61),(U61&gt;O61),(U61&gt;R61),(U61&gt;F61),(U61&gt;X61),(U61&gt;AA61),(U61&gt;AD61),(U61&gt;AG61),(U61&gt;BB61)))-$AJ61))</f>
        <v>3</v>
      </c>
      <c r="W61" s="715">
        <f t="shared" ref="W61" si="235">IF(U61=0,0,IF(U$6=0,0,IF(V61=0,0,((11-V61)))-$B$6))</f>
        <v>4</v>
      </c>
      <c r="X61" s="717">
        <f>'print 10 lane'!AA61</f>
        <v>0</v>
      </c>
      <c r="Y61" s="715">
        <f t="shared" ref="Y61" si="236">IF(X61=0,0,IF(X$6=0,0,IF(X61&lt;1,SUM((X61&gt;I61),(X61&gt;L61),(X61&gt;O61),(X61&gt;R61),(X61&gt;U61),(X61&gt;F61),(X61&gt;AA61),(X61&gt;AD61),(X61&gt;AG61),(X61&gt;BB61))))-$AJ61)</f>
        <v>0</v>
      </c>
      <c r="Z61" s="715">
        <f t="shared" ref="Z61" si="237">IF(X61=0,0,IF(X$6=0,0,IF(Y61=0,0,((11-Y61)))-$B$6))</f>
        <v>0</v>
      </c>
      <c r="AA61" s="717">
        <f>'print 10 lane'!AD61</f>
        <v>0</v>
      </c>
      <c r="AB61" s="715">
        <f t="shared" ref="AB61" si="238">IF(AA61=0,0,IF(AA$6=0,0,IF(AA61&lt;1,SUM((AA61&gt;I61),(AA61&gt;L61),(AA61&gt;O61),(AA61&gt;R61),(AA61&gt;U61),(AA61&gt;X61),(AA61&gt;AD61),(AA61&gt;AG61),(AA61&gt;F61),(AA61&gt;BB61)))-$AJ61))</f>
        <v>0</v>
      </c>
      <c r="AC61" s="718">
        <f t="shared" ref="AC61" si="239">IF(AA61=0,0,IF(AA$6=0,0,IF(AB61=0,0,((11-AB61)))-$B$6))</f>
        <v>0</v>
      </c>
      <c r="AD61" s="176"/>
      <c r="AE61" s="12">
        <f>IF(AD61=0,0,IF(AD$6=0,0,IF(AD61&lt;1,SUM((AD61&gt;F61),(AD61&gt;I61),(AD61&gt;L61),(AD61&gt;O61),(AD61&gt;R61),(AD61&gt;U61),(AD61&gt;X61),(AD61&gt;AA61),(AD61&gt;AG61),(AD61&gt;BB61)))-$AJ61))</f>
        <v>0</v>
      </c>
      <c r="AF61" s="12">
        <f>IF(AD61=0,0,IF(AD$6=0,0,IF(AE61=0,0,((11-AE61)))-$B$6))</f>
        <v>0</v>
      </c>
      <c r="AG61" s="142"/>
      <c r="AH61" s="12">
        <f>IF(AG61=0,0,IF(AG$6=0,0,IF(AG61&lt;1,SUM((AG61&gt;F61),(AG61&gt;I61),(AG61&gt;L61),(AG61&gt;O61),(AG61&gt;R61),(AG61&gt;U61),(AG61&gt;X61),(AG61&gt;AA61),(AG61&gt;AD61),(AG61&gt;BB61)))-$AJ61))</f>
        <v>0</v>
      </c>
      <c r="AI61" s="13">
        <f>IF(AG61=0,0,IF(AG$6=0,0,IF(AH61=0,0,((11-AH61)))-$B$6))</f>
        <v>0</v>
      </c>
      <c r="AJ61" s="11">
        <f>COUNTBLANK(F609:O609)</f>
        <v>4</v>
      </c>
      <c r="BA61" s="235"/>
    </row>
    <row r="62" spans="2:53" ht="42" customHeight="1" x14ac:dyDescent="0.2">
      <c r="B62" s="1878"/>
      <c r="C62" s="1898"/>
      <c r="D62" s="2048"/>
      <c r="E62" s="2088"/>
      <c r="F62" s="2055" t="str">
        <f>'print 10 lane'!I62</f>
        <v xml:space="preserve">Finlay  </v>
      </c>
      <c r="G62" s="1886"/>
      <c r="H62" s="2056"/>
      <c r="I62" s="2055" t="str">
        <f>'print 10 lane'!L62</f>
        <v xml:space="preserve">Max  </v>
      </c>
      <c r="J62" s="1886"/>
      <c r="K62" s="2056"/>
      <c r="L62" s="2055" t="str">
        <f>'print 10 lane'!O62</f>
        <v xml:space="preserve">Mark  </v>
      </c>
      <c r="M62" s="1886"/>
      <c r="N62" s="2056"/>
      <c r="O62" s="2055" t="str">
        <f>'print 10 lane'!R62</f>
        <v xml:space="preserve">Michael </v>
      </c>
      <c r="P62" s="1886"/>
      <c r="Q62" s="2056"/>
      <c r="R62" s="2055" t="str">
        <f>'print 10 lane'!U62</f>
        <v xml:space="preserve">Findley </v>
      </c>
      <c r="S62" s="1886"/>
      <c r="T62" s="2056"/>
      <c r="U62" s="2055" t="str">
        <f>'print 10 lane'!X62</f>
        <v xml:space="preserve">Daniel </v>
      </c>
      <c r="V62" s="1886"/>
      <c r="W62" s="2056"/>
      <c r="X62" s="2055" t="str">
        <f>'print 10 lane'!AA62</f>
        <v xml:space="preserve"> </v>
      </c>
      <c r="Y62" s="1886"/>
      <c r="Z62" s="2056"/>
      <c r="AA62" s="2055" t="str">
        <f>'print 10 lane'!AD62</f>
        <v xml:space="preserve"> </v>
      </c>
      <c r="AB62" s="1886"/>
      <c r="AC62" s="2056"/>
      <c r="AD62" s="1856" t="e">
        <f>'Team 1'!#REF!</f>
        <v>#REF!</v>
      </c>
      <c r="AE62" s="1856"/>
      <c r="AF62" s="1857"/>
      <c r="AG62" s="1855" t="e">
        <f>'Team 1'!#REF!</f>
        <v>#REF!</v>
      </c>
      <c r="AH62" s="1856"/>
      <c r="AI62" s="1884"/>
      <c r="AJ62" s="11"/>
      <c r="BA62" s="235"/>
    </row>
    <row r="63" spans="2:53" ht="42" customHeight="1" thickBot="1" x14ac:dyDescent="0.25">
      <c r="B63" s="1903"/>
      <c r="C63" s="1898"/>
      <c r="D63" s="2048"/>
      <c r="E63" s="183" t="s">
        <v>219</v>
      </c>
      <c r="F63" s="2057">
        <f>'print 10 lane'!I63</f>
        <v>0</v>
      </c>
      <c r="G63" s="1875"/>
      <c r="H63" s="1876"/>
      <c r="I63" s="2057">
        <f>'print 10 lane'!L63</f>
        <v>0</v>
      </c>
      <c r="J63" s="1875"/>
      <c r="K63" s="1876"/>
      <c r="L63" s="2057">
        <f>'print 10 lane'!O63</f>
        <v>0</v>
      </c>
      <c r="M63" s="1875"/>
      <c r="N63" s="1876"/>
      <c r="O63" s="2057">
        <f>'print 10 lane'!R63</f>
        <v>0</v>
      </c>
      <c r="P63" s="1875"/>
      <c r="Q63" s="1876"/>
      <c r="R63" s="2057">
        <f>'print 10 lane'!U63</f>
        <v>0</v>
      </c>
      <c r="S63" s="1875"/>
      <c r="T63" s="1876"/>
      <c r="U63" s="2057">
        <f>'print 10 lane'!X63</f>
        <v>0</v>
      </c>
      <c r="V63" s="1875"/>
      <c r="W63" s="1876"/>
      <c r="X63" s="2057">
        <f>'print 10 lane'!AA63</f>
        <v>0</v>
      </c>
      <c r="Y63" s="1875"/>
      <c r="Z63" s="1876"/>
      <c r="AA63" s="2057">
        <f>'print 10 lane'!AD63</f>
        <v>0</v>
      </c>
      <c r="AB63" s="1875"/>
      <c r="AC63" s="1876"/>
      <c r="AD63" s="1859"/>
      <c r="AE63" s="1859"/>
      <c r="AF63" s="1885"/>
      <c r="AG63" s="1858"/>
      <c r="AH63" s="1859"/>
      <c r="AI63" s="1885"/>
      <c r="AJ63" s="11"/>
      <c r="BA63" s="235"/>
    </row>
    <row r="64" spans="2:53" ht="42" customHeight="1" x14ac:dyDescent="0.2">
      <c r="B64" s="1902">
        <v>21</v>
      </c>
      <c r="C64" s="1898" t="s">
        <v>5</v>
      </c>
      <c r="D64" s="2048" t="s">
        <v>16</v>
      </c>
      <c r="E64" s="2088" t="s">
        <v>101</v>
      </c>
      <c r="F64" s="716">
        <f>'print 10 lane'!I64</f>
        <v>9.020833333333333E-4</v>
      </c>
      <c r="G64" s="715">
        <f t="shared" ref="G64" si="240">IF(F64=0,0,IF(F$6=0,0,IF(F64&lt;1,SUM((F64&gt;I64),(F64&gt;L64),(F64&gt;O64),(F64&gt;R64),(F64&gt;U64),(F64&gt;X64),(F64&gt;AA64),(F64&gt;AD64),(F64&gt;AG64),(F64&gt;BB64)))-$AJ64))</f>
        <v>6</v>
      </c>
      <c r="H64" s="715">
        <f t="shared" ref="H64" si="241">IF(F64=0,0,IF(F$6=0,0,IF(G64=0,0,((11-G64)))-$B$6))</f>
        <v>1</v>
      </c>
      <c r="I64" s="717">
        <f>'print 10 lane'!L64</f>
        <v>8.7453703703703706E-4</v>
      </c>
      <c r="J64" s="715">
        <f t="shared" ref="J64" si="242">IF(I64=0,0,IF(I$6=0,0,IF(I64&lt;1,SUM((I64&gt;L64),(I64&gt;O64),(I64&gt;R64),(I64&gt;U64),(I64&gt;X64),(I64&gt;AA64),(I64&gt;F64),(I64&gt;AD64),(I64&gt;AG64),(I64&gt;BB64)))-$AJ64))</f>
        <v>5</v>
      </c>
      <c r="K64" s="715">
        <f t="shared" ref="K64" si="243">IF(I64=0,0,IF(I$6=0,0,IF(J64=0,0,((11-J64)))-$B$6))</f>
        <v>2</v>
      </c>
      <c r="L64" s="717">
        <f>'print 10 lane'!O64</f>
        <v>8.30787037037037E-4</v>
      </c>
      <c r="M64" s="715">
        <f t="shared" ref="M64" si="244">IF(L64=0,0,IF(L$6=0,0,IF(L64&lt;1,SUM((L64&gt;I64),(L64&gt;F64),(L64&gt;O64),(L64&gt;R64),(L64&gt;U64),(L64&gt;X64),(L64&gt;AA64),(L64&gt;AD64),(L64&gt;AG64),(L64&gt;BB64)))-$AJ64))</f>
        <v>3</v>
      </c>
      <c r="N64" s="715">
        <f t="shared" ref="N64" si="245">IF(L64=0,0,IF(L$6=0,0,IF(M64=0,0,((11-M64)))-$B$6))</f>
        <v>4</v>
      </c>
      <c r="O64" s="717">
        <f>'print 10 lane'!R64</f>
        <v>7.7268518518518517E-4</v>
      </c>
      <c r="P64" s="715">
        <f t="shared" ref="P64" si="246">IF(O64=0,0,IF(O$6=0,0,IF(O64&lt;1,SUM((O64&gt;I64),(O64&gt;L64),(O64&gt;F64),(O64&gt;R64),(O64&gt;U64),(O64&gt;X64),(O64&gt;AA64),(O64&gt;AD64),(O64&gt;AG64),(O64&gt;BB64)))-$AJ64))</f>
        <v>1</v>
      </c>
      <c r="Q64" s="715">
        <f t="shared" ref="Q64" si="247">IF(O64=0,0,IF(O$6=0,0,IF(P64=0,0,((11-P64)))-$B$6))</f>
        <v>6</v>
      </c>
      <c r="R64" s="717">
        <f>'print 10 lane'!U64</f>
        <v>7.8726851851851842E-4</v>
      </c>
      <c r="S64" s="715">
        <f t="shared" ref="S64" si="248">IF(R64=0,0,IF(R$6=0,0,IF(R64&lt;1,SUM((R64&gt;I64),(R64&gt;L64),(R64&gt;O64),(R64&gt;F64),(R64&gt;U64),(R64&gt;X64),(R64&gt;AA64),(R64&gt;AD64),(R64&gt;AG64),(R64&gt;BB64)))-$AJ64))</f>
        <v>2</v>
      </c>
      <c r="T64" s="715">
        <f t="shared" ref="T64" si="249">IF(R64=0,0,IF(R$6=0,0,IF(S64=0,0,((11-S64)))-$B$6))</f>
        <v>5</v>
      </c>
      <c r="U64" s="717">
        <f>'print 10 lane'!X64</f>
        <v>8.5509259259259262E-4</v>
      </c>
      <c r="V64" s="715">
        <f t="shared" ref="V64" si="250">IF(U64=0,0,IF(U$6=0,0,IF(U64&lt;1,SUM((U64&gt;I64),(U64&gt;L64),(U64&gt;O64),(U64&gt;R64),(U64&gt;F64),(U64&gt;X64),(U64&gt;AA64),(U64&gt;AD64),(U64&gt;AG64),(U64&gt;BB64)))-$AJ64))</f>
        <v>4</v>
      </c>
      <c r="W64" s="715">
        <f t="shared" ref="W64" si="251">IF(U64=0,0,IF(U$6=0,0,IF(V64=0,0,((11-V64)))-$B$6))</f>
        <v>3</v>
      </c>
      <c r="X64" s="717">
        <f>'print 10 lane'!AA64</f>
        <v>0</v>
      </c>
      <c r="Y64" s="715">
        <f t="shared" ref="Y64" si="252">IF(X64=0,0,IF(X$6=0,0,IF(X64&lt;1,SUM((X64&gt;I64),(X64&gt;L64),(X64&gt;O64),(X64&gt;R64),(X64&gt;U64),(X64&gt;F64),(X64&gt;AA64),(X64&gt;AD64),(X64&gt;AG64),(X64&gt;BB64))))-$AJ64)</f>
        <v>0</v>
      </c>
      <c r="Z64" s="715">
        <f t="shared" ref="Z64" si="253">IF(X64=0,0,IF(X$6=0,0,IF(Y64=0,0,((11-Y64)))-$B$6))</f>
        <v>0</v>
      </c>
      <c r="AA64" s="717">
        <f>'print 10 lane'!AD64</f>
        <v>0</v>
      </c>
      <c r="AB64" s="715">
        <f t="shared" ref="AB64" si="254">IF(AA64=0,0,IF(AA$6=0,0,IF(AA64&lt;1,SUM((AA64&gt;I64),(AA64&gt;L64),(AA64&gt;O64),(AA64&gt;R64),(AA64&gt;U64),(AA64&gt;X64),(AA64&gt;AD64),(AA64&gt;AG64),(AA64&gt;F64),(AA64&gt;BB64)))-$AJ64))</f>
        <v>0</v>
      </c>
      <c r="AC64" s="718">
        <f t="shared" ref="AC64" si="255">IF(AA64=0,0,IF(AA$6=0,0,IF(AB64=0,0,((11-AB64)))-$B$6))</f>
        <v>0</v>
      </c>
      <c r="AD64" s="176"/>
      <c r="AE64" s="12">
        <f>IF(AD64=0,0,IF(AD$6=0,0,IF(AD64&lt;1,SUM((AD64&gt;F64),(AD64&gt;I64),(AD64&gt;L64),(AD64&gt;O64),(AD64&gt;R64),(AD64&gt;U64),(AD64&gt;X64),(AD64&gt;AA64),(AD64&gt;AG64),(AD64&gt;BB64)))-$AJ64))</f>
        <v>0</v>
      </c>
      <c r="AF64" s="12">
        <f>IF(AD64=0,0,IF(AD$6=0,0,IF(AE64=0,0,((11-AE64)))-$B$6))</f>
        <v>0</v>
      </c>
      <c r="AG64" s="142"/>
      <c r="AH64" s="12">
        <f>IF(AG64=0,0,IF(AG$6=0,0,IF(AG64&lt;1,SUM((AG64&gt;F64),(AG64&gt;I64),(AG64&gt;L64),(AG64&gt;O64),(AG64&gt;R64),(AG64&gt;U64),(AG64&gt;X64),(AG64&gt;AA64),(AG64&gt;AD64),(AG64&gt;BB64)))-$AJ64))</f>
        <v>0</v>
      </c>
      <c r="AI64" s="13">
        <f>IF(AG64=0,0,IF(AG$6=0,0,IF(AH64=0,0,((11-AH64)))-$B$6))</f>
        <v>0</v>
      </c>
      <c r="AJ64" s="11">
        <f>COUNTBLANK(F610:O610)</f>
        <v>4</v>
      </c>
      <c r="BA64" s="235"/>
    </row>
    <row r="65" spans="2:53" ht="42" customHeight="1" x14ac:dyDescent="0.2">
      <c r="B65" s="1878"/>
      <c r="C65" s="1898"/>
      <c r="D65" s="2048"/>
      <c r="E65" s="2088"/>
      <c r="F65" s="2055" t="str">
        <f>'print 10 lane'!I65</f>
        <v xml:space="preserve">Faith </v>
      </c>
      <c r="G65" s="1886"/>
      <c r="H65" s="2056"/>
      <c r="I65" s="2055" t="str">
        <f>'print 10 lane'!L65</f>
        <v xml:space="preserve">Anna </v>
      </c>
      <c r="J65" s="1886"/>
      <c r="K65" s="2056"/>
      <c r="L65" s="2055" t="str">
        <f>'print 10 lane'!O65</f>
        <v xml:space="preserve">Hannah </v>
      </c>
      <c r="M65" s="1886"/>
      <c r="N65" s="2056"/>
      <c r="O65" s="2055" t="str">
        <f>'print 10 lane'!R65</f>
        <v xml:space="preserve">Sophie </v>
      </c>
      <c r="P65" s="1886"/>
      <c r="Q65" s="2056"/>
      <c r="R65" s="2055" t="str">
        <f>'print 10 lane'!U65</f>
        <v xml:space="preserve">Jessica  </v>
      </c>
      <c r="S65" s="1886"/>
      <c r="T65" s="2056"/>
      <c r="U65" s="2055" t="str">
        <f>'print 10 lane'!X65</f>
        <v xml:space="preserve">Salma </v>
      </c>
      <c r="V65" s="1886"/>
      <c r="W65" s="2056"/>
      <c r="X65" s="2055" t="str">
        <f>'print 10 lane'!AA65</f>
        <v xml:space="preserve"> </v>
      </c>
      <c r="Y65" s="1886"/>
      <c r="Z65" s="2056"/>
      <c r="AA65" s="2055" t="str">
        <f>'print 10 lane'!AD65</f>
        <v xml:space="preserve"> </v>
      </c>
      <c r="AB65" s="1886"/>
      <c r="AC65" s="2056"/>
      <c r="AD65" s="1856" t="e">
        <f>'Team 1'!#REF!</f>
        <v>#REF!</v>
      </c>
      <c r="AE65" s="1856"/>
      <c r="AF65" s="1857"/>
      <c r="AG65" s="1855" t="e">
        <f>'Team 1'!#REF!</f>
        <v>#REF!</v>
      </c>
      <c r="AH65" s="1856"/>
      <c r="AI65" s="1884"/>
      <c r="AJ65" s="11"/>
      <c r="BA65" s="235"/>
    </row>
    <row r="66" spans="2:53" ht="42" customHeight="1" thickBot="1" x14ac:dyDescent="0.25">
      <c r="B66" s="1903"/>
      <c r="C66" s="1898"/>
      <c r="D66" s="2048"/>
      <c r="E66" s="183" t="s">
        <v>219</v>
      </c>
      <c r="F66" s="2057">
        <f>'print 10 lane'!I66</f>
        <v>0</v>
      </c>
      <c r="G66" s="1875"/>
      <c r="H66" s="1876"/>
      <c r="I66" s="2057">
        <f>'print 10 lane'!L66</f>
        <v>0</v>
      </c>
      <c r="J66" s="1875"/>
      <c r="K66" s="1876"/>
      <c r="L66" s="2057">
        <f>'print 10 lane'!O66</f>
        <v>0</v>
      </c>
      <c r="M66" s="1875"/>
      <c r="N66" s="1876"/>
      <c r="O66" s="2057">
        <f>'print 10 lane'!R66</f>
        <v>0</v>
      </c>
      <c r="P66" s="1875"/>
      <c r="Q66" s="1876"/>
      <c r="R66" s="2057">
        <f>'print 10 lane'!U66</f>
        <v>0</v>
      </c>
      <c r="S66" s="1875"/>
      <c r="T66" s="1876"/>
      <c r="U66" s="2057">
        <f>'print 10 lane'!X66</f>
        <v>0</v>
      </c>
      <c r="V66" s="1875"/>
      <c r="W66" s="1876"/>
      <c r="X66" s="2057">
        <f>'print 10 lane'!AA66</f>
        <v>0</v>
      </c>
      <c r="Y66" s="1875"/>
      <c r="Z66" s="1876"/>
      <c r="AA66" s="2057">
        <f>'print 10 lane'!AD66</f>
        <v>0</v>
      </c>
      <c r="AB66" s="1875"/>
      <c r="AC66" s="1876"/>
      <c r="AD66" s="1859"/>
      <c r="AE66" s="1859"/>
      <c r="AF66" s="1885"/>
      <c r="AG66" s="1858"/>
      <c r="AH66" s="1859"/>
      <c r="AI66" s="1885"/>
      <c r="AJ66" s="11"/>
      <c r="BA66" s="235"/>
    </row>
    <row r="67" spans="2:53" ht="42" customHeight="1" x14ac:dyDescent="0.2">
      <c r="B67" s="1902">
        <v>22</v>
      </c>
      <c r="C67" s="1898" t="s">
        <v>6</v>
      </c>
      <c r="D67" s="2048" t="s">
        <v>16</v>
      </c>
      <c r="E67" s="2088" t="s">
        <v>101</v>
      </c>
      <c r="F67" s="716">
        <f>'print 10 lane'!I67</f>
        <v>8.350694444444446E-4</v>
      </c>
      <c r="G67" s="715">
        <f t="shared" ref="G67" si="256">IF(F67=0,0,IF(F$6=0,0,IF(F67&lt;1,SUM((F67&gt;I67),(F67&gt;L67),(F67&gt;O67),(F67&gt;R67),(F67&gt;U67),(F67&gt;X67),(F67&gt;AA67),(F67&gt;AD67),(F67&gt;AG67),(F67&gt;BB67)))-$AJ67))</f>
        <v>4</v>
      </c>
      <c r="H67" s="715">
        <f t="shared" ref="H67" si="257">IF(F67=0,0,IF(F$6=0,0,IF(G67=0,0,((11-G67)))-$B$6))</f>
        <v>3</v>
      </c>
      <c r="I67" s="717">
        <f>'print 10 lane'!L67</f>
        <v>9.8738425925925925E-4</v>
      </c>
      <c r="J67" s="715">
        <f t="shared" ref="J67" si="258">IF(I67=0,0,IF(I$6=0,0,IF(I67&lt;1,SUM((I67&gt;L67),(I67&gt;O67),(I67&gt;R67),(I67&gt;U67),(I67&gt;X67),(I67&gt;AA67),(I67&gt;F67),(I67&gt;AD67),(I67&gt;AG67),(I67&gt;BB67)))-$AJ67))</f>
        <v>6</v>
      </c>
      <c r="K67" s="715">
        <f t="shared" ref="K67" si="259">IF(I67=0,0,IF(I$6=0,0,IF(J67=0,0,((11-J67)))-$B$6))</f>
        <v>1</v>
      </c>
      <c r="L67" s="717">
        <f>'print 10 lane'!O67</f>
        <v>8.6006944444444444E-4</v>
      </c>
      <c r="M67" s="715">
        <f t="shared" ref="M67" si="260">IF(L67=0,0,IF(L$6=0,0,IF(L67&lt;1,SUM((L67&gt;I67),(L67&gt;F67),(L67&gt;O67),(L67&gt;R67),(L67&gt;U67),(L67&gt;X67),(L67&gt;AA67),(L67&gt;AD67),(L67&gt;AG67),(L67&gt;BB67)))-$AJ67))</f>
        <v>5</v>
      </c>
      <c r="N67" s="715">
        <f t="shared" ref="N67" si="261">IF(L67=0,0,IF(L$6=0,0,IF(M67=0,0,((11-M67)))-$B$6))</f>
        <v>2</v>
      </c>
      <c r="O67" s="717">
        <f>'print 10 lane'!R67</f>
        <v>8.3333333333333339E-4</v>
      </c>
      <c r="P67" s="715">
        <f t="shared" ref="P67" si="262">IF(O67=0,0,IF(O$6=0,0,IF(O67&lt;1,SUM((O67&gt;I67),(O67&gt;L67),(O67&gt;F67),(O67&gt;R67),(O67&gt;U67),(O67&gt;X67),(O67&gt;AA67),(O67&gt;AD67),(O67&gt;AG67),(O67&gt;BB67)))-$AJ67))</f>
        <v>3</v>
      </c>
      <c r="Q67" s="715">
        <f t="shared" ref="Q67" si="263">IF(O67=0,0,IF(O$6=0,0,IF(P67=0,0,((11-P67)))-$B$6))</f>
        <v>4</v>
      </c>
      <c r="R67" s="717">
        <f>'print 10 lane'!U67</f>
        <v>8.1469907407407402E-4</v>
      </c>
      <c r="S67" s="715">
        <f t="shared" ref="S67" si="264">IF(R67=0,0,IF(R$6=0,0,IF(R67&lt;1,SUM((R67&gt;I67),(R67&gt;L67),(R67&gt;O67),(R67&gt;F67),(R67&gt;U67),(R67&gt;X67),(R67&gt;AA67),(R67&gt;AD67),(R67&gt;AG67),(R67&gt;BB67)))-$AJ67))</f>
        <v>2</v>
      </c>
      <c r="T67" s="715">
        <f t="shared" ref="T67" si="265">IF(R67=0,0,IF(R$6=0,0,IF(S67=0,0,((11-S67)))-$B$6))</f>
        <v>5</v>
      </c>
      <c r="U67" s="717">
        <f>'print 10 lane'!X67</f>
        <v>7.9340277777777786E-4</v>
      </c>
      <c r="V67" s="715">
        <f t="shared" ref="V67" si="266">IF(U67=0,0,IF(U$6=0,0,IF(U67&lt;1,SUM((U67&gt;I67),(U67&gt;L67),(U67&gt;O67),(U67&gt;R67),(U67&gt;F67),(U67&gt;X67),(U67&gt;AA67),(U67&gt;AD67),(U67&gt;AG67),(U67&gt;BB67)))-$AJ67))</f>
        <v>1</v>
      </c>
      <c r="W67" s="715">
        <f t="shared" ref="W67" si="267">IF(U67=0,0,IF(U$6=0,0,IF(V67=0,0,((11-V67)))-$B$6))</f>
        <v>6</v>
      </c>
      <c r="X67" s="717">
        <f>'print 10 lane'!AA67</f>
        <v>0</v>
      </c>
      <c r="Y67" s="715">
        <f t="shared" ref="Y67" si="268">IF(X67=0,0,IF(X$6=0,0,IF(X67&lt;1,SUM((X67&gt;I67),(X67&gt;L67),(X67&gt;O67),(X67&gt;R67),(X67&gt;U67),(X67&gt;F67),(X67&gt;AA67),(X67&gt;AD67),(X67&gt;AG67),(X67&gt;BB67))))-$AJ67)</f>
        <v>0</v>
      </c>
      <c r="Z67" s="715">
        <f t="shared" ref="Z67" si="269">IF(X67=0,0,IF(X$6=0,0,IF(Y67=0,0,((11-Y67)))-$B$6))</f>
        <v>0</v>
      </c>
      <c r="AA67" s="717">
        <f>'print 10 lane'!AD67</f>
        <v>0</v>
      </c>
      <c r="AB67" s="715">
        <f t="shared" ref="AB67" si="270">IF(AA67=0,0,IF(AA$6=0,0,IF(AA67&lt;1,SUM((AA67&gt;I67),(AA67&gt;L67),(AA67&gt;O67),(AA67&gt;R67),(AA67&gt;U67),(AA67&gt;X67),(AA67&gt;AD67),(AA67&gt;AG67),(AA67&gt;F67),(AA67&gt;BB67)))-$AJ67))</f>
        <v>0</v>
      </c>
      <c r="AC67" s="718">
        <f t="shared" ref="AC67" si="271">IF(AA67=0,0,IF(AA$6=0,0,IF(AB67=0,0,((11-AB67)))-$B$6))</f>
        <v>0</v>
      </c>
      <c r="AD67" s="176"/>
      <c r="AE67" s="12">
        <f>IF(AD67=0,0,IF(AD$6=0,0,IF(AD67&lt;1,SUM((AD67&gt;F67),(AD67&gt;I67),(AD67&gt;L67),(AD67&gt;O67),(AD67&gt;R67),(AD67&gt;U67),(AD67&gt;X67),(AD67&gt;AA67),(AD67&gt;AG67),(AD67&gt;BB67)))-$AJ67))</f>
        <v>0</v>
      </c>
      <c r="AF67" s="12">
        <f>IF(AD67=0,0,IF(AD$6=0,0,IF(AE67=0,0,((11-AE67)))-$B$6))</f>
        <v>0</v>
      </c>
      <c r="AG67" s="142"/>
      <c r="AH67" s="12">
        <f>IF(AG67=0,0,IF(AG$6=0,0,IF(AG67&lt;1,SUM((AG67&gt;F67),(AG67&gt;I67),(AG67&gt;L67),(AG67&gt;O67),(AG67&gt;R67),(AG67&gt;U67),(AG67&gt;X67),(AG67&gt;AA67),(AG67&gt;AD67),(AG67&gt;BB67)))-$AJ67))</f>
        <v>0</v>
      </c>
      <c r="AI67" s="13">
        <f>IF(AG67=0,0,IF(AG$6=0,0,IF(AH67=0,0,((11-AH67)))-$B$6))</f>
        <v>0</v>
      </c>
      <c r="AJ67" s="11">
        <f>COUNTBLANK(F611:O611)</f>
        <v>4</v>
      </c>
      <c r="BA67" s="235"/>
    </row>
    <row r="68" spans="2:53" ht="42" customHeight="1" x14ac:dyDescent="0.2">
      <c r="B68" s="1878"/>
      <c r="C68" s="1898"/>
      <c r="D68" s="2048"/>
      <c r="E68" s="2088"/>
      <c r="F68" s="2055" t="str">
        <f>'print 10 lane'!I68</f>
        <v xml:space="preserve">Finley </v>
      </c>
      <c r="G68" s="1886"/>
      <c r="H68" s="2056"/>
      <c r="I68" s="2055" t="str">
        <f>'print 10 lane'!L68</f>
        <v xml:space="preserve">Matthew </v>
      </c>
      <c r="J68" s="1886"/>
      <c r="K68" s="2056"/>
      <c r="L68" s="2055" t="str">
        <f>'print 10 lane'!O68</f>
        <v xml:space="preserve">Josh  </v>
      </c>
      <c r="M68" s="1886"/>
      <c r="N68" s="2056"/>
      <c r="O68" s="2055" t="str">
        <f>'print 10 lane'!R68</f>
        <v xml:space="preserve">Harry </v>
      </c>
      <c r="P68" s="1886"/>
      <c r="Q68" s="2056"/>
      <c r="R68" s="2055" t="str">
        <f>'print 10 lane'!U68</f>
        <v xml:space="preserve">Finley  </v>
      </c>
      <c r="S68" s="1886"/>
      <c r="T68" s="2056"/>
      <c r="U68" s="2055" t="str">
        <f>'print 10 lane'!X68</f>
        <v xml:space="preserve">Benjamin  </v>
      </c>
      <c r="V68" s="1886"/>
      <c r="W68" s="2056"/>
      <c r="X68" s="2055" t="str">
        <f>'print 10 lane'!AA68</f>
        <v xml:space="preserve"> </v>
      </c>
      <c r="Y68" s="1886"/>
      <c r="Z68" s="2056"/>
      <c r="AA68" s="2055" t="str">
        <f>'print 10 lane'!AD68</f>
        <v xml:space="preserve"> </v>
      </c>
      <c r="AB68" s="1886"/>
      <c r="AC68" s="2056"/>
      <c r="AD68" s="1856" t="e">
        <f>'Team 1'!#REF!</f>
        <v>#REF!</v>
      </c>
      <c r="AE68" s="1856"/>
      <c r="AF68" s="1857"/>
      <c r="AG68" s="1855" t="e">
        <f>'Team 1'!#REF!</f>
        <v>#REF!</v>
      </c>
      <c r="AH68" s="1856"/>
      <c r="AI68" s="1884"/>
      <c r="AJ68" s="11"/>
      <c r="BA68" s="235"/>
    </row>
    <row r="69" spans="2:53" ht="42" customHeight="1" thickBot="1" x14ac:dyDescent="0.25">
      <c r="B69" s="1903"/>
      <c r="C69" s="1898"/>
      <c r="D69" s="2048"/>
      <c r="E69" s="183" t="s">
        <v>219</v>
      </c>
      <c r="F69" s="2057">
        <f>'print 10 lane'!I69</f>
        <v>0</v>
      </c>
      <c r="G69" s="1875"/>
      <c r="H69" s="1876"/>
      <c r="I69" s="2057">
        <f>'print 10 lane'!L69</f>
        <v>0</v>
      </c>
      <c r="J69" s="1875"/>
      <c r="K69" s="1876"/>
      <c r="L69" s="2057">
        <f>'print 10 lane'!O69</f>
        <v>0</v>
      </c>
      <c r="M69" s="1875"/>
      <c r="N69" s="1876"/>
      <c r="O69" s="2057">
        <f>'print 10 lane'!R69</f>
        <v>0</v>
      </c>
      <c r="P69" s="1875"/>
      <c r="Q69" s="1876"/>
      <c r="R69" s="2057">
        <f>'print 10 lane'!U69</f>
        <v>0</v>
      </c>
      <c r="S69" s="1875"/>
      <c r="T69" s="1876"/>
      <c r="U69" s="2057">
        <f>'print 10 lane'!X69</f>
        <v>0</v>
      </c>
      <c r="V69" s="1875"/>
      <c r="W69" s="1876"/>
      <c r="X69" s="2057">
        <f>'print 10 lane'!AA69</f>
        <v>0</v>
      </c>
      <c r="Y69" s="1875"/>
      <c r="Z69" s="1876"/>
      <c r="AA69" s="2057">
        <f>'print 10 lane'!AD69</f>
        <v>0</v>
      </c>
      <c r="AB69" s="1875"/>
      <c r="AC69" s="1876"/>
      <c r="AD69" s="1859"/>
      <c r="AE69" s="1859"/>
      <c r="AF69" s="1885"/>
      <c r="AG69" s="1858"/>
      <c r="AH69" s="1859"/>
      <c r="AI69" s="1885"/>
      <c r="AJ69" s="11"/>
      <c r="BA69" s="235"/>
    </row>
    <row r="70" spans="2:53" ht="42" customHeight="1" x14ac:dyDescent="0.2">
      <c r="B70" s="1902">
        <v>23</v>
      </c>
      <c r="C70" s="1898" t="s">
        <v>5</v>
      </c>
      <c r="D70" s="2048" t="s">
        <v>17</v>
      </c>
      <c r="E70" s="2088" t="s">
        <v>102</v>
      </c>
      <c r="F70" s="716">
        <f>'print 10 lane'!I70</f>
        <v>8.068287037037037E-4</v>
      </c>
      <c r="G70" s="715">
        <f t="shared" ref="G70" si="272">IF(F70=0,0,IF(F$6=0,0,IF(F70&lt;1,SUM((F70&gt;I70),(F70&gt;L70),(F70&gt;O70),(F70&gt;R70),(F70&gt;U70),(F70&gt;X70),(F70&gt;AA70),(F70&gt;AD70),(F70&gt;AG70),(F70&gt;BB70)))-$AJ70))</f>
        <v>4</v>
      </c>
      <c r="H70" s="715">
        <f t="shared" ref="H70" si="273">IF(F70=0,0,IF(F$6=0,0,IF(G70=0,0,((11-G70)))-$B$6))</f>
        <v>3</v>
      </c>
      <c r="I70" s="717">
        <f>'print 10 lane'!L70</f>
        <v>8.2812499999999987E-4</v>
      </c>
      <c r="J70" s="715">
        <f t="shared" ref="J70" si="274">IF(I70=0,0,IF(I$6=0,0,IF(I70&lt;1,SUM((I70&gt;L70),(I70&gt;O70),(I70&gt;R70),(I70&gt;U70),(I70&gt;X70),(I70&gt;AA70),(I70&gt;F70),(I70&gt;AD70),(I70&gt;AG70),(I70&gt;BB70)))-$AJ70))</f>
        <v>6</v>
      </c>
      <c r="K70" s="715">
        <f t="shared" ref="K70" si="275">IF(I70=0,0,IF(I$6=0,0,IF(J70=0,0,((11-J70)))-$B$6))</f>
        <v>1</v>
      </c>
      <c r="L70" s="717">
        <f>'print 10 lane'!O70</f>
        <v>8.0138888888888881E-4</v>
      </c>
      <c r="M70" s="715">
        <f t="shared" ref="M70" si="276">IF(L70=0,0,IF(L$6=0,0,IF(L70&lt;1,SUM((L70&gt;I70),(L70&gt;F70),(L70&gt;O70),(L70&gt;R70),(L70&gt;U70),(L70&gt;X70),(L70&gt;AA70),(L70&gt;AD70),(L70&gt;AG70),(L70&gt;BB70)))-$AJ70))</f>
        <v>2</v>
      </c>
      <c r="N70" s="715">
        <f t="shared" ref="N70" si="277">IF(L70=0,0,IF(L$6=0,0,IF(M70=0,0,((11-M70)))-$B$6))</f>
        <v>5</v>
      </c>
      <c r="O70" s="717">
        <f>'print 10 lane'!R70</f>
        <v>7.6516203703703718E-4</v>
      </c>
      <c r="P70" s="715">
        <f t="shared" ref="P70" si="278">IF(O70=0,0,IF(O$6=0,0,IF(O70&lt;1,SUM((O70&gt;I70),(O70&gt;L70),(O70&gt;F70),(O70&gt;R70),(O70&gt;U70),(O70&gt;X70),(O70&gt;AA70),(O70&gt;AD70),(O70&gt;AG70),(O70&gt;BB70)))-$AJ70))</f>
        <v>1</v>
      </c>
      <c r="Q70" s="715">
        <f t="shared" ref="Q70" si="279">IF(O70=0,0,IF(O$6=0,0,IF(P70=0,0,((11-P70)))-$B$6))</f>
        <v>6</v>
      </c>
      <c r="R70" s="717">
        <f>'print 10 lane'!U70</f>
        <v>8.0636574074074074E-4</v>
      </c>
      <c r="S70" s="715">
        <f t="shared" ref="S70" si="280">IF(R70=0,0,IF(R$6=0,0,IF(R70&lt;1,SUM((R70&gt;I70),(R70&gt;L70),(R70&gt;O70),(R70&gt;F70),(R70&gt;U70),(R70&gt;X70),(R70&gt;AA70),(R70&gt;AD70),(R70&gt;AG70),(R70&gt;BB70)))-$AJ70))</f>
        <v>3</v>
      </c>
      <c r="T70" s="715">
        <f t="shared" ref="T70" si="281">IF(R70=0,0,IF(R$6=0,0,IF(S70=0,0,((11-S70)))-$B$6))</f>
        <v>4</v>
      </c>
      <c r="U70" s="717">
        <f>'print 10 lane'!X70</f>
        <v>8.1527777777777772E-4</v>
      </c>
      <c r="V70" s="715">
        <f t="shared" ref="V70" si="282">IF(U70=0,0,IF(U$6=0,0,IF(U70&lt;1,SUM((U70&gt;I70),(U70&gt;L70),(U70&gt;O70),(U70&gt;R70),(U70&gt;F70),(U70&gt;X70),(U70&gt;AA70),(U70&gt;AD70),(U70&gt;AG70),(U70&gt;BB70)))-$AJ70))</f>
        <v>5</v>
      </c>
      <c r="W70" s="715">
        <f t="shared" ref="W70" si="283">IF(U70=0,0,IF(U$6=0,0,IF(V70=0,0,((11-V70)))-$B$6))</f>
        <v>2</v>
      </c>
      <c r="X70" s="717">
        <f>'print 10 lane'!AA70</f>
        <v>0</v>
      </c>
      <c r="Y70" s="715">
        <f t="shared" ref="Y70" si="284">IF(X70=0,0,IF(X$6=0,0,IF(X70&lt;1,SUM((X70&gt;I70),(X70&gt;L70),(X70&gt;O70),(X70&gt;R70),(X70&gt;U70),(X70&gt;F70),(X70&gt;AA70),(X70&gt;AD70),(X70&gt;AG70),(X70&gt;BB70))))-$AJ70)</f>
        <v>0</v>
      </c>
      <c r="Z70" s="715">
        <f t="shared" ref="Z70" si="285">IF(X70=0,0,IF(X$6=0,0,IF(Y70=0,0,((11-Y70)))-$B$6))</f>
        <v>0</v>
      </c>
      <c r="AA70" s="717">
        <f>'print 10 lane'!AD70</f>
        <v>0</v>
      </c>
      <c r="AB70" s="715">
        <f t="shared" ref="AB70" si="286">IF(AA70=0,0,IF(AA$6=0,0,IF(AA70&lt;1,SUM((AA70&gt;I70),(AA70&gt;L70),(AA70&gt;O70),(AA70&gt;R70),(AA70&gt;U70),(AA70&gt;X70),(AA70&gt;AD70),(AA70&gt;AG70),(AA70&gt;F70),(AA70&gt;BB70)))-$AJ70))</f>
        <v>0</v>
      </c>
      <c r="AC70" s="718">
        <f t="shared" ref="AC70" si="287">IF(AA70=0,0,IF(AA$6=0,0,IF(AB70=0,0,((11-AB70)))-$B$6))</f>
        <v>0</v>
      </c>
      <c r="AD70" s="176"/>
      <c r="AE70" s="12">
        <f>IF(AD70=0,0,IF(AD$6=0,0,IF(AD70&lt;1,SUM((AD70&gt;F70),(AD70&gt;I70),(AD70&gt;L70),(AD70&gt;O70),(AD70&gt;R70),(AD70&gt;U70),(AD70&gt;X70),(AD70&gt;AA70),(AD70&gt;AG70),(AD70&gt;BB70)))-$AJ70))</f>
        <v>0</v>
      </c>
      <c r="AF70" s="12">
        <f>IF(AD70=0,0,IF(AD$6=0,0,IF(AE70=0,0,((11-AE70)))-$B$6))</f>
        <v>0</v>
      </c>
      <c r="AG70" s="142"/>
      <c r="AH70" s="12">
        <f>IF(AG70=0,0,IF(AG$6=0,0,IF(AG70&lt;1,SUM((AG70&gt;F70),(AG70&gt;I70),(AG70&gt;L70),(AG70&gt;O70),(AG70&gt;R70),(AG70&gt;U70),(AG70&gt;X70),(AG70&gt;AA70),(AG70&gt;AD70),(AG70&gt;BB70)))-$AJ70))</f>
        <v>0</v>
      </c>
      <c r="AI70" s="13">
        <f>IF(AG70=0,0,IF(AG$6=0,0,IF(AH70=0,0,((11-AH70)))-$B$6))</f>
        <v>0</v>
      </c>
      <c r="AJ70" s="11">
        <f>COUNTBLANK(F612:O612)</f>
        <v>4</v>
      </c>
      <c r="BA70" s="235"/>
    </row>
    <row r="71" spans="2:53" ht="42" customHeight="1" x14ac:dyDescent="0.2">
      <c r="B71" s="1878"/>
      <c r="C71" s="1898"/>
      <c r="D71" s="2048"/>
      <c r="E71" s="2088"/>
      <c r="F71" s="2055" t="str">
        <f>'print 10 lane'!I71</f>
        <v xml:space="preserve">Rebecca </v>
      </c>
      <c r="G71" s="1886"/>
      <c r="H71" s="2056"/>
      <c r="I71" s="2055" t="str">
        <f>'print 10 lane'!L71</f>
        <v xml:space="preserve">Ella </v>
      </c>
      <c r="J71" s="1886"/>
      <c r="K71" s="2056"/>
      <c r="L71" s="2055" t="str">
        <f>'print 10 lane'!O71</f>
        <v xml:space="preserve">Iona </v>
      </c>
      <c r="M71" s="1886"/>
      <c r="N71" s="2056"/>
      <c r="O71" s="2055" t="str">
        <f>'print 10 lane'!R71</f>
        <v xml:space="preserve">Lottie </v>
      </c>
      <c r="P71" s="1886"/>
      <c r="Q71" s="2056"/>
      <c r="R71" s="2055" t="str">
        <f>'print 10 lane'!U71</f>
        <v xml:space="preserve">Emma  </v>
      </c>
      <c r="S71" s="1886"/>
      <c r="T71" s="2056"/>
      <c r="U71" s="2055" t="str">
        <f>'print 10 lane'!X71</f>
        <v xml:space="preserve">Orla </v>
      </c>
      <c r="V71" s="1886"/>
      <c r="W71" s="2056"/>
      <c r="X71" s="2055" t="str">
        <f>'print 10 lane'!AA71</f>
        <v xml:space="preserve"> </v>
      </c>
      <c r="Y71" s="1886"/>
      <c r="Z71" s="2056"/>
      <c r="AA71" s="2055" t="str">
        <f>'print 10 lane'!AD71</f>
        <v xml:space="preserve"> </v>
      </c>
      <c r="AB71" s="1886"/>
      <c r="AC71" s="2056"/>
      <c r="AD71" s="1856" t="e">
        <f>'Team 1'!#REF!</f>
        <v>#REF!</v>
      </c>
      <c r="AE71" s="1856"/>
      <c r="AF71" s="1857"/>
      <c r="AG71" s="1855" t="e">
        <f>'Team 1'!#REF!</f>
        <v>#REF!</v>
      </c>
      <c r="AH71" s="1856"/>
      <c r="AI71" s="1884"/>
      <c r="AJ71" s="11"/>
      <c r="BA71" s="235"/>
    </row>
    <row r="72" spans="2:53" ht="42" customHeight="1" thickBot="1" x14ac:dyDescent="0.25">
      <c r="B72" s="1903"/>
      <c r="C72" s="1898"/>
      <c r="D72" s="2048"/>
      <c r="E72" s="183" t="s">
        <v>219</v>
      </c>
      <c r="F72" s="2057">
        <f>'print 10 lane'!I72</f>
        <v>0</v>
      </c>
      <c r="G72" s="1875"/>
      <c r="H72" s="1876"/>
      <c r="I72" s="2057">
        <f>'print 10 lane'!L72</f>
        <v>0</v>
      </c>
      <c r="J72" s="1875"/>
      <c r="K72" s="1876"/>
      <c r="L72" s="2057">
        <f>'print 10 lane'!O72</f>
        <v>0</v>
      </c>
      <c r="M72" s="1875"/>
      <c r="N72" s="1876"/>
      <c r="O72" s="2057">
        <f>'print 10 lane'!R72</f>
        <v>0</v>
      </c>
      <c r="P72" s="1875"/>
      <c r="Q72" s="1876"/>
      <c r="R72" s="2057">
        <f>'print 10 lane'!U72</f>
        <v>0</v>
      </c>
      <c r="S72" s="1875"/>
      <c r="T72" s="1876"/>
      <c r="U72" s="2057">
        <f>'print 10 lane'!X72</f>
        <v>0</v>
      </c>
      <c r="V72" s="1875"/>
      <c r="W72" s="1876"/>
      <c r="X72" s="2057">
        <f>'print 10 lane'!AA72</f>
        <v>0</v>
      </c>
      <c r="Y72" s="1875"/>
      <c r="Z72" s="1876"/>
      <c r="AA72" s="2057">
        <f>'print 10 lane'!AD72</f>
        <v>0</v>
      </c>
      <c r="AB72" s="1875"/>
      <c r="AC72" s="1876"/>
      <c r="AD72" s="1859"/>
      <c r="AE72" s="1859"/>
      <c r="AF72" s="1885"/>
      <c r="AG72" s="1858"/>
      <c r="AH72" s="1859"/>
      <c r="AI72" s="1885"/>
      <c r="AJ72" s="11"/>
      <c r="BA72" s="235"/>
    </row>
    <row r="73" spans="2:53" ht="42" customHeight="1" x14ac:dyDescent="0.2">
      <c r="B73" s="1902">
        <v>24</v>
      </c>
      <c r="C73" s="1898" t="s">
        <v>6</v>
      </c>
      <c r="D73" s="2048" t="s">
        <v>17</v>
      </c>
      <c r="E73" s="2088" t="s">
        <v>102</v>
      </c>
      <c r="F73" s="716">
        <f>'print 10 lane'!I73</f>
        <v>7.8414351851851854E-4</v>
      </c>
      <c r="G73" s="715">
        <f t="shared" ref="G73" si="288">IF(F73=0,0,IF(F$6=0,0,IF(F73&lt;1,SUM((F73&gt;I73),(F73&gt;L73),(F73&gt;O73),(F73&gt;R73),(F73&gt;U73),(F73&gt;X73),(F73&gt;AA73),(F73&gt;AD73),(F73&gt;AG73),(F73&gt;BB73)))-$AJ73))</f>
        <v>5</v>
      </c>
      <c r="H73" s="715">
        <f t="shared" ref="H73" si="289">IF(F73=0,0,IF(F$6=0,0,IF(G73=0,0,((11-G73)))-$B$6))</f>
        <v>2</v>
      </c>
      <c r="I73" s="717">
        <f>'print 10 lane'!L73</f>
        <v>7.7453703703703701E-4</v>
      </c>
      <c r="J73" s="715">
        <f t="shared" ref="J73" si="290">IF(I73=0,0,IF(I$6=0,0,IF(I73&lt;1,SUM((I73&gt;L73),(I73&gt;O73),(I73&gt;R73),(I73&gt;U73),(I73&gt;X73),(I73&gt;AA73),(I73&gt;F73),(I73&gt;AD73),(I73&gt;AG73),(I73&gt;BB73)))-$AJ73))</f>
        <v>4</v>
      </c>
      <c r="K73" s="715">
        <f t="shared" ref="K73" si="291">IF(I73=0,0,IF(I$6=0,0,IF(J73=0,0,((11-J73)))-$B$6))</f>
        <v>3</v>
      </c>
      <c r="L73" s="717">
        <f>'print 10 lane'!O73</f>
        <v>7.1458333333333324E-4</v>
      </c>
      <c r="M73" s="715">
        <f t="shared" ref="M73" si="292">IF(L73=0,0,IF(L$6=0,0,IF(L73&lt;1,SUM((L73&gt;I73),(L73&gt;F73),(L73&gt;O73),(L73&gt;R73),(L73&gt;U73),(L73&gt;X73),(L73&gt;AA73),(L73&gt;AD73),(L73&gt;AG73),(L73&gt;BB73)))-$AJ73))</f>
        <v>2</v>
      </c>
      <c r="N73" s="715">
        <f t="shared" ref="N73" si="293">IF(L73=0,0,IF(L$6=0,0,IF(M73=0,0,((11-M73)))-$B$6))</f>
        <v>5</v>
      </c>
      <c r="O73" s="717">
        <f>'print 10 lane'!R73</f>
        <v>7.075231481481481E-4</v>
      </c>
      <c r="P73" s="715">
        <f t="shared" ref="P73" si="294">IF(O73=0,0,IF(O$6=0,0,IF(O73&lt;1,SUM((O73&gt;I73),(O73&gt;L73),(O73&gt;F73),(O73&gt;R73),(O73&gt;U73),(O73&gt;X73),(O73&gt;AA73),(O73&gt;AD73),(O73&gt;AG73),(O73&gt;BB73)))-$AJ73))</f>
        <v>1</v>
      </c>
      <c r="Q73" s="715">
        <f t="shared" ref="Q73" si="295">IF(O73=0,0,IF(O$6=0,0,IF(P73=0,0,((11-P73)))-$B$6))</f>
        <v>6</v>
      </c>
      <c r="R73" s="717">
        <f>'print 10 lane'!U73</f>
        <v>7.2152777777777764E-4</v>
      </c>
      <c r="S73" s="715">
        <f t="shared" ref="S73" si="296">IF(R73=0,0,IF(R$6=0,0,IF(R73&lt;1,SUM((R73&gt;I73),(R73&gt;L73),(R73&gt;O73),(R73&gt;F73),(R73&gt;U73),(R73&gt;X73),(R73&gt;AA73),(R73&gt;AD73),(R73&gt;AG73),(R73&gt;BB73)))-$AJ73))</f>
        <v>3</v>
      </c>
      <c r="T73" s="715">
        <f t="shared" ref="T73" si="297">IF(R73=0,0,IF(R$6=0,0,IF(S73=0,0,((11-S73)))-$B$6))</f>
        <v>4</v>
      </c>
      <c r="U73" s="717">
        <f>'print 10 lane'!X73</f>
        <v>7.8807870370370371E-4</v>
      </c>
      <c r="V73" s="715">
        <f t="shared" ref="V73" si="298">IF(U73=0,0,IF(U$6=0,0,IF(U73&lt;1,SUM((U73&gt;I73),(U73&gt;L73),(U73&gt;O73),(U73&gt;R73),(U73&gt;F73),(U73&gt;X73),(U73&gt;AA73),(U73&gt;AD73),(U73&gt;AG73),(U73&gt;BB73)))-$AJ73))</f>
        <v>6</v>
      </c>
      <c r="W73" s="715">
        <f t="shared" ref="W73" si="299">IF(U73=0,0,IF(U$6=0,0,IF(V73=0,0,((11-V73)))-$B$6))</f>
        <v>1</v>
      </c>
      <c r="X73" s="717">
        <f>'print 10 lane'!AA73</f>
        <v>0</v>
      </c>
      <c r="Y73" s="715">
        <f t="shared" ref="Y73" si="300">IF(X73=0,0,IF(X$6=0,0,IF(X73&lt;1,SUM((X73&gt;I73),(X73&gt;L73),(X73&gt;O73),(X73&gt;R73),(X73&gt;U73),(X73&gt;F73),(X73&gt;AA73),(X73&gt;AD73),(X73&gt;AG73),(X73&gt;BB73))))-$AJ73)</f>
        <v>0</v>
      </c>
      <c r="Z73" s="715">
        <f t="shared" ref="Z73" si="301">IF(X73=0,0,IF(X$6=0,0,IF(Y73=0,0,((11-Y73)))-$B$6))</f>
        <v>0</v>
      </c>
      <c r="AA73" s="717">
        <f>'print 10 lane'!AD73</f>
        <v>0</v>
      </c>
      <c r="AB73" s="715">
        <f t="shared" ref="AB73" si="302">IF(AA73=0,0,IF(AA$6=0,0,IF(AA73&lt;1,SUM((AA73&gt;I73),(AA73&gt;L73),(AA73&gt;O73),(AA73&gt;R73),(AA73&gt;U73),(AA73&gt;X73),(AA73&gt;AD73),(AA73&gt;AG73),(AA73&gt;F73),(AA73&gt;BB73)))-$AJ73))</f>
        <v>0</v>
      </c>
      <c r="AC73" s="718">
        <f t="shared" ref="AC73" si="303">IF(AA73=0,0,IF(AA$6=0,0,IF(AB73=0,0,((11-AB73)))-$B$6))</f>
        <v>0</v>
      </c>
      <c r="AD73" s="176"/>
      <c r="AE73" s="12">
        <f>IF(AD73=0,0,IF(AD$6=0,0,IF(AD73&lt;1,SUM((AD73&gt;F73),(AD73&gt;I73),(AD73&gt;L73),(AD73&gt;O73),(AD73&gt;R73),(AD73&gt;U73),(AD73&gt;X73),(AD73&gt;AA73),(AD73&gt;AG73),(AD73&gt;BB73)))-$AJ73))</f>
        <v>0</v>
      </c>
      <c r="AF73" s="12">
        <f>IF(AD73=0,0,IF(AD$6=0,0,IF(AE73=0,0,((11-AE73)))-$B$6))</f>
        <v>0</v>
      </c>
      <c r="AG73" s="142"/>
      <c r="AH73" s="12">
        <f>IF(AG73=0,0,IF(AG$6=0,0,IF(AG73&lt;1,SUM((AG73&gt;F73),(AG73&gt;I73),(AG73&gt;L73),(AG73&gt;O73),(AG73&gt;R73),(AG73&gt;U73),(AG73&gt;X73),(AG73&gt;AA73),(AG73&gt;AD73),(AG73&gt;BB73)))-$AJ73))</f>
        <v>0</v>
      </c>
      <c r="AI73" s="13">
        <f>IF(AG73=0,0,IF(AG$6=0,0,IF(AH73=0,0,((11-AH73)))-$B$6))</f>
        <v>0</v>
      </c>
      <c r="AJ73" s="11">
        <f>COUNTBLANK(F613:O613)</f>
        <v>4</v>
      </c>
      <c r="BA73" s="235"/>
    </row>
    <row r="74" spans="2:53" ht="42" customHeight="1" x14ac:dyDescent="0.2">
      <c r="B74" s="1878"/>
      <c r="C74" s="1898"/>
      <c r="D74" s="2048"/>
      <c r="E74" s="2088"/>
      <c r="F74" s="2055" t="str">
        <f>'print 10 lane'!I74</f>
        <v xml:space="preserve">Ben </v>
      </c>
      <c r="G74" s="1886"/>
      <c r="H74" s="2056"/>
      <c r="I74" s="2055" t="str">
        <f>'print 10 lane'!L74</f>
        <v xml:space="preserve">Patrick </v>
      </c>
      <c r="J74" s="1886"/>
      <c r="K74" s="2056"/>
      <c r="L74" s="2055" t="str">
        <f>'print 10 lane'!O74</f>
        <v xml:space="preserve">Connor </v>
      </c>
      <c r="M74" s="1886"/>
      <c r="N74" s="2056"/>
      <c r="O74" s="2055" t="str">
        <f>'print 10 lane'!R74</f>
        <v xml:space="preserve">Tyler </v>
      </c>
      <c r="P74" s="1886"/>
      <c r="Q74" s="2056"/>
      <c r="R74" s="2055" t="str">
        <f>'print 10 lane'!U74</f>
        <v xml:space="preserve">Andrew  </v>
      </c>
      <c r="S74" s="1886"/>
      <c r="T74" s="2056"/>
      <c r="U74" s="2055" t="str">
        <f>'print 10 lane'!X74</f>
        <v xml:space="preserve">Thomas </v>
      </c>
      <c r="V74" s="1886"/>
      <c r="W74" s="2056"/>
      <c r="X74" s="2055" t="str">
        <f>'print 10 lane'!AA74</f>
        <v xml:space="preserve"> </v>
      </c>
      <c r="Y74" s="1886"/>
      <c r="Z74" s="2056"/>
      <c r="AA74" s="2055" t="str">
        <f>'print 10 lane'!AD74</f>
        <v xml:space="preserve"> </v>
      </c>
      <c r="AB74" s="1886"/>
      <c r="AC74" s="2056"/>
      <c r="AD74" s="1856" t="e">
        <f>'Team 1'!#REF!</f>
        <v>#REF!</v>
      </c>
      <c r="AE74" s="1856"/>
      <c r="AF74" s="1857"/>
      <c r="AG74" s="1855" t="e">
        <f>'Team 1'!#REF!</f>
        <v>#REF!</v>
      </c>
      <c r="AH74" s="1856"/>
      <c r="AI74" s="1884"/>
      <c r="AJ74" s="11"/>
      <c r="BA74" s="235"/>
    </row>
    <row r="75" spans="2:53" ht="42" customHeight="1" thickBot="1" x14ac:dyDescent="0.25">
      <c r="B75" s="1903"/>
      <c r="C75" s="1898"/>
      <c r="D75" s="2048"/>
      <c r="E75" s="183" t="s">
        <v>219</v>
      </c>
      <c r="F75" s="2057">
        <f>'print 10 lane'!I75</f>
        <v>0</v>
      </c>
      <c r="G75" s="1875"/>
      <c r="H75" s="1876"/>
      <c r="I75" s="2057">
        <f>'print 10 lane'!L75</f>
        <v>0</v>
      </c>
      <c r="J75" s="1875"/>
      <c r="K75" s="1876"/>
      <c r="L75" s="2057">
        <f>'print 10 lane'!O75</f>
        <v>0</v>
      </c>
      <c r="M75" s="1875"/>
      <c r="N75" s="1876"/>
      <c r="O75" s="2057">
        <f>'print 10 lane'!R75</f>
        <v>0</v>
      </c>
      <c r="P75" s="1875"/>
      <c r="Q75" s="1876"/>
      <c r="R75" s="2057">
        <f>'print 10 lane'!U75</f>
        <v>0</v>
      </c>
      <c r="S75" s="1875"/>
      <c r="T75" s="1876"/>
      <c r="U75" s="2057">
        <f>'print 10 lane'!X75</f>
        <v>0</v>
      </c>
      <c r="V75" s="1875"/>
      <c r="W75" s="1876"/>
      <c r="X75" s="2057">
        <f>'print 10 lane'!AA75</f>
        <v>0</v>
      </c>
      <c r="Y75" s="1875"/>
      <c r="Z75" s="1876"/>
      <c r="AA75" s="2057">
        <f>'print 10 lane'!AD75</f>
        <v>0</v>
      </c>
      <c r="AB75" s="1875"/>
      <c r="AC75" s="1876"/>
      <c r="AD75" s="1859"/>
      <c r="AE75" s="1859"/>
      <c r="AF75" s="1885"/>
      <c r="AG75" s="1858"/>
      <c r="AH75" s="1859"/>
      <c r="AI75" s="1885"/>
      <c r="AJ75" s="11"/>
      <c r="BA75" s="235"/>
    </row>
    <row r="76" spans="2:53" ht="42" customHeight="1" x14ac:dyDescent="0.2">
      <c r="B76" s="1902">
        <v>25</v>
      </c>
      <c r="C76" s="1898" t="s">
        <v>13</v>
      </c>
      <c r="D76" s="2048" t="s">
        <v>7</v>
      </c>
      <c r="E76" s="2088" t="s">
        <v>101</v>
      </c>
      <c r="F76" s="716">
        <f>'print 10 lane'!I76</f>
        <v>8.0520833333333323E-4</v>
      </c>
      <c r="G76" s="715">
        <f t="shared" ref="G76" si="304">IF(F76=0,0,IF(F$6=0,0,IF(F76&lt;1,SUM((F76&gt;I76),(F76&gt;L76),(F76&gt;O76),(F76&gt;R76),(F76&gt;U76),(F76&gt;X76),(F76&gt;AA76),(F76&gt;AD76),(F76&gt;AG76),(F76&gt;BB76)))-$AJ76))</f>
        <v>3</v>
      </c>
      <c r="H76" s="715">
        <f t="shared" ref="H76" si="305">IF(F76=0,0,IF(F$6=0,0,IF(G76=0,0,((11-G76)))-$B$6))</f>
        <v>4</v>
      </c>
      <c r="I76" s="717">
        <f>'print 10 lane'!L76</f>
        <v>8.2893518518518516E-4</v>
      </c>
      <c r="J76" s="715">
        <f t="shared" ref="J76" si="306">IF(I76=0,0,IF(I$6=0,0,IF(I76&lt;1,SUM((I76&gt;L76),(I76&gt;O76),(I76&gt;R76),(I76&gt;U76),(I76&gt;X76),(I76&gt;AA76),(I76&gt;F76),(I76&gt;AD76),(I76&gt;AG76),(I76&gt;BB76)))-$AJ76))</f>
        <v>5</v>
      </c>
      <c r="K76" s="715">
        <f t="shared" ref="K76" si="307">IF(I76=0,0,IF(I$6=0,0,IF(J76=0,0,((11-J76)))-$B$6))</f>
        <v>2</v>
      </c>
      <c r="L76" s="717">
        <f>'print 10 lane'!O76</f>
        <v>7.2164351851851849E-4</v>
      </c>
      <c r="M76" s="715">
        <f t="shared" ref="M76" si="308">IF(L76=0,0,IF(L$6=0,0,IF(L76&lt;1,SUM((L76&gt;I76),(L76&gt;F76),(L76&gt;O76),(L76&gt;R76),(L76&gt;U76),(L76&gt;X76),(L76&gt;AA76),(L76&gt;AD76),(L76&gt;AG76),(L76&gt;BB76)))-$AJ76))</f>
        <v>1</v>
      </c>
      <c r="N76" s="715">
        <f t="shared" ref="N76" si="309">IF(L76=0,0,IF(L$6=0,0,IF(M76=0,0,((11-M76)))-$B$6))</f>
        <v>6</v>
      </c>
      <c r="O76" s="717">
        <f>'print 10 lane'!R76</f>
        <v>7.5416666666666677E-4</v>
      </c>
      <c r="P76" s="715">
        <f t="shared" ref="P76" si="310">IF(O76=0,0,IF(O$6=0,0,IF(O76&lt;1,SUM((O76&gt;I76),(O76&gt;L76),(O76&gt;F76),(O76&gt;R76),(O76&gt;U76),(O76&gt;X76),(O76&gt;AA76),(O76&gt;AD76),(O76&gt;AG76),(O76&gt;BB76)))-$AJ76))</f>
        <v>2</v>
      </c>
      <c r="Q76" s="715">
        <f t="shared" ref="Q76" si="311">IF(O76=0,0,IF(O$6=0,0,IF(P76=0,0,((11-P76)))-$B$6))</f>
        <v>5</v>
      </c>
      <c r="R76" s="717">
        <f>'print 10 lane'!U76</f>
        <v>8.3414351851851846E-4</v>
      </c>
      <c r="S76" s="715">
        <f t="shared" ref="S76" si="312">IF(R76=0,0,IF(R$6=0,0,IF(R76&lt;1,SUM((R76&gt;I76),(R76&gt;L76),(R76&gt;O76),(R76&gt;F76),(R76&gt;U76),(R76&gt;X76),(R76&gt;AA76),(R76&gt;AD76),(R76&gt;AG76),(R76&gt;BB76)))-$AJ76))</f>
        <v>6</v>
      </c>
      <c r="T76" s="715">
        <f t="shared" ref="T76" si="313">IF(R76=0,0,IF(R$6=0,0,IF(S76=0,0,((11-S76)))-$B$6))</f>
        <v>1</v>
      </c>
      <c r="U76" s="717">
        <f>'print 10 lane'!X76</f>
        <v>8.2418981481481492E-4</v>
      </c>
      <c r="V76" s="715">
        <f t="shared" ref="V76" si="314">IF(U76=0,0,IF(U$6=0,0,IF(U76&lt;1,SUM((U76&gt;I76),(U76&gt;L76),(U76&gt;O76),(U76&gt;R76),(U76&gt;F76),(U76&gt;X76),(U76&gt;AA76),(U76&gt;AD76),(U76&gt;AG76),(U76&gt;BB76)))-$AJ76))</f>
        <v>4</v>
      </c>
      <c r="W76" s="715">
        <f t="shared" ref="W76" si="315">IF(U76=0,0,IF(U$6=0,0,IF(V76=0,0,((11-V76)))-$B$6))</f>
        <v>3</v>
      </c>
      <c r="X76" s="717">
        <f>'print 10 lane'!AA76</f>
        <v>0</v>
      </c>
      <c r="Y76" s="715">
        <f t="shared" ref="Y76" si="316">IF(X76=0,0,IF(X$6=0,0,IF(X76&lt;1,SUM((X76&gt;I76),(X76&gt;L76),(X76&gt;O76),(X76&gt;R76),(X76&gt;U76),(X76&gt;F76),(X76&gt;AA76),(X76&gt;AD76),(X76&gt;AG76),(X76&gt;BB76))))-$AJ76)</f>
        <v>0</v>
      </c>
      <c r="Z76" s="715">
        <f t="shared" ref="Z76" si="317">IF(X76=0,0,IF(X$6=0,0,IF(Y76=0,0,((11-Y76)))-$B$6))</f>
        <v>0</v>
      </c>
      <c r="AA76" s="717">
        <f>'print 10 lane'!AD76</f>
        <v>0</v>
      </c>
      <c r="AB76" s="715">
        <f t="shared" ref="AB76" si="318">IF(AA76=0,0,IF(AA$6=0,0,IF(AA76&lt;1,SUM((AA76&gt;I76),(AA76&gt;L76),(AA76&gt;O76),(AA76&gt;R76),(AA76&gt;U76),(AA76&gt;X76),(AA76&gt;AD76),(AA76&gt;AG76),(AA76&gt;F76),(AA76&gt;BB76)))-$AJ76))</f>
        <v>0</v>
      </c>
      <c r="AC76" s="718">
        <f t="shared" ref="AC76" si="319">IF(AA76=0,0,IF(AA$6=0,0,IF(AB76=0,0,((11-AB76)))-$B$6))</f>
        <v>0</v>
      </c>
      <c r="AD76" s="176"/>
      <c r="AE76" s="12">
        <f>IF(AD76=0,0,IF(AD$6=0,0,IF(AD76&lt;1,SUM((AD76&gt;F76),(AD76&gt;I76),(AD76&gt;L76),(AD76&gt;O76),(AD76&gt;R76),(AD76&gt;U76),(AD76&gt;X76),(AD76&gt;AA76),(AD76&gt;AG76),(AD76&gt;BB76)))-$AJ76))</f>
        <v>0</v>
      </c>
      <c r="AF76" s="12">
        <f>IF(AD76=0,0,IF(AD$6=0,0,IF(AE76=0,0,((11-AE76)))-$B$6))</f>
        <v>0</v>
      </c>
      <c r="AG76" s="142"/>
      <c r="AH76" s="12">
        <f>IF(AG76=0,0,IF(AG$6=0,0,IF(AG76&lt;1,SUM((AG76&gt;F76),(AG76&gt;I76),(AG76&gt;L76),(AG76&gt;O76),(AG76&gt;R76),(AG76&gt;U76),(AG76&gt;X76),(AG76&gt;AA76),(AG76&gt;AD76),(AG76&gt;BB76)))-$AJ76))</f>
        <v>0</v>
      </c>
      <c r="AI76" s="13">
        <f>IF(AG76=0,0,IF(AG$6=0,0,IF(AH76=0,0,((11-AH76)))-$B$6))</f>
        <v>0</v>
      </c>
      <c r="AJ76" s="11">
        <f>COUNTBLANK(F614:O614)</f>
        <v>4</v>
      </c>
      <c r="BA76" s="235"/>
    </row>
    <row r="77" spans="2:53" ht="42" customHeight="1" x14ac:dyDescent="0.2">
      <c r="B77" s="1878"/>
      <c r="C77" s="1898"/>
      <c r="D77" s="2048"/>
      <c r="E77" s="2088"/>
      <c r="F77" s="2055" t="str">
        <f>'print 10 lane'!I77</f>
        <v xml:space="preserve">India  </v>
      </c>
      <c r="G77" s="1886"/>
      <c r="H77" s="2056"/>
      <c r="I77" s="2055" t="str">
        <f>'print 10 lane'!L77</f>
        <v xml:space="preserve">Ella </v>
      </c>
      <c r="J77" s="1886"/>
      <c r="K77" s="2056"/>
      <c r="L77" s="2055" t="str">
        <f>'print 10 lane'!O77</f>
        <v xml:space="preserve">Mollie  </v>
      </c>
      <c r="M77" s="1886"/>
      <c r="N77" s="2056"/>
      <c r="O77" s="2055" t="str">
        <f>'print 10 lane'!R77</f>
        <v xml:space="preserve">Grace </v>
      </c>
      <c r="P77" s="1886"/>
      <c r="Q77" s="2056"/>
      <c r="R77" s="2055" t="str">
        <f>'print 10 lane'!U77</f>
        <v xml:space="preserve">Jessica </v>
      </c>
      <c r="S77" s="1886"/>
      <c r="T77" s="2056"/>
      <c r="U77" s="2055" t="str">
        <f>'print 10 lane'!X77</f>
        <v xml:space="preserve">Emma </v>
      </c>
      <c r="V77" s="1886"/>
      <c r="W77" s="2056"/>
      <c r="X77" s="2055" t="str">
        <f>'print 10 lane'!AA77</f>
        <v xml:space="preserve"> </v>
      </c>
      <c r="Y77" s="1886"/>
      <c r="Z77" s="2056"/>
      <c r="AA77" s="2055" t="str">
        <f>'print 10 lane'!AD77</f>
        <v xml:space="preserve"> </v>
      </c>
      <c r="AB77" s="1886"/>
      <c r="AC77" s="2056"/>
      <c r="AD77" s="1856" t="e">
        <f>'Team 1'!#REF!</f>
        <v>#REF!</v>
      </c>
      <c r="AE77" s="1856"/>
      <c r="AF77" s="1857"/>
      <c r="AG77" s="1855" t="e">
        <f>'Team 1'!#REF!</f>
        <v>#REF!</v>
      </c>
      <c r="AH77" s="1856"/>
      <c r="AI77" s="1884"/>
      <c r="AJ77" s="11"/>
      <c r="BA77" s="235"/>
    </row>
    <row r="78" spans="2:53" ht="42" customHeight="1" thickBot="1" x14ac:dyDescent="0.25">
      <c r="B78" s="1903"/>
      <c r="C78" s="1898"/>
      <c r="D78" s="2048"/>
      <c r="E78" s="183" t="s">
        <v>219</v>
      </c>
      <c r="F78" s="2057">
        <f>'print 10 lane'!I78</f>
        <v>0</v>
      </c>
      <c r="G78" s="1875"/>
      <c r="H78" s="1876"/>
      <c r="I78" s="2057">
        <f>'print 10 lane'!L78</f>
        <v>0</v>
      </c>
      <c r="J78" s="1875"/>
      <c r="K78" s="1876"/>
      <c r="L78" s="2057">
        <f>'print 10 lane'!O78</f>
        <v>0</v>
      </c>
      <c r="M78" s="1875"/>
      <c r="N78" s="1876"/>
      <c r="O78" s="2057">
        <f>'print 10 lane'!R78</f>
        <v>0</v>
      </c>
      <c r="P78" s="1875"/>
      <c r="Q78" s="1876"/>
      <c r="R78" s="2057">
        <f>'print 10 lane'!U78</f>
        <v>0</v>
      </c>
      <c r="S78" s="1875"/>
      <c r="T78" s="1876"/>
      <c r="U78" s="2057">
        <f>'print 10 lane'!X78</f>
        <v>0</v>
      </c>
      <c r="V78" s="1875"/>
      <c r="W78" s="1876"/>
      <c r="X78" s="2057">
        <f>'print 10 lane'!AA78</f>
        <v>0</v>
      </c>
      <c r="Y78" s="1875"/>
      <c r="Z78" s="1876"/>
      <c r="AA78" s="2057">
        <f>'print 10 lane'!AD78</f>
        <v>0</v>
      </c>
      <c r="AB78" s="1875"/>
      <c r="AC78" s="1876"/>
      <c r="AD78" s="1859"/>
      <c r="AE78" s="1859"/>
      <c r="AF78" s="1885"/>
      <c r="AG78" s="1858"/>
      <c r="AH78" s="1859"/>
      <c r="AI78" s="1885"/>
      <c r="AJ78" s="11"/>
      <c r="BA78" s="235"/>
    </row>
    <row r="79" spans="2:53" ht="42" customHeight="1" x14ac:dyDescent="0.2">
      <c r="B79" s="1902">
        <v>26</v>
      </c>
      <c r="C79" s="1898" t="s">
        <v>15</v>
      </c>
      <c r="D79" s="2048" t="s">
        <v>7</v>
      </c>
      <c r="E79" s="2088" t="s">
        <v>101</v>
      </c>
      <c r="F79" s="716">
        <f>'print 10 lane'!I79</f>
        <v>7.637731481481483E-4</v>
      </c>
      <c r="G79" s="715">
        <f t="shared" ref="G79" si="320">IF(F79=0,0,IF(F$6=0,0,IF(F79&lt;1,SUM((F79&gt;I79),(F79&gt;L79),(F79&gt;O79),(F79&gt;R79),(F79&gt;U79),(F79&gt;X79),(F79&gt;AA79),(F79&gt;AD79),(F79&gt;AG79),(F79&gt;BB79)))-$AJ79))</f>
        <v>5</v>
      </c>
      <c r="H79" s="715">
        <f t="shared" ref="H79" si="321">IF(F79=0,0,IF(F$6=0,0,IF(G79=0,0,((11-G79)))-$B$6))</f>
        <v>2</v>
      </c>
      <c r="I79" s="717">
        <f>'print 10 lane'!L79</f>
        <v>7.193287037037038E-4</v>
      </c>
      <c r="J79" s="715">
        <f t="shared" ref="J79" si="322">IF(I79=0,0,IF(I$6=0,0,IF(I79&lt;1,SUM((I79&gt;L79),(I79&gt;O79),(I79&gt;R79),(I79&gt;U79),(I79&gt;X79),(I79&gt;AA79),(I79&gt;F79),(I79&gt;AD79),(I79&gt;AG79),(I79&gt;BB79)))-$AJ79))</f>
        <v>4</v>
      </c>
      <c r="K79" s="715">
        <f t="shared" ref="K79" si="323">IF(I79=0,0,IF(I$6=0,0,IF(J79=0,0,((11-J79)))-$B$6))</f>
        <v>3</v>
      </c>
      <c r="L79" s="717">
        <f>'print 10 lane'!O79</f>
        <v>6.7511574074074078E-4</v>
      </c>
      <c r="M79" s="715">
        <f t="shared" ref="M79" si="324">IF(L79=0,0,IF(L$6=0,0,IF(L79&lt;1,SUM((L79&gt;I79),(L79&gt;F79),(L79&gt;O79),(L79&gt;R79),(L79&gt;U79),(L79&gt;X79),(L79&gt;AA79),(L79&gt;AD79),(L79&gt;AG79),(L79&gt;BB79)))-$AJ79))</f>
        <v>1</v>
      </c>
      <c r="N79" s="715">
        <f t="shared" ref="N79" si="325">IF(L79=0,0,IF(L$6=0,0,IF(M79=0,0,((11-M79)))-$B$6))</f>
        <v>6</v>
      </c>
      <c r="O79" s="717">
        <f>'print 10 lane'!R79</f>
        <v>6.881944444444444E-4</v>
      </c>
      <c r="P79" s="715">
        <f t="shared" ref="P79" si="326">IF(O79=0,0,IF(O$6=0,0,IF(O79&lt;1,SUM((O79&gt;I79),(O79&gt;L79),(O79&gt;F79),(O79&gt;R79),(O79&gt;U79),(O79&gt;X79),(O79&gt;AA79),(O79&gt;AD79),(O79&gt;AG79),(O79&gt;BB79)))-$AJ79))</f>
        <v>2</v>
      </c>
      <c r="Q79" s="715">
        <f t="shared" ref="Q79" si="327">IF(O79=0,0,IF(O$6=0,0,IF(P79=0,0,((11-P79)))-$B$6))</f>
        <v>5</v>
      </c>
      <c r="R79" s="717">
        <f>'print 10 lane'!U79</f>
        <v>7.637731481481483E-4</v>
      </c>
      <c r="S79" s="715">
        <f t="shared" ref="S79" si="328">IF(R79=0,0,IF(R$6=0,0,IF(R79&lt;1,SUM((R79&gt;I79),(R79&gt;L79),(R79&gt;O79),(R79&gt;F79),(R79&gt;U79),(R79&gt;X79),(R79&gt;AA79),(R79&gt;AD79),(R79&gt;AG79),(R79&gt;BB79)))-$AJ79))</f>
        <v>5</v>
      </c>
      <c r="T79" s="715">
        <f t="shared" ref="T79" si="329">IF(R79=0,0,IF(R$6=0,0,IF(S79=0,0,((11-S79)))-$B$6))</f>
        <v>2</v>
      </c>
      <c r="U79" s="717">
        <f>'print 10 lane'!X79</f>
        <v>7.1863425925925925E-4</v>
      </c>
      <c r="V79" s="715">
        <f t="shared" ref="V79" si="330">IF(U79=0,0,IF(U$6=0,0,IF(U79&lt;1,SUM((U79&gt;I79),(U79&gt;L79),(U79&gt;O79),(U79&gt;R79),(U79&gt;F79),(U79&gt;X79),(U79&gt;AA79),(U79&gt;AD79),(U79&gt;AG79),(U79&gt;BB79)))-$AJ79))</f>
        <v>3</v>
      </c>
      <c r="W79" s="715">
        <f t="shared" ref="W79" si="331">IF(U79=0,0,IF(U$6=0,0,IF(V79=0,0,((11-V79)))-$B$6))</f>
        <v>4</v>
      </c>
      <c r="X79" s="717">
        <f>'print 10 lane'!AA79</f>
        <v>0</v>
      </c>
      <c r="Y79" s="715">
        <f t="shared" ref="Y79" si="332">IF(X79=0,0,IF(X$6=0,0,IF(X79&lt;1,SUM((X79&gt;I79),(X79&gt;L79),(X79&gt;O79),(X79&gt;R79),(X79&gt;U79),(X79&gt;F79),(X79&gt;AA79),(X79&gt;AD79),(X79&gt;AG79),(X79&gt;BB79))))-$AJ79)</f>
        <v>0</v>
      </c>
      <c r="Z79" s="715">
        <f t="shared" ref="Z79" si="333">IF(X79=0,0,IF(X$6=0,0,IF(Y79=0,0,((11-Y79)))-$B$6))</f>
        <v>0</v>
      </c>
      <c r="AA79" s="717">
        <f>'print 10 lane'!AD79</f>
        <v>0</v>
      </c>
      <c r="AB79" s="715">
        <f t="shared" ref="AB79" si="334">IF(AA79=0,0,IF(AA$6=0,0,IF(AA79&lt;1,SUM((AA79&gt;I79),(AA79&gt;L79),(AA79&gt;O79),(AA79&gt;R79),(AA79&gt;U79),(AA79&gt;X79),(AA79&gt;AD79),(AA79&gt;AG79),(AA79&gt;F79),(AA79&gt;BB79)))-$AJ79))</f>
        <v>0</v>
      </c>
      <c r="AC79" s="718">
        <f t="shared" ref="AC79" si="335">IF(AA79=0,0,IF(AA$6=0,0,IF(AB79=0,0,((11-AB79)))-$B$6))</f>
        <v>0</v>
      </c>
      <c r="AD79" s="176"/>
      <c r="AE79" s="12">
        <f>IF(AD79=0,0,IF(AD$6=0,0,IF(AD79&lt;1,SUM((AD79&gt;F79),(AD79&gt;I79),(AD79&gt;L79),(AD79&gt;O79),(AD79&gt;R79),(AD79&gt;U79),(AD79&gt;X79),(AD79&gt;AA79),(AD79&gt;AG79),(AD79&gt;BB79)))-$AJ79))</f>
        <v>0</v>
      </c>
      <c r="AF79" s="12">
        <f>IF(AD79=0,0,IF(AD$6=0,0,IF(AE79=0,0,((11-AE79)))-$B$6))</f>
        <v>0</v>
      </c>
      <c r="AG79" s="142"/>
      <c r="AH79" s="12">
        <f>IF(AG79=0,0,IF(AG$6=0,0,IF(AG79&lt;1,SUM((AG79&gt;F79),(AG79&gt;I79),(AG79&gt;L79),(AG79&gt;O79),(AG79&gt;R79),(AG79&gt;U79),(AG79&gt;X79),(AG79&gt;AA79),(AG79&gt;AD79),(AG79&gt;BB79)))-$AJ79))</f>
        <v>0</v>
      </c>
      <c r="AI79" s="13">
        <f>IF(AG79=0,0,IF(AG$6=0,0,IF(AH79=0,0,((11-AH79)))-$B$6))</f>
        <v>0</v>
      </c>
      <c r="AJ79" s="11">
        <f>COUNTBLANK(F615:O615)</f>
        <v>4</v>
      </c>
      <c r="BA79" s="235"/>
    </row>
    <row r="80" spans="2:53" ht="42" customHeight="1" x14ac:dyDescent="0.2">
      <c r="B80" s="1878"/>
      <c r="C80" s="1898"/>
      <c r="D80" s="2048"/>
      <c r="E80" s="2088"/>
      <c r="F80" s="2055" t="str">
        <f>'print 10 lane'!I80</f>
        <v xml:space="preserve">Tom </v>
      </c>
      <c r="G80" s="1886"/>
      <c r="H80" s="2056"/>
      <c r="I80" s="2055" t="str">
        <f>'print 10 lane'!L80</f>
        <v xml:space="preserve">Samuel </v>
      </c>
      <c r="J80" s="1886"/>
      <c r="K80" s="2056"/>
      <c r="L80" s="2055" t="str">
        <f>'print 10 lane'!O80</f>
        <v xml:space="preserve">Jamie </v>
      </c>
      <c r="M80" s="1886"/>
      <c r="N80" s="2056"/>
      <c r="O80" s="2055" t="str">
        <f>'print 10 lane'!R80</f>
        <v xml:space="preserve">Marcus </v>
      </c>
      <c r="P80" s="1886"/>
      <c r="Q80" s="2056"/>
      <c r="R80" s="2055" t="str">
        <f>'print 10 lane'!U80</f>
        <v xml:space="preserve">Christopher  </v>
      </c>
      <c r="S80" s="1886"/>
      <c r="T80" s="2056"/>
      <c r="U80" s="2055" t="str">
        <f>'print 10 lane'!X80</f>
        <v xml:space="preserve">Jack </v>
      </c>
      <c r="V80" s="1886"/>
      <c r="W80" s="2056"/>
      <c r="X80" s="2055" t="str">
        <f>'print 10 lane'!AA80</f>
        <v xml:space="preserve"> </v>
      </c>
      <c r="Y80" s="1886"/>
      <c r="Z80" s="2056"/>
      <c r="AA80" s="2055" t="str">
        <f>'print 10 lane'!AD80</f>
        <v xml:space="preserve"> </v>
      </c>
      <c r="AB80" s="1886"/>
      <c r="AC80" s="2056"/>
      <c r="AD80" s="1856" t="e">
        <f>'Team 1'!#REF!</f>
        <v>#REF!</v>
      </c>
      <c r="AE80" s="1856"/>
      <c r="AF80" s="1857"/>
      <c r="AG80" s="1855" t="e">
        <f>'Team 1'!#REF!</f>
        <v>#REF!</v>
      </c>
      <c r="AH80" s="1856"/>
      <c r="AI80" s="1884"/>
      <c r="AJ80" s="11"/>
      <c r="BA80" s="235"/>
    </row>
    <row r="81" spans="2:53" ht="42" customHeight="1" thickBot="1" x14ac:dyDescent="0.25">
      <c r="B81" s="1903"/>
      <c r="C81" s="1898"/>
      <c r="D81" s="2048"/>
      <c r="E81" s="183" t="s">
        <v>219</v>
      </c>
      <c r="F81" s="2057">
        <f>'print 10 lane'!I81</f>
        <v>0</v>
      </c>
      <c r="G81" s="1875"/>
      <c r="H81" s="1876"/>
      <c r="I81" s="2057">
        <f>'print 10 lane'!L81</f>
        <v>0</v>
      </c>
      <c r="J81" s="1875"/>
      <c r="K81" s="1876"/>
      <c r="L81" s="2057">
        <f>'print 10 lane'!O81</f>
        <v>0</v>
      </c>
      <c r="M81" s="1875"/>
      <c r="N81" s="1876"/>
      <c r="O81" s="2057">
        <f>'print 10 lane'!R81</f>
        <v>0</v>
      </c>
      <c r="P81" s="1875"/>
      <c r="Q81" s="1876"/>
      <c r="R81" s="2057">
        <f>'print 10 lane'!U81</f>
        <v>0</v>
      </c>
      <c r="S81" s="1875"/>
      <c r="T81" s="1876"/>
      <c r="U81" s="2057">
        <f>'print 10 lane'!X81</f>
        <v>0</v>
      </c>
      <c r="V81" s="1875"/>
      <c r="W81" s="1876"/>
      <c r="X81" s="2057">
        <f>'print 10 lane'!AA81</f>
        <v>0</v>
      </c>
      <c r="Y81" s="1875"/>
      <c r="Z81" s="1876"/>
      <c r="AA81" s="2057">
        <f>'print 10 lane'!AD81</f>
        <v>0</v>
      </c>
      <c r="AB81" s="1875"/>
      <c r="AC81" s="1876"/>
      <c r="AD81" s="1859"/>
      <c r="AE81" s="1859"/>
      <c r="AF81" s="1885"/>
      <c r="AG81" s="1858"/>
      <c r="AH81" s="1859"/>
      <c r="AI81" s="1885"/>
      <c r="AJ81" s="11"/>
      <c r="BA81" s="235"/>
    </row>
    <row r="82" spans="2:53" ht="42" customHeight="1" x14ac:dyDescent="0.2">
      <c r="B82" s="1902">
        <v>27</v>
      </c>
      <c r="C82" s="1898" t="s">
        <v>5</v>
      </c>
      <c r="D82" s="2087" t="s">
        <v>86</v>
      </c>
      <c r="E82" s="2088" t="s">
        <v>104</v>
      </c>
      <c r="F82" s="716">
        <f>'print 10 lane'!I82</f>
        <v>4.8148148148148155E-4</v>
      </c>
      <c r="G82" s="715">
        <f t="shared" ref="G82" si="336">IF(F82=0,0,IF(F$6=0,0,IF(F82&lt;1,SUM((F82&gt;I82),(F82&gt;L82),(F82&gt;O82),(F82&gt;R82),(F82&gt;U82),(F82&gt;X82),(F82&gt;AA82),(F82&gt;AD82),(F82&gt;AG82),(F82&gt;BB82)))-$AJ82))</f>
        <v>3</v>
      </c>
      <c r="H82" s="715">
        <f t="shared" ref="H82" si="337">IF(F82=0,0,IF(F$6=0,0,IF(G82=0,0,((11-G82)))-$B$6))</f>
        <v>4</v>
      </c>
      <c r="I82" s="717">
        <f>'print 10 lane'!L82</f>
        <v>5.5381944444444445E-4</v>
      </c>
      <c r="J82" s="715">
        <f t="shared" ref="J82" si="338">IF(I82=0,0,IF(I$6=0,0,IF(I82&lt;1,SUM((I82&gt;L82),(I82&gt;O82),(I82&gt;R82),(I82&gt;U82),(I82&gt;X82),(I82&gt;AA82),(I82&gt;F82),(I82&gt;AD82),(I82&gt;AG82),(I82&gt;BB82)))-$AJ82))</f>
        <v>5</v>
      </c>
      <c r="K82" s="715">
        <f t="shared" ref="K82" si="339">IF(I82=0,0,IF(I$6=0,0,IF(J82=0,0,((11-J82)))-$B$6))</f>
        <v>2</v>
      </c>
      <c r="L82" s="717">
        <f>'print 10 lane'!O82</f>
        <v>4.6886574074074067E-4</v>
      </c>
      <c r="M82" s="715">
        <f t="shared" ref="M82" si="340">IF(L82=0,0,IF(L$6=0,0,IF(L82&lt;1,SUM((L82&gt;I82),(L82&gt;F82),(L82&gt;O82),(L82&gt;R82),(L82&gt;U82),(L82&gt;X82),(L82&gt;AA82),(L82&gt;AD82),(L82&gt;AG82),(L82&gt;BB82)))-$AJ82))</f>
        <v>2</v>
      </c>
      <c r="N82" s="715">
        <f t="shared" ref="N82" si="341">IF(L82=0,0,IF(L$6=0,0,IF(M82=0,0,((11-M82)))-$B$6))</f>
        <v>5</v>
      </c>
      <c r="O82" s="717">
        <f>'print 10 lane'!R82</f>
        <v>4.6678240740740746E-4</v>
      </c>
      <c r="P82" s="715">
        <f t="shared" ref="P82" si="342">IF(O82=0,0,IF(O$6=0,0,IF(O82&lt;1,SUM((O82&gt;I82),(O82&gt;L82),(O82&gt;F82),(O82&gt;R82),(O82&gt;U82),(O82&gt;X82),(O82&gt;AA82),(O82&gt;AD82),(O82&gt;AG82),(O82&gt;BB82)))-$AJ82))</f>
        <v>1</v>
      </c>
      <c r="Q82" s="715">
        <f t="shared" ref="Q82" si="343">IF(O82=0,0,IF(O$6=0,0,IF(P82=0,0,((11-P82)))-$B$6))</f>
        <v>6</v>
      </c>
      <c r="R82" s="717">
        <f>'print 10 lane'!U82</f>
        <v>5.1886574074074075E-4</v>
      </c>
      <c r="S82" s="715">
        <f t="shared" ref="S82" si="344">IF(R82=0,0,IF(R$6=0,0,IF(R82&lt;1,SUM((R82&gt;I82),(R82&gt;L82),(R82&gt;O82),(R82&gt;F82),(R82&gt;U82),(R82&gt;X82),(R82&gt;AA82),(R82&gt;AD82),(R82&gt;AG82),(R82&gt;BB82)))-$AJ82))</f>
        <v>4</v>
      </c>
      <c r="T82" s="715">
        <f t="shared" ref="T82" si="345">IF(R82=0,0,IF(R$6=0,0,IF(S82=0,0,((11-S82)))-$B$6))</f>
        <v>3</v>
      </c>
      <c r="U82" s="717">
        <f>'print 10 lane'!X82</f>
        <v>6.1388888888888886E-4</v>
      </c>
      <c r="V82" s="715">
        <f t="shared" ref="V82" si="346">IF(U82=0,0,IF(U$6=0,0,IF(U82&lt;1,SUM((U82&gt;I82),(U82&gt;L82),(U82&gt;O82),(U82&gt;R82),(U82&gt;F82),(U82&gt;X82),(U82&gt;AA82),(U82&gt;AD82),(U82&gt;AG82),(U82&gt;BB82)))-$AJ82))</f>
        <v>6</v>
      </c>
      <c r="W82" s="715">
        <f t="shared" ref="W82" si="347">IF(U82=0,0,IF(U$6=0,0,IF(V82=0,0,((11-V82)))-$B$6))</f>
        <v>1</v>
      </c>
      <c r="X82" s="717">
        <f>'print 10 lane'!AA82</f>
        <v>0</v>
      </c>
      <c r="Y82" s="715">
        <f t="shared" ref="Y82" si="348">IF(X82=0,0,IF(X$6=0,0,IF(X82&lt;1,SUM((X82&gt;I82),(X82&gt;L82),(X82&gt;O82),(X82&gt;R82),(X82&gt;U82),(X82&gt;F82),(X82&gt;AA82),(X82&gt;AD82),(X82&gt;AG82),(X82&gt;BB82))))-$AJ82)</f>
        <v>0</v>
      </c>
      <c r="Z82" s="715">
        <f t="shared" ref="Z82" si="349">IF(X82=0,0,IF(X$6=0,0,IF(Y82=0,0,((11-Y82)))-$B$6))</f>
        <v>0</v>
      </c>
      <c r="AA82" s="717">
        <f>'print 10 lane'!AD82</f>
        <v>0</v>
      </c>
      <c r="AB82" s="715">
        <f t="shared" ref="AB82" si="350">IF(AA82=0,0,IF(AA$6=0,0,IF(AA82&lt;1,SUM((AA82&gt;I82),(AA82&gt;L82),(AA82&gt;O82),(AA82&gt;R82),(AA82&gt;U82),(AA82&gt;X82),(AA82&gt;AD82),(AA82&gt;AG82),(AA82&gt;F82),(AA82&gt;BB82)))-$AJ82))</f>
        <v>0</v>
      </c>
      <c r="AC82" s="718">
        <f t="shared" ref="AC82" si="351">IF(AA82=0,0,IF(AA$6=0,0,IF(AB82=0,0,((11-AB82)))-$B$6))</f>
        <v>0</v>
      </c>
      <c r="AD82" s="176"/>
      <c r="AE82" s="12">
        <f>IF(AD82=0,0,IF(AD$6=0,0,IF(AD82&lt;1,SUM((AD82&gt;F82),(AD82&gt;I82),(AD82&gt;L82),(AD82&gt;O82),(AD82&gt;R82),(AD82&gt;U82),(AD82&gt;X82),(AD82&gt;AA82),(AD82&gt;AG82),(AD82&gt;BB82)))-$AJ82))</f>
        <v>0</v>
      </c>
      <c r="AF82" s="12">
        <f>IF(AD82=0,0,IF(AD$6=0,0,IF(AE82=0,0,((11-AE82)))-$B$6))</f>
        <v>0</v>
      </c>
      <c r="AG82" s="142"/>
      <c r="AH82" s="12">
        <f>IF(AG82=0,0,IF(AG$6=0,0,IF(AG82&lt;1,SUM((AG82&gt;F82),(AG82&gt;I82),(AG82&gt;L82),(AG82&gt;O82),(AG82&gt;R82),(AG82&gt;U82),(AG82&gt;X82),(AG82&gt;AA82),(AG82&gt;AD82),(AG82&gt;BB82)))-$AJ82))</f>
        <v>0</v>
      </c>
      <c r="AI82" s="13">
        <f>IF(AG82=0,0,IF(AG$6=0,0,IF(AH82=0,0,((11-AH82)))-$B$6))</f>
        <v>0</v>
      </c>
      <c r="AJ82" s="11">
        <f>COUNTBLANK(F616:O616)</f>
        <v>4</v>
      </c>
      <c r="BA82" s="235"/>
    </row>
    <row r="83" spans="2:53" ht="42" customHeight="1" x14ac:dyDescent="0.2">
      <c r="B83" s="1878"/>
      <c r="C83" s="1898"/>
      <c r="D83" s="2048"/>
      <c r="E83" s="2088"/>
      <c r="F83" s="2055" t="str">
        <f>'print 10 lane'!I83</f>
        <v xml:space="preserve">Ellie Rose </v>
      </c>
      <c r="G83" s="1886"/>
      <c r="H83" s="2056"/>
      <c r="I83" s="2055" t="str">
        <f>'print 10 lane'!L83</f>
        <v xml:space="preserve">Sophie </v>
      </c>
      <c r="J83" s="1886"/>
      <c r="K83" s="2056"/>
      <c r="L83" s="2055" t="str">
        <f>'print 10 lane'!O83</f>
        <v xml:space="preserve">Charlotte </v>
      </c>
      <c r="M83" s="1886"/>
      <c r="N83" s="2056"/>
      <c r="O83" s="2055" t="str">
        <f>'print 10 lane'!R83</f>
        <v xml:space="preserve">Danielle </v>
      </c>
      <c r="P83" s="1886"/>
      <c r="Q83" s="2056"/>
      <c r="R83" s="2055" t="str">
        <f>'print 10 lane'!U83</f>
        <v xml:space="preserve">Amy  </v>
      </c>
      <c r="S83" s="1886"/>
      <c r="T83" s="2056"/>
      <c r="U83" s="2055" t="str">
        <f>'print 10 lane'!X83</f>
        <v xml:space="preserve">Fleur </v>
      </c>
      <c r="V83" s="1886"/>
      <c r="W83" s="2056"/>
      <c r="X83" s="2055" t="str">
        <f>'print 10 lane'!AA83</f>
        <v xml:space="preserve"> </v>
      </c>
      <c r="Y83" s="1886"/>
      <c r="Z83" s="2056"/>
      <c r="AA83" s="2055" t="str">
        <f>'print 10 lane'!AD83</f>
        <v xml:space="preserve"> </v>
      </c>
      <c r="AB83" s="1886"/>
      <c r="AC83" s="2056"/>
      <c r="AD83" s="1856" t="e">
        <f>'Team 1'!#REF!</f>
        <v>#REF!</v>
      </c>
      <c r="AE83" s="1856"/>
      <c r="AF83" s="1857"/>
      <c r="AG83" s="1855" t="e">
        <f>'Team 1'!#REF!</f>
        <v>#REF!</v>
      </c>
      <c r="AH83" s="1856"/>
      <c r="AI83" s="1884"/>
      <c r="AJ83" s="11"/>
      <c r="BA83" s="235"/>
    </row>
    <row r="84" spans="2:53" ht="42" customHeight="1" thickBot="1" x14ac:dyDescent="0.25">
      <c r="B84" s="1903"/>
      <c r="C84" s="1898"/>
      <c r="D84" s="2048"/>
      <c r="E84" s="183" t="s">
        <v>219</v>
      </c>
      <c r="F84" s="2057">
        <f>'print 10 lane'!I84</f>
        <v>0</v>
      </c>
      <c r="G84" s="1875"/>
      <c r="H84" s="1876"/>
      <c r="I84" s="2057">
        <f>'print 10 lane'!L84</f>
        <v>0</v>
      </c>
      <c r="J84" s="1875"/>
      <c r="K84" s="1876"/>
      <c r="L84" s="2057">
        <f>'print 10 lane'!O84</f>
        <v>0</v>
      </c>
      <c r="M84" s="1875"/>
      <c r="N84" s="1876"/>
      <c r="O84" s="2057">
        <f>'print 10 lane'!R84</f>
        <v>0</v>
      </c>
      <c r="P84" s="1875"/>
      <c r="Q84" s="1876"/>
      <c r="R84" s="2057">
        <f>'print 10 lane'!U84</f>
        <v>0</v>
      </c>
      <c r="S84" s="1875"/>
      <c r="T84" s="1876"/>
      <c r="U84" s="2057">
        <f>'print 10 lane'!X84</f>
        <v>0</v>
      </c>
      <c r="V84" s="1875"/>
      <c r="W84" s="1876"/>
      <c r="X84" s="2057">
        <f>'print 10 lane'!AA84</f>
        <v>0</v>
      </c>
      <c r="Y84" s="1875"/>
      <c r="Z84" s="1876"/>
      <c r="AA84" s="2057">
        <f>'print 10 lane'!AD84</f>
        <v>0</v>
      </c>
      <c r="AB84" s="1875"/>
      <c r="AC84" s="1876"/>
      <c r="AD84" s="1859"/>
      <c r="AE84" s="1859"/>
      <c r="AF84" s="1885"/>
      <c r="AG84" s="1858"/>
      <c r="AH84" s="1859"/>
      <c r="AI84" s="1860"/>
      <c r="AJ84" s="11"/>
      <c r="BA84" s="235"/>
    </row>
    <row r="85" spans="2:53" ht="42" customHeight="1" x14ac:dyDescent="0.2">
      <c r="B85" s="1902">
        <v>28</v>
      </c>
      <c r="C85" s="1898" t="s">
        <v>6</v>
      </c>
      <c r="D85" s="2087" t="s">
        <v>86</v>
      </c>
      <c r="E85" s="2088" t="s">
        <v>104</v>
      </c>
      <c r="F85" s="716">
        <f>'print 10 lane'!I85</f>
        <v>5.398148148148148E-4</v>
      </c>
      <c r="G85" s="715">
        <f t="shared" ref="G85" si="352">IF(F85=0,0,IF(F$6=0,0,IF(F85&lt;1,SUM((F85&gt;I85),(F85&gt;L85),(F85&gt;O85),(F85&gt;R85),(F85&gt;U85),(F85&gt;X85),(F85&gt;AA85),(F85&gt;AD85),(F85&gt;AG85),(F85&gt;BB85)))-$AJ85))</f>
        <v>4</v>
      </c>
      <c r="H85" s="715">
        <f t="shared" ref="H85" si="353">IF(F85=0,0,IF(F$6=0,0,IF(G85=0,0,((11-G85)))-$B$6))</f>
        <v>3</v>
      </c>
      <c r="I85" s="717">
        <f>'print 10 lane'!L85</f>
        <v>5.1111111111111116E-4</v>
      </c>
      <c r="J85" s="715">
        <f t="shared" ref="J85" si="354">IF(I85=0,0,IF(I$6=0,0,IF(I85&lt;1,SUM((I85&gt;L85),(I85&gt;O85),(I85&gt;R85),(I85&gt;U85),(I85&gt;X85),(I85&gt;AA85),(I85&gt;F85),(I85&gt;AD85),(I85&gt;AG85),(I85&gt;BB85)))-$AJ85))</f>
        <v>3</v>
      </c>
      <c r="K85" s="715">
        <f t="shared" ref="K85" si="355">IF(I85=0,0,IF(I$6=0,0,IF(J85=0,0,((11-J85)))-$B$6))</f>
        <v>4</v>
      </c>
      <c r="L85" s="717">
        <f>'print 10 lane'!O85</f>
        <v>5.597222222222222E-4</v>
      </c>
      <c r="M85" s="715">
        <f t="shared" ref="M85" si="356">IF(L85=0,0,IF(L$6=0,0,IF(L85&lt;1,SUM((L85&gt;I85),(L85&gt;F85),(L85&gt;O85),(L85&gt;R85),(L85&gt;U85),(L85&gt;X85),(L85&gt;AA85),(L85&gt;AD85),(L85&gt;AG85),(L85&gt;BB85)))-$AJ85))</f>
        <v>5</v>
      </c>
      <c r="N85" s="715">
        <f t="shared" ref="N85" si="357">IF(L85=0,0,IF(L$6=0,0,IF(M85=0,0,((11-M85)))-$B$6))</f>
        <v>2</v>
      </c>
      <c r="O85" s="717">
        <f>'print 10 lane'!R85</f>
        <v>4.9097222222222229E-4</v>
      </c>
      <c r="P85" s="715">
        <f t="shared" ref="P85" si="358">IF(O85=0,0,IF(O$6=0,0,IF(O85&lt;1,SUM((O85&gt;I85),(O85&gt;L85),(O85&gt;F85),(O85&gt;R85),(O85&gt;U85),(O85&gt;X85),(O85&gt;AA85),(O85&gt;AD85),(O85&gt;AG85),(O85&gt;BB85)))-$AJ85))</f>
        <v>2</v>
      </c>
      <c r="Q85" s="715">
        <f t="shared" ref="Q85" si="359">IF(O85=0,0,IF(O$6=0,0,IF(P85=0,0,((11-P85)))-$B$6))</f>
        <v>5</v>
      </c>
      <c r="R85" s="717">
        <f>'print 10 lane'!U85</f>
        <v>4.6932870370370363E-4</v>
      </c>
      <c r="S85" s="715">
        <f t="shared" ref="S85" si="360">IF(R85=0,0,IF(R$6=0,0,IF(R85&lt;1,SUM((R85&gt;I85),(R85&gt;L85),(R85&gt;O85),(R85&gt;F85),(R85&gt;U85),(R85&gt;X85),(R85&gt;AA85),(R85&gt;AD85),(R85&gt;AG85),(R85&gt;BB85)))-$AJ85))</f>
        <v>1</v>
      </c>
      <c r="T85" s="715">
        <f t="shared" ref="T85" si="361">IF(R85=0,0,IF(R$6=0,0,IF(S85=0,0,((11-S85)))-$B$6))</f>
        <v>6</v>
      </c>
      <c r="U85" s="717">
        <f>'print 10 lane'!X85</f>
        <v>5.7766203703703701E-4</v>
      </c>
      <c r="V85" s="715">
        <f t="shared" ref="V85" si="362">IF(U85=0,0,IF(U$6=0,0,IF(U85&lt;1,SUM((U85&gt;I85),(U85&gt;L85),(U85&gt;O85),(U85&gt;R85),(U85&gt;F85),(U85&gt;X85),(U85&gt;AA85),(U85&gt;AD85),(U85&gt;AG85),(U85&gt;BB85)))-$AJ85))</f>
        <v>6</v>
      </c>
      <c r="W85" s="715">
        <f t="shared" ref="W85" si="363">IF(U85=0,0,IF(U$6=0,0,IF(V85=0,0,((11-V85)))-$B$6))</f>
        <v>1</v>
      </c>
      <c r="X85" s="717">
        <f>'print 10 lane'!AA85</f>
        <v>0</v>
      </c>
      <c r="Y85" s="715">
        <f t="shared" ref="Y85" si="364">IF(X85=0,0,IF(X$6=0,0,IF(X85&lt;1,SUM((X85&gt;I85),(X85&gt;L85),(X85&gt;O85),(X85&gt;R85),(X85&gt;U85),(X85&gt;F85),(X85&gt;AA85),(X85&gt;AD85),(X85&gt;AG85),(X85&gt;BB85))))-$AJ85)</f>
        <v>0</v>
      </c>
      <c r="Z85" s="715">
        <f t="shared" ref="Z85" si="365">IF(X85=0,0,IF(X$6=0,0,IF(Y85=0,0,((11-Y85)))-$B$6))</f>
        <v>0</v>
      </c>
      <c r="AA85" s="717">
        <f>'print 10 lane'!AD85</f>
        <v>0</v>
      </c>
      <c r="AB85" s="715">
        <f t="shared" ref="AB85" si="366">IF(AA85=0,0,IF(AA$6=0,0,IF(AA85&lt;1,SUM((AA85&gt;I85),(AA85&gt;L85),(AA85&gt;O85),(AA85&gt;R85),(AA85&gt;U85),(AA85&gt;X85),(AA85&gt;AD85),(AA85&gt;AG85),(AA85&gt;F85),(AA85&gt;BB85)))-$AJ85))</f>
        <v>0</v>
      </c>
      <c r="AC85" s="718">
        <f t="shared" ref="AC85" si="367">IF(AA85=0,0,IF(AA$6=0,0,IF(AB85=0,0,((11-AB85)))-$B$6))</f>
        <v>0</v>
      </c>
      <c r="AD85" s="176"/>
      <c r="AE85" s="12">
        <f>IF(AD85=0,0,IF(AD$6=0,0,IF(AD85&lt;1,SUM((AD85&gt;F85),(AD85&gt;I85),(AD85&gt;L85),(AD85&gt;O85),(AD85&gt;R85),(AD85&gt;U85),(AD85&gt;X85),(AD85&gt;AA85),(AD85&gt;AG85),(AD85&gt;BB85)))-$AJ85))</f>
        <v>0</v>
      </c>
      <c r="AF85" s="12">
        <f>IF(AD85=0,0,IF(AD$6=0,0,IF(AE85=0,0,((11-AE85)))-$B$6))</f>
        <v>0</v>
      </c>
      <c r="AG85" s="142"/>
      <c r="AH85" s="12">
        <f>IF(AG85=0,0,IF(AG$6=0,0,IF(AG85&lt;1,SUM((AG85&gt;F85),(AG85&gt;I85),(AG85&gt;L85),(AG85&gt;O85),(AG85&gt;R85),(AG85&gt;U85),(AG85&gt;X85),(AG85&gt;AA85),(AG85&gt;AD85),(AG85&gt;BB85)))-$AJ85))</f>
        <v>0</v>
      </c>
      <c r="AI85" s="13">
        <f>IF(AG85=0,0,IF(AG$6=0,0,IF(AH85=0,0,((11-AH85)))-$B$6))</f>
        <v>0</v>
      </c>
      <c r="AJ85" s="11">
        <f>COUNTBLANK(F617:O617)</f>
        <v>4</v>
      </c>
      <c r="BA85" s="235"/>
    </row>
    <row r="86" spans="2:53" ht="42" customHeight="1" x14ac:dyDescent="0.2">
      <c r="B86" s="1878"/>
      <c r="C86" s="1898"/>
      <c r="D86" s="2048"/>
      <c r="E86" s="2088"/>
      <c r="F86" s="2055" t="str">
        <f>'print 10 lane'!I86</f>
        <v xml:space="preserve">Juneau </v>
      </c>
      <c r="G86" s="1886"/>
      <c r="H86" s="2056"/>
      <c r="I86" s="2055" t="str">
        <f>'print 10 lane'!L86</f>
        <v xml:space="preserve">Jasper </v>
      </c>
      <c r="J86" s="1886"/>
      <c r="K86" s="2056"/>
      <c r="L86" s="2055" t="str">
        <f>'print 10 lane'!O86</f>
        <v xml:space="preserve">Isaac </v>
      </c>
      <c r="M86" s="1886"/>
      <c r="N86" s="2056"/>
      <c r="O86" s="2055" t="str">
        <f>'print 10 lane'!R86</f>
        <v xml:space="preserve">Benjamin </v>
      </c>
      <c r="P86" s="1886"/>
      <c r="Q86" s="2056"/>
      <c r="R86" s="2055" t="str">
        <f>'print 10 lane'!U86</f>
        <v xml:space="preserve">George  </v>
      </c>
      <c r="S86" s="1886"/>
      <c r="T86" s="2056"/>
      <c r="U86" s="2055" t="str">
        <f>'print 10 lane'!X86</f>
        <v xml:space="preserve">Harvey </v>
      </c>
      <c r="V86" s="1886"/>
      <c r="W86" s="2056"/>
      <c r="X86" s="2055" t="str">
        <f>'print 10 lane'!AA86</f>
        <v xml:space="preserve"> </v>
      </c>
      <c r="Y86" s="1886"/>
      <c r="Z86" s="2056"/>
      <c r="AA86" s="2055" t="str">
        <f>'print 10 lane'!AD86</f>
        <v xml:space="preserve"> </v>
      </c>
      <c r="AB86" s="1886"/>
      <c r="AC86" s="2056"/>
      <c r="AD86" s="1856" t="e">
        <f>'Team 1'!#REF!</f>
        <v>#REF!</v>
      </c>
      <c r="AE86" s="1856"/>
      <c r="AF86" s="1857"/>
      <c r="AG86" s="1855" t="e">
        <f>'Team 1'!#REF!</f>
        <v>#REF!</v>
      </c>
      <c r="AH86" s="1856"/>
      <c r="AI86" s="1884"/>
      <c r="AJ86" s="11"/>
      <c r="BA86" s="235"/>
    </row>
    <row r="87" spans="2:53" ht="42" customHeight="1" thickBot="1" x14ac:dyDescent="0.25">
      <c r="B87" s="1903"/>
      <c r="C87" s="1898"/>
      <c r="D87" s="2048"/>
      <c r="E87" s="187" t="s">
        <v>219</v>
      </c>
      <c r="F87" s="2057">
        <f>'print 10 lane'!I87</f>
        <v>0</v>
      </c>
      <c r="G87" s="1875"/>
      <c r="H87" s="1876"/>
      <c r="I87" s="2057">
        <f>'print 10 lane'!L87</f>
        <v>0</v>
      </c>
      <c r="J87" s="1875"/>
      <c r="K87" s="1876"/>
      <c r="L87" s="2057">
        <f>'print 10 lane'!O87</f>
        <v>0</v>
      </c>
      <c r="M87" s="1875"/>
      <c r="N87" s="1876"/>
      <c r="O87" s="2057">
        <f>'print 10 lane'!R87</f>
        <v>0</v>
      </c>
      <c r="P87" s="1875"/>
      <c r="Q87" s="1876"/>
      <c r="R87" s="2057">
        <f>'print 10 lane'!U87</f>
        <v>0</v>
      </c>
      <c r="S87" s="1875"/>
      <c r="T87" s="1876"/>
      <c r="U87" s="2057">
        <f>'print 10 lane'!X87</f>
        <v>0</v>
      </c>
      <c r="V87" s="1875"/>
      <c r="W87" s="1876"/>
      <c r="X87" s="2057">
        <f>'print 10 lane'!AA87</f>
        <v>0</v>
      </c>
      <c r="Y87" s="1875"/>
      <c r="Z87" s="1876"/>
      <c r="AA87" s="2057">
        <f>'print 10 lane'!AD87</f>
        <v>0</v>
      </c>
      <c r="AB87" s="1875"/>
      <c r="AC87" s="1876"/>
      <c r="AD87" s="1859"/>
      <c r="AE87" s="1859"/>
      <c r="AF87" s="1885"/>
      <c r="AG87" s="1858"/>
      <c r="AH87" s="1859"/>
      <c r="AI87" s="1860"/>
      <c r="AJ87" s="11"/>
      <c r="BA87" s="235"/>
    </row>
    <row r="88" spans="2:53" ht="42" customHeight="1" x14ac:dyDescent="0.2">
      <c r="B88" s="1902">
        <v>29</v>
      </c>
      <c r="C88" s="1898" t="s">
        <v>5</v>
      </c>
      <c r="D88" s="2048" t="s">
        <v>16</v>
      </c>
      <c r="E88" s="2088" t="s">
        <v>102</v>
      </c>
      <c r="F88" s="716">
        <f>'print 10 lane'!I88</f>
        <v>9.2974537037037038E-4</v>
      </c>
      <c r="G88" s="715">
        <f t="shared" ref="G88" si="368">IF(F88=0,0,IF(F$6=0,0,IF(F88&lt;1,SUM((F88&gt;I88),(F88&gt;L88),(F88&gt;O88),(F88&gt;R88),(F88&gt;U88),(F88&gt;X88),(F88&gt;AA88),(F88&gt;AD88),(F88&gt;AG88),(F88&gt;BB88)))-$AJ88))</f>
        <v>6</v>
      </c>
      <c r="H88" s="715">
        <f t="shared" ref="H88" si="369">IF(F88=0,0,IF(F$6=0,0,IF(G88=0,0,((11-G88)))-$B$6))</f>
        <v>1</v>
      </c>
      <c r="I88" s="717">
        <f>'print 10 lane'!L88</f>
        <v>8.7928240740740751E-4</v>
      </c>
      <c r="J88" s="715">
        <f t="shared" ref="J88" si="370">IF(I88=0,0,IF(I$6=0,0,IF(I88&lt;1,SUM((I88&gt;L88),(I88&gt;O88),(I88&gt;R88),(I88&gt;U88),(I88&gt;X88),(I88&gt;AA88),(I88&gt;F88),(I88&gt;AD88),(I88&gt;AG88),(I88&gt;BB88)))-$AJ88))</f>
        <v>4</v>
      </c>
      <c r="K88" s="715">
        <f t="shared" ref="K88" si="371">IF(I88=0,0,IF(I$6=0,0,IF(J88=0,0,((11-J88)))-$B$6))</f>
        <v>3</v>
      </c>
      <c r="L88" s="717">
        <f>'print 10 lane'!O88</f>
        <v>7.8935185185185185E-4</v>
      </c>
      <c r="M88" s="715">
        <f t="shared" ref="M88" si="372">IF(L88=0,0,IF(L$6=0,0,IF(L88&lt;1,SUM((L88&gt;I88),(L88&gt;F88),(L88&gt;O88),(L88&gt;R88),(L88&gt;U88),(L88&gt;X88),(L88&gt;AA88),(L88&gt;AD88),(L88&gt;AG88),(L88&gt;BB88)))-$AJ88))</f>
        <v>1</v>
      </c>
      <c r="N88" s="715">
        <f t="shared" ref="N88" si="373">IF(L88=0,0,IF(L$6=0,0,IF(M88=0,0,((11-M88)))-$B$6))</f>
        <v>6</v>
      </c>
      <c r="O88" s="717">
        <f>'print 10 lane'!R88</f>
        <v>8.3287037037037043E-4</v>
      </c>
      <c r="P88" s="715">
        <f t="shared" ref="P88" si="374">IF(O88=0,0,IF(O$6=0,0,IF(O88&lt;1,SUM((O88&gt;I88),(O88&gt;L88),(O88&gt;F88),(O88&gt;R88),(O88&gt;U88),(O88&gt;X88),(O88&gt;AA88),(O88&gt;AD88),(O88&gt;AG88),(O88&gt;BB88)))-$AJ88))</f>
        <v>2</v>
      </c>
      <c r="Q88" s="715">
        <f t="shared" ref="Q88" si="375">IF(O88=0,0,IF(O$6=0,0,IF(P88=0,0,((11-P88)))-$B$6))</f>
        <v>5</v>
      </c>
      <c r="R88" s="717">
        <f>'print 10 lane'!U88</f>
        <v>8.8530092592592577E-4</v>
      </c>
      <c r="S88" s="715">
        <f t="shared" ref="S88" si="376">IF(R88=0,0,IF(R$6=0,0,IF(R88&lt;1,SUM((R88&gt;I88),(R88&gt;L88),(R88&gt;O88),(R88&gt;F88),(R88&gt;U88),(R88&gt;X88),(R88&gt;AA88),(R88&gt;AD88),(R88&gt;AG88),(R88&gt;BB88)))-$AJ88))</f>
        <v>5</v>
      </c>
      <c r="T88" s="715">
        <f t="shared" ref="T88" si="377">IF(R88=0,0,IF(R$6=0,0,IF(S88=0,0,((11-S88)))-$B$6))</f>
        <v>2</v>
      </c>
      <c r="U88" s="717">
        <f>'print 10 lane'!X88</f>
        <v>8.715277777777776E-4</v>
      </c>
      <c r="V88" s="715">
        <f t="shared" ref="V88" si="378">IF(U88=0,0,IF(U$6=0,0,IF(U88&lt;1,SUM((U88&gt;I88),(U88&gt;L88),(U88&gt;O88),(U88&gt;R88),(U88&gt;F88),(U88&gt;X88),(U88&gt;AA88),(U88&gt;AD88),(U88&gt;AG88),(U88&gt;BB88)))-$AJ88))</f>
        <v>3</v>
      </c>
      <c r="W88" s="715">
        <f t="shared" ref="W88" si="379">IF(U88=0,0,IF(U$6=0,0,IF(V88=0,0,((11-V88)))-$B$6))</f>
        <v>4</v>
      </c>
      <c r="X88" s="717">
        <f>'print 10 lane'!AA88</f>
        <v>0</v>
      </c>
      <c r="Y88" s="715">
        <f t="shared" ref="Y88" si="380">IF(X88=0,0,IF(X$6=0,0,IF(X88&lt;1,SUM((X88&gt;I88),(X88&gt;L88),(X88&gt;O88),(X88&gt;R88),(X88&gt;U88),(X88&gt;F88),(X88&gt;AA88),(X88&gt;AD88),(X88&gt;AG88),(X88&gt;BB88))))-$AJ88)</f>
        <v>0</v>
      </c>
      <c r="Z88" s="715">
        <f t="shared" ref="Z88" si="381">IF(X88=0,0,IF(X$6=0,0,IF(Y88=0,0,((11-Y88)))-$B$6))</f>
        <v>0</v>
      </c>
      <c r="AA88" s="717">
        <f>'print 10 lane'!AD88</f>
        <v>0</v>
      </c>
      <c r="AB88" s="715">
        <f t="shared" ref="AB88" si="382">IF(AA88=0,0,IF(AA$6=0,0,IF(AA88&lt;1,SUM((AA88&gt;I88),(AA88&gt;L88),(AA88&gt;O88),(AA88&gt;R88),(AA88&gt;U88),(AA88&gt;X88),(AA88&gt;AD88),(AA88&gt;AG88),(AA88&gt;F88),(AA88&gt;BB88)))-$AJ88))</f>
        <v>0</v>
      </c>
      <c r="AC88" s="718">
        <f t="shared" ref="AC88" si="383">IF(AA88=0,0,IF(AA$6=0,0,IF(AB88=0,0,((11-AB88)))-$B$6))</f>
        <v>0</v>
      </c>
      <c r="AD88" s="176"/>
      <c r="AE88" s="12">
        <f>IF(AD88=0,0,IF(AD$6=0,0,IF(AD88&lt;1,SUM((AD88&gt;F88),(AD88&gt;I88),(AD88&gt;L88),(AD88&gt;O88),(AD88&gt;R88),(AD88&gt;U88),(AD88&gt;X88),(AD88&gt;AA88),(AD88&gt;AG88),(AD88&gt;BB88)))-$AJ88))</f>
        <v>0</v>
      </c>
      <c r="AF88" s="12">
        <f>IF(AD88=0,0,IF(AD$6=0,0,IF(AE88=0,0,((11-AE88)))-$B$6))</f>
        <v>0</v>
      </c>
      <c r="AG88" s="142"/>
      <c r="AH88" s="12">
        <f>IF(AG88=0,0,IF(AG$6=0,0,IF(AG88&lt;1,SUM((AG88&gt;F88),(AG88&gt;I88),(AG88&gt;L88),(AG88&gt;O88),(AG88&gt;R88),(AG88&gt;U88),(AG88&gt;X88),(AG88&gt;AA88),(AG88&gt;AD88),(AG88&gt;BB88)))-$AJ88))</f>
        <v>0</v>
      </c>
      <c r="AI88" s="13">
        <f>IF(AG88=0,0,IF(AG$6=0,0,IF(AH88=0,0,((11-AH88)))-$B$6))</f>
        <v>0</v>
      </c>
      <c r="AJ88" s="11">
        <f>COUNTBLANK(F618:O618)</f>
        <v>4</v>
      </c>
      <c r="BA88" s="235"/>
    </row>
    <row r="89" spans="2:53" ht="42" customHeight="1" x14ac:dyDescent="0.2">
      <c r="B89" s="1878"/>
      <c r="C89" s="1898"/>
      <c r="D89" s="2048"/>
      <c r="E89" s="2088"/>
      <c r="F89" s="2055" t="str">
        <f>'print 10 lane'!I89</f>
        <v xml:space="preserve">Lorne </v>
      </c>
      <c r="G89" s="1886"/>
      <c r="H89" s="2056"/>
      <c r="I89" s="2055" t="str">
        <f>'print 10 lane'!L89</f>
        <v xml:space="preserve">Emmie </v>
      </c>
      <c r="J89" s="1886"/>
      <c r="K89" s="2056"/>
      <c r="L89" s="2055" t="str">
        <f>'print 10 lane'!O89</f>
        <v xml:space="preserve">Jess </v>
      </c>
      <c r="M89" s="1886"/>
      <c r="N89" s="2056"/>
      <c r="O89" s="2055" t="str">
        <f>'print 10 lane'!R89</f>
        <v xml:space="preserve">Sophie </v>
      </c>
      <c r="P89" s="1886"/>
      <c r="Q89" s="2056"/>
      <c r="R89" s="2055" t="str">
        <f>'print 10 lane'!U89</f>
        <v xml:space="preserve">Rose  </v>
      </c>
      <c r="S89" s="1886"/>
      <c r="T89" s="2056"/>
      <c r="U89" s="2055" t="str">
        <f>'print 10 lane'!X89</f>
        <v xml:space="preserve">Lucy  </v>
      </c>
      <c r="V89" s="1886"/>
      <c r="W89" s="2056"/>
      <c r="X89" s="2055" t="str">
        <f>'print 10 lane'!AA89</f>
        <v xml:space="preserve"> </v>
      </c>
      <c r="Y89" s="1886"/>
      <c r="Z89" s="2056"/>
      <c r="AA89" s="2055" t="str">
        <f>'print 10 lane'!AD89</f>
        <v xml:space="preserve"> </v>
      </c>
      <c r="AB89" s="1886"/>
      <c r="AC89" s="2056"/>
      <c r="AD89" s="1856" t="e">
        <f>'Team 1'!#REF!</f>
        <v>#REF!</v>
      </c>
      <c r="AE89" s="1856"/>
      <c r="AF89" s="1857"/>
      <c r="AG89" s="1855" t="e">
        <f>'Team 1'!#REF!</f>
        <v>#REF!</v>
      </c>
      <c r="AH89" s="1856"/>
      <c r="AI89" s="1884"/>
      <c r="AJ89" s="11"/>
      <c r="BA89" s="235"/>
    </row>
    <row r="90" spans="2:53" ht="42" customHeight="1" thickBot="1" x14ac:dyDescent="0.25">
      <c r="B90" s="1903"/>
      <c r="C90" s="1898"/>
      <c r="D90" s="2048"/>
      <c r="E90" s="187" t="s">
        <v>219</v>
      </c>
      <c r="F90" s="2057">
        <f>'print 10 lane'!I90</f>
        <v>0</v>
      </c>
      <c r="G90" s="1875"/>
      <c r="H90" s="1876"/>
      <c r="I90" s="2057">
        <f>'print 10 lane'!L90</f>
        <v>0</v>
      </c>
      <c r="J90" s="1875"/>
      <c r="K90" s="1876"/>
      <c r="L90" s="2057">
        <f>'print 10 lane'!O90</f>
        <v>0</v>
      </c>
      <c r="M90" s="1875"/>
      <c r="N90" s="1876"/>
      <c r="O90" s="2057">
        <f>'print 10 lane'!R90</f>
        <v>0</v>
      </c>
      <c r="P90" s="1875"/>
      <c r="Q90" s="1876"/>
      <c r="R90" s="2057">
        <f>'print 10 lane'!U90</f>
        <v>0</v>
      </c>
      <c r="S90" s="1875"/>
      <c r="T90" s="1876"/>
      <c r="U90" s="2057">
        <f>'print 10 lane'!X90</f>
        <v>0</v>
      </c>
      <c r="V90" s="1875"/>
      <c r="W90" s="1876"/>
      <c r="X90" s="2057">
        <f>'print 10 lane'!AA90</f>
        <v>0</v>
      </c>
      <c r="Y90" s="1875"/>
      <c r="Z90" s="1876"/>
      <c r="AA90" s="2057">
        <f>'print 10 lane'!AD90</f>
        <v>0</v>
      </c>
      <c r="AB90" s="1875"/>
      <c r="AC90" s="1876"/>
      <c r="AD90" s="1859"/>
      <c r="AE90" s="1859"/>
      <c r="AF90" s="1885"/>
      <c r="AG90" s="1858"/>
      <c r="AH90" s="1859"/>
      <c r="AI90" s="1860"/>
      <c r="AJ90" s="11"/>
      <c r="BA90" s="235"/>
    </row>
    <row r="91" spans="2:53" ht="42" customHeight="1" x14ac:dyDescent="0.2">
      <c r="B91" s="1902">
        <v>30</v>
      </c>
      <c r="C91" s="1898" t="s">
        <v>6</v>
      </c>
      <c r="D91" s="2048" t="s">
        <v>16</v>
      </c>
      <c r="E91" s="2088" t="s">
        <v>102</v>
      </c>
      <c r="F91" s="716">
        <f>'print 10 lane'!I91</f>
        <v>9.156250000000001E-4</v>
      </c>
      <c r="G91" s="715">
        <f t="shared" ref="G91" si="384">IF(F91=0,0,IF(F$6=0,0,IF(F91&lt;1,SUM((F91&gt;I91),(F91&gt;L91),(F91&gt;O91),(F91&gt;R91),(F91&gt;U91),(F91&gt;X91),(F91&gt;AA91),(F91&gt;AD91),(F91&gt;AG91),(F91&gt;BB91)))-$AJ91))</f>
        <v>4</v>
      </c>
      <c r="H91" s="715">
        <f t="shared" ref="H91" si="385">IF(F91=0,0,IF(F$6=0,0,IF(G91=0,0,((11-G91)))-$B$6))</f>
        <v>3</v>
      </c>
      <c r="I91" s="717">
        <f>'print 10 lane'!L91</f>
        <v>9.6516203703703694E-4</v>
      </c>
      <c r="J91" s="715">
        <f t="shared" ref="J91" si="386">IF(I91=0,0,IF(I$6=0,0,IF(I91&lt;1,SUM((I91&gt;L91),(I91&gt;O91),(I91&gt;R91),(I91&gt;U91),(I91&gt;X91),(I91&gt;AA91),(I91&gt;F91),(I91&gt;AD91),(I91&gt;AG91),(I91&gt;BB91)))-$AJ91))</f>
        <v>6</v>
      </c>
      <c r="K91" s="715">
        <f t="shared" ref="K91" si="387">IF(I91=0,0,IF(I$6=0,0,IF(J91=0,0,((11-J91)))-$B$6))</f>
        <v>1</v>
      </c>
      <c r="L91" s="717">
        <f>'print 10 lane'!O91</f>
        <v>9.4525462962962966E-4</v>
      </c>
      <c r="M91" s="715">
        <f t="shared" ref="M91" si="388">IF(L91=0,0,IF(L$6=0,0,IF(L91&lt;1,SUM((L91&gt;I91),(L91&gt;F91),(L91&gt;O91),(L91&gt;R91),(L91&gt;U91),(L91&gt;X91),(L91&gt;AA91),(L91&gt;AD91),(L91&gt;AG91),(L91&gt;BB91)))-$AJ91))</f>
        <v>5</v>
      </c>
      <c r="N91" s="715">
        <f t="shared" ref="N91" si="389">IF(L91=0,0,IF(L$6=0,0,IF(M91=0,0,((11-M91)))-$B$6))</f>
        <v>2</v>
      </c>
      <c r="O91" s="717">
        <f>'print 10 lane'!R91</f>
        <v>7.8715277777777768E-4</v>
      </c>
      <c r="P91" s="715">
        <f t="shared" ref="P91" si="390">IF(O91=0,0,IF(O$6=0,0,IF(O91&lt;1,SUM((O91&gt;I91),(O91&gt;L91),(O91&gt;F91),(O91&gt;R91),(O91&gt;U91),(O91&gt;X91),(O91&gt;AA91),(O91&gt;AD91),(O91&gt;AG91),(O91&gt;BB91)))-$AJ91))</f>
        <v>1</v>
      </c>
      <c r="Q91" s="715">
        <f t="shared" ref="Q91" si="391">IF(O91=0,0,IF(O$6=0,0,IF(P91=0,0,((11-P91)))-$B$6))</f>
        <v>6</v>
      </c>
      <c r="R91" s="717">
        <f>'print 10 lane'!U91</f>
        <v>8.5393518518518511E-4</v>
      </c>
      <c r="S91" s="715">
        <f t="shared" ref="S91" si="392">IF(R91=0,0,IF(R$6=0,0,IF(R91&lt;1,SUM((R91&gt;I91),(R91&gt;L91),(R91&gt;O91),(R91&gt;F91),(R91&gt;U91),(R91&gt;X91),(R91&gt;AA91),(R91&gt;AD91),(R91&gt;AG91),(R91&gt;BB91)))-$AJ91))</f>
        <v>3</v>
      </c>
      <c r="T91" s="715">
        <f t="shared" ref="T91" si="393">IF(R91=0,0,IF(R$6=0,0,IF(S91=0,0,((11-S91)))-$B$6))</f>
        <v>4</v>
      </c>
      <c r="U91" s="717">
        <f>'print 10 lane'!X91</f>
        <v>8.348379629629629E-4</v>
      </c>
      <c r="V91" s="715">
        <f t="shared" ref="V91" si="394">IF(U91=0,0,IF(U$6=0,0,IF(U91&lt;1,SUM((U91&gt;I91),(U91&gt;L91),(U91&gt;O91),(U91&gt;R91),(U91&gt;F91),(U91&gt;X91),(U91&gt;AA91),(U91&gt;AD91),(U91&gt;AG91),(U91&gt;BB91)))-$AJ91))</f>
        <v>2</v>
      </c>
      <c r="W91" s="715">
        <f t="shared" ref="W91" si="395">IF(U91=0,0,IF(U$6=0,0,IF(V91=0,0,((11-V91)))-$B$6))</f>
        <v>5</v>
      </c>
      <c r="X91" s="717">
        <f>'print 10 lane'!AA91</f>
        <v>0</v>
      </c>
      <c r="Y91" s="715">
        <f t="shared" ref="Y91" si="396">IF(X91=0,0,IF(X$6=0,0,IF(X91&lt;1,SUM((X91&gt;I91),(X91&gt;L91),(X91&gt;O91),(X91&gt;R91),(X91&gt;U91),(X91&gt;F91),(X91&gt;AA91),(X91&gt;AD91),(X91&gt;AG91),(X91&gt;BB91))))-$AJ91)</f>
        <v>0</v>
      </c>
      <c r="Z91" s="715">
        <f t="shared" ref="Z91" si="397">IF(X91=0,0,IF(X$6=0,0,IF(Y91=0,0,((11-Y91)))-$B$6))</f>
        <v>0</v>
      </c>
      <c r="AA91" s="717">
        <f>'print 10 lane'!AD91</f>
        <v>0</v>
      </c>
      <c r="AB91" s="715">
        <f t="shared" ref="AB91" si="398">IF(AA91=0,0,IF(AA$6=0,0,IF(AA91&lt;1,SUM((AA91&gt;I91),(AA91&gt;L91),(AA91&gt;O91),(AA91&gt;R91),(AA91&gt;U91),(AA91&gt;X91),(AA91&gt;AD91),(AA91&gt;AG91),(AA91&gt;F91),(AA91&gt;BB91)))-$AJ91))</f>
        <v>0</v>
      </c>
      <c r="AC91" s="718">
        <f t="shared" ref="AC91" si="399">IF(AA91=0,0,IF(AA$6=0,0,IF(AB91=0,0,((11-AB91)))-$B$6))</f>
        <v>0</v>
      </c>
      <c r="AD91" s="176"/>
      <c r="AE91" s="12">
        <f>IF(AD91=0,0,IF(AD$6=0,0,IF(AD91&lt;1,SUM((AD91&gt;F91),(AD91&gt;I91),(AD91&gt;L91),(AD91&gt;O91),(AD91&gt;R91),(AD91&gt;U91),(AD91&gt;X91),(AD91&gt;AA91),(AD91&gt;AG91),(AD91&gt;BB91)))-$AJ91))</f>
        <v>0</v>
      </c>
      <c r="AF91" s="12">
        <f>IF(AD91=0,0,IF(AD$6=0,0,IF(AE91=0,0,((11-AE91)))-$B$6))</f>
        <v>0</v>
      </c>
      <c r="AG91" s="142"/>
      <c r="AH91" s="12">
        <f>IF(AG91=0,0,IF(AG$6=0,0,IF(AG91&lt;1,SUM((AG91&gt;F91),(AG91&gt;I91),(AG91&gt;L91),(AG91&gt;O91),(AG91&gt;R91),(AG91&gt;U91),(AG91&gt;X91),(AG91&gt;AA91),(AG91&gt;AD91),(AG91&gt;BB91)))-$AJ91))</f>
        <v>0</v>
      </c>
      <c r="AI91" s="13">
        <f>IF(AG91=0,0,IF(AG$6=0,0,IF(AH91=0,0,((11-AH91)))-$B$6))</f>
        <v>0</v>
      </c>
      <c r="AJ91" s="11">
        <f>COUNTBLANK(F619:O619)</f>
        <v>4</v>
      </c>
      <c r="BA91" s="235"/>
    </row>
    <row r="92" spans="2:53" ht="42" customHeight="1" x14ac:dyDescent="0.2">
      <c r="B92" s="1878"/>
      <c r="C92" s="1898"/>
      <c r="D92" s="2048"/>
      <c r="E92" s="2088"/>
      <c r="F92" s="2055" t="str">
        <f>'print 10 lane'!I92</f>
        <v xml:space="preserve">Menuka </v>
      </c>
      <c r="G92" s="1886"/>
      <c r="H92" s="2056"/>
      <c r="I92" s="2055" t="str">
        <f>'print 10 lane'!L92</f>
        <v xml:space="preserve">Masoud </v>
      </c>
      <c r="J92" s="1886"/>
      <c r="K92" s="2056"/>
      <c r="L92" s="2055" t="str">
        <f>'print 10 lane'!O92</f>
        <v xml:space="preserve">Josh  </v>
      </c>
      <c r="M92" s="1886"/>
      <c r="N92" s="2056"/>
      <c r="O92" s="2055" t="str">
        <f>'print 10 lane'!R92</f>
        <v xml:space="preserve">Max </v>
      </c>
      <c r="P92" s="1886"/>
      <c r="Q92" s="2056"/>
      <c r="R92" s="2055" t="str">
        <f>'print 10 lane'!U92</f>
        <v xml:space="preserve">Connor </v>
      </c>
      <c r="S92" s="1886"/>
      <c r="T92" s="2056"/>
      <c r="U92" s="2055" t="str">
        <f>'print 10 lane'!X92</f>
        <v xml:space="preserve">Henry </v>
      </c>
      <c r="V92" s="1886"/>
      <c r="W92" s="2056"/>
      <c r="X92" s="2055" t="str">
        <f>'print 10 lane'!AA92</f>
        <v xml:space="preserve"> </v>
      </c>
      <c r="Y92" s="1886"/>
      <c r="Z92" s="2056"/>
      <c r="AA92" s="2055" t="str">
        <f>'print 10 lane'!AD92</f>
        <v xml:space="preserve"> </v>
      </c>
      <c r="AB92" s="1886"/>
      <c r="AC92" s="2056"/>
      <c r="AD92" s="1856" t="e">
        <f>'Team 1'!#REF!</f>
        <v>#REF!</v>
      </c>
      <c r="AE92" s="1856"/>
      <c r="AF92" s="1857"/>
      <c r="AG92" s="1855" t="e">
        <f>'Team 1'!#REF!</f>
        <v>#REF!</v>
      </c>
      <c r="AH92" s="1856"/>
      <c r="AI92" s="1884"/>
      <c r="AJ92" s="11"/>
      <c r="BA92" s="235"/>
    </row>
    <row r="93" spans="2:53" ht="42" customHeight="1" thickBot="1" x14ac:dyDescent="0.25">
      <c r="B93" s="1903"/>
      <c r="C93" s="1898"/>
      <c r="D93" s="2048"/>
      <c r="E93" s="187" t="s">
        <v>219</v>
      </c>
      <c r="F93" s="2057">
        <f>'print 10 lane'!I93</f>
        <v>0</v>
      </c>
      <c r="G93" s="1875"/>
      <c r="H93" s="1876"/>
      <c r="I93" s="2057">
        <f>'print 10 lane'!L93</f>
        <v>0</v>
      </c>
      <c r="J93" s="1875"/>
      <c r="K93" s="1876"/>
      <c r="L93" s="2057">
        <f>'print 10 lane'!O93</f>
        <v>0</v>
      </c>
      <c r="M93" s="1875"/>
      <c r="N93" s="1876"/>
      <c r="O93" s="2057">
        <f>'print 10 lane'!R93</f>
        <v>0</v>
      </c>
      <c r="P93" s="1875"/>
      <c r="Q93" s="1876"/>
      <c r="R93" s="2057">
        <f>'print 10 lane'!U93</f>
        <v>0</v>
      </c>
      <c r="S93" s="1875"/>
      <c r="T93" s="1876"/>
      <c r="U93" s="2057">
        <f>'print 10 lane'!X93</f>
        <v>0</v>
      </c>
      <c r="V93" s="1875"/>
      <c r="W93" s="1876"/>
      <c r="X93" s="2057">
        <f>'print 10 lane'!AA93</f>
        <v>0</v>
      </c>
      <c r="Y93" s="1875"/>
      <c r="Z93" s="1876"/>
      <c r="AA93" s="2057">
        <f>'print 10 lane'!AD93</f>
        <v>0</v>
      </c>
      <c r="AB93" s="1875"/>
      <c r="AC93" s="1876"/>
      <c r="AD93" s="1859"/>
      <c r="AE93" s="1859"/>
      <c r="AF93" s="1885"/>
      <c r="AG93" s="1858"/>
      <c r="AH93" s="1859"/>
      <c r="AI93" s="1860"/>
      <c r="AJ93" s="11"/>
      <c r="BA93" s="235"/>
    </row>
    <row r="94" spans="2:53" ht="42" customHeight="1" x14ac:dyDescent="0.2">
      <c r="B94" s="1902">
        <v>31</v>
      </c>
      <c r="C94" s="1898" t="s">
        <v>5</v>
      </c>
      <c r="D94" s="2048" t="s">
        <v>17</v>
      </c>
      <c r="E94" s="2088" t="s">
        <v>98</v>
      </c>
      <c r="F94" s="716">
        <f>'print 10 lane'!I94</f>
        <v>7.8495370370370383E-4</v>
      </c>
      <c r="G94" s="715">
        <f t="shared" ref="G94" si="400">IF(F94=0,0,IF(F$6=0,0,IF(F94&lt;1,SUM((F94&gt;I94),(F94&gt;L94),(F94&gt;O94),(F94&gt;R94),(F94&gt;U94),(F94&gt;X94),(F94&gt;AA94),(F94&gt;AD94),(F94&gt;AG94),(F94&gt;BB94)))-$AJ94))</f>
        <v>6</v>
      </c>
      <c r="H94" s="715">
        <f t="shared" ref="H94" si="401">IF(F94=0,0,IF(F$6=0,0,IF(G94=0,0,((11-G94)))-$B$6))</f>
        <v>1</v>
      </c>
      <c r="I94" s="717">
        <f>'print 10 lane'!L94</f>
        <v>7.6087962962962958E-4</v>
      </c>
      <c r="J94" s="715">
        <f t="shared" ref="J94" si="402">IF(I94=0,0,IF(I$6=0,0,IF(I94&lt;1,SUM((I94&gt;L94),(I94&gt;O94),(I94&gt;R94),(I94&gt;U94),(I94&gt;X94),(I94&gt;AA94),(I94&gt;F94),(I94&gt;AD94),(I94&gt;AG94),(I94&gt;BB94)))-$AJ94))</f>
        <v>5</v>
      </c>
      <c r="K94" s="715">
        <f t="shared" ref="K94" si="403">IF(I94=0,0,IF(I$6=0,0,IF(J94=0,0,((11-J94)))-$B$6))</f>
        <v>2</v>
      </c>
      <c r="L94" s="717">
        <f>'print 10 lane'!O94</f>
        <v>7.1388888888888891E-4</v>
      </c>
      <c r="M94" s="715">
        <f t="shared" ref="M94" si="404">IF(L94=0,0,IF(L$6=0,0,IF(L94&lt;1,SUM((L94&gt;I94),(L94&gt;F94),(L94&gt;O94),(L94&gt;R94),(L94&gt;U94),(L94&gt;X94),(L94&gt;AA94),(L94&gt;AD94),(L94&gt;AG94),(L94&gt;BB94)))-$AJ94))</f>
        <v>2</v>
      </c>
      <c r="N94" s="715">
        <f t="shared" ref="N94" si="405">IF(L94=0,0,IF(L$6=0,0,IF(M94=0,0,((11-M94)))-$B$6))</f>
        <v>5</v>
      </c>
      <c r="O94" s="717">
        <f>'print 10 lane'!R94</f>
        <v>7.0289351851851849E-4</v>
      </c>
      <c r="P94" s="715">
        <f t="shared" ref="P94" si="406">IF(O94=0,0,IF(O$6=0,0,IF(O94&lt;1,SUM((O94&gt;I94),(O94&gt;L94),(O94&gt;F94),(O94&gt;R94),(O94&gt;U94),(O94&gt;X94),(O94&gt;AA94),(O94&gt;AD94),(O94&gt;AG94),(O94&gt;BB94)))-$AJ94))</f>
        <v>1</v>
      </c>
      <c r="Q94" s="715">
        <f t="shared" ref="Q94" si="407">IF(O94=0,0,IF(O$6=0,0,IF(P94=0,0,((11-P94)))-$B$6))</f>
        <v>6</v>
      </c>
      <c r="R94" s="717">
        <f>'print 10 lane'!U94</f>
        <v>7.4293981481481487E-4</v>
      </c>
      <c r="S94" s="715">
        <f t="shared" ref="S94" si="408">IF(R94=0,0,IF(R$6=0,0,IF(R94&lt;1,SUM((R94&gt;I94),(R94&gt;L94),(R94&gt;O94),(R94&gt;F94),(R94&gt;U94),(R94&gt;X94),(R94&gt;AA94),(R94&gt;AD94),(R94&gt;AG94),(R94&gt;BB94)))-$AJ94))</f>
        <v>4</v>
      </c>
      <c r="T94" s="715">
        <f t="shared" ref="T94" si="409">IF(R94=0,0,IF(R$6=0,0,IF(S94=0,0,((11-S94)))-$B$6))</f>
        <v>3</v>
      </c>
      <c r="U94" s="717">
        <f>'print 10 lane'!X94</f>
        <v>7.2928240740740733E-4</v>
      </c>
      <c r="V94" s="715">
        <f t="shared" ref="V94" si="410">IF(U94=0,0,IF(U$6=0,0,IF(U94&lt;1,SUM((U94&gt;I94),(U94&gt;L94),(U94&gt;O94),(U94&gt;R94),(U94&gt;F94),(U94&gt;X94),(U94&gt;AA94),(U94&gt;AD94),(U94&gt;AG94),(U94&gt;BB94)))-$AJ94))</f>
        <v>3</v>
      </c>
      <c r="W94" s="715">
        <f t="shared" ref="W94" si="411">IF(U94=0,0,IF(U$6=0,0,IF(V94=0,0,((11-V94)))-$B$6))</f>
        <v>4</v>
      </c>
      <c r="X94" s="717">
        <f>'print 10 lane'!AA94</f>
        <v>0</v>
      </c>
      <c r="Y94" s="715">
        <f t="shared" ref="Y94" si="412">IF(X94=0,0,IF(X$6=0,0,IF(X94&lt;1,SUM((X94&gt;I94),(X94&gt;L94),(X94&gt;O94),(X94&gt;R94),(X94&gt;U94),(X94&gt;F94),(X94&gt;AA94),(X94&gt;AD94),(X94&gt;AG94),(X94&gt;BB94))))-$AJ94)</f>
        <v>0</v>
      </c>
      <c r="Z94" s="715">
        <f t="shared" ref="Z94" si="413">IF(X94=0,0,IF(X$6=0,0,IF(Y94=0,0,((11-Y94)))-$B$6))</f>
        <v>0</v>
      </c>
      <c r="AA94" s="717">
        <f>'print 10 lane'!AD94</f>
        <v>0</v>
      </c>
      <c r="AB94" s="715">
        <f t="shared" ref="AB94" si="414">IF(AA94=0,0,IF(AA$6=0,0,IF(AA94&lt;1,SUM((AA94&gt;I94),(AA94&gt;L94),(AA94&gt;O94),(AA94&gt;R94),(AA94&gt;U94),(AA94&gt;X94),(AA94&gt;AD94),(AA94&gt;AG94),(AA94&gt;F94),(AA94&gt;BB94)))-$AJ94))</f>
        <v>0</v>
      </c>
      <c r="AC94" s="718">
        <f t="shared" ref="AC94" si="415">IF(AA94=0,0,IF(AA$6=0,0,IF(AB94=0,0,((11-AB94)))-$B$6))</f>
        <v>0</v>
      </c>
      <c r="AD94" s="176"/>
      <c r="AE94" s="12">
        <f>IF(AD94=0,0,IF(AD$6=0,0,IF(AD94&lt;1,SUM((AD94&gt;F94),(AD94&gt;I94),(AD94&gt;L94),(AD94&gt;O94),(AD94&gt;R94),(AD94&gt;U94),(AD94&gt;X94),(AD94&gt;AA94),(AD94&gt;AG94),(AD94&gt;BB94)))-$AJ94))</f>
        <v>0</v>
      </c>
      <c r="AF94" s="12">
        <f>IF(AD94=0,0,IF(AD$6=0,0,IF(AE94=0,0,((11-AE94)))-$B$6))</f>
        <v>0</v>
      </c>
      <c r="AG94" s="142"/>
      <c r="AH94" s="12">
        <f>IF(AG94=0,0,IF(AG$6=0,0,IF(AG94&lt;1,SUM((AG94&gt;F94),(AG94&gt;I94),(AG94&gt;L94),(AG94&gt;O94),(AG94&gt;R94),(AG94&gt;U94),(AG94&gt;X94),(AG94&gt;AA94),(AG94&gt;AD94),(AG94&gt;BB94)))-$AJ94))</f>
        <v>0</v>
      </c>
      <c r="AI94" s="13">
        <f>IF(AG94=0,0,IF(AG$6=0,0,IF(AH94=0,0,((11-AH94)))-$B$6))</f>
        <v>0</v>
      </c>
      <c r="AJ94" s="11">
        <f>COUNTBLANK(F620:O620)</f>
        <v>4</v>
      </c>
      <c r="BA94" s="235"/>
    </row>
    <row r="95" spans="2:53" ht="42" customHeight="1" x14ac:dyDescent="0.2">
      <c r="B95" s="1878"/>
      <c r="C95" s="1898"/>
      <c r="D95" s="2048"/>
      <c r="E95" s="2088"/>
      <c r="F95" s="2055" t="str">
        <f>'print 10 lane'!I95</f>
        <v xml:space="preserve">Julianna </v>
      </c>
      <c r="G95" s="1886"/>
      <c r="H95" s="2056"/>
      <c r="I95" s="2055" t="str">
        <f>'print 10 lane'!L95</f>
        <v xml:space="preserve">Jessica-May </v>
      </c>
      <c r="J95" s="1886"/>
      <c r="K95" s="2056"/>
      <c r="L95" s="2055" t="str">
        <f>'print 10 lane'!O95</f>
        <v xml:space="preserve">Kiara </v>
      </c>
      <c r="M95" s="1886"/>
      <c r="N95" s="2056"/>
      <c r="O95" s="2055" t="str">
        <f>'print 10 lane'!R95</f>
        <v xml:space="preserve">Lottie </v>
      </c>
      <c r="P95" s="1886"/>
      <c r="Q95" s="2056"/>
      <c r="R95" s="2055" t="str">
        <f>'print 10 lane'!U95</f>
        <v xml:space="preserve">Holly </v>
      </c>
      <c r="S95" s="1886"/>
      <c r="T95" s="2056"/>
      <c r="U95" s="2055" t="str">
        <f>'print 10 lane'!X95</f>
        <v xml:space="preserve">Isabel </v>
      </c>
      <c r="V95" s="1886"/>
      <c r="W95" s="2056"/>
      <c r="X95" s="2055" t="str">
        <f>'print 10 lane'!AA95</f>
        <v xml:space="preserve"> </v>
      </c>
      <c r="Y95" s="1886"/>
      <c r="Z95" s="2056"/>
      <c r="AA95" s="2055" t="str">
        <f>'print 10 lane'!AD95</f>
        <v xml:space="preserve"> </v>
      </c>
      <c r="AB95" s="1886"/>
      <c r="AC95" s="2056"/>
      <c r="AD95" s="1856" t="e">
        <f>'Team 1'!#REF!</f>
        <v>#REF!</v>
      </c>
      <c r="AE95" s="1856"/>
      <c r="AF95" s="1857"/>
      <c r="AG95" s="1855" t="e">
        <f>'Team 1'!#REF!</f>
        <v>#REF!</v>
      </c>
      <c r="AH95" s="1856"/>
      <c r="AI95" s="1884"/>
      <c r="AJ95" s="11"/>
      <c r="BA95" s="235"/>
    </row>
    <row r="96" spans="2:53" ht="42" customHeight="1" thickBot="1" x14ac:dyDescent="0.25">
      <c r="B96" s="1903"/>
      <c r="C96" s="1898"/>
      <c r="D96" s="2048"/>
      <c r="E96" s="187" t="s">
        <v>219</v>
      </c>
      <c r="F96" s="2057">
        <f>'print 10 lane'!I96</f>
        <v>0</v>
      </c>
      <c r="G96" s="1875"/>
      <c r="H96" s="1876"/>
      <c r="I96" s="2057">
        <f>'print 10 lane'!L96</f>
        <v>0</v>
      </c>
      <c r="J96" s="1875"/>
      <c r="K96" s="1876"/>
      <c r="L96" s="2057">
        <f>'print 10 lane'!O96</f>
        <v>0</v>
      </c>
      <c r="M96" s="1875"/>
      <c r="N96" s="1876"/>
      <c r="O96" s="2057">
        <f>'print 10 lane'!R96</f>
        <v>0</v>
      </c>
      <c r="P96" s="1875"/>
      <c r="Q96" s="1876"/>
      <c r="R96" s="2057">
        <f>'print 10 lane'!U96</f>
        <v>0</v>
      </c>
      <c r="S96" s="1875"/>
      <c r="T96" s="1876"/>
      <c r="U96" s="2057">
        <f>'print 10 lane'!X96</f>
        <v>0</v>
      </c>
      <c r="V96" s="1875"/>
      <c r="W96" s="1876"/>
      <c r="X96" s="2057">
        <f>'print 10 lane'!AA96</f>
        <v>0</v>
      </c>
      <c r="Y96" s="1875"/>
      <c r="Z96" s="1876"/>
      <c r="AA96" s="2057">
        <f>'print 10 lane'!AD96</f>
        <v>0</v>
      </c>
      <c r="AB96" s="1875"/>
      <c r="AC96" s="1876"/>
      <c r="AD96" s="1859"/>
      <c r="AE96" s="1859"/>
      <c r="AF96" s="1885"/>
      <c r="AG96" s="1858"/>
      <c r="AH96" s="1859"/>
      <c r="AI96" s="1860"/>
      <c r="AJ96" s="11"/>
      <c r="BA96" s="235"/>
    </row>
    <row r="97" spans="2:53" ht="42" customHeight="1" x14ac:dyDescent="0.2">
      <c r="B97" s="1902">
        <v>32</v>
      </c>
      <c r="C97" s="1898" t="s">
        <v>6</v>
      </c>
      <c r="D97" s="2048" t="s">
        <v>17</v>
      </c>
      <c r="E97" s="2088" t="s">
        <v>98</v>
      </c>
      <c r="F97" s="716">
        <f>'print 10 lane'!I97</f>
        <v>7.0798611111111116E-4</v>
      </c>
      <c r="G97" s="715">
        <f t="shared" ref="G97" si="416">IF(F97=0,0,IF(F$6=0,0,IF(F97&lt;1,SUM((F97&gt;I97),(F97&gt;L97),(F97&gt;O97),(F97&gt;R97),(F97&gt;U97),(F97&gt;X97),(F97&gt;AA97),(F97&gt;AD97),(F97&gt;AG97),(F97&gt;BB97)))-$AJ97))</f>
        <v>6</v>
      </c>
      <c r="H97" s="715">
        <f t="shared" ref="H97" si="417">IF(F97=0,0,IF(F$6=0,0,IF(G97=0,0,((11-G97)))-$B$6))</f>
        <v>1</v>
      </c>
      <c r="I97" s="717">
        <f>'print 10 lane'!L97</f>
        <v>6.6365740740740751E-4</v>
      </c>
      <c r="J97" s="715">
        <f t="shared" ref="J97" si="418">IF(I97=0,0,IF(I$6=0,0,IF(I97&lt;1,SUM((I97&gt;L97),(I97&gt;O97),(I97&gt;R97),(I97&gt;U97),(I97&gt;X97),(I97&gt;AA97),(I97&gt;F97),(I97&gt;AD97),(I97&gt;AG97),(I97&gt;BB97)))-$AJ97))</f>
        <v>2</v>
      </c>
      <c r="K97" s="715">
        <f t="shared" ref="K97" si="419">IF(I97=0,0,IF(I$6=0,0,IF(J97=0,0,((11-J97)))-$B$6))</f>
        <v>5</v>
      </c>
      <c r="L97" s="717">
        <f>'print 10 lane'!O97</f>
        <v>6.7581018518518511E-4</v>
      </c>
      <c r="M97" s="715">
        <f t="shared" ref="M97" si="420">IF(L97=0,0,IF(L$6=0,0,IF(L97&lt;1,SUM((L97&gt;I97),(L97&gt;F97),(L97&gt;O97),(L97&gt;R97),(L97&gt;U97),(L97&gt;X97),(L97&gt;AA97),(L97&gt;AD97),(L97&gt;AG97),(L97&gt;BB97)))-$AJ97))</f>
        <v>3</v>
      </c>
      <c r="N97" s="715">
        <f t="shared" ref="N97" si="421">IF(L97=0,0,IF(L$6=0,0,IF(M97=0,0,((11-M97)))-$B$6))</f>
        <v>4</v>
      </c>
      <c r="O97" s="717">
        <f>'print 10 lane'!R97</f>
        <v>6.2430555555555546E-4</v>
      </c>
      <c r="P97" s="715">
        <f t="shared" ref="P97" si="422">IF(O97=0,0,IF(O$6=0,0,IF(O97&lt;1,SUM((O97&gt;I97),(O97&gt;L97),(O97&gt;F97),(O97&gt;R97),(O97&gt;U97),(O97&gt;X97),(O97&gt;AA97),(O97&gt;AD97),(O97&gt;AG97),(O97&gt;BB97)))-$AJ97))</f>
        <v>1</v>
      </c>
      <c r="Q97" s="715">
        <f t="shared" ref="Q97" si="423">IF(O97=0,0,IF(O$6=0,0,IF(P97=0,0,((11-P97)))-$B$6))</f>
        <v>6</v>
      </c>
      <c r="R97" s="717">
        <f>'print 10 lane'!U97</f>
        <v>6.9375000000000003E-4</v>
      </c>
      <c r="S97" s="715">
        <f t="shared" ref="S97" si="424">IF(R97=0,0,IF(R$6=0,0,IF(R97&lt;1,SUM((R97&gt;I97),(R97&gt;L97),(R97&gt;O97),(R97&gt;F97),(R97&gt;U97),(R97&gt;X97),(R97&gt;AA97),(R97&gt;AD97),(R97&gt;AG97),(R97&gt;BB97)))-$AJ97))</f>
        <v>4</v>
      </c>
      <c r="T97" s="715">
        <f t="shared" ref="T97" si="425">IF(R97=0,0,IF(R$6=0,0,IF(S97=0,0,((11-S97)))-$B$6))</f>
        <v>3</v>
      </c>
      <c r="U97" s="717">
        <f>'print 10 lane'!X97</f>
        <v>6.9467592592592584E-4</v>
      </c>
      <c r="V97" s="715">
        <f t="shared" ref="V97" si="426">IF(U97=0,0,IF(U$6=0,0,IF(U97&lt;1,SUM((U97&gt;I97),(U97&gt;L97),(U97&gt;O97),(U97&gt;R97),(U97&gt;F97),(U97&gt;X97),(U97&gt;AA97),(U97&gt;AD97),(U97&gt;AG97),(U97&gt;BB97)))-$AJ97))</f>
        <v>5</v>
      </c>
      <c r="W97" s="715">
        <f t="shared" ref="W97" si="427">IF(U97=0,0,IF(U$6=0,0,IF(V97=0,0,((11-V97)))-$B$6))</f>
        <v>2</v>
      </c>
      <c r="X97" s="717">
        <f>'print 10 lane'!AA97</f>
        <v>0</v>
      </c>
      <c r="Y97" s="715">
        <f t="shared" ref="Y97" si="428">IF(X97=0,0,IF(X$6=0,0,IF(X97&lt;1,SUM((X97&gt;I97),(X97&gt;L97),(X97&gt;O97),(X97&gt;R97),(X97&gt;U97),(X97&gt;F97),(X97&gt;AA97),(X97&gt;AD97),(X97&gt;AG97),(X97&gt;BB97))))-$AJ97)</f>
        <v>0</v>
      </c>
      <c r="Z97" s="715">
        <f t="shared" ref="Z97" si="429">IF(X97=0,0,IF(X$6=0,0,IF(Y97=0,0,((11-Y97)))-$B$6))</f>
        <v>0</v>
      </c>
      <c r="AA97" s="717">
        <f>'print 10 lane'!AD97</f>
        <v>0</v>
      </c>
      <c r="AB97" s="715">
        <f t="shared" ref="AB97" si="430">IF(AA97=0,0,IF(AA$6=0,0,IF(AA97&lt;1,SUM((AA97&gt;I97),(AA97&gt;L97),(AA97&gt;O97),(AA97&gt;R97),(AA97&gt;U97),(AA97&gt;X97),(AA97&gt;AD97),(AA97&gt;AG97),(AA97&gt;F97),(AA97&gt;BB97)))-$AJ97))</f>
        <v>0</v>
      </c>
      <c r="AC97" s="718">
        <f t="shared" ref="AC97" si="431">IF(AA97=0,0,IF(AA$6=0,0,IF(AB97=0,0,((11-AB97)))-$B$6))</f>
        <v>0</v>
      </c>
      <c r="AD97" s="176"/>
      <c r="AE97" s="12">
        <f>IF(AD97=0,0,IF(AD$6=0,0,IF(AD97&lt;1,SUM((AD97&gt;F97),(AD97&gt;I97),(AD97&gt;L97),(AD97&gt;O97),(AD97&gt;R97),(AD97&gt;U97),(AD97&gt;X97),(AD97&gt;AA97),(AD97&gt;AG97),(AD97&gt;BB97)))-$AJ97))</f>
        <v>0</v>
      </c>
      <c r="AF97" s="12">
        <f>IF(AD97=0,0,IF(AD$6=0,0,IF(AE97=0,0,((11-AE97)))-$B$6))</f>
        <v>0</v>
      </c>
      <c r="AG97" s="142"/>
      <c r="AH97" s="12">
        <f>IF(AG97=0,0,IF(AG$6=0,0,IF(AG97&lt;1,SUM((AG97&gt;F97),(AG97&gt;I97),(AG97&gt;L97),(AG97&gt;O97),(AG97&gt;R97),(AG97&gt;U97),(AG97&gt;X97),(AG97&gt;AA97),(AG97&gt;AD97),(AG97&gt;BB97)))-$AJ97))</f>
        <v>0</v>
      </c>
      <c r="AI97" s="13">
        <f>IF(AG97=0,0,IF(AG$6=0,0,IF(AH97=0,0,((11-AH97)))-$B$6))</f>
        <v>0</v>
      </c>
      <c r="AJ97" s="11">
        <f>COUNTBLANK(F621:O621)</f>
        <v>4</v>
      </c>
      <c r="BA97" s="235"/>
    </row>
    <row r="98" spans="2:53" ht="42" customHeight="1" x14ac:dyDescent="0.2">
      <c r="B98" s="1878"/>
      <c r="C98" s="1898"/>
      <c r="D98" s="2048"/>
      <c r="E98" s="2088"/>
      <c r="F98" s="2055" t="str">
        <f>'print 10 lane'!I98</f>
        <v xml:space="preserve">Isaac  </v>
      </c>
      <c r="G98" s="1886"/>
      <c r="H98" s="2056"/>
      <c r="I98" s="2055" t="str">
        <f>'print 10 lane'!L98</f>
        <v xml:space="preserve">Jevon </v>
      </c>
      <c r="J98" s="1886"/>
      <c r="K98" s="2056"/>
      <c r="L98" s="2055" t="str">
        <f>'print 10 lane'!O98</f>
        <v xml:space="preserve">Fabian </v>
      </c>
      <c r="M98" s="1886"/>
      <c r="N98" s="2056"/>
      <c r="O98" s="2055" t="str">
        <f>'print 10 lane'!R98</f>
        <v xml:space="preserve">Jamie </v>
      </c>
      <c r="P98" s="1886"/>
      <c r="Q98" s="2056"/>
      <c r="R98" s="2055" t="str">
        <f>'print 10 lane'!U98</f>
        <v xml:space="preserve">Gabriel </v>
      </c>
      <c r="S98" s="1886"/>
      <c r="T98" s="2056"/>
      <c r="U98" s="2055" t="str">
        <f>'print 10 lane'!X98</f>
        <v xml:space="preserve">Ethan </v>
      </c>
      <c r="V98" s="1886"/>
      <c r="W98" s="2056"/>
      <c r="X98" s="2055" t="str">
        <f>'print 10 lane'!AA98</f>
        <v xml:space="preserve"> </v>
      </c>
      <c r="Y98" s="1886"/>
      <c r="Z98" s="2056"/>
      <c r="AA98" s="2055" t="str">
        <f>'print 10 lane'!AD98</f>
        <v xml:space="preserve"> </v>
      </c>
      <c r="AB98" s="1886"/>
      <c r="AC98" s="2056"/>
      <c r="AD98" s="1856" t="e">
        <f>'Team 1'!#REF!</f>
        <v>#REF!</v>
      </c>
      <c r="AE98" s="1856"/>
      <c r="AF98" s="1857"/>
      <c r="AG98" s="1855" t="e">
        <f>'Team 1'!#REF!</f>
        <v>#REF!</v>
      </c>
      <c r="AH98" s="1856"/>
      <c r="AI98" s="1884"/>
      <c r="AJ98" s="11"/>
      <c r="BA98" s="235"/>
    </row>
    <row r="99" spans="2:53" ht="42" customHeight="1" thickBot="1" x14ac:dyDescent="0.25">
      <c r="B99" s="1903"/>
      <c r="C99" s="1898"/>
      <c r="D99" s="2048"/>
      <c r="E99" s="187" t="s">
        <v>219</v>
      </c>
      <c r="F99" s="2057">
        <f>'print 10 lane'!I99</f>
        <v>0</v>
      </c>
      <c r="G99" s="1875"/>
      <c r="H99" s="1876"/>
      <c r="I99" s="2057">
        <f>'print 10 lane'!L99</f>
        <v>0</v>
      </c>
      <c r="J99" s="1875"/>
      <c r="K99" s="1876"/>
      <c r="L99" s="2057">
        <f>'print 10 lane'!O99</f>
        <v>0</v>
      </c>
      <c r="M99" s="1875"/>
      <c r="N99" s="1876"/>
      <c r="O99" s="2057">
        <f>'print 10 lane'!R99</f>
        <v>0</v>
      </c>
      <c r="P99" s="1875"/>
      <c r="Q99" s="1876"/>
      <c r="R99" s="2057">
        <f>'print 10 lane'!U99</f>
        <v>0</v>
      </c>
      <c r="S99" s="1875"/>
      <c r="T99" s="1876"/>
      <c r="U99" s="2057">
        <f>'print 10 lane'!X99</f>
        <v>0</v>
      </c>
      <c r="V99" s="1875"/>
      <c r="W99" s="1876"/>
      <c r="X99" s="2057">
        <f>'print 10 lane'!AA99</f>
        <v>0</v>
      </c>
      <c r="Y99" s="1875"/>
      <c r="Z99" s="1876"/>
      <c r="AA99" s="2057">
        <f>'print 10 lane'!AD99</f>
        <v>0</v>
      </c>
      <c r="AB99" s="1875"/>
      <c r="AC99" s="1876"/>
      <c r="AD99" s="1859"/>
      <c r="AE99" s="1859"/>
      <c r="AF99" s="1885"/>
      <c r="AG99" s="1858"/>
      <c r="AH99" s="1859"/>
      <c r="AI99" s="1860"/>
      <c r="AJ99" s="11"/>
      <c r="BA99" s="235"/>
    </row>
    <row r="100" spans="2:53" ht="42" customHeight="1" x14ac:dyDescent="0.2">
      <c r="B100" s="1902">
        <v>33</v>
      </c>
      <c r="C100" s="1898" t="s">
        <v>13</v>
      </c>
      <c r="D100" s="2048" t="s">
        <v>7</v>
      </c>
      <c r="E100" s="2088" t="s">
        <v>100</v>
      </c>
      <c r="F100" s="716">
        <f>'print 10 lane'!I100</f>
        <v>9.3159722222222211E-4</v>
      </c>
      <c r="G100" s="715">
        <f t="shared" ref="G100" si="432">IF(F100=0,0,IF(F$6=0,0,IF(F100&lt;1,SUM((F100&gt;I100),(F100&gt;L100),(F100&gt;O100),(F100&gt;R100),(F100&gt;U100),(F100&gt;X100),(F100&gt;AA100),(F100&gt;AD100),(F100&gt;AG100),(F100&gt;BB100)))-$AJ100))</f>
        <v>5</v>
      </c>
      <c r="H100" s="715">
        <f t="shared" ref="H100" si="433">IF(F100=0,0,IF(F$6=0,0,IF(G100=0,0,((11-G100)))-$B$6))</f>
        <v>2</v>
      </c>
      <c r="I100" s="717">
        <f>'print 10 lane'!L100</f>
        <v>8.8356481481481478E-4</v>
      </c>
      <c r="J100" s="715">
        <f t="shared" ref="J100" si="434">IF(I100=0,0,IF(I$6=0,0,IF(I100&lt;1,SUM((I100&gt;L100),(I100&gt;O100),(I100&gt;R100),(I100&gt;U100),(I100&gt;X100),(I100&gt;AA100),(I100&gt;F100),(I100&gt;AD100),(I100&gt;AG100),(I100&gt;BB100)))-$AJ100))</f>
        <v>3</v>
      </c>
      <c r="K100" s="715">
        <f t="shared" ref="K100" si="435">IF(I100=0,0,IF(I$6=0,0,IF(J100=0,0,((11-J100)))-$B$6))</f>
        <v>4</v>
      </c>
      <c r="L100" s="717">
        <f>'print 10 lane'!O100</f>
        <v>8.4236111111111111E-4</v>
      </c>
      <c r="M100" s="715">
        <f t="shared" ref="M100" si="436">IF(L100=0,0,IF(L$6=0,0,IF(L100&lt;1,SUM((L100&gt;I100),(L100&gt;F100),(L100&gt;O100),(L100&gt;R100),(L100&gt;U100),(L100&gt;X100),(L100&gt;AA100),(L100&gt;AD100),(L100&gt;AG100),(L100&gt;BB100)))-$AJ100))</f>
        <v>2</v>
      </c>
      <c r="N100" s="715">
        <f t="shared" ref="N100" si="437">IF(L100=0,0,IF(L$6=0,0,IF(M100=0,0,((11-M100)))-$B$6))</f>
        <v>5</v>
      </c>
      <c r="O100" s="717">
        <f>'print 10 lane'!R100</f>
        <v>8.2893518518518516E-4</v>
      </c>
      <c r="P100" s="715">
        <f t="shared" ref="P100" si="438">IF(O100=0,0,IF(O$6=0,0,IF(O100&lt;1,SUM((O100&gt;I100),(O100&gt;L100),(O100&gt;F100),(O100&gt;R100),(O100&gt;U100),(O100&gt;X100),(O100&gt;AA100),(O100&gt;AD100),(O100&gt;AG100),(O100&gt;BB100)))-$AJ100))</f>
        <v>1</v>
      </c>
      <c r="Q100" s="715">
        <f t="shared" ref="Q100" si="439">IF(O100=0,0,IF(O$6=0,0,IF(P100=0,0,((11-P100)))-$B$6))</f>
        <v>6</v>
      </c>
      <c r="R100" s="717">
        <f>'print 10 lane'!U100</f>
        <v>9.1446759259259259E-4</v>
      </c>
      <c r="S100" s="715">
        <f t="shared" ref="S100" si="440">IF(R100=0,0,IF(R$6=0,0,IF(R100&lt;1,SUM((R100&gt;I100),(R100&gt;L100),(R100&gt;O100),(R100&gt;F100),(R100&gt;U100),(R100&gt;X100),(R100&gt;AA100),(R100&gt;AD100),(R100&gt;AG100),(R100&gt;BB100)))-$AJ100))</f>
        <v>4</v>
      </c>
      <c r="T100" s="715">
        <f t="shared" ref="T100" si="441">IF(R100=0,0,IF(R$6=0,0,IF(S100=0,0,((11-S100)))-$B$6))</f>
        <v>3</v>
      </c>
      <c r="U100" s="717">
        <f>'print 10 lane'!X100</f>
        <v>9.7395833333333319E-4</v>
      </c>
      <c r="V100" s="715">
        <f t="shared" ref="V100" si="442">IF(U100=0,0,IF(U$6=0,0,IF(U100&lt;1,SUM((U100&gt;I100),(U100&gt;L100),(U100&gt;O100),(U100&gt;R100),(U100&gt;F100),(U100&gt;X100),(U100&gt;AA100),(U100&gt;AD100),(U100&gt;AG100),(U100&gt;BB100)))-$AJ100))</f>
        <v>6</v>
      </c>
      <c r="W100" s="715">
        <f t="shared" ref="W100" si="443">IF(U100=0,0,IF(U$6=0,0,IF(V100=0,0,((11-V100)))-$B$6))</f>
        <v>1</v>
      </c>
      <c r="X100" s="717">
        <f>'print 10 lane'!AA100</f>
        <v>0</v>
      </c>
      <c r="Y100" s="715">
        <f t="shared" ref="Y100" si="444">IF(X100=0,0,IF(X$6=0,0,IF(X100&lt;1,SUM((X100&gt;I100),(X100&gt;L100),(X100&gt;O100),(X100&gt;R100),(X100&gt;U100),(X100&gt;F100),(X100&gt;AA100),(X100&gt;AD100),(X100&gt;AG100),(X100&gt;BB100))))-$AJ100)</f>
        <v>0</v>
      </c>
      <c r="Z100" s="715">
        <f t="shared" ref="Z100" si="445">IF(X100=0,0,IF(X$6=0,0,IF(Y100=0,0,((11-Y100)))-$B$6))</f>
        <v>0</v>
      </c>
      <c r="AA100" s="717">
        <f>'print 10 lane'!AD100</f>
        <v>0</v>
      </c>
      <c r="AB100" s="715">
        <f t="shared" ref="AB100" si="446">IF(AA100=0,0,IF(AA$6=0,0,IF(AA100&lt;1,SUM((AA100&gt;I100),(AA100&gt;L100),(AA100&gt;O100),(AA100&gt;R100),(AA100&gt;U100),(AA100&gt;X100),(AA100&gt;AD100),(AA100&gt;AG100),(AA100&gt;F100),(AA100&gt;BB100)))-$AJ100))</f>
        <v>0</v>
      </c>
      <c r="AC100" s="718">
        <f t="shared" ref="AC100" si="447">IF(AA100=0,0,IF(AA$6=0,0,IF(AB100=0,0,((11-AB100)))-$B$6))</f>
        <v>0</v>
      </c>
      <c r="AD100" s="176"/>
      <c r="AE100" s="12">
        <f>IF(AD100=0,0,IF(AD$6=0,0,IF(AD100&lt;1,SUM((AD100&gt;F100),(AD100&gt;I100),(AD100&gt;L100),(AD100&gt;O100),(AD100&gt;R100),(AD100&gt;U100),(AD100&gt;X100),(AD100&gt;AA100),(AD100&gt;AG100),(AD100&gt;BB100)))-$AJ100))</f>
        <v>0</v>
      </c>
      <c r="AF100" s="12">
        <f>IF(AD100=0,0,IF(AD$6=0,0,IF(AE100=0,0,((11-AE100)))-$B$6))</f>
        <v>0</v>
      </c>
      <c r="AG100" s="142"/>
      <c r="AH100" s="12">
        <f>IF(AG100=0,0,IF(AG$6=0,0,IF(AG100&lt;1,SUM((AG100&gt;F100),(AG100&gt;I100),(AG100&gt;L100),(AG100&gt;O100),(AG100&gt;R100),(AG100&gt;U100),(AG100&gt;X100),(AG100&gt;AA100),(AG100&gt;AD100),(AG100&gt;BB100)))-$AJ100))</f>
        <v>0</v>
      </c>
      <c r="AI100" s="13">
        <f>IF(AG100=0,0,IF(AG$6=0,0,IF(AH100=0,0,((11-AH100)))-$B$6))</f>
        <v>0</v>
      </c>
      <c r="AJ100" s="11">
        <f>COUNTBLANK(F622:O622)</f>
        <v>4</v>
      </c>
      <c r="BA100" s="235"/>
    </row>
    <row r="101" spans="2:53" ht="42" customHeight="1" x14ac:dyDescent="0.2">
      <c r="B101" s="1878"/>
      <c r="C101" s="1898"/>
      <c r="D101" s="2048"/>
      <c r="E101" s="2088"/>
      <c r="F101" s="2055" t="str">
        <f>'print 10 lane'!I101</f>
        <v xml:space="preserve">Rebecca </v>
      </c>
      <c r="G101" s="1886"/>
      <c r="H101" s="2056"/>
      <c r="I101" s="2055" t="str">
        <f>'print 10 lane'!L101</f>
        <v xml:space="preserve">Katie </v>
      </c>
      <c r="J101" s="1886"/>
      <c r="K101" s="2056"/>
      <c r="L101" s="2055" t="str">
        <f>'print 10 lane'!O101</f>
        <v xml:space="preserve">Amelia </v>
      </c>
      <c r="M101" s="1886"/>
      <c r="N101" s="2056"/>
      <c r="O101" s="2055" t="str">
        <f>'print 10 lane'!R101</f>
        <v xml:space="preserve">Aiyana </v>
      </c>
      <c r="P101" s="1886"/>
      <c r="Q101" s="2056"/>
      <c r="R101" s="2055" t="str">
        <f>'print 10 lane'!U101</f>
        <v xml:space="preserve">Amy </v>
      </c>
      <c r="S101" s="1886"/>
      <c r="T101" s="2056"/>
      <c r="U101" s="2055" t="str">
        <f>'print 10 lane'!X101</f>
        <v xml:space="preserve">Emily  </v>
      </c>
      <c r="V101" s="1886"/>
      <c r="W101" s="2056"/>
      <c r="X101" s="2055" t="str">
        <f>'print 10 lane'!AA101</f>
        <v xml:space="preserve"> </v>
      </c>
      <c r="Y101" s="1886"/>
      <c r="Z101" s="2056"/>
      <c r="AA101" s="2055" t="str">
        <f>'print 10 lane'!AD101</f>
        <v xml:space="preserve"> </v>
      </c>
      <c r="AB101" s="1886"/>
      <c r="AC101" s="2056"/>
      <c r="AD101" s="1856" t="e">
        <f>'Team 1'!#REF!</f>
        <v>#REF!</v>
      </c>
      <c r="AE101" s="1856"/>
      <c r="AF101" s="1857"/>
      <c r="AG101" s="1855" t="e">
        <f>'Team 1'!#REF!</f>
        <v>#REF!</v>
      </c>
      <c r="AH101" s="1856"/>
      <c r="AI101" s="1884"/>
      <c r="AJ101" s="11"/>
      <c r="BA101" s="235"/>
    </row>
    <row r="102" spans="2:53" ht="42" customHeight="1" thickBot="1" x14ac:dyDescent="0.25">
      <c r="B102" s="1903"/>
      <c r="C102" s="1898"/>
      <c r="D102" s="2048"/>
      <c r="E102" s="187" t="s">
        <v>219</v>
      </c>
      <c r="F102" s="2057">
        <f>'print 10 lane'!I102</f>
        <v>0</v>
      </c>
      <c r="G102" s="1875"/>
      <c r="H102" s="1876"/>
      <c r="I102" s="2057">
        <f>'print 10 lane'!L102</f>
        <v>0</v>
      </c>
      <c r="J102" s="1875"/>
      <c r="K102" s="1876"/>
      <c r="L102" s="2057">
        <f>'print 10 lane'!O102</f>
        <v>0</v>
      </c>
      <c r="M102" s="1875"/>
      <c r="N102" s="1876"/>
      <c r="O102" s="2057">
        <f>'print 10 lane'!R102</f>
        <v>0</v>
      </c>
      <c r="P102" s="1875"/>
      <c r="Q102" s="1876"/>
      <c r="R102" s="2057">
        <f>'print 10 lane'!U102</f>
        <v>0</v>
      </c>
      <c r="S102" s="1875"/>
      <c r="T102" s="1876"/>
      <c r="U102" s="2057">
        <f>'print 10 lane'!X102</f>
        <v>0</v>
      </c>
      <c r="V102" s="1875"/>
      <c r="W102" s="1876"/>
      <c r="X102" s="2057">
        <f>'print 10 lane'!AA102</f>
        <v>0</v>
      </c>
      <c r="Y102" s="1875"/>
      <c r="Z102" s="1876"/>
      <c r="AA102" s="2057">
        <f>'print 10 lane'!AD102</f>
        <v>0</v>
      </c>
      <c r="AB102" s="1875"/>
      <c r="AC102" s="1876"/>
      <c r="AD102" s="1859"/>
      <c r="AE102" s="1859"/>
      <c r="AF102" s="1885"/>
      <c r="AG102" s="1858"/>
      <c r="AH102" s="1859"/>
      <c r="AI102" s="1860"/>
      <c r="AJ102" s="11"/>
      <c r="BA102" s="235"/>
    </row>
    <row r="103" spans="2:53" ht="42" customHeight="1" x14ac:dyDescent="0.2">
      <c r="B103" s="1902">
        <v>34</v>
      </c>
      <c r="C103" s="1898" t="s">
        <v>15</v>
      </c>
      <c r="D103" s="2048" t="s">
        <v>7</v>
      </c>
      <c r="E103" s="2088" t="s">
        <v>100</v>
      </c>
      <c r="F103" s="716">
        <f>'print 10 lane'!I103</f>
        <v>8.5740740740740732E-4</v>
      </c>
      <c r="G103" s="715">
        <f t="shared" ref="G103" si="448">IF(F103=0,0,IF(F$6=0,0,IF(F103&lt;1,SUM((F103&gt;I103),(F103&gt;L103),(F103&gt;O103),(F103&gt;R103),(F103&gt;U103),(F103&gt;X103),(F103&gt;AA103),(F103&gt;AD103),(F103&gt;AG103),(F103&gt;BB103)))-$AJ103))</f>
        <v>6</v>
      </c>
      <c r="H103" s="715">
        <f t="shared" ref="H103" si="449">IF(F103=0,0,IF(F$6=0,0,IF(G103=0,0,((11-G103)))-$B$6))</f>
        <v>1</v>
      </c>
      <c r="I103" s="717">
        <f>'print 10 lane'!L103</f>
        <v>8.1296296296296292E-4</v>
      </c>
      <c r="J103" s="715">
        <f t="shared" ref="J103" si="450">IF(I103=0,0,IF(I$6=0,0,IF(I103&lt;1,SUM((I103&gt;L103),(I103&gt;O103),(I103&gt;R103),(I103&gt;U103),(I103&gt;X103),(I103&gt;AA103),(I103&gt;F103),(I103&gt;AD103),(I103&gt;AG103),(I103&gt;BB103)))-$AJ103))</f>
        <v>3</v>
      </c>
      <c r="K103" s="715">
        <f t="shared" ref="K103" si="451">IF(I103=0,0,IF(I$6=0,0,IF(J103=0,0,((11-J103)))-$B$6))</f>
        <v>4</v>
      </c>
      <c r="L103" s="717">
        <f>'print 10 lane'!O103</f>
        <v>7.9594907407407425E-4</v>
      </c>
      <c r="M103" s="715">
        <f t="shared" ref="M103" si="452">IF(L103=0,0,IF(L$6=0,0,IF(L103&lt;1,SUM((L103&gt;I103),(L103&gt;F103),(L103&gt;O103),(L103&gt;R103),(L103&gt;U103),(L103&gt;X103),(L103&gt;AA103),(L103&gt;AD103),(L103&gt;AG103),(L103&gt;BB103)))-$AJ103))</f>
        <v>2</v>
      </c>
      <c r="N103" s="715">
        <f t="shared" ref="N103" si="453">IF(L103=0,0,IF(L$6=0,0,IF(M103=0,0,((11-M103)))-$B$6))</f>
        <v>5</v>
      </c>
      <c r="O103" s="717">
        <f>'print 10 lane'!R103</f>
        <v>7.8611111111111113E-4</v>
      </c>
      <c r="P103" s="715">
        <f t="shared" ref="P103" si="454">IF(O103=0,0,IF(O$6=0,0,IF(O103&lt;1,SUM((O103&gt;I103),(O103&gt;L103),(O103&gt;F103),(O103&gt;R103),(O103&gt;U103),(O103&gt;X103),(O103&gt;AA103),(O103&gt;AD103),(O103&gt;AG103),(O103&gt;BB103)))-$AJ103))</f>
        <v>1</v>
      </c>
      <c r="Q103" s="715">
        <f t="shared" ref="Q103" si="455">IF(O103=0,0,IF(O$6=0,0,IF(P103=0,0,((11-P103)))-$B$6))</f>
        <v>6</v>
      </c>
      <c r="R103" s="717">
        <f>'print 10 lane'!U103</f>
        <v>8.336805555555555E-4</v>
      </c>
      <c r="S103" s="715">
        <f t="shared" ref="S103" si="456">IF(R103=0,0,IF(R$6=0,0,IF(R103&lt;1,SUM((R103&gt;I103),(R103&gt;L103),(R103&gt;O103),(R103&gt;F103),(R103&gt;U103),(R103&gt;X103),(R103&gt;AA103),(R103&gt;AD103),(R103&gt;AG103),(R103&gt;BB103)))-$AJ103))</f>
        <v>5</v>
      </c>
      <c r="T103" s="715">
        <f t="shared" ref="T103" si="457">IF(R103=0,0,IF(R$6=0,0,IF(S103=0,0,((11-S103)))-$B$6))</f>
        <v>2</v>
      </c>
      <c r="U103" s="717">
        <f>'print 10 lane'!X103</f>
        <v>8.2824074074074083E-4</v>
      </c>
      <c r="V103" s="715">
        <f t="shared" ref="V103" si="458">IF(U103=0,0,IF(U$6=0,0,IF(U103&lt;1,SUM((U103&gt;I103),(U103&gt;L103),(U103&gt;O103),(U103&gt;R103),(U103&gt;F103),(U103&gt;X103),(U103&gt;AA103),(U103&gt;AD103),(U103&gt;AG103),(U103&gt;BB103)))-$AJ103))</f>
        <v>4</v>
      </c>
      <c r="W103" s="715">
        <f t="shared" ref="W103" si="459">IF(U103=0,0,IF(U$6=0,0,IF(V103=0,0,((11-V103)))-$B$6))</f>
        <v>3</v>
      </c>
      <c r="X103" s="717">
        <f>'print 10 lane'!AA103</f>
        <v>0</v>
      </c>
      <c r="Y103" s="715">
        <f t="shared" ref="Y103" si="460">IF(X103=0,0,IF(X$6=0,0,IF(X103&lt;1,SUM((X103&gt;I103),(X103&gt;L103),(X103&gt;O103),(X103&gt;R103),(X103&gt;U103),(X103&gt;F103),(X103&gt;AA103),(X103&gt;AD103),(X103&gt;AG103),(X103&gt;BB103))))-$AJ103)</f>
        <v>0</v>
      </c>
      <c r="Z103" s="715">
        <f t="shared" ref="Z103" si="461">IF(X103=0,0,IF(X$6=0,0,IF(Y103=0,0,((11-Y103)))-$B$6))</f>
        <v>0</v>
      </c>
      <c r="AA103" s="717">
        <f>'print 10 lane'!AD103</f>
        <v>0</v>
      </c>
      <c r="AB103" s="715">
        <f t="shared" ref="AB103" si="462">IF(AA103=0,0,IF(AA$6=0,0,IF(AA103&lt;1,SUM((AA103&gt;I103),(AA103&gt;L103),(AA103&gt;O103),(AA103&gt;R103),(AA103&gt;U103),(AA103&gt;X103),(AA103&gt;AD103),(AA103&gt;AG103),(AA103&gt;F103),(AA103&gt;BB103)))-$AJ103))</f>
        <v>0</v>
      </c>
      <c r="AC103" s="718">
        <f t="shared" ref="AC103" si="463">IF(AA103=0,0,IF(AA$6=0,0,IF(AB103=0,0,((11-AB103)))-$B$6))</f>
        <v>0</v>
      </c>
      <c r="AD103" s="176"/>
      <c r="AE103" s="12">
        <f>IF(AD103=0,0,IF(AD$6=0,0,IF(AD103&lt;1,SUM((AD103&gt;F103),(AD103&gt;I103),(AD103&gt;L103),(AD103&gt;O103),(AD103&gt;R103),(AD103&gt;U103),(AD103&gt;X103),(AD103&gt;AA103),(AD103&gt;AG103),(AD103&gt;BB103)))-$AJ103))</f>
        <v>0</v>
      </c>
      <c r="AF103" s="12">
        <f>IF(AD103=0,0,IF(AD$6=0,0,IF(AE103=0,0,((11-AE103)))-$B$6))</f>
        <v>0</v>
      </c>
      <c r="AG103" s="142"/>
      <c r="AH103" s="12">
        <f>IF(AG103=0,0,IF(AG$6=0,0,IF(AG103&lt;1,SUM((AG103&gt;F103),(AG103&gt;I103),(AG103&gt;L103),(AG103&gt;O103),(AG103&gt;R103),(AG103&gt;U103),(AG103&gt;X103),(AG103&gt;AA103),(AG103&gt;AD103),(AG103&gt;BB103)))-$AJ103))</f>
        <v>0</v>
      </c>
      <c r="AI103" s="13">
        <f>IF(AG103=0,0,IF(AG$6=0,0,IF(AH103=0,0,((11-AH103)))-$B$6))</f>
        <v>0</v>
      </c>
      <c r="AJ103" s="11">
        <f>COUNTBLANK(F623:O623)</f>
        <v>4</v>
      </c>
      <c r="BA103" s="235"/>
    </row>
    <row r="104" spans="2:53" s="1" customFormat="1" ht="42" customHeight="1" x14ac:dyDescent="0.2">
      <c r="B104" s="1878"/>
      <c r="C104" s="1898"/>
      <c r="D104" s="2048"/>
      <c r="E104" s="2088"/>
      <c r="F104" s="2055" t="str">
        <f>'print 10 lane'!I104</f>
        <v xml:space="preserve">James  </v>
      </c>
      <c r="G104" s="1886"/>
      <c r="H104" s="2056"/>
      <c r="I104" s="2055" t="str">
        <f>'print 10 lane'!L104</f>
        <v xml:space="preserve">Jack </v>
      </c>
      <c r="J104" s="1886"/>
      <c r="K104" s="2056"/>
      <c r="L104" s="2055" t="str">
        <f>'print 10 lane'!O104</f>
        <v xml:space="preserve">Tom </v>
      </c>
      <c r="M104" s="1886"/>
      <c r="N104" s="2056"/>
      <c r="O104" s="2055" t="str">
        <f>'print 10 lane'!R104</f>
        <v xml:space="preserve">Miles </v>
      </c>
      <c r="P104" s="1886"/>
      <c r="Q104" s="2056"/>
      <c r="R104" s="2055" t="str">
        <f>'print 10 lane'!U104</f>
        <v xml:space="preserve">Luke  </v>
      </c>
      <c r="S104" s="1886"/>
      <c r="T104" s="2056"/>
      <c r="U104" s="2055" t="str">
        <f>'print 10 lane'!X104</f>
        <v xml:space="preserve">Joshua </v>
      </c>
      <c r="V104" s="1886"/>
      <c r="W104" s="2056"/>
      <c r="X104" s="2055" t="str">
        <f>'print 10 lane'!AA104</f>
        <v xml:space="preserve"> </v>
      </c>
      <c r="Y104" s="1886"/>
      <c r="Z104" s="2056"/>
      <c r="AA104" s="2055" t="str">
        <f>'print 10 lane'!AD104</f>
        <v xml:space="preserve"> </v>
      </c>
      <c r="AB104" s="1886"/>
      <c r="AC104" s="2056"/>
      <c r="AD104" s="1856" t="e">
        <f>'Team 1'!#REF!</f>
        <v>#REF!</v>
      </c>
      <c r="AE104" s="1856"/>
      <c r="AF104" s="1857"/>
      <c r="AG104" s="1855" t="e">
        <f>'Team 1'!#REF!</f>
        <v>#REF!</v>
      </c>
      <c r="AH104" s="1856"/>
      <c r="AI104" s="1884"/>
      <c r="AJ104" s="11"/>
      <c r="BA104" s="236"/>
    </row>
    <row r="105" spans="2:53" s="1" customFormat="1" ht="42" customHeight="1" thickBot="1" x14ac:dyDescent="0.25">
      <c r="B105" s="1903"/>
      <c r="C105" s="1898"/>
      <c r="D105" s="2048"/>
      <c r="E105" s="187" t="s">
        <v>219</v>
      </c>
      <c r="F105" s="2057">
        <f>'print 10 lane'!I105</f>
        <v>0</v>
      </c>
      <c r="G105" s="1875"/>
      <c r="H105" s="1876"/>
      <c r="I105" s="2057">
        <f>'print 10 lane'!L105</f>
        <v>0</v>
      </c>
      <c r="J105" s="1875"/>
      <c r="K105" s="1876"/>
      <c r="L105" s="2057">
        <f>'print 10 lane'!O105</f>
        <v>0</v>
      </c>
      <c r="M105" s="1875"/>
      <c r="N105" s="1876"/>
      <c r="O105" s="2057">
        <f>'print 10 lane'!R105</f>
        <v>0</v>
      </c>
      <c r="P105" s="1875"/>
      <c r="Q105" s="1876"/>
      <c r="R105" s="2057">
        <f>'print 10 lane'!U105</f>
        <v>0</v>
      </c>
      <c r="S105" s="1875"/>
      <c r="T105" s="1876"/>
      <c r="U105" s="2057">
        <f>'print 10 lane'!X105</f>
        <v>0</v>
      </c>
      <c r="V105" s="1875"/>
      <c r="W105" s="1876"/>
      <c r="X105" s="2057">
        <f>'print 10 lane'!AA105</f>
        <v>0</v>
      </c>
      <c r="Y105" s="1875"/>
      <c r="Z105" s="1876"/>
      <c r="AA105" s="2057">
        <f>'print 10 lane'!AD105</f>
        <v>0</v>
      </c>
      <c r="AB105" s="1875"/>
      <c r="AC105" s="1876"/>
      <c r="AD105" s="1859"/>
      <c r="AE105" s="1859"/>
      <c r="AF105" s="1885"/>
      <c r="AG105" s="1858"/>
      <c r="AH105" s="1859"/>
      <c r="AI105" s="1860"/>
      <c r="AJ105" s="11"/>
      <c r="BA105" s="236"/>
    </row>
    <row r="106" spans="2:53" ht="42" customHeight="1" x14ac:dyDescent="0.2">
      <c r="B106" s="1902">
        <v>35</v>
      </c>
      <c r="C106" s="1898" t="s">
        <v>5</v>
      </c>
      <c r="D106" s="2087" t="s">
        <v>86</v>
      </c>
      <c r="E106" s="2088" t="s">
        <v>105</v>
      </c>
      <c r="F106" s="716">
        <f>'print 10 lane'!I106</f>
        <v>4.0405092592592592E-4</v>
      </c>
      <c r="G106" s="715">
        <f t="shared" ref="G106" si="464">IF(F106=0,0,IF(F$6=0,0,IF(F106&lt;1,SUM((F106&gt;I106),(F106&gt;L106),(F106&gt;O106),(F106&gt;R106),(F106&gt;U106),(F106&gt;X106),(F106&gt;AA106),(F106&gt;AD106),(F106&gt;AG106),(F106&gt;BB106)))-$AJ106))</f>
        <v>4</v>
      </c>
      <c r="H106" s="715">
        <f t="shared" ref="H106" si="465">IF(F106=0,0,IF(F$6=0,0,IF(G106=0,0,((11-G106)))-$B$6))</f>
        <v>3</v>
      </c>
      <c r="I106" s="717">
        <f>'print 10 lane'!L106</f>
        <v>4.2905092592592599E-4</v>
      </c>
      <c r="J106" s="715">
        <f t="shared" ref="J106" si="466">IF(I106=0,0,IF(I$6=0,0,IF(I106&lt;1,SUM((I106&gt;L106),(I106&gt;O106),(I106&gt;R106),(I106&gt;U106),(I106&gt;X106),(I106&gt;AA106),(I106&gt;F106),(I106&gt;AD106),(I106&gt;AG106),(I106&gt;BB106)))-$AJ106))</f>
        <v>6</v>
      </c>
      <c r="K106" s="715">
        <f t="shared" ref="K106" si="467">IF(I106=0,0,IF(I$6=0,0,IF(J106=0,0,((11-J106)))-$B$6))</f>
        <v>1</v>
      </c>
      <c r="L106" s="717">
        <f>'print 10 lane'!O106</f>
        <v>3.6724537037037043E-4</v>
      </c>
      <c r="M106" s="715">
        <f t="shared" ref="M106" si="468">IF(L106=0,0,IF(L$6=0,0,IF(L106&lt;1,SUM((L106&gt;I106),(L106&gt;F106),(L106&gt;O106),(L106&gt;R106),(L106&gt;U106),(L106&gt;X106),(L106&gt;AA106),(L106&gt;AD106),(L106&gt;AG106),(L106&gt;BB106)))-$AJ106))</f>
        <v>2</v>
      </c>
      <c r="N106" s="715">
        <f t="shared" ref="N106" si="469">IF(L106=0,0,IF(L$6=0,0,IF(M106=0,0,((11-M106)))-$B$6))</f>
        <v>5</v>
      </c>
      <c r="O106" s="717">
        <f>'print 10 lane'!R106</f>
        <v>3.6134259259259257E-4</v>
      </c>
      <c r="P106" s="715">
        <f t="shared" ref="P106" si="470">IF(O106=0,0,IF(O$6=0,0,IF(O106&lt;1,SUM((O106&gt;I106),(O106&gt;L106),(O106&gt;F106),(O106&gt;R106),(O106&gt;U106),(O106&gt;X106),(O106&gt;AA106),(O106&gt;AD106),(O106&gt;AG106),(O106&gt;BB106)))-$AJ106))</f>
        <v>1</v>
      </c>
      <c r="Q106" s="715">
        <f t="shared" ref="Q106" si="471">IF(O106=0,0,IF(O$6=0,0,IF(P106=0,0,((11-P106)))-$B$6))</f>
        <v>6</v>
      </c>
      <c r="R106" s="717">
        <f>'print 10 lane'!U106</f>
        <v>4.2141203703703698E-4</v>
      </c>
      <c r="S106" s="715">
        <f t="shared" ref="S106" si="472">IF(R106=0,0,IF(R$6=0,0,IF(R106&lt;1,SUM((R106&gt;I106),(R106&gt;L106),(R106&gt;O106),(R106&gt;F106),(R106&gt;U106),(R106&gt;X106),(R106&gt;AA106),(R106&gt;AD106),(R106&gt;AG106),(R106&gt;BB106)))-$AJ106))</f>
        <v>5</v>
      </c>
      <c r="T106" s="715">
        <f t="shared" ref="T106" si="473">IF(R106=0,0,IF(R$6=0,0,IF(S106=0,0,((11-S106)))-$B$6))</f>
        <v>2</v>
      </c>
      <c r="U106" s="717">
        <f>'print 10 lane'!X106</f>
        <v>3.9074074074074076E-4</v>
      </c>
      <c r="V106" s="715">
        <f t="shared" ref="V106" si="474">IF(U106=0,0,IF(U$6=0,0,IF(U106&lt;1,SUM((U106&gt;I106),(U106&gt;L106),(U106&gt;O106),(U106&gt;R106),(U106&gt;F106),(U106&gt;X106),(U106&gt;AA106),(U106&gt;AD106),(U106&gt;AG106),(U106&gt;BB106)))-$AJ106))</f>
        <v>3</v>
      </c>
      <c r="W106" s="715">
        <f t="shared" ref="W106" si="475">IF(U106=0,0,IF(U$6=0,0,IF(V106=0,0,((11-V106)))-$B$6))</f>
        <v>4</v>
      </c>
      <c r="X106" s="717">
        <f>'print 10 lane'!AA106</f>
        <v>0</v>
      </c>
      <c r="Y106" s="715">
        <f t="shared" ref="Y106" si="476">IF(X106=0,0,IF(X$6=0,0,IF(X106&lt;1,SUM((X106&gt;I106),(X106&gt;L106),(X106&gt;O106),(X106&gt;R106),(X106&gt;U106),(X106&gt;F106),(X106&gt;AA106),(X106&gt;AD106),(X106&gt;AG106),(X106&gt;BB106))))-$AJ106)</f>
        <v>0</v>
      </c>
      <c r="Z106" s="715">
        <f t="shared" ref="Z106" si="477">IF(X106=0,0,IF(X$6=0,0,IF(Y106=0,0,((11-Y106)))-$B$6))</f>
        <v>0</v>
      </c>
      <c r="AA106" s="717">
        <f>'print 10 lane'!AD106</f>
        <v>0</v>
      </c>
      <c r="AB106" s="715">
        <f t="shared" ref="AB106" si="478">IF(AA106=0,0,IF(AA$6=0,0,IF(AA106&lt;1,SUM((AA106&gt;I106),(AA106&gt;L106),(AA106&gt;O106),(AA106&gt;R106),(AA106&gt;U106),(AA106&gt;X106),(AA106&gt;AD106),(AA106&gt;AG106),(AA106&gt;F106),(AA106&gt;BB106)))-$AJ106))</f>
        <v>0</v>
      </c>
      <c r="AC106" s="718">
        <f t="shared" ref="AC106" si="479">IF(AA106=0,0,IF(AA$6=0,0,IF(AB106=0,0,((11-AB106)))-$B$6))</f>
        <v>0</v>
      </c>
      <c r="AD106" s="176"/>
      <c r="AE106" s="12">
        <f>IF(AD106=0,0,IF(AD$6=0,0,IF(AD106&lt;1,SUM((AD106&gt;F106),(AD106&gt;I106),(AD106&gt;L106),(AD106&gt;O106),(AD106&gt;R106),(AD106&gt;U106),(AD106&gt;X106),(AD106&gt;AA106),(AD106&gt;AG106),(AD106&gt;BB106)))-$AJ106))</f>
        <v>0</v>
      </c>
      <c r="AF106" s="12">
        <f>IF(AD106=0,0,IF(AD$6=0,0,IF(AE106=0,0,((11-AE106)))-$B$6))</f>
        <v>0</v>
      </c>
      <c r="AG106" s="142"/>
      <c r="AH106" s="12">
        <f>IF(AG106=0,0,IF(AG$6=0,0,IF(AG106&lt;1,SUM((AG106&gt;F106),(AG106&gt;I106),(AG106&gt;L106),(AG106&gt;O106),(AG106&gt;R106),(AG106&gt;U106),(AG106&gt;X106),(AG106&gt;AA106),(AG106&gt;AD106),(AG106&gt;BB106)))-$AJ106))</f>
        <v>0</v>
      </c>
      <c r="AI106" s="13">
        <f>IF(AG106=0,0,IF(AG$6=0,0,IF(AH106=0,0,((11-AH106)))-$B$6))</f>
        <v>0</v>
      </c>
      <c r="AJ106" s="11">
        <f>COUNTBLANK(F624:O624)</f>
        <v>4</v>
      </c>
      <c r="BA106" s="235"/>
    </row>
    <row r="107" spans="2:53" ht="42" customHeight="1" x14ac:dyDescent="0.2">
      <c r="B107" s="1878"/>
      <c r="C107" s="1898"/>
      <c r="D107" s="2048"/>
      <c r="E107" s="2088"/>
      <c r="F107" s="2055" t="str">
        <f>'print 10 lane'!I107</f>
        <v xml:space="preserve">Ellie Rose </v>
      </c>
      <c r="G107" s="1886"/>
      <c r="H107" s="2056"/>
      <c r="I107" s="2055" t="str">
        <f>'print 10 lane'!L107</f>
        <v xml:space="preserve">Milly  </v>
      </c>
      <c r="J107" s="1886"/>
      <c r="K107" s="2056"/>
      <c r="L107" s="2055" t="str">
        <f>'print 10 lane'!O107</f>
        <v xml:space="preserve">Charlotte </v>
      </c>
      <c r="M107" s="1886"/>
      <c r="N107" s="2056"/>
      <c r="O107" s="2055" t="str">
        <f>'print 10 lane'!R107</f>
        <v xml:space="preserve">Despoina </v>
      </c>
      <c r="P107" s="1886"/>
      <c r="Q107" s="2056"/>
      <c r="R107" s="2055" t="str">
        <f>'print 10 lane'!U107</f>
        <v xml:space="preserve">Emma  </v>
      </c>
      <c r="S107" s="1886"/>
      <c r="T107" s="2056"/>
      <c r="U107" s="2055" t="str">
        <f>'print 10 lane'!X107</f>
        <v xml:space="preserve">Eloise </v>
      </c>
      <c r="V107" s="1886"/>
      <c r="W107" s="2056"/>
      <c r="X107" s="2055" t="str">
        <f>'print 10 lane'!AA107</f>
        <v xml:space="preserve"> </v>
      </c>
      <c r="Y107" s="1886"/>
      <c r="Z107" s="2056"/>
      <c r="AA107" s="2055" t="str">
        <f>'print 10 lane'!AD107</f>
        <v xml:space="preserve"> </v>
      </c>
      <c r="AB107" s="1886"/>
      <c r="AC107" s="2056"/>
      <c r="AD107" s="1856" t="e">
        <f>'Team 1'!#REF!</f>
        <v>#REF!</v>
      </c>
      <c r="AE107" s="1856"/>
      <c r="AF107" s="1857"/>
      <c r="AG107" s="1855" t="e">
        <f>'Team 1'!#REF!</f>
        <v>#REF!</v>
      </c>
      <c r="AH107" s="1856"/>
      <c r="AI107" s="1884"/>
      <c r="AJ107" s="11"/>
      <c r="BA107" s="235"/>
    </row>
    <row r="108" spans="2:53" ht="42" customHeight="1" thickBot="1" x14ac:dyDescent="0.25">
      <c r="B108" s="1903"/>
      <c r="C108" s="1898"/>
      <c r="D108" s="2048"/>
      <c r="E108" s="187" t="s">
        <v>219</v>
      </c>
      <c r="F108" s="2057">
        <f>'print 10 lane'!I108</f>
        <v>0</v>
      </c>
      <c r="G108" s="1875"/>
      <c r="H108" s="1876"/>
      <c r="I108" s="2057">
        <f>'print 10 lane'!L108</f>
        <v>0</v>
      </c>
      <c r="J108" s="1875"/>
      <c r="K108" s="1876"/>
      <c r="L108" s="2057">
        <f>'print 10 lane'!O108</f>
        <v>0</v>
      </c>
      <c r="M108" s="1875"/>
      <c r="N108" s="1876"/>
      <c r="O108" s="2057">
        <f>'print 10 lane'!R108</f>
        <v>0</v>
      </c>
      <c r="P108" s="1875"/>
      <c r="Q108" s="1876"/>
      <c r="R108" s="2057">
        <f>'print 10 lane'!U108</f>
        <v>0</v>
      </c>
      <c r="S108" s="1875"/>
      <c r="T108" s="1876"/>
      <c r="U108" s="2057">
        <f>'print 10 lane'!X108</f>
        <v>0</v>
      </c>
      <c r="V108" s="1875"/>
      <c r="W108" s="1876"/>
      <c r="X108" s="2057">
        <f>'print 10 lane'!AA108</f>
        <v>0</v>
      </c>
      <c r="Y108" s="1875"/>
      <c r="Z108" s="1876"/>
      <c r="AA108" s="2057">
        <f>'print 10 lane'!AD108</f>
        <v>0</v>
      </c>
      <c r="AB108" s="1875"/>
      <c r="AC108" s="1876"/>
      <c r="AD108" s="1859"/>
      <c r="AE108" s="1859"/>
      <c r="AF108" s="1885"/>
      <c r="AG108" s="1858"/>
      <c r="AH108" s="1859"/>
      <c r="AI108" s="1860"/>
      <c r="AJ108" s="11"/>
      <c r="BA108" s="235"/>
    </row>
    <row r="109" spans="2:53" ht="42" customHeight="1" x14ac:dyDescent="0.2">
      <c r="B109" s="1902">
        <v>36</v>
      </c>
      <c r="C109" s="1898" t="s">
        <v>6</v>
      </c>
      <c r="D109" s="2087" t="s">
        <v>86</v>
      </c>
      <c r="E109" s="2088" t="s">
        <v>105</v>
      </c>
      <c r="F109" s="716">
        <f>'print 10 lane'!I109</f>
        <v>3.7881944444444443E-4</v>
      </c>
      <c r="G109" s="715">
        <f t="shared" ref="G109" si="480">IF(F109=0,0,IF(F$6=0,0,IF(F109&lt;1,SUM((F109&gt;I109),(F109&gt;L109),(F109&gt;O109),(F109&gt;R109),(F109&gt;U109),(F109&gt;X109),(F109&gt;AA109),(F109&gt;AD109),(F109&gt;AG109),(F109&gt;BB109)))-$AJ109))</f>
        <v>1</v>
      </c>
      <c r="H109" s="715">
        <f t="shared" ref="H109" si="481">IF(F109=0,0,IF(F$6=0,0,IF(G109=0,0,((11-G109)))-$B$6))</f>
        <v>6</v>
      </c>
      <c r="I109" s="717">
        <f>'print 10 lane'!L109</f>
        <v>3.972222222222222E-4</v>
      </c>
      <c r="J109" s="715">
        <f t="shared" ref="J109" si="482">IF(I109=0,0,IF(I$6=0,0,IF(I109&lt;1,SUM((I109&gt;L109),(I109&gt;O109),(I109&gt;R109),(I109&gt;U109),(I109&gt;X109),(I109&gt;AA109),(I109&gt;F109),(I109&gt;AD109),(I109&gt;AG109),(I109&gt;BB109)))-$AJ109))</f>
        <v>2</v>
      </c>
      <c r="K109" s="715">
        <f t="shared" ref="K109" si="483">IF(I109=0,0,IF(I$6=0,0,IF(J109=0,0,((11-J109)))-$B$6))</f>
        <v>5</v>
      </c>
      <c r="L109" s="717">
        <f>'print 10 lane'!O109</f>
        <v>4.0787037037037045E-4</v>
      </c>
      <c r="M109" s="715">
        <f t="shared" ref="M109" si="484">IF(L109=0,0,IF(L$6=0,0,IF(L109&lt;1,SUM((L109&gt;I109),(L109&gt;F109),(L109&gt;O109),(L109&gt;R109),(L109&gt;U109),(L109&gt;X109),(L109&gt;AA109),(L109&gt;AD109),(L109&gt;AG109),(L109&gt;BB109)))-$AJ109))</f>
        <v>4</v>
      </c>
      <c r="N109" s="715">
        <f t="shared" ref="N109" si="485">IF(L109=0,0,IF(L$6=0,0,IF(M109=0,0,((11-M109)))-$B$6))</f>
        <v>3</v>
      </c>
      <c r="O109" s="717">
        <f>'print 10 lane'!R109</f>
        <v>4.0879629629629626E-4</v>
      </c>
      <c r="P109" s="715">
        <f t="shared" ref="P109" si="486">IF(O109=0,0,IF(O$6=0,0,IF(O109&lt;1,SUM((O109&gt;I109),(O109&gt;L109),(O109&gt;F109),(O109&gt;R109),(O109&gt;U109),(O109&gt;X109),(O109&gt;AA109),(O109&gt;AD109),(O109&gt;AG109),(O109&gt;BB109)))-$AJ109))</f>
        <v>5</v>
      </c>
      <c r="Q109" s="715">
        <f t="shared" ref="Q109" si="487">IF(O109=0,0,IF(O$6=0,0,IF(P109=0,0,((11-P109)))-$B$6))</f>
        <v>2</v>
      </c>
      <c r="R109" s="717">
        <f>'print 10 lane'!U109</f>
        <v>3.9907407407407404E-4</v>
      </c>
      <c r="S109" s="715">
        <f t="shared" ref="S109" si="488">IF(R109=0,0,IF(R$6=0,0,IF(R109&lt;1,SUM((R109&gt;I109),(R109&gt;L109),(R109&gt;O109),(R109&gt;F109),(R109&gt;U109),(R109&gt;X109),(R109&gt;AA109),(R109&gt;AD109),(R109&gt;AG109),(R109&gt;BB109)))-$AJ109))</f>
        <v>3</v>
      </c>
      <c r="T109" s="715">
        <f t="shared" ref="T109" si="489">IF(R109=0,0,IF(R$6=0,0,IF(S109=0,0,((11-S109)))-$B$6))</f>
        <v>4</v>
      </c>
      <c r="U109" s="717">
        <f>'print 10 lane'!X109</f>
        <v>4.164351851851851E-4</v>
      </c>
      <c r="V109" s="715">
        <f t="shared" ref="V109" si="490">IF(U109=0,0,IF(U$6=0,0,IF(U109&lt;1,SUM((U109&gt;I109),(U109&gt;L109),(U109&gt;O109),(U109&gt;R109),(U109&gt;F109),(U109&gt;X109),(U109&gt;AA109),(U109&gt;AD109),(U109&gt;AG109),(U109&gt;BB109)))-$AJ109))</f>
        <v>6</v>
      </c>
      <c r="W109" s="715">
        <f t="shared" ref="W109" si="491">IF(U109=0,0,IF(U$6=0,0,IF(V109=0,0,((11-V109)))-$B$6))</f>
        <v>1</v>
      </c>
      <c r="X109" s="717">
        <f>'print 10 lane'!AA109</f>
        <v>0</v>
      </c>
      <c r="Y109" s="715">
        <f t="shared" ref="Y109" si="492">IF(X109=0,0,IF(X$6=0,0,IF(X109&lt;1,SUM((X109&gt;I109),(X109&gt;L109),(X109&gt;O109),(X109&gt;R109),(X109&gt;U109),(X109&gt;F109),(X109&gt;AA109),(X109&gt;AD109),(X109&gt;AG109),(X109&gt;BB109))))-$AJ109)</f>
        <v>0</v>
      </c>
      <c r="Z109" s="715">
        <f t="shared" ref="Z109" si="493">IF(X109=0,0,IF(X$6=0,0,IF(Y109=0,0,((11-Y109)))-$B$6))</f>
        <v>0</v>
      </c>
      <c r="AA109" s="717">
        <f>'print 10 lane'!AD109</f>
        <v>0</v>
      </c>
      <c r="AB109" s="715">
        <f t="shared" ref="AB109" si="494">IF(AA109=0,0,IF(AA$6=0,0,IF(AA109&lt;1,SUM((AA109&gt;I109),(AA109&gt;L109),(AA109&gt;O109),(AA109&gt;R109),(AA109&gt;U109),(AA109&gt;X109),(AA109&gt;AD109),(AA109&gt;AG109),(AA109&gt;F109),(AA109&gt;BB109)))-$AJ109))</f>
        <v>0</v>
      </c>
      <c r="AC109" s="718">
        <f t="shared" ref="AC109" si="495">IF(AA109=0,0,IF(AA$6=0,0,IF(AB109=0,0,((11-AB109)))-$B$6))</f>
        <v>0</v>
      </c>
      <c r="AD109" s="176"/>
      <c r="AE109" s="12">
        <f>IF(AD109=0,0,IF(AD$6=0,0,IF(AD109&lt;1,SUM((AD109&gt;F109),(AD109&gt;I109),(AD109&gt;L109),(AD109&gt;O109),(AD109&gt;R109),(AD109&gt;U109),(AD109&gt;X109),(AD109&gt;AA109),(AD109&gt;AG109),(AD109&gt;BB109)))-$AJ109))</f>
        <v>0</v>
      </c>
      <c r="AF109" s="12">
        <f>IF(AD109=0,0,IF(AD$6=0,0,IF(AE109=0,0,((11-AE109)))-$B$6))</f>
        <v>0</v>
      </c>
      <c r="AG109" s="142"/>
      <c r="AH109" s="12">
        <f>IF(AG109=0,0,IF(AG$6=0,0,IF(AG109&lt;1,SUM((AG109&gt;F109),(AG109&gt;I109),(AG109&gt;L109),(AG109&gt;O109),(AG109&gt;R109),(AG109&gt;U109),(AG109&gt;X109),(AG109&gt;AA109),(AG109&gt;AD109),(AG109&gt;BB109)))-$AJ109))</f>
        <v>0</v>
      </c>
      <c r="AI109" s="13">
        <f>IF(AG109=0,0,IF(AG$6=0,0,IF(AH109=0,0,((11-AH109)))-$B$6))</f>
        <v>0</v>
      </c>
      <c r="AJ109" s="11">
        <f>COUNTBLANK(F625:O625)</f>
        <v>4</v>
      </c>
      <c r="BA109" s="235"/>
    </row>
    <row r="110" spans="2:53" ht="42" customHeight="1" x14ac:dyDescent="0.2">
      <c r="B110" s="1878"/>
      <c r="C110" s="1898"/>
      <c r="D110" s="2048"/>
      <c r="E110" s="2088"/>
      <c r="F110" s="2055" t="str">
        <f>'print 10 lane'!I110</f>
        <v xml:space="preserve">Finlay  </v>
      </c>
      <c r="G110" s="1886"/>
      <c r="H110" s="2056"/>
      <c r="I110" s="2055" t="str">
        <f>'print 10 lane'!L110</f>
        <v xml:space="preserve">Maximillan </v>
      </c>
      <c r="J110" s="1886"/>
      <c r="K110" s="2056"/>
      <c r="L110" s="2055" t="str">
        <f>'print 10 lane'!O110</f>
        <v xml:space="preserve">Mark  </v>
      </c>
      <c r="M110" s="1886"/>
      <c r="N110" s="2056"/>
      <c r="O110" s="2055" t="str">
        <f>'print 10 lane'!R110</f>
        <v xml:space="preserve">Michael </v>
      </c>
      <c r="P110" s="1886"/>
      <c r="Q110" s="2056"/>
      <c r="R110" s="2055" t="str">
        <f>'print 10 lane'!U110</f>
        <v xml:space="preserve">George  </v>
      </c>
      <c r="S110" s="1886"/>
      <c r="T110" s="2056"/>
      <c r="U110" s="2055" t="str">
        <f>'print 10 lane'!X110</f>
        <v xml:space="preserve">Harvey </v>
      </c>
      <c r="V110" s="1886"/>
      <c r="W110" s="2056"/>
      <c r="X110" s="2055" t="str">
        <f>'print 10 lane'!AA110</f>
        <v xml:space="preserve"> </v>
      </c>
      <c r="Y110" s="1886"/>
      <c r="Z110" s="2056"/>
      <c r="AA110" s="2055" t="str">
        <f>'print 10 lane'!AD110</f>
        <v xml:space="preserve"> </v>
      </c>
      <c r="AB110" s="1886"/>
      <c r="AC110" s="2056"/>
      <c r="AD110" s="1856" t="e">
        <f>'Team 1'!#REF!</f>
        <v>#REF!</v>
      </c>
      <c r="AE110" s="1856"/>
      <c r="AF110" s="1857"/>
      <c r="AG110" s="1855" t="e">
        <f>'Team 1'!#REF!</f>
        <v>#REF!</v>
      </c>
      <c r="AH110" s="1856"/>
      <c r="AI110" s="1884"/>
      <c r="AJ110" s="11"/>
      <c r="BA110" s="235"/>
    </row>
    <row r="111" spans="2:53" ht="42" customHeight="1" thickBot="1" x14ac:dyDescent="0.25">
      <c r="B111" s="1903"/>
      <c r="C111" s="1898"/>
      <c r="D111" s="2048"/>
      <c r="E111" s="187" t="s">
        <v>219</v>
      </c>
      <c r="F111" s="2057">
        <f>'print 10 lane'!I111</f>
        <v>0</v>
      </c>
      <c r="G111" s="1875"/>
      <c r="H111" s="1876"/>
      <c r="I111" s="2057">
        <f>'print 10 lane'!L111</f>
        <v>0</v>
      </c>
      <c r="J111" s="1875"/>
      <c r="K111" s="1876"/>
      <c r="L111" s="2057">
        <f>'print 10 lane'!O111</f>
        <v>0</v>
      </c>
      <c r="M111" s="1875"/>
      <c r="N111" s="1876"/>
      <c r="O111" s="2057">
        <f>'print 10 lane'!R111</f>
        <v>0</v>
      </c>
      <c r="P111" s="1875"/>
      <c r="Q111" s="1876"/>
      <c r="R111" s="2057">
        <f>'print 10 lane'!U111</f>
        <v>0</v>
      </c>
      <c r="S111" s="1875"/>
      <c r="T111" s="1876"/>
      <c r="U111" s="2057">
        <f>'print 10 lane'!X111</f>
        <v>0</v>
      </c>
      <c r="V111" s="1875"/>
      <c r="W111" s="1876"/>
      <c r="X111" s="2057">
        <f>'print 10 lane'!AA111</f>
        <v>0</v>
      </c>
      <c r="Y111" s="1875"/>
      <c r="Z111" s="1876"/>
      <c r="AA111" s="2057">
        <f>'print 10 lane'!AD111</f>
        <v>0</v>
      </c>
      <c r="AB111" s="1875"/>
      <c r="AC111" s="1876"/>
      <c r="AD111" s="1859"/>
      <c r="AE111" s="1859"/>
      <c r="AF111" s="1885"/>
      <c r="AG111" s="1858"/>
      <c r="AH111" s="1859"/>
      <c r="AI111" s="1860"/>
      <c r="AJ111" s="11"/>
      <c r="BA111" s="235"/>
    </row>
    <row r="112" spans="2:53" ht="42" customHeight="1" x14ac:dyDescent="0.2">
      <c r="B112" s="1902">
        <v>37</v>
      </c>
      <c r="C112" s="1898" t="s">
        <v>5</v>
      </c>
      <c r="D112" s="2048" t="s">
        <v>16</v>
      </c>
      <c r="E112" s="2088" t="s">
        <v>98</v>
      </c>
      <c r="F112" s="716">
        <f>'print 10 lane'!I112</f>
        <v>7.7222222222222232E-4</v>
      </c>
      <c r="G112" s="715">
        <f t="shared" ref="G112" si="496">IF(F112=0,0,IF(F$6=0,0,IF(F112&lt;1,SUM((F112&gt;I112),(F112&gt;L112),(F112&gt;O112),(F112&gt;R112),(F112&gt;U112),(F112&gt;X112),(F112&gt;AA112),(F112&gt;AD112),(F112&gt;AG112),(F112&gt;BB112)))-$AJ112))</f>
        <v>6</v>
      </c>
      <c r="H112" s="715">
        <f t="shared" ref="H112" si="497">IF(F112=0,0,IF(F$6=0,0,IF(G112=0,0,((11-G112)))-$B$6))</f>
        <v>1</v>
      </c>
      <c r="I112" s="717">
        <f>'print 10 lane'!L112</f>
        <v>7.5243055555555556E-4</v>
      </c>
      <c r="J112" s="715">
        <f t="shared" ref="J112" si="498">IF(I112=0,0,IF(I$6=0,0,IF(I112&lt;1,SUM((I112&gt;L112),(I112&gt;O112),(I112&gt;R112),(I112&gt;U112),(I112&gt;X112),(I112&gt;AA112),(I112&gt;F112),(I112&gt;AD112),(I112&gt;AG112),(I112&gt;BB112)))-$AJ112))</f>
        <v>3</v>
      </c>
      <c r="K112" s="715">
        <f t="shared" ref="K112" si="499">IF(I112=0,0,IF(I$6=0,0,IF(J112=0,0,((11-J112)))-$B$6))</f>
        <v>4</v>
      </c>
      <c r="L112" s="717">
        <f>'print 10 lane'!O112</f>
        <v>7.5567129629629639E-4</v>
      </c>
      <c r="M112" s="715">
        <f t="shared" ref="M112" si="500">IF(L112=0,0,IF(L$6=0,0,IF(L112&lt;1,SUM((L112&gt;I112),(L112&gt;F112),(L112&gt;O112),(L112&gt;R112),(L112&gt;U112),(L112&gt;X112),(L112&gt;AA112),(L112&gt;AD112),(L112&gt;AG112),(L112&gt;BB112)))-$AJ112))</f>
        <v>4</v>
      </c>
      <c r="N112" s="715">
        <f t="shared" ref="N112" si="501">IF(L112=0,0,IF(L$6=0,0,IF(M112=0,0,((11-M112)))-$B$6))</f>
        <v>3</v>
      </c>
      <c r="O112" s="717">
        <f>'print 10 lane'!R112</f>
        <v>7.4988425925925928E-4</v>
      </c>
      <c r="P112" s="715">
        <f t="shared" ref="P112" si="502">IF(O112=0,0,IF(O$6=0,0,IF(O112&lt;1,SUM((O112&gt;I112),(O112&gt;L112),(O112&gt;F112),(O112&gt;R112),(O112&gt;U112),(O112&gt;X112),(O112&gt;AA112),(O112&gt;AD112),(O112&gt;AG112),(O112&gt;BB112)))-$AJ112))</f>
        <v>2</v>
      </c>
      <c r="Q112" s="715">
        <f t="shared" ref="Q112" si="503">IF(O112=0,0,IF(O$6=0,0,IF(P112=0,0,((11-P112)))-$B$6))</f>
        <v>5</v>
      </c>
      <c r="R112" s="717">
        <f>'print 10 lane'!U112</f>
        <v>7.4560185185185189E-4</v>
      </c>
      <c r="S112" s="715">
        <f t="shared" ref="S112" si="504">IF(R112=0,0,IF(R$6=0,0,IF(R112&lt;1,SUM((R112&gt;I112),(R112&gt;L112),(R112&gt;O112),(R112&gt;F112),(R112&gt;U112),(R112&gt;X112),(R112&gt;AA112),(R112&gt;AD112),(R112&gt;AG112),(R112&gt;BB112)))-$AJ112))</f>
        <v>1</v>
      </c>
      <c r="T112" s="715">
        <f t="shared" ref="T112" si="505">IF(R112=0,0,IF(R$6=0,0,IF(S112=0,0,((11-S112)))-$B$6))</f>
        <v>6</v>
      </c>
      <c r="U112" s="717">
        <f>'print 10 lane'!X112</f>
        <v>7.594907407407407E-4</v>
      </c>
      <c r="V112" s="715">
        <f t="shared" ref="V112" si="506">IF(U112=0,0,IF(U$6=0,0,IF(U112&lt;1,SUM((U112&gt;I112),(U112&gt;L112),(U112&gt;O112),(U112&gt;R112),(U112&gt;F112),(U112&gt;X112),(U112&gt;AA112),(U112&gt;AD112),(U112&gt;AG112),(U112&gt;BB112)))-$AJ112))</f>
        <v>5</v>
      </c>
      <c r="W112" s="715">
        <f t="shared" ref="W112" si="507">IF(U112=0,0,IF(U$6=0,0,IF(V112=0,0,((11-V112)))-$B$6))</f>
        <v>2</v>
      </c>
      <c r="X112" s="717">
        <f>'print 10 lane'!AA112</f>
        <v>0</v>
      </c>
      <c r="Y112" s="715">
        <f t="shared" ref="Y112" si="508">IF(X112=0,0,IF(X$6=0,0,IF(X112&lt;1,SUM((X112&gt;I112),(X112&gt;L112),(X112&gt;O112),(X112&gt;R112),(X112&gt;U112),(X112&gt;F112),(X112&gt;AA112),(X112&gt;AD112),(X112&gt;AG112),(X112&gt;BB112))))-$AJ112)</f>
        <v>0</v>
      </c>
      <c r="Z112" s="715">
        <f t="shared" ref="Z112" si="509">IF(X112=0,0,IF(X$6=0,0,IF(Y112=0,0,((11-Y112)))-$B$6))</f>
        <v>0</v>
      </c>
      <c r="AA112" s="717">
        <f>'print 10 lane'!AD112</f>
        <v>0</v>
      </c>
      <c r="AB112" s="715">
        <f t="shared" ref="AB112" si="510">IF(AA112=0,0,IF(AA$6=0,0,IF(AA112&lt;1,SUM((AA112&gt;I112),(AA112&gt;L112),(AA112&gt;O112),(AA112&gt;R112),(AA112&gt;U112),(AA112&gt;X112),(AA112&gt;AD112),(AA112&gt;AG112),(AA112&gt;F112),(AA112&gt;BB112)))-$AJ112))</f>
        <v>0</v>
      </c>
      <c r="AC112" s="718">
        <f t="shared" ref="AC112" si="511">IF(AA112=0,0,IF(AA$6=0,0,IF(AB112=0,0,((11-AB112)))-$B$6))</f>
        <v>0</v>
      </c>
      <c r="AD112" s="176"/>
      <c r="AE112" s="12">
        <f>IF(AD112=0,0,IF(AD$6=0,0,IF(AD112&lt;1,SUM((AD112&gt;F112),(AD112&gt;I112),(AD112&gt;L112),(AD112&gt;O112),(AD112&gt;R112),(AD112&gt;U112),(AD112&gt;X112),(AD112&gt;AA112),(AD112&gt;AG112),(AD112&gt;BB112)))-$AJ112))</f>
        <v>0</v>
      </c>
      <c r="AF112" s="12">
        <f>IF(AD112=0,0,IF(AD$6=0,0,IF(AE112=0,0,((11-AE112)))-$B$6))</f>
        <v>0</v>
      </c>
      <c r="AG112" s="142"/>
      <c r="AH112" s="12">
        <f>IF(AG112=0,0,IF(AG$6=0,0,IF(AG112&lt;1,SUM((AG112&gt;F112),(AG112&gt;I112),(AG112&gt;L112),(AG112&gt;O112),(AG112&gt;R112),(AG112&gt;U112),(AG112&gt;X112),(AG112&gt;AA112),(AG112&gt;AD112),(AG112&gt;BB112)))-$AJ112))</f>
        <v>0</v>
      </c>
      <c r="AI112" s="13">
        <f>IF(AG112=0,0,IF(AG$6=0,0,IF(AH112=0,0,((11-AH112)))-$B$6))</f>
        <v>0</v>
      </c>
      <c r="AJ112" s="11">
        <f>COUNTBLANK(F626:O626)</f>
        <v>4</v>
      </c>
      <c r="BA112" s="235"/>
    </row>
    <row r="113" spans="2:53" ht="42" customHeight="1" x14ac:dyDescent="0.2">
      <c r="B113" s="1878"/>
      <c r="C113" s="1898"/>
      <c r="D113" s="2048"/>
      <c r="E113" s="2088"/>
      <c r="F113" s="2055" t="str">
        <f>'print 10 lane'!I113</f>
        <v xml:space="preserve">Francesca </v>
      </c>
      <c r="G113" s="1886"/>
      <c r="H113" s="2056"/>
      <c r="I113" s="2055" t="str">
        <f>'print 10 lane'!L113</f>
        <v xml:space="preserve">Chloe </v>
      </c>
      <c r="J113" s="1886"/>
      <c r="K113" s="2056"/>
      <c r="L113" s="2055" t="str">
        <f>'print 10 lane'!O113</f>
        <v xml:space="preserve">Jess </v>
      </c>
      <c r="M113" s="1886"/>
      <c r="N113" s="2056"/>
      <c r="O113" s="2055" t="str">
        <f>'print 10 lane'!R113</f>
        <v xml:space="preserve">Holly </v>
      </c>
      <c r="P113" s="1886"/>
      <c r="Q113" s="2056"/>
      <c r="R113" s="2055" t="str">
        <f>'print 10 lane'!U113</f>
        <v xml:space="preserve">Jessica  </v>
      </c>
      <c r="S113" s="1886"/>
      <c r="T113" s="2056"/>
      <c r="U113" s="2055" t="str">
        <f>'print 10 lane'!X113</f>
        <v xml:space="preserve">Lucy  </v>
      </c>
      <c r="V113" s="1886"/>
      <c r="W113" s="2056"/>
      <c r="X113" s="2055" t="str">
        <f>'print 10 lane'!AA113</f>
        <v xml:space="preserve"> </v>
      </c>
      <c r="Y113" s="1886"/>
      <c r="Z113" s="2056"/>
      <c r="AA113" s="2055" t="str">
        <f>'print 10 lane'!AD113</f>
        <v xml:space="preserve"> </v>
      </c>
      <c r="AB113" s="1886"/>
      <c r="AC113" s="2056"/>
      <c r="AD113" s="1856" t="e">
        <f>'Team 1'!#REF!</f>
        <v>#REF!</v>
      </c>
      <c r="AE113" s="1856"/>
      <c r="AF113" s="1857"/>
      <c r="AG113" s="1855" t="e">
        <f>'Team 1'!#REF!</f>
        <v>#REF!</v>
      </c>
      <c r="AH113" s="1856"/>
      <c r="AI113" s="1884"/>
      <c r="AJ113" s="11"/>
      <c r="BA113" s="235"/>
    </row>
    <row r="114" spans="2:53" ht="42" customHeight="1" thickBot="1" x14ac:dyDescent="0.25">
      <c r="B114" s="1903"/>
      <c r="C114" s="1898"/>
      <c r="D114" s="2048"/>
      <c r="E114" s="187" t="s">
        <v>219</v>
      </c>
      <c r="F114" s="2057">
        <f>'print 10 lane'!I114</f>
        <v>0</v>
      </c>
      <c r="G114" s="1875"/>
      <c r="H114" s="1876"/>
      <c r="I114" s="2057">
        <f>'print 10 lane'!L114</f>
        <v>0</v>
      </c>
      <c r="J114" s="1875"/>
      <c r="K114" s="1876"/>
      <c r="L114" s="2057">
        <f>'print 10 lane'!O114</f>
        <v>0</v>
      </c>
      <c r="M114" s="1875"/>
      <c r="N114" s="1876"/>
      <c r="O114" s="2057">
        <f>'print 10 lane'!R114</f>
        <v>0</v>
      </c>
      <c r="P114" s="1875"/>
      <c r="Q114" s="1876"/>
      <c r="R114" s="2057">
        <f>'print 10 lane'!U114</f>
        <v>0</v>
      </c>
      <c r="S114" s="1875"/>
      <c r="T114" s="1876"/>
      <c r="U114" s="2057">
        <f>'print 10 lane'!X114</f>
        <v>0</v>
      </c>
      <c r="V114" s="1875"/>
      <c r="W114" s="1876"/>
      <c r="X114" s="2057">
        <f>'print 10 lane'!AA114</f>
        <v>0</v>
      </c>
      <c r="Y114" s="1875"/>
      <c r="Z114" s="1876"/>
      <c r="AA114" s="2057">
        <f>'print 10 lane'!AD114</f>
        <v>0</v>
      </c>
      <c r="AB114" s="1875"/>
      <c r="AC114" s="1876"/>
      <c r="AD114" s="1859"/>
      <c r="AE114" s="1859"/>
      <c r="AF114" s="1885"/>
      <c r="AG114" s="1858"/>
      <c r="AH114" s="1859"/>
      <c r="AI114" s="1860"/>
      <c r="AJ114" s="11"/>
      <c r="BA114" s="235"/>
    </row>
    <row r="115" spans="2:53" ht="42" customHeight="1" x14ac:dyDescent="0.2">
      <c r="B115" s="1902">
        <v>38</v>
      </c>
      <c r="C115" s="1898" t="s">
        <v>6</v>
      </c>
      <c r="D115" s="2048" t="s">
        <v>16</v>
      </c>
      <c r="E115" s="2088" t="s">
        <v>98</v>
      </c>
      <c r="F115" s="716">
        <f>'print 10 lane'!I115</f>
        <v>6.9594907407407409E-4</v>
      </c>
      <c r="G115" s="715">
        <f t="shared" ref="G115" si="512">IF(F115=0,0,IF(F$6=0,0,IF(F115&lt;1,SUM((F115&gt;I115),(F115&gt;L115),(F115&gt;O115),(F115&gt;R115),(F115&gt;U115),(F115&gt;X115),(F115&gt;AA115),(F115&gt;AD115),(F115&gt;AG115),(F115&gt;BB115)))-$AJ115))</f>
        <v>1</v>
      </c>
      <c r="H115" s="715">
        <f t="shared" ref="H115" si="513">IF(F115=0,0,IF(F$6=0,0,IF(G115=0,0,((11-G115)))-$B$6))</f>
        <v>6</v>
      </c>
      <c r="I115" s="717">
        <f>'print 10 lane'!L115</f>
        <v>7.7557870370370367E-4</v>
      </c>
      <c r="J115" s="715">
        <f t="shared" ref="J115" si="514">IF(I115=0,0,IF(I$6=0,0,IF(I115&lt;1,SUM((I115&gt;L115),(I115&gt;O115),(I115&gt;R115),(I115&gt;U115),(I115&gt;X115),(I115&gt;AA115),(I115&gt;F115),(I115&gt;AD115),(I115&gt;AG115),(I115&gt;BB115)))-$AJ115))</f>
        <v>6</v>
      </c>
      <c r="K115" s="715">
        <f t="shared" ref="K115" si="515">IF(I115=0,0,IF(I$6=0,0,IF(J115=0,0,((11-J115)))-$B$6))</f>
        <v>1</v>
      </c>
      <c r="L115" s="717">
        <f>'print 10 lane'!O115</f>
        <v>7.3136574074074065E-4</v>
      </c>
      <c r="M115" s="715">
        <f t="shared" ref="M115" si="516">IF(L115=0,0,IF(L$6=0,0,IF(L115&lt;1,SUM((L115&gt;I115),(L115&gt;F115),(L115&gt;O115),(L115&gt;R115),(L115&gt;U115),(L115&gt;X115),(L115&gt;AA115),(L115&gt;AD115),(L115&gt;AG115),(L115&gt;BB115)))-$AJ115))</f>
        <v>3</v>
      </c>
      <c r="N115" s="715">
        <f t="shared" ref="N115" si="517">IF(L115=0,0,IF(L$6=0,0,IF(M115=0,0,((11-M115)))-$B$6))</f>
        <v>4</v>
      </c>
      <c r="O115" s="717">
        <f>'print 10 lane'!R115</f>
        <v>7.1250000000000003E-4</v>
      </c>
      <c r="P115" s="715">
        <f t="shared" ref="P115" si="518">IF(O115=0,0,IF(O$6=0,0,IF(O115&lt;1,SUM((O115&gt;I115),(O115&gt;L115),(O115&gt;F115),(O115&gt;R115),(O115&gt;U115),(O115&gt;X115),(O115&gt;AA115),(O115&gt;AD115),(O115&gt;AG115),(O115&gt;BB115)))-$AJ115))</f>
        <v>2</v>
      </c>
      <c r="Q115" s="715">
        <f t="shared" ref="Q115" si="519">IF(O115=0,0,IF(O$6=0,0,IF(P115=0,0,((11-P115)))-$B$6))</f>
        <v>5</v>
      </c>
      <c r="R115" s="717">
        <f>'print 10 lane'!U115</f>
        <v>7.5555555555555565E-4</v>
      </c>
      <c r="S115" s="715">
        <f t="shared" ref="S115" si="520">IF(R115=0,0,IF(R$6=0,0,IF(R115&lt;1,SUM((R115&gt;I115),(R115&gt;L115),(R115&gt;O115),(R115&gt;F115),(R115&gt;U115),(R115&gt;X115),(R115&gt;AA115),(R115&gt;AD115),(R115&gt;AG115),(R115&gt;BB115)))-$AJ115))</f>
        <v>5</v>
      </c>
      <c r="T115" s="715">
        <f t="shared" ref="T115" si="521">IF(R115=0,0,IF(R$6=0,0,IF(S115=0,0,((11-S115)))-$B$6))</f>
        <v>2</v>
      </c>
      <c r="U115" s="717">
        <f>'print 10 lane'!X115</f>
        <v>7.3749999999999998E-4</v>
      </c>
      <c r="V115" s="715">
        <f t="shared" ref="V115" si="522">IF(U115=0,0,IF(U$6=0,0,IF(U115&lt;1,SUM((U115&gt;I115),(U115&gt;L115),(U115&gt;O115),(U115&gt;R115),(U115&gt;F115),(U115&gt;X115),(U115&gt;AA115),(U115&gt;AD115),(U115&gt;AG115),(U115&gt;BB115)))-$AJ115))</f>
        <v>4</v>
      </c>
      <c r="W115" s="715">
        <f t="shared" ref="W115" si="523">IF(U115=0,0,IF(U$6=0,0,IF(V115=0,0,((11-V115)))-$B$6))</f>
        <v>3</v>
      </c>
      <c r="X115" s="717">
        <f>'print 10 lane'!AA115</f>
        <v>0</v>
      </c>
      <c r="Y115" s="715">
        <f t="shared" ref="Y115" si="524">IF(X115=0,0,IF(X$6=0,0,IF(X115&lt;1,SUM((X115&gt;I115),(X115&gt;L115),(X115&gt;O115),(X115&gt;R115),(X115&gt;U115),(X115&gt;F115),(X115&gt;AA115),(X115&gt;AD115),(X115&gt;AG115),(X115&gt;BB115))))-$AJ115)</f>
        <v>0</v>
      </c>
      <c r="Z115" s="715">
        <f t="shared" ref="Z115" si="525">IF(X115=0,0,IF(X$6=0,0,IF(Y115=0,0,((11-Y115)))-$B$6))</f>
        <v>0</v>
      </c>
      <c r="AA115" s="717">
        <f>'print 10 lane'!AD115</f>
        <v>0</v>
      </c>
      <c r="AB115" s="715">
        <f t="shared" ref="AB115" si="526">IF(AA115=0,0,IF(AA$6=0,0,IF(AA115&lt;1,SUM((AA115&gt;I115),(AA115&gt;L115),(AA115&gt;O115),(AA115&gt;R115),(AA115&gt;U115),(AA115&gt;X115),(AA115&gt;AD115),(AA115&gt;AG115),(AA115&gt;F115),(AA115&gt;BB115)))-$AJ115))</f>
        <v>0</v>
      </c>
      <c r="AC115" s="718">
        <f t="shared" ref="AC115" si="527">IF(AA115=0,0,IF(AA$6=0,0,IF(AB115=0,0,((11-AB115)))-$B$6))</f>
        <v>0</v>
      </c>
      <c r="AD115" s="176"/>
      <c r="AE115" s="12">
        <f>IF(AD115=0,0,IF(AD$6=0,0,IF(AD115&lt;1,SUM((AD115&gt;F115),(AD115&gt;I115),(AD115&gt;L115),(AD115&gt;O115),(AD115&gt;R115),(AD115&gt;U115),(AD115&gt;X115),(AD115&gt;AA115),(AD115&gt;AG115),(AD115&gt;BB115)))-$AJ115))</f>
        <v>0</v>
      </c>
      <c r="AF115" s="12">
        <f>IF(AD115=0,0,IF(AD$6=0,0,IF(AE115=0,0,((11-AE115)))-$B$6))</f>
        <v>0</v>
      </c>
      <c r="AG115" s="142"/>
      <c r="AH115" s="12">
        <f>IF(AG115=0,0,IF(AG$6=0,0,IF(AG115&lt;1,SUM((AG115&gt;F115),(AG115&gt;I115),(AG115&gt;L115),(AG115&gt;O115),(AG115&gt;R115),(AG115&gt;U115),(AG115&gt;X115),(AG115&gt;AA115),(AG115&gt;AD115),(AG115&gt;BB115)))-$AJ115))</f>
        <v>0</v>
      </c>
      <c r="AI115" s="13">
        <f>IF(AG115=0,0,IF(AG$6=0,0,IF(AH115=0,0,((11-AH115)))-$B$6))</f>
        <v>0</v>
      </c>
      <c r="AJ115" s="11">
        <f>COUNTBLANK(F627:O627)</f>
        <v>4</v>
      </c>
      <c r="BA115" s="235"/>
    </row>
    <row r="116" spans="2:53" ht="42" customHeight="1" x14ac:dyDescent="0.2">
      <c r="B116" s="1878"/>
      <c r="C116" s="1898"/>
      <c r="D116" s="2048"/>
      <c r="E116" s="2088"/>
      <c r="F116" s="2055" t="str">
        <f>'print 10 lane'!I116</f>
        <v xml:space="preserve">Finley </v>
      </c>
      <c r="G116" s="1886"/>
      <c r="H116" s="2056"/>
      <c r="I116" s="2055" t="str">
        <f>'print 10 lane'!L116</f>
        <v xml:space="preserve">Omar </v>
      </c>
      <c r="J116" s="1886"/>
      <c r="K116" s="2056"/>
      <c r="L116" s="2055" t="str">
        <f>'print 10 lane'!O116</f>
        <v xml:space="preserve">Michael </v>
      </c>
      <c r="M116" s="1886"/>
      <c r="N116" s="2056"/>
      <c r="O116" s="2055" t="str">
        <f>'print 10 lane'!R116</f>
        <v xml:space="preserve">Harry </v>
      </c>
      <c r="P116" s="1886"/>
      <c r="Q116" s="2056"/>
      <c r="R116" s="2055" t="str">
        <f>'print 10 lane'!U116</f>
        <v xml:space="preserve">Connor </v>
      </c>
      <c r="S116" s="1886"/>
      <c r="T116" s="2056"/>
      <c r="U116" s="2055" t="str">
        <f>'print 10 lane'!X116</f>
        <v xml:space="preserve">Harrison  </v>
      </c>
      <c r="V116" s="1886"/>
      <c r="W116" s="2056"/>
      <c r="X116" s="2055" t="str">
        <f>'print 10 lane'!AA116</f>
        <v xml:space="preserve"> </v>
      </c>
      <c r="Y116" s="1886"/>
      <c r="Z116" s="2056"/>
      <c r="AA116" s="2055" t="str">
        <f>'print 10 lane'!AD116</f>
        <v xml:space="preserve"> </v>
      </c>
      <c r="AB116" s="1886"/>
      <c r="AC116" s="2056"/>
      <c r="AD116" s="1856" t="e">
        <f>'Team 1'!#REF!</f>
        <v>#REF!</v>
      </c>
      <c r="AE116" s="1856"/>
      <c r="AF116" s="1857"/>
      <c r="AG116" s="1855" t="e">
        <f>'Team 1'!#REF!</f>
        <v>#REF!</v>
      </c>
      <c r="AH116" s="1856"/>
      <c r="AI116" s="1884"/>
      <c r="AJ116" s="11"/>
      <c r="BA116" s="235"/>
    </row>
    <row r="117" spans="2:53" ht="42" customHeight="1" thickBot="1" x14ac:dyDescent="0.25">
      <c r="B117" s="1903"/>
      <c r="C117" s="1898"/>
      <c r="D117" s="2048"/>
      <c r="E117" s="187" t="s">
        <v>219</v>
      </c>
      <c r="F117" s="2057">
        <f>'print 10 lane'!I117</f>
        <v>0</v>
      </c>
      <c r="G117" s="1875"/>
      <c r="H117" s="1876"/>
      <c r="I117" s="2057">
        <f>'print 10 lane'!L117</f>
        <v>0</v>
      </c>
      <c r="J117" s="1875"/>
      <c r="K117" s="1876"/>
      <c r="L117" s="2057">
        <f>'print 10 lane'!O117</f>
        <v>0</v>
      </c>
      <c r="M117" s="1875"/>
      <c r="N117" s="1876"/>
      <c r="O117" s="2057">
        <f>'print 10 lane'!R117</f>
        <v>0</v>
      </c>
      <c r="P117" s="1875"/>
      <c r="Q117" s="1876"/>
      <c r="R117" s="2057">
        <f>'print 10 lane'!U117</f>
        <v>0</v>
      </c>
      <c r="S117" s="1875"/>
      <c r="T117" s="1876"/>
      <c r="U117" s="2057">
        <f>'print 10 lane'!X117</f>
        <v>0</v>
      </c>
      <c r="V117" s="1875"/>
      <c r="W117" s="1876"/>
      <c r="X117" s="2057">
        <f>'print 10 lane'!AA117</f>
        <v>0</v>
      </c>
      <c r="Y117" s="1875"/>
      <c r="Z117" s="1876"/>
      <c r="AA117" s="2057">
        <f>'print 10 lane'!AD117</f>
        <v>0</v>
      </c>
      <c r="AB117" s="1875"/>
      <c r="AC117" s="1876"/>
      <c r="AD117" s="1859"/>
      <c r="AE117" s="1859"/>
      <c r="AF117" s="1885"/>
      <c r="AG117" s="1858"/>
      <c r="AH117" s="1859"/>
      <c r="AI117" s="1860"/>
      <c r="AJ117" s="11"/>
      <c r="BA117" s="235"/>
    </row>
    <row r="118" spans="2:53" ht="42" customHeight="1" x14ac:dyDescent="0.2">
      <c r="B118" s="1902">
        <v>39</v>
      </c>
      <c r="C118" s="1898" t="s">
        <v>5</v>
      </c>
      <c r="D118" s="2048" t="s">
        <v>17</v>
      </c>
      <c r="E118" s="2088" t="s">
        <v>100</v>
      </c>
      <c r="F118" s="716">
        <f>'print 10 lane'!I118</f>
        <v>8.9826388888888887E-4</v>
      </c>
      <c r="G118" s="715">
        <f t="shared" ref="G118" si="528">IF(F118=0,0,IF(F$6=0,0,IF(F118&lt;1,SUM((F118&gt;I118),(F118&gt;L118),(F118&gt;O118),(F118&gt;R118),(F118&gt;U118),(F118&gt;X118),(F118&gt;AA118),(F118&gt;AD118),(F118&gt;AG118),(F118&gt;BB118)))-$AJ118))</f>
        <v>1</v>
      </c>
      <c r="H118" s="715">
        <f t="shared" ref="H118" si="529">IF(F118=0,0,IF(F$6=0,0,IF(G118=0,0,((11-G118)))-$B$6))</f>
        <v>6</v>
      </c>
      <c r="I118" s="717">
        <f>'print 10 lane'!L118</f>
        <v>1.0070601851851853E-3</v>
      </c>
      <c r="J118" s="715">
        <f t="shared" ref="J118" si="530">IF(I118=0,0,IF(I$6=0,0,IF(I118&lt;1,SUM((I118&gt;L118),(I118&gt;O118),(I118&gt;R118),(I118&gt;U118),(I118&gt;X118),(I118&gt;AA118),(I118&gt;F118),(I118&gt;AD118),(I118&gt;AG118),(I118&gt;BB118)))-$AJ118))</f>
        <v>6</v>
      </c>
      <c r="K118" s="715">
        <f t="shared" ref="K118" si="531">IF(I118=0,0,IF(I$6=0,0,IF(J118=0,0,((11-J118)))-$B$6))</f>
        <v>1</v>
      </c>
      <c r="L118" s="717">
        <f>'print 10 lane'!O118</f>
        <v>9.2754629629629621E-4</v>
      </c>
      <c r="M118" s="715">
        <f t="shared" ref="M118" si="532">IF(L118=0,0,IF(L$6=0,0,IF(L118&lt;1,SUM((L118&gt;I118),(L118&gt;F118),(L118&gt;O118),(L118&gt;R118),(L118&gt;U118),(L118&gt;X118),(L118&gt;AA118),(L118&gt;AD118),(L118&gt;AG118),(L118&gt;BB118)))-$AJ118))</f>
        <v>5</v>
      </c>
      <c r="N118" s="715">
        <f t="shared" ref="N118" si="533">IF(L118=0,0,IF(L$6=0,0,IF(M118=0,0,((11-M118)))-$B$6))</f>
        <v>2</v>
      </c>
      <c r="O118" s="717">
        <f>'print 10 lane'!R118</f>
        <v>9.2731481481481473E-4</v>
      </c>
      <c r="P118" s="715">
        <f t="shared" ref="P118" si="534">IF(O118=0,0,IF(O$6=0,0,IF(O118&lt;1,SUM((O118&gt;I118),(O118&gt;L118),(O118&gt;F118),(O118&gt;R118),(O118&gt;U118),(O118&gt;X118),(O118&gt;AA118),(O118&gt;AD118),(O118&gt;AG118),(O118&gt;BB118)))-$AJ118))</f>
        <v>4</v>
      </c>
      <c r="Q118" s="715">
        <f t="shared" ref="Q118" si="535">IF(O118=0,0,IF(O$6=0,0,IF(P118=0,0,((11-P118)))-$B$6))</f>
        <v>3</v>
      </c>
      <c r="R118" s="717">
        <f>'print 10 lane'!U118</f>
        <v>9.015046296296297E-4</v>
      </c>
      <c r="S118" s="715">
        <f t="shared" ref="S118" si="536">IF(R118=0,0,IF(R$6=0,0,IF(R118&lt;1,SUM((R118&gt;I118),(R118&gt;L118),(R118&gt;O118),(R118&gt;F118),(R118&gt;U118),(R118&gt;X118),(R118&gt;AA118),(R118&gt;AD118),(R118&gt;AG118),(R118&gt;BB118)))-$AJ118))</f>
        <v>2</v>
      </c>
      <c r="T118" s="715">
        <f t="shared" ref="T118" si="537">IF(R118=0,0,IF(R$6=0,0,IF(S118=0,0,((11-S118)))-$B$6))</f>
        <v>5</v>
      </c>
      <c r="U118" s="717">
        <f>'print 10 lane'!X118</f>
        <v>9.0995370370370373E-4</v>
      </c>
      <c r="V118" s="715">
        <f t="shared" ref="V118" si="538">IF(U118=0,0,IF(U$6=0,0,IF(U118&lt;1,SUM((U118&gt;I118),(U118&gt;L118),(U118&gt;O118),(U118&gt;R118),(U118&gt;F118),(U118&gt;X118),(U118&gt;AA118),(U118&gt;AD118),(U118&gt;AG118),(U118&gt;BB118)))-$AJ118))</f>
        <v>3</v>
      </c>
      <c r="W118" s="715">
        <f t="shared" ref="W118" si="539">IF(U118=0,0,IF(U$6=0,0,IF(V118=0,0,((11-V118)))-$B$6))</f>
        <v>4</v>
      </c>
      <c r="X118" s="717">
        <f>'print 10 lane'!AA118</f>
        <v>0</v>
      </c>
      <c r="Y118" s="715">
        <f t="shared" ref="Y118" si="540">IF(X118=0,0,IF(X$6=0,0,IF(X118&lt;1,SUM((X118&gt;I118),(X118&gt;L118),(X118&gt;O118),(X118&gt;R118),(X118&gt;U118),(X118&gt;F118),(X118&gt;AA118),(X118&gt;AD118),(X118&gt;AG118),(X118&gt;BB118))))-$AJ118)</f>
        <v>0</v>
      </c>
      <c r="Z118" s="715">
        <f t="shared" ref="Z118" si="541">IF(X118=0,0,IF(X$6=0,0,IF(Y118=0,0,((11-Y118)))-$B$6))</f>
        <v>0</v>
      </c>
      <c r="AA118" s="717">
        <f>'print 10 lane'!AD118</f>
        <v>0</v>
      </c>
      <c r="AB118" s="715">
        <f t="shared" ref="AB118" si="542">IF(AA118=0,0,IF(AA$6=0,0,IF(AA118&lt;1,SUM((AA118&gt;I118),(AA118&gt;L118),(AA118&gt;O118),(AA118&gt;R118),(AA118&gt;U118),(AA118&gt;X118),(AA118&gt;AD118),(AA118&gt;AG118),(AA118&gt;F118),(AA118&gt;BB118)))-$AJ118))</f>
        <v>0</v>
      </c>
      <c r="AC118" s="718">
        <f t="shared" ref="AC118" si="543">IF(AA118=0,0,IF(AA$6=0,0,IF(AB118=0,0,((11-AB118)))-$B$6))</f>
        <v>0</v>
      </c>
      <c r="AD118" s="176"/>
      <c r="AE118" s="12">
        <f>IF(AD118=0,0,IF(AD$6=0,0,IF(AD118&lt;1,SUM((AD118&gt;F118),(AD118&gt;I118),(AD118&gt;L118),(AD118&gt;O118),(AD118&gt;R118),(AD118&gt;U118),(AD118&gt;X118),(AD118&gt;AA118),(AD118&gt;AG118),(AD118&gt;BB118)))-$AJ118))</f>
        <v>0</v>
      </c>
      <c r="AF118" s="12">
        <f>IF(AD118=0,0,IF(AD$6=0,0,IF(AE118=0,0,((11-AE118)))-$B$6))</f>
        <v>0</v>
      </c>
      <c r="AG118" s="142"/>
      <c r="AH118" s="12">
        <f>IF(AG118=0,0,IF(AG$6=0,0,IF(AG118&lt;1,SUM((AG118&gt;F118),(AG118&gt;I118),(AG118&gt;L118),(AG118&gt;O118),(AG118&gt;R118),(AG118&gt;U118),(AG118&gt;X118),(AG118&gt;AA118),(AG118&gt;AD118),(AG118&gt;BB118)))-$AJ118))</f>
        <v>0</v>
      </c>
      <c r="AI118" s="13">
        <f>IF(AG118=0,0,IF(AG$6=0,0,IF(AH118=0,0,((11-AH118)))-$B$6))</f>
        <v>0</v>
      </c>
      <c r="AJ118" s="11">
        <f>COUNTBLANK(F628:O628)</f>
        <v>4</v>
      </c>
      <c r="BA118" s="235"/>
    </row>
    <row r="119" spans="2:53" ht="42" customHeight="1" x14ac:dyDescent="0.2">
      <c r="B119" s="1878"/>
      <c r="C119" s="1898"/>
      <c r="D119" s="2048"/>
      <c r="E119" s="2088"/>
      <c r="F119" s="2055" t="str">
        <f>'print 10 lane'!I119</f>
        <v xml:space="preserve">Jessica </v>
      </c>
      <c r="G119" s="1886"/>
      <c r="H119" s="2056"/>
      <c r="I119" s="2055" t="str">
        <f>'print 10 lane'!L119</f>
        <v xml:space="preserve">Chloe </v>
      </c>
      <c r="J119" s="1886"/>
      <c r="K119" s="2056"/>
      <c r="L119" s="2055" t="str">
        <f>'print 10 lane'!O119</f>
        <v xml:space="preserve">Olivia </v>
      </c>
      <c r="M119" s="1886"/>
      <c r="N119" s="2056"/>
      <c r="O119" s="2055" t="str">
        <f>'print 10 lane'!R119</f>
        <v xml:space="preserve">Abby </v>
      </c>
      <c r="P119" s="1886"/>
      <c r="Q119" s="2056"/>
      <c r="R119" s="2055" t="str">
        <f>'print 10 lane'!U119</f>
        <v xml:space="preserve">Merewyn </v>
      </c>
      <c r="S119" s="1886"/>
      <c r="T119" s="2056"/>
      <c r="U119" s="2055" t="str">
        <f>'print 10 lane'!X119</f>
        <v xml:space="preserve">Jessica </v>
      </c>
      <c r="V119" s="1886"/>
      <c r="W119" s="2056"/>
      <c r="X119" s="2055" t="str">
        <f>'print 10 lane'!AA119</f>
        <v xml:space="preserve"> </v>
      </c>
      <c r="Y119" s="1886"/>
      <c r="Z119" s="2056"/>
      <c r="AA119" s="2055" t="str">
        <f>'print 10 lane'!AD119</f>
        <v xml:space="preserve"> </v>
      </c>
      <c r="AB119" s="1886"/>
      <c r="AC119" s="2056"/>
      <c r="AD119" s="1856" t="e">
        <f>'Team 1'!#REF!</f>
        <v>#REF!</v>
      </c>
      <c r="AE119" s="1856"/>
      <c r="AF119" s="1857"/>
      <c r="AG119" s="1855" t="e">
        <f>'Team 1'!#REF!</f>
        <v>#REF!</v>
      </c>
      <c r="AH119" s="1856"/>
      <c r="AI119" s="1884"/>
      <c r="AJ119" s="11"/>
      <c r="BA119" s="235"/>
    </row>
    <row r="120" spans="2:53" ht="42" customHeight="1" thickBot="1" x14ac:dyDescent="0.25">
      <c r="B120" s="1903"/>
      <c r="C120" s="1898"/>
      <c r="D120" s="2048"/>
      <c r="E120" s="187" t="s">
        <v>219</v>
      </c>
      <c r="F120" s="2057">
        <f>'print 10 lane'!I120</f>
        <v>0</v>
      </c>
      <c r="G120" s="1875"/>
      <c r="H120" s="1876"/>
      <c r="I120" s="2057">
        <f>'print 10 lane'!L120</f>
        <v>0</v>
      </c>
      <c r="J120" s="1875"/>
      <c r="K120" s="1876"/>
      <c r="L120" s="2057">
        <f>'print 10 lane'!O120</f>
        <v>0</v>
      </c>
      <c r="M120" s="1875"/>
      <c r="N120" s="1876"/>
      <c r="O120" s="2057">
        <f>'print 10 lane'!R120</f>
        <v>0</v>
      </c>
      <c r="P120" s="1875"/>
      <c r="Q120" s="1876"/>
      <c r="R120" s="2057">
        <f>'print 10 lane'!U120</f>
        <v>0</v>
      </c>
      <c r="S120" s="1875"/>
      <c r="T120" s="1876"/>
      <c r="U120" s="2057">
        <f>'print 10 lane'!X120</f>
        <v>0</v>
      </c>
      <c r="V120" s="1875"/>
      <c r="W120" s="1876"/>
      <c r="X120" s="2057">
        <f>'print 10 lane'!AA120</f>
        <v>0</v>
      </c>
      <c r="Y120" s="1875"/>
      <c r="Z120" s="1876"/>
      <c r="AA120" s="2057">
        <f>'print 10 lane'!AD120</f>
        <v>0</v>
      </c>
      <c r="AB120" s="1875"/>
      <c r="AC120" s="1876"/>
      <c r="AD120" s="1859"/>
      <c r="AE120" s="1859"/>
      <c r="AF120" s="1885"/>
      <c r="AG120" s="1858"/>
      <c r="AH120" s="1859"/>
      <c r="AI120" s="1860"/>
      <c r="AJ120" s="11"/>
      <c r="BA120" s="235"/>
    </row>
    <row r="121" spans="2:53" ht="42" customHeight="1" x14ac:dyDescent="0.2">
      <c r="B121" s="1902">
        <v>40</v>
      </c>
      <c r="C121" s="1898" t="s">
        <v>6</v>
      </c>
      <c r="D121" s="2048" t="s">
        <v>17</v>
      </c>
      <c r="E121" s="2088" t="s">
        <v>100</v>
      </c>
      <c r="F121" s="716">
        <f>'print 10 lane'!I121</f>
        <v>9.4560185185185188E-4</v>
      </c>
      <c r="G121" s="715">
        <f t="shared" ref="G121" si="544">IF(F121=0,0,IF(F$6=0,0,IF(F121&lt;1,SUM((F121&gt;I121),(F121&gt;L121),(F121&gt;O121),(F121&gt;R121),(F121&gt;U121),(F121&gt;X121),(F121&gt;AA121),(F121&gt;AD121),(F121&gt;AG121),(F121&gt;BB121)))-$AJ121))</f>
        <v>6</v>
      </c>
      <c r="H121" s="715">
        <f t="shared" ref="H121" si="545">IF(F121=0,0,IF(F$6=0,0,IF(G121=0,0,((11-G121)))-$B$6))</f>
        <v>1</v>
      </c>
      <c r="I121" s="717">
        <f>'print 10 lane'!L121</f>
        <v>9.1469907407407396E-4</v>
      </c>
      <c r="J121" s="715">
        <f t="shared" ref="J121" si="546">IF(I121=0,0,IF(I$6=0,0,IF(I121&lt;1,SUM((I121&gt;L121),(I121&gt;O121),(I121&gt;R121),(I121&gt;U121),(I121&gt;X121),(I121&gt;AA121),(I121&gt;F121),(I121&gt;AD121),(I121&gt;AG121),(I121&gt;BB121)))-$AJ121))</f>
        <v>5</v>
      </c>
      <c r="K121" s="715">
        <f t="shared" ref="K121" si="547">IF(I121=0,0,IF(I$6=0,0,IF(J121=0,0,((11-J121)))-$B$6))</f>
        <v>2</v>
      </c>
      <c r="L121" s="717">
        <f>'print 10 lane'!O121</f>
        <v>8.6759259259259266E-4</v>
      </c>
      <c r="M121" s="715">
        <f t="shared" ref="M121" si="548">IF(L121=0,0,IF(L$6=0,0,IF(L121&lt;1,SUM((L121&gt;I121),(L121&gt;F121),(L121&gt;O121),(L121&gt;R121),(L121&gt;U121),(L121&gt;X121),(L121&gt;AA121),(L121&gt;AD121),(L121&gt;AG121),(L121&gt;BB121)))-$AJ121))</f>
        <v>3</v>
      </c>
      <c r="N121" s="715">
        <f t="shared" ref="N121" si="549">IF(L121=0,0,IF(L$6=0,0,IF(M121=0,0,((11-M121)))-$B$6))</f>
        <v>4</v>
      </c>
      <c r="O121" s="717">
        <f>'print 10 lane'!R121</f>
        <v>7.7766203703703689E-4</v>
      </c>
      <c r="P121" s="715">
        <f t="shared" ref="P121" si="550">IF(O121=0,0,IF(O$6=0,0,IF(O121&lt;1,SUM((O121&gt;I121),(O121&gt;L121),(O121&gt;F121),(O121&gt;R121),(O121&gt;U121),(O121&gt;X121),(O121&gt;AA121),(O121&gt;AD121),(O121&gt;AG121),(O121&gt;BB121)))-$AJ121))</f>
        <v>1</v>
      </c>
      <c r="Q121" s="715">
        <f t="shared" ref="Q121" si="551">IF(O121=0,0,IF(O$6=0,0,IF(P121=0,0,((11-P121)))-$B$6))</f>
        <v>6</v>
      </c>
      <c r="R121" s="717">
        <f>'print 10 lane'!U121</f>
        <v>8.564814814814815E-4</v>
      </c>
      <c r="S121" s="715">
        <f t="shared" ref="S121" si="552">IF(R121=0,0,IF(R$6=0,0,IF(R121&lt;1,SUM((R121&gt;I121),(R121&gt;L121),(R121&gt;O121),(R121&gt;F121),(R121&gt;U121),(R121&gt;X121),(R121&gt;AA121),(R121&gt;AD121),(R121&gt;AG121),(R121&gt;BB121)))-$AJ121))</f>
        <v>2</v>
      </c>
      <c r="T121" s="715">
        <f t="shared" ref="T121" si="553">IF(R121=0,0,IF(R$6=0,0,IF(S121=0,0,((11-S121)))-$B$6))</f>
        <v>5</v>
      </c>
      <c r="U121" s="717">
        <f>'print 10 lane'!X121</f>
        <v>9.1446759259259259E-4</v>
      </c>
      <c r="V121" s="715">
        <f t="shared" ref="V121" si="554">IF(U121=0,0,IF(U$6=0,0,IF(U121&lt;1,SUM((U121&gt;I121),(U121&gt;L121),(U121&gt;O121),(U121&gt;R121),(U121&gt;F121),(U121&gt;X121),(U121&gt;AA121),(U121&gt;AD121),(U121&gt;AG121),(U121&gt;BB121)))-$AJ121))</f>
        <v>4</v>
      </c>
      <c r="W121" s="715">
        <f t="shared" ref="W121" si="555">IF(U121=0,0,IF(U$6=0,0,IF(V121=0,0,((11-V121)))-$B$6))</f>
        <v>3</v>
      </c>
      <c r="X121" s="717">
        <f>'print 10 lane'!AA121</f>
        <v>0</v>
      </c>
      <c r="Y121" s="715">
        <f t="shared" ref="Y121" si="556">IF(X121=0,0,IF(X$6=0,0,IF(X121&lt;1,SUM((X121&gt;I121),(X121&gt;L121),(X121&gt;O121),(X121&gt;R121),(X121&gt;U121),(X121&gt;F121),(X121&gt;AA121),(X121&gt;AD121),(X121&gt;AG121),(X121&gt;BB121))))-$AJ121)</f>
        <v>0</v>
      </c>
      <c r="Z121" s="715">
        <f t="shared" ref="Z121" si="557">IF(X121=0,0,IF(X$6=0,0,IF(Y121=0,0,((11-Y121)))-$B$6))</f>
        <v>0</v>
      </c>
      <c r="AA121" s="717">
        <f>'print 10 lane'!AD121</f>
        <v>0</v>
      </c>
      <c r="AB121" s="715">
        <f t="shared" ref="AB121" si="558">IF(AA121=0,0,IF(AA$6=0,0,IF(AA121&lt;1,SUM((AA121&gt;I121),(AA121&gt;L121),(AA121&gt;O121),(AA121&gt;R121),(AA121&gt;U121),(AA121&gt;X121),(AA121&gt;AD121),(AA121&gt;AG121),(AA121&gt;F121),(AA121&gt;BB121)))-$AJ121))</f>
        <v>0</v>
      </c>
      <c r="AC121" s="718">
        <f t="shared" ref="AC121" si="559">IF(AA121=0,0,IF(AA$6=0,0,IF(AB121=0,0,((11-AB121)))-$B$6))</f>
        <v>0</v>
      </c>
      <c r="AD121" s="176"/>
      <c r="AE121" s="12">
        <f>IF(AD121=0,0,IF(AD$6=0,0,IF(AD121&lt;1,SUM((AD121&gt;F121),(AD121&gt;I121),(AD121&gt;L121),(AD121&gt;O121),(AD121&gt;R121),(AD121&gt;U121),(AD121&gt;X121),(AD121&gt;AA121),(AD121&gt;AG121),(AD121&gt;BB121)))-$AJ121))</f>
        <v>0</v>
      </c>
      <c r="AF121" s="12">
        <f>IF(AD121=0,0,IF(AD$6=0,0,IF(AE121=0,0,((11-AE121)))-$B$6))</f>
        <v>0</v>
      </c>
      <c r="AG121" s="142"/>
      <c r="AH121" s="12">
        <f>IF(AG121=0,0,IF(AG$6=0,0,IF(AG121&lt;1,SUM((AG121&gt;F121),(AG121&gt;I121),(AG121&gt;L121),(AG121&gt;O121),(AG121&gt;R121),(AG121&gt;U121),(AG121&gt;X121),(AG121&gt;AA121),(AG121&gt;AD121),(AG121&gt;BB121)))-$AJ121))</f>
        <v>0</v>
      </c>
      <c r="AI121" s="13">
        <f>IF(AG121=0,0,IF(AG$6=0,0,IF(AH121=0,0,((11-AH121)))-$B$6))</f>
        <v>0</v>
      </c>
      <c r="AJ121" s="11">
        <f>COUNTBLANK(F629:O629)</f>
        <v>4</v>
      </c>
      <c r="BA121" s="235"/>
    </row>
    <row r="122" spans="2:53" ht="42" customHeight="1" x14ac:dyDescent="0.2">
      <c r="B122" s="1878"/>
      <c r="C122" s="1898"/>
      <c r="D122" s="2048"/>
      <c r="E122" s="2088"/>
      <c r="F122" s="2055" t="str">
        <f>'print 10 lane'!I122</f>
        <v xml:space="preserve">Henri </v>
      </c>
      <c r="G122" s="1886"/>
      <c r="H122" s="2056"/>
      <c r="I122" s="2055" t="str">
        <f>'print 10 lane'!L122</f>
        <v xml:space="preserve">Cameron </v>
      </c>
      <c r="J122" s="1886"/>
      <c r="K122" s="2056"/>
      <c r="L122" s="2055" t="str">
        <f>'print 10 lane'!O122</f>
        <v xml:space="preserve">James </v>
      </c>
      <c r="M122" s="1886"/>
      <c r="N122" s="2056"/>
      <c r="O122" s="2055" t="str">
        <f>'print 10 lane'!R122</f>
        <v xml:space="preserve">Joshua </v>
      </c>
      <c r="P122" s="1886"/>
      <c r="Q122" s="2056"/>
      <c r="R122" s="2055" t="str">
        <f>'print 10 lane'!U122</f>
        <v xml:space="preserve">Luke </v>
      </c>
      <c r="S122" s="1886"/>
      <c r="T122" s="2056"/>
      <c r="U122" s="2055" t="str">
        <f>'print 10 lane'!X122</f>
        <v xml:space="preserve">Owen </v>
      </c>
      <c r="V122" s="1886"/>
      <c r="W122" s="2056"/>
      <c r="X122" s="2055" t="str">
        <f>'print 10 lane'!AA122</f>
        <v xml:space="preserve"> </v>
      </c>
      <c r="Y122" s="1886"/>
      <c r="Z122" s="2056"/>
      <c r="AA122" s="2055" t="str">
        <f>'print 10 lane'!AD122</f>
        <v xml:space="preserve"> </v>
      </c>
      <c r="AB122" s="1886"/>
      <c r="AC122" s="2056"/>
      <c r="AD122" s="1856" t="e">
        <f>'Team 1'!#REF!</f>
        <v>#REF!</v>
      </c>
      <c r="AE122" s="1856"/>
      <c r="AF122" s="1857"/>
      <c r="AG122" s="1855" t="e">
        <f>'Team 1'!#REF!</f>
        <v>#REF!</v>
      </c>
      <c r="AH122" s="1856"/>
      <c r="AI122" s="1884"/>
      <c r="AJ122" s="11"/>
      <c r="BA122" s="235"/>
    </row>
    <row r="123" spans="2:53" ht="42" customHeight="1" thickBot="1" x14ac:dyDescent="0.25">
      <c r="B123" s="1903"/>
      <c r="C123" s="1898"/>
      <c r="D123" s="2048"/>
      <c r="E123" s="187" t="s">
        <v>219</v>
      </c>
      <c r="F123" s="2057">
        <f>'print 10 lane'!I123</f>
        <v>0</v>
      </c>
      <c r="G123" s="1875"/>
      <c r="H123" s="1876"/>
      <c r="I123" s="2057">
        <f>'print 10 lane'!L123</f>
        <v>0</v>
      </c>
      <c r="J123" s="1875"/>
      <c r="K123" s="1876"/>
      <c r="L123" s="2057">
        <f>'print 10 lane'!O123</f>
        <v>0</v>
      </c>
      <c r="M123" s="1875"/>
      <c r="N123" s="1876"/>
      <c r="O123" s="2057">
        <f>'print 10 lane'!R123</f>
        <v>0</v>
      </c>
      <c r="P123" s="1875"/>
      <c r="Q123" s="1876"/>
      <c r="R123" s="2057">
        <f>'print 10 lane'!U123</f>
        <v>0</v>
      </c>
      <c r="S123" s="1875"/>
      <c r="T123" s="1876"/>
      <c r="U123" s="2057">
        <f>'print 10 lane'!X123</f>
        <v>0</v>
      </c>
      <c r="V123" s="1875"/>
      <c r="W123" s="1876"/>
      <c r="X123" s="2057">
        <f>'print 10 lane'!AA123</f>
        <v>0</v>
      </c>
      <c r="Y123" s="1875"/>
      <c r="Z123" s="1876"/>
      <c r="AA123" s="2057">
        <f>'print 10 lane'!AD123</f>
        <v>0</v>
      </c>
      <c r="AB123" s="1875"/>
      <c r="AC123" s="1876"/>
      <c r="AD123" s="1859"/>
      <c r="AE123" s="1859"/>
      <c r="AF123" s="1885"/>
      <c r="AG123" s="1858"/>
      <c r="AH123" s="1859"/>
      <c r="AI123" s="1860"/>
      <c r="AJ123" s="11"/>
      <c r="BA123" s="235"/>
    </row>
    <row r="124" spans="2:53" ht="42" customHeight="1" x14ac:dyDescent="0.2">
      <c r="B124" s="1902">
        <v>41</v>
      </c>
      <c r="C124" s="1898" t="s">
        <v>13</v>
      </c>
      <c r="D124" s="2048" t="s">
        <v>7</v>
      </c>
      <c r="E124" s="2088" t="s">
        <v>98</v>
      </c>
      <c r="F124" s="716">
        <f>'print 10 lane'!I124</f>
        <v>7.361111111111111E-4</v>
      </c>
      <c r="G124" s="715">
        <f t="shared" ref="G124" si="560">IF(F124=0,0,IF(F$6=0,0,IF(F124&lt;1,SUM((F124&gt;I124),(F124&gt;L124),(F124&gt;O124),(F124&gt;R124),(F124&gt;U124),(F124&gt;X124),(F124&gt;AA124),(F124&gt;AD124),(F124&gt;AG124),(F124&gt;BB124)))-$AJ124))</f>
        <v>5</v>
      </c>
      <c r="H124" s="715">
        <f t="shared" ref="H124" si="561">IF(F124=0,0,IF(F$6=0,0,IF(G124=0,0,((11-G124)))-$B$6))</f>
        <v>2</v>
      </c>
      <c r="I124" s="717">
        <f>'print 10 lane'!L124</f>
        <v>7.2777777777777782E-4</v>
      </c>
      <c r="J124" s="715">
        <f t="shared" ref="J124" si="562">IF(I124=0,0,IF(I$6=0,0,IF(I124&lt;1,SUM((I124&gt;L124),(I124&gt;O124),(I124&gt;R124),(I124&gt;U124),(I124&gt;X124),(I124&gt;AA124),(I124&gt;F124),(I124&gt;AD124),(I124&gt;AG124),(I124&gt;BB124)))-$AJ124))</f>
        <v>4</v>
      </c>
      <c r="K124" s="715">
        <f t="shared" ref="K124" si="563">IF(I124=0,0,IF(I$6=0,0,IF(J124=0,0,((11-J124)))-$B$6))</f>
        <v>3</v>
      </c>
      <c r="L124" s="717">
        <f>'print 10 lane'!O124</f>
        <v>6.7743055555555558E-4</v>
      </c>
      <c r="M124" s="715">
        <f t="shared" ref="M124" si="564">IF(L124=0,0,IF(L$6=0,0,IF(L124&lt;1,SUM((L124&gt;I124),(L124&gt;F124),(L124&gt;O124),(L124&gt;R124),(L124&gt;U124),(L124&gt;X124),(L124&gt;AA124),(L124&gt;AD124),(L124&gt;AG124),(L124&gt;BB124)))-$AJ124))</f>
        <v>1</v>
      </c>
      <c r="N124" s="715">
        <f t="shared" ref="N124" si="565">IF(L124=0,0,IF(L$6=0,0,IF(M124=0,0,((11-M124)))-$B$6))</f>
        <v>6</v>
      </c>
      <c r="O124" s="717">
        <f>'print 10 lane'!R124</f>
        <v>6.9988425925925936E-4</v>
      </c>
      <c r="P124" s="715">
        <f t="shared" ref="P124" si="566">IF(O124=0,0,IF(O$6=0,0,IF(O124&lt;1,SUM((O124&gt;I124),(O124&gt;L124),(O124&gt;F124),(O124&gt;R124),(O124&gt;U124),(O124&gt;X124),(O124&gt;AA124),(O124&gt;AD124),(O124&gt;AG124),(O124&gt;BB124)))-$AJ124))</f>
        <v>2</v>
      </c>
      <c r="Q124" s="715">
        <f t="shared" ref="Q124" si="567">IF(O124=0,0,IF(O$6=0,0,IF(P124=0,0,((11-P124)))-$B$6))</f>
        <v>5</v>
      </c>
      <c r="R124" s="717">
        <f>'print 10 lane'!U124</f>
        <v>7.4745370370370373E-4</v>
      </c>
      <c r="S124" s="715">
        <f t="shared" ref="S124" si="568">IF(R124=0,0,IF(R$6=0,0,IF(R124&lt;1,SUM((R124&gt;I124),(R124&gt;L124),(R124&gt;O124),(R124&gt;F124),(R124&gt;U124),(R124&gt;X124),(R124&gt;AA124),(R124&gt;AD124),(R124&gt;AG124),(R124&gt;BB124)))-$AJ124))</f>
        <v>6</v>
      </c>
      <c r="T124" s="715">
        <f t="shared" ref="T124" si="569">IF(R124=0,0,IF(R$6=0,0,IF(S124=0,0,((11-S124)))-$B$6))</f>
        <v>1</v>
      </c>
      <c r="U124" s="717">
        <f>'print 10 lane'!X124</f>
        <v>7.0578703703703699E-4</v>
      </c>
      <c r="V124" s="715">
        <f t="shared" ref="V124" si="570">IF(U124=0,0,IF(U$6=0,0,IF(U124&lt;1,SUM((U124&gt;I124),(U124&gt;L124),(U124&gt;O124),(U124&gt;R124),(U124&gt;F124),(U124&gt;X124),(U124&gt;AA124),(U124&gt;AD124),(U124&gt;AG124),(U124&gt;BB124)))-$AJ124))</f>
        <v>3</v>
      </c>
      <c r="W124" s="715">
        <f t="shared" ref="W124" si="571">IF(U124=0,0,IF(U$6=0,0,IF(V124=0,0,((11-V124)))-$B$6))</f>
        <v>4</v>
      </c>
      <c r="X124" s="717">
        <f>'print 10 lane'!AA124</f>
        <v>0</v>
      </c>
      <c r="Y124" s="715">
        <f t="shared" ref="Y124" si="572">IF(X124=0,0,IF(X$6=0,0,IF(X124&lt;1,SUM((X124&gt;I124),(X124&gt;L124),(X124&gt;O124),(X124&gt;R124),(X124&gt;U124),(X124&gt;F124),(X124&gt;AA124),(X124&gt;AD124),(X124&gt;AG124),(X124&gt;BB124))))-$AJ124)</f>
        <v>0</v>
      </c>
      <c r="Z124" s="715">
        <f t="shared" ref="Z124" si="573">IF(X124=0,0,IF(X$6=0,0,IF(Y124=0,0,((11-Y124)))-$B$6))</f>
        <v>0</v>
      </c>
      <c r="AA124" s="717">
        <f>'print 10 lane'!AD124</f>
        <v>0</v>
      </c>
      <c r="AB124" s="715">
        <f t="shared" ref="AB124" si="574">IF(AA124=0,0,IF(AA$6=0,0,IF(AA124&lt;1,SUM((AA124&gt;I124),(AA124&gt;L124),(AA124&gt;O124),(AA124&gt;R124),(AA124&gt;U124),(AA124&gt;X124),(AA124&gt;AD124),(AA124&gt;AG124),(AA124&gt;F124),(AA124&gt;BB124)))-$AJ124))</f>
        <v>0</v>
      </c>
      <c r="AC124" s="718">
        <f t="shared" ref="AC124" si="575">IF(AA124=0,0,IF(AA$6=0,0,IF(AB124=0,0,((11-AB124)))-$B$6))</f>
        <v>0</v>
      </c>
      <c r="AD124" s="176"/>
      <c r="AE124" s="12">
        <f>IF(AD124=0,0,IF(AD$6=0,0,IF(AD124&lt;1,SUM((AD124&gt;F124),(AD124&gt;I124),(AD124&gt;L124),(AD124&gt;O124),(AD124&gt;R124),(AD124&gt;U124),(AD124&gt;X124),(AD124&gt;AA124),(AD124&gt;AG124),(AD124&gt;BB124)))-$AJ124))</f>
        <v>0</v>
      </c>
      <c r="AF124" s="12">
        <f>IF(AD124=0,0,IF(AD$6=0,0,IF(AE124=0,0,((11-AE124)))-$B$6))</f>
        <v>0</v>
      </c>
      <c r="AG124" s="142"/>
      <c r="AH124" s="12">
        <f>IF(AG124=0,0,IF(AG$6=0,0,IF(AG124&lt;1,SUM((AG124&gt;F124),(AG124&gt;I124),(AG124&gt;L124),(AG124&gt;O124),(AG124&gt;R124),(AG124&gt;U124),(AG124&gt;X124),(AG124&gt;AA124),(AG124&gt;AD124),(AG124&gt;BB124)))-$AJ124))</f>
        <v>0</v>
      </c>
      <c r="AI124" s="13">
        <f>IF(AG124=0,0,IF(AG$6=0,0,IF(AH124=0,0,((11-AH124)))-$B$6))</f>
        <v>0</v>
      </c>
      <c r="AJ124" s="11">
        <f>COUNTBLANK(F630:O630)</f>
        <v>4</v>
      </c>
      <c r="BA124" s="235"/>
    </row>
    <row r="125" spans="2:53" ht="42" customHeight="1" x14ac:dyDescent="0.2">
      <c r="B125" s="1878"/>
      <c r="C125" s="1898"/>
      <c r="D125" s="2048"/>
      <c r="E125" s="2088"/>
      <c r="F125" s="2055" t="str">
        <f>'print 10 lane'!I125</f>
        <v xml:space="preserve">Hannah </v>
      </c>
      <c r="G125" s="1886"/>
      <c r="H125" s="2056"/>
      <c r="I125" s="2055" t="str">
        <f>'print 10 lane'!L125</f>
        <v xml:space="preserve">Freya </v>
      </c>
      <c r="J125" s="1886"/>
      <c r="K125" s="2056"/>
      <c r="L125" s="2055" t="str">
        <f>'print 10 lane'!O125</f>
        <v xml:space="preserve">Kenzie </v>
      </c>
      <c r="M125" s="1886"/>
      <c r="N125" s="2056"/>
      <c r="O125" s="2055" t="str">
        <f>'print 10 lane'!R125</f>
        <v xml:space="preserve">Rhiannon </v>
      </c>
      <c r="P125" s="1886"/>
      <c r="Q125" s="2056"/>
      <c r="R125" s="2055" t="str">
        <f>'print 10 lane'!U125</f>
        <v xml:space="preserve">Jessica </v>
      </c>
      <c r="S125" s="1886"/>
      <c r="T125" s="2056"/>
      <c r="U125" s="2055" t="str">
        <f>'print 10 lane'!X125</f>
        <v xml:space="preserve">Tia </v>
      </c>
      <c r="V125" s="1886"/>
      <c r="W125" s="2056"/>
      <c r="X125" s="2055" t="str">
        <f>'print 10 lane'!AA125</f>
        <v xml:space="preserve"> </v>
      </c>
      <c r="Y125" s="1886"/>
      <c r="Z125" s="2056"/>
      <c r="AA125" s="2055" t="str">
        <f>'print 10 lane'!AD125</f>
        <v xml:space="preserve"> </v>
      </c>
      <c r="AB125" s="1886"/>
      <c r="AC125" s="2056"/>
      <c r="AD125" s="1856" t="e">
        <f>'Team 1'!#REF!</f>
        <v>#REF!</v>
      </c>
      <c r="AE125" s="1856"/>
      <c r="AF125" s="1857"/>
      <c r="AG125" s="1855" t="e">
        <f>'Team 1'!#REF!</f>
        <v>#REF!</v>
      </c>
      <c r="AH125" s="1856"/>
      <c r="AI125" s="1884"/>
      <c r="AJ125" s="11"/>
      <c r="BA125" s="235"/>
    </row>
    <row r="126" spans="2:53" ht="42" customHeight="1" thickBot="1" x14ac:dyDescent="0.25">
      <c r="B126" s="1903"/>
      <c r="C126" s="1898"/>
      <c r="D126" s="2048"/>
      <c r="E126" s="187" t="s">
        <v>219</v>
      </c>
      <c r="F126" s="2057">
        <f>'print 10 lane'!I126</f>
        <v>0</v>
      </c>
      <c r="G126" s="1875"/>
      <c r="H126" s="1876"/>
      <c r="I126" s="2057">
        <f>'print 10 lane'!L126</f>
        <v>0</v>
      </c>
      <c r="J126" s="1875"/>
      <c r="K126" s="1876"/>
      <c r="L126" s="2057">
        <f>'print 10 lane'!O126</f>
        <v>0</v>
      </c>
      <c r="M126" s="1875"/>
      <c r="N126" s="1876"/>
      <c r="O126" s="2057">
        <f>'print 10 lane'!R126</f>
        <v>0</v>
      </c>
      <c r="P126" s="1875"/>
      <c r="Q126" s="1876"/>
      <c r="R126" s="2057">
        <f>'print 10 lane'!U126</f>
        <v>0</v>
      </c>
      <c r="S126" s="1875"/>
      <c r="T126" s="1876"/>
      <c r="U126" s="2057">
        <f>'print 10 lane'!X126</f>
        <v>0</v>
      </c>
      <c r="V126" s="1875"/>
      <c r="W126" s="1876"/>
      <c r="X126" s="2057">
        <f>'print 10 lane'!AA126</f>
        <v>0</v>
      </c>
      <c r="Y126" s="1875"/>
      <c r="Z126" s="1876"/>
      <c r="AA126" s="2057">
        <f>'print 10 lane'!AD126</f>
        <v>0</v>
      </c>
      <c r="AB126" s="1875"/>
      <c r="AC126" s="1876"/>
      <c r="AD126" s="1859"/>
      <c r="AE126" s="1859"/>
      <c r="AF126" s="1885"/>
      <c r="AG126" s="1858"/>
      <c r="AH126" s="1859"/>
      <c r="AI126" s="1860"/>
      <c r="AJ126" s="11"/>
      <c r="BA126" s="235"/>
    </row>
    <row r="127" spans="2:53" ht="42" customHeight="1" x14ac:dyDescent="0.2">
      <c r="B127" s="1902">
        <v>42</v>
      </c>
      <c r="C127" s="1898" t="s">
        <v>15</v>
      </c>
      <c r="D127" s="2048" t="s">
        <v>7</v>
      </c>
      <c r="E127" s="2088" t="s">
        <v>98</v>
      </c>
      <c r="F127" s="716">
        <f>'print 10 lane'!I127</f>
        <v>7.1018518518518512E-4</v>
      </c>
      <c r="G127" s="715">
        <f t="shared" ref="G127" si="576">IF(F127=0,0,IF(F$6=0,0,IF(F127&lt;1,SUM((F127&gt;I127),(F127&gt;L127),(F127&gt;O127),(F127&gt;R127),(F127&gt;U127),(F127&gt;X127),(F127&gt;AA127),(F127&gt;AD127),(F127&gt;AG127),(F127&gt;BB127)))-$AJ127))</f>
        <v>6</v>
      </c>
      <c r="H127" s="715">
        <f t="shared" ref="H127" si="577">IF(F127=0,0,IF(F$6=0,0,IF(G127=0,0,((11-G127)))-$B$6))</f>
        <v>1</v>
      </c>
      <c r="I127" s="717">
        <f>'print 10 lane'!L127</f>
        <v>6.2986111111111109E-4</v>
      </c>
      <c r="J127" s="715">
        <f t="shared" ref="J127" si="578">IF(I127=0,0,IF(I$6=0,0,IF(I127&lt;1,SUM((I127&gt;L127),(I127&gt;O127),(I127&gt;R127),(I127&gt;U127),(I127&gt;X127),(I127&gt;AA127),(I127&gt;F127),(I127&gt;AD127),(I127&gt;AG127),(I127&gt;BB127)))-$AJ127))</f>
        <v>4</v>
      </c>
      <c r="K127" s="715">
        <f t="shared" ref="K127" si="579">IF(I127=0,0,IF(I$6=0,0,IF(J127=0,0,((11-J127)))-$B$6))</f>
        <v>3</v>
      </c>
      <c r="L127" s="717">
        <f>'print 10 lane'!O127</f>
        <v>6.0960648148148148E-4</v>
      </c>
      <c r="M127" s="715">
        <f t="shared" ref="M127" si="580">IF(L127=0,0,IF(L$6=0,0,IF(L127&lt;1,SUM((L127&gt;I127),(L127&gt;F127),(L127&gt;O127),(L127&gt;R127),(L127&gt;U127),(L127&gt;X127),(L127&gt;AA127),(L127&gt;AD127),(L127&gt;AG127),(L127&gt;BB127)))-$AJ127))</f>
        <v>1</v>
      </c>
      <c r="N127" s="715">
        <f t="shared" ref="N127" si="581">IF(L127=0,0,IF(L$6=0,0,IF(M127=0,0,((11-M127)))-$B$6))</f>
        <v>6</v>
      </c>
      <c r="O127" s="717">
        <f>'print 10 lane'!R127</f>
        <v>6.2870370370370369E-4</v>
      </c>
      <c r="P127" s="715">
        <f t="shared" ref="P127" si="582">IF(O127=0,0,IF(O$6=0,0,IF(O127&lt;1,SUM((O127&gt;I127),(O127&gt;L127),(O127&gt;F127),(O127&gt;R127),(O127&gt;U127),(O127&gt;X127),(O127&gt;AA127),(O127&gt;AD127),(O127&gt;AG127),(O127&gt;BB127)))-$AJ127))</f>
        <v>3</v>
      </c>
      <c r="Q127" s="715">
        <f t="shared" ref="Q127" si="583">IF(O127=0,0,IF(O$6=0,0,IF(P127=0,0,((11-P127)))-$B$6))</f>
        <v>4</v>
      </c>
      <c r="R127" s="717">
        <f>'print 10 lane'!U127</f>
        <v>6.7592592592592585E-4</v>
      </c>
      <c r="S127" s="715">
        <f t="shared" ref="S127" si="584">IF(R127=0,0,IF(R$6=0,0,IF(R127&lt;1,SUM((R127&gt;I127),(R127&gt;L127),(R127&gt;O127),(R127&gt;F127),(R127&gt;U127),(R127&gt;X127),(R127&gt;AA127),(R127&gt;AD127),(R127&gt;AG127),(R127&gt;BB127)))-$AJ127))</f>
        <v>5</v>
      </c>
      <c r="T127" s="715">
        <f t="shared" ref="T127" si="585">IF(R127=0,0,IF(R$6=0,0,IF(S127=0,0,((11-S127)))-$B$6))</f>
        <v>2</v>
      </c>
      <c r="U127" s="717">
        <f>'print 10 lane'!X127</f>
        <v>6.2650462962962963E-4</v>
      </c>
      <c r="V127" s="715">
        <f t="shared" ref="V127" si="586">IF(U127=0,0,IF(U$6=0,0,IF(U127&lt;1,SUM((U127&gt;I127),(U127&gt;L127),(U127&gt;O127),(U127&gt;R127),(U127&gt;F127),(U127&gt;X127),(U127&gt;AA127),(U127&gt;AD127),(U127&gt;AG127),(U127&gt;BB127)))-$AJ127))</f>
        <v>2</v>
      </c>
      <c r="W127" s="715">
        <f t="shared" ref="W127" si="587">IF(U127=0,0,IF(U$6=0,0,IF(V127=0,0,((11-V127)))-$B$6))</f>
        <v>5</v>
      </c>
      <c r="X127" s="717">
        <f>'print 10 lane'!AA127</f>
        <v>0</v>
      </c>
      <c r="Y127" s="715">
        <f t="shared" ref="Y127" si="588">IF(X127=0,0,IF(X$6=0,0,IF(X127&lt;1,SUM((X127&gt;I127),(X127&gt;L127),(X127&gt;O127),(X127&gt;R127),(X127&gt;U127),(X127&gt;F127),(X127&gt;AA127),(X127&gt;AD127),(X127&gt;AG127),(X127&gt;BB127))))-$AJ127)</f>
        <v>0</v>
      </c>
      <c r="Z127" s="715">
        <f t="shared" ref="Z127" si="589">IF(X127=0,0,IF(X$6=0,0,IF(Y127=0,0,((11-Y127)))-$B$6))</f>
        <v>0</v>
      </c>
      <c r="AA127" s="717">
        <f>'print 10 lane'!AD127</f>
        <v>0</v>
      </c>
      <c r="AB127" s="715">
        <f t="shared" ref="AB127" si="590">IF(AA127=0,0,IF(AA$6=0,0,IF(AA127&lt;1,SUM((AA127&gt;I127),(AA127&gt;L127),(AA127&gt;O127),(AA127&gt;R127),(AA127&gt;U127),(AA127&gt;X127),(AA127&gt;AD127),(AA127&gt;AG127),(AA127&gt;F127),(AA127&gt;BB127)))-$AJ127))</f>
        <v>0</v>
      </c>
      <c r="AC127" s="718">
        <f t="shared" ref="AC127" si="591">IF(AA127=0,0,IF(AA$6=0,0,IF(AB127=0,0,((11-AB127)))-$B$6))</f>
        <v>0</v>
      </c>
      <c r="AD127" s="176"/>
      <c r="AE127" s="12">
        <f>IF(AD127=0,0,IF(AD$6=0,0,IF(AD127&lt;1,SUM((AD127&gt;F127),(AD127&gt;I127),(AD127&gt;L127),(AD127&gt;O127),(AD127&gt;R127),(AD127&gt;U127),(AD127&gt;X127),(AD127&gt;AA127),(AD127&gt;AG127),(AD127&gt;BB127)))-$AJ127))</f>
        <v>0</v>
      </c>
      <c r="AF127" s="12">
        <f>IF(AD127=0,0,IF(AD$6=0,0,IF(AE127=0,0,((11-AE127)))-$B$6))</f>
        <v>0</v>
      </c>
      <c r="AG127" s="142"/>
      <c r="AH127" s="12">
        <f>IF(AG127=0,0,IF(AG$6=0,0,IF(AG127&lt;1,SUM((AG127&gt;F127),(AG127&gt;I127),(AG127&gt;L127),(AG127&gt;O127),(AG127&gt;R127),(AG127&gt;U127),(AG127&gt;X127),(AG127&gt;AA127),(AG127&gt;AD127),(AG127&gt;BB127)))-$AJ127))</f>
        <v>0</v>
      </c>
      <c r="AI127" s="13">
        <f>IF(AG127=0,0,IF(AG$6=0,0,IF(AH127=0,0,((11-AH127)))-$B$6))</f>
        <v>0</v>
      </c>
      <c r="AJ127" s="11">
        <f>COUNTBLANK(F631:O631)</f>
        <v>4</v>
      </c>
      <c r="BA127" s="235"/>
    </row>
    <row r="128" spans="2:53" ht="42" customHeight="1" x14ac:dyDescent="0.2">
      <c r="B128" s="1878"/>
      <c r="C128" s="1898"/>
      <c r="D128" s="2048"/>
      <c r="E128" s="2088"/>
      <c r="F128" s="2055" t="str">
        <f>'print 10 lane'!I128</f>
        <v xml:space="preserve">Bradley  </v>
      </c>
      <c r="G128" s="1886"/>
      <c r="H128" s="2056"/>
      <c r="I128" s="2055" t="str">
        <f>'print 10 lane'!L128</f>
        <v xml:space="preserve">Liam </v>
      </c>
      <c r="J128" s="1886"/>
      <c r="K128" s="2056"/>
      <c r="L128" s="2055" t="str">
        <f>'print 10 lane'!O128</f>
        <v xml:space="preserve">Myles </v>
      </c>
      <c r="M128" s="1886"/>
      <c r="N128" s="2056"/>
      <c r="O128" s="2055" t="str">
        <f>'print 10 lane'!R128</f>
        <v xml:space="preserve">Max </v>
      </c>
      <c r="P128" s="1886"/>
      <c r="Q128" s="2056"/>
      <c r="R128" s="2055" t="str">
        <f>'print 10 lane'!U128</f>
        <v xml:space="preserve">Kris </v>
      </c>
      <c r="S128" s="1886"/>
      <c r="T128" s="2056"/>
      <c r="U128" s="2055" t="str">
        <f>'print 10 lane'!X128</f>
        <v xml:space="preserve">Joshua </v>
      </c>
      <c r="V128" s="1886"/>
      <c r="W128" s="2056"/>
      <c r="X128" s="2055" t="str">
        <f>'print 10 lane'!AA128</f>
        <v xml:space="preserve"> </v>
      </c>
      <c r="Y128" s="1886"/>
      <c r="Z128" s="2056"/>
      <c r="AA128" s="2055" t="str">
        <f>'print 10 lane'!AD128</f>
        <v xml:space="preserve"> </v>
      </c>
      <c r="AB128" s="1886"/>
      <c r="AC128" s="2056"/>
      <c r="AD128" s="1856" t="e">
        <f>'Team 1'!#REF!</f>
        <v>#REF!</v>
      </c>
      <c r="AE128" s="1856"/>
      <c r="AF128" s="1857"/>
      <c r="AG128" s="1855" t="e">
        <f>'Team 1'!#REF!</f>
        <v>#REF!</v>
      </c>
      <c r="AH128" s="1856"/>
      <c r="AI128" s="1884"/>
      <c r="AJ128" s="11"/>
      <c r="BA128" s="235"/>
    </row>
    <row r="129" spans="2:53" ht="42" customHeight="1" thickBot="1" x14ac:dyDescent="0.25">
      <c r="B129" s="1903"/>
      <c r="C129" s="1898"/>
      <c r="D129" s="2048"/>
      <c r="E129" s="187" t="s">
        <v>219</v>
      </c>
      <c r="F129" s="2057">
        <f>'print 10 lane'!I129</f>
        <v>0</v>
      </c>
      <c r="G129" s="1875"/>
      <c r="H129" s="1876"/>
      <c r="I129" s="2057">
        <f>'print 10 lane'!L129</f>
        <v>0</v>
      </c>
      <c r="J129" s="1875"/>
      <c r="K129" s="1876"/>
      <c r="L129" s="2057">
        <f>'print 10 lane'!O129</f>
        <v>0</v>
      </c>
      <c r="M129" s="1875"/>
      <c r="N129" s="1876"/>
      <c r="O129" s="2057">
        <f>'print 10 lane'!R129</f>
        <v>0</v>
      </c>
      <c r="P129" s="1875"/>
      <c r="Q129" s="1876"/>
      <c r="R129" s="2057">
        <f>'print 10 lane'!U129</f>
        <v>0</v>
      </c>
      <c r="S129" s="1875"/>
      <c r="T129" s="1876"/>
      <c r="U129" s="2057">
        <f>'print 10 lane'!X129</f>
        <v>0</v>
      </c>
      <c r="V129" s="1875"/>
      <c r="W129" s="1876"/>
      <c r="X129" s="2057">
        <f>'print 10 lane'!AA129</f>
        <v>0</v>
      </c>
      <c r="Y129" s="1875"/>
      <c r="Z129" s="1876"/>
      <c r="AA129" s="2057">
        <f>'print 10 lane'!AD129</f>
        <v>0</v>
      </c>
      <c r="AB129" s="1875"/>
      <c r="AC129" s="1876"/>
      <c r="AD129" s="147"/>
      <c r="AE129" s="147"/>
      <c r="AF129" s="148"/>
      <c r="AG129" s="146"/>
      <c r="AH129" s="147"/>
      <c r="AI129" s="149"/>
      <c r="AJ129" s="11"/>
      <c r="BA129" s="235"/>
    </row>
    <row r="130" spans="2:53" ht="42" customHeight="1" x14ac:dyDescent="0.2">
      <c r="B130" s="1902">
        <v>43</v>
      </c>
      <c r="C130" s="1898" t="s">
        <v>5</v>
      </c>
      <c r="D130" s="2087" t="s">
        <v>87</v>
      </c>
      <c r="E130" s="184" t="s">
        <v>97</v>
      </c>
      <c r="F130" s="716">
        <f>'print 10 lane'!I130</f>
        <v>1.8317129629629629E-3</v>
      </c>
      <c r="G130" s="715">
        <f t="shared" ref="G130" si="592">IF(F130=0,0,IF(F$6=0,0,IF(F130&lt;1,SUM((F130&gt;I130),(F130&gt;L130),(F130&gt;O130),(F130&gt;R130),(F130&gt;U130),(F130&gt;X130),(F130&gt;AA130),(F130&gt;AD130),(F130&gt;AG130),(F130&gt;BB130)))-$AJ130))</f>
        <v>3</v>
      </c>
      <c r="H130" s="715">
        <f t="shared" ref="H130" si="593">IF(F130=0,0,IF(F$6=0,0,IF(G130=0,0,((11-G130)))-$B$6))</f>
        <v>4</v>
      </c>
      <c r="I130" s="717">
        <f>'print 10 lane'!L130</f>
        <v>0</v>
      </c>
      <c r="J130" s="715">
        <f t="shared" ref="J130" si="594">IF(I130=0,0,IF(I$6=0,0,IF(I130&lt;1,SUM((I130&gt;L130),(I130&gt;O130),(I130&gt;R130),(I130&gt;U130),(I130&gt;X130),(I130&gt;AA130),(I130&gt;F130),(I130&gt;AD130),(I130&gt;AG130),(I130&gt;BB130)))-$AJ130))</f>
        <v>0</v>
      </c>
      <c r="K130" s="715">
        <f t="shared" ref="K130" si="595">IF(I130=0,0,IF(I$6=0,0,IF(J130=0,0,((11-J130)))-$B$6))</f>
        <v>0</v>
      </c>
      <c r="L130" s="717">
        <f>'print 10 lane'!O130</f>
        <v>1.6792824074074073E-3</v>
      </c>
      <c r="M130" s="715">
        <f t="shared" ref="M130" si="596">IF(L130=0,0,IF(L$6=0,0,IF(L130&lt;1,SUM((L130&gt;I130),(L130&gt;F130),(L130&gt;O130),(L130&gt;R130),(L130&gt;U130),(L130&gt;X130),(L130&gt;AA130),(L130&gt;AD130),(L130&gt;AG130),(L130&gt;BB130)))-$AJ130))</f>
        <v>1</v>
      </c>
      <c r="N130" s="715">
        <f t="shared" ref="N130" si="597">IF(L130=0,0,IF(L$6=0,0,IF(M130=0,0,((11-M130)))-$B$6))</f>
        <v>6</v>
      </c>
      <c r="O130" s="717">
        <f>'print 10 lane'!R130</f>
        <v>1.7028935185185185E-3</v>
      </c>
      <c r="P130" s="715">
        <f t="shared" ref="P130" si="598">IF(O130=0,0,IF(O$6=0,0,IF(O130&lt;1,SUM((O130&gt;I130),(O130&gt;L130),(O130&gt;F130),(O130&gt;R130),(O130&gt;U130),(O130&gt;X130),(O130&gt;AA130),(O130&gt;AD130),(O130&gt;AG130),(O130&gt;BB130)))-$AJ130))</f>
        <v>2</v>
      </c>
      <c r="Q130" s="715">
        <f t="shared" ref="Q130" si="599">IF(O130=0,0,IF(O$6=0,0,IF(P130=0,0,((11-P130)))-$B$6))</f>
        <v>5</v>
      </c>
      <c r="R130" s="717">
        <f>'print 10 lane'!U130</f>
        <v>1.8918981481481484E-3</v>
      </c>
      <c r="S130" s="715">
        <f t="shared" ref="S130" si="600">IF(R130=0,0,IF(R$6=0,0,IF(R130&lt;1,SUM((R130&gt;I130),(R130&gt;L130),(R130&gt;O130),(R130&gt;F130),(R130&gt;U130),(R130&gt;X130),(R130&gt;AA130),(R130&gt;AD130),(R130&gt;AG130),(R130&gt;BB130)))-$AJ130))</f>
        <v>4</v>
      </c>
      <c r="T130" s="715">
        <f t="shared" ref="T130" si="601">IF(R130=0,0,IF(R$6=0,0,IF(S130=0,0,((11-S130)))-$B$6))</f>
        <v>3</v>
      </c>
      <c r="U130" s="717">
        <f>'print 10 lane'!X130</f>
        <v>2.0111111111111111E-3</v>
      </c>
      <c r="V130" s="715">
        <f t="shared" ref="V130" si="602">IF(U130=0,0,IF(U$6=0,0,IF(U130&lt;1,SUM((U130&gt;I130),(U130&gt;L130),(U130&gt;O130),(U130&gt;R130),(U130&gt;F130),(U130&gt;X130),(U130&gt;AA130),(U130&gt;AD130),(U130&gt;AG130),(U130&gt;BB130)))-$AJ130))</f>
        <v>5</v>
      </c>
      <c r="W130" s="715">
        <f t="shared" ref="W130" si="603">IF(U130=0,0,IF(U$6=0,0,IF(V130=0,0,((11-V130)))-$B$6))</f>
        <v>2</v>
      </c>
      <c r="X130" s="717">
        <f>'print 10 lane'!AA130</f>
        <v>0</v>
      </c>
      <c r="Y130" s="715">
        <f t="shared" ref="Y130" si="604">IF(X130=0,0,IF(X$6=0,0,IF(X130&lt;1,SUM((X130&gt;I130),(X130&gt;L130),(X130&gt;O130),(X130&gt;R130),(X130&gt;U130),(X130&gt;F130),(X130&gt;AA130),(X130&gt;AD130),(X130&gt;AG130),(X130&gt;BB130))))-$AJ130)</f>
        <v>0</v>
      </c>
      <c r="Z130" s="715">
        <f t="shared" ref="Z130" si="605">IF(X130=0,0,IF(X$6=0,0,IF(Y130=0,0,((11-Y130)))-$B$6))</f>
        <v>0</v>
      </c>
      <c r="AA130" s="717">
        <f>'print 10 lane'!AD130</f>
        <v>0</v>
      </c>
      <c r="AB130" s="715">
        <f t="shared" ref="AB130" si="606">IF(AA130=0,0,IF(AA$6=0,0,IF(AA130&lt;1,SUM((AA130&gt;I130),(AA130&gt;L130),(AA130&gt;O130),(AA130&gt;R130),(AA130&gt;U130),(AA130&gt;X130),(AA130&gt;AD130),(AA130&gt;AG130),(AA130&gt;F130),(AA130&gt;BB130)))-$AJ130))</f>
        <v>0</v>
      </c>
      <c r="AC130" s="718">
        <f t="shared" ref="AC130" si="607">IF(AA130=0,0,IF(AA$6=0,0,IF(AB130=0,0,((11-AB130)))-$B$6))</f>
        <v>0</v>
      </c>
      <c r="AD130" s="176"/>
      <c r="AE130" s="12">
        <f>IF(AD130=0,0,IF(AD$6=0,0,IF(AD130&lt;1,SUM((AD130&gt;F130),(AD130&gt;I130),(AD130&gt;L130),(AD130&gt;O130),(AD130&gt;R130),(AD130&gt;U130),(AD130&gt;X130),(AD130&gt;AA130),(AD130&gt;AG130),(AD130&gt;BB130)))-$AJ130))</f>
        <v>0</v>
      </c>
      <c r="AF130" s="12">
        <f>IF(AD130=0,0,IF(AD$6=0,0,IF(AE130=0,0,((11-AE130)))-$B$6))</f>
        <v>0</v>
      </c>
      <c r="AG130" s="142"/>
      <c r="AH130" s="12">
        <f>IF(AG130=0,0,IF(AG$6=0,0,IF(AG130&lt;1,SUM((AG130&gt;F130),(AG130&gt;I130),(AG130&gt;L130),(AG130&gt;O130),(AG130&gt;R130),(AG130&gt;U130),(AG130&gt;X130),(AG130&gt;AA130),(AG130&gt;AD130),(AG130&gt;BB130)))-$AJ130))</f>
        <v>0</v>
      </c>
      <c r="AI130" s="13">
        <f>IF(AG130=0,0,IF(AG$6=0,0,IF(AH130=0,0,((11-AH130)))-$B$6))</f>
        <v>0</v>
      </c>
      <c r="AJ130" s="11">
        <f>COUNTBLANK(F632:O632)</f>
        <v>5</v>
      </c>
      <c r="BA130" s="235"/>
    </row>
    <row r="131" spans="2:53" ht="42" customHeight="1" thickBot="1" x14ac:dyDescent="0.25">
      <c r="B131" s="1879"/>
      <c r="C131" s="1898"/>
      <c r="D131" s="2048"/>
      <c r="E131" s="187" t="s">
        <v>219</v>
      </c>
      <c r="F131" s="2057">
        <f>'print 10 lane'!I131</f>
        <v>0</v>
      </c>
      <c r="G131" s="1875"/>
      <c r="H131" s="1876"/>
      <c r="I131" s="2057" t="str">
        <f>'print 10 lane'!L131</f>
        <v>6.4 (turn not perf. Immediately)</v>
      </c>
      <c r="J131" s="1875"/>
      <c r="K131" s="1876"/>
      <c r="L131" s="2057">
        <f>'print 10 lane'!O131</f>
        <v>0</v>
      </c>
      <c r="M131" s="1875"/>
      <c r="N131" s="1876"/>
      <c r="O131" s="2057">
        <f>'print 10 lane'!R131</f>
        <v>0</v>
      </c>
      <c r="P131" s="1875"/>
      <c r="Q131" s="1876"/>
      <c r="R131" s="2057">
        <f>'print 10 lane'!U131</f>
        <v>0</v>
      </c>
      <c r="S131" s="1875"/>
      <c r="T131" s="1876"/>
      <c r="U131" s="2057">
        <f>'print 10 lane'!X131</f>
        <v>0</v>
      </c>
      <c r="V131" s="1875"/>
      <c r="W131" s="1876"/>
      <c r="X131" s="2057">
        <f>'print 10 lane'!AA131</f>
        <v>0</v>
      </c>
      <c r="Y131" s="1875"/>
      <c r="Z131" s="1876"/>
      <c r="AA131" s="2057">
        <f>'print 10 lane'!AD131</f>
        <v>0</v>
      </c>
      <c r="AB131" s="1875"/>
      <c r="AC131" s="1876"/>
      <c r="AD131" s="1856"/>
      <c r="AE131" s="1856"/>
      <c r="AF131" s="1857"/>
      <c r="AG131" s="1855"/>
      <c r="AH131" s="1856"/>
      <c r="AI131" s="1884"/>
      <c r="AJ131" s="11"/>
      <c r="BA131" s="235"/>
    </row>
    <row r="132" spans="2:53" ht="42" customHeight="1" x14ac:dyDescent="0.2">
      <c r="B132" s="1877">
        <v>44</v>
      </c>
      <c r="C132" s="1898" t="s">
        <v>6</v>
      </c>
      <c r="D132" s="2087" t="s">
        <v>87</v>
      </c>
      <c r="E132" s="184" t="s">
        <v>97</v>
      </c>
      <c r="F132" s="716">
        <f>'print 10 lane'!I132</f>
        <v>1.9337962962962961E-3</v>
      </c>
      <c r="G132" s="715">
        <f t="shared" ref="G132" si="608">IF(F132=0,0,IF(F$6=0,0,IF(F132&lt;1,SUM((F132&gt;I132),(F132&gt;L132),(F132&gt;O132),(F132&gt;R132),(F132&gt;U132),(F132&gt;X132),(F132&gt;AA132),(F132&gt;AD132),(F132&gt;AG132),(F132&gt;BB132)))-$AJ132))</f>
        <v>3</v>
      </c>
      <c r="H132" s="715">
        <f t="shared" ref="H132" si="609">IF(F132=0,0,IF(F$6=0,0,IF(G132=0,0,((11-G132)))-$B$6))</f>
        <v>4</v>
      </c>
      <c r="I132" s="717">
        <f>'print 10 lane'!L132</f>
        <v>1.8217592592592591E-3</v>
      </c>
      <c r="J132" s="715">
        <f t="shared" ref="J132" si="610">IF(I132=0,0,IF(I$6=0,0,IF(I132&lt;1,SUM((I132&gt;L132),(I132&gt;O132),(I132&gt;R132),(I132&gt;U132),(I132&gt;X132),(I132&gt;AA132),(I132&gt;F132),(I132&gt;AD132),(I132&gt;AG132),(I132&gt;BB132)))-$AJ132))</f>
        <v>1</v>
      </c>
      <c r="K132" s="715">
        <f t="shared" ref="K132" si="611">IF(I132=0,0,IF(I$6=0,0,IF(J132=0,0,((11-J132)))-$B$6))</f>
        <v>6</v>
      </c>
      <c r="L132" s="717">
        <f>'print 10 lane'!O132</f>
        <v>1.9721064814814814E-3</v>
      </c>
      <c r="M132" s="715">
        <f t="shared" ref="M132" si="612">IF(L132=0,0,IF(L$6=0,0,IF(L132&lt;1,SUM((L132&gt;I132),(L132&gt;F132),(L132&gt;O132),(L132&gt;R132),(L132&gt;U132),(L132&gt;X132),(L132&gt;AA132),(L132&gt;AD132),(L132&gt;AG132),(L132&gt;BB132)))-$AJ132))</f>
        <v>5</v>
      </c>
      <c r="N132" s="715">
        <f t="shared" ref="N132" si="613">IF(L132=0,0,IF(L$6=0,0,IF(M132=0,0,((11-M132)))-$B$6))</f>
        <v>2</v>
      </c>
      <c r="O132" s="717">
        <f>'print 10 lane'!R132</f>
        <v>1.9070601851851852E-3</v>
      </c>
      <c r="P132" s="715">
        <f t="shared" ref="P132" si="614">IF(O132=0,0,IF(O$6=0,0,IF(O132&lt;1,SUM((O132&gt;I132),(O132&gt;L132),(O132&gt;F132),(O132&gt;R132),(O132&gt;U132),(O132&gt;X132),(O132&gt;AA132),(O132&gt;AD132),(O132&gt;AG132),(O132&gt;BB132)))-$AJ132))</f>
        <v>2</v>
      </c>
      <c r="Q132" s="715">
        <f t="shared" ref="Q132" si="615">IF(O132=0,0,IF(O$6=0,0,IF(P132=0,0,((11-P132)))-$B$6))</f>
        <v>5</v>
      </c>
      <c r="R132" s="717">
        <f>'print 10 lane'!U132</f>
        <v>0</v>
      </c>
      <c r="S132" s="715">
        <f t="shared" ref="S132" si="616">IF(R132=0,0,IF(R$6=0,0,IF(R132&lt;1,SUM((R132&gt;I132),(R132&gt;L132),(R132&gt;O132),(R132&gt;F132),(R132&gt;U132),(R132&gt;X132),(R132&gt;AA132),(R132&gt;AD132),(R132&gt;AG132),(R132&gt;BB132)))-$AJ132))</f>
        <v>0</v>
      </c>
      <c r="T132" s="715">
        <f t="shared" ref="T132" si="617">IF(R132=0,0,IF(R$6=0,0,IF(S132=0,0,((11-S132)))-$B$6))</f>
        <v>0</v>
      </c>
      <c r="U132" s="717">
        <f>'print 10 lane'!X132</f>
        <v>1.9370370370370372E-3</v>
      </c>
      <c r="V132" s="715">
        <f t="shared" ref="V132" si="618">IF(U132=0,0,IF(U$6=0,0,IF(U132&lt;1,SUM((U132&gt;I132),(U132&gt;L132),(U132&gt;O132),(U132&gt;R132),(U132&gt;F132),(U132&gt;X132),(U132&gt;AA132),(U132&gt;AD132),(U132&gt;AG132),(U132&gt;BB132)))-$AJ132))</f>
        <v>4</v>
      </c>
      <c r="W132" s="715">
        <f t="shared" ref="W132" si="619">IF(U132=0,0,IF(U$6=0,0,IF(V132=0,0,((11-V132)))-$B$6))</f>
        <v>3</v>
      </c>
      <c r="X132" s="717">
        <f>'print 10 lane'!AA132</f>
        <v>0</v>
      </c>
      <c r="Y132" s="715">
        <f t="shared" ref="Y132" si="620">IF(X132=0,0,IF(X$6=0,0,IF(X132&lt;1,SUM((X132&gt;I132),(X132&gt;L132),(X132&gt;O132),(X132&gt;R132),(X132&gt;U132),(X132&gt;F132),(X132&gt;AA132),(X132&gt;AD132),(X132&gt;AG132),(X132&gt;BB132))))-$AJ132)</f>
        <v>0</v>
      </c>
      <c r="Z132" s="715">
        <f t="shared" ref="Z132" si="621">IF(X132=0,0,IF(X$6=0,0,IF(Y132=0,0,((11-Y132)))-$B$6))</f>
        <v>0</v>
      </c>
      <c r="AA132" s="717">
        <f>'print 10 lane'!AD132</f>
        <v>0</v>
      </c>
      <c r="AB132" s="715">
        <f t="shared" ref="AB132" si="622">IF(AA132=0,0,IF(AA$6=0,0,IF(AA132&lt;1,SUM((AA132&gt;I132),(AA132&gt;L132),(AA132&gt;O132),(AA132&gt;R132),(AA132&gt;U132),(AA132&gt;X132),(AA132&gt;AD132),(AA132&gt;AG132),(AA132&gt;F132),(AA132&gt;BB132)))-$AJ132))</f>
        <v>0</v>
      </c>
      <c r="AC132" s="718">
        <f t="shared" ref="AC132" si="623">IF(AA132=0,0,IF(AA$6=0,0,IF(AB132=0,0,((11-AB132)))-$B$6))</f>
        <v>0</v>
      </c>
      <c r="AD132" s="185"/>
      <c r="AE132" s="4">
        <f>IF(AD132=0,0,IF(AD$6=0,0,IF(AD132&lt;1,SUM((AD132&gt;F132),(AD132&gt;I132),(AD132&gt;L132),(AD132&gt;O132),(AD132&gt;R132),(AD132&gt;U132),(AD132&gt;X132),(AD132&gt;AA132),(AD132&gt;AG132),(AD132&gt;BB132)))-$AJ132))</f>
        <v>0</v>
      </c>
      <c r="AF132" s="4">
        <f>IF(AD132=0,0,IF(AD$6=0,0,IF(AE132=0,0,((11-AE132)))-$B$6))</f>
        <v>0</v>
      </c>
      <c r="AG132" s="144"/>
      <c r="AH132" s="4">
        <f>IF(AG132=0,0,IF(AG$6=0,0,IF(AG132&lt;1,SUM((AG132&gt;F132),(AG132&gt;I132),(AG132&gt;L132),(AG132&gt;O132),(AG132&gt;R132),(AG132&gt;U132),(AG132&gt;X132),(AG132&gt;AA132),(AG132&gt;AD132),(AG132&gt;BB132)))-$AJ132))</f>
        <v>0</v>
      </c>
      <c r="AI132" s="14">
        <f>IF(AG132=0,0,IF(AG$6=0,0,IF(AH132=0,0,((11-AH132)))-$B$6))</f>
        <v>0</v>
      </c>
      <c r="AJ132" s="11">
        <f>COUNTBLANK(F633:O633)</f>
        <v>5</v>
      </c>
      <c r="BA132" s="235"/>
    </row>
    <row r="133" spans="2:53" ht="42" customHeight="1" thickBot="1" x14ac:dyDescent="0.25">
      <c r="B133" s="1879"/>
      <c r="C133" s="1898"/>
      <c r="D133" s="2048"/>
      <c r="E133" s="187" t="s">
        <v>219</v>
      </c>
      <c r="F133" s="2057">
        <f>'print 10 lane'!I133</f>
        <v>0</v>
      </c>
      <c r="G133" s="1875"/>
      <c r="H133" s="1876"/>
      <c r="I133" s="2057">
        <f>'print 10 lane'!L133</f>
        <v>0</v>
      </c>
      <c r="J133" s="1875"/>
      <c r="K133" s="1876"/>
      <c r="L133" s="2057">
        <f>'print 10 lane'!O133</f>
        <v>0</v>
      </c>
      <c r="M133" s="1875"/>
      <c r="N133" s="1876"/>
      <c r="O133" s="2057">
        <f>'print 10 lane'!R133</f>
        <v>0</v>
      </c>
      <c r="P133" s="1875"/>
      <c r="Q133" s="1876"/>
      <c r="R133" s="2057" t="str">
        <f>'print 10 lane'!U133</f>
        <v>8.5 (alternating legs)</v>
      </c>
      <c r="S133" s="1875"/>
      <c r="T133" s="1876"/>
      <c r="U133" s="2057">
        <f>'print 10 lane'!X133</f>
        <v>0</v>
      </c>
      <c r="V133" s="1875"/>
      <c r="W133" s="1876"/>
      <c r="X133" s="2057">
        <f>'print 10 lane'!AA133</f>
        <v>0</v>
      </c>
      <c r="Y133" s="1875"/>
      <c r="Z133" s="1876"/>
      <c r="AA133" s="2057">
        <f>'print 10 lane'!AD133</f>
        <v>0</v>
      </c>
      <c r="AB133" s="1875"/>
      <c r="AC133" s="1876"/>
      <c r="AD133" s="1856"/>
      <c r="AE133" s="1856"/>
      <c r="AF133" s="1857"/>
      <c r="AG133" s="1855"/>
      <c r="AH133" s="1856"/>
      <c r="AI133" s="1884"/>
      <c r="AJ133" s="11"/>
      <c r="BA133" s="235"/>
    </row>
    <row r="134" spans="2:53" ht="42" customHeight="1" x14ac:dyDescent="0.2">
      <c r="B134" s="1877">
        <v>45</v>
      </c>
      <c r="C134" s="1898" t="s">
        <v>5</v>
      </c>
      <c r="D134" s="2048" t="s">
        <v>16</v>
      </c>
      <c r="E134" s="184" t="s">
        <v>96</v>
      </c>
      <c r="F134" s="716">
        <f>'print 10 lane'!I134</f>
        <v>1.435763888888889E-3</v>
      </c>
      <c r="G134" s="715">
        <f t="shared" ref="G134" si="624">IF(F134=0,0,IF(F$6=0,0,IF(F134&lt;1,SUM((F134&gt;I134),(F134&gt;L134),(F134&gt;O134),(F134&gt;R134),(F134&gt;U134),(F134&gt;X134),(F134&gt;AA134),(F134&gt;AD134),(F134&gt;AG134),(F134&gt;BB134)))-$AJ134))</f>
        <v>5</v>
      </c>
      <c r="H134" s="715">
        <f t="shared" ref="H134" si="625">IF(F134=0,0,IF(F$6=0,0,IF(G134=0,0,((11-G134)))-$B$6))</f>
        <v>2</v>
      </c>
      <c r="I134" s="717">
        <f>'print 10 lane'!L134</f>
        <v>1.4378472222222223E-3</v>
      </c>
      <c r="J134" s="715">
        <f t="shared" ref="J134" si="626">IF(I134=0,0,IF(I$6=0,0,IF(I134&lt;1,SUM((I134&gt;L134),(I134&gt;O134),(I134&gt;R134),(I134&gt;U134),(I134&gt;X134),(I134&gt;AA134),(I134&gt;F134),(I134&gt;AD134),(I134&gt;AG134),(I134&gt;BB134)))-$AJ134))</f>
        <v>6</v>
      </c>
      <c r="K134" s="715">
        <f t="shared" ref="K134" si="627">IF(I134=0,0,IF(I$6=0,0,IF(J134=0,0,((11-J134)))-$B$6))</f>
        <v>1</v>
      </c>
      <c r="L134" s="717">
        <f>'print 10 lane'!O134</f>
        <v>1.410300925925926E-3</v>
      </c>
      <c r="M134" s="715">
        <f t="shared" ref="M134" si="628">IF(L134=0,0,IF(L$6=0,0,IF(L134&lt;1,SUM((L134&gt;I134),(L134&gt;F134),(L134&gt;O134),(L134&gt;R134),(L134&gt;U134),(L134&gt;X134),(L134&gt;AA134),(L134&gt;AD134),(L134&gt;AG134),(L134&gt;BB134)))-$AJ134))</f>
        <v>4</v>
      </c>
      <c r="N134" s="715">
        <f t="shared" ref="N134" si="629">IF(L134=0,0,IF(L$6=0,0,IF(M134=0,0,((11-M134)))-$B$6))</f>
        <v>3</v>
      </c>
      <c r="O134" s="717">
        <f>'print 10 lane'!R134</f>
        <v>1.3635416666666665E-3</v>
      </c>
      <c r="P134" s="715">
        <f t="shared" ref="P134" si="630">IF(O134=0,0,IF(O$6=0,0,IF(O134&lt;1,SUM((O134&gt;I134),(O134&gt;L134),(O134&gt;F134),(O134&gt;R134),(O134&gt;U134),(O134&gt;X134),(O134&gt;AA134),(O134&gt;AD134),(O134&gt;AG134),(O134&gt;BB134)))-$AJ134))</f>
        <v>1</v>
      </c>
      <c r="Q134" s="715">
        <f t="shared" ref="Q134" si="631">IF(O134=0,0,IF(O$6=0,0,IF(P134=0,0,((11-P134)))-$B$6))</f>
        <v>6</v>
      </c>
      <c r="R134" s="717">
        <f>'print 10 lane'!U134</f>
        <v>1.3932870370370373E-3</v>
      </c>
      <c r="S134" s="715">
        <f t="shared" ref="S134" si="632">IF(R134=0,0,IF(R$6=0,0,IF(R134&lt;1,SUM((R134&gt;I134),(R134&gt;L134),(R134&gt;O134),(R134&gt;F134),(R134&gt;U134),(R134&gt;X134),(R134&gt;AA134),(R134&gt;AD134),(R134&gt;AG134),(R134&gt;BB134)))-$AJ134))</f>
        <v>3</v>
      </c>
      <c r="T134" s="715">
        <f t="shared" ref="T134" si="633">IF(R134=0,0,IF(R$6=0,0,IF(S134=0,0,((11-S134)))-$B$6))</f>
        <v>4</v>
      </c>
      <c r="U134" s="717">
        <f>'print 10 lane'!X134</f>
        <v>1.3929398148148147E-3</v>
      </c>
      <c r="V134" s="715">
        <f t="shared" ref="V134" si="634">IF(U134=0,0,IF(U$6=0,0,IF(U134&lt;1,SUM((U134&gt;I134),(U134&gt;L134),(U134&gt;O134),(U134&gt;R134),(U134&gt;F134),(U134&gt;X134),(U134&gt;AA134),(U134&gt;AD134),(U134&gt;AG134),(U134&gt;BB134)))-$AJ134))</f>
        <v>2</v>
      </c>
      <c r="W134" s="715">
        <f t="shared" ref="W134" si="635">IF(U134=0,0,IF(U$6=0,0,IF(V134=0,0,((11-V134)))-$B$6))</f>
        <v>5</v>
      </c>
      <c r="X134" s="717">
        <f>'print 10 lane'!AA134</f>
        <v>0</v>
      </c>
      <c r="Y134" s="715">
        <f t="shared" ref="Y134" si="636">IF(X134=0,0,IF(X$6=0,0,IF(X134&lt;1,SUM((X134&gt;I134),(X134&gt;L134),(X134&gt;O134),(X134&gt;R134),(X134&gt;U134),(X134&gt;F134),(X134&gt;AA134),(X134&gt;AD134),(X134&gt;AG134),(X134&gt;BB134))))-$AJ134)</f>
        <v>0</v>
      </c>
      <c r="Z134" s="715">
        <f t="shared" ref="Z134" si="637">IF(X134=0,0,IF(X$6=0,0,IF(Y134=0,0,((11-Y134)))-$B$6))</f>
        <v>0</v>
      </c>
      <c r="AA134" s="717">
        <f>'print 10 lane'!AD134</f>
        <v>0</v>
      </c>
      <c r="AB134" s="715">
        <f t="shared" ref="AB134" si="638">IF(AA134=0,0,IF(AA$6=0,0,IF(AA134&lt;1,SUM((AA134&gt;I134),(AA134&gt;L134),(AA134&gt;O134),(AA134&gt;R134),(AA134&gt;U134),(AA134&gt;X134),(AA134&gt;AD134),(AA134&gt;AG134),(AA134&gt;F134),(AA134&gt;BB134)))-$AJ134))</f>
        <v>0</v>
      </c>
      <c r="AC134" s="718">
        <f t="shared" ref="AC134" si="639">IF(AA134=0,0,IF(AA$6=0,0,IF(AB134=0,0,((11-AB134)))-$B$6))</f>
        <v>0</v>
      </c>
      <c r="AD134" s="185"/>
      <c r="AE134" s="4">
        <f>IF(AD134=0,0,IF(AD$6=0,0,IF(AD134&lt;1,SUM((AD134&gt;F134),(AD134&gt;I134),(AD134&gt;L134),(AD134&gt;O134),(AD134&gt;R134),(AD134&gt;U134),(AD134&gt;X134),(AD134&gt;AA134),(AD134&gt;AG134),(AD134&gt;BB134)))-$AJ134))</f>
        <v>0</v>
      </c>
      <c r="AF134" s="4">
        <f>IF(AD134=0,0,IF(AD$6=0,0,IF(AE134=0,0,((11-AE134)))-$B$6))</f>
        <v>0</v>
      </c>
      <c r="AG134" s="144"/>
      <c r="AH134" s="4">
        <f>IF(AG134=0,0,IF(AG$6=0,0,IF(AG134&lt;1,SUM((AG134&gt;F134),(AG134&gt;I134),(AG134&gt;L134),(AG134&gt;O134),(AG134&gt;R134),(AG134&gt;U134),(AG134&gt;X134),(AG134&gt;AA134),(AG134&gt;AD134),(AG134&gt;BB134)))-$AJ134))</f>
        <v>0</v>
      </c>
      <c r="AI134" s="14">
        <f>IF(AG134=0,0,IF(AG$6=0,0,IF(AH134=0,0,((11-AH134)))-$B$6))</f>
        <v>0</v>
      </c>
      <c r="AJ134" s="11">
        <f>COUNTBLANK(F634:O634)</f>
        <v>4</v>
      </c>
      <c r="BA134" s="235"/>
    </row>
    <row r="135" spans="2:53" ht="42" customHeight="1" thickBot="1" x14ac:dyDescent="0.25">
      <c r="B135" s="1879"/>
      <c r="C135" s="1898"/>
      <c r="D135" s="2048"/>
      <c r="E135" s="187" t="s">
        <v>219</v>
      </c>
      <c r="F135" s="2057">
        <f>'print 10 lane'!I135</f>
        <v>0</v>
      </c>
      <c r="G135" s="1875"/>
      <c r="H135" s="1876"/>
      <c r="I135" s="2057">
        <f>'print 10 lane'!L135</f>
        <v>0</v>
      </c>
      <c r="J135" s="1875"/>
      <c r="K135" s="1876"/>
      <c r="L135" s="2057">
        <f>'print 10 lane'!O135</f>
        <v>0</v>
      </c>
      <c r="M135" s="1875"/>
      <c r="N135" s="1876"/>
      <c r="O135" s="2057">
        <f>'print 10 lane'!R135</f>
        <v>0</v>
      </c>
      <c r="P135" s="1875"/>
      <c r="Q135" s="1876"/>
      <c r="R135" s="2057">
        <f>'print 10 lane'!U135</f>
        <v>0</v>
      </c>
      <c r="S135" s="1875"/>
      <c r="T135" s="1876"/>
      <c r="U135" s="2057">
        <f>'print 10 lane'!X135</f>
        <v>0</v>
      </c>
      <c r="V135" s="1875"/>
      <c r="W135" s="1876"/>
      <c r="X135" s="2057">
        <f>'print 10 lane'!AA135</f>
        <v>0</v>
      </c>
      <c r="Y135" s="1875"/>
      <c r="Z135" s="1876"/>
      <c r="AA135" s="2057">
        <f>'print 10 lane'!AD135</f>
        <v>0</v>
      </c>
      <c r="AB135" s="1875"/>
      <c r="AC135" s="1876"/>
      <c r="AD135" s="1856"/>
      <c r="AE135" s="1856"/>
      <c r="AF135" s="1857"/>
      <c r="AG135" s="1855"/>
      <c r="AH135" s="1856"/>
      <c r="AI135" s="1884"/>
      <c r="AJ135" s="11"/>
      <c r="BA135" s="235"/>
    </row>
    <row r="136" spans="2:53" ht="42" customHeight="1" x14ac:dyDescent="0.2">
      <c r="B136" s="1877">
        <v>46</v>
      </c>
      <c r="C136" s="1898" t="s">
        <v>6</v>
      </c>
      <c r="D136" s="2048" t="s">
        <v>16</v>
      </c>
      <c r="E136" s="184" t="s">
        <v>96</v>
      </c>
      <c r="F136" s="716">
        <f>'print 10 lane'!I136</f>
        <v>1.3572916666666666E-3</v>
      </c>
      <c r="G136" s="715">
        <f t="shared" ref="G136" si="640">IF(F136=0,0,IF(F$6=0,0,IF(F136&lt;1,SUM((F136&gt;I136),(F136&gt;L136),(F136&gt;O136),(F136&gt;R136),(F136&gt;U136),(F136&gt;X136),(F136&gt;AA136),(F136&gt;AD136),(F136&gt;AG136),(F136&gt;BB136)))-$AJ136))</f>
        <v>4</v>
      </c>
      <c r="H136" s="715">
        <f t="shared" ref="H136" si="641">IF(F136=0,0,IF(F$6=0,0,IF(G136=0,0,((11-G136)))-$B$6))</f>
        <v>3</v>
      </c>
      <c r="I136" s="717">
        <f>'print 10 lane'!L136</f>
        <v>1.470023148148148E-3</v>
      </c>
      <c r="J136" s="715">
        <f t="shared" ref="J136" si="642">IF(I136=0,0,IF(I$6=0,0,IF(I136&lt;1,SUM((I136&gt;L136),(I136&gt;O136),(I136&gt;R136),(I136&gt;U136),(I136&gt;X136),(I136&gt;AA136),(I136&gt;F136),(I136&gt;AD136),(I136&gt;AG136),(I136&gt;BB136)))-$AJ136))</f>
        <v>6</v>
      </c>
      <c r="K136" s="715">
        <f t="shared" ref="K136" si="643">IF(I136=0,0,IF(I$6=0,0,IF(J136=0,0,((11-J136)))-$B$6))</f>
        <v>1</v>
      </c>
      <c r="L136" s="717">
        <f>'print 10 lane'!O136</f>
        <v>1.3846064814814815E-3</v>
      </c>
      <c r="M136" s="715">
        <f t="shared" ref="M136" si="644">IF(L136=0,0,IF(L$6=0,0,IF(L136&lt;1,SUM((L136&gt;I136),(L136&gt;F136),(L136&gt;O136),(L136&gt;R136),(L136&gt;U136),(L136&gt;X136),(L136&gt;AA136),(L136&gt;AD136),(L136&gt;AG136),(L136&gt;BB136)))-$AJ136))</f>
        <v>5</v>
      </c>
      <c r="N136" s="715">
        <f t="shared" ref="N136" si="645">IF(L136=0,0,IF(L$6=0,0,IF(M136=0,0,((11-M136)))-$B$6))</f>
        <v>2</v>
      </c>
      <c r="O136" s="717">
        <f>'print 10 lane'!R136</f>
        <v>1.320949074074074E-3</v>
      </c>
      <c r="P136" s="715">
        <f t="shared" ref="P136" si="646">IF(O136=0,0,IF(O$6=0,0,IF(O136&lt;1,SUM((O136&gt;I136),(O136&gt;L136),(O136&gt;F136),(O136&gt;R136),(O136&gt;U136),(O136&gt;X136),(O136&gt;AA136),(O136&gt;AD136),(O136&gt;AG136),(O136&gt;BB136)))-$AJ136))</f>
        <v>1</v>
      </c>
      <c r="Q136" s="715">
        <f t="shared" ref="Q136" si="647">IF(O136=0,0,IF(O$6=0,0,IF(P136=0,0,((11-P136)))-$B$6))</f>
        <v>6</v>
      </c>
      <c r="R136" s="717">
        <f>'print 10 lane'!U136</f>
        <v>1.3480324074074074E-3</v>
      </c>
      <c r="S136" s="715">
        <f t="shared" ref="S136" si="648">IF(R136=0,0,IF(R$6=0,0,IF(R136&lt;1,SUM((R136&gt;I136),(R136&gt;L136),(R136&gt;O136),(R136&gt;F136),(R136&gt;U136),(R136&gt;X136),(R136&gt;AA136),(R136&gt;AD136),(R136&gt;AG136),(R136&gt;BB136)))-$AJ136))</f>
        <v>3</v>
      </c>
      <c r="T136" s="715">
        <f t="shared" ref="T136" si="649">IF(R136=0,0,IF(R$6=0,0,IF(S136=0,0,((11-S136)))-$B$6))</f>
        <v>4</v>
      </c>
      <c r="U136" s="717">
        <f>'print 10 lane'!X136</f>
        <v>1.3273148148148148E-3</v>
      </c>
      <c r="V136" s="715">
        <f t="shared" ref="V136" si="650">IF(U136=0,0,IF(U$6=0,0,IF(U136&lt;1,SUM((U136&gt;I136),(U136&gt;L136),(U136&gt;O136),(U136&gt;R136),(U136&gt;F136),(U136&gt;X136),(U136&gt;AA136),(U136&gt;AD136),(U136&gt;AG136),(U136&gt;BB136)))-$AJ136))</f>
        <v>2</v>
      </c>
      <c r="W136" s="715">
        <f t="shared" ref="W136" si="651">IF(U136=0,0,IF(U$6=0,0,IF(V136=0,0,((11-V136)))-$B$6))</f>
        <v>5</v>
      </c>
      <c r="X136" s="717">
        <f>'print 10 lane'!AA136</f>
        <v>0</v>
      </c>
      <c r="Y136" s="715">
        <f t="shared" ref="Y136" si="652">IF(X136=0,0,IF(X$6=0,0,IF(X136&lt;1,SUM((X136&gt;I136),(X136&gt;L136),(X136&gt;O136),(X136&gt;R136),(X136&gt;U136),(X136&gt;F136),(X136&gt;AA136),(X136&gt;AD136),(X136&gt;AG136),(X136&gt;BB136))))-$AJ136)</f>
        <v>0</v>
      </c>
      <c r="Z136" s="715">
        <f t="shared" ref="Z136" si="653">IF(X136=0,0,IF(X$6=0,0,IF(Y136=0,0,((11-Y136)))-$B$6))</f>
        <v>0</v>
      </c>
      <c r="AA136" s="717">
        <f>'print 10 lane'!AD136</f>
        <v>0</v>
      </c>
      <c r="AB136" s="715">
        <f t="shared" ref="AB136" si="654">IF(AA136=0,0,IF(AA$6=0,0,IF(AA136&lt;1,SUM((AA136&gt;I136),(AA136&gt;L136),(AA136&gt;O136),(AA136&gt;R136),(AA136&gt;U136),(AA136&gt;X136),(AA136&gt;AD136),(AA136&gt;AG136),(AA136&gt;F136),(AA136&gt;BB136)))-$AJ136))</f>
        <v>0</v>
      </c>
      <c r="AC136" s="718">
        <f t="shared" ref="AC136" si="655">IF(AA136=0,0,IF(AA$6=0,0,IF(AB136=0,0,((11-AB136)))-$B$6))</f>
        <v>0</v>
      </c>
      <c r="AD136" s="185"/>
      <c r="AE136" s="4">
        <f>IF(AD136=0,0,IF(AD$6=0,0,IF(AD136&lt;1,SUM((AD136&gt;F136),(AD136&gt;I136),(AD136&gt;L136),(AD136&gt;O136),(AD136&gt;R136),(AD136&gt;U136),(AD136&gt;X136),(AD136&gt;AA136),(AD136&gt;AG136),(AD136&gt;BB136)))-$AJ136))</f>
        <v>0</v>
      </c>
      <c r="AF136" s="4">
        <f>IF(AD136=0,0,IF(AD$6=0,0,IF(AE136=0,0,((11-AE136)))-$B$6))</f>
        <v>0</v>
      </c>
      <c r="AG136" s="144"/>
      <c r="AH136" s="4">
        <f>IF(AG136=0,0,IF(AG$6=0,0,IF(AG136&lt;1,SUM((AG136&gt;F136),(AG136&gt;I136),(AG136&gt;L136),(AG136&gt;O136),(AG136&gt;R136),(AG136&gt;U136),(AG136&gt;X136),(AG136&gt;AA136),(AG136&gt;AD136),(AG136&gt;BB136)))-$AJ136))</f>
        <v>0</v>
      </c>
      <c r="AI136" s="14">
        <f>IF(AG136=0,0,IF(AG$6=0,0,IF(AH136=0,0,((11-AH136)))-$B$6))</f>
        <v>0</v>
      </c>
      <c r="AJ136" s="11">
        <f>COUNTBLANK(F635:O635)</f>
        <v>4</v>
      </c>
      <c r="BA136" s="235"/>
    </row>
    <row r="137" spans="2:53" ht="42" customHeight="1" thickBot="1" x14ac:dyDescent="0.25">
      <c r="B137" s="1879"/>
      <c r="C137" s="1898"/>
      <c r="D137" s="2048"/>
      <c r="E137" s="187" t="s">
        <v>219</v>
      </c>
      <c r="F137" s="2057">
        <f>'print 10 lane'!I137</f>
        <v>0</v>
      </c>
      <c r="G137" s="1875"/>
      <c r="H137" s="1876"/>
      <c r="I137" s="2057">
        <f>'print 10 lane'!L137</f>
        <v>0</v>
      </c>
      <c r="J137" s="1875"/>
      <c r="K137" s="1876"/>
      <c r="L137" s="2057">
        <f>'print 10 lane'!O137</f>
        <v>0</v>
      </c>
      <c r="M137" s="1875"/>
      <c r="N137" s="1876"/>
      <c r="O137" s="2057">
        <f>'print 10 lane'!R137</f>
        <v>0</v>
      </c>
      <c r="P137" s="1875"/>
      <c r="Q137" s="1876"/>
      <c r="R137" s="2057">
        <f>'print 10 lane'!U137</f>
        <v>0</v>
      </c>
      <c r="S137" s="1875"/>
      <c r="T137" s="1876"/>
      <c r="U137" s="2057">
        <f>'print 10 lane'!X137</f>
        <v>0</v>
      </c>
      <c r="V137" s="1875"/>
      <c r="W137" s="1876"/>
      <c r="X137" s="2057">
        <f>'print 10 lane'!AA137</f>
        <v>0</v>
      </c>
      <c r="Y137" s="1875"/>
      <c r="Z137" s="1876"/>
      <c r="AA137" s="2057">
        <f>'print 10 lane'!AD137</f>
        <v>0</v>
      </c>
      <c r="AB137" s="1875"/>
      <c r="AC137" s="1876"/>
      <c r="AD137" s="1856"/>
      <c r="AE137" s="1856"/>
      <c r="AF137" s="1857"/>
      <c r="AG137" s="1855"/>
      <c r="AH137" s="1856"/>
      <c r="AI137" s="1884"/>
      <c r="AJ137" s="11"/>
      <c r="BA137" s="235"/>
    </row>
    <row r="138" spans="2:53" ht="42" customHeight="1" x14ac:dyDescent="0.2">
      <c r="B138" s="1877">
        <v>47</v>
      </c>
      <c r="C138" s="1898" t="s">
        <v>5</v>
      </c>
      <c r="D138" s="2048" t="s">
        <v>17</v>
      </c>
      <c r="E138" s="184" t="s">
        <v>97</v>
      </c>
      <c r="F138" s="716">
        <f>'print 10 lane'!I138</f>
        <v>1.5116898148148147E-3</v>
      </c>
      <c r="G138" s="715">
        <f t="shared" ref="G138" si="656">IF(F138=0,0,IF(F$6=0,0,IF(F138&lt;1,SUM((F138&gt;I138),(F138&gt;L138),(F138&gt;O138),(F138&gt;R138),(F138&gt;U138),(F138&gt;X138),(F138&gt;AA138),(F138&gt;AD138),(F138&gt;AG138),(F138&gt;BB138)))-$AJ138))</f>
        <v>4</v>
      </c>
      <c r="H138" s="715">
        <f t="shared" ref="H138" si="657">IF(F138=0,0,IF(F$6=0,0,IF(G138=0,0,((11-G138)))-$B$6))</f>
        <v>3</v>
      </c>
      <c r="I138" s="717">
        <f>'print 10 lane'!L138</f>
        <v>1.5728009259259261E-3</v>
      </c>
      <c r="J138" s="715">
        <f t="shared" ref="J138" si="658">IF(I138=0,0,IF(I$6=0,0,IF(I138&lt;1,SUM((I138&gt;L138),(I138&gt;O138),(I138&gt;R138),(I138&gt;U138),(I138&gt;X138),(I138&gt;AA138),(I138&gt;F138),(I138&gt;AD138),(I138&gt;AG138),(I138&gt;BB138)))-$AJ138))</f>
        <v>6</v>
      </c>
      <c r="K138" s="715">
        <f t="shared" ref="K138" si="659">IF(I138=0,0,IF(I$6=0,0,IF(J138=0,0,((11-J138)))-$B$6))</f>
        <v>1</v>
      </c>
      <c r="L138" s="717">
        <f>'print 10 lane'!O138</f>
        <v>1.4483796296296295E-3</v>
      </c>
      <c r="M138" s="715">
        <f t="shared" ref="M138" si="660">IF(L138=0,0,IF(L$6=0,0,IF(L138&lt;1,SUM((L138&gt;I138),(L138&gt;F138),(L138&gt;O138),(L138&gt;R138),(L138&gt;U138),(L138&gt;X138),(L138&gt;AA138),(L138&gt;AD138),(L138&gt;AG138),(L138&gt;BB138)))-$AJ138))</f>
        <v>1</v>
      </c>
      <c r="N138" s="715">
        <f t="shared" ref="N138" si="661">IF(L138=0,0,IF(L$6=0,0,IF(M138=0,0,((11-M138)))-$B$6))</f>
        <v>6</v>
      </c>
      <c r="O138" s="717">
        <f>'print 10 lane'!R138</f>
        <v>1.4755787037037036E-3</v>
      </c>
      <c r="P138" s="715">
        <f t="shared" ref="P138" si="662">IF(O138=0,0,IF(O$6=0,0,IF(O138&lt;1,SUM((O138&gt;I138),(O138&gt;L138),(O138&gt;F138),(O138&gt;R138),(O138&gt;U138),(O138&gt;X138),(O138&gt;AA138),(O138&gt;AD138),(O138&gt;AG138),(O138&gt;BB138)))-$AJ138))</f>
        <v>2</v>
      </c>
      <c r="Q138" s="715">
        <f t="shared" ref="Q138" si="663">IF(O138=0,0,IF(O$6=0,0,IF(P138=0,0,((11-P138)))-$B$6))</f>
        <v>5</v>
      </c>
      <c r="R138" s="717">
        <f>'print 10 lane'!U138</f>
        <v>1.5255787037037035E-3</v>
      </c>
      <c r="S138" s="715">
        <f t="shared" ref="S138" si="664">IF(R138=0,0,IF(R$6=0,0,IF(R138&lt;1,SUM((R138&gt;I138),(R138&gt;L138),(R138&gt;O138),(R138&gt;F138),(R138&gt;U138),(R138&gt;X138),(R138&gt;AA138),(R138&gt;AD138),(R138&gt;AG138),(R138&gt;BB138)))-$AJ138))</f>
        <v>5</v>
      </c>
      <c r="T138" s="715">
        <f t="shared" ref="T138" si="665">IF(R138=0,0,IF(R$6=0,0,IF(S138=0,0,((11-S138)))-$B$6))</f>
        <v>2</v>
      </c>
      <c r="U138" s="717">
        <f>'print 10 lane'!X138</f>
        <v>1.511574074074074E-3</v>
      </c>
      <c r="V138" s="715">
        <f t="shared" ref="V138" si="666">IF(U138=0,0,IF(U$6=0,0,IF(U138&lt;1,SUM((U138&gt;I138),(U138&gt;L138),(U138&gt;O138),(U138&gt;R138),(U138&gt;F138),(U138&gt;X138),(U138&gt;AA138),(U138&gt;AD138),(U138&gt;AG138),(U138&gt;BB138)))-$AJ138))</f>
        <v>3</v>
      </c>
      <c r="W138" s="715">
        <f t="shared" ref="W138" si="667">IF(U138=0,0,IF(U$6=0,0,IF(V138=0,0,((11-V138)))-$B$6))</f>
        <v>4</v>
      </c>
      <c r="X138" s="717">
        <f>'print 10 lane'!AA138</f>
        <v>0</v>
      </c>
      <c r="Y138" s="715">
        <f t="shared" ref="Y138" si="668">IF(X138=0,0,IF(X$6=0,0,IF(X138&lt;1,SUM((X138&gt;I138),(X138&gt;L138),(X138&gt;O138),(X138&gt;R138),(X138&gt;U138),(X138&gt;F138),(X138&gt;AA138),(X138&gt;AD138),(X138&gt;AG138),(X138&gt;BB138))))-$AJ138)</f>
        <v>0</v>
      </c>
      <c r="Z138" s="715">
        <f t="shared" ref="Z138" si="669">IF(X138=0,0,IF(X$6=0,0,IF(Y138=0,0,((11-Y138)))-$B$6))</f>
        <v>0</v>
      </c>
      <c r="AA138" s="717">
        <f>'print 10 lane'!AD138</f>
        <v>0</v>
      </c>
      <c r="AB138" s="715">
        <f t="shared" ref="AB138" si="670">IF(AA138=0,0,IF(AA$6=0,0,IF(AA138&lt;1,SUM((AA138&gt;I138),(AA138&gt;L138),(AA138&gt;O138),(AA138&gt;R138),(AA138&gt;U138),(AA138&gt;X138),(AA138&gt;AD138),(AA138&gt;AG138),(AA138&gt;F138),(AA138&gt;BB138)))-$AJ138))</f>
        <v>0</v>
      </c>
      <c r="AC138" s="718">
        <f t="shared" ref="AC138" si="671">IF(AA138=0,0,IF(AA$6=0,0,IF(AB138=0,0,((11-AB138)))-$B$6))</f>
        <v>0</v>
      </c>
      <c r="AD138" s="185"/>
      <c r="AE138" s="4">
        <f>IF(AD138=0,0,IF(AD$6=0,0,IF(AD138&lt;1,SUM((AD138&gt;F138),(AD138&gt;I138),(AD138&gt;L138),(AD138&gt;O138),(AD138&gt;R138),(AD138&gt;U138),(AD138&gt;X138),(AD138&gt;AA138),(AD138&gt;AG138),(AD138&gt;BB138)))-$AJ138))</f>
        <v>0</v>
      </c>
      <c r="AF138" s="4">
        <f>IF(AD138=0,0,IF(AD$6=0,0,IF(AE138=0,0,((11-AE138)))-$B$6))</f>
        <v>0</v>
      </c>
      <c r="AG138" s="144"/>
      <c r="AH138" s="4">
        <f>IF(AG138=0,0,IF(AG$6=0,0,IF(AG138&lt;1,SUM((AG138&gt;F138),(AG138&gt;I138),(AG138&gt;L138),(AG138&gt;O138),(AG138&gt;R138),(AG138&gt;U138),(AG138&gt;X138),(AG138&gt;AA138),(AG138&gt;AD138),(AG138&gt;BB138)))-$AJ138))</f>
        <v>0</v>
      </c>
      <c r="AI138" s="14">
        <f>IF(AG138=0,0,IF(AG$6=0,0,IF(AH138=0,0,((11-AH138)))-$B$6))</f>
        <v>0</v>
      </c>
      <c r="AJ138" s="11">
        <f>COUNTBLANK(F636:O636)</f>
        <v>4</v>
      </c>
      <c r="BA138" s="235"/>
    </row>
    <row r="139" spans="2:53" ht="42" customHeight="1" thickBot="1" x14ac:dyDescent="0.25">
      <c r="B139" s="1879"/>
      <c r="C139" s="1898"/>
      <c r="D139" s="2048"/>
      <c r="E139" s="187" t="s">
        <v>219</v>
      </c>
      <c r="F139" s="2057">
        <f>'print 10 lane'!I139</f>
        <v>0</v>
      </c>
      <c r="G139" s="1875"/>
      <c r="H139" s="1876"/>
      <c r="I139" s="2057">
        <f>'print 10 lane'!L139</f>
        <v>0</v>
      </c>
      <c r="J139" s="1875"/>
      <c r="K139" s="1876"/>
      <c r="L139" s="2057">
        <f>'print 10 lane'!O139</f>
        <v>0</v>
      </c>
      <c r="M139" s="1875"/>
      <c r="N139" s="1876"/>
      <c r="O139" s="2057">
        <f>'print 10 lane'!R139</f>
        <v>0</v>
      </c>
      <c r="P139" s="1875"/>
      <c r="Q139" s="1876"/>
      <c r="R139" s="2057">
        <f>'print 10 lane'!U139</f>
        <v>0</v>
      </c>
      <c r="S139" s="1875"/>
      <c r="T139" s="1876"/>
      <c r="U139" s="2057">
        <f>'print 10 lane'!X139</f>
        <v>0</v>
      </c>
      <c r="V139" s="1875"/>
      <c r="W139" s="1876"/>
      <c r="X139" s="2057">
        <f>'print 10 lane'!AA139</f>
        <v>0</v>
      </c>
      <c r="Y139" s="1875"/>
      <c r="Z139" s="1876"/>
      <c r="AA139" s="2057">
        <f>'print 10 lane'!AD139</f>
        <v>0</v>
      </c>
      <c r="AB139" s="1875"/>
      <c r="AC139" s="1876"/>
      <c r="AD139" s="1856"/>
      <c r="AE139" s="1856"/>
      <c r="AF139" s="1857"/>
      <c r="AG139" s="1855"/>
      <c r="AH139" s="1856"/>
      <c r="AI139" s="1884"/>
      <c r="AJ139" s="11"/>
      <c r="BA139" s="235"/>
    </row>
    <row r="140" spans="2:53" ht="42" customHeight="1" x14ac:dyDescent="0.2">
      <c r="B140" s="1877">
        <v>48</v>
      </c>
      <c r="C140" s="1898" t="s">
        <v>6</v>
      </c>
      <c r="D140" s="2048" t="s">
        <v>17</v>
      </c>
      <c r="E140" s="184" t="s">
        <v>97</v>
      </c>
      <c r="F140" s="716">
        <f>'print 10 lane'!I140</f>
        <v>1.4398148148148148E-3</v>
      </c>
      <c r="G140" s="715">
        <f t="shared" ref="G140" si="672">IF(F140=0,0,IF(F$6=0,0,IF(F140&lt;1,SUM((F140&gt;I140),(F140&gt;L140),(F140&gt;O140),(F140&gt;R140),(F140&gt;U140),(F140&gt;X140),(F140&gt;AA140),(F140&gt;AD140),(F140&gt;AG140),(F140&gt;BB140)))-$AJ140))</f>
        <v>5</v>
      </c>
      <c r="H140" s="715">
        <f t="shared" ref="H140" si="673">IF(F140=0,0,IF(F$6=0,0,IF(G140=0,0,((11-G140)))-$B$6))</f>
        <v>2</v>
      </c>
      <c r="I140" s="717">
        <f>'print 10 lane'!L140</f>
        <v>1.4241898148148148E-3</v>
      </c>
      <c r="J140" s="715">
        <f t="shared" ref="J140" si="674">IF(I140=0,0,IF(I$6=0,0,IF(I140&lt;1,SUM((I140&gt;L140),(I140&gt;O140),(I140&gt;R140),(I140&gt;U140),(I140&gt;X140),(I140&gt;AA140),(I140&gt;F140),(I140&gt;AD140),(I140&gt;AG140),(I140&gt;BB140)))-$AJ140))</f>
        <v>4</v>
      </c>
      <c r="K140" s="715">
        <f t="shared" ref="K140" si="675">IF(I140=0,0,IF(I$6=0,0,IF(J140=0,0,((11-J140)))-$B$6))</f>
        <v>3</v>
      </c>
      <c r="L140" s="717">
        <f>'print 10 lane'!O140</f>
        <v>1.3950231481481481E-3</v>
      </c>
      <c r="M140" s="715">
        <f t="shared" ref="M140" si="676">IF(L140=0,0,IF(L$6=0,0,IF(L140&lt;1,SUM((L140&gt;I140),(L140&gt;F140),(L140&gt;O140),(L140&gt;R140),(L140&gt;U140),(L140&gt;X140),(L140&gt;AA140),(L140&gt;AD140),(L140&gt;AG140),(L140&gt;BB140)))-$AJ140))</f>
        <v>2</v>
      </c>
      <c r="N140" s="715">
        <f t="shared" ref="N140" si="677">IF(L140=0,0,IF(L$6=0,0,IF(M140=0,0,((11-M140)))-$B$6))</f>
        <v>5</v>
      </c>
      <c r="O140" s="717">
        <f>'print 10 lane'!R140</f>
        <v>1.3076388888888888E-3</v>
      </c>
      <c r="P140" s="715">
        <f t="shared" ref="P140" si="678">IF(O140=0,0,IF(O$6=0,0,IF(O140&lt;1,SUM((O140&gt;I140),(O140&gt;L140),(O140&gt;F140),(O140&gt;R140),(O140&gt;U140),(O140&gt;X140),(O140&gt;AA140),(O140&gt;AD140),(O140&gt;AG140),(O140&gt;BB140)))-$AJ140))</f>
        <v>1</v>
      </c>
      <c r="Q140" s="715">
        <f t="shared" ref="Q140" si="679">IF(O140=0,0,IF(O$6=0,0,IF(P140=0,0,((11-P140)))-$B$6))</f>
        <v>6</v>
      </c>
      <c r="R140" s="717">
        <f>'print 10 lane'!U140</f>
        <v>1.4171296296296295E-3</v>
      </c>
      <c r="S140" s="715">
        <f t="shared" ref="S140" si="680">IF(R140=0,0,IF(R$6=0,0,IF(R140&lt;1,SUM((R140&gt;I140),(R140&gt;L140),(R140&gt;O140),(R140&gt;F140),(R140&gt;U140),(R140&gt;X140),(R140&gt;AA140),(R140&gt;AD140),(R140&gt;AG140),(R140&gt;BB140)))-$AJ140))</f>
        <v>3</v>
      </c>
      <c r="T140" s="715">
        <f t="shared" ref="T140" si="681">IF(R140=0,0,IF(R$6=0,0,IF(S140=0,0,((11-S140)))-$B$6))</f>
        <v>4</v>
      </c>
      <c r="U140" s="717">
        <f>'print 10 lane'!X140</f>
        <v>1.5194444444444446E-3</v>
      </c>
      <c r="V140" s="715">
        <f t="shared" ref="V140" si="682">IF(U140=0,0,IF(U$6=0,0,IF(U140&lt;1,SUM((U140&gt;I140),(U140&gt;L140),(U140&gt;O140),(U140&gt;R140),(U140&gt;F140),(U140&gt;X140),(U140&gt;AA140),(U140&gt;AD140),(U140&gt;AG140),(U140&gt;BB140)))-$AJ140))</f>
        <v>6</v>
      </c>
      <c r="W140" s="715">
        <f t="shared" ref="W140" si="683">IF(U140=0,0,IF(U$6=0,0,IF(V140=0,0,((11-V140)))-$B$6))</f>
        <v>1</v>
      </c>
      <c r="X140" s="717">
        <f>'print 10 lane'!AA140</f>
        <v>0</v>
      </c>
      <c r="Y140" s="715">
        <f t="shared" ref="Y140" si="684">IF(X140=0,0,IF(X$6=0,0,IF(X140&lt;1,SUM((X140&gt;I140),(X140&gt;L140),(X140&gt;O140),(X140&gt;R140),(X140&gt;U140),(X140&gt;F140),(X140&gt;AA140),(X140&gt;AD140),(X140&gt;AG140),(X140&gt;BB140))))-$AJ140)</f>
        <v>0</v>
      </c>
      <c r="Z140" s="715">
        <f t="shared" ref="Z140" si="685">IF(X140=0,0,IF(X$6=0,0,IF(Y140=0,0,((11-Y140)))-$B$6))</f>
        <v>0</v>
      </c>
      <c r="AA140" s="717">
        <f>'print 10 lane'!AD140</f>
        <v>0</v>
      </c>
      <c r="AB140" s="715">
        <f t="shared" ref="AB140" si="686">IF(AA140=0,0,IF(AA$6=0,0,IF(AA140&lt;1,SUM((AA140&gt;I140),(AA140&gt;L140),(AA140&gt;O140),(AA140&gt;R140),(AA140&gt;U140),(AA140&gt;X140),(AA140&gt;AD140),(AA140&gt;AG140),(AA140&gt;F140),(AA140&gt;BB140)))-$AJ140))</f>
        <v>0</v>
      </c>
      <c r="AC140" s="718">
        <f t="shared" ref="AC140" si="687">IF(AA140=0,0,IF(AA$6=0,0,IF(AB140=0,0,((11-AB140)))-$B$6))</f>
        <v>0</v>
      </c>
      <c r="AD140" s="185"/>
      <c r="AE140" s="4">
        <f>IF(AD140=0,0,IF(AD$6=0,0,IF(AD140&lt;1,SUM((AD140&gt;F140),(AD140&gt;I140),(AD140&gt;L140),(AD140&gt;O140),(AD140&gt;R140),(AD140&gt;U140),(AD140&gt;X140),(AD140&gt;AA140),(AD140&gt;AG140),(AD140&gt;BB140)))-$AJ140))</f>
        <v>0</v>
      </c>
      <c r="AF140" s="4">
        <f>IF(AD140=0,0,IF(AD$6=0,0,IF(AE140=0,0,((11-AE140)))-$B$6))</f>
        <v>0</v>
      </c>
      <c r="AG140" s="144"/>
      <c r="AH140" s="4">
        <f>IF(AG140=0,0,IF(AG$6=0,0,IF(AG140&lt;1,SUM((AG140&gt;F140),(AG140&gt;I140),(AG140&gt;L140),(AG140&gt;O140),(AG140&gt;R140),(AG140&gt;U140),(AG140&gt;X140),(AG140&gt;AA140),(AG140&gt;AD140),(AG140&gt;BB140)))-$AJ140))</f>
        <v>0</v>
      </c>
      <c r="AI140" s="14">
        <f>IF(AG140=0,0,IF(AG$6=0,0,IF(AH140=0,0,((11-AH140)))-$B$6))</f>
        <v>0</v>
      </c>
      <c r="AJ140" s="11">
        <f>COUNTBLANK(F637:O637)</f>
        <v>4</v>
      </c>
      <c r="BA140" s="235"/>
    </row>
    <row r="141" spans="2:53" ht="42" customHeight="1" thickBot="1" x14ac:dyDescent="0.25">
      <c r="B141" s="1879"/>
      <c r="C141" s="1898"/>
      <c r="D141" s="2048"/>
      <c r="E141" s="187" t="s">
        <v>219</v>
      </c>
      <c r="F141" s="2057">
        <f>'print 10 lane'!I141</f>
        <v>0</v>
      </c>
      <c r="G141" s="1875"/>
      <c r="H141" s="1876"/>
      <c r="I141" s="2057">
        <f>'print 10 lane'!L141</f>
        <v>0</v>
      </c>
      <c r="J141" s="1875"/>
      <c r="K141" s="1876"/>
      <c r="L141" s="2057">
        <f>'print 10 lane'!O141</f>
        <v>0</v>
      </c>
      <c r="M141" s="1875"/>
      <c r="N141" s="1876"/>
      <c r="O141" s="2057">
        <f>'print 10 lane'!R141</f>
        <v>0</v>
      </c>
      <c r="P141" s="1875"/>
      <c r="Q141" s="1876"/>
      <c r="R141" s="2057">
        <f>'print 10 lane'!U141</f>
        <v>0</v>
      </c>
      <c r="S141" s="1875"/>
      <c r="T141" s="1876"/>
      <c r="U141" s="2057">
        <f>'print 10 lane'!X141</f>
        <v>0</v>
      </c>
      <c r="V141" s="1875"/>
      <c r="W141" s="1876"/>
      <c r="X141" s="2057">
        <f>'print 10 lane'!AA141</f>
        <v>0</v>
      </c>
      <c r="Y141" s="1875"/>
      <c r="Z141" s="1876"/>
      <c r="AA141" s="2057">
        <f>'print 10 lane'!AD141</f>
        <v>0</v>
      </c>
      <c r="AB141" s="1875"/>
      <c r="AC141" s="1876"/>
      <c r="AD141" s="1856"/>
      <c r="AE141" s="1856"/>
      <c r="AF141" s="1857"/>
      <c r="AG141" s="1855"/>
      <c r="AH141" s="1856"/>
      <c r="AI141" s="1884"/>
      <c r="AJ141" s="11"/>
      <c r="BA141" s="235"/>
    </row>
    <row r="142" spans="2:53" ht="42" customHeight="1" x14ac:dyDescent="0.2">
      <c r="B142" s="1877">
        <v>49</v>
      </c>
      <c r="C142" s="1898" t="s">
        <v>13</v>
      </c>
      <c r="D142" s="2048" t="s">
        <v>7</v>
      </c>
      <c r="E142" s="184" t="s">
        <v>107</v>
      </c>
      <c r="F142" s="716">
        <f>'print 10 lane'!I142</f>
        <v>2.0605324074074072E-3</v>
      </c>
      <c r="G142" s="715">
        <f t="shared" ref="G142" si="688">IF(F142=0,0,IF(F$6=0,0,IF(F142&lt;1,SUM((F142&gt;I142),(F142&gt;L142),(F142&gt;O142),(F142&gt;R142),(F142&gt;U142),(F142&gt;X142),(F142&gt;AA142),(F142&gt;AD142),(F142&gt;AG142),(F142&gt;BB142)))-$AJ142))</f>
        <v>4</v>
      </c>
      <c r="H142" s="715">
        <f t="shared" ref="H142" si="689">IF(F142=0,0,IF(F$6=0,0,IF(G142=0,0,((11-G142)))-$B$6))</f>
        <v>3</v>
      </c>
      <c r="I142" s="717">
        <f>'print 10 lane'!L142</f>
        <v>2.0777777777777778E-3</v>
      </c>
      <c r="J142" s="715">
        <f t="shared" ref="J142" si="690">IF(I142=0,0,IF(I$6=0,0,IF(I142&lt;1,SUM((I142&gt;L142),(I142&gt;O142),(I142&gt;R142),(I142&gt;U142),(I142&gt;X142),(I142&gt;AA142),(I142&gt;F142),(I142&gt;AD142),(I142&gt;AG142),(I142&gt;BB142)))-$AJ142))</f>
        <v>6</v>
      </c>
      <c r="K142" s="715">
        <f t="shared" ref="K142" si="691">IF(I142=0,0,IF(I$6=0,0,IF(J142=0,0,((11-J142)))-$B$6))</f>
        <v>1</v>
      </c>
      <c r="L142" s="717">
        <f>'print 10 lane'!O142</f>
        <v>1.9025462962962963E-3</v>
      </c>
      <c r="M142" s="715">
        <f t="shared" ref="M142" si="692">IF(L142=0,0,IF(L$6=0,0,IF(L142&lt;1,SUM((L142&gt;I142),(L142&gt;F142),(L142&gt;O142),(L142&gt;R142),(L142&gt;U142),(L142&gt;X142),(L142&gt;AA142),(L142&gt;AD142),(L142&gt;AG142),(L142&gt;BB142)))-$AJ142))</f>
        <v>1</v>
      </c>
      <c r="N142" s="715">
        <f t="shared" ref="N142" si="693">IF(L142=0,0,IF(L$6=0,0,IF(M142=0,0,((11-M142)))-$B$6))</f>
        <v>6</v>
      </c>
      <c r="O142" s="717">
        <f>'print 10 lane'!R142</f>
        <v>1.9243055555555556E-3</v>
      </c>
      <c r="P142" s="715">
        <f t="shared" ref="P142" si="694">IF(O142=0,0,IF(O$6=0,0,IF(O142&lt;1,SUM((O142&gt;I142),(O142&gt;L142),(O142&gt;F142),(O142&gt;R142),(O142&gt;U142),(O142&gt;X142),(O142&gt;AA142),(O142&gt;AD142),(O142&gt;AG142),(O142&gt;BB142)))-$AJ142))</f>
        <v>2</v>
      </c>
      <c r="Q142" s="715">
        <f t="shared" ref="Q142" si="695">IF(O142=0,0,IF(O$6=0,0,IF(P142=0,0,((11-P142)))-$B$6))</f>
        <v>5</v>
      </c>
      <c r="R142" s="717">
        <f>'print 10 lane'!U142</f>
        <v>2.063888888888889E-3</v>
      </c>
      <c r="S142" s="715">
        <f t="shared" ref="S142" si="696">IF(R142=0,0,IF(R$6=0,0,IF(R142&lt;1,SUM((R142&gt;I142),(R142&gt;L142),(R142&gt;O142),(R142&gt;F142),(R142&gt;U142),(R142&gt;X142),(R142&gt;AA142),(R142&gt;AD142),(R142&gt;AG142),(R142&gt;BB142)))-$AJ142))</f>
        <v>5</v>
      </c>
      <c r="T142" s="715">
        <f t="shared" ref="T142" si="697">IF(R142=0,0,IF(R$6=0,0,IF(S142=0,0,((11-S142)))-$B$6))</f>
        <v>2</v>
      </c>
      <c r="U142" s="717">
        <f>'print 10 lane'!X142</f>
        <v>1.9957175925925928E-3</v>
      </c>
      <c r="V142" s="715">
        <f t="shared" ref="V142" si="698">IF(U142=0,0,IF(U$6=0,0,IF(U142&lt;1,SUM((U142&gt;I142),(U142&gt;L142),(U142&gt;O142),(U142&gt;R142),(U142&gt;F142),(U142&gt;X142),(U142&gt;AA142),(U142&gt;AD142),(U142&gt;AG142),(U142&gt;BB142)))-$AJ142))</f>
        <v>3</v>
      </c>
      <c r="W142" s="715">
        <f t="shared" ref="W142" si="699">IF(U142=0,0,IF(U$6=0,0,IF(V142=0,0,((11-V142)))-$B$6))</f>
        <v>4</v>
      </c>
      <c r="X142" s="717">
        <f>'print 10 lane'!AA142</f>
        <v>0</v>
      </c>
      <c r="Y142" s="715">
        <f t="shared" ref="Y142" si="700">IF(X142=0,0,IF(X$6=0,0,IF(X142&lt;1,SUM((X142&gt;I142),(X142&gt;L142),(X142&gt;O142),(X142&gt;R142),(X142&gt;U142),(X142&gt;F142),(X142&gt;AA142),(X142&gt;AD142),(X142&gt;AG142),(X142&gt;BB142))))-$AJ142)</f>
        <v>0</v>
      </c>
      <c r="Z142" s="715">
        <f t="shared" ref="Z142" si="701">IF(X142=0,0,IF(X$6=0,0,IF(Y142=0,0,((11-Y142)))-$B$6))</f>
        <v>0</v>
      </c>
      <c r="AA142" s="717">
        <f>'print 10 lane'!AD142</f>
        <v>0</v>
      </c>
      <c r="AB142" s="715">
        <f t="shared" ref="AB142" si="702">IF(AA142=0,0,IF(AA$6=0,0,IF(AA142&lt;1,SUM((AA142&gt;I142),(AA142&gt;L142),(AA142&gt;O142),(AA142&gt;R142),(AA142&gt;U142),(AA142&gt;X142),(AA142&gt;AD142),(AA142&gt;AG142),(AA142&gt;F142),(AA142&gt;BB142)))-$AJ142))</f>
        <v>0</v>
      </c>
      <c r="AC142" s="718">
        <f t="shared" ref="AC142" si="703">IF(AA142=0,0,IF(AA$6=0,0,IF(AB142=0,0,((11-AB142)))-$B$6))</f>
        <v>0</v>
      </c>
      <c r="AD142" s="185"/>
      <c r="AE142" s="4">
        <f>IF(AD142=0,0,IF(AD$6=0,0,IF(AD142&lt;1,SUM((AD142&gt;F142),(AD142&gt;I142),(AD142&gt;L142),(AD142&gt;O142),(AD142&gt;R142),(AD142&gt;U142),(AD142&gt;X142),(AD142&gt;AA142),(AD142&gt;AG142),(AD142&gt;BB142)))-$AJ142))</f>
        <v>0</v>
      </c>
      <c r="AF142" s="4">
        <f>IF(AD142=0,0,IF(AD$6=0,0,IF(AE142=0,0,((11-AE142)))-$B$6))</f>
        <v>0</v>
      </c>
      <c r="AG142" s="144"/>
      <c r="AH142" s="4">
        <f>IF(AG142=0,0,IF(AG$6=0,0,IF(AG142&lt;1,SUM((AG142&gt;F142),(AG142&gt;I142),(AG142&gt;L142),(AG142&gt;O142),(AG142&gt;R142),(AG142&gt;U142),(AG142&gt;X142),(AG142&gt;AA142),(AG142&gt;AD142),(AG142&gt;BB142)))-$AJ142))</f>
        <v>0</v>
      </c>
      <c r="AI142" s="14">
        <f>IF(AG142=0,0,IF(AG$6=0,0,IF(AH142=0,0,((11-AH142)))-$B$6))</f>
        <v>0</v>
      </c>
      <c r="AJ142" s="11">
        <f>COUNTBLANK(F638:O638)</f>
        <v>4</v>
      </c>
      <c r="BA142" s="235"/>
    </row>
    <row r="143" spans="2:53" ht="42" customHeight="1" thickBot="1" x14ac:dyDescent="0.25">
      <c r="B143" s="1879"/>
      <c r="C143" s="1898"/>
      <c r="D143" s="2048"/>
      <c r="E143" s="187" t="s">
        <v>219</v>
      </c>
      <c r="F143" s="2057">
        <f>'print 10 lane'!I143</f>
        <v>0</v>
      </c>
      <c r="G143" s="1875"/>
      <c r="H143" s="1876"/>
      <c r="I143" s="2057">
        <f>'print 10 lane'!L143</f>
        <v>0</v>
      </c>
      <c r="J143" s="1875"/>
      <c r="K143" s="1876"/>
      <c r="L143" s="2057">
        <f>'print 10 lane'!O143</f>
        <v>0</v>
      </c>
      <c r="M143" s="1875"/>
      <c r="N143" s="1876"/>
      <c r="O143" s="2057">
        <f>'print 10 lane'!R143</f>
        <v>0</v>
      </c>
      <c r="P143" s="1875"/>
      <c r="Q143" s="1876"/>
      <c r="R143" s="2057">
        <f>'print 10 lane'!U143</f>
        <v>0</v>
      </c>
      <c r="S143" s="1875"/>
      <c r="T143" s="1876"/>
      <c r="U143" s="2057">
        <f>'print 10 lane'!X143</f>
        <v>0</v>
      </c>
      <c r="V143" s="1875"/>
      <c r="W143" s="1876"/>
      <c r="X143" s="2057">
        <f>'print 10 lane'!AA143</f>
        <v>0</v>
      </c>
      <c r="Y143" s="1875"/>
      <c r="Z143" s="1876"/>
      <c r="AA143" s="2057">
        <f>'print 10 lane'!AD143</f>
        <v>0</v>
      </c>
      <c r="AB143" s="1875"/>
      <c r="AC143" s="1876"/>
      <c r="AD143" s="1856"/>
      <c r="AE143" s="1856"/>
      <c r="AF143" s="1857"/>
      <c r="AG143" s="1855"/>
      <c r="AH143" s="1856"/>
      <c r="AI143" s="1884"/>
      <c r="AJ143" s="11"/>
      <c r="BA143" s="235"/>
    </row>
    <row r="144" spans="2:53" ht="42" customHeight="1" x14ac:dyDescent="0.2">
      <c r="B144" s="1877">
        <v>50</v>
      </c>
      <c r="C144" s="1898" t="s">
        <v>15</v>
      </c>
      <c r="D144" s="2048" t="s">
        <v>7</v>
      </c>
      <c r="E144" s="184" t="s">
        <v>107</v>
      </c>
      <c r="F144" s="716">
        <f>'print 10 lane'!I144</f>
        <v>1.8684027777777779E-3</v>
      </c>
      <c r="G144" s="715">
        <f t="shared" ref="G144" si="704">IF(F144=0,0,IF(F$6=0,0,IF(F144&lt;1,SUM((F144&gt;I144),(F144&gt;L144),(F144&gt;O144),(F144&gt;R144),(F144&gt;U144),(F144&gt;X144),(F144&gt;AA144),(F144&gt;AD144),(F144&gt;AG144),(F144&gt;BB144)))-$AJ144))</f>
        <v>6</v>
      </c>
      <c r="H144" s="715">
        <f t="shared" ref="H144" si="705">IF(F144=0,0,IF(F$6=0,0,IF(G144=0,0,((11-G144)))-$B$6))</f>
        <v>1</v>
      </c>
      <c r="I144" s="717">
        <f>'print 10 lane'!L144</f>
        <v>1.8320601851851851E-3</v>
      </c>
      <c r="J144" s="715">
        <f t="shared" ref="J144" si="706">IF(I144=0,0,IF(I$6=0,0,IF(I144&lt;1,SUM((I144&gt;L144),(I144&gt;O144),(I144&gt;R144),(I144&gt;U144),(I144&gt;X144),(I144&gt;AA144),(I144&gt;F144),(I144&gt;AD144),(I144&gt;AG144),(I144&gt;BB144)))-$AJ144))</f>
        <v>5</v>
      </c>
      <c r="K144" s="715">
        <f t="shared" ref="K144" si="707">IF(I144=0,0,IF(I$6=0,0,IF(J144=0,0,((11-J144)))-$B$6))</f>
        <v>2</v>
      </c>
      <c r="L144" s="717">
        <f>'print 10 lane'!O144</f>
        <v>1.7302083333333334E-3</v>
      </c>
      <c r="M144" s="715">
        <f t="shared" ref="M144" si="708">IF(L144=0,0,IF(L$6=0,0,IF(L144&lt;1,SUM((L144&gt;I144),(L144&gt;F144),(L144&gt;O144),(L144&gt;R144),(L144&gt;U144),(L144&gt;X144),(L144&gt;AA144),(L144&gt;AD144),(L144&gt;AG144),(L144&gt;BB144)))-$AJ144))</f>
        <v>2</v>
      </c>
      <c r="N144" s="715">
        <f t="shared" ref="N144" si="709">IF(L144=0,0,IF(L$6=0,0,IF(M144=0,0,((11-M144)))-$B$6))</f>
        <v>5</v>
      </c>
      <c r="O144" s="717">
        <f>'print 10 lane'!R144</f>
        <v>1.6910879629629628E-3</v>
      </c>
      <c r="P144" s="715">
        <f t="shared" ref="P144" si="710">IF(O144=0,0,IF(O$6=0,0,IF(O144&lt;1,SUM((O144&gt;I144),(O144&gt;L144),(O144&gt;F144),(O144&gt;R144),(O144&gt;U144),(O144&gt;X144),(O144&gt;AA144),(O144&gt;AD144),(O144&gt;AG144),(O144&gt;BB144)))-$AJ144))</f>
        <v>1</v>
      </c>
      <c r="Q144" s="715">
        <f t="shared" ref="Q144" si="711">IF(O144=0,0,IF(O$6=0,0,IF(P144=0,0,((11-P144)))-$B$6))</f>
        <v>6</v>
      </c>
      <c r="R144" s="717">
        <f>'print 10 lane'!U144</f>
        <v>1.8024305555555554E-3</v>
      </c>
      <c r="S144" s="715">
        <f t="shared" ref="S144" si="712">IF(R144=0,0,IF(R$6=0,0,IF(R144&lt;1,SUM((R144&gt;I144),(R144&gt;L144),(R144&gt;O144),(R144&gt;F144),(R144&gt;U144),(R144&gt;X144),(R144&gt;AA144),(R144&gt;AD144),(R144&gt;AG144),(R144&gt;BB144)))-$AJ144))</f>
        <v>4</v>
      </c>
      <c r="T144" s="715">
        <f t="shared" ref="T144" si="713">IF(R144=0,0,IF(R$6=0,0,IF(S144=0,0,((11-S144)))-$B$6))</f>
        <v>3</v>
      </c>
      <c r="U144" s="717">
        <f>'print 10 lane'!X144</f>
        <v>1.7829861111111111E-3</v>
      </c>
      <c r="V144" s="715">
        <f t="shared" ref="V144" si="714">IF(U144=0,0,IF(U$6=0,0,IF(U144&lt;1,SUM((U144&gt;I144),(U144&gt;L144),(U144&gt;O144),(U144&gt;R144),(U144&gt;F144),(U144&gt;X144),(U144&gt;AA144),(U144&gt;AD144),(U144&gt;AG144),(U144&gt;BB144)))-$AJ144))</f>
        <v>3</v>
      </c>
      <c r="W144" s="715">
        <f t="shared" ref="W144" si="715">IF(U144=0,0,IF(U$6=0,0,IF(V144=0,0,((11-V144)))-$B$6))</f>
        <v>4</v>
      </c>
      <c r="X144" s="717">
        <f>'print 10 lane'!AA144</f>
        <v>0</v>
      </c>
      <c r="Y144" s="715">
        <f t="shared" ref="Y144" si="716">IF(X144=0,0,IF(X$6=0,0,IF(X144&lt;1,SUM((X144&gt;I144),(X144&gt;L144),(X144&gt;O144),(X144&gt;R144),(X144&gt;U144),(X144&gt;F144),(X144&gt;AA144),(X144&gt;AD144),(X144&gt;AG144),(X144&gt;BB144))))-$AJ144)</f>
        <v>0</v>
      </c>
      <c r="Z144" s="715">
        <f t="shared" ref="Z144" si="717">IF(X144=0,0,IF(X$6=0,0,IF(Y144=0,0,((11-Y144)))-$B$6))</f>
        <v>0</v>
      </c>
      <c r="AA144" s="717">
        <f>'print 10 lane'!AD144</f>
        <v>0</v>
      </c>
      <c r="AB144" s="715">
        <f t="shared" ref="AB144" si="718">IF(AA144=0,0,IF(AA$6=0,0,IF(AA144&lt;1,SUM((AA144&gt;I144),(AA144&gt;L144),(AA144&gt;O144),(AA144&gt;R144),(AA144&gt;U144),(AA144&gt;X144),(AA144&gt;AD144),(AA144&gt;AG144),(AA144&gt;F144),(AA144&gt;BB144)))-$AJ144))</f>
        <v>0</v>
      </c>
      <c r="AC144" s="718">
        <f t="shared" ref="AC144" si="719">IF(AA144=0,0,IF(AA$6=0,0,IF(AB144=0,0,((11-AB144)))-$B$6))</f>
        <v>0</v>
      </c>
      <c r="AD144" s="185"/>
      <c r="AE144" s="4">
        <f>IF(AD144=0,0,IF(AD$6=0,0,IF(AD144&lt;1,SUM((AD144&gt;F144),(AD144&gt;I144),(AD144&gt;L144),(AD144&gt;O144),(AD144&gt;R144),(AD144&gt;U144),(AD144&gt;X144),(AD144&gt;AA144),(AD144&gt;AG144),(AD144&gt;BB144)))-$AJ144))</f>
        <v>0</v>
      </c>
      <c r="AF144" s="4">
        <f>IF(AD144=0,0,IF(AD$6=0,0,IF(AE144=0,0,((11-AE144)))-$B$6))</f>
        <v>0</v>
      </c>
      <c r="AG144" s="144"/>
      <c r="AH144" s="4">
        <f>IF(AG144=0,0,IF(AG$6=0,0,IF(AG144&lt;1,SUM((AG144&gt;F144),(AG144&gt;I144),(AG144&gt;L144),(AG144&gt;O144),(AG144&gt;R144),(AG144&gt;U144),(AG144&gt;X144),(AG144&gt;AA144),(AG144&gt;AD144),(AG144&gt;BB144)))-$AJ144))</f>
        <v>0</v>
      </c>
      <c r="AI144" s="14">
        <f>IF(AG144=0,0,IF(AG$6=0,0,IF(AH144=0,0,((11-AH144)))-$B$6))</f>
        <v>0</v>
      </c>
      <c r="AJ144" s="11">
        <f>COUNTBLANK(F639:O639)</f>
        <v>4</v>
      </c>
      <c r="BA144" s="235"/>
    </row>
    <row r="145" spans="2:53" ht="42" customHeight="1" thickBot="1" x14ac:dyDescent="0.25">
      <c r="B145" s="1878"/>
      <c r="C145" s="2047"/>
      <c r="D145" s="2049"/>
      <c r="E145" s="188" t="s">
        <v>219</v>
      </c>
      <c r="F145" s="2050">
        <f>'print 10 lane'!I145</f>
        <v>0</v>
      </c>
      <c r="G145" s="2051"/>
      <c r="H145" s="2052"/>
      <c r="I145" s="2050">
        <f>'print 10 lane'!L145</f>
        <v>0</v>
      </c>
      <c r="J145" s="2051"/>
      <c r="K145" s="2052"/>
      <c r="L145" s="2050">
        <f>'print 10 lane'!O145</f>
        <v>0</v>
      </c>
      <c r="M145" s="2051"/>
      <c r="N145" s="2052"/>
      <c r="O145" s="2050">
        <f>'print 10 lane'!R145</f>
        <v>0</v>
      </c>
      <c r="P145" s="2051"/>
      <c r="Q145" s="2052"/>
      <c r="R145" s="2050">
        <f>'print 10 lane'!U145</f>
        <v>0</v>
      </c>
      <c r="S145" s="2051"/>
      <c r="T145" s="2052"/>
      <c r="U145" s="2050">
        <f>'print 10 lane'!X145</f>
        <v>0</v>
      </c>
      <c r="V145" s="2051"/>
      <c r="W145" s="2052"/>
      <c r="X145" s="2050">
        <f>'print 10 lane'!AA145</f>
        <v>0</v>
      </c>
      <c r="Y145" s="2051"/>
      <c r="Z145" s="2052"/>
      <c r="AA145" s="2050">
        <f>'print 10 lane'!AD145</f>
        <v>0</v>
      </c>
      <c r="AB145" s="2051"/>
      <c r="AC145" s="2052"/>
      <c r="AD145" s="1859"/>
      <c r="AE145" s="1859"/>
      <c r="AF145" s="1885"/>
      <c r="AG145" s="1858"/>
      <c r="AH145" s="1859"/>
      <c r="AI145" s="1860"/>
      <c r="AJ145" s="8"/>
      <c r="BA145" s="235"/>
    </row>
    <row r="146" spans="2:53" ht="32.450000000000003" customHeight="1" x14ac:dyDescent="0.2">
      <c r="B146" s="2081" t="s">
        <v>2822</v>
      </c>
      <c r="C146" s="2082"/>
      <c r="D146" s="2082"/>
      <c r="E146" s="2082"/>
      <c r="F146" s="532" t="s">
        <v>2708</v>
      </c>
      <c r="G146" s="1896">
        <f>COUNTIF(G12:G144,1)</f>
        <v>4</v>
      </c>
      <c r="H146" s="1896"/>
      <c r="I146" s="532" t="s">
        <v>2708</v>
      </c>
      <c r="J146" s="1896">
        <f>COUNTIF(J12:J144,1)</f>
        <v>2</v>
      </c>
      <c r="K146" s="1896"/>
      <c r="L146" s="532" t="s">
        <v>2708</v>
      </c>
      <c r="M146" s="1896">
        <f>COUNTIF(M12:M144,1)</f>
        <v>16</v>
      </c>
      <c r="N146" s="1896"/>
      <c r="O146" s="532" t="s">
        <v>2708</v>
      </c>
      <c r="P146" s="1896">
        <f>COUNTIF(P12:P144,1)</f>
        <v>21</v>
      </c>
      <c r="Q146" s="1896"/>
      <c r="R146" s="532" t="s">
        <v>2708</v>
      </c>
      <c r="S146" s="1896">
        <f>COUNTIF(S12:S144,1)</f>
        <v>4</v>
      </c>
      <c r="T146" s="1896"/>
      <c r="U146" s="532" t="s">
        <v>2708</v>
      </c>
      <c r="V146" s="1896">
        <f>COUNTIF(V12:V144,1)</f>
        <v>3</v>
      </c>
      <c r="W146" s="1896"/>
      <c r="X146" s="532" t="s">
        <v>2708</v>
      </c>
      <c r="Y146" s="1896">
        <f>COUNTIF(Y12:Y144,1)</f>
        <v>0</v>
      </c>
      <c r="Z146" s="1896"/>
      <c r="AA146" s="532" t="s">
        <v>2708</v>
      </c>
      <c r="AB146" s="1896">
        <f>COUNTIF(AB12:AB144,1)</f>
        <v>0</v>
      </c>
      <c r="AC146" s="1897"/>
      <c r="AD146" s="91" t="s">
        <v>19</v>
      </c>
      <c r="AE146" s="1893">
        <f>COUNTIF(AE12:AE144,1)</f>
        <v>0</v>
      </c>
      <c r="AF146" s="1990"/>
      <c r="AG146" s="95" t="s">
        <v>19</v>
      </c>
      <c r="AH146" s="1893">
        <f>COUNTIF(AH12:AH144,1)</f>
        <v>0</v>
      </c>
      <c r="AI146" s="1894"/>
      <c r="BA146" s="235"/>
    </row>
    <row r="147" spans="2:53" ht="32.450000000000003" customHeight="1" x14ac:dyDescent="0.2">
      <c r="B147" s="2083"/>
      <c r="C147" s="2084"/>
      <c r="D147" s="2084"/>
      <c r="E147" s="2084"/>
      <c r="F147" s="525" t="s">
        <v>2709</v>
      </c>
      <c r="G147" s="1869">
        <f>COUNTIF(G12:G144,2)</f>
        <v>2</v>
      </c>
      <c r="H147" s="1869"/>
      <c r="I147" s="525" t="s">
        <v>2709</v>
      </c>
      <c r="J147" s="1869">
        <f>COUNTIF(J12:J144,2)</f>
        <v>3</v>
      </c>
      <c r="K147" s="1869"/>
      <c r="L147" s="525" t="s">
        <v>2709</v>
      </c>
      <c r="M147" s="1869">
        <f>COUNTIF(M12:M144,2)</f>
        <v>12</v>
      </c>
      <c r="N147" s="1869"/>
      <c r="O147" s="525" t="s">
        <v>2709</v>
      </c>
      <c r="P147" s="1869">
        <f>COUNTIF(P12:P144,2)</f>
        <v>19</v>
      </c>
      <c r="Q147" s="1869"/>
      <c r="R147" s="525" t="s">
        <v>2709</v>
      </c>
      <c r="S147" s="1869">
        <f>COUNTIF(S12:S144,2)</f>
        <v>8</v>
      </c>
      <c r="T147" s="1869"/>
      <c r="U147" s="525" t="s">
        <v>2709</v>
      </c>
      <c r="V147" s="1869">
        <f>COUNTIF(V12:V144,2)</f>
        <v>6</v>
      </c>
      <c r="W147" s="1869"/>
      <c r="X147" s="525" t="s">
        <v>2709</v>
      </c>
      <c r="Y147" s="1869">
        <f>COUNTIF(Y12:Y144,2)</f>
        <v>0</v>
      </c>
      <c r="Z147" s="1869"/>
      <c r="AA147" s="525" t="s">
        <v>2709</v>
      </c>
      <c r="AB147" s="1869">
        <f>COUNTIF(AB12:AB144,2)</f>
        <v>0</v>
      </c>
      <c r="AC147" s="1889"/>
      <c r="AD147" s="92" t="s">
        <v>20</v>
      </c>
      <c r="AE147" s="1869">
        <f>COUNTIF(AE12:AE144,2)</f>
        <v>0</v>
      </c>
      <c r="AF147" s="1895"/>
      <c r="AG147" s="98" t="s">
        <v>20</v>
      </c>
      <c r="AH147" s="1869">
        <f>COUNTIF(AH12:AH144,2)</f>
        <v>0</v>
      </c>
      <c r="AI147" s="1889"/>
      <c r="BA147" s="235"/>
    </row>
    <row r="148" spans="2:53" ht="32.450000000000003" customHeight="1" x14ac:dyDescent="0.2">
      <c r="B148" s="2083"/>
      <c r="C148" s="2084"/>
      <c r="D148" s="2084"/>
      <c r="E148" s="2084"/>
      <c r="F148" s="526" t="s">
        <v>2710</v>
      </c>
      <c r="G148" s="1869">
        <f>COUNTIF(G$12:G$144,3)</f>
        <v>10</v>
      </c>
      <c r="H148" s="1869"/>
      <c r="I148" s="526" t="s">
        <v>2710</v>
      </c>
      <c r="J148" s="1869">
        <f>COUNTIF(J$12:J$144,3)</f>
        <v>8</v>
      </c>
      <c r="K148" s="1869"/>
      <c r="L148" s="526" t="s">
        <v>2710</v>
      </c>
      <c r="M148" s="1869">
        <f>COUNTIF(M$12:M$144,3)</f>
        <v>6</v>
      </c>
      <c r="N148" s="1869"/>
      <c r="O148" s="526" t="s">
        <v>2710</v>
      </c>
      <c r="P148" s="1869">
        <f>COUNTIF(P$12:P$144,3)</f>
        <v>3</v>
      </c>
      <c r="Q148" s="1869"/>
      <c r="R148" s="526" t="s">
        <v>2710</v>
      </c>
      <c r="S148" s="1869">
        <f>COUNTIF(S$12:S$144,3)</f>
        <v>10</v>
      </c>
      <c r="T148" s="1869"/>
      <c r="U148" s="526" t="s">
        <v>2710</v>
      </c>
      <c r="V148" s="1869">
        <f>COUNTIF(V$12:V$144,3)</f>
        <v>13</v>
      </c>
      <c r="W148" s="1869"/>
      <c r="X148" s="526" t="s">
        <v>2710</v>
      </c>
      <c r="Y148" s="1869">
        <f>COUNTIF(Y$12:Y$144,3)</f>
        <v>0</v>
      </c>
      <c r="Z148" s="1869"/>
      <c r="AA148" s="526" t="s">
        <v>2710</v>
      </c>
      <c r="AB148" s="1869">
        <f>COUNTIF(AB$12:AB$144,3)</f>
        <v>0</v>
      </c>
      <c r="AC148" s="1889"/>
      <c r="AD148" s="93" t="s">
        <v>21</v>
      </c>
      <c r="AE148" s="2074">
        <f>COUNTIF(AE12:AE144,3)</f>
        <v>0</v>
      </c>
      <c r="AF148" s="2075"/>
      <c r="AG148" s="99" t="s">
        <v>21</v>
      </c>
      <c r="AH148" s="2074">
        <f>COUNTIF(AH12:AH144,3)</f>
        <v>0</v>
      </c>
      <c r="AI148" s="2080"/>
      <c r="BA148" s="235"/>
    </row>
    <row r="149" spans="2:53" ht="32.450000000000003" customHeight="1" x14ac:dyDescent="0.2">
      <c r="B149" s="2083"/>
      <c r="C149" s="2084"/>
      <c r="D149" s="2084"/>
      <c r="E149" s="2084"/>
      <c r="F149" s="520" t="s">
        <v>2791</v>
      </c>
      <c r="G149" s="1869">
        <f>COUNTIF(G$12:G$144,4)</f>
        <v>12</v>
      </c>
      <c r="H149" s="1869"/>
      <c r="I149" s="520" t="s">
        <v>2791</v>
      </c>
      <c r="J149" s="1869">
        <f>COUNTIF(J$12:J$144,4)</f>
        <v>9</v>
      </c>
      <c r="K149" s="1869"/>
      <c r="L149" s="520" t="s">
        <v>2791</v>
      </c>
      <c r="M149" s="1869">
        <f>COUNTIF(M$12:M$144,4)</f>
        <v>4</v>
      </c>
      <c r="N149" s="1869"/>
      <c r="O149" s="520" t="s">
        <v>2791</v>
      </c>
      <c r="P149" s="1869">
        <f>COUNTIF(P$12:P$144,4)</f>
        <v>2</v>
      </c>
      <c r="Q149" s="1869"/>
      <c r="R149" s="520" t="s">
        <v>2791</v>
      </c>
      <c r="S149" s="1869">
        <f>COUNTIF(S$12:S$144,4)</f>
        <v>10</v>
      </c>
      <c r="T149" s="1869"/>
      <c r="U149" s="520" t="s">
        <v>2791</v>
      </c>
      <c r="V149" s="1869">
        <f>COUNTIF(V$12:V$144,4)</f>
        <v>13</v>
      </c>
      <c r="W149" s="1869"/>
      <c r="X149" s="520" t="s">
        <v>2791</v>
      </c>
      <c r="Y149" s="1869">
        <f>COUNTIF(Y$12:Y$144,4)</f>
        <v>0</v>
      </c>
      <c r="Z149" s="1869"/>
      <c r="AA149" s="520" t="s">
        <v>2791</v>
      </c>
      <c r="AB149" s="1869">
        <f>COUNTIF(AB$12:AB$144,4)</f>
        <v>0</v>
      </c>
      <c r="AC149" s="1889"/>
      <c r="AD149" s="2"/>
      <c r="AE149" s="2"/>
      <c r="AF149" s="2"/>
      <c r="AG149" s="2"/>
      <c r="AH149" s="2"/>
      <c r="AI149" s="2"/>
      <c r="BA149" s="235"/>
    </row>
    <row r="150" spans="2:53" ht="32.450000000000003" customHeight="1" x14ac:dyDescent="0.2">
      <c r="B150" s="2083"/>
      <c r="C150" s="2084"/>
      <c r="D150" s="2084"/>
      <c r="E150" s="2084"/>
      <c r="F150" s="520" t="s">
        <v>2792</v>
      </c>
      <c r="G150" s="1869">
        <f>COUNTIF(G$12:G$144,5)</f>
        <v>11</v>
      </c>
      <c r="H150" s="1869"/>
      <c r="I150" s="520" t="s">
        <v>2792</v>
      </c>
      <c r="J150" s="1869">
        <f>COUNTIF(J$12:J$144,5)</f>
        <v>10</v>
      </c>
      <c r="K150" s="1869"/>
      <c r="L150" s="520" t="s">
        <v>2792</v>
      </c>
      <c r="M150" s="1869">
        <f>COUNTIF(M$12:M$144,5)</f>
        <v>10</v>
      </c>
      <c r="N150" s="1869"/>
      <c r="O150" s="520" t="s">
        <v>2792</v>
      </c>
      <c r="P150" s="1869">
        <f>COUNTIF(P$12:P$144,5)</f>
        <v>4</v>
      </c>
      <c r="Q150" s="1869"/>
      <c r="R150" s="520" t="s">
        <v>2792</v>
      </c>
      <c r="S150" s="1869">
        <f>COUNTIF(S$12:S$144,5)</f>
        <v>9</v>
      </c>
      <c r="T150" s="1869"/>
      <c r="U150" s="520" t="s">
        <v>2792</v>
      </c>
      <c r="V150" s="1869">
        <f>COUNTIF(V$12:V$144,5)</f>
        <v>7</v>
      </c>
      <c r="W150" s="1869"/>
      <c r="X150" s="520" t="s">
        <v>2792</v>
      </c>
      <c r="Y150" s="1869">
        <f>COUNTIF(Y$12:Y$144,5)</f>
        <v>0</v>
      </c>
      <c r="Z150" s="1869"/>
      <c r="AA150" s="520" t="s">
        <v>2792</v>
      </c>
      <c r="AB150" s="1869">
        <f>COUNTIF(AB$12:AB$144,5)</f>
        <v>0</v>
      </c>
      <c r="AC150" s="1889"/>
      <c r="AD150" s="2"/>
      <c r="AE150" s="2"/>
      <c r="AF150" s="2"/>
      <c r="AG150" s="2"/>
      <c r="AH150" s="2"/>
      <c r="AI150" s="2"/>
      <c r="BA150" s="235"/>
    </row>
    <row r="151" spans="2:53" ht="32.450000000000003" customHeight="1" x14ac:dyDescent="0.2">
      <c r="B151" s="2083"/>
      <c r="C151" s="2084"/>
      <c r="D151" s="2084"/>
      <c r="E151" s="2084"/>
      <c r="F151" s="520" t="s">
        <v>2793</v>
      </c>
      <c r="G151" s="1869">
        <f>COUNTIF(G$12:G$144,6)</f>
        <v>11</v>
      </c>
      <c r="H151" s="1869"/>
      <c r="I151" s="520" t="s">
        <v>2793</v>
      </c>
      <c r="J151" s="1869">
        <f>COUNTIF(J$12:J$144,6)</f>
        <v>16</v>
      </c>
      <c r="K151" s="1869"/>
      <c r="L151" s="520" t="s">
        <v>2793</v>
      </c>
      <c r="M151" s="1869">
        <f>COUNTIF(M$12:M$144,6)</f>
        <v>2</v>
      </c>
      <c r="N151" s="1869"/>
      <c r="O151" s="520" t="s">
        <v>2793</v>
      </c>
      <c r="P151" s="1869">
        <f>COUNTIF(P$12:P$144,6)</f>
        <v>1</v>
      </c>
      <c r="Q151" s="1869"/>
      <c r="R151" s="520" t="s">
        <v>2793</v>
      </c>
      <c r="S151" s="1869">
        <f>COUNTIF(S$12:S$144,6)</f>
        <v>8</v>
      </c>
      <c r="T151" s="1869"/>
      <c r="U151" s="520" t="s">
        <v>2793</v>
      </c>
      <c r="V151" s="1869">
        <f>COUNTIF(V$12:V$144,6)</f>
        <v>8</v>
      </c>
      <c r="W151" s="1869"/>
      <c r="X151" s="520" t="s">
        <v>2793</v>
      </c>
      <c r="Y151" s="1869">
        <f>COUNTIF(Y$12:Y$144,6)</f>
        <v>0</v>
      </c>
      <c r="Z151" s="1869"/>
      <c r="AA151" s="520" t="s">
        <v>2793</v>
      </c>
      <c r="AB151" s="1869">
        <f>COUNTIF(AB$12:AB$144,6)</f>
        <v>0</v>
      </c>
      <c r="AC151" s="1889"/>
      <c r="AD151" s="2"/>
      <c r="AE151" s="2"/>
      <c r="AF151" s="2"/>
      <c r="AG151" s="2"/>
      <c r="AH151" s="2"/>
      <c r="AI151" s="2"/>
      <c r="BA151" s="235"/>
    </row>
    <row r="152" spans="2:53" ht="32.450000000000003" customHeight="1" x14ac:dyDescent="0.2">
      <c r="B152" s="2083"/>
      <c r="C152" s="2084"/>
      <c r="D152" s="2084"/>
      <c r="E152" s="2084"/>
      <c r="F152" s="520" t="s">
        <v>2794</v>
      </c>
      <c r="G152" s="1869">
        <f>COUNTIF(G$12:G$144,7)</f>
        <v>0</v>
      </c>
      <c r="H152" s="1869"/>
      <c r="I152" s="520" t="s">
        <v>2794</v>
      </c>
      <c r="J152" s="1869">
        <f>COUNTIF(J$12:J$144,7)</f>
        <v>0</v>
      </c>
      <c r="K152" s="1869"/>
      <c r="L152" s="520" t="s">
        <v>2794</v>
      </c>
      <c r="M152" s="1869">
        <f>COUNTIF(M$12:M$144,7)</f>
        <v>0</v>
      </c>
      <c r="N152" s="1869"/>
      <c r="O152" s="520" t="s">
        <v>2794</v>
      </c>
      <c r="P152" s="1869">
        <f>COUNTIF(P$12:P$144,7)</f>
        <v>0</v>
      </c>
      <c r="Q152" s="1869"/>
      <c r="R152" s="520" t="s">
        <v>2794</v>
      </c>
      <c r="S152" s="1869">
        <f>COUNTIF(S$12:S$144,7)</f>
        <v>0</v>
      </c>
      <c r="T152" s="1869"/>
      <c r="U152" s="520" t="s">
        <v>2794</v>
      </c>
      <c r="V152" s="1869">
        <f>COUNTIF(V$12:V$144,7)</f>
        <v>0</v>
      </c>
      <c r="W152" s="1869"/>
      <c r="X152" s="520" t="s">
        <v>2794</v>
      </c>
      <c r="Y152" s="1869">
        <f>COUNTIF(Y$12:Y$144,7)</f>
        <v>0</v>
      </c>
      <c r="Z152" s="1869"/>
      <c r="AA152" s="520" t="s">
        <v>2794</v>
      </c>
      <c r="AB152" s="1869">
        <f>COUNTIF(AB$12:AB$144,7)</f>
        <v>0</v>
      </c>
      <c r="AC152" s="1889"/>
      <c r="AD152" s="2"/>
      <c r="AE152" s="2"/>
      <c r="AF152" s="2"/>
      <c r="AG152" s="2"/>
      <c r="AH152" s="2"/>
      <c r="AI152" s="2"/>
      <c r="BA152" s="235"/>
    </row>
    <row r="153" spans="2:53" ht="32.450000000000003" customHeight="1" thickBot="1" x14ac:dyDescent="0.25">
      <c r="B153" s="2085"/>
      <c r="C153" s="2086"/>
      <c r="D153" s="2086"/>
      <c r="E153" s="2086"/>
      <c r="F153" s="535" t="s">
        <v>2795</v>
      </c>
      <c r="G153" s="1869">
        <f>COUNTIF(G$12:G$144,8)</f>
        <v>0</v>
      </c>
      <c r="H153" s="1869"/>
      <c r="I153" s="535" t="s">
        <v>2795</v>
      </c>
      <c r="J153" s="1869">
        <f>COUNTIF(J$12:J$144,8)</f>
        <v>0</v>
      </c>
      <c r="K153" s="1869"/>
      <c r="L153" s="535" t="s">
        <v>2795</v>
      </c>
      <c r="M153" s="1869">
        <f>COUNTIF(M$12:M$144,8)</f>
        <v>0</v>
      </c>
      <c r="N153" s="1869"/>
      <c r="O153" s="535" t="s">
        <v>2795</v>
      </c>
      <c r="P153" s="1869">
        <f>COUNTIF(P$12:P$144,8)</f>
        <v>0</v>
      </c>
      <c r="Q153" s="1869"/>
      <c r="R153" s="535" t="s">
        <v>2795</v>
      </c>
      <c r="S153" s="1869">
        <f>COUNTIF(S$12:S$144,8)</f>
        <v>0</v>
      </c>
      <c r="T153" s="1869"/>
      <c r="U153" s="535" t="s">
        <v>2795</v>
      </c>
      <c r="V153" s="1869">
        <f>COUNTIF(V$12:V$144,8)</f>
        <v>0</v>
      </c>
      <c r="W153" s="1869"/>
      <c r="X153" s="535" t="s">
        <v>2795</v>
      </c>
      <c r="Y153" s="1869">
        <f>COUNTIF(Y$12:Y$144,8)</f>
        <v>0</v>
      </c>
      <c r="Z153" s="1869"/>
      <c r="AA153" s="535" t="s">
        <v>2795</v>
      </c>
      <c r="AB153" s="1869">
        <f>COUNTIF(AB$12:AB$144,8)</f>
        <v>0</v>
      </c>
      <c r="AC153" s="1889"/>
      <c r="AD153" s="2"/>
      <c r="AE153" s="2"/>
      <c r="AF153" s="2"/>
      <c r="AG153" s="2"/>
      <c r="AH153" s="2"/>
      <c r="AI153" s="2"/>
      <c r="BA153" s="235"/>
    </row>
    <row r="154" spans="2:53" ht="3" customHeight="1" x14ac:dyDescent="0.2">
      <c r="B154" s="120"/>
      <c r="C154" s="120"/>
      <c r="D154" s="120"/>
      <c r="E154" s="120"/>
      <c r="F154" s="15"/>
      <c r="G154" s="2"/>
      <c r="H154" s="2"/>
      <c r="I154" s="15"/>
      <c r="J154" s="2"/>
      <c r="K154" s="2"/>
      <c r="L154" s="15"/>
      <c r="M154" s="2"/>
      <c r="N154" s="2"/>
      <c r="O154" s="15"/>
      <c r="P154" s="2"/>
      <c r="Q154" s="2"/>
      <c r="R154" s="15"/>
      <c r="S154" s="2"/>
      <c r="T154" s="2"/>
      <c r="U154" s="15"/>
      <c r="V154" s="2"/>
      <c r="W154" s="2"/>
      <c r="X154" s="15"/>
      <c r="Y154" s="2"/>
      <c r="Z154" s="2"/>
      <c r="AA154" s="15"/>
      <c r="AB154" s="2"/>
      <c r="AC154" s="2"/>
      <c r="AD154" s="2"/>
      <c r="AE154" s="2"/>
      <c r="AF154" s="2"/>
      <c r="AG154" s="2"/>
      <c r="AH154" s="2"/>
      <c r="AI154" s="2"/>
      <c r="BA154" s="235"/>
    </row>
    <row r="155" spans="2:53" ht="43.15" hidden="1" customHeight="1" x14ac:dyDescent="0.2">
      <c r="B155" s="1988"/>
      <c r="C155" s="1988"/>
      <c r="D155" s="1988"/>
      <c r="E155" s="3"/>
      <c r="F155" s="121"/>
      <c r="G155" s="125"/>
      <c r="H155" s="125"/>
      <c r="I155" s="124"/>
      <c r="J155" s="125"/>
      <c r="K155" s="125"/>
      <c r="L155" s="124"/>
      <c r="M155" s="125"/>
      <c r="N155" s="125"/>
      <c r="O155" s="124"/>
      <c r="P155" s="125"/>
      <c r="Q155" s="125"/>
      <c r="R155" s="124"/>
      <c r="S155" s="125"/>
      <c r="T155" s="125"/>
      <c r="U155" s="124"/>
      <c r="V155" s="125"/>
      <c r="W155" s="125"/>
      <c r="X155" s="124"/>
      <c r="Y155" s="125"/>
      <c r="Z155" s="125"/>
      <c r="AA155" s="124"/>
      <c r="AB155" s="125"/>
      <c r="AC155" s="125"/>
      <c r="AD155" s="125"/>
      <c r="AE155" s="125"/>
      <c r="AF155" s="125"/>
      <c r="AG155" s="125"/>
      <c r="AH155" s="125"/>
      <c r="AI155" s="125"/>
      <c r="BA155" s="235"/>
    </row>
    <row r="156" spans="2:53" ht="43.15" hidden="1" customHeight="1" x14ac:dyDescent="0.2">
      <c r="B156" s="1988"/>
      <c r="C156" s="1988"/>
      <c r="D156" s="1988"/>
      <c r="E156" s="3"/>
      <c r="F156" s="124"/>
      <c r="G156" s="125"/>
      <c r="H156" s="125"/>
      <c r="I156" s="124"/>
      <c r="J156" s="125"/>
      <c r="K156" s="125"/>
      <c r="L156" s="124"/>
      <c r="M156" s="125"/>
      <c r="N156" s="125"/>
      <c r="O156" s="124"/>
      <c r="P156" s="125"/>
      <c r="Q156" s="125"/>
      <c r="R156" s="124"/>
      <c r="S156" s="125"/>
      <c r="T156" s="125"/>
      <c r="U156" s="124"/>
      <c r="V156" s="125"/>
      <c r="W156" s="125"/>
      <c r="X156" s="124"/>
      <c r="Y156" s="125"/>
      <c r="Z156" s="125"/>
      <c r="AA156" s="124"/>
      <c r="AB156" s="125"/>
      <c r="AC156" s="125"/>
      <c r="AD156" s="125"/>
      <c r="AE156" s="125"/>
      <c r="AF156" s="125"/>
      <c r="AG156" s="125"/>
      <c r="AH156" s="125"/>
      <c r="AI156" s="125"/>
      <c r="BA156" s="235"/>
    </row>
    <row r="157" spans="2:53" ht="43.15" hidden="1" customHeight="1" x14ac:dyDescent="0.2">
      <c r="BA157" s="235"/>
    </row>
    <row r="158" spans="2:53" ht="43.15" hidden="1" customHeight="1" x14ac:dyDescent="0.2">
      <c r="BA158" s="235"/>
    </row>
    <row r="159" spans="2:53" ht="43.15" hidden="1" customHeight="1" x14ac:dyDescent="0.2">
      <c r="B159" s="1989"/>
      <c r="C159" s="1989"/>
      <c r="D159" s="1989"/>
      <c r="E159" s="1989"/>
      <c r="F159" s="127"/>
      <c r="G159" s="128"/>
      <c r="H159" s="128"/>
      <c r="I159" s="127"/>
      <c r="J159" s="128"/>
      <c r="K159" s="128"/>
      <c r="L159" s="127"/>
      <c r="M159" s="128"/>
      <c r="N159" s="128"/>
      <c r="O159" s="127"/>
      <c r="P159" s="128"/>
      <c r="Q159" s="128"/>
      <c r="R159" s="127"/>
      <c r="S159" s="128"/>
      <c r="T159" s="128"/>
      <c r="U159" s="127"/>
      <c r="V159" s="128"/>
      <c r="W159" s="128"/>
      <c r="X159" s="127"/>
      <c r="Y159" s="128"/>
      <c r="Z159" s="128"/>
      <c r="AA159" s="127"/>
      <c r="AB159" s="128"/>
      <c r="AC159" s="128"/>
      <c r="AD159" s="125"/>
      <c r="AE159" s="125"/>
      <c r="AF159" s="125"/>
      <c r="AG159" s="125"/>
      <c r="AH159" s="125"/>
      <c r="AI159" s="125"/>
      <c r="BA159" s="235"/>
    </row>
    <row r="160" spans="2:53" ht="43.15" hidden="1" customHeight="1" x14ac:dyDescent="0.2">
      <c r="B160" s="129"/>
      <c r="C160" s="129"/>
      <c r="D160" s="129"/>
      <c r="E160" s="129"/>
      <c r="F160" s="2019"/>
      <c r="G160" s="2019"/>
      <c r="H160" s="2019"/>
      <c r="I160" s="2019"/>
      <c r="J160" s="2019"/>
      <c r="K160" s="2019"/>
      <c r="L160" s="2019"/>
      <c r="M160" s="2019"/>
      <c r="N160" s="2019"/>
      <c r="O160" s="2019"/>
      <c r="P160" s="2019"/>
      <c r="Q160" s="2019"/>
      <c r="R160" s="2019"/>
      <c r="S160" s="2019"/>
      <c r="T160" s="2019"/>
      <c r="U160" s="2019"/>
      <c r="V160" s="2019"/>
      <c r="W160" s="2019"/>
      <c r="X160" s="2019"/>
      <c r="Y160" s="2019"/>
      <c r="Z160" s="2019"/>
      <c r="AA160" s="2019"/>
      <c r="AB160" s="2019"/>
      <c r="AC160" s="2019"/>
      <c r="AD160" s="131"/>
      <c r="AE160" s="131"/>
      <c r="AF160" s="131"/>
      <c r="AG160" s="131"/>
      <c r="AH160" s="131"/>
      <c r="AI160" s="131"/>
      <c r="BA160" s="235"/>
    </row>
    <row r="161" spans="2:53" ht="13.5" customHeight="1" x14ac:dyDescent="0.2">
      <c r="B161" s="1983"/>
      <c r="C161" s="1983"/>
      <c r="D161" s="1983"/>
      <c r="E161" s="1984"/>
      <c r="F161" s="1987" t="str">
        <f>F6</f>
        <v>Norwich Swans</v>
      </c>
      <c r="G161" s="1987"/>
      <c r="H161" s="1987"/>
      <c r="I161" s="1987" t="str">
        <f>I6</f>
        <v>Northampton B</v>
      </c>
      <c r="J161" s="1987"/>
      <c r="K161" s="1987"/>
      <c r="L161" s="1987" t="str">
        <f>L6</f>
        <v>City of Peterborough A</v>
      </c>
      <c r="M161" s="1987"/>
      <c r="N161" s="1987"/>
      <c r="O161" s="1987" t="str">
        <f>O6</f>
        <v xml:space="preserve">City of Milton Keynes </v>
      </c>
      <c r="P161" s="1987"/>
      <c r="Q161" s="1987"/>
      <c r="R161" s="1987" t="str">
        <f>R6</f>
        <v>Nottingham Leander</v>
      </c>
      <c r="S161" s="1987"/>
      <c r="T161" s="1987"/>
      <c r="U161" s="1987" t="str">
        <f>U6</f>
        <v>Moderians</v>
      </c>
      <c r="V161" s="1987"/>
      <c r="W161" s="1987"/>
      <c r="X161" s="1987">
        <f>X6</f>
        <v>0</v>
      </c>
      <c r="Y161" s="1987"/>
      <c r="Z161" s="1987"/>
      <c r="AA161" s="1987">
        <f>AA6</f>
        <v>0</v>
      </c>
      <c r="AB161" s="1987"/>
      <c r="AC161" s="1987"/>
      <c r="AD161" s="1867">
        <f>AD6</f>
        <v>0</v>
      </c>
      <c r="AE161" s="1867"/>
      <c r="AF161" s="1867"/>
      <c r="AG161" s="1867">
        <f>AG6</f>
        <v>0</v>
      </c>
      <c r="AH161" s="1867"/>
      <c r="AI161" s="1867"/>
      <c r="BA161" s="235"/>
    </row>
    <row r="162" spans="2:53" ht="10.15" customHeight="1" thickBot="1" x14ac:dyDescent="0.25">
      <c r="B162" s="1985"/>
      <c r="C162" s="1985"/>
      <c r="D162" s="1985"/>
      <c r="E162" s="1986"/>
      <c r="F162" s="1987"/>
      <c r="G162" s="1987"/>
      <c r="H162" s="1987"/>
      <c r="I162" s="1987"/>
      <c r="J162" s="1987"/>
      <c r="K162" s="1987"/>
      <c r="L162" s="1987"/>
      <c r="M162" s="1987"/>
      <c r="N162" s="1987"/>
      <c r="O162" s="1987"/>
      <c r="P162" s="1987"/>
      <c r="Q162" s="1987"/>
      <c r="R162" s="1987"/>
      <c r="S162" s="1987"/>
      <c r="T162" s="1987"/>
      <c r="U162" s="1987"/>
      <c r="V162" s="1987"/>
      <c r="W162" s="1987"/>
      <c r="X162" s="1987"/>
      <c r="Y162" s="1987"/>
      <c r="Z162" s="1987"/>
      <c r="AA162" s="1987"/>
      <c r="AB162" s="1987"/>
      <c r="AC162" s="1987"/>
      <c r="AD162" s="1867"/>
      <c r="AE162" s="1867"/>
      <c r="AF162" s="1867"/>
      <c r="AG162" s="1867"/>
      <c r="AH162" s="1867"/>
      <c r="AI162" s="1867"/>
      <c r="BA162" s="235"/>
    </row>
    <row r="163" spans="2:53" ht="13.9" customHeight="1" x14ac:dyDescent="0.2">
      <c r="B163" s="229"/>
      <c r="C163" s="1862" t="s">
        <v>22</v>
      </c>
      <c r="D163" s="1862"/>
      <c r="E163" s="2068"/>
      <c r="F163" s="2059">
        <f>SUM(H12:H32)</f>
        <v>30</v>
      </c>
      <c r="G163" s="1866"/>
      <c r="H163" s="1866"/>
      <c r="I163" s="1866">
        <f>SUM(K12:K32)</f>
        <v>27</v>
      </c>
      <c r="J163" s="1866"/>
      <c r="K163" s="1866"/>
      <c r="L163" s="1866">
        <f>SUM(N12:N32)</f>
        <v>47</v>
      </c>
      <c r="M163" s="1866"/>
      <c r="N163" s="1866"/>
      <c r="O163" s="1866">
        <f>SUM(Q12:Q32)</f>
        <v>49</v>
      </c>
      <c r="P163" s="1866"/>
      <c r="Q163" s="1866"/>
      <c r="R163" s="1866">
        <f>SUM(T12:T32)</f>
        <v>26</v>
      </c>
      <c r="S163" s="1866"/>
      <c r="T163" s="1866"/>
      <c r="U163" s="1866">
        <f>SUM(W12:W32)</f>
        <v>31</v>
      </c>
      <c r="V163" s="1866"/>
      <c r="W163" s="1866"/>
      <c r="X163" s="1866">
        <f>SUM(Z12:Z32)</f>
        <v>0</v>
      </c>
      <c r="Y163" s="1866"/>
      <c r="Z163" s="1866"/>
      <c r="AA163" s="1866">
        <f>SUM(AC12:AC32)</f>
        <v>0</v>
      </c>
      <c r="AB163" s="1866"/>
      <c r="AC163" s="1866"/>
      <c r="AD163" s="1868">
        <f>SUM(AF12:AF32)</f>
        <v>0</v>
      </c>
      <c r="AE163" s="1868"/>
      <c r="AF163" s="1868"/>
      <c r="AG163" s="1868">
        <f>SUM(AI12:AI32)</f>
        <v>0</v>
      </c>
      <c r="AH163" s="1868"/>
      <c r="AI163" s="1868"/>
      <c r="BA163" s="235"/>
    </row>
    <row r="164" spans="2:53" ht="12.75" customHeight="1" thickBot="1" x14ac:dyDescent="0.25">
      <c r="B164" s="230"/>
      <c r="C164" s="1864"/>
      <c r="D164" s="1864"/>
      <c r="E164" s="2069"/>
      <c r="F164" s="2059"/>
      <c r="G164" s="1866"/>
      <c r="H164" s="1866"/>
      <c r="I164" s="1866"/>
      <c r="J164" s="1866"/>
      <c r="K164" s="1866"/>
      <c r="L164" s="1866"/>
      <c r="M164" s="1866"/>
      <c r="N164" s="1866"/>
      <c r="O164" s="1866"/>
      <c r="P164" s="1866"/>
      <c r="Q164" s="1866"/>
      <c r="R164" s="1866"/>
      <c r="S164" s="1866"/>
      <c r="T164" s="1866"/>
      <c r="U164" s="1866"/>
      <c r="V164" s="1866"/>
      <c r="W164" s="1866"/>
      <c r="X164" s="1866"/>
      <c r="Y164" s="1866"/>
      <c r="Z164" s="1866"/>
      <c r="AA164" s="1866"/>
      <c r="AB164" s="1866"/>
      <c r="AC164" s="1866"/>
      <c r="AD164" s="1868"/>
      <c r="AE164" s="1868"/>
      <c r="AF164" s="1868"/>
      <c r="AG164" s="1868"/>
      <c r="AH164" s="1868"/>
      <c r="AI164" s="1868"/>
      <c r="BA164" s="235"/>
    </row>
    <row r="165" spans="2:53" ht="0.75" hidden="1" customHeight="1" thickBot="1" x14ac:dyDescent="0.25">
      <c r="B165" s="2070" t="s">
        <v>27</v>
      </c>
      <c r="C165" s="1852"/>
      <c r="D165" s="1852"/>
      <c r="E165" s="2071"/>
      <c r="F165" s="1874" t="str">
        <f>F6</f>
        <v>Norwich Swans</v>
      </c>
      <c r="G165" s="1854"/>
      <c r="H165" s="1854"/>
      <c r="I165" s="1854" t="str">
        <f>I6</f>
        <v>Northampton B</v>
      </c>
      <c r="J165" s="1854"/>
      <c r="K165" s="1854"/>
      <c r="L165" s="1854" t="str">
        <f>L6</f>
        <v>City of Peterborough A</v>
      </c>
      <c r="M165" s="1854"/>
      <c r="N165" s="1854"/>
      <c r="O165" s="1854" t="str">
        <f>O6</f>
        <v xml:space="preserve">City of Milton Keynes </v>
      </c>
      <c r="P165" s="1854"/>
      <c r="Q165" s="1854"/>
      <c r="R165" s="1854" t="str">
        <f>R6</f>
        <v>Nottingham Leander</v>
      </c>
      <c r="S165" s="1854"/>
      <c r="T165" s="1854"/>
      <c r="U165" s="1854" t="str">
        <f>U6</f>
        <v>Moderians</v>
      </c>
      <c r="V165" s="1854"/>
      <c r="W165" s="1854"/>
      <c r="X165" s="1854">
        <f>X6</f>
        <v>0</v>
      </c>
      <c r="Y165" s="1854"/>
      <c r="Z165" s="1854"/>
      <c r="AA165" s="1854">
        <f>AA6</f>
        <v>0</v>
      </c>
      <c r="AB165" s="1854"/>
      <c r="AC165" s="1854"/>
      <c r="AD165" s="1867">
        <f>AD6</f>
        <v>0</v>
      </c>
      <c r="AE165" s="1867"/>
      <c r="AF165" s="1867"/>
      <c r="AG165" s="1867">
        <f>AG6</f>
        <v>0</v>
      </c>
      <c r="AH165" s="1867"/>
      <c r="AI165" s="1867"/>
      <c r="BA165" s="235"/>
    </row>
    <row r="166" spans="2:53" ht="13.5" hidden="1" customHeight="1" thickBot="1" x14ac:dyDescent="0.25">
      <c r="B166" s="2072"/>
      <c r="C166" s="1853"/>
      <c r="D166" s="1853"/>
      <c r="E166" s="2073"/>
      <c r="F166" s="1874"/>
      <c r="G166" s="1854"/>
      <c r="H166" s="1854"/>
      <c r="I166" s="1854"/>
      <c r="J166" s="1854"/>
      <c r="K166" s="1854"/>
      <c r="L166" s="1854"/>
      <c r="M166" s="1854"/>
      <c r="N166" s="1854"/>
      <c r="O166" s="1854"/>
      <c r="P166" s="1854"/>
      <c r="Q166" s="1854"/>
      <c r="R166" s="1854"/>
      <c r="S166" s="1854"/>
      <c r="T166" s="1854"/>
      <c r="U166" s="1854"/>
      <c r="V166" s="1854"/>
      <c r="W166" s="1854"/>
      <c r="X166" s="1854"/>
      <c r="Y166" s="1854"/>
      <c r="Z166" s="1854"/>
      <c r="AA166" s="1854"/>
      <c r="AB166" s="1854"/>
      <c r="AC166" s="1854"/>
      <c r="AD166" s="1867"/>
      <c r="AE166" s="1867"/>
      <c r="AF166" s="1867"/>
      <c r="AG166" s="1867"/>
      <c r="AH166" s="1867"/>
      <c r="AI166" s="1867"/>
      <c r="BA166" s="235"/>
    </row>
    <row r="167" spans="2:53" ht="13.9" customHeight="1" x14ac:dyDescent="0.2">
      <c r="B167" s="229"/>
      <c r="C167" s="1862" t="s">
        <v>1</v>
      </c>
      <c r="D167" s="1862"/>
      <c r="E167" s="2068"/>
      <c r="F167" s="2059">
        <f>IF(F55="","",IF(F55&lt;0,"",SUM(H12:H55)))</f>
        <v>55</v>
      </c>
      <c r="G167" s="1866"/>
      <c r="H167" s="1866"/>
      <c r="I167" s="1866">
        <f>IF(I55="","",IF(I55&lt;0,"",SUM(K12:K55)))</f>
        <v>47</v>
      </c>
      <c r="J167" s="1866"/>
      <c r="K167" s="1866"/>
      <c r="L167" s="1866">
        <f>IF(L55="","",IF(L55&lt;0,"",SUM(N12:N55)))</f>
        <v>78</v>
      </c>
      <c r="M167" s="1866"/>
      <c r="N167" s="1866"/>
      <c r="O167" s="1866">
        <f>IF(O55="","",IF(O55&lt;0,"",SUM(Q12:Q55)))</f>
        <v>82</v>
      </c>
      <c r="P167" s="1866"/>
      <c r="Q167" s="1866"/>
      <c r="R167" s="1866">
        <f>IF(R55="","",IF(R55&lt;0,"",SUM(T12:T55)))</f>
        <v>55</v>
      </c>
      <c r="S167" s="1866"/>
      <c r="T167" s="1866"/>
      <c r="U167" s="1866">
        <f>IF(U55="","",IF(U55&lt;0,"",SUM(W12:W55)))</f>
        <v>61</v>
      </c>
      <c r="V167" s="1866"/>
      <c r="W167" s="1866"/>
      <c r="X167" s="1866">
        <f>IF(X55="","",IF(X55&lt;0,"",SUM(Z12:Z55)))</f>
        <v>0</v>
      </c>
      <c r="Y167" s="1866"/>
      <c r="Z167" s="1866"/>
      <c r="AA167" s="1866">
        <f>IF(AA55="","",IF(AA55&lt;0,"",SUM(AC12:AC55)))</f>
        <v>0</v>
      </c>
      <c r="AB167" s="1866"/>
      <c r="AC167" s="1866"/>
      <c r="AD167" s="1868" t="str">
        <f>IF(AD55="","",IF(AD55&lt;0,"",SUM(AF12:AF55)))</f>
        <v/>
      </c>
      <c r="AE167" s="1868"/>
      <c r="AF167" s="1868"/>
      <c r="AG167" s="1868" t="str">
        <f>IF(AG55="","",IF(AG55&lt;0,"",SUM(AI12:AI55)))</f>
        <v/>
      </c>
      <c r="AH167" s="1868"/>
      <c r="AI167" s="1868"/>
      <c r="BA167" s="235"/>
    </row>
    <row r="168" spans="2:53" ht="13.9" customHeight="1" thickBot="1" x14ac:dyDescent="0.25">
      <c r="B168" s="230"/>
      <c r="C168" s="1864"/>
      <c r="D168" s="1864"/>
      <c r="E168" s="2069"/>
      <c r="F168" s="2059"/>
      <c r="G168" s="1866"/>
      <c r="H168" s="1866"/>
      <c r="I168" s="1866"/>
      <c r="J168" s="1866"/>
      <c r="K168" s="1866"/>
      <c r="L168" s="1866"/>
      <c r="M168" s="1866"/>
      <c r="N168" s="1866"/>
      <c r="O168" s="1866"/>
      <c r="P168" s="1866"/>
      <c r="Q168" s="1866"/>
      <c r="R168" s="1866"/>
      <c r="S168" s="1866"/>
      <c r="T168" s="1866"/>
      <c r="U168" s="1866"/>
      <c r="V168" s="1866"/>
      <c r="W168" s="1866"/>
      <c r="X168" s="1866"/>
      <c r="Y168" s="1866"/>
      <c r="Z168" s="1866"/>
      <c r="AA168" s="1866"/>
      <c r="AB168" s="1866"/>
      <c r="AC168" s="1866"/>
      <c r="AD168" s="1868"/>
      <c r="AE168" s="1868"/>
      <c r="AF168" s="1868"/>
      <c r="AG168" s="1868"/>
      <c r="AH168" s="1868"/>
      <c r="AI168" s="1868"/>
      <c r="BA168" s="235"/>
    </row>
    <row r="169" spans="2:53" ht="13.9" hidden="1" customHeight="1" x14ac:dyDescent="0.2">
      <c r="B169" s="2062" t="s">
        <v>28</v>
      </c>
      <c r="C169" s="2063"/>
      <c r="D169" s="2063"/>
      <c r="E169" s="2064"/>
      <c r="F169" s="1874" t="str">
        <f>F6</f>
        <v>Norwich Swans</v>
      </c>
      <c r="G169" s="1854"/>
      <c r="H169" s="1854"/>
      <c r="I169" s="1854" t="str">
        <f>I6</f>
        <v>Northampton B</v>
      </c>
      <c r="J169" s="1854"/>
      <c r="K169" s="1854"/>
      <c r="L169" s="1854" t="str">
        <f>L6</f>
        <v>City of Peterborough A</v>
      </c>
      <c r="M169" s="1854"/>
      <c r="N169" s="1854"/>
      <c r="O169" s="1854" t="str">
        <f>O6</f>
        <v xml:space="preserve">City of Milton Keynes </v>
      </c>
      <c r="P169" s="1854"/>
      <c r="Q169" s="1854"/>
      <c r="R169" s="1854" t="str">
        <f>R6</f>
        <v>Nottingham Leander</v>
      </c>
      <c r="S169" s="1854"/>
      <c r="T169" s="1854"/>
      <c r="U169" s="1854" t="str">
        <f>U6</f>
        <v>Moderians</v>
      </c>
      <c r="V169" s="1854"/>
      <c r="W169" s="1854"/>
      <c r="X169" s="1854">
        <f>X6</f>
        <v>0</v>
      </c>
      <c r="Y169" s="1854"/>
      <c r="Z169" s="1854"/>
      <c r="AA169" s="1854">
        <f>AA6</f>
        <v>0</v>
      </c>
      <c r="AB169" s="1854"/>
      <c r="AC169" s="1854"/>
      <c r="AD169" s="1867">
        <f>AD6</f>
        <v>0</v>
      </c>
      <c r="AE169" s="1867"/>
      <c r="AF169" s="1867"/>
      <c r="AG169" s="1867">
        <f>AG6</f>
        <v>0</v>
      </c>
      <c r="AH169" s="1867"/>
      <c r="AI169" s="1867"/>
      <c r="BA169" s="235"/>
    </row>
    <row r="170" spans="2:53" ht="13.9" hidden="1" customHeight="1" thickBot="1" x14ac:dyDescent="0.25">
      <c r="B170" s="2065"/>
      <c r="C170" s="2066"/>
      <c r="D170" s="2066"/>
      <c r="E170" s="2067"/>
      <c r="F170" s="1874"/>
      <c r="G170" s="1854"/>
      <c r="H170" s="1854"/>
      <c r="I170" s="1854"/>
      <c r="J170" s="1854"/>
      <c r="K170" s="1854"/>
      <c r="L170" s="1854"/>
      <c r="M170" s="1854"/>
      <c r="N170" s="1854"/>
      <c r="O170" s="1854"/>
      <c r="P170" s="1854"/>
      <c r="Q170" s="1854"/>
      <c r="R170" s="1854"/>
      <c r="S170" s="1854"/>
      <c r="T170" s="1854"/>
      <c r="U170" s="1854"/>
      <c r="V170" s="1854"/>
      <c r="W170" s="1854"/>
      <c r="X170" s="1854"/>
      <c r="Y170" s="1854"/>
      <c r="Z170" s="1854"/>
      <c r="AA170" s="1854"/>
      <c r="AB170" s="1854"/>
      <c r="AC170" s="1854"/>
      <c r="AD170" s="1867"/>
      <c r="AE170" s="1867"/>
      <c r="AF170" s="1867"/>
      <c r="AG170" s="1867"/>
      <c r="AH170" s="1867"/>
      <c r="AI170" s="1867"/>
      <c r="BA170" s="235"/>
    </row>
    <row r="171" spans="2:53" ht="13.9" customHeight="1" x14ac:dyDescent="0.2">
      <c r="B171" s="229"/>
      <c r="C171" s="1862" t="s">
        <v>2</v>
      </c>
      <c r="D171" s="1862"/>
      <c r="E171" s="2068"/>
      <c r="F171" s="2059">
        <f>IF(F79="","",IF(F79&lt;0,"",SUM(H12:H79)))</f>
        <v>79</v>
      </c>
      <c r="G171" s="1866"/>
      <c r="H171" s="1866"/>
      <c r="I171" s="1866">
        <f>IF(I79="","",IF(I79&lt;0,"",SUM(K12:K79)))</f>
        <v>62</v>
      </c>
      <c r="J171" s="1866"/>
      <c r="K171" s="1866"/>
      <c r="L171" s="1866">
        <f>IF(L79="","",IF(L79&lt;0,"",SUM(N12:N79)))</f>
        <v>112</v>
      </c>
      <c r="M171" s="1866"/>
      <c r="N171" s="1866"/>
      <c r="O171" s="1866">
        <f>IF(O79="","",IF(O79&lt;0,"",SUM(Q12:Q79)))</f>
        <v>122</v>
      </c>
      <c r="P171" s="1866"/>
      <c r="Q171" s="1866"/>
      <c r="R171" s="1866">
        <f>IF(R79="","",IF(R79&lt;0,"",SUM(T12:T79)))</f>
        <v>85</v>
      </c>
      <c r="S171" s="1866"/>
      <c r="T171" s="1866"/>
      <c r="U171" s="1866">
        <f>IF(U79="","",IF(U79&lt;0,"",SUM(W12:W79)))</f>
        <v>86</v>
      </c>
      <c r="V171" s="1866"/>
      <c r="W171" s="1866"/>
      <c r="X171" s="1866">
        <f>IF(X79="","",IF(X79&lt;0,"",SUM(Z12:Z79)))</f>
        <v>0</v>
      </c>
      <c r="Y171" s="1866"/>
      <c r="Z171" s="1866"/>
      <c r="AA171" s="1866">
        <f>IF(AA79="","",IF(AA79&lt;0,"",SUM(AC12:AC79)))</f>
        <v>0</v>
      </c>
      <c r="AB171" s="1866"/>
      <c r="AC171" s="1866"/>
      <c r="AD171" s="1868" t="str">
        <f>IF(AD79="","",IF(AD79&lt;0,"",SUM(AF12:AF79)))</f>
        <v/>
      </c>
      <c r="AE171" s="1868"/>
      <c r="AF171" s="1868"/>
      <c r="AG171" s="1868" t="str">
        <f>IF(AG79="","",IF(AG79&lt;0,"",SUM(AI12:AI79)))</f>
        <v/>
      </c>
      <c r="AH171" s="1868"/>
      <c r="AI171" s="1868"/>
      <c r="BA171" s="235"/>
    </row>
    <row r="172" spans="2:53" ht="13.9" customHeight="1" thickBot="1" x14ac:dyDescent="0.25">
      <c r="B172" s="230"/>
      <c r="C172" s="1864"/>
      <c r="D172" s="1864"/>
      <c r="E172" s="2069"/>
      <c r="F172" s="2059"/>
      <c r="G172" s="1866"/>
      <c r="H172" s="1866"/>
      <c r="I172" s="1866"/>
      <c r="J172" s="1866"/>
      <c r="K172" s="1866"/>
      <c r="L172" s="1866"/>
      <c r="M172" s="1866"/>
      <c r="N172" s="1866"/>
      <c r="O172" s="1866"/>
      <c r="P172" s="1866"/>
      <c r="Q172" s="1866"/>
      <c r="R172" s="1866"/>
      <c r="S172" s="1866"/>
      <c r="T172" s="1866"/>
      <c r="U172" s="1866"/>
      <c r="V172" s="1866"/>
      <c r="W172" s="1866"/>
      <c r="X172" s="1866"/>
      <c r="Y172" s="1866"/>
      <c r="Z172" s="1866"/>
      <c r="AA172" s="1866"/>
      <c r="AB172" s="1866"/>
      <c r="AC172" s="1866"/>
      <c r="AD172" s="1868"/>
      <c r="AE172" s="1868"/>
      <c r="AF172" s="1868"/>
      <c r="AG172" s="1868"/>
      <c r="AH172" s="1868"/>
      <c r="AI172" s="1868"/>
      <c r="BA172" s="235"/>
    </row>
    <row r="173" spans="2:53" ht="13.9" hidden="1" customHeight="1" x14ac:dyDescent="0.2">
      <c r="B173" s="2070" t="s">
        <v>29</v>
      </c>
      <c r="C173" s="1852"/>
      <c r="D173" s="1852"/>
      <c r="E173" s="2071"/>
      <c r="F173" s="1874" t="str">
        <f>F6</f>
        <v>Norwich Swans</v>
      </c>
      <c r="G173" s="1854"/>
      <c r="H173" s="1854"/>
      <c r="I173" s="1854" t="str">
        <f>I6</f>
        <v>Northampton B</v>
      </c>
      <c r="J173" s="1854"/>
      <c r="K173" s="1854"/>
      <c r="L173" s="1854" t="str">
        <f>L6</f>
        <v>City of Peterborough A</v>
      </c>
      <c r="M173" s="1854"/>
      <c r="N173" s="1854"/>
      <c r="O173" s="1854" t="str">
        <f>O6</f>
        <v xml:space="preserve">City of Milton Keynes </v>
      </c>
      <c r="P173" s="1854"/>
      <c r="Q173" s="1854"/>
      <c r="R173" s="1854" t="str">
        <f>R6</f>
        <v>Nottingham Leander</v>
      </c>
      <c r="S173" s="1854"/>
      <c r="T173" s="1854"/>
      <c r="U173" s="1854" t="str">
        <f>U6</f>
        <v>Moderians</v>
      </c>
      <c r="V173" s="1854"/>
      <c r="W173" s="1854"/>
      <c r="X173" s="1854">
        <f>X6</f>
        <v>0</v>
      </c>
      <c r="Y173" s="1854"/>
      <c r="Z173" s="1854"/>
      <c r="AA173" s="1854">
        <f>AA6</f>
        <v>0</v>
      </c>
      <c r="AB173" s="1854"/>
      <c r="AC173" s="1854"/>
      <c r="AD173" s="1867">
        <f>AD6</f>
        <v>0</v>
      </c>
      <c r="AE173" s="1867"/>
      <c r="AF173" s="1867"/>
      <c r="AG173" s="1867">
        <f>AG6</f>
        <v>0</v>
      </c>
      <c r="AH173" s="1867"/>
      <c r="AI173" s="1867"/>
      <c r="BA173" s="235"/>
    </row>
    <row r="174" spans="2:53" ht="13.9" hidden="1" customHeight="1" thickBot="1" x14ac:dyDescent="0.25">
      <c r="B174" s="2072"/>
      <c r="C174" s="1853"/>
      <c r="D174" s="1853"/>
      <c r="E174" s="2073"/>
      <c r="F174" s="1874"/>
      <c r="G174" s="1854"/>
      <c r="H174" s="1854"/>
      <c r="I174" s="1854"/>
      <c r="J174" s="1854"/>
      <c r="K174" s="1854"/>
      <c r="L174" s="1854"/>
      <c r="M174" s="1854"/>
      <c r="N174" s="1854"/>
      <c r="O174" s="1854"/>
      <c r="P174" s="1854"/>
      <c r="Q174" s="1854"/>
      <c r="R174" s="1854"/>
      <c r="S174" s="1854"/>
      <c r="T174" s="1854"/>
      <c r="U174" s="1854"/>
      <c r="V174" s="1854"/>
      <c r="W174" s="1854"/>
      <c r="X174" s="1854"/>
      <c r="Y174" s="1854"/>
      <c r="Z174" s="1854"/>
      <c r="AA174" s="1854"/>
      <c r="AB174" s="1854"/>
      <c r="AC174" s="1854"/>
      <c r="AD174" s="1867"/>
      <c r="AE174" s="1867"/>
      <c r="AF174" s="1867"/>
      <c r="AG174" s="1867"/>
      <c r="AH174" s="1867"/>
      <c r="AI174" s="1867"/>
      <c r="BA174" s="235"/>
    </row>
    <row r="175" spans="2:53" ht="13.9" customHeight="1" x14ac:dyDescent="0.2">
      <c r="B175" s="229"/>
      <c r="C175" s="1862" t="s">
        <v>3</v>
      </c>
      <c r="D175" s="1862"/>
      <c r="E175" s="2068"/>
      <c r="F175" s="2059">
        <f>IF(F103="","",IF(F103&lt;0,"",SUM(H12:H103)))</f>
        <v>95</v>
      </c>
      <c r="G175" s="1866"/>
      <c r="H175" s="1866"/>
      <c r="I175" s="1866">
        <f>IF(I103="","",IF(I103&lt;0,"",SUM(K12:K103)))</f>
        <v>87</v>
      </c>
      <c r="J175" s="1866"/>
      <c r="K175" s="1866"/>
      <c r="L175" s="1866">
        <f>IF(L103="","",IF(L103&lt;0,"",SUM(N12:N103)))</f>
        <v>146</v>
      </c>
      <c r="M175" s="1866"/>
      <c r="N175" s="1866"/>
      <c r="O175" s="1866">
        <f>IF(O103="","",IF(O103&lt;0,"",SUM(Q12:Q103)))</f>
        <v>168</v>
      </c>
      <c r="P175" s="1866"/>
      <c r="Q175" s="1866"/>
      <c r="R175" s="1866">
        <f>IF(R103="","",IF(R103&lt;0,"",SUM(T12:T103)))</f>
        <v>111</v>
      </c>
      <c r="S175" s="1866"/>
      <c r="T175" s="1866"/>
      <c r="U175" s="1866">
        <f>IF(U103="","",IF(U103&lt;0,"",SUM(W12:W103)))</f>
        <v>107</v>
      </c>
      <c r="V175" s="1866"/>
      <c r="W175" s="1866"/>
      <c r="X175" s="1866">
        <f>IF(X103="","",IF(X103&lt;0,"",SUM(Z12:Z103)))</f>
        <v>0</v>
      </c>
      <c r="Y175" s="1866"/>
      <c r="Z175" s="1866"/>
      <c r="AA175" s="1866">
        <f>IF(AA103="","",IF(AA103&lt;0,"",SUM(AC12:AC103)))</f>
        <v>0</v>
      </c>
      <c r="AB175" s="1866"/>
      <c r="AC175" s="1866"/>
      <c r="AD175" s="1868" t="str">
        <f>IF(AD103="","",IF(AD103&lt;0,"",SUM(AF12:AF103)))</f>
        <v/>
      </c>
      <c r="AE175" s="1868"/>
      <c r="AF175" s="1868"/>
      <c r="AG175" s="1868" t="str">
        <f>IF(AG103="","",IF(AG103&lt;0,"",SUM(AI12:AI103)))</f>
        <v/>
      </c>
      <c r="AH175" s="1868"/>
      <c r="AI175" s="1868"/>
      <c r="BA175" s="235"/>
    </row>
    <row r="176" spans="2:53" ht="13.9" customHeight="1" thickBot="1" x14ac:dyDescent="0.25">
      <c r="B176" s="230"/>
      <c r="C176" s="1864"/>
      <c r="D176" s="1864"/>
      <c r="E176" s="2069"/>
      <c r="F176" s="2059"/>
      <c r="G176" s="1866"/>
      <c r="H176" s="1866"/>
      <c r="I176" s="1866"/>
      <c r="J176" s="1866"/>
      <c r="K176" s="1866"/>
      <c r="L176" s="1866"/>
      <c r="M176" s="1866"/>
      <c r="N176" s="1866"/>
      <c r="O176" s="1866"/>
      <c r="P176" s="1866"/>
      <c r="Q176" s="1866"/>
      <c r="R176" s="1866"/>
      <c r="S176" s="1866"/>
      <c r="T176" s="1866"/>
      <c r="U176" s="1866"/>
      <c r="V176" s="1866"/>
      <c r="W176" s="1866"/>
      <c r="X176" s="1866"/>
      <c r="Y176" s="1866"/>
      <c r="Z176" s="1866"/>
      <c r="AA176" s="1866"/>
      <c r="AB176" s="1866"/>
      <c r="AC176" s="1866"/>
      <c r="AD176" s="1868"/>
      <c r="AE176" s="1868"/>
      <c r="AF176" s="1868"/>
      <c r="AG176" s="1868"/>
      <c r="AH176" s="1868"/>
      <c r="AI176" s="1868"/>
      <c r="BA176" s="235"/>
    </row>
    <row r="177" spans="2:61" ht="27.6" hidden="1" customHeight="1" thickBot="1" x14ac:dyDescent="0.25">
      <c r="B177" s="2060" t="s">
        <v>30</v>
      </c>
      <c r="C177" s="1871"/>
      <c r="D177" s="1871"/>
      <c r="E177" s="2061"/>
      <c r="F177" s="1873" t="str">
        <f>F6</f>
        <v>Norwich Swans</v>
      </c>
      <c r="G177" s="1873"/>
      <c r="H177" s="1874"/>
      <c r="I177" s="1854" t="str">
        <f>I6</f>
        <v>Northampton B</v>
      </c>
      <c r="J177" s="1854"/>
      <c r="K177" s="1854"/>
      <c r="L177" s="1854" t="str">
        <f>L6</f>
        <v>City of Peterborough A</v>
      </c>
      <c r="M177" s="1854"/>
      <c r="N177" s="1854"/>
      <c r="O177" s="1854" t="str">
        <f>O6</f>
        <v xml:space="preserve">City of Milton Keynes </v>
      </c>
      <c r="P177" s="1854"/>
      <c r="Q177" s="1854"/>
      <c r="R177" s="1854" t="str">
        <f>R6</f>
        <v>Nottingham Leander</v>
      </c>
      <c r="S177" s="1854"/>
      <c r="T177" s="1854"/>
      <c r="U177" s="1854" t="str">
        <f>U6</f>
        <v>Moderians</v>
      </c>
      <c r="V177" s="1854"/>
      <c r="W177" s="1854"/>
      <c r="X177" s="1854">
        <f>X6</f>
        <v>0</v>
      </c>
      <c r="Y177" s="1854"/>
      <c r="Z177" s="1854"/>
      <c r="AA177" s="1854">
        <f>AA6</f>
        <v>0</v>
      </c>
      <c r="AB177" s="1854"/>
      <c r="AC177" s="1854"/>
      <c r="AD177" s="1870">
        <f>AD6</f>
        <v>0</v>
      </c>
      <c r="AE177" s="1870"/>
      <c r="AF177" s="1870"/>
      <c r="AG177" s="1870">
        <f>AG6</f>
        <v>0</v>
      </c>
      <c r="AH177" s="1870"/>
      <c r="AI177" s="1870"/>
      <c r="BA177" s="235"/>
    </row>
    <row r="178" spans="2:61" ht="27.6" customHeight="1" thickBot="1" x14ac:dyDescent="0.55000000000000004">
      <c r="B178" s="230"/>
      <c r="C178" s="1995" t="s">
        <v>4</v>
      </c>
      <c r="D178" s="1995"/>
      <c r="E178" s="2058"/>
      <c r="F178" s="2059">
        <f>IF(F127="","",IF(F127&lt;0,"",SUM(H12:H127)))</f>
        <v>121</v>
      </c>
      <c r="G178" s="1866"/>
      <c r="H178" s="1866"/>
      <c r="I178" s="1866">
        <f>IF(I127="","",IF(I127&lt;0,"",SUM(K12:K127)))</f>
        <v>107</v>
      </c>
      <c r="J178" s="1866"/>
      <c r="K178" s="1866"/>
      <c r="L178" s="1866">
        <f>IF(L127="","",IF(L127&lt;0,"",SUM(N12:N127)))</f>
        <v>179</v>
      </c>
      <c r="M178" s="1866"/>
      <c r="N178" s="1866"/>
      <c r="O178" s="1866">
        <f>IF(O127="","",IF(O127&lt;0,"",SUM(Q12:Q127)))</f>
        <v>204</v>
      </c>
      <c r="P178" s="1866"/>
      <c r="Q178" s="1866"/>
      <c r="R178" s="1866">
        <f>IF(R127="","",IF(R127&lt;0,"",SUM(T12:T127)))</f>
        <v>138</v>
      </c>
      <c r="S178" s="1866"/>
      <c r="T178" s="1866"/>
      <c r="U178" s="1866">
        <f>IF(U127="","",IF(U127&lt;0,"",SUM(W12:W127)))</f>
        <v>133</v>
      </c>
      <c r="V178" s="1866"/>
      <c r="W178" s="1866"/>
      <c r="X178" s="1866">
        <f>IF(X127="","",IF(X127&lt;0,"",SUM(Z12:Z127)))</f>
        <v>0</v>
      </c>
      <c r="Y178" s="1866"/>
      <c r="Z178" s="1866"/>
      <c r="AA178" s="1866">
        <f>IF(AA127="","",IF(AA127&lt;0,"",SUM(AC12:AC127)))</f>
        <v>0</v>
      </c>
      <c r="AB178" s="1866"/>
      <c r="AC178" s="1866"/>
      <c r="AD178" s="1868" t="str">
        <f>IF(AD127="","",IF(AD127&lt;0,"",SUM(AF12:AF127)))</f>
        <v/>
      </c>
      <c r="AE178" s="1868"/>
      <c r="AF178" s="1868"/>
      <c r="AG178" s="1868" t="str">
        <f>IF(AG127="","",IF(AG127&lt;0,"",SUM(AI12:AI127)))</f>
        <v/>
      </c>
      <c r="AH178" s="1868"/>
      <c r="AI178" s="1868"/>
      <c r="BA178" s="235"/>
    </row>
    <row r="179" spans="2:61" ht="27.6" hidden="1" customHeight="1" thickBot="1" x14ac:dyDescent="0.25">
      <c r="B179" s="1871" t="s">
        <v>31</v>
      </c>
      <c r="C179" s="1871"/>
      <c r="D179" s="1871"/>
      <c r="E179" s="1871"/>
      <c r="F179" s="2011"/>
      <c r="G179" s="2011"/>
      <c r="H179" s="2011"/>
      <c r="I179" s="2011"/>
      <c r="J179" s="2011"/>
      <c r="K179" s="2011"/>
      <c r="L179" s="2011"/>
      <c r="M179" s="2011"/>
      <c r="N179" s="2011"/>
      <c r="O179" s="2011"/>
      <c r="P179" s="2011"/>
      <c r="Q179" s="2011"/>
      <c r="R179" s="2011"/>
      <c r="S179" s="2011"/>
      <c r="T179" s="2011"/>
      <c r="U179" s="2011"/>
      <c r="V179" s="2011"/>
      <c r="W179" s="2011"/>
      <c r="X179" s="2011"/>
      <c r="Y179" s="2011"/>
      <c r="Z179" s="2011"/>
      <c r="AA179" s="2011"/>
      <c r="AB179" s="2011"/>
      <c r="AC179" s="2011"/>
      <c r="AD179" s="133"/>
      <c r="AE179" s="133"/>
      <c r="AF179" s="133"/>
      <c r="AG179" s="133"/>
      <c r="AH179" s="133"/>
      <c r="AI179" s="133"/>
    </row>
    <row r="180" spans="2:61" ht="43.15" customHeight="1" x14ac:dyDescent="0.2">
      <c r="B180" s="328"/>
      <c r="C180" s="417"/>
      <c r="D180" s="328"/>
      <c r="E180" s="328"/>
      <c r="F180" s="330"/>
      <c r="G180" s="328"/>
      <c r="H180" s="328"/>
      <c r="I180" s="330"/>
      <c r="J180" s="328"/>
      <c r="K180" s="328"/>
      <c r="L180" s="330"/>
      <c r="M180" s="328"/>
      <c r="N180" s="328"/>
      <c r="O180" s="330"/>
      <c r="P180" s="328"/>
      <c r="Q180" s="328"/>
      <c r="R180" s="330"/>
      <c r="S180" s="328"/>
      <c r="T180" s="328"/>
      <c r="U180" s="330"/>
      <c r="V180" s="328"/>
      <c r="W180" s="328"/>
      <c r="X180" s="330"/>
      <c r="Y180" s="328"/>
      <c r="Z180" s="328"/>
      <c r="AA180" s="330"/>
      <c r="AB180" s="328"/>
      <c r="AC180" s="328"/>
      <c r="AD180" s="328"/>
      <c r="AE180" s="328"/>
      <c r="AF180" s="328"/>
      <c r="AG180" s="328"/>
      <c r="AH180" s="328"/>
      <c r="AI180" s="328"/>
      <c r="AJ180" s="235"/>
      <c r="AK180" s="235"/>
      <c r="AL180" s="235"/>
      <c r="AM180" s="235"/>
      <c r="AN180" s="235"/>
      <c r="AO180" s="235"/>
      <c r="AP180" s="235"/>
      <c r="AQ180" s="235"/>
      <c r="AR180" s="235"/>
      <c r="AS180" s="235"/>
      <c r="AT180" s="235"/>
      <c r="AU180" s="235"/>
      <c r="AV180" s="235"/>
      <c r="AW180" s="235"/>
      <c r="AX180" s="235"/>
      <c r="AY180" s="235"/>
      <c r="AZ180" s="235"/>
      <c r="BA180" s="235"/>
      <c r="BB180" s="235"/>
      <c r="BC180" s="235"/>
      <c r="BD180" s="235"/>
      <c r="BE180" s="235"/>
      <c r="BF180" s="235"/>
      <c r="BG180" s="235"/>
      <c r="BH180" s="235"/>
      <c r="BI180" s="235"/>
    </row>
    <row r="181" spans="2:61" ht="43.15" customHeight="1" x14ac:dyDescent="0.2">
      <c r="B181" s="328"/>
      <c r="C181" s="417"/>
      <c r="D181" s="328"/>
      <c r="E181" s="328"/>
      <c r="F181" s="330"/>
      <c r="G181" s="328"/>
      <c r="H181" s="328"/>
      <c r="I181" s="330"/>
      <c r="J181" s="328"/>
      <c r="K181" s="328"/>
      <c r="L181" s="330"/>
      <c r="M181" s="328"/>
      <c r="N181" s="328"/>
      <c r="O181" s="330"/>
      <c r="P181" s="328"/>
      <c r="Q181" s="328"/>
      <c r="R181" s="330"/>
      <c r="S181" s="328"/>
      <c r="T181" s="328"/>
      <c r="U181" s="330"/>
      <c r="V181" s="328"/>
      <c r="W181" s="328"/>
      <c r="X181" s="330"/>
      <c r="Y181" s="328"/>
      <c r="Z181" s="328"/>
      <c r="AA181" s="330"/>
      <c r="AB181" s="328"/>
      <c r="AC181" s="328"/>
      <c r="AD181" s="328"/>
      <c r="AE181" s="328"/>
      <c r="AF181" s="328"/>
      <c r="AG181" s="328"/>
      <c r="AH181" s="328"/>
      <c r="AI181" s="328"/>
      <c r="AJ181" s="235"/>
      <c r="AK181" s="235"/>
      <c r="AL181" s="235"/>
      <c r="AM181" s="235"/>
      <c r="AN181" s="235"/>
      <c r="AO181" s="235"/>
      <c r="AP181" s="235"/>
      <c r="AQ181" s="235"/>
      <c r="AR181" s="235"/>
      <c r="AS181" s="235"/>
      <c r="AT181" s="235"/>
      <c r="AU181" s="235"/>
      <c r="AV181" s="235"/>
      <c r="AW181" s="235"/>
      <c r="AX181" s="235"/>
      <c r="AY181" s="235"/>
      <c r="AZ181" s="235"/>
      <c r="BA181" s="235"/>
      <c r="BB181" s="235"/>
      <c r="BC181" s="235"/>
      <c r="BD181" s="235"/>
      <c r="BE181" s="235"/>
      <c r="BF181" s="235"/>
      <c r="BG181" s="235"/>
      <c r="BH181" s="235"/>
      <c r="BI181" s="235"/>
    </row>
    <row r="182" spans="2:61" ht="43.15" customHeight="1" x14ac:dyDescent="0.2">
      <c r="B182" s="2077"/>
      <c r="C182" s="2077"/>
      <c r="D182" s="2077"/>
      <c r="E182" s="2077"/>
      <c r="F182" s="2120"/>
      <c r="G182" s="2121"/>
      <c r="H182" s="2121"/>
      <c r="I182" s="2121"/>
      <c r="J182" s="2121"/>
      <c r="K182" s="2121"/>
      <c r="L182" s="2121"/>
      <c r="M182" s="2121"/>
      <c r="N182" s="2121"/>
      <c r="O182" s="2121"/>
      <c r="P182" s="2121"/>
      <c r="Q182" s="2121"/>
      <c r="R182" s="2121"/>
      <c r="S182" s="2121"/>
      <c r="T182" s="2121"/>
      <c r="U182" s="2121"/>
      <c r="V182" s="2121"/>
      <c r="W182" s="2121"/>
      <c r="X182" s="2121"/>
      <c r="Y182" s="2121"/>
      <c r="Z182" s="2121"/>
      <c r="AA182" s="2121"/>
      <c r="AB182" s="2121"/>
      <c r="AC182" s="2121"/>
      <c r="AD182" s="2121"/>
      <c r="AE182" s="2121"/>
      <c r="AF182" s="2121"/>
      <c r="AG182" s="2121"/>
      <c r="AH182" s="2121"/>
      <c r="AI182" s="2121"/>
      <c r="AJ182" s="2121"/>
      <c r="AK182" s="2121"/>
      <c r="AL182" s="2121"/>
      <c r="AM182" s="2121"/>
      <c r="AN182" s="2121"/>
      <c r="AO182" s="2121"/>
      <c r="AP182" s="2121"/>
      <c r="AQ182" s="2121"/>
      <c r="AR182" s="2121"/>
      <c r="AS182" s="2121"/>
      <c r="AT182" s="2121"/>
      <c r="AU182" s="2121"/>
      <c r="AV182" s="2121"/>
      <c r="AW182" s="2121"/>
      <c r="AX182" s="2121"/>
      <c r="AY182" s="2121"/>
      <c r="AZ182" s="2121"/>
      <c r="BA182" s="2121"/>
      <c r="BB182" s="2121"/>
      <c r="BC182" s="2121"/>
      <c r="BD182" s="2121"/>
      <c r="BE182" s="2121"/>
      <c r="BF182" s="2121"/>
      <c r="BG182" s="2121"/>
      <c r="BH182" s="2121"/>
      <c r="BI182" s="2121"/>
    </row>
    <row r="183" spans="2:61" ht="43.15" customHeight="1" x14ac:dyDescent="0.2">
      <c r="B183" s="2077"/>
      <c r="C183" s="2077"/>
      <c r="D183" s="2077"/>
      <c r="E183" s="2077"/>
      <c r="F183" s="2120"/>
      <c r="G183" s="2121"/>
      <c r="H183" s="2121"/>
      <c r="I183" s="2121"/>
      <c r="J183" s="2121"/>
      <c r="K183" s="2121"/>
      <c r="L183" s="2121"/>
      <c r="M183" s="2121"/>
      <c r="N183" s="2121"/>
      <c r="O183" s="2121"/>
      <c r="P183" s="2121"/>
      <c r="Q183" s="2121"/>
      <c r="R183" s="2121"/>
      <c r="S183" s="2121"/>
      <c r="T183" s="2121"/>
      <c r="U183" s="2121"/>
      <c r="V183" s="2121"/>
      <c r="W183" s="2121"/>
      <c r="X183" s="2121"/>
      <c r="Y183" s="2121"/>
      <c r="Z183" s="2121"/>
      <c r="AA183" s="2121"/>
      <c r="AB183" s="2121"/>
      <c r="AC183" s="2121"/>
      <c r="AD183" s="2121"/>
      <c r="AE183" s="2121"/>
      <c r="AF183" s="2121"/>
      <c r="AG183" s="2121"/>
      <c r="AH183" s="2121"/>
      <c r="AI183" s="2121"/>
      <c r="AJ183" s="2121"/>
      <c r="AK183" s="2121"/>
      <c r="AL183" s="2121"/>
      <c r="AM183" s="2121"/>
      <c r="AN183" s="2121"/>
      <c r="AO183" s="2121"/>
      <c r="AP183" s="2121"/>
      <c r="AQ183" s="2121"/>
      <c r="AR183" s="2121"/>
      <c r="AS183" s="2121"/>
      <c r="AT183" s="2121"/>
      <c r="AU183" s="2121"/>
      <c r="AV183" s="2121"/>
      <c r="AW183" s="2121"/>
      <c r="AX183" s="2121"/>
      <c r="AY183" s="2121"/>
      <c r="AZ183" s="2121"/>
      <c r="BA183" s="2121"/>
      <c r="BB183" s="2121"/>
      <c r="BC183" s="2121"/>
      <c r="BD183" s="2121"/>
      <c r="BE183" s="2121"/>
      <c r="BF183" s="2121"/>
      <c r="BG183" s="2121"/>
      <c r="BH183" s="2121"/>
      <c r="BI183" s="2121"/>
    </row>
    <row r="184" spans="2:61" ht="43.15" customHeight="1" x14ac:dyDescent="0.2">
      <c r="B184" s="159"/>
      <c r="C184" s="160"/>
      <c r="D184" s="159"/>
      <c r="E184" s="159"/>
      <c r="F184" s="121"/>
      <c r="G184" s="159"/>
      <c r="H184" s="159"/>
      <c r="I184" s="121"/>
      <c r="J184" s="159"/>
      <c r="K184" s="159"/>
      <c r="L184" s="121"/>
      <c r="M184" s="159"/>
      <c r="N184" s="159"/>
      <c r="O184" s="121"/>
      <c r="P184" s="159"/>
      <c r="Q184" s="159"/>
      <c r="R184" s="121"/>
      <c r="S184" s="159"/>
      <c r="T184" s="159"/>
      <c r="U184" s="121"/>
      <c r="V184" s="159"/>
      <c r="W184" s="159"/>
      <c r="X184" s="121"/>
      <c r="Y184" s="159"/>
      <c r="Z184" s="159"/>
      <c r="AA184" s="121"/>
      <c r="AB184" s="159"/>
      <c r="AC184" s="159"/>
      <c r="AD184" s="159"/>
      <c r="AE184" s="159"/>
      <c r="AF184" s="159"/>
      <c r="AG184" s="159"/>
      <c r="AH184" s="159"/>
      <c r="AI184" s="159"/>
    </row>
    <row r="185" spans="2:61" ht="43.15" customHeight="1" x14ac:dyDescent="0.2">
      <c r="B185" s="159"/>
      <c r="C185" s="160"/>
      <c r="D185" s="159"/>
      <c r="E185" s="159"/>
      <c r="F185" s="121"/>
      <c r="G185" s="159"/>
      <c r="H185" s="159"/>
      <c r="I185" s="121"/>
      <c r="J185" s="159"/>
      <c r="K185" s="159"/>
      <c r="L185" s="121"/>
      <c r="M185" s="159"/>
      <c r="N185" s="159"/>
      <c r="O185" s="121"/>
      <c r="P185" s="159"/>
      <c r="Q185" s="159"/>
      <c r="R185" s="121"/>
      <c r="S185" s="159"/>
      <c r="T185" s="159"/>
      <c r="U185" s="121"/>
      <c r="V185" s="159"/>
      <c r="W185" s="159"/>
      <c r="X185" s="121"/>
      <c r="Y185" s="159"/>
      <c r="Z185" s="159"/>
      <c r="AA185" s="121"/>
      <c r="AB185" s="159"/>
      <c r="AC185" s="159"/>
      <c r="AD185" s="159"/>
      <c r="AE185" s="159"/>
      <c r="AF185" s="159"/>
      <c r="AG185" s="159"/>
      <c r="AH185" s="159"/>
      <c r="AI185" s="159"/>
    </row>
    <row r="186" spans="2:61" ht="43.15" customHeight="1" x14ac:dyDescent="0.2">
      <c r="B186" s="159"/>
      <c r="C186" s="160"/>
      <c r="D186" s="159"/>
      <c r="E186" s="159"/>
      <c r="F186" s="121"/>
      <c r="G186" s="159"/>
      <c r="H186" s="159"/>
      <c r="I186" s="121"/>
      <c r="J186" s="159"/>
      <c r="K186" s="159"/>
      <c r="L186" s="121"/>
      <c r="M186" s="159"/>
      <c r="N186" s="159"/>
      <c r="O186" s="121"/>
      <c r="P186" s="159"/>
      <c r="Q186" s="159"/>
      <c r="R186" s="121"/>
      <c r="S186" s="159"/>
      <c r="T186" s="159"/>
      <c r="U186" s="121"/>
      <c r="V186" s="159"/>
      <c r="W186" s="159"/>
      <c r="X186" s="121"/>
      <c r="Y186" s="159"/>
      <c r="Z186" s="159"/>
      <c r="AA186" s="121"/>
      <c r="AB186" s="159"/>
      <c r="AC186" s="159"/>
      <c r="AD186" s="159"/>
      <c r="AE186" s="159"/>
      <c r="AF186" s="159"/>
      <c r="AG186" s="159"/>
      <c r="AH186" s="159"/>
      <c r="AI186" s="159"/>
    </row>
    <row r="187" spans="2:61" ht="43.15" customHeight="1" x14ac:dyDescent="0.2">
      <c r="B187" s="159"/>
      <c r="C187" s="160"/>
      <c r="D187" s="159"/>
      <c r="E187" s="159"/>
      <c r="F187" s="121"/>
      <c r="G187" s="159"/>
      <c r="H187" s="159"/>
      <c r="I187" s="121"/>
      <c r="J187" s="159"/>
      <c r="K187" s="159"/>
      <c r="L187" s="121"/>
      <c r="M187" s="159"/>
      <c r="N187" s="159"/>
      <c r="O187" s="121"/>
      <c r="P187" s="159"/>
      <c r="Q187" s="159"/>
      <c r="R187" s="121"/>
      <c r="S187" s="159"/>
      <c r="T187" s="159"/>
      <c r="U187" s="121"/>
      <c r="V187" s="159"/>
      <c r="W187" s="159"/>
      <c r="X187" s="121"/>
      <c r="Y187" s="159"/>
      <c r="Z187" s="159"/>
      <c r="AA187" s="121"/>
      <c r="AB187" s="159"/>
      <c r="AC187" s="159"/>
      <c r="AD187" s="159"/>
      <c r="AE187" s="159"/>
      <c r="AF187" s="159"/>
      <c r="AG187" s="159"/>
      <c r="AH187" s="159"/>
      <c r="AI187" s="159"/>
    </row>
    <row r="188" spans="2:61" ht="43.15" customHeight="1" x14ac:dyDescent="0.2">
      <c r="B188" s="159"/>
      <c r="C188" s="160"/>
      <c r="D188" s="159"/>
      <c r="E188" s="159"/>
      <c r="F188" s="121"/>
      <c r="G188" s="159"/>
      <c r="H188" s="159"/>
      <c r="I188" s="121"/>
      <c r="J188" s="159"/>
      <c r="K188" s="159"/>
      <c r="L188" s="121"/>
      <c r="M188" s="159"/>
      <c r="N188" s="159"/>
      <c r="O188" s="121"/>
      <c r="P188" s="159"/>
      <c r="Q188" s="159"/>
      <c r="R188" s="121"/>
      <c r="S188" s="159"/>
      <c r="T188" s="159"/>
      <c r="U188" s="121"/>
      <c r="V188" s="159"/>
      <c r="W188" s="159"/>
      <c r="X188" s="121"/>
      <c r="Y188" s="159"/>
      <c r="Z188" s="159"/>
      <c r="AA188" s="121"/>
      <c r="AB188" s="159"/>
      <c r="AC188" s="159"/>
      <c r="AD188" s="159"/>
      <c r="AE188" s="159"/>
      <c r="AF188" s="159"/>
      <c r="AG188" s="159"/>
      <c r="AH188" s="159"/>
      <c r="AI188" s="159"/>
    </row>
    <row r="189" spans="2:61" ht="43.15" customHeight="1" x14ac:dyDescent="0.2">
      <c r="B189" s="159"/>
      <c r="C189" s="160"/>
      <c r="D189" s="159"/>
      <c r="E189" s="159"/>
      <c r="F189" s="121"/>
      <c r="G189" s="159"/>
      <c r="H189" s="159"/>
      <c r="I189" s="121"/>
      <c r="J189" s="159"/>
      <c r="K189" s="159"/>
      <c r="L189" s="121"/>
      <c r="M189" s="159"/>
      <c r="N189" s="159"/>
      <c r="O189" s="121"/>
      <c r="P189" s="159"/>
      <c r="Q189" s="159"/>
      <c r="R189" s="121"/>
      <c r="S189" s="159"/>
      <c r="T189" s="159"/>
      <c r="U189" s="121"/>
      <c r="V189" s="159"/>
      <c r="W189" s="159"/>
      <c r="X189" s="121"/>
      <c r="Y189" s="159"/>
      <c r="Z189" s="159"/>
      <c r="AA189" s="121"/>
      <c r="AB189" s="159"/>
      <c r="AC189" s="159"/>
      <c r="AD189" s="159"/>
      <c r="AE189" s="159"/>
      <c r="AF189" s="159"/>
      <c r="AG189" s="159"/>
      <c r="AH189" s="159"/>
      <c r="AI189" s="159"/>
    </row>
    <row r="190" spans="2:61" ht="43.15" customHeight="1" x14ac:dyDescent="0.2">
      <c r="B190" s="159"/>
      <c r="C190" s="160"/>
      <c r="D190" s="159"/>
      <c r="E190" s="159"/>
      <c r="F190" s="121"/>
      <c r="G190" s="159"/>
      <c r="H190" s="159"/>
      <c r="I190" s="121"/>
      <c r="J190" s="159"/>
      <c r="K190" s="159"/>
      <c r="L190" s="121"/>
      <c r="M190" s="159"/>
      <c r="N190" s="159"/>
      <c r="O190" s="121"/>
      <c r="P190" s="159"/>
      <c r="Q190" s="159"/>
      <c r="R190" s="121"/>
      <c r="S190" s="159"/>
      <c r="T190" s="159"/>
      <c r="U190" s="121"/>
      <c r="V190" s="159"/>
      <c r="W190" s="159"/>
      <c r="X190" s="121"/>
      <c r="Y190" s="159"/>
      <c r="Z190" s="159"/>
      <c r="AA190" s="121"/>
      <c r="AB190" s="159"/>
      <c r="AC190" s="159"/>
      <c r="AD190" s="159"/>
      <c r="AE190" s="159"/>
      <c r="AF190" s="159"/>
      <c r="AG190" s="159"/>
      <c r="AH190" s="159"/>
      <c r="AI190" s="159"/>
    </row>
    <row r="191" spans="2:61" ht="43.15" customHeight="1" x14ac:dyDescent="0.2">
      <c r="B191" s="159"/>
      <c r="C191" s="160"/>
      <c r="D191" s="159"/>
      <c r="E191" s="159"/>
      <c r="F191" s="121"/>
      <c r="G191" s="159"/>
      <c r="H191" s="159"/>
      <c r="I191" s="121"/>
      <c r="J191" s="159"/>
      <c r="K191" s="159"/>
      <c r="L191" s="121"/>
      <c r="M191" s="159"/>
      <c r="N191" s="159"/>
      <c r="O191" s="121"/>
      <c r="P191" s="159"/>
      <c r="Q191" s="159"/>
      <c r="R191" s="121"/>
      <c r="S191" s="159"/>
      <c r="T191" s="159"/>
      <c r="U191" s="121"/>
      <c r="V191" s="159"/>
      <c r="W191" s="159"/>
      <c r="X191" s="121"/>
      <c r="Y191" s="159"/>
      <c r="Z191" s="159"/>
      <c r="AA191" s="121"/>
      <c r="AB191" s="159"/>
      <c r="AC191" s="159"/>
      <c r="AD191" s="159"/>
      <c r="AE191" s="159"/>
      <c r="AF191" s="159"/>
      <c r="AG191" s="159"/>
      <c r="AH191" s="159"/>
      <c r="AI191" s="159"/>
    </row>
    <row r="192" spans="2:61" ht="43.15" customHeight="1" x14ac:dyDescent="0.2">
      <c r="B192" s="159"/>
      <c r="C192" s="160"/>
      <c r="D192" s="159"/>
      <c r="E192" s="159"/>
      <c r="F192" s="121"/>
      <c r="G192" s="159"/>
      <c r="H192" s="159"/>
      <c r="I192" s="121"/>
      <c r="J192" s="159"/>
      <c r="K192" s="159"/>
      <c r="L192" s="121"/>
      <c r="M192" s="159"/>
      <c r="N192" s="159"/>
      <c r="O192" s="121"/>
      <c r="P192" s="159"/>
      <c r="Q192" s="159"/>
      <c r="R192" s="121"/>
      <c r="S192" s="159"/>
      <c r="T192" s="159"/>
      <c r="U192" s="121"/>
      <c r="V192" s="159"/>
      <c r="W192" s="159"/>
      <c r="X192" s="121"/>
      <c r="Y192" s="159"/>
      <c r="Z192" s="159"/>
      <c r="AA192" s="121"/>
      <c r="AB192" s="159"/>
      <c r="AC192" s="159"/>
      <c r="AD192" s="159"/>
      <c r="AE192" s="159"/>
      <c r="AF192" s="159"/>
      <c r="AG192" s="159"/>
      <c r="AH192" s="159"/>
      <c r="AI192" s="159"/>
    </row>
    <row r="193" spans="2:35" ht="43.15" customHeight="1" x14ac:dyDescent="0.2">
      <c r="B193" s="159"/>
      <c r="C193" s="160"/>
      <c r="D193" s="159"/>
      <c r="E193" s="159"/>
      <c r="F193" s="121"/>
      <c r="G193" s="159"/>
      <c r="H193" s="159"/>
      <c r="I193" s="121"/>
      <c r="J193" s="159"/>
      <c r="K193" s="159"/>
      <c r="L193" s="121"/>
      <c r="M193" s="159"/>
      <c r="N193" s="159"/>
      <c r="O193" s="121"/>
      <c r="P193" s="159"/>
      <c r="Q193" s="159"/>
      <c r="R193" s="121"/>
      <c r="S193" s="159"/>
      <c r="T193" s="159"/>
      <c r="U193" s="121"/>
      <c r="V193" s="159"/>
      <c r="W193" s="159"/>
      <c r="X193" s="121"/>
      <c r="Y193" s="159"/>
      <c r="Z193" s="159"/>
      <c r="AA193" s="121"/>
      <c r="AB193" s="159"/>
      <c r="AC193" s="159"/>
      <c r="AD193" s="159"/>
      <c r="AE193" s="159"/>
      <c r="AF193" s="159"/>
      <c r="AG193" s="159"/>
      <c r="AH193" s="159"/>
      <c r="AI193" s="159"/>
    </row>
    <row r="194" spans="2:35" ht="43.15" customHeight="1" x14ac:dyDescent="0.2">
      <c r="B194" s="159"/>
      <c r="C194" s="160"/>
      <c r="D194" s="159"/>
      <c r="E194" s="159"/>
      <c r="F194" s="121"/>
      <c r="G194" s="159"/>
      <c r="H194" s="159"/>
      <c r="I194" s="121"/>
      <c r="J194" s="159"/>
      <c r="K194" s="159"/>
      <c r="L194" s="121"/>
      <c r="M194" s="159"/>
      <c r="N194" s="159"/>
      <c r="O194" s="121"/>
      <c r="P194" s="159"/>
      <c r="Q194" s="159"/>
      <c r="R194" s="121"/>
      <c r="S194" s="159"/>
      <c r="T194" s="159"/>
      <c r="U194" s="121"/>
      <c r="V194" s="159"/>
      <c r="W194" s="159"/>
      <c r="X194" s="121"/>
      <c r="Y194" s="159"/>
      <c r="Z194" s="159"/>
      <c r="AA194" s="121"/>
      <c r="AB194" s="159"/>
      <c r="AC194" s="159"/>
      <c r="AD194" s="159"/>
      <c r="AE194" s="159"/>
      <c r="AF194" s="159"/>
      <c r="AG194" s="159"/>
      <c r="AH194" s="159"/>
      <c r="AI194" s="159"/>
    </row>
    <row r="195" spans="2:35" ht="43.15" customHeight="1" x14ac:dyDescent="0.2">
      <c r="B195" s="159"/>
      <c r="C195" s="160"/>
      <c r="D195" s="159"/>
      <c r="E195" s="159"/>
      <c r="F195" s="121"/>
      <c r="G195" s="159"/>
      <c r="H195" s="159"/>
      <c r="I195" s="121"/>
      <c r="J195" s="159"/>
      <c r="K195" s="159"/>
      <c r="L195" s="121"/>
      <c r="M195" s="159"/>
      <c r="N195" s="159"/>
      <c r="O195" s="121"/>
      <c r="P195" s="159"/>
      <c r="Q195" s="159"/>
      <c r="R195" s="121"/>
      <c r="S195" s="159"/>
      <c r="T195" s="159"/>
      <c r="U195" s="121"/>
      <c r="V195" s="159"/>
      <c r="W195" s="159"/>
      <c r="X195" s="121"/>
      <c r="Y195" s="159"/>
      <c r="Z195" s="159"/>
      <c r="AA195" s="121"/>
      <c r="AB195" s="159"/>
      <c r="AC195" s="159"/>
      <c r="AD195" s="159"/>
      <c r="AE195" s="159"/>
      <c r="AF195" s="159"/>
      <c r="AG195" s="159"/>
      <c r="AH195" s="159"/>
      <c r="AI195" s="159"/>
    </row>
    <row r="196" spans="2:35" ht="43.15" customHeight="1" x14ac:dyDescent="0.2">
      <c r="B196" s="159"/>
      <c r="C196" s="160"/>
      <c r="D196" s="159"/>
      <c r="E196" s="159"/>
      <c r="F196" s="121"/>
      <c r="G196" s="159"/>
      <c r="H196" s="159"/>
      <c r="I196" s="121"/>
      <c r="J196" s="159"/>
      <c r="K196" s="159"/>
      <c r="L196" s="121"/>
      <c r="M196" s="159"/>
      <c r="N196" s="159"/>
      <c r="O196" s="121"/>
      <c r="P196" s="159"/>
      <c r="Q196" s="159"/>
      <c r="R196" s="121"/>
      <c r="S196" s="159"/>
      <c r="T196" s="159"/>
      <c r="U196" s="121"/>
      <c r="V196" s="159"/>
      <c r="W196" s="159"/>
      <c r="X196" s="121"/>
      <c r="Y196" s="159"/>
      <c r="Z196" s="159"/>
      <c r="AA196" s="121"/>
      <c r="AB196" s="159"/>
      <c r="AC196" s="159"/>
      <c r="AD196" s="159"/>
      <c r="AE196" s="159"/>
      <c r="AF196" s="159"/>
      <c r="AG196" s="159"/>
      <c r="AH196" s="159"/>
      <c r="AI196" s="159"/>
    </row>
    <row r="197" spans="2:35" ht="43.15" customHeight="1" x14ac:dyDescent="0.2">
      <c r="B197" s="159"/>
      <c r="C197" s="160"/>
      <c r="D197" s="159"/>
      <c r="E197" s="159"/>
      <c r="F197" s="121"/>
      <c r="G197" s="159"/>
      <c r="H197" s="159"/>
      <c r="I197" s="121"/>
      <c r="J197" s="159"/>
      <c r="K197" s="159"/>
      <c r="L197" s="121"/>
      <c r="M197" s="159"/>
      <c r="N197" s="159"/>
      <c r="O197" s="121"/>
      <c r="P197" s="159"/>
      <c r="Q197" s="159"/>
      <c r="R197" s="121"/>
      <c r="S197" s="159"/>
      <c r="T197" s="159"/>
      <c r="U197" s="121"/>
      <c r="V197" s="159"/>
      <c r="W197" s="159"/>
      <c r="X197" s="121"/>
      <c r="Y197" s="159"/>
      <c r="Z197" s="159"/>
      <c r="AA197" s="121"/>
      <c r="AB197" s="159"/>
      <c r="AC197" s="159"/>
      <c r="AD197" s="159"/>
      <c r="AE197" s="159"/>
      <c r="AF197" s="159"/>
      <c r="AG197" s="159"/>
      <c r="AH197" s="159"/>
      <c r="AI197" s="159"/>
    </row>
    <row r="198" spans="2:35" ht="43.15" customHeight="1" x14ac:dyDescent="0.2">
      <c r="B198" s="159"/>
      <c r="C198" s="160"/>
      <c r="D198" s="159"/>
      <c r="E198" s="159"/>
      <c r="F198" s="121"/>
      <c r="G198" s="159"/>
      <c r="H198" s="159"/>
      <c r="I198" s="121"/>
      <c r="J198" s="159"/>
      <c r="K198" s="159"/>
      <c r="L198" s="121"/>
      <c r="M198" s="159"/>
      <c r="N198" s="159"/>
      <c r="O198" s="121"/>
      <c r="P198" s="159"/>
      <c r="Q198" s="159"/>
      <c r="R198" s="121"/>
      <c r="S198" s="159"/>
      <c r="T198" s="159"/>
      <c r="U198" s="121"/>
      <c r="V198" s="159"/>
      <c r="W198" s="159"/>
      <c r="X198" s="121"/>
      <c r="Y198" s="159"/>
      <c r="Z198" s="159"/>
      <c r="AA198" s="121"/>
      <c r="AB198" s="159"/>
      <c r="AC198" s="159"/>
      <c r="AD198" s="159"/>
      <c r="AE198" s="159"/>
      <c r="AF198" s="159"/>
      <c r="AG198" s="159"/>
      <c r="AH198" s="159"/>
      <c r="AI198" s="159"/>
    </row>
    <row r="199" spans="2:35" ht="43.15" customHeight="1" x14ac:dyDescent="0.2">
      <c r="B199" s="159"/>
      <c r="C199" s="160"/>
      <c r="D199" s="159"/>
      <c r="E199" s="159"/>
      <c r="F199" s="121"/>
      <c r="G199" s="159"/>
      <c r="H199" s="159"/>
      <c r="I199" s="121"/>
      <c r="J199" s="159"/>
      <c r="K199" s="159"/>
      <c r="L199" s="121"/>
      <c r="M199" s="159"/>
      <c r="N199" s="159"/>
      <c r="O199" s="121"/>
      <c r="P199" s="159"/>
      <c r="Q199" s="159"/>
      <c r="R199" s="121"/>
      <c r="S199" s="159"/>
      <c r="T199" s="159"/>
      <c r="U199" s="121"/>
      <c r="V199" s="159"/>
      <c r="W199" s="159"/>
      <c r="X199" s="121"/>
      <c r="Y199" s="159"/>
      <c r="Z199" s="159"/>
      <c r="AA199" s="121"/>
      <c r="AB199" s="159"/>
      <c r="AC199" s="159"/>
      <c r="AD199" s="159"/>
      <c r="AE199" s="159"/>
      <c r="AF199" s="159"/>
      <c r="AG199" s="159"/>
      <c r="AH199" s="159"/>
      <c r="AI199" s="159"/>
    </row>
    <row r="200" spans="2:35" ht="43.15" customHeight="1" x14ac:dyDescent="0.2">
      <c r="B200" s="159"/>
      <c r="C200" s="160"/>
      <c r="D200" s="159"/>
      <c r="E200" s="159"/>
      <c r="F200" s="121"/>
      <c r="G200" s="159"/>
      <c r="H200" s="159"/>
      <c r="I200" s="121"/>
      <c r="J200" s="159"/>
      <c r="K200" s="159"/>
      <c r="L200" s="121"/>
      <c r="M200" s="159"/>
      <c r="N200" s="159"/>
      <c r="O200" s="121"/>
      <c r="P200" s="159"/>
      <c r="Q200" s="159"/>
      <c r="R200" s="121"/>
      <c r="S200" s="159"/>
      <c r="T200" s="159"/>
      <c r="U200" s="121"/>
      <c r="V200" s="159"/>
      <c r="W200" s="159"/>
      <c r="X200" s="121"/>
      <c r="Y200" s="159"/>
      <c r="Z200" s="159"/>
      <c r="AA200" s="121"/>
      <c r="AB200" s="159"/>
      <c r="AC200" s="159"/>
      <c r="AD200" s="159"/>
      <c r="AE200" s="159"/>
      <c r="AF200" s="159"/>
      <c r="AG200" s="159"/>
      <c r="AH200" s="159"/>
      <c r="AI200" s="159"/>
    </row>
    <row r="201" spans="2:35" ht="43.15" customHeight="1" x14ac:dyDescent="0.2">
      <c r="B201" s="159"/>
      <c r="C201" s="160"/>
      <c r="D201" s="159"/>
      <c r="E201" s="159"/>
      <c r="F201" s="121"/>
      <c r="G201" s="159"/>
      <c r="H201" s="159"/>
      <c r="I201" s="121"/>
      <c r="J201" s="159"/>
      <c r="K201" s="159"/>
      <c r="L201" s="121"/>
      <c r="M201" s="159"/>
      <c r="N201" s="159"/>
      <c r="O201" s="121"/>
      <c r="P201" s="159"/>
      <c r="Q201" s="159"/>
      <c r="R201" s="121"/>
      <c r="S201" s="159"/>
      <c r="T201" s="159"/>
      <c r="U201" s="121"/>
      <c r="V201" s="159"/>
      <c r="W201" s="159"/>
      <c r="X201" s="121"/>
      <c r="Y201" s="159"/>
      <c r="Z201" s="159"/>
      <c r="AA201" s="121"/>
      <c r="AB201" s="159"/>
      <c r="AC201" s="159"/>
      <c r="AD201" s="159"/>
      <c r="AE201" s="159"/>
      <c r="AF201" s="159"/>
      <c r="AG201" s="159"/>
      <c r="AH201" s="159"/>
      <c r="AI201" s="159"/>
    </row>
    <row r="202" spans="2:35" ht="43.15" customHeight="1" x14ac:dyDescent="0.2">
      <c r="B202" s="159"/>
      <c r="C202" s="160"/>
      <c r="D202" s="159"/>
      <c r="E202" s="159"/>
      <c r="F202" s="121"/>
      <c r="G202" s="159"/>
      <c r="H202" s="159"/>
      <c r="I202" s="121"/>
      <c r="J202" s="159"/>
      <c r="K202" s="159"/>
      <c r="L202" s="121"/>
      <c r="M202" s="159"/>
      <c r="N202" s="159"/>
      <c r="O202" s="121"/>
      <c r="P202" s="159"/>
      <c r="Q202" s="159"/>
      <c r="R202" s="121"/>
      <c r="S202" s="159"/>
      <c r="T202" s="159"/>
      <c r="U202" s="121"/>
      <c r="V202" s="159"/>
      <c r="W202" s="159"/>
      <c r="X202" s="121"/>
      <c r="Y202" s="159"/>
      <c r="Z202" s="159"/>
      <c r="AA202" s="121"/>
      <c r="AB202" s="159"/>
      <c r="AC202" s="159"/>
      <c r="AD202" s="159"/>
      <c r="AE202" s="159"/>
      <c r="AF202" s="159"/>
      <c r="AG202" s="159"/>
      <c r="AH202" s="159"/>
      <c r="AI202" s="159"/>
    </row>
    <row r="203" spans="2:35" ht="43.15" customHeight="1" x14ac:dyDescent="0.2">
      <c r="B203" s="159"/>
      <c r="C203" s="160"/>
      <c r="D203" s="159"/>
      <c r="E203" s="159"/>
      <c r="F203" s="121"/>
      <c r="G203" s="159"/>
      <c r="H203" s="159"/>
      <c r="I203" s="121"/>
      <c r="J203" s="159"/>
      <c r="K203" s="159"/>
      <c r="L203" s="121"/>
      <c r="M203" s="159"/>
      <c r="N203" s="159"/>
      <c r="O203" s="121"/>
      <c r="P203" s="159"/>
      <c r="Q203" s="159"/>
      <c r="R203" s="121"/>
      <c r="S203" s="159"/>
      <c r="T203" s="159"/>
      <c r="U203" s="121"/>
      <c r="V203" s="159"/>
      <c r="W203" s="159"/>
      <c r="X203" s="121"/>
      <c r="Y203" s="159"/>
      <c r="Z203" s="159"/>
      <c r="AA203" s="121"/>
      <c r="AB203" s="159"/>
      <c r="AC203" s="159"/>
      <c r="AD203" s="159"/>
      <c r="AE203" s="159"/>
      <c r="AF203" s="159"/>
      <c r="AG203" s="159"/>
      <c r="AH203" s="159"/>
      <c r="AI203" s="159"/>
    </row>
    <row r="204" spans="2:35" ht="43.15" customHeight="1" x14ac:dyDescent="0.2">
      <c r="B204" s="159"/>
      <c r="C204" s="160"/>
      <c r="D204" s="159"/>
      <c r="E204" s="159"/>
      <c r="F204" s="121"/>
      <c r="G204" s="159"/>
      <c r="H204" s="159"/>
      <c r="I204" s="121"/>
      <c r="J204" s="159"/>
      <c r="K204" s="159"/>
      <c r="L204" s="121"/>
      <c r="M204" s="159"/>
      <c r="N204" s="159"/>
      <c r="O204" s="121"/>
      <c r="P204" s="159"/>
      <c r="Q204" s="159"/>
      <c r="R204" s="121"/>
      <c r="S204" s="159"/>
      <c r="T204" s="159"/>
      <c r="U204" s="121"/>
      <c r="V204" s="159"/>
      <c r="W204" s="159"/>
      <c r="X204" s="121"/>
      <c r="Y204" s="159"/>
      <c r="Z204" s="159"/>
      <c r="AA204" s="121"/>
      <c r="AB204" s="159"/>
      <c r="AC204" s="159"/>
      <c r="AD204" s="159"/>
      <c r="AE204" s="159"/>
      <c r="AF204" s="159"/>
      <c r="AG204" s="159"/>
      <c r="AH204" s="159"/>
      <c r="AI204" s="159"/>
    </row>
    <row r="205" spans="2:35" ht="43.15" customHeight="1" x14ac:dyDescent="0.2">
      <c r="B205" s="159"/>
      <c r="C205" s="160"/>
      <c r="D205" s="159"/>
      <c r="E205" s="159"/>
      <c r="F205" s="121"/>
      <c r="G205" s="159"/>
      <c r="H205" s="159"/>
      <c r="I205" s="121"/>
      <c r="J205" s="159"/>
      <c r="K205" s="159"/>
      <c r="L205" s="121"/>
      <c r="M205" s="159"/>
      <c r="N205" s="159"/>
      <c r="O205" s="121"/>
      <c r="P205" s="159"/>
      <c r="Q205" s="159"/>
      <c r="R205" s="121"/>
      <c r="S205" s="159"/>
      <c r="T205" s="159"/>
      <c r="U205" s="121"/>
      <c r="V205" s="159"/>
      <c r="W205" s="159"/>
      <c r="X205" s="121"/>
      <c r="Y205" s="159"/>
      <c r="Z205" s="159"/>
      <c r="AA205" s="121"/>
      <c r="AB205" s="159"/>
      <c r="AC205" s="159"/>
      <c r="AD205" s="159"/>
      <c r="AE205" s="159"/>
      <c r="AF205" s="159"/>
      <c r="AG205" s="159"/>
      <c r="AH205" s="159"/>
      <c r="AI205" s="159"/>
    </row>
    <row r="206" spans="2:35" ht="43.15" customHeight="1" x14ac:dyDescent="0.2">
      <c r="B206" s="159"/>
      <c r="C206" s="160"/>
      <c r="D206" s="159"/>
      <c r="E206" s="159"/>
      <c r="F206" s="121"/>
      <c r="G206" s="159"/>
      <c r="H206" s="159"/>
      <c r="I206" s="121"/>
      <c r="J206" s="159"/>
      <c r="K206" s="159"/>
      <c r="L206" s="121"/>
      <c r="M206" s="159"/>
      <c r="N206" s="159"/>
      <c r="O206" s="121"/>
      <c r="P206" s="159"/>
      <c r="Q206" s="159"/>
      <c r="R206" s="121"/>
      <c r="S206" s="159"/>
      <c r="T206" s="159"/>
      <c r="U206" s="121"/>
      <c r="V206" s="159"/>
      <c r="W206" s="159"/>
      <c r="X206" s="121"/>
      <c r="Y206" s="159"/>
      <c r="Z206" s="159"/>
      <c r="AA206" s="121"/>
      <c r="AB206" s="159"/>
      <c r="AC206" s="159"/>
      <c r="AD206" s="159"/>
      <c r="AE206" s="159"/>
      <c r="AF206" s="159"/>
      <c r="AG206" s="159"/>
      <c r="AH206" s="159"/>
      <c r="AI206" s="159"/>
    </row>
    <row r="207" spans="2:35" ht="43.15" customHeight="1" x14ac:dyDescent="0.2">
      <c r="B207" s="159"/>
      <c r="C207" s="160"/>
      <c r="D207" s="159"/>
      <c r="E207" s="159"/>
      <c r="F207" s="121"/>
      <c r="G207" s="159"/>
      <c r="H207" s="159"/>
      <c r="I207" s="121"/>
      <c r="J207" s="159"/>
      <c r="K207" s="159"/>
      <c r="L207" s="121"/>
      <c r="M207" s="159"/>
      <c r="N207" s="159"/>
      <c r="O207" s="121"/>
      <c r="P207" s="159"/>
      <c r="Q207" s="159"/>
      <c r="R207" s="121"/>
      <c r="S207" s="159"/>
      <c r="T207" s="159"/>
      <c r="U207" s="121"/>
      <c r="V207" s="159"/>
      <c r="W207" s="159"/>
      <c r="X207" s="121"/>
      <c r="Y207" s="159"/>
      <c r="Z207" s="159"/>
      <c r="AA207" s="121"/>
      <c r="AB207" s="159"/>
      <c r="AC207" s="159"/>
      <c r="AD207" s="159"/>
      <c r="AE207" s="159"/>
      <c r="AF207" s="159"/>
      <c r="AG207" s="159"/>
      <c r="AH207" s="159"/>
      <c r="AI207" s="159"/>
    </row>
    <row r="208" spans="2:35" ht="43.15" customHeight="1" x14ac:dyDescent="0.2">
      <c r="B208" s="159"/>
      <c r="C208" s="160"/>
      <c r="D208" s="159"/>
      <c r="E208" s="159"/>
      <c r="F208" s="121"/>
      <c r="G208" s="159"/>
      <c r="H208" s="159"/>
      <c r="I208" s="121"/>
      <c r="J208" s="159"/>
      <c r="K208" s="159"/>
      <c r="L208" s="121"/>
      <c r="M208" s="159"/>
      <c r="N208" s="159"/>
      <c r="O208" s="121"/>
      <c r="P208" s="159"/>
      <c r="Q208" s="159"/>
      <c r="R208" s="121"/>
      <c r="S208" s="159"/>
      <c r="T208" s="159"/>
      <c r="U208" s="121"/>
      <c r="V208" s="159"/>
      <c r="W208" s="159"/>
      <c r="X208" s="121"/>
      <c r="Y208" s="159"/>
      <c r="Z208" s="159"/>
      <c r="AA208" s="121"/>
      <c r="AB208" s="159"/>
      <c r="AC208" s="159"/>
      <c r="AD208" s="159"/>
      <c r="AE208" s="159"/>
      <c r="AF208" s="159"/>
      <c r="AG208" s="159"/>
      <c r="AH208" s="159"/>
      <c r="AI208" s="159"/>
    </row>
    <row r="209" spans="2:35" ht="43.15" customHeight="1" x14ac:dyDescent="0.2">
      <c r="B209" s="159"/>
      <c r="C209" s="160"/>
      <c r="D209" s="159"/>
      <c r="E209" s="159"/>
      <c r="F209" s="121"/>
      <c r="G209" s="159"/>
      <c r="H209" s="159"/>
      <c r="I209" s="121"/>
      <c r="J209" s="159"/>
      <c r="K209" s="159"/>
      <c r="L209" s="121"/>
      <c r="M209" s="159"/>
      <c r="N209" s="159"/>
      <c r="O209" s="121"/>
      <c r="P209" s="159"/>
      <c r="Q209" s="159"/>
      <c r="R209" s="121"/>
      <c r="S209" s="159"/>
      <c r="T209" s="159"/>
      <c r="U209" s="121"/>
      <c r="V209" s="159"/>
      <c r="W209" s="159"/>
      <c r="X209" s="121"/>
      <c r="Y209" s="159"/>
      <c r="Z209" s="159"/>
      <c r="AA209" s="121"/>
      <c r="AB209" s="159"/>
      <c r="AC209" s="159"/>
      <c r="AD209" s="159"/>
      <c r="AE209" s="159"/>
      <c r="AF209" s="159"/>
      <c r="AG209" s="159"/>
      <c r="AH209" s="159"/>
      <c r="AI209" s="159"/>
    </row>
    <row r="210" spans="2:35" ht="43.15" customHeight="1" x14ac:dyDescent="0.2">
      <c r="B210" s="159"/>
      <c r="C210" s="160"/>
      <c r="D210" s="159"/>
      <c r="E210" s="159"/>
      <c r="F210" s="121"/>
      <c r="G210" s="159"/>
      <c r="H210" s="159"/>
      <c r="I210" s="121"/>
      <c r="J210" s="159"/>
      <c r="K210" s="159"/>
      <c r="L210" s="121"/>
      <c r="M210" s="159"/>
      <c r="N210" s="159"/>
      <c r="O210" s="121"/>
      <c r="P210" s="159"/>
      <c r="Q210" s="159"/>
      <c r="R210" s="121"/>
      <c r="S210" s="159"/>
      <c r="T210" s="159"/>
      <c r="U210" s="121"/>
      <c r="V210" s="159"/>
      <c r="W210" s="159"/>
      <c r="X210" s="121"/>
      <c r="Y210" s="159"/>
      <c r="Z210" s="159"/>
      <c r="AA210" s="121"/>
      <c r="AB210" s="159"/>
      <c r="AC210" s="159"/>
      <c r="AD210" s="159"/>
      <c r="AE210" s="159"/>
      <c r="AF210" s="159"/>
      <c r="AG210" s="159"/>
      <c r="AH210" s="159"/>
      <c r="AI210" s="159"/>
    </row>
    <row r="211" spans="2:35" ht="43.15" customHeight="1" x14ac:dyDescent="0.2">
      <c r="B211" s="159"/>
      <c r="C211" s="160"/>
      <c r="D211" s="159"/>
      <c r="E211" s="159"/>
      <c r="F211" s="121"/>
      <c r="G211" s="159"/>
      <c r="H211" s="159"/>
      <c r="I211" s="121"/>
      <c r="J211" s="159"/>
      <c r="K211" s="159"/>
      <c r="L211" s="121"/>
      <c r="M211" s="159"/>
      <c r="N211" s="159"/>
      <c r="O211" s="121"/>
      <c r="P211" s="159"/>
      <c r="Q211" s="159"/>
      <c r="R211" s="121"/>
      <c r="S211" s="159"/>
      <c r="T211" s="159"/>
      <c r="U211" s="121"/>
      <c r="V211" s="159"/>
      <c r="W211" s="159"/>
      <c r="X211" s="121"/>
      <c r="Y211" s="159"/>
      <c r="Z211" s="159"/>
      <c r="AA211" s="121"/>
      <c r="AB211" s="159"/>
      <c r="AC211" s="159"/>
      <c r="AD211" s="159"/>
      <c r="AE211" s="159"/>
      <c r="AF211" s="159"/>
      <c r="AG211" s="159"/>
      <c r="AH211" s="159"/>
      <c r="AI211" s="159"/>
    </row>
    <row r="212" spans="2:35" ht="43.15" customHeight="1" x14ac:dyDescent="0.2">
      <c r="B212" s="159"/>
      <c r="C212" s="160"/>
      <c r="D212" s="159"/>
      <c r="E212" s="159"/>
      <c r="F212" s="121"/>
      <c r="G212" s="159"/>
      <c r="H212" s="159"/>
      <c r="I212" s="121"/>
      <c r="J212" s="159"/>
      <c r="K212" s="159"/>
      <c r="L212" s="121"/>
      <c r="M212" s="159"/>
      <c r="N212" s="159"/>
      <c r="O212" s="121"/>
      <c r="P212" s="159"/>
      <c r="Q212" s="159"/>
      <c r="R212" s="121"/>
      <c r="S212" s="159"/>
      <c r="T212" s="159"/>
      <c r="U212" s="121"/>
      <c r="V212" s="159"/>
      <c r="W212" s="159"/>
      <c r="X212" s="121"/>
      <c r="Y212" s="159"/>
      <c r="Z212" s="159"/>
      <c r="AA212" s="121"/>
      <c r="AB212" s="159"/>
      <c r="AC212" s="159"/>
      <c r="AD212" s="159"/>
      <c r="AE212" s="159"/>
      <c r="AF212" s="159"/>
      <c r="AG212" s="159"/>
      <c r="AH212" s="159"/>
      <c r="AI212" s="159"/>
    </row>
    <row r="213" spans="2:35" ht="43.15" customHeight="1" x14ac:dyDescent="0.2">
      <c r="B213" s="159"/>
      <c r="C213" s="160"/>
      <c r="D213" s="159"/>
      <c r="E213" s="159"/>
      <c r="F213" s="121"/>
      <c r="G213" s="159"/>
      <c r="H213" s="159"/>
      <c r="I213" s="121"/>
      <c r="J213" s="159"/>
      <c r="K213" s="159"/>
      <c r="L213" s="121"/>
      <c r="M213" s="159"/>
      <c r="N213" s="159"/>
      <c r="O213" s="121"/>
      <c r="P213" s="159"/>
      <c r="Q213" s="159"/>
      <c r="R213" s="121"/>
      <c r="S213" s="159"/>
      <c r="T213" s="159"/>
      <c r="U213" s="121"/>
      <c r="V213" s="159"/>
      <c r="W213" s="159"/>
      <c r="X213" s="121"/>
      <c r="Y213" s="159"/>
      <c r="Z213" s="159"/>
      <c r="AA213" s="121"/>
      <c r="AB213" s="159"/>
      <c r="AC213" s="159"/>
      <c r="AD213" s="159"/>
      <c r="AE213" s="159"/>
      <c r="AF213" s="159"/>
      <c r="AG213" s="159"/>
      <c r="AH213" s="159"/>
      <c r="AI213" s="159"/>
    </row>
    <row r="214" spans="2:35" ht="43.15" customHeight="1" x14ac:dyDescent="0.2">
      <c r="B214" s="159"/>
      <c r="C214" s="160"/>
      <c r="D214" s="159"/>
      <c r="E214" s="159"/>
      <c r="F214" s="121"/>
      <c r="G214" s="159"/>
      <c r="H214" s="159"/>
      <c r="I214" s="121"/>
      <c r="J214" s="159"/>
      <c r="K214" s="159"/>
      <c r="L214" s="121"/>
      <c r="M214" s="159"/>
      <c r="N214" s="159"/>
      <c r="O214" s="121"/>
      <c r="P214" s="159"/>
      <c r="Q214" s="159"/>
      <c r="R214" s="121"/>
      <c r="S214" s="159"/>
      <c r="T214" s="159"/>
      <c r="U214" s="121"/>
      <c r="V214" s="159"/>
      <c r="W214" s="159"/>
      <c r="X214" s="121"/>
      <c r="Y214" s="159"/>
      <c r="Z214" s="159"/>
      <c r="AA214" s="121"/>
      <c r="AB214" s="159"/>
      <c r="AC214" s="159"/>
      <c r="AD214" s="159"/>
      <c r="AE214" s="159"/>
      <c r="AF214" s="159"/>
      <c r="AG214" s="159"/>
      <c r="AH214" s="159"/>
      <c r="AI214" s="159"/>
    </row>
    <row r="215" spans="2:35" ht="43.15" customHeight="1" x14ac:dyDescent="0.2">
      <c r="B215" s="159"/>
      <c r="C215" s="160"/>
      <c r="D215" s="159"/>
      <c r="E215" s="159"/>
      <c r="F215" s="121"/>
      <c r="G215" s="159"/>
      <c r="H215" s="159"/>
      <c r="I215" s="121"/>
      <c r="J215" s="159"/>
      <c r="K215" s="159"/>
      <c r="L215" s="121"/>
      <c r="M215" s="159"/>
      <c r="N215" s="159"/>
      <c r="O215" s="121"/>
      <c r="P215" s="159"/>
      <c r="Q215" s="159"/>
      <c r="R215" s="121"/>
      <c r="S215" s="159"/>
      <c r="T215" s="159"/>
      <c r="U215" s="121"/>
      <c r="V215" s="159"/>
      <c r="W215" s="159"/>
      <c r="X215" s="121"/>
      <c r="Y215" s="159"/>
      <c r="Z215" s="159"/>
      <c r="AA215" s="121"/>
      <c r="AB215" s="159"/>
      <c r="AC215" s="159"/>
      <c r="AD215" s="159"/>
      <c r="AE215" s="159"/>
      <c r="AF215" s="159"/>
      <c r="AG215" s="159"/>
      <c r="AH215" s="159"/>
      <c r="AI215" s="159"/>
    </row>
    <row r="216" spans="2:35" ht="43.15" customHeight="1" x14ac:dyDescent="0.2">
      <c r="B216" s="159"/>
      <c r="C216" s="160"/>
      <c r="D216" s="159"/>
      <c r="E216" s="159"/>
      <c r="F216" s="121"/>
      <c r="G216" s="159"/>
      <c r="H216" s="159"/>
      <c r="I216" s="121"/>
      <c r="J216" s="159"/>
      <c r="K216" s="159"/>
      <c r="L216" s="121"/>
      <c r="M216" s="159"/>
      <c r="N216" s="159"/>
      <c r="O216" s="121"/>
      <c r="P216" s="159"/>
      <c r="Q216" s="159"/>
      <c r="R216" s="121"/>
      <c r="S216" s="159"/>
      <c r="T216" s="159"/>
      <c r="U216" s="121"/>
      <c r="V216" s="159"/>
      <c r="W216" s="159"/>
      <c r="X216" s="121"/>
      <c r="Y216" s="159"/>
      <c r="Z216" s="159"/>
      <c r="AA216" s="121"/>
      <c r="AB216" s="159"/>
      <c r="AC216" s="159"/>
      <c r="AD216" s="159"/>
      <c r="AE216" s="159"/>
      <c r="AF216" s="159"/>
      <c r="AG216" s="159"/>
      <c r="AH216" s="159"/>
      <c r="AI216" s="159"/>
    </row>
    <row r="217" spans="2:35" ht="43.15" customHeight="1" x14ac:dyDescent="0.2">
      <c r="B217" s="159"/>
      <c r="C217" s="160"/>
      <c r="D217" s="159"/>
      <c r="E217" s="159"/>
      <c r="F217" s="121"/>
      <c r="G217" s="159"/>
      <c r="H217" s="159"/>
      <c r="I217" s="121"/>
      <c r="J217" s="159"/>
      <c r="K217" s="159"/>
      <c r="L217" s="121"/>
      <c r="M217" s="159"/>
      <c r="N217" s="159"/>
      <c r="O217" s="121"/>
      <c r="P217" s="159"/>
      <c r="Q217" s="159"/>
      <c r="R217" s="121"/>
      <c r="S217" s="159"/>
      <c r="T217" s="159"/>
      <c r="U217" s="121"/>
      <c r="V217" s="159"/>
      <c r="W217" s="159"/>
      <c r="X217" s="121"/>
      <c r="Y217" s="159"/>
      <c r="Z217" s="159"/>
      <c r="AA217" s="121"/>
      <c r="AB217" s="159"/>
      <c r="AC217" s="159"/>
      <c r="AD217" s="159"/>
      <c r="AE217" s="159"/>
      <c r="AF217" s="159"/>
      <c r="AG217" s="159"/>
      <c r="AH217" s="159"/>
      <c r="AI217" s="159"/>
    </row>
    <row r="218" spans="2:35" ht="43.15" customHeight="1" x14ac:dyDescent="0.2">
      <c r="B218" s="159"/>
      <c r="C218" s="160"/>
      <c r="D218" s="159"/>
      <c r="E218" s="159"/>
      <c r="F218" s="121"/>
      <c r="G218" s="159"/>
      <c r="H218" s="159"/>
      <c r="I218" s="121"/>
      <c r="J218" s="159"/>
      <c r="K218" s="159"/>
      <c r="L218" s="121"/>
      <c r="M218" s="159"/>
      <c r="N218" s="159"/>
      <c r="O218" s="121"/>
      <c r="P218" s="159"/>
      <c r="Q218" s="159"/>
      <c r="R218" s="121"/>
      <c r="S218" s="159"/>
      <c r="T218" s="159"/>
      <c r="U218" s="121"/>
      <c r="V218" s="159"/>
      <c r="W218" s="159"/>
      <c r="X218" s="121"/>
      <c r="Y218" s="159"/>
      <c r="Z218" s="159"/>
      <c r="AA218" s="121"/>
      <c r="AB218" s="159"/>
      <c r="AC218" s="159"/>
      <c r="AD218" s="159"/>
      <c r="AE218" s="159"/>
      <c r="AF218" s="159"/>
      <c r="AG218" s="159"/>
      <c r="AH218" s="159"/>
      <c r="AI218" s="159"/>
    </row>
    <row r="219" spans="2:35" ht="43.15" customHeight="1" x14ac:dyDescent="0.2">
      <c r="B219" s="159"/>
      <c r="C219" s="160"/>
      <c r="D219" s="159"/>
      <c r="E219" s="159"/>
      <c r="F219" s="121"/>
      <c r="G219" s="159"/>
      <c r="H219" s="159"/>
      <c r="I219" s="121"/>
      <c r="J219" s="159"/>
      <c r="K219" s="159"/>
      <c r="L219" s="121"/>
      <c r="M219" s="159"/>
      <c r="N219" s="159"/>
      <c r="O219" s="121"/>
      <c r="P219" s="159"/>
      <c r="Q219" s="159"/>
      <c r="R219" s="121"/>
      <c r="S219" s="159"/>
      <c r="T219" s="159"/>
      <c r="U219" s="121"/>
      <c r="V219" s="159"/>
      <c r="W219" s="159"/>
      <c r="X219" s="121"/>
      <c r="Y219" s="159"/>
      <c r="Z219" s="159"/>
      <c r="AA219" s="121"/>
      <c r="AB219" s="159"/>
      <c r="AC219" s="159"/>
      <c r="AD219" s="159"/>
      <c r="AE219" s="159"/>
      <c r="AF219" s="159"/>
      <c r="AG219" s="159"/>
      <c r="AH219" s="159"/>
      <c r="AI219" s="159"/>
    </row>
    <row r="220" spans="2:35" ht="43.15" customHeight="1" x14ac:dyDescent="0.2">
      <c r="B220" s="159"/>
      <c r="C220" s="160"/>
      <c r="D220" s="159"/>
      <c r="E220" s="159"/>
      <c r="F220" s="121"/>
      <c r="G220" s="159"/>
      <c r="H220" s="159"/>
      <c r="I220" s="121"/>
      <c r="J220" s="159"/>
      <c r="K220" s="159"/>
      <c r="L220" s="121"/>
      <c r="M220" s="159"/>
      <c r="N220" s="159"/>
      <c r="O220" s="121"/>
      <c r="P220" s="159"/>
      <c r="Q220" s="159"/>
      <c r="R220" s="121"/>
      <c r="S220" s="159"/>
      <c r="T220" s="159"/>
      <c r="U220" s="121"/>
      <c r="V220" s="159"/>
      <c r="W220" s="159"/>
      <c r="X220" s="121"/>
      <c r="Y220" s="159"/>
      <c r="Z220" s="159"/>
      <c r="AA220" s="121"/>
      <c r="AB220" s="159"/>
      <c r="AC220" s="159"/>
      <c r="AD220" s="159"/>
      <c r="AE220" s="159"/>
      <c r="AF220" s="159"/>
      <c r="AG220" s="159"/>
      <c r="AH220" s="159"/>
      <c r="AI220" s="159"/>
    </row>
    <row r="221" spans="2:35" ht="43.15" customHeight="1" x14ac:dyDescent="0.2">
      <c r="B221" s="159"/>
      <c r="C221" s="160"/>
      <c r="D221" s="159"/>
      <c r="E221" s="159"/>
      <c r="F221" s="121"/>
      <c r="G221" s="159"/>
      <c r="H221" s="159"/>
      <c r="I221" s="121"/>
      <c r="J221" s="159"/>
      <c r="K221" s="159"/>
      <c r="L221" s="121"/>
      <c r="M221" s="159"/>
      <c r="N221" s="159"/>
      <c r="O221" s="121"/>
      <c r="P221" s="159"/>
      <c r="Q221" s="159"/>
      <c r="R221" s="121"/>
      <c r="S221" s="159"/>
      <c r="T221" s="159"/>
      <c r="U221" s="121"/>
      <c r="V221" s="159"/>
      <c r="W221" s="159"/>
      <c r="X221" s="121"/>
      <c r="Y221" s="159"/>
      <c r="Z221" s="159"/>
      <c r="AA221" s="121"/>
      <c r="AB221" s="159"/>
      <c r="AC221" s="159"/>
      <c r="AD221" s="159"/>
      <c r="AE221" s="159"/>
      <c r="AF221" s="159"/>
      <c r="AG221" s="159"/>
      <c r="AH221" s="159"/>
      <c r="AI221" s="159"/>
    </row>
    <row r="222" spans="2:35" ht="43.15" customHeight="1" x14ac:dyDescent="0.2">
      <c r="B222" s="159"/>
      <c r="C222" s="160"/>
      <c r="D222" s="159"/>
      <c r="E222" s="159"/>
      <c r="F222" s="121"/>
      <c r="G222" s="159"/>
      <c r="H222" s="159"/>
      <c r="I222" s="121"/>
      <c r="J222" s="159"/>
      <c r="K222" s="159"/>
      <c r="L222" s="121"/>
      <c r="M222" s="159"/>
      <c r="N222" s="159"/>
      <c r="O222" s="121"/>
      <c r="P222" s="159"/>
      <c r="Q222" s="159"/>
      <c r="R222" s="121"/>
      <c r="S222" s="159"/>
      <c r="T222" s="159"/>
      <c r="U222" s="121"/>
      <c r="V222" s="159"/>
      <c r="W222" s="159"/>
      <c r="X222" s="121"/>
      <c r="Y222" s="159"/>
      <c r="Z222" s="159"/>
      <c r="AA222" s="121"/>
      <c r="AB222" s="159"/>
      <c r="AC222" s="159"/>
      <c r="AD222" s="159"/>
      <c r="AE222" s="159"/>
      <c r="AF222" s="159"/>
      <c r="AG222" s="159"/>
      <c r="AH222" s="159"/>
      <c r="AI222" s="159"/>
    </row>
    <row r="223" spans="2:35" ht="43.15" customHeight="1" x14ac:dyDescent="0.2">
      <c r="B223" s="159"/>
      <c r="C223" s="160"/>
      <c r="D223" s="159"/>
      <c r="E223" s="159"/>
      <c r="F223" s="121"/>
      <c r="G223" s="159"/>
      <c r="H223" s="159"/>
      <c r="I223" s="121"/>
      <c r="J223" s="159"/>
      <c r="K223" s="159"/>
      <c r="L223" s="121"/>
      <c r="M223" s="159"/>
      <c r="N223" s="159"/>
      <c r="O223" s="121"/>
      <c r="P223" s="159"/>
      <c r="Q223" s="159"/>
      <c r="R223" s="121"/>
      <c r="S223" s="159"/>
      <c r="T223" s="159"/>
      <c r="U223" s="121"/>
      <c r="V223" s="159"/>
      <c r="W223" s="159"/>
      <c r="X223" s="121"/>
      <c r="Y223" s="159"/>
      <c r="Z223" s="159"/>
      <c r="AA223" s="121"/>
      <c r="AB223" s="159"/>
      <c r="AC223" s="159"/>
      <c r="AD223" s="159"/>
      <c r="AE223" s="159"/>
      <c r="AF223" s="159"/>
      <c r="AG223" s="159"/>
      <c r="AH223" s="159"/>
      <c r="AI223" s="159"/>
    </row>
    <row r="224" spans="2:35" ht="43.15" customHeight="1" x14ac:dyDescent="0.2">
      <c r="B224" s="159"/>
      <c r="C224" s="160"/>
      <c r="D224" s="159"/>
      <c r="E224" s="159"/>
      <c r="F224" s="121"/>
      <c r="G224" s="159"/>
      <c r="H224" s="159"/>
      <c r="I224" s="121"/>
      <c r="J224" s="159"/>
      <c r="K224" s="159"/>
      <c r="L224" s="121"/>
      <c r="M224" s="159"/>
      <c r="N224" s="159"/>
      <c r="O224" s="121"/>
      <c r="P224" s="159"/>
      <c r="Q224" s="159"/>
      <c r="R224" s="121"/>
      <c r="S224" s="159"/>
      <c r="T224" s="159"/>
      <c r="U224" s="121"/>
      <c r="V224" s="159"/>
      <c r="W224" s="159"/>
      <c r="X224" s="121"/>
      <c r="Y224" s="159"/>
      <c r="Z224" s="159"/>
      <c r="AA224" s="121"/>
      <c r="AB224" s="159"/>
      <c r="AC224" s="159"/>
      <c r="AD224" s="159"/>
      <c r="AE224" s="159"/>
      <c r="AF224" s="159"/>
      <c r="AG224" s="159"/>
      <c r="AH224" s="159"/>
      <c r="AI224" s="159"/>
    </row>
    <row r="225" spans="2:35" ht="43.15" customHeight="1" x14ac:dyDescent="0.2">
      <c r="B225" s="159"/>
      <c r="C225" s="160"/>
      <c r="D225" s="159"/>
      <c r="E225" s="159"/>
      <c r="F225" s="121"/>
      <c r="G225" s="159"/>
      <c r="H225" s="159"/>
      <c r="I225" s="121"/>
      <c r="J225" s="159"/>
      <c r="K225" s="159"/>
      <c r="L225" s="121"/>
      <c r="M225" s="159"/>
      <c r="N225" s="159"/>
      <c r="O225" s="121"/>
      <c r="P225" s="159"/>
      <c r="Q225" s="159"/>
      <c r="R225" s="121"/>
      <c r="S225" s="159"/>
      <c r="T225" s="159"/>
      <c r="U225" s="121"/>
      <c r="V225" s="159"/>
      <c r="W225" s="159"/>
      <c r="X225" s="121"/>
      <c r="Y225" s="159"/>
      <c r="Z225" s="159"/>
      <c r="AA225" s="121"/>
      <c r="AB225" s="159"/>
      <c r="AC225" s="159"/>
      <c r="AD225" s="159"/>
      <c r="AE225" s="159"/>
      <c r="AF225" s="159"/>
      <c r="AG225" s="159"/>
      <c r="AH225" s="159"/>
      <c r="AI225" s="159"/>
    </row>
    <row r="226" spans="2:35" ht="43.15" customHeight="1" x14ac:dyDescent="0.2">
      <c r="B226" s="159"/>
      <c r="C226" s="160"/>
      <c r="D226" s="159"/>
      <c r="E226" s="159"/>
      <c r="F226" s="121"/>
      <c r="G226" s="159"/>
      <c r="H226" s="159"/>
      <c r="I226" s="121"/>
      <c r="J226" s="159"/>
      <c r="K226" s="159"/>
      <c r="L226" s="121"/>
      <c r="M226" s="159"/>
      <c r="N226" s="159"/>
      <c r="O226" s="121"/>
      <c r="P226" s="159"/>
      <c r="Q226" s="159"/>
      <c r="R226" s="121"/>
      <c r="S226" s="159"/>
      <c r="T226" s="159"/>
      <c r="U226" s="121"/>
      <c r="V226" s="159"/>
      <c r="W226" s="159"/>
      <c r="X226" s="121"/>
      <c r="Y226" s="159"/>
      <c r="Z226" s="159"/>
      <c r="AA226" s="121"/>
      <c r="AB226" s="159"/>
      <c r="AC226" s="159"/>
      <c r="AD226" s="159"/>
      <c r="AE226" s="159"/>
      <c r="AF226" s="159"/>
      <c r="AG226" s="159"/>
      <c r="AH226" s="159"/>
      <c r="AI226" s="159"/>
    </row>
    <row r="227" spans="2:35" ht="43.15" customHeight="1" x14ac:dyDescent="0.2">
      <c r="B227" s="159"/>
      <c r="C227" s="160"/>
      <c r="D227" s="159"/>
      <c r="E227" s="159"/>
      <c r="F227" s="121"/>
      <c r="G227" s="159"/>
      <c r="H227" s="159"/>
      <c r="I227" s="121"/>
      <c r="J227" s="159"/>
      <c r="K227" s="159"/>
      <c r="L227" s="121"/>
      <c r="M227" s="159"/>
      <c r="N227" s="159"/>
      <c r="O227" s="121"/>
      <c r="P227" s="159"/>
      <c r="Q227" s="159"/>
      <c r="R227" s="121"/>
      <c r="S227" s="159"/>
      <c r="T227" s="159"/>
      <c r="U227" s="121"/>
      <c r="V227" s="159"/>
      <c r="W227" s="159"/>
      <c r="X227" s="121"/>
      <c r="Y227" s="159"/>
      <c r="Z227" s="159"/>
      <c r="AA227" s="121"/>
      <c r="AB227" s="159"/>
      <c r="AC227" s="159"/>
      <c r="AD227" s="159"/>
      <c r="AE227" s="159"/>
      <c r="AF227" s="159"/>
      <c r="AG227" s="159"/>
      <c r="AH227" s="159"/>
      <c r="AI227" s="159"/>
    </row>
    <row r="228" spans="2:35" ht="43.15" customHeight="1" x14ac:dyDescent="0.2">
      <c r="B228" s="159"/>
      <c r="C228" s="160"/>
      <c r="D228" s="159"/>
      <c r="E228" s="159"/>
      <c r="F228" s="121"/>
      <c r="G228" s="159"/>
      <c r="H228" s="159"/>
      <c r="I228" s="121"/>
      <c r="J228" s="159"/>
      <c r="K228" s="159"/>
      <c r="L228" s="121"/>
      <c r="M228" s="159"/>
      <c r="N228" s="159"/>
      <c r="O228" s="121"/>
      <c r="P228" s="159"/>
      <c r="Q228" s="159"/>
      <c r="R228" s="121"/>
      <c r="S228" s="159"/>
      <c r="T228" s="159"/>
      <c r="U228" s="121"/>
      <c r="V228" s="159"/>
      <c r="W228" s="159"/>
      <c r="X228" s="121"/>
      <c r="Y228" s="159"/>
      <c r="Z228" s="159"/>
      <c r="AA228" s="121"/>
      <c r="AB228" s="159"/>
      <c r="AC228" s="159"/>
      <c r="AD228" s="159"/>
      <c r="AE228" s="159"/>
      <c r="AF228" s="159"/>
      <c r="AG228" s="159"/>
      <c r="AH228" s="159"/>
      <c r="AI228" s="159"/>
    </row>
    <row r="229" spans="2:35" ht="43.15" customHeight="1" x14ac:dyDescent="0.2">
      <c r="B229" s="159"/>
      <c r="C229" s="160"/>
      <c r="D229" s="159"/>
      <c r="E229" s="159"/>
      <c r="F229" s="121"/>
      <c r="G229" s="159"/>
      <c r="H229" s="159"/>
      <c r="I229" s="121"/>
      <c r="J229" s="159"/>
      <c r="K229" s="159"/>
      <c r="L229" s="121"/>
      <c r="M229" s="159"/>
      <c r="N229" s="159"/>
      <c r="O229" s="121"/>
      <c r="P229" s="159"/>
      <c r="Q229" s="159"/>
      <c r="R229" s="121"/>
      <c r="S229" s="159"/>
      <c r="T229" s="159"/>
      <c r="U229" s="121"/>
      <c r="V229" s="159"/>
      <c r="W229" s="159"/>
      <c r="X229" s="121"/>
      <c r="Y229" s="159"/>
      <c r="Z229" s="159"/>
      <c r="AA229" s="121"/>
      <c r="AB229" s="159"/>
      <c r="AC229" s="159"/>
      <c r="AD229" s="159"/>
      <c r="AE229" s="159"/>
      <c r="AF229" s="159"/>
      <c r="AG229" s="159"/>
      <c r="AH229" s="159"/>
      <c r="AI229" s="159"/>
    </row>
    <row r="230" spans="2:35" ht="43.15" customHeight="1" x14ac:dyDescent="0.2">
      <c r="B230" s="159"/>
      <c r="C230" s="160"/>
      <c r="D230" s="159"/>
      <c r="E230" s="159"/>
      <c r="F230" s="121"/>
      <c r="G230" s="159"/>
      <c r="H230" s="159"/>
      <c r="I230" s="121"/>
      <c r="J230" s="159"/>
      <c r="K230" s="159"/>
      <c r="L230" s="121"/>
      <c r="M230" s="159"/>
      <c r="N230" s="159"/>
      <c r="O230" s="121"/>
      <c r="P230" s="159"/>
      <c r="Q230" s="159"/>
      <c r="R230" s="121"/>
      <c r="S230" s="159"/>
      <c r="T230" s="159"/>
      <c r="U230" s="121"/>
      <c r="V230" s="159"/>
      <c r="W230" s="159"/>
      <c r="X230" s="121"/>
      <c r="Y230" s="159"/>
      <c r="Z230" s="159"/>
      <c r="AA230" s="121"/>
      <c r="AB230" s="159"/>
      <c r="AC230" s="159"/>
      <c r="AD230" s="159"/>
      <c r="AE230" s="159"/>
      <c r="AF230" s="159"/>
      <c r="AG230" s="159"/>
      <c r="AH230" s="159"/>
      <c r="AI230" s="159"/>
    </row>
    <row r="231" spans="2:35" ht="43.15" customHeight="1" x14ac:dyDescent="0.2">
      <c r="B231" s="159"/>
      <c r="C231" s="160"/>
      <c r="D231" s="159"/>
      <c r="E231" s="159"/>
      <c r="F231" s="121"/>
      <c r="G231" s="159"/>
      <c r="H231" s="159"/>
      <c r="I231" s="121"/>
      <c r="J231" s="159"/>
      <c r="K231" s="159"/>
      <c r="L231" s="121"/>
      <c r="M231" s="159"/>
      <c r="N231" s="159"/>
      <c r="O231" s="121"/>
      <c r="P231" s="159"/>
      <c r="Q231" s="159"/>
      <c r="R231" s="121"/>
      <c r="S231" s="159"/>
      <c r="T231" s="159"/>
      <c r="U231" s="121"/>
      <c r="V231" s="159"/>
      <c r="W231" s="159"/>
      <c r="X231" s="121"/>
      <c r="Y231" s="159"/>
      <c r="Z231" s="159"/>
      <c r="AA231" s="121"/>
      <c r="AB231" s="159"/>
      <c r="AC231" s="159"/>
      <c r="AD231" s="159"/>
      <c r="AE231" s="159"/>
      <c r="AF231" s="159"/>
      <c r="AG231" s="159"/>
      <c r="AH231" s="159"/>
      <c r="AI231" s="159"/>
    </row>
    <row r="232" spans="2:35" ht="43.15" customHeight="1" x14ac:dyDescent="0.2">
      <c r="B232" s="159"/>
      <c r="C232" s="160"/>
      <c r="D232" s="159"/>
      <c r="E232" s="159"/>
      <c r="F232" s="121"/>
      <c r="G232" s="159"/>
      <c r="H232" s="159"/>
      <c r="I232" s="121"/>
      <c r="J232" s="159"/>
      <c r="K232" s="159"/>
      <c r="L232" s="121"/>
      <c r="M232" s="159"/>
      <c r="N232" s="159"/>
      <c r="O232" s="121"/>
      <c r="P232" s="159"/>
      <c r="Q232" s="159"/>
      <c r="R232" s="121"/>
      <c r="S232" s="159"/>
      <c r="T232" s="159"/>
      <c r="U232" s="121"/>
      <c r="V232" s="159"/>
      <c r="W232" s="159"/>
      <c r="X232" s="121"/>
      <c r="Y232" s="159"/>
      <c r="Z232" s="159"/>
      <c r="AA232" s="121"/>
      <c r="AB232" s="159"/>
      <c r="AC232" s="159"/>
      <c r="AD232" s="159"/>
      <c r="AE232" s="159"/>
      <c r="AF232" s="159"/>
      <c r="AG232" s="159"/>
      <c r="AH232" s="159"/>
      <c r="AI232" s="159"/>
    </row>
    <row r="233" spans="2:35" ht="43.15" customHeight="1" x14ac:dyDescent="0.2">
      <c r="B233" s="159"/>
      <c r="C233" s="160"/>
      <c r="D233" s="159"/>
      <c r="E233" s="159"/>
      <c r="F233" s="121"/>
      <c r="G233" s="159"/>
      <c r="H233" s="159"/>
      <c r="I233" s="121"/>
      <c r="J233" s="159"/>
      <c r="K233" s="159"/>
      <c r="L233" s="121"/>
      <c r="M233" s="159"/>
      <c r="N233" s="159"/>
      <c r="O233" s="121"/>
      <c r="P233" s="159"/>
      <c r="Q233" s="159"/>
      <c r="R233" s="121"/>
      <c r="S233" s="159"/>
      <c r="T233" s="159"/>
      <c r="U233" s="121"/>
      <c r="V233" s="159"/>
      <c r="W233" s="159"/>
      <c r="X233" s="121"/>
      <c r="Y233" s="159"/>
      <c r="Z233" s="159"/>
      <c r="AA233" s="121"/>
      <c r="AB233" s="159"/>
      <c r="AC233" s="159"/>
      <c r="AD233" s="159"/>
      <c r="AE233" s="159"/>
      <c r="AF233" s="159"/>
      <c r="AG233" s="159"/>
      <c r="AH233" s="159"/>
      <c r="AI233" s="159"/>
    </row>
    <row r="234" spans="2:35" ht="43.15" customHeight="1" x14ac:dyDescent="0.2">
      <c r="B234" s="159"/>
      <c r="C234" s="160"/>
      <c r="D234" s="159"/>
      <c r="E234" s="159"/>
      <c r="F234" s="121"/>
      <c r="G234" s="159"/>
      <c r="H234" s="159"/>
      <c r="I234" s="121"/>
      <c r="J234" s="159"/>
      <c r="K234" s="159"/>
      <c r="L234" s="121"/>
      <c r="M234" s="159"/>
      <c r="N234" s="159"/>
      <c r="O234" s="121"/>
      <c r="P234" s="159"/>
      <c r="Q234" s="159"/>
      <c r="R234" s="121"/>
      <c r="S234" s="159"/>
      <c r="T234" s="159"/>
      <c r="U234" s="121"/>
      <c r="V234" s="159"/>
      <c r="W234" s="159"/>
      <c r="X234" s="121"/>
      <c r="Y234" s="159"/>
      <c r="Z234" s="159"/>
      <c r="AA234" s="121"/>
      <c r="AB234" s="159"/>
      <c r="AC234" s="159"/>
      <c r="AD234" s="159"/>
      <c r="AE234" s="159"/>
      <c r="AF234" s="159"/>
      <c r="AG234" s="159"/>
      <c r="AH234" s="159"/>
      <c r="AI234" s="159"/>
    </row>
    <row r="235" spans="2:35" ht="43.15" customHeight="1" x14ac:dyDescent="0.2">
      <c r="B235" s="159"/>
      <c r="C235" s="160"/>
      <c r="D235" s="159"/>
      <c r="E235" s="159"/>
      <c r="F235" s="121"/>
      <c r="G235" s="159"/>
      <c r="H235" s="159"/>
      <c r="I235" s="121"/>
      <c r="J235" s="159"/>
      <c r="K235" s="159"/>
      <c r="L235" s="121"/>
      <c r="M235" s="159"/>
      <c r="N235" s="159"/>
      <c r="O235" s="121"/>
      <c r="P235" s="159"/>
      <c r="Q235" s="159"/>
      <c r="R235" s="121"/>
      <c r="S235" s="159"/>
      <c r="T235" s="159"/>
      <c r="U235" s="121"/>
      <c r="V235" s="159"/>
      <c r="W235" s="159"/>
      <c r="X235" s="121"/>
      <c r="Y235" s="159"/>
      <c r="Z235" s="159"/>
      <c r="AA235" s="121"/>
      <c r="AB235" s="159"/>
      <c r="AC235" s="159"/>
      <c r="AD235" s="159"/>
      <c r="AE235" s="159"/>
      <c r="AF235" s="159"/>
      <c r="AG235" s="159"/>
      <c r="AH235" s="159"/>
      <c r="AI235" s="159"/>
    </row>
    <row r="236" spans="2:35" ht="43.15" customHeight="1" x14ac:dyDescent="0.2">
      <c r="B236" s="159"/>
      <c r="C236" s="160"/>
      <c r="D236" s="159"/>
      <c r="E236" s="159"/>
      <c r="F236" s="121"/>
      <c r="G236" s="159"/>
      <c r="H236" s="159"/>
      <c r="I236" s="121"/>
      <c r="J236" s="159"/>
      <c r="K236" s="159"/>
      <c r="L236" s="121"/>
      <c r="M236" s="159"/>
      <c r="N236" s="159"/>
      <c r="O236" s="121"/>
      <c r="P236" s="159"/>
      <c r="Q236" s="159"/>
      <c r="R236" s="121"/>
      <c r="S236" s="159"/>
      <c r="T236" s="159"/>
      <c r="U236" s="121"/>
      <c r="V236" s="159"/>
      <c r="W236" s="159"/>
      <c r="X236" s="121"/>
      <c r="Y236" s="159"/>
      <c r="Z236" s="159"/>
      <c r="AA236" s="121"/>
      <c r="AB236" s="159"/>
      <c r="AC236" s="159"/>
      <c r="AD236" s="159"/>
      <c r="AE236" s="159"/>
      <c r="AF236" s="159"/>
      <c r="AG236" s="159"/>
      <c r="AH236" s="159"/>
      <c r="AI236" s="159"/>
    </row>
    <row r="237" spans="2:35" ht="43.15" customHeight="1" x14ac:dyDescent="0.2">
      <c r="B237" s="159"/>
      <c r="C237" s="160"/>
      <c r="D237" s="159"/>
      <c r="E237" s="159"/>
      <c r="F237" s="121"/>
      <c r="G237" s="159"/>
      <c r="H237" s="159"/>
      <c r="I237" s="121"/>
      <c r="J237" s="159"/>
      <c r="K237" s="159"/>
      <c r="L237" s="121"/>
      <c r="M237" s="159"/>
      <c r="N237" s="159"/>
      <c r="O237" s="121"/>
      <c r="P237" s="159"/>
      <c r="Q237" s="159"/>
      <c r="R237" s="121"/>
      <c r="S237" s="159"/>
      <c r="T237" s="159"/>
      <c r="U237" s="121"/>
      <c r="V237" s="159"/>
      <c r="W237" s="159"/>
      <c r="X237" s="121"/>
      <c r="Y237" s="159"/>
      <c r="Z237" s="159"/>
      <c r="AA237" s="121"/>
      <c r="AB237" s="159"/>
      <c r="AC237" s="159"/>
      <c r="AD237" s="159"/>
      <c r="AE237" s="159"/>
      <c r="AF237" s="159"/>
      <c r="AG237" s="159"/>
      <c r="AH237" s="159"/>
      <c r="AI237" s="159"/>
    </row>
    <row r="238" spans="2:35" ht="43.15" customHeight="1" x14ac:dyDescent="0.2">
      <c r="B238" s="159"/>
      <c r="C238" s="160"/>
      <c r="D238" s="159"/>
      <c r="E238" s="159"/>
      <c r="F238" s="121"/>
      <c r="G238" s="159"/>
      <c r="H238" s="159"/>
      <c r="I238" s="121"/>
      <c r="J238" s="159"/>
      <c r="K238" s="159"/>
      <c r="L238" s="121"/>
      <c r="M238" s="159"/>
      <c r="N238" s="159"/>
      <c r="O238" s="121"/>
      <c r="P238" s="159"/>
      <c r="Q238" s="159"/>
      <c r="R238" s="121"/>
      <c r="S238" s="159"/>
      <c r="T238" s="159"/>
      <c r="U238" s="121"/>
      <c r="V238" s="159"/>
      <c r="W238" s="159"/>
      <c r="X238" s="121"/>
      <c r="Y238" s="159"/>
      <c r="Z238" s="159"/>
      <c r="AA238" s="121"/>
      <c r="AB238" s="159"/>
      <c r="AC238" s="159"/>
      <c r="AD238" s="159"/>
      <c r="AE238" s="159"/>
      <c r="AF238" s="159"/>
      <c r="AG238" s="159"/>
      <c r="AH238" s="159"/>
      <c r="AI238" s="159"/>
    </row>
    <row r="239" spans="2:35" ht="43.15" customHeight="1" x14ac:dyDescent="0.2">
      <c r="B239" s="159"/>
      <c r="C239" s="160"/>
      <c r="D239" s="159"/>
      <c r="E239" s="159"/>
      <c r="F239" s="121"/>
      <c r="G239" s="159"/>
      <c r="H239" s="159"/>
      <c r="I239" s="121"/>
      <c r="J239" s="159"/>
      <c r="K239" s="159"/>
      <c r="L239" s="121"/>
      <c r="M239" s="159"/>
      <c r="N239" s="159"/>
      <c r="O239" s="121"/>
      <c r="P239" s="159"/>
      <c r="Q239" s="159"/>
      <c r="R239" s="121"/>
      <c r="S239" s="159"/>
      <c r="T239" s="159"/>
      <c r="U239" s="121"/>
      <c r="V239" s="159"/>
      <c r="W239" s="159"/>
      <c r="X239" s="121"/>
      <c r="Y239" s="159"/>
      <c r="Z239" s="159"/>
      <c r="AA239" s="121"/>
      <c r="AB239" s="159"/>
      <c r="AC239" s="159"/>
      <c r="AD239" s="159"/>
      <c r="AE239" s="159"/>
      <c r="AF239" s="159"/>
      <c r="AG239" s="159"/>
      <c r="AH239" s="159"/>
      <c r="AI239" s="159"/>
    </row>
    <row r="240" spans="2:35" ht="43.15" customHeight="1" x14ac:dyDescent="0.2">
      <c r="B240" s="159"/>
      <c r="C240" s="160"/>
      <c r="D240" s="159"/>
      <c r="E240" s="159"/>
      <c r="F240" s="121"/>
      <c r="G240" s="159"/>
      <c r="H240" s="159"/>
      <c r="I240" s="121"/>
      <c r="J240" s="159"/>
      <c r="K240" s="159"/>
      <c r="L240" s="121"/>
      <c r="M240" s="159"/>
      <c r="N240" s="159"/>
      <c r="O240" s="121"/>
      <c r="P240" s="159"/>
      <c r="Q240" s="159"/>
      <c r="R240" s="121"/>
      <c r="S240" s="159"/>
      <c r="T240" s="159"/>
      <c r="U240" s="121"/>
      <c r="V240" s="159"/>
      <c r="W240" s="159"/>
      <c r="X240" s="121"/>
      <c r="Y240" s="159"/>
      <c r="Z240" s="159"/>
      <c r="AA240" s="121"/>
      <c r="AB240" s="159"/>
      <c r="AC240" s="159"/>
      <c r="AD240" s="159"/>
      <c r="AE240" s="159"/>
      <c r="AF240" s="159"/>
      <c r="AG240" s="159"/>
      <c r="AH240" s="159"/>
      <c r="AI240" s="159"/>
    </row>
    <row r="241" spans="2:35" ht="43.15" customHeight="1" x14ac:dyDescent="0.2">
      <c r="B241" s="159"/>
      <c r="C241" s="160"/>
      <c r="D241" s="159"/>
      <c r="E241" s="159"/>
      <c r="F241" s="121"/>
      <c r="G241" s="159"/>
      <c r="H241" s="159"/>
      <c r="I241" s="121"/>
      <c r="J241" s="159"/>
      <c r="K241" s="159"/>
      <c r="L241" s="121"/>
      <c r="M241" s="159"/>
      <c r="N241" s="159"/>
      <c r="O241" s="121"/>
      <c r="P241" s="159"/>
      <c r="Q241" s="159"/>
      <c r="R241" s="121"/>
      <c r="S241" s="159"/>
      <c r="T241" s="159"/>
      <c r="U241" s="121"/>
      <c r="V241" s="159"/>
      <c r="W241" s="159"/>
      <c r="X241" s="121"/>
      <c r="Y241" s="159"/>
      <c r="Z241" s="159"/>
      <c r="AA241" s="121"/>
      <c r="AB241" s="159"/>
      <c r="AC241" s="159"/>
      <c r="AD241" s="159"/>
      <c r="AE241" s="159"/>
      <c r="AF241" s="159"/>
      <c r="AG241" s="159"/>
      <c r="AH241" s="159"/>
      <c r="AI241" s="159"/>
    </row>
    <row r="242" spans="2:35" ht="43.15" customHeight="1" x14ac:dyDescent="0.2">
      <c r="B242" s="159"/>
      <c r="C242" s="160"/>
      <c r="D242" s="159"/>
      <c r="E242" s="159"/>
      <c r="F242" s="121"/>
      <c r="G242" s="159"/>
      <c r="H242" s="159"/>
      <c r="I242" s="121"/>
      <c r="J242" s="159"/>
      <c r="K242" s="159"/>
      <c r="L242" s="121"/>
      <c r="M242" s="159"/>
      <c r="N242" s="159"/>
      <c r="O242" s="121"/>
      <c r="P242" s="159"/>
      <c r="Q242" s="159"/>
      <c r="R242" s="121"/>
      <c r="S242" s="159"/>
      <c r="T242" s="159"/>
      <c r="U242" s="121"/>
      <c r="V242" s="159"/>
      <c r="W242" s="159"/>
      <c r="X242" s="121"/>
      <c r="Y242" s="159"/>
      <c r="Z242" s="159"/>
      <c r="AA242" s="121"/>
      <c r="AB242" s="159"/>
      <c r="AC242" s="159"/>
      <c r="AD242" s="159"/>
      <c r="AE242" s="159"/>
      <c r="AF242" s="159"/>
      <c r="AG242" s="159"/>
      <c r="AH242" s="159"/>
      <c r="AI242" s="159"/>
    </row>
    <row r="243" spans="2:35" ht="43.15" customHeight="1" x14ac:dyDescent="0.2">
      <c r="B243" s="159"/>
      <c r="C243" s="160"/>
      <c r="D243" s="159"/>
      <c r="E243" s="159"/>
      <c r="F243" s="121"/>
      <c r="G243" s="159"/>
      <c r="H243" s="159"/>
      <c r="I243" s="121"/>
      <c r="J243" s="159"/>
      <c r="K243" s="159"/>
      <c r="L243" s="121"/>
      <c r="M243" s="159"/>
      <c r="N243" s="159"/>
      <c r="O243" s="121"/>
      <c r="P243" s="159"/>
      <c r="Q243" s="159"/>
      <c r="R243" s="121"/>
      <c r="S243" s="159"/>
      <c r="T243" s="159"/>
      <c r="U243" s="121"/>
      <c r="V243" s="159"/>
      <c r="W243" s="159"/>
      <c r="X243" s="121"/>
      <c r="Y243" s="159"/>
      <c r="Z243" s="159"/>
      <c r="AA243" s="121"/>
      <c r="AB243" s="159"/>
      <c r="AC243" s="159"/>
      <c r="AD243" s="159"/>
      <c r="AE243" s="159"/>
      <c r="AF243" s="159"/>
      <c r="AG243" s="159"/>
      <c r="AH243" s="159"/>
      <c r="AI243" s="159"/>
    </row>
    <row r="244" spans="2:35" ht="43.15" customHeight="1" x14ac:dyDescent="0.2">
      <c r="B244" s="159"/>
      <c r="C244" s="160"/>
      <c r="D244" s="159"/>
      <c r="E244" s="159"/>
      <c r="F244" s="121"/>
      <c r="G244" s="159"/>
      <c r="H244" s="159"/>
      <c r="I244" s="121"/>
      <c r="J244" s="159"/>
      <c r="K244" s="159"/>
      <c r="L244" s="121"/>
      <c r="M244" s="159"/>
      <c r="N244" s="159"/>
      <c r="O244" s="121"/>
      <c r="P244" s="159"/>
      <c r="Q244" s="159"/>
      <c r="R244" s="121"/>
      <c r="S244" s="159"/>
      <c r="T244" s="159"/>
      <c r="U244" s="121"/>
      <c r="V244" s="159"/>
      <c r="W244" s="159"/>
      <c r="X244" s="121"/>
      <c r="Y244" s="159"/>
      <c r="Z244" s="159"/>
      <c r="AA244" s="121"/>
      <c r="AB244" s="159"/>
      <c r="AC244" s="159"/>
      <c r="AD244" s="159"/>
      <c r="AE244" s="159"/>
      <c r="AF244" s="159"/>
      <c r="AG244" s="159"/>
      <c r="AH244" s="159"/>
      <c r="AI244" s="159"/>
    </row>
    <row r="245" spans="2:35" ht="43.15" customHeight="1" x14ac:dyDescent="0.2">
      <c r="B245" s="159"/>
      <c r="C245" s="160"/>
      <c r="D245" s="159"/>
      <c r="E245" s="159"/>
      <c r="F245" s="121"/>
      <c r="G245" s="159"/>
      <c r="H245" s="159"/>
      <c r="I245" s="121"/>
      <c r="J245" s="159"/>
      <c r="K245" s="159"/>
      <c r="L245" s="121"/>
      <c r="M245" s="159"/>
      <c r="N245" s="159"/>
      <c r="O245" s="121"/>
      <c r="P245" s="159"/>
      <c r="Q245" s="159"/>
      <c r="R245" s="121"/>
      <c r="S245" s="159"/>
      <c r="T245" s="159"/>
      <c r="U245" s="121"/>
      <c r="V245" s="159"/>
      <c r="W245" s="159"/>
      <c r="X245" s="121"/>
      <c r="Y245" s="159"/>
      <c r="Z245" s="159"/>
      <c r="AA245" s="121"/>
      <c r="AB245" s="159"/>
      <c r="AC245" s="159"/>
      <c r="AD245" s="159"/>
      <c r="AE245" s="159"/>
      <c r="AF245" s="159"/>
      <c r="AG245" s="159"/>
      <c r="AH245" s="159"/>
      <c r="AI245" s="159"/>
    </row>
    <row r="246" spans="2:35" ht="43.15" customHeight="1" x14ac:dyDescent="0.2">
      <c r="B246" s="159"/>
      <c r="C246" s="160"/>
      <c r="D246" s="159"/>
      <c r="E246" s="159"/>
      <c r="F246" s="121"/>
      <c r="G246" s="159"/>
      <c r="H246" s="159"/>
      <c r="I246" s="121"/>
      <c r="J246" s="159"/>
      <c r="K246" s="159"/>
      <c r="L246" s="121"/>
      <c r="M246" s="159"/>
      <c r="N246" s="159"/>
      <c r="O246" s="121"/>
      <c r="P246" s="159"/>
      <c r="Q246" s="159"/>
      <c r="R246" s="121"/>
      <c r="S246" s="159"/>
      <c r="T246" s="159"/>
      <c r="U246" s="121"/>
      <c r="V246" s="159"/>
      <c r="W246" s="159"/>
      <c r="X246" s="121"/>
      <c r="Y246" s="159"/>
      <c r="Z246" s="159"/>
      <c r="AA246" s="121"/>
      <c r="AB246" s="159"/>
      <c r="AC246" s="159"/>
      <c r="AD246" s="159"/>
      <c r="AE246" s="159"/>
      <c r="AF246" s="159"/>
      <c r="AG246" s="159"/>
      <c r="AH246" s="159"/>
      <c r="AI246" s="159"/>
    </row>
    <row r="247" spans="2:35" ht="43.15" customHeight="1" x14ac:dyDescent="0.2">
      <c r="B247" s="159"/>
      <c r="C247" s="160"/>
      <c r="D247" s="159"/>
      <c r="E247" s="159"/>
      <c r="F247" s="121"/>
      <c r="G247" s="159"/>
      <c r="H247" s="159"/>
      <c r="I247" s="121"/>
      <c r="J247" s="159"/>
      <c r="K247" s="159"/>
      <c r="L247" s="121"/>
      <c r="M247" s="159"/>
      <c r="N247" s="159"/>
      <c r="O247" s="121"/>
      <c r="P247" s="159"/>
      <c r="Q247" s="159"/>
      <c r="R247" s="121"/>
      <c r="S247" s="159"/>
      <c r="T247" s="159"/>
      <c r="U247" s="121"/>
      <c r="V247" s="159"/>
      <c r="W247" s="159"/>
      <c r="X247" s="121"/>
      <c r="Y247" s="159"/>
      <c r="Z247" s="159"/>
      <c r="AA247" s="121"/>
      <c r="AB247" s="159"/>
      <c r="AC247" s="159"/>
      <c r="AD247" s="159"/>
      <c r="AE247" s="159"/>
      <c r="AF247" s="159"/>
      <c r="AG247" s="159"/>
      <c r="AH247" s="159"/>
      <c r="AI247" s="159"/>
    </row>
    <row r="248" spans="2:35" ht="43.15" customHeight="1" x14ac:dyDescent="0.2">
      <c r="B248" s="159"/>
      <c r="C248" s="160"/>
      <c r="D248" s="159"/>
      <c r="E248" s="159"/>
      <c r="F248" s="121"/>
      <c r="G248" s="159"/>
      <c r="H248" s="159"/>
      <c r="I248" s="121"/>
      <c r="J248" s="159"/>
      <c r="K248" s="159"/>
      <c r="L248" s="121"/>
      <c r="M248" s="159"/>
      <c r="N248" s="159"/>
      <c r="O248" s="121"/>
      <c r="P248" s="159"/>
      <c r="Q248" s="159"/>
      <c r="R248" s="121"/>
      <c r="S248" s="159"/>
      <c r="T248" s="159"/>
      <c r="U248" s="121"/>
      <c r="V248" s="159"/>
      <c r="W248" s="159"/>
      <c r="X248" s="121"/>
      <c r="Y248" s="159"/>
      <c r="Z248" s="159"/>
      <c r="AA248" s="121"/>
      <c r="AB248" s="159"/>
      <c r="AC248" s="159"/>
      <c r="AD248" s="159"/>
      <c r="AE248" s="159"/>
      <c r="AF248" s="159"/>
      <c r="AG248" s="159"/>
      <c r="AH248" s="159"/>
      <c r="AI248" s="159"/>
    </row>
    <row r="249" spans="2:35" ht="43.15" customHeight="1" x14ac:dyDescent="0.2">
      <c r="B249" s="159"/>
      <c r="C249" s="160"/>
      <c r="D249" s="159"/>
      <c r="E249" s="159"/>
      <c r="F249" s="121"/>
      <c r="G249" s="159"/>
      <c r="H249" s="159"/>
      <c r="I249" s="121"/>
      <c r="J249" s="159"/>
      <c r="K249" s="159"/>
      <c r="L249" s="121"/>
      <c r="M249" s="159"/>
      <c r="N249" s="159"/>
      <c r="O249" s="121"/>
      <c r="P249" s="159"/>
      <c r="Q249" s="159"/>
      <c r="R249" s="121"/>
      <c r="S249" s="159"/>
      <c r="T249" s="159"/>
      <c r="U249" s="121"/>
      <c r="V249" s="159"/>
      <c r="W249" s="159"/>
      <c r="X249" s="121"/>
      <c r="Y249" s="159"/>
      <c r="Z249" s="159"/>
      <c r="AA249" s="121"/>
      <c r="AB249" s="159"/>
      <c r="AC249" s="159"/>
      <c r="AD249" s="159"/>
      <c r="AE249" s="159"/>
      <c r="AF249" s="159"/>
      <c r="AG249" s="159"/>
      <c r="AH249" s="159"/>
      <c r="AI249" s="159"/>
    </row>
    <row r="250" spans="2:35" ht="43.15" customHeight="1" x14ac:dyDescent="0.2">
      <c r="B250" s="159"/>
      <c r="C250" s="160"/>
      <c r="D250" s="159"/>
      <c r="E250" s="159"/>
      <c r="F250" s="121"/>
      <c r="G250" s="159"/>
      <c r="H250" s="159"/>
      <c r="I250" s="121"/>
      <c r="J250" s="159"/>
      <c r="K250" s="159"/>
      <c r="L250" s="121"/>
      <c r="M250" s="159"/>
      <c r="N250" s="159"/>
      <c r="O250" s="121"/>
      <c r="P250" s="159"/>
      <c r="Q250" s="159"/>
      <c r="R250" s="121"/>
      <c r="S250" s="159"/>
      <c r="T250" s="159"/>
      <c r="U250" s="121"/>
      <c r="V250" s="159"/>
      <c r="W250" s="159"/>
      <c r="X250" s="121"/>
      <c r="Y250" s="159"/>
      <c r="Z250" s="159"/>
      <c r="AA250" s="121"/>
      <c r="AB250" s="159"/>
      <c r="AC250" s="159"/>
      <c r="AD250" s="159"/>
      <c r="AE250" s="159"/>
      <c r="AF250" s="159"/>
      <c r="AG250" s="159"/>
      <c r="AH250" s="159"/>
      <c r="AI250" s="159"/>
    </row>
    <row r="251" spans="2:35" ht="43.15" customHeight="1" x14ac:dyDescent="0.2">
      <c r="B251" s="159"/>
      <c r="C251" s="160"/>
      <c r="D251" s="159"/>
      <c r="E251" s="159"/>
      <c r="F251" s="121"/>
      <c r="G251" s="159"/>
      <c r="H251" s="159"/>
      <c r="I251" s="121"/>
      <c r="J251" s="159"/>
      <c r="K251" s="159"/>
      <c r="L251" s="121"/>
      <c r="M251" s="159"/>
      <c r="N251" s="159"/>
      <c r="O251" s="121"/>
      <c r="P251" s="159"/>
      <c r="Q251" s="159"/>
      <c r="R251" s="121"/>
      <c r="S251" s="159"/>
      <c r="T251" s="159"/>
      <c r="U251" s="121"/>
      <c r="V251" s="159"/>
      <c r="W251" s="159"/>
      <c r="X251" s="121"/>
      <c r="Y251" s="159"/>
      <c r="Z251" s="159"/>
      <c r="AA251" s="121"/>
      <c r="AB251" s="159"/>
      <c r="AC251" s="159"/>
      <c r="AD251" s="159"/>
      <c r="AE251" s="159"/>
      <c r="AF251" s="159"/>
      <c r="AG251" s="159"/>
      <c r="AH251" s="159"/>
      <c r="AI251" s="159"/>
    </row>
    <row r="252" spans="2:35" ht="43.15" customHeight="1" x14ac:dyDescent="0.2">
      <c r="B252" s="159"/>
      <c r="C252" s="160"/>
      <c r="D252" s="159"/>
      <c r="E252" s="159"/>
      <c r="F252" s="121"/>
      <c r="G252" s="159"/>
      <c r="H252" s="159"/>
      <c r="I252" s="121"/>
      <c r="J252" s="159"/>
      <c r="K252" s="159"/>
      <c r="L252" s="121"/>
      <c r="M252" s="159"/>
      <c r="N252" s="159"/>
      <c r="O252" s="121"/>
      <c r="P252" s="159"/>
      <c r="Q252" s="159"/>
      <c r="R252" s="121"/>
      <c r="S252" s="159"/>
      <c r="T252" s="159"/>
      <c r="U252" s="121"/>
      <c r="V252" s="159"/>
      <c r="W252" s="159"/>
      <c r="X252" s="121"/>
      <c r="Y252" s="159"/>
      <c r="Z252" s="159"/>
      <c r="AA252" s="121"/>
      <c r="AB252" s="159"/>
      <c r="AC252" s="159"/>
      <c r="AD252" s="159"/>
      <c r="AE252" s="159"/>
      <c r="AF252" s="159"/>
      <c r="AG252" s="159"/>
      <c r="AH252" s="159"/>
      <c r="AI252" s="159"/>
    </row>
    <row r="253" spans="2:35" ht="43.15" customHeight="1" x14ac:dyDescent="0.2">
      <c r="B253" s="159"/>
      <c r="C253" s="160"/>
      <c r="D253" s="159"/>
      <c r="E253" s="159"/>
      <c r="F253" s="121"/>
      <c r="G253" s="159"/>
      <c r="H253" s="159"/>
      <c r="I253" s="121"/>
      <c r="J253" s="159"/>
      <c r="K253" s="159"/>
      <c r="L253" s="121"/>
      <c r="M253" s="159"/>
      <c r="N253" s="159"/>
      <c r="O253" s="121"/>
      <c r="P253" s="159"/>
      <c r="Q253" s="159"/>
      <c r="R253" s="121"/>
      <c r="S253" s="159"/>
      <c r="T253" s="159"/>
      <c r="U253" s="121"/>
      <c r="V253" s="159"/>
      <c r="W253" s="159"/>
      <c r="X253" s="121"/>
      <c r="Y253" s="159"/>
      <c r="Z253" s="159"/>
      <c r="AA253" s="121"/>
      <c r="AB253" s="159"/>
      <c r="AC253" s="159"/>
      <c r="AD253" s="159"/>
      <c r="AE253" s="159"/>
      <c r="AF253" s="159"/>
      <c r="AG253" s="159"/>
      <c r="AH253" s="159"/>
      <c r="AI253" s="159"/>
    </row>
    <row r="254" spans="2:35" ht="43.15" customHeight="1" x14ac:dyDescent="0.2">
      <c r="B254" s="159"/>
      <c r="C254" s="160"/>
      <c r="D254" s="159"/>
      <c r="E254" s="159"/>
      <c r="F254" s="121"/>
      <c r="G254" s="159"/>
      <c r="H254" s="159"/>
      <c r="I254" s="121"/>
      <c r="J254" s="159"/>
      <c r="K254" s="159"/>
      <c r="L254" s="121"/>
      <c r="M254" s="159"/>
      <c r="N254" s="159"/>
      <c r="O254" s="121"/>
      <c r="P254" s="159"/>
      <c r="Q254" s="159"/>
      <c r="R254" s="121"/>
      <c r="S254" s="159"/>
      <c r="T254" s="159"/>
      <c r="U254" s="121"/>
      <c r="V254" s="159"/>
      <c r="W254" s="159"/>
      <c r="X254" s="121"/>
      <c r="Y254" s="159"/>
      <c r="Z254" s="159"/>
      <c r="AA254" s="121"/>
      <c r="AB254" s="159"/>
      <c r="AC254" s="159"/>
      <c r="AD254" s="159"/>
      <c r="AE254" s="159"/>
      <c r="AF254" s="159"/>
      <c r="AG254" s="159"/>
      <c r="AH254" s="159"/>
      <c r="AI254" s="159"/>
    </row>
    <row r="255" spans="2:35" ht="43.15" customHeight="1" x14ac:dyDescent="0.2">
      <c r="B255" s="159"/>
      <c r="C255" s="160"/>
      <c r="D255" s="159"/>
      <c r="E255" s="159"/>
      <c r="F255" s="121"/>
      <c r="G255" s="159"/>
      <c r="H255" s="159"/>
      <c r="I255" s="121"/>
      <c r="J255" s="159"/>
      <c r="K255" s="159"/>
      <c r="L255" s="121"/>
      <c r="M255" s="159"/>
      <c r="N255" s="159"/>
      <c r="O255" s="121"/>
      <c r="P255" s="159"/>
      <c r="Q255" s="159"/>
      <c r="R255" s="121"/>
      <c r="S255" s="159"/>
      <c r="T255" s="159"/>
      <c r="U255" s="121"/>
      <c r="V255" s="159"/>
      <c r="W255" s="159"/>
      <c r="X255" s="121"/>
      <c r="Y255" s="159"/>
      <c r="Z255" s="159"/>
      <c r="AA255" s="121"/>
      <c r="AB255" s="159"/>
      <c r="AC255" s="159"/>
      <c r="AD255" s="159"/>
      <c r="AE255" s="159"/>
      <c r="AF255" s="159"/>
      <c r="AG255" s="159"/>
      <c r="AH255" s="159"/>
      <c r="AI255" s="159"/>
    </row>
    <row r="256" spans="2:35" ht="43.15" customHeight="1" x14ac:dyDescent="0.2">
      <c r="B256" s="159"/>
      <c r="C256" s="160"/>
      <c r="D256" s="159"/>
      <c r="E256" s="159"/>
      <c r="F256" s="121"/>
      <c r="G256" s="159"/>
      <c r="H256" s="159"/>
      <c r="I256" s="121"/>
      <c r="J256" s="159"/>
      <c r="K256" s="159"/>
      <c r="L256" s="121"/>
      <c r="M256" s="159"/>
      <c r="N256" s="159"/>
      <c r="O256" s="121"/>
      <c r="P256" s="159"/>
      <c r="Q256" s="159"/>
      <c r="R256" s="121"/>
      <c r="S256" s="159"/>
      <c r="T256" s="159"/>
      <c r="U256" s="121"/>
      <c r="V256" s="159"/>
      <c r="W256" s="159"/>
      <c r="X256" s="121"/>
      <c r="Y256" s="159"/>
      <c r="Z256" s="159"/>
      <c r="AA256" s="121"/>
      <c r="AB256" s="159"/>
      <c r="AC256" s="159"/>
      <c r="AD256" s="159"/>
      <c r="AE256" s="159"/>
      <c r="AF256" s="159"/>
      <c r="AG256" s="159"/>
      <c r="AH256" s="159"/>
      <c r="AI256" s="159"/>
    </row>
    <row r="257" spans="2:35" ht="43.15" customHeight="1" x14ac:dyDescent="0.2">
      <c r="B257" s="159"/>
      <c r="C257" s="160"/>
      <c r="D257" s="159"/>
      <c r="E257" s="159"/>
      <c r="F257" s="121"/>
      <c r="G257" s="159"/>
      <c r="H257" s="159"/>
      <c r="I257" s="121"/>
      <c r="J257" s="159"/>
      <c r="K257" s="159"/>
      <c r="L257" s="121"/>
      <c r="M257" s="159"/>
      <c r="N257" s="159"/>
      <c r="O257" s="121"/>
      <c r="P257" s="159"/>
      <c r="Q257" s="159"/>
      <c r="R257" s="121"/>
      <c r="S257" s="159"/>
      <c r="T257" s="159"/>
      <c r="U257" s="121"/>
      <c r="V257" s="159"/>
      <c r="W257" s="159"/>
      <c r="X257" s="121"/>
      <c r="Y257" s="159"/>
      <c r="Z257" s="159"/>
      <c r="AA257" s="121"/>
      <c r="AB257" s="159"/>
      <c r="AC257" s="159"/>
      <c r="AD257" s="159"/>
      <c r="AE257" s="159"/>
      <c r="AF257" s="159"/>
      <c r="AG257" s="159"/>
      <c r="AH257" s="159"/>
      <c r="AI257" s="159"/>
    </row>
    <row r="258" spans="2:35" ht="43.15" customHeight="1" x14ac:dyDescent="0.2">
      <c r="B258" s="159"/>
      <c r="C258" s="160"/>
      <c r="D258" s="159"/>
      <c r="E258" s="159"/>
      <c r="F258" s="121"/>
      <c r="G258" s="159"/>
      <c r="H258" s="159"/>
      <c r="I258" s="121"/>
      <c r="J258" s="159"/>
      <c r="K258" s="159"/>
      <c r="L258" s="121"/>
      <c r="M258" s="159"/>
      <c r="N258" s="159"/>
      <c r="O258" s="121"/>
      <c r="P258" s="159"/>
      <c r="Q258" s="159"/>
      <c r="R258" s="121"/>
      <c r="S258" s="159"/>
      <c r="T258" s="159"/>
      <c r="U258" s="121"/>
      <c r="V258" s="159"/>
      <c r="W258" s="159"/>
      <c r="X258" s="121"/>
      <c r="Y258" s="159"/>
      <c r="Z258" s="159"/>
      <c r="AA258" s="121"/>
      <c r="AB258" s="159"/>
      <c r="AC258" s="159"/>
      <c r="AD258" s="159"/>
      <c r="AE258" s="159"/>
      <c r="AF258" s="159"/>
      <c r="AG258" s="159"/>
      <c r="AH258" s="159"/>
      <c r="AI258" s="159"/>
    </row>
    <row r="259" spans="2:35" ht="43.15" customHeight="1" x14ac:dyDescent="0.2">
      <c r="B259" s="159"/>
      <c r="C259" s="160"/>
      <c r="D259" s="159"/>
      <c r="E259" s="159"/>
      <c r="F259" s="121"/>
      <c r="G259" s="159"/>
      <c r="H259" s="159"/>
      <c r="I259" s="121"/>
      <c r="J259" s="159"/>
      <c r="K259" s="159"/>
      <c r="L259" s="121"/>
      <c r="M259" s="159"/>
      <c r="N259" s="159"/>
      <c r="O259" s="121"/>
      <c r="P259" s="159"/>
      <c r="Q259" s="159"/>
      <c r="R259" s="121"/>
      <c r="S259" s="159"/>
      <c r="T259" s="159"/>
      <c r="U259" s="121"/>
      <c r="V259" s="159"/>
      <c r="W259" s="159"/>
      <c r="X259" s="121"/>
      <c r="Y259" s="159"/>
      <c r="Z259" s="159"/>
      <c r="AA259" s="121"/>
      <c r="AB259" s="159"/>
      <c r="AC259" s="159"/>
      <c r="AD259" s="159"/>
      <c r="AE259" s="159"/>
      <c r="AF259" s="159"/>
      <c r="AG259" s="159"/>
      <c r="AH259" s="159"/>
      <c r="AI259" s="159"/>
    </row>
    <row r="260" spans="2:35" ht="43.15" customHeight="1" x14ac:dyDescent="0.2">
      <c r="B260" s="159"/>
      <c r="C260" s="160"/>
      <c r="D260" s="159"/>
      <c r="E260" s="159"/>
      <c r="F260" s="121"/>
      <c r="G260" s="159"/>
      <c r="H260" s="159"/>
      <c r="I260" s="121"/>
      <c r="J260" s="159"/>
      <c r="K260" s="159"/>
      <c r="L260" s="121"/>
      <c r="M260" s="159"/>
      <c r="N260" s="159"/>
      <c r="O260" s="121"/>
      <c r="P260" s="159"/>
      <c r="Q260" s="159"/>
      <c r="R260" s="121"/>
      <c r="S260" s="159"/>
      <c r="T260" s="159"/>
      <c r="U260" s="121"/>
      <c r="V260" s="159"/>
      <c r="W260" s="159"/>
      <c r="X260" s="121"/>
      <c r="Y260" s="159"/>
      <c r="Z260" s="159"/>
      <c r="AA260" s="121"/>
      <c r="AB260" s="159"/>
      <c r="AC260" s="159"/>
      <c r="AD260" s="159"/>
      <c r="AE260" s="159"/>
      <c r="AF260" s="159"/>
      <c r="AG260" s="159"/>
      <c r="AH260" s="159"/>
      <c r="AI260" s="159"/>
    </row>
    <row r="261" spans="2:35" ht="43.15" customHeight="1" x14ac:dyDescent="0.2">
      <c r="B261" s="159"/>
      <c r="C261" s="160"/>
      <c r="D261" s="159"/>
      <c r="E261" s="159"/>
      <c r="F261" s="121"/>
      <c r="G261" s="159"/>
      <c r="H261" s="159"/>
      <c r="I261" s="121"/>
      <c r="J261" s="159"/>
      <c r="K261" s="159"/>
      <c r="L261" s="121"/>
      <c r="M261" s="159"/>
      <c r="N261" s="159"/>
      <c r="O261" s="121"/>
      <c r="P261" s="159"/>
      <c r="Q261" s="159"/>
      <c r="R261" s="121"/>
      <c r="S261" s="159"/>
      <c r="T261" s="159"/>
      <c r="U261" s="121"/>
      <c r="V261" s="159"/>
      <c r="W261" s="159"/>
      <c r="X261" s="121"/>
      <c r="Y261" s="159"/>
      <c r="Z261" s="159"/>
      <c r="AA261" s="121"/>
      <c r="AB261" s="159"/>
      <c r="AC261" s="159"/>
      <c r="AD261" s="159"/>
      <c r="AE261" s="159"/>
      <c r="AF261" s="159"/>
      <c r="AG261" s="159"/>
      <c r="AH261" s="159"/>
      <c r="AI261" s="159"/>
    </row>
    <row r="262" spans="2:35" ht="43.15" customHeight="1" x14ac:dyDescent="0.2">
      <c r="B262" s="159"/>
      <c r="C262" s="160"/>
      <c r="D262" s="159"/>
      <c r="E262" s="159"/>
      <c r="F262" s="121"/>
      <c r="G262" s="159"/>
      <c r="H262" s="159"/>
      <c r="I262" s="121"/>
      <c r="J262" s="159"/>
      <c r="K262" s="159"/>
      <c r="L262" s="121"/>
      <c r="M262" s="159"/>
      <c r="N262" s="159"/>
      <c r="O262" s="121"/>
      <c r="P262" s="159"/>
      <c r="Q262" s="159"/>
      <c r="R262" s="121"/>
      <c r="S262" s="159"/>
      <c r="T262" s="159"/>
      <c r="U262" s="121"/>
      <c r="V262" s="159"/>
      <c r="W262" s="159"/>
      <c r="X262" s="121"/>
      <c r="Y262" s="159"/>
      <c r="Z262" s="159"/>
      <c r="AA262" s="121"/>
      <c r="AB262" s="159"/>
      <c r="AC262" s="159"/>
      <c r="AD262" s="159"/>
      <c r="AE262" s="159"/>
      <c r="AF262" s="159"/>
      <c r="AG262" s="159"/>
      <c r="AH262" s="159"/>
      <c r="AI262" s="159"/>
    </row>
    <row r="263" spans="2:35" ht="43.15" customHeight="1" x14ac:dyDescent="0.2">
      <c r="B263" s="159"/>
      <c r="C263" s="160"/>
      <c r="D263" s="159"/>
      <c r="E263" s="159"/>
      <c r="F263" s="121"/>
      <c r="G263" s="159"/>
      <c r="H263" s="159"/>
      <c r="I263" s="121"/>
      <c r="J263" s="159"/>
      <c r="K263" s="159"/>
      <c r="L263" s="121"/>
      <c r="M263" s="159"/>
      <c r="N263" s="159"/>
      <c r="O263" s="121"/>
      <c r="P263" s="159"/>
      <c r="Q263" s="159"/>
      <c r="R263" s="121"/>
      <c r="S263" s="159"/>
      <c r="T263" s="159"/>
      <c r="U263" s="121"/>
      <c r="V263" s="159"/>
      <c r="W263" s="159"/>
      <c r="X263" s="121"/>
      <c r="Y263" s="159"/>
      <c r="Z263" s="159"/>
      <c r="AA263" s="121"/>
      <c r="AB263" s="159"/>
      <c r="AC263" s="159"/>
      <c r="AD263" s="159"/>
      <c r="AE263" s="159"/>
      <c r="AF263" s="159"/>
      <c r="AG263" s="159"/>
      <c r="AH263" s="159"/>
      <c r="AI263" s="159"/>
    </row>
    <row r="264" spans="2:35" ht="43.15" customHeight="1" x14ac:dyDescent="0.2"/>
    <row r="265" spans="2:35" ht="43.15" customHeight="1" x14ac:dyDescent="0.2"/>
    <row r="266" spans="2:35" ht="43.15" customHeight="1" x14ac:dyDescent="0.2"/>
    <row r="267" spans="2:35" ht="43.15" customHeight="1" x14ac:dyDescent="0.2"/>
    <row r="268" spans="2:35" ht="43.15" customHeight="1" x14ac:dyDescent="0.2"/>
    <row r="269" spans="2:35" ht="43.15" customHeight="1" x14ac:dyDescent="0.2"/>
    <row r="270" spans="2:35" ht="43.15" customHeight="1" x14ac:dyDescent="0.2"/>
    <row r="271" spans="2:35" ht="43.15" customHeight="1" x14ac:dyDescent="0.2"/>
    <row r="272" spans="2:35" ht="43.15" customHeight="1" x14ac:dyDescent="0.2"/>
    <row r="273" ht="43.15" customHeight="1" x14ac:dyDescent="0.2"/>
    <row r="274" ht="43.15" customHeight="1" x14ac:dyDescent="0.2"/>
    <row r="275" ht="43.15" customHeight="1" x14ac:dyDescent="0.2"/>
    <row r="276" ht="43.15" customHeight="1" x14ac:dyDescent="0.2"/>
    <row r="277" ht="43.15" customHeight="1" x14ac:dyDescent="0.2"/>
    <row r="278" ht="43.15" customHeight="1" x14ac:dyDescent="0.2"/>
    <row r="279" ht="43.15" customHeight="1" x14ac:dyDescent="0.2"/>
    <row r="280" ht="43.15" customHeight="1" x14ac:dyDescent="0.2"/>
    <row r="281" ht="43.15" customHeight="1" x14ac:dyDescent="0.2"/>
    <row r="282" ht="43.15" customHeight="1" x14ac:dyDescent="0.2"/>
    <row r="283" ht="43.15" customHeight="1" x14ac:dyDescent="0.2"/>
    <row r="284" ht="43.15" customHeight="1" x14ac:dyDescent="0.2"/>
    <row r="285" ht="43.15" customHeight="1" x14ac:dyDescent="0.2"/>
    <row r="286" ht="43.15" customHeight="1" x14ac:dyDescent="0.2"/>
    <row r="287" ht="43.15" customHeight="1" x14ac:dyDescent="0.2"/>
    <row r="288" ht="43.15" customHeight="1" x14ac:dyDescent="0.2"/>
    <row r="289" ht="43.15" customHeight="1" x14ac:dyDescent="0.2"/>
    <row r="290" ht="43.15" customHeight="1" x14ac:dyDescent="0.2"/>
    <row r="291" ht="43.15" customHeight="1" x14ac:dyDescent="0.2"/>
    <row r="292" ht="43.15" customHeight="1" x14ac:dyDescent="0.2"/>
    <row r="293" ht="43.15" customHeight="1" x14ac:dyDescent="0.2"/>
    <row r="294" ht="43.15" customHeight="1" x14ac:dyDescent="0.2"/>
    <row r="295" ht="43.15" customHeight="1" x14ac:dyDescent="0.2"/>
    <row r="296" ht="43.15" customHeight="1" x14ac:dyDescent="0.2"/>
    <row r="297" ht="43.15" customHeight="1" x14ac:dyDescent="0.2"/>
    <row r="298" ht="43.15" customHeight="1" x14ac:dyDescent="0.2"/>
    <row r="299" ht="43.15" customHeight="1" x14ac:dyDescent="0.2"/>
    <row r="300" ht="43.15" customHeight="1" x14ac:dyDescent="0.2"/>
    <row r="301" ht="43.15" customHeight="1" x14ac:dyDescent="0.2"/>
    <row r="302" ht="43.15" customHeight="1" x14ac:dyDescent="0.2"/>
    <row r="303" ht="43.15" customHeight="1" x14ac:dyDescent="0.2"/>
    <row r="304" ht="43.15" customHeight="1" x14ac:dyDescent="0.2"/>
    <row r="305" ht="43.15" customHeight="1" x14ac:dyDescent="0.2"/>
    <row r="306" ht="43.15" customHeight="1" x14ac:dyDescent="0.2"/>
    <row r="307" ht="43.15" customHeight="1" x14ac:dyDescent="0.2"/>
    <row r="308" ht="43.15" customHeight="1" x14ac:dyDescent="0.2"/>
    <row r="309" ht="43.15" customHeight="1" x14ac:dyDescent="0.2"/>
    <row r="310" ht="43.15" customHeight="1" x14ac:dyDescent="0.2"/>
    <row r="311" ht="43.15" customHeight="1" x14ac:dyDescent="0.2"/>
    <row r="312" ht="43.15" customHeight="1" x14ac:dyDescent="0.2"/>
    <row r="313" ht="43.15" customHeight="1" x14ac:dyDescent="0.2"/>
    <row r="314" ht="43.15" customHeight="1" x14ac:dyDescent="0.2"/>
    <row r="315" ht="43.15" customHeight="1" x14ac:dyDescent="0.2"/>
    <row r="316" ht="43.15" customHeight="1" x14ac:dyDescent="0.2"/>
    <row r="317" ht="43.15" customHeight="1" x14ac:dyDescent="0.2"/>
    <row r="318" ht="43.15" customHeight="1" x14ac:dyDescent="0.2"/>
    <row r="319" ht="43.15" customHeight="1" x14ac:dyDescent="0.2"/>
    <row r="320" ht="43.15" customHeight="1" x14ac:dyDescent="0.2"/>
    <row r="321" ht="43.15" customHeight="1" x14ac:dyDescent="0.2"/>
    <row r="322" ht="43.15" customHeight="1" x14ac:dyDescent="0.2"/>
    <row r="323" ht="43.15" customHeight="1" x14ac:dyDescent="0.2"/>
    <row r="324" ht="43.15" customHeight="1" x14ac:dyDescent="0.2"/>
    <row r="325" ht="43.15" customHeight="1" x14ac:dyDescent="0.2"/>
    <row r="326" ht="43.15" customHeight="1" x14ac:dyDescent="0.2"/>
    <row r="327" ht="43.15" customHeight="1" x14ac:dyDescent="0.2"/>
    <row r="328" ht="43.15" customHeight="1" x14ac:dyDescent="0.2"/>
    <row r="329" ht="43.15" customHeight="1" x14ac:dyDescent="0.2"/>
    <row r="330" ht="43.15" customHeight="1" x14ac:dyDescent="0.2"/>
    <row r="331" ht="43.15" customHeight="1" x14ac:dyDescent="0.2"/>
    <row r="332" ht="43.15" customHeight="1" x14ac:dyDescent="0.2"/>
    <row r="333" ht="43.15" customHeight="1" x14ac:dyDescent="0.2"/>
    <row r="334" ht="43.15" customHeight="1" x14ac:dyDescent="0.2"/>
    <row r="335" ht="43.15" customHeight="1" x14ac:dyDescent="0.2"/>
    <row r="336" ht="43.15" customHeight="1" x14ac:dyDescent="0.2"/>
    <row r="337" ht="43.15" customHeight="1" x14ac:dyDescent="0.2"/>
    <row r="338" ht="43.15" customHeight="1" x14ac:dyDescent="0.2"/>
    <row r="339" ht="43.15" customHeight="1" x14ac:dyDescent="0.2"/>
    <row r="340" ht="43.15" customHeight="1" x14ac:dyDescent="0.2"/>
    <row r="341" ht="43.15" customHeight="1" x14ac:dyDescent="0.2"/>
    <row r="342" ht="43.15" customHeight="1" x14ac:dyDescent="0.2"/>
    <row r="343" ht="43.15" customHeight="1" x14ac:dyDescent="0.2"/>
    <row r="344" ht="43.15" customHeight="1" x14ac:dyDescent="0.2"/>
    <row r="345" ht="43.15" customHeight="1" x14ac:dyDescent="0.2"/>
    <row r="346" ht="43.15" customHeight="1" x14ac:dyDescent="0.2"/>
    <row r="347" ht="43.15" customHeight="1" x14ac:dyDescent="0.2"/>
    <row r="348" ht="43.15" customHeight="1" x14ac:dyDescent="0.2"/>
    <row r="349" ht="43.15" customHeight="1" x14ac:dyDescent="0.2"/>
    <row r="350" ht="43.15" customHeight="1" x14ac:dyDescent="0.2"/>
    <row r="351" ht="43.15" customHeight="1" x14ac:dyDescent="0.2"/>
    <row r="352" ht="43.15" customHeight="1" x14ac:dyDescent="0.2"/>
    <row r="353" ht="43.15" customHeight="1" x14ac:dyDescent="0.2"/>
    <row r="354" ht="43.15" customHeight="1" x14ac:dyDescent="0.2"/>
    <row r="355" ht="43.15" customHeight="1" x14ac:dyDescent="0.2"/>
    <row r="356" ht="43.15" customHeight="1" x14ac:dyDescent="0.2"/>
    <row r="357" ht="43.15" customHeight="1" x14ac:dyDescent="0.2"/>
    <row r="358" ht="43.15" customHeight="1" x14ac:dyDescent="0.2"/>
    <row r="359" ht="43.15" customHeight="1" x14ac:dyDescent="0.2"/>
    <row r="360" ht="43.15" customHeight="1" x14ac:dyDescent="0.2"/>
    <row r="361" ht="43.15" customHeight="1" x14ac:dyDescent="0.2"/>
    <row r="362" ht="43.15" customHeight="1" x14ac:dyDescent="0.2"/>
    <row r="363" ht="43.15" customHeight="1" x14ac:dyDescent="0.2"/>
    <row r="364" ht="43.15" customHeight="1" x14ac:dyDescent="0.2"/>
    <row r="365" ht="43.15" customHeight="1" x14ac:dyDescent="0.2"/>
    <row r="366" ht="43.15" customHeight="1" x14ac:dyDescent="0.2"/>
    <row r="367" ht="43.15" customHeight="1" x14ac:dyDescent="0.2"/>
    <row r="368" ht="43.15" customHeight="1" x14ac:dyDescent="0.2"/>
    <row r="369" ht="43.15" customHeight="1" x14ac:dyDescent="0.2"/>
    <row r="370" ht="43.15" customHeight="1" x14ac:dyDescent="0.2"/>
    <row r="371" ht="43.15" customHeight="1" x14ac:dyDescent="0.2"/>
    <row r="372" ht="43.15" customHeight="1" x14ac:dyDescent="0.2"/>
    <row r="373" ht="43.15" customHeight="1" x14ac:dyDescent="0.2"/>
    <row r="374" ht="43.15" customHeight="1" x14ac:dyDescent="0.2"/>
    <row r="375" ht="43.15" customHeight="1" x14ac:dyDescent="0.2"/>
    <row r="376" ht="43.15" customHeight="1" x14ac:dyDescent="0.2"/>
    <row r="377" ht="43.15" customHeight="1" x14ac:dyDescent="0.2"/>
    <row r="378" ht="43.15" customHeight="1" x14ac:dyDescent="0.2"/>
    <row r="379" ht="43.15" customHeight="1" x14ac:dyDescent="0.2"/>
    <row r="380" ht="43.15" customHeight="1" x14ac:dyDescent="0.2"/>
    <row r="381" ht="43.15" customHeight="1" x14ac:dyDescent="0.2"/>
    <row r="382" ht="43.15" customHeight="1" x14ac:dyDescent="0.2"/>
    <row r="383" ht="43.15" customHeight="1" x14ac:dyDescent="0.2"/>
    <row r="384" ht="43.15" customHeight="1" x14ac:dyDescent="0.2"/>
    <row r="385" ht="43.15" customHeight="1" x14ac:dyDescent="0.2"/>
    <row r="386" ht="43.15" customHeight="1" x14ac:dyDescent="0.2"/>
    <row r="387" ht="43.15" customHeight="1" x14ac:dyDescent="0.2"/>
    <row r="388" ht="43.15" customHeight="1" x14ac:dyDescent="0.2"/>
    <row r="389" ht="43.15" customHeight="1" x14ac:dyDescent="0.2"/>
    <row r="390" ht="43.15" customHeight="1" x14ac:dyDescent="0.2"/>
    <row r="391" ht="43.15" customHeight="1" x14ac:dyDescent="0.2"/>
    <row r="392" ht="43.15" customHeight="1" x14ac:dyDescent="0.2"/>
    <row r="393" ht="43.15" customHeight="1" x14ac:dyDescent="0.2"/>
    <row r="394" ht="43.15" customHeight="1" x14ac:dyDescent="0.2"/>
    <row r="395" ht="43.15" customHeight="1" x14ac:dyDescent="0.2"/>
    <row r="396" ht="43.15" customHeight="1" x14ac:dyDescent="0.2"/>
    <row r="397" ht="43.15" customHeight="1" x14ac:dyDescent="0.2"/>
    <row r="398" ht="43.15" customHeight="1" x14ac:dyDescent="0.2"/>
    <row r="399" ht="43.15" customHeight="1" x14ac:dyDescent="0.2"/>
    <row r="400" ht="43.15" customHeight="1" x14ac:dyDescent="0.2"/>
    <row r="401" ht="43.15" customHeight="1" x14ac:dyDescent="0.2"/>
    <row r="402" ht="43.15" customHeight="1" x14ac:dyDescent="0.2"/>
    <row r="403" ht="43.15" customHeight="1" x14ac:dyDescent="0.2"/>
    <row r="404" ht="43.15" customHeight="1" x14ac:dyDescent="0.2"/>
    <row r="405" ht="43.15" customHeight="1" x14ac:dyDescent="0.2"/>
    <row r="406" ht="43.15" customHeight="1" x14ac:dyDescent="0.2"/>
    <row r="407" ht="43.15" customHeight="1" x14ac:dyDescent="0.2"/>
    <row r="408" ht="43.15" customHeight="1" x14ac:dyDescent="0.2"/>
    <row r="409" ht="43.15" customHeight="1" x14ac:dyDescent="0.2"/>
    <row r="410" ht="43.15" customHeight="1" x14ac:dyDescent="0.2"/>
    <row r="411" ht="43.15" customHeight="1" x14ac:dyDescent="0.2"/>
    <row r="412" ht="43.15" customHeight="1" x14ac:dyDescent="0.2"/>
    <row r="413" ht="43.15" customHeight="1" x14ac:dyDescent="0.2"/>
    <row r="414" ht="43.15" customHeight="1" x14ac:dyDescent="0.2"/>
    <row r="415" ht="43.15" customHeight="1" x14ac:dyDescent="0.2"/>
    <row r="416" ht="43.15" customHeight="1" x14ac:dyDescent="0.2"/>
    <row r="417" ht="43.15" customHeight="1" x14ac:dyDescent="0.2"/>
    <row r="418" ht="43.15" customHeight="1" x14ac:dyDescent="0.2"/>
    <row r="419" ht="43.15" customHeight="1" x14ac:dyDescent="0.2"/>
    <row r="420" ht="43.15" customHeight="1" x14ac:dyDescent="0.2"/>
    <row r="421" ht="43.15" customHeight="1" x14ac:dyDescent="0.2"/>
    <row r="422" ht="43.15" customHeight="1" x14ac:dyDescent="0.2"/>
    <row r="423" ht="43.15" customHeight="1" x14ac:dyDescent="0.2"/>
    <row r="424" ht="43.15" customHeight="1" x14ac:dyDescent="0.2"/>
    <row r="425" ht="43.15" customHeight="1" x14ac:dyDescent="0.2"/>
    <row r="426" ht="43.15" customHeight="1" x14ac:dyDescent="0.2"/>
    <row r="427" ht="43.15" customHeight="1" x14ac:dyDescent="0.2"/>
    <row r="428" ht="43.15" customHeight="1" x14ac:dyDescent="0.2"/>
    <row r="429" ht="43.15" customHeight="1" x14ac:dyDescent="0.2"/>
    <row r="430" ht="43.15" customHeight="1" x14ac:dyDescent="0.2"/>
    <row r="431" ht="43.15" customHeight="1" x14ac:dyDescent="0.2"/>
    <row r="432" ht="43.15" customHeight="1" x14ac:dyDescent="0.2"/>
    <row r="433" ht="43.15" customHeight="1" x14ac:dyDescent="0.2"/>
    <row r="434" ht="43.15" customHeight="1" x14ac:dyDescent="0.2"/>
    <row r="435" ht="43.15" customHeight="1" x14ac:dyDescent="0.2"/>
    <row r="436" ht="43.15" customHeight="1" x14ac:dyDescent="0.2"/>
    <row r="437" ht="43.15" customHeight="1" x14ac:dyDescent="0.2"/>
    <row r="438" ht="43.15" customHeight="1" x14ac:dyDescent="0.2"/>
    <row r="439" ht="43.15" customHeight="1" x14ac:dyDescent="0.2"/>
    <row r="440" ht="43.15" customHeight="1" x14ac:dyDescent="0.2"/>
    <row r="441" ht="43.15" customHeight="1" x14ac:dyDescent="0.2"/>
    <row r="442" ht="43.15" customHeight="1" x14ac:dyDescent="0.2"/>
    <row r="443" ht="43.15" customHeight="1" x14ac:dyDescent="0.2"/>
    <row r="444" ht="43.15" customHeight="1" x14ac:dyDescent="0.2"/>
    <row r="445" ht="43.15" customHeight="1" x14ac:dyDescent="0.2"/>
    <row r="446" ht="43.15" customHeight="1" x14ac:dyDescent="0.2"/>
    <row r="447" ht="43.15" customHeight="1" x14ac:dyDescent="0.2"/>
    <row r="448" ht="43.15" customHeight="1" x14ac:dyDescent="0.2"/>
    <row r="449" ht="43.15" customHeight="1" x14ac:dyDescent="0.2"/>
    <row r="450" ht="43.15" customHeight="1" x14ac:dyDescent="0.2"/>
    <row r="451" ht="43.15" customHeight="1" x14ac:dyDescent="0.2"/>
    <row r="452" ht="43.15" customHeight="1" x14ac:dyDescent="0.2"/>
    <row r="453" ht="43.15" customHeight="1" x14ac:dyDescent="0.2"/>
    <row r="454" ht="43.15" customHeight="1" x14ac:dyDescent="0.2"/>
    <row r="455" ht="43.15" customHeight="1" x14ac:dyDescent="0.2"/>
    <row r="456" ht="43.15" customHeight="1" x14ac:dyDescent="0.2"/>
    <row r="457" ht="43.15" customHeight="1" x14ac:dyDescent="0.2"/>
    <row r="458" ht="43.15" customHeight="1" x14ac:dyDescent="0.2"/>
    <row r="459" ht="43.15" customHeight="1" x14ac:dyDescent="0.2"/>
    <row r="460" ht="43.15" customHeight="1" x14ac:dyDescent="0.2"/>
    <row r="461" ht="43.15" customHeight="1" x14ac:dyDescent="0.2"/>
    <row r="462" ht="43.15" customHeight="1" x14ac:dyDescent="0.2"/>
    <row r="463" ht="43.15" customHeight="1" x14ac:dyDescent="0.2"/>
    <row r="464" ht="43.15" customHeight="1" x14ac:dyDescent="0.2"/>
    <row r="465" ht="43.15" customHeight="1" x14ac:dyDescent="0.2"/>
    <row r="466" ht="43.15" customHeight="1" x14ac:dyDescent="0.2"/>
    <row r="467" ht="43.15" customHeight="1" x14ac:dyDescent="0.2"/>
    <row r="468" ht="43.15" customHeight="1" x14ac:dyDescent="0.2"/>
    <row r="469" ht="43.15" customHeight="1" x14ac:dyDescent="0.2"/>
    <row r="470" ht="43.15" customHeight="1" x14ac:dyDescent="0.2"/>
    <row r="471" ht="43.15" customHeight="1" x14ac:dyDescent="0.2"/>
    <row r="472" ht="43.15" customHeight="1" x14ac:dyDescent="0.2"/>
    <row r="473" ht="43.15" customHeight="1" x14ac:dyDescent="0.2"/>
    <row r="474" ht="43.15" customHeight="1" x14ac:dyDescent="0.2"/>
    <row r="475" ht="43.15" customHeight="1" x14ac:dyDescent="0.2"/>
    <row r="476" ht="43.15" customHeight="1" x14ac:dyDescent="0.2"/>
    <row r="477" ht="43.15" customHeight="1" x14ac:dyDescent="0.2"/>
    <row r="478" ht="43.15" customHeight="1" x14ac:dyDescent="0.2"/>
    <row r="479" ht="43.15" customHeight="1" x14ac:dyDescent="0.2"/>
    <row r="480" ht="43.15" customHeight="1" x14ac:dyDescent="0.2"/>
    <row r="481" ht="43.15" customHeight="1" x14ac:dyDescent="0.2"/>
    <row r="482" ht="43.15" customHeight="1" x14ac:dyDescent="0.2"/>
    <row r="483" ht="43.15" customHeight="1" x14ac:dyDescent="0.2"/>
    <row r="484" ht="43.15" customHeight="1" x14ac:dyDescent="0.2"/>
    <row r="485" ht="43.15" customHeight="1" x14ac:dyDescent="0.2"/>
    <row r="486" ht="43.15" customHeight="1" x14ac:dyDescent="0.2"/>
    <row r="487" ht="43.15" customHeight="1" x14ac:dyDescent="0.2"/>
    <row r="488" ht="43.15" customHeight="1" x14ac:dyDescent="0.2"/>
    <row r="489" ht="43.15" customHeight="1" x14ac:dyDescent="0.2"/>
    <row r="490" ht="43.15" customHeight="1" x14ac:dyDescent="0.2"/>
    <row r="491" ht="43.15" customHeight="1" x14ac:dyDescent="0.2"/>
    <row r="492" ht="43.15" customHeight="1" x14ac:dyDescent="0.2"/>
    <row r="493" ht="43.15" customHeight="1" x14ac:dyDescent="0.2"/>
    <row r="494" ht="43.15" customHeight="1" x14ac:dyDescent="0.2"/>
    <row r="495" ht="43.15" customHeight="1" x14ac:dyDescent="0.2"/>
    <row r="496" ht="43.15" customHeight="1" x14ac:dyDescent="0.2"/>
    <row r="497" ht="43.15" customHeight="1" x14ac:dyDescent="0.2"/>
    <row r="498" ht="43.15" customHeight="1" x14ac:dyDescent="0.2"/>
    <row r="499" ht="43.15" customHeight="1" x14ac:dyDescent="0.2"/>
    <row r="500" ht="43.15" customHeight="1" x14ac:dyDescent="0.2"/>
    <row r="501" ht="43.15" customHeight="1" x14ac:dyDescent="0.2"/>
    <row r="502" ht="43.15" customHeight="1" x14ac:dyDescent="0.2"/>
    <row r="503" ht="43.15" customHeight="1" x14ac:dyDescent="0.2"/>
    <row r="504" ht="43.15" customHeight="1" x14ac:dyDescent="0.2"/>
    <row r="505" ht="43.15" customHeight="1" x14ac:dyDescent="0.2"/>
    <row r="506" ht="43.15" customHeight="1" x14ac:dyDescent="0.2"/>
    <row r="507" ht="43.15" customHeight="1" x14ac:dyDescent="0.2"/>
    <row r="508" ht="43.15" customHeight="1" x14ac:dyDescent="0.2"/>
    <row r="509" ht="43.15" customHeight="1" x14ac:dyDescent="0.2"/>
    <row r="510" ht="43.15" customHeight="1" x14ac:dyDescent="0.2"/>
    <row r="511" ht="43.15" customHeight="1" x14ac:dyDescent="0.2"/>
    <row r="512" ht="43.15" customHeight="1" x14ac:dyDescent="0.2"/>
    <row r="513" ht="15" customHeight="1" x14ac:dyDescent="0.2"/>
    <row r="514" ht="15" customHeight="1" x14ac:dyDescent="0.2"/>
    <row r="515" ht="15" customHeight="1" x14ac:dyDescent="0.2"/>
    <row r="516" ht="15" customHeight="1" x14ac:dyDescent="0.2"/>
    <row r="517" ht="15" customHeight="1" x14ac:dyDescent="0.2"/>
    <row r="518" ht="15" customHeight="1" x14ac:dyDescent="0.2"/>
    <row r="519" ht="15" customHeight="1" x14ac:dyDescent="0.2"/>
    <row r="520" ht="15" customHeight="1" x14ac:dyDescent="0.2"/>
    <row r="521" ht="15" customHeight="1" x14ac:dyDescent="0.2"/>
    <row r="522" ht="15" customHeight="1" x14ac:dyDescent="0.2"/>
    <row r="523" ht="15" customHeight="1" x14ac:dyDescent="0.2"/>
    <row r="524" ht="15" customHeight="1" x14ac:dyDescent="0.2"/>
    <row r="525" ht="15" customHeight="1" x14ac:dyDescent="0.2"/>
    <row r="526" ht="15" customHeight="1" x14ac:dyDescent="0.2"/>
    <row r="527" ht="15" customHeight="1" x14ac:dyDescent="0.2"/>
    <row r="528" ht="15" customHeight="1" x14ac:dyDescent="0.2"/>
    <row r="529" ht="15" customHeight="1" x14ac:dyDescent="0.2"/>
    <row r="530" ht="15" customHeight="1" x14ac:dyDescent="0.2"/>
    <row r="531" ht="15" customHeight="1" x14ac:dyDescent="0.2"/>
    <row r="532" ht="15" customHeight="1" x14ac:dyDescent="0.2"/>
    <row r="533" ht="15" customHeight="1" x14ac:dyDescent="0.2"/>
    <row r="534" ht="15" customHeight="1" x14ac:dyDescent="0.2"/>
    <row r="535" ht="15" customHeight="1" x14ac:dyDescent="0.2"/>
    <row r="536" ht="15" customHeight="1" x14ac:dyDescent="0.2"/>
    <row r="537" ht="15" customHeight="1" x14ac:dyDescent="0.2"/>
    <row r="538" ht="15" customHeight="1" x14ac:dyDescent="0.2"/>
    <row r="539" ht="15" customHeight="1" x14ac:dyDescent="0.2"/>
    <row r="540" ht="15" customHeight="1" x14ac:dyDescent="0.2"/>
    <row r="541" ht="15" customHeight="1" x14ac:dyDescent="0.2"/>
    <row r="542" ht="15" customHeight="1" x14ac:dyDescent="0.2"/>
    <row r="543" ht="15" customHeight="1" x14ac:dyDescent="0.2"/>
    <row r="544" ht="15" customHeight="1" x14ac:dyDescent="0.2"/>
    <row r="545" ht="15" customHeight="1" x14ac:dyDescent="0.2"/>
    <row r="546" ht="15" customHeight="1" x14ac:dyDescent="0.2"/>
    <row r="547" ht="15" customHeight="1" x14ac:dyDescent="0.2"/>
    <row r="548" ht="15" customHeight="1" x14ac:dyDescent="0.2"/>
    <row r="549" ht="15" customHeight="1" x14ac:dyDescent="0.2"/>
    <row r="550" ht="15" customHeight="1" x14ac:dyDescent="0.2"/>
    <row r="551" ht="15" customHeight="1" x14ac:dyDescent="0.2"/>
    <row r="552" ht="15" customHeight="1" x14ac:dyDescent="0.2"/>
    <row r="553" ht="15" customHeight="1" x14ac:dyDescent="0.2"/>
    <row r="554" ht="15" customHeight="1" x14ac:dyDescent="0.2"/>
    <row r="555" ht="15" customHeight="1" x14ac:dyDescent="0.2"/>
    <row r="556" ht="15" customHeight="1" x14ac:dyDescent="0.2"/>
    <row r="557" ht="15" customHeight="1" x14ac:dyDescent="0.2"/>
    <row r="558" ht="15" customHeight="1" x14ac:dyDescent="0.2"/>
    <row r="559" ht="15" customHeight="1" x14ac:dyDescent="0.2"/>
    <row r="560" ht="15" customHeight="1" x14ac:dyDescent="0.2"/>
    <row r="561" ht="15" customHeight="1" x14ac:dyDescent="0.2"/>
    <row r="562" ht="15" customHeight="1" x14ac:dyDescent="0.2"/>
    <row r="563" ht="15" customHeight="1" x14ac:dyDescent="0.2"/>
    <row r="564" ht="15" customHeight="1" x14ac:dyDescent="0.2"/>
    <row r="565" ht="15" customHeight="1" x14ac:dyDescent="0.2"/>
    <row r="566" ht="15" customHeight="1" x14ac:dyDescent="0.2"/>
    <row r="567" ht="15" customHeight="1" x14ac:dyDescent="0.2"/>
    <row r="568" ht="15" customHeight="1" x14ac:dyDescent="0.2"/>
    <row r="569" ht="15" customHeight="1" x14ac:dyDescent="0.2"/>
    <row r="570" ht="15" customHeight="1" x14ac:dyDescent="0.2"/>
    <row r="571" ht="15" customHeight="1" x14ac:dyDescent="0.2"/>
    <row r="572" ht="15" customHeight="1" x14ac:dyDescent="0.2"/>
    <row r="573" ht="15" customHeight="1" x14ac:dyDescent="0.2"/>
    <row r="574" ht="15" customHeight="1" x14ac:dyDescent="0.2"/>
    <row r="575" ht="15" customHeight="1" x14ac:dyDescent="0.2"/>
    <row r="576" ht="15" customHeight="1" x14ac:dyDescent="0.2"/>
    <row r="577" spans="5:15" ht="15" customHeight="1" x14ac:dyDescent="0.2"/>
    <row r="578" spans="5:15" ht="15" customHeight="1" x14ac:dyDescent="0.2"/>
    <row r="579" spans="5:15" ht="15" customHeight="1" x14ac:dyDescent="0.2"/>
    <row r="580" spans="5:15" ht="15" customHeight="1" x14ac:dyDescent="0.2"/>
    <row r="581" spans="5:15" ht="15" customHeight="1" x14ac:dyDescent="0.2"/>
    <row r="582" spans="5:15" ht="15" customHeight="1" x14ac:dyDescent="0.2"/>
    <row r="583" spans="5:15" ht="15" customHeight="1" x14ac:dyDescent="0.2"/>
    <row r="584" spans="5:15" ht="15" customHeight="1" x14ac:dyDescent="0.2"/>
    <row r="585" spans="5:15" ht="15" customHeight="1" x14ac:dyDescent="0.2"/>
    <row r="586" spans="5:15" ht="15" customHeight="1" x14ac:dyDescent="0.2"/>
    <row r="587" spans="5:15" ht="15" customHeight="1" x14ac:dyDescent="0.2"/>
    <row r="588" spans="5:15" ht="15" customHeight="1" x14ac:dyDescent="0.2"/>
    <row r="589" spans="5:15" ht="15" hidden="1" customHeight="1" x14ac:dyDescent="0.2">
      <c r="E589" s="161"/>
      <c r="F589" s="96">
        <v>1</v>
      </c>
      <c r="G589" s="161">
        <v>2</v>
      </c>
      <c r="H589" s="161">
        <v>3</v>
      </c>
      <c r="I589" s="96">
        <v>4</v>
      </c>
      <c r="J589" s="161">
        <v>5</v>
      </c>
      <c r="K589" s="161">
        <v>6</v>
      </c>
      <c r="L589" s="96">
        <v>7</v>
      </c>
      <c r="M589" s="161">
        <v>8</v>
      </c>
      <c r="N589" s="161">
        <v>9</v>
      </c>
      <c r="O589" s="96">
        <v>10</v>
      </c>
    </row>
    <row r="590" spans="5:15" ht="15" hidden="1" customHeight="1" x14ac:dyDescent="0.2">
      <c r="E590" s="161">
        <v>1</v>
      </c>
      <c r="F590" s="162">
        <f>IF(F12=0,"",F12)</f>
        <v>1.7052083333333331E-3</v>
      </c>
      <c r="G590" s="163">
        <f>IF(I12=0,"",I12)</f>
        <v>1.7511574074074072E-3</v>
      </c>
      <c r="H590" s="163">
        <f>IF(L12=0,"",L12)</f>
        <v>1.6288194444444442E-3</v>
      </c>
      <c r="I590" s="162">
        <f>IF(O12=0,"",O12)</f>
        <v>1.6855324074074073E-3</v>
      </c>
      <c r="J590" s="163">
        <f>IF(R12=0,"",R12)</f>
        <v>1.7784722222222221E-3</v>
      </c>
      <c r="K590" s="163">
        <f>IF(U12=0,"",U12)</f>
        <v>1.7298611111111111E-3</v>
      </c>
      <c r="L590" s="162" t="str">
        <f>IF(X12=0,"",X12)</f>
        <v/>
      </c>
      <c r="M590" s="163" t="str">
        <f>IF(AA12=0,"",AA12)</f>
        <v/>
      </c>
      <c r="N590" s="163" t="str">
        <f>IF(AD12=0,"",AD12)</f>
        <v/>
      </c>
      <c r="O590" s="162" t="str">
        <f>IF(AG12=0,"",AG12)</f>
        <v/>
      </c>
    </row>
    <row r="591" spans="5:15" ht="15" hidden="1" customHeight="1" x14ac:dyDescent="0.2">
      <c r="E591" s="161">
        <v>2</v>
      </c>
      <c r="F591" s="162">
        <f>IF(F15=0,"",F15)</f>
        <v>1.6416666666666665E-3</v>
      </c>
      <c r="G591" s="163">
        <f>IF(I15=0,"",I15)</f>
        <v>1.5365740740740741E-3</v>
      </c>
      <c r="H591" s="163">
        <f>IF(L15=0,"",L15)</f>
        <v>1.4896990740740741E-3</v>
      </c>
      <c r="I591" s="162">
        <f>IF(O15=0,"",O15)</f>
        <v>1.4947916666666666E-3</v>
      </c>
      <c r="J591" s="163">
        <f>IF(R15=0,"",R15)</f>
        <v>1.6696759259259258E-3</v>
      </c>
      <c r="K591" s="163">
        <f>IF(U15=0,"",U15)</f>
        <v>1.5810185185185187E-3</v>
      </c>
      <c r="L591" s="162" t="str">
        <f>IF(X15=0,"",X15)</f>
        <v/>
      </c>
      <c r="M591" s="163" t="str">
        <f>IF(AA15=0,"",AA15)</f>
        <v/>
      </c>
      <c r="N591" s="163" t="str">
        <f>IF(AD15=0,"",AD15)</f>
        <v/>
      </c>
      <c r="O591" s="162" t="str">
        <f>IF(AG15=0,"",AG15)</f>
        <v/>
      </c>
    </row>
    <row r="592" spans="5:15" ht="15" hidden="1" customHeight="1" x14ac:dyDescent="0.2">
      <c r="E592" s="161">
        <v>3</v>
      </c>
      <c r="F592" s="162">
        <f>IF(F18=0,"",F18)</f>
        <v>1.6034722222222223E-3</v>
      </c>
      <c r="G592" s="163">
        <f>IF(I18=0,"",I18)</f>
        <v>1.6574074074074076E-3</v>
      </c>
      <c r="H592" s="163">
        <f>IF(L18=0,"",L18)</f>
        <v>1.4795138888888889E-3</v>
      </c>
      <c r="I592" s="162">
        <f>IF(O18=0,"",O18)</f>
        <v>1.5165509259259257E-3</v>
      </c>
      <c r="J592" s="163">
        <f>IF(R18=0,"",R18)</f>
        <v>1.6144675925925927E-3</v>
      </c>
      <c r="K592" s="163">
        <f>IF(U18=0,"",U18)</f>
        <v>1.6775462962962961E-3</v>
      </c>
      <c r="L592" s="162" t="str">
        <f>IF(X18=0,"",X18)</f>
        <v/>
      </c>
      <c r="M592" s="163" t="str">
        <f>IF(AA18=0,"",AA18)</f>
        <v/>
      </c>
      <c r="N592" s="163" t="str">
        <f>IF(AD18=0,"",AD18)</f>
        <v/>
      </c>
      <c r="O592" s="162" t="str">
        <f>IF(AG18=0,"",AG18)</f>
        <v/>
      </c>
    </row>
    <row r="593" spans="5:15" ht="15" hidden="1" customHeight="1" x14ac:dyDescent="0.2">
      <c r="E593" s="161">
        <v>4</v>
      </c>
      <c r="F593" s="162">
        <f>IF(F20=0,"",F20)</f>
        <v>1.6439814814814815E-3</v>
      </c>
      <c r="G593" s="163">
        <f>IF(I20=0,"",I20)</f>
        <v>1.5756944444444447E-3</v>
      </c>
      <c r="H593" s="163">
        <f>IF(L20=0,"",L20)</f>
        <v>1.6752314814814815E-3</v>
      </c>
      <c r="I593" s="162">
        <f>IF(O20=0,"",O20)</f>
        <v>1.6888888888888889E-3</v>
      </c>
      <c r="J593" s="163">
        <f>IF(R20=0,"",R20)</f>
        <v>1.5918981481481485E-3</v>
      </c>
      <c r="K593" s="163">
        <f>IF(U20=0,"",U20)</f>
        <v>1.6548611111111111E-3</v>
      </c>
      <c r="L593" s="162" t="str">
        <f>IF(X20=0,"",X20)</f>
        <v/>
      </c>
      <c r="M593" s="163" t="str">
        <f>IF(AA20=0,"",AA20)</f>
        <v/>
      </c>
      <c r="N593" s="163" t="str">
        <f>IF(AD20=0,"",AD20)</f>
        <v/>
      </c>
      <c r="O593" s="162" t="str">
        <f>IF(AG20=0,"",AG20)</f>
        <v/>
      </c>
    </row>
    <row r="594" spans="5:15" ht="15" hidden="1" customHeight="1" x14ac:dyDescent="0.2">
      <c r="E594" s="161">
        <v>5</v>
      </c>
      <c r="F594" s="162">
        <f>IF(F22=0,"",F22)</f>
        <v>1.5885416666666667E-3</v>
      </c>
      <c r="G594" s="163">
        <f>IF(I22=0,"",I22)</f>
        <v>1.5784722222222224E-3</v>
      </c>
      <c r="H594" s="163">
        <f>IF(L22=0,"",L22)</f>
        <v>1.5609953703703704E-3</v>
      </c>
      <c r="I594" s="162">
        <f>IF(O22=0,"",O22)</f>
        <v>1.4849537037037036E-3</v>
      </c>
      <c r="J594" s="163">
        <f>IF(R22=0,"",R22)</f>
        <v>1.5256944444444443E-3</v>
      </c>
      <c r="K594" s="163">
        <f>IF(U22=0,"",U22)</f>
        <v>1.545486111111111E-3</v>
      </c>
      <c r="L594" s="162" t="str">
        <f>IF(X22=0,"",X22)</f>
        <v/>
      </c>
      <c r="M594" s="163" t="str">
        <f>IF(AA22=0,"",AA22)</f>
        <v/>
      </c>
      <c r="N594" s="163" t="str">
        <f>IF(AD22=0,"",AD22)</f>
        <v/>
      </c>
      <c r="O594" s="162" t="str">
        <f>IF(AG22=0,"",AG22)</f>
        <v/>
      </c>
    </row>
    <row r="595" spans="5:15" ht="15" hidden="1" customHeight="1" x14ac:dyDescent="0.2">
      <c r="E595" s="161">
        <v>6</v>
      </c>
      <c r="F595" s="162">
        <f>IF(F24=0,"",F24)</f>
        <v>1.5113425925925928E-3</v>
      </c>
      <c r="G595" s="163">
        <f>IF(I24=0,"",I24)</f>
        <v>1.6269675925925924E-3</v>
      </c>
      <c r="H595" s="163">
        <f>IF(L24=0,"",L24)</f>
        <v>1.5857638888888889E-3</v>
      </c>
      <c r="I595" s="162">
        <f>IF(O24=0,"",O24)</f>
        <v>1.490625E-3</v>
      </c>
      <c r="J595" s="163">
        <f>IF(R24=0,"",R24)</f>
        <v>1.5074074074074072E-3</v>
      </c>
      <c r="K595" s="163">
        <f>IF(U24=0,"",U24)</f>
        <v>1.4751157407407406E-3</v>
      </c>
      <c r="L595" s="162" t="str">
        <f>IF(X24=0,"",X24)</f>
        <v/>
      </c>
      <c r="M595" s="163" t="str">
        <f>IF(AA24=0,"",AA24)</f>
        <v/>
      </c>
      <c r="N595" s="163" t="str">
        <f>IF(AD24=0,"",AD24)</f>
        <v/>
      </c>
      <c r="O595" s="162" t="str">
        <f>IF(AG24=0,"",AG24)</f>
        <v/>
      </c>
    </row>
    <row r="596" spans="5:15" ht="15" hidden="1" customHeight="1" x14ac:dyDescent="0.2">
      <c r="E596" s="161">
        <v>7</v>
      </c>
      <c r="F596" s="162">
        <f>IF(F26=0,"",F26)</f>
        <v>1.3734953703703704E-3</v>
      </c>
      <c r="G596" s="163">
        <f>IF(I26=0,"",I26)</f>
        <v>1.3841435185185187E-3</v>
      </c>
      <c r="H596" s="163">
        <f>IF(L26=0,"",L26)</f>
        <v>1.2928240740740741E-3</v>
      </c>
      <c r="I596" s="162">
        <f>IF(O26=0,"",O26)</f>
        <v>1.3052083333333336E-3</v>
      </c>
      <c r="J596" s="163">
        <f>IF(R26=0,"",R26)</f>
        <v>1.364236111111111E-3</v>
      </c>
      <c r="K596" s="163">
        <f>IF(U26=0,"",U26)</f>
        <v>1.3218749999999999E-3</v>
      </c>
      <c r="L596" s="162" t="str">
        <f>IF(X26=0,"",X26)</f>
        <v/>
      </c>
      <c r="M596" s="163" t="str">
        <f>IF(AA26=0,"",AA26)</f>
        <v/>
      </c>
      <c r="N596" s="163" t="str">
        <f>IF(AD26=0,"",AD26)</f>
        <v/>
      </c>
      <c r="O596" s="162" t="str">
        <f>IF(AG26=0,"",AG26)</f>
        <v/>
      </c>
    </row>
    <row r="597" spans="5:15" ht="15" hidden="1" customHeight="1" x14ac:dyDescent="0.2">
      <c r="E597" s="161">
        <v>8</v>
      </c>
      <c r="F597" s="162">
        <f>IF(F28=0,"",F28)</f>
        <v>1.2601851851851851E-3</v>
      </c>
      <c r="G597" s="163">
        <f>IF(I28=0,"",I28)</f>
        <v>1.2539351851851852E-3</v>
      </c>
      <c r="H597" s="163">
        <f>IF(L28=0,"",L28)</f>
        <v>1.2193287037037036E-3</v>
      </c>
      <c r="I597" s="162">
        <f>IF(O28=0,"",O28)</f>
        <v>1.1627314814814814E-3</v>
      </c>
      <c r="J597" s="163">
        <f>IF(R28=0,"",R28)</f>
        <v>1.2756944444444445E-3</v>
      </c>
      <c r="K597" s="163">
        <f>IF(U28=0,"",U28)</f>
        <v>1.3077546296296294E-3</v>
      </c>
      <c r="L597" s="162" t="str">
        <f>IF(X28=0,"",X28)</f>
        <v/>
      </c>
      <c r="M597" s="163" t="str">
        <f>IF(AA28=0,"",AA28)</f>
        <v/>
      </c>
      <c r="N597" s="163" t="str">
        <f>IF(AD28=0,"",AD28)</f>
        <v/>
      </c>
      <c r="O597" s="162" t="str">
        <f>IF(AG28=0,"",AG28)</f>
        <v/>
      </c>
    </row>
    <row r="598" spans="5:15" ht="15" hidden="1" customHeight="1" x14ac:dyDescent="0.2">
      <c r="E598" s="161">
        <v>9</v>
      </c>
      <c r="F598" s="162">
        <f>IF(F30=0,"",F30)</f>
        <v>1.4924768518518516E-3</v>
      </c>
      <c r="G598" s="163">
        <f>IF(I30=0,"",I30)</f>
        <v>1.4958333333333334E-3</v>
      </c>
      <c r="H598" s="163">
        <f>IF(L30=0,"",L30)</f>
        <v>1.3810185185185184E-3</v>
      </c>
      <c r="I598" s="162">
        <f>IF(O30=0,"",O30)</f>
        <v>1.3849537037037036E-3</v>
      </c>
      <c r="J598" s="163">
        <f>IF(R30=0,"",R30)</f>
        <v>1.5156250000000003E-3</v>
      </c>
      <c r="K598" s="163">
        <f>IF(U30=0,"",U30)</f>
        <v>1.498726851851852E-3</v>
      </c>
      <c r="L598" s="162" t="str">
        <f>IF(X30=0,"",X30)</f>
        <v/>
      </c>
      <c r="M598" s="163" t="str">
        <f>IF(AA30=0,"",AA30)</f>
        <v/>
      </c>
      <c r="N598" s="163" t="str">
        <f>IF(AD30=0,"",AD30)</f>
        <v/>
      </c>
      <c r="O598" s="162" t="str">
        <f>IF(AG30=0,"",AG30)</f>
        <v/>
      </c>
    </row>
    <row r="599" spans="5:15" ht="12.75" hidden="1" customHeight="1" x14ac:dyDescent="0.2">
      <c r="E599" s="161">
        <v>10</v>
      </c>
      <c r="F599" s="162">
        <f>IF(F32=0,"",F32)</f>
        <v>1.3621527777777779E-3</v>
      </c>
      <c r="G599" s="163">
        <f>IF(I32=0,"",I32)</f>
        <v>1.3641203703703704E-3</v>
      </c>
      <c r="H599" s="163">
        <f>IF(L32=0,"",L32)</f>
        <v>1.2502314814814815E-3</v>
      </c>
      <c r="I599" s="162">
        <f>IF(O32=0,"",O32)</f>
        <v>1.2491898148148147E-3</v>
      </c>
      <c r="J599" s="163">
        <f>IF(R32=0,"",R32)</f>
        <v>1.3685185185185187E-3</v>
      </c>
      <c r="K599" s="163">
        <f>IF(U32=0,"",U32)</f>
        <v>1.3262731481481483E-3</v>
      </c>
      <c r="L599" s="162" t="str">
        <f>IF(X32=0,"",X32)</f>
        <v/>
      </c>
      <c r="M599" s="163" t="str">
        <f>IF(AA32=0,"",AA32)</f>
        <v/>
      </c>
      <c r="N599" s="163" t="str">
        <f>IF(AD32=0,"",AD32)</f>
        <v/>
      </c>
      <c r="O599" s="162" t="str">
        <f>IF(AG32=0,"",AG32)</f>
        <v/>
      </c>
    </row>
    <row r="600" spans="5:15" ht="15" hidden="1" customHeight="1" x14ac:dyDescent="0.2">
      <c r="E600" s="161">
        <v>11</v>
      </c>
      <c r="F600" s="162">
        <f>IF(F34=0,"",F34)</f>
        <v>4.299768518518518E-4</v>
      </c>
      <c r="G600" s="163">
        <f>IF(I34=0,"",I34)</f>
        <v>4.7638888888888883E-4</v>
      </c>
      <c r="H600" s="163">
        <f>IF(L34=0,"",L34)</f>
        <v>4.3831018518518519E-4</v>
      </c>
      <c r="I600" s="162">
        <f>IF(O34=0,"",O34)</f>
        <v>4.4583333333333329E-4</v>
      </c>
      <c r="J600" s="163">
        <f>IF(R34=0,"",R34)</f>
        <v>4.3726851851851853E-4</v>
      </c>
      <c r="K600" s="163">
        <f>IF(U34=0,"",U34)</f>
        <v>4.3900462962962963E-4</v>
      </c>
      <c r="L600" s="162" t="str">
        <f>IF(X34=0,"",X34)</f>
        <v/>
      </c>
      <c r="M600" s="163" t="str">
        <f>IF(AA34=0,"",AA34)</f>
        <v/>
      </c>
      <c r="N600" s="163" t="str">
        <f>IF(AD34=0,"",AD34)</f>
        <v/>
      </c>
      <c r="O600" s="162" t="str">
        <f>IF(AG34=0,"",AG34)</f>
        <v/>
      </c>
    </row>
    <row r="601" spans="5:15" ht="15" hidden="1" customHeight="1" x14ac:dyDescent="0.2">
      <c r="E601" s="161">
        <v>12</v>
      </c>
      <c r="F601" s="162">
        <f>IF(F37=0,"",F37)</f>
        <v>5.0914351851851858E-4</v>
      </c>
      <c r="G601" s="163">
        <f>IF(I37=0,"",I37)</f>
        <v>4.4988425925925919E-4</v>
      </c>
      <c r="H601" s="163">
        <f>IF(L37=0,"",L37)</f>
        <v>5.0011574074074075E-4</v>
      </c>
      <c r="I601" s="162">
        <f>IF(O37=0,"",O37)</f>
        <v>4.5092592592592596E-4</v>
      </c>
      <c r="J601" s="163">
        <f>IF(R37=0,"",R37)</f>
        <v>4.1145833333333328E-4</v>
      </c>
      <c r="K601" s="163">
        <f>IF(U37=0,"",U37)</f>
        <v>4.3229166666666671E-4</v>
      </c>
      <c r="L601" s="162" t="str">
        <f>IF(X37=0,"",X37)</f>
        <v/>
      </c>
      <c r="M601" s="163" t="str">
        <f>IF(AA37=0,"",AA37)</f>
        <v/>
      </c>
      <c r="N601" s="163" t="str">
        <f>IF(AD37=0,"",AD37)</f>
        <v/>
      </c>
      <c r="O601" s="162" t="str">
        <f>IF(AG37=0,"",AG37)</f>
        <v/>
      </c>
    </row>
    <row r="602" spans="5:15" ht="15" hidden="1" customHeight="1" x14ac:dyDescent="0.2">
      <c r="E602" s="161">
        <v>13</v>
      </c>
      <c r="F602" s="162">
        <f>IF(F40=0,"",F40)</f>
        <v>9.932870370370371E-4</v>
      </c>
      <c r="G602" s="163">
        <f>IF(I40=0,"",I40)</f>
        <v>1.0108796296296296E-3</v>
      </c>
      <c r="H602" s="163">
        <f>IF(L40=0,"",L40)</f>
        <v>9.5694444444444462E-4</v>
      </c>
      <c r="I602" s="162">
        <f>IF(O40=0,"",O40)</f>
        <v>9.032407407407408E-4</v>
      </c>
      <c r="J602" s="163">
        <f>IF(R40=0,"",R40)</f>
        <v>9.8206018518518499E-4</v>
      </c>
      <c r="K602" s="163">
        <f>IF(U40=0,"",U40)</f>
        <v>9.1145833333333324E-4</v>
      </c>
      <c r="L602" s="162" t="str">
        <f>IF(X40=0,"",X40)</f>
        <v/>
      </c>
      <c r="M602" s="163" t="str">
        <f>IF(AA40=0,"",AA40)</f>
        <v/>
      </c>
      <c r="N602" s="163" t="str">
        <f>IF(AD40=0,"",AD40)</f>
        <v/>
      </c>
      <c r="O602" s="162" t="str">
        <f>IF(AG40=0,"",AG40)</f>
        <v/>
      </c>
    </row>
    <row r="603" spans="5:15" ht="15" hidden="1" customHeight="1" x14ac:dyDescent="0.2">
      <c r="E603" s="161">
        <v>14</v>
      </c>
      <c r="F603" s="162">
        <f>IF(F43=0,"",F43)</f>
        <v>9.043981481481481E-4</v>
      </c>
      <c r="G603" s="163">
        <f>IF(I43=0,"",I43)</f>
        <v>9.3923611111111117E-4</v>
      </c>
      <c r="H603" s="163">
        <f>IF(L43=0,"",L43)</f>
        <v>9.8009259259259252E-4</v>
      </c>
      <c r="I603" s="162">
        <f>IF(O43=0,"",O43)</f>
        <v>9.6817129629629629E-4</v>
      </c>
      <c r="J603" s="163">
        <f>IF(R43=0,"",R43)</f>
        <v>9.2638888888888892E-4</v>
      </c>
      <c r="K603" s="163">
        <f>IF(U43=0,"",U43)</f>
        <v>8.7708333333333334E-4</v>
      </c>
      <c r="L603" s="162" t="str">
        <f>IF(X43=0,"",X43)</f>
        <v/>
      </c>
      <c r="M603" s="163" t="str">
        <f>IF(AA43=0,"",AA43)</f>
        <v/>
      </c>
      <c r="N603" s="163" t="str">
        <f>IF(AD43=0,"",AD43)</f>
        <v/>
      </c>
      <c r="O603" s="162" t="str">
        <f>IF(AG43=0,"",AG43)</f>
        <v/>
      </c>
    </row>
    <row r="604" spans="5:15" ht="15" hidden="1" customHeight="1" x14ac:dyDescent="0.2">
      <c r="E604" s="161">
        <v>15</v>
      </c>
      <c r="F604" s="162">
        <f>IF(F46=0,"",F46)</f>
        <v>8.3472222222222227E-4</v>
      </c>
      <c r="G604" s="163">
        <f>IF(I46=0,"",I46)</f>
        <v>8.4560185185185183E-4</v>
      </c>
      <c r="H604" s="163">
        <f>IF(L46=0,"",L46)</f>
        <v>7.3888888888888886E-4</v>
      </c>
      <c r="I604" s="162">
        <f>IF(O46=0,"",O46)</f>
        <v>7.5590277777777776E-4</v>
      </c>
      <c r="J604" s="163">
        <f>IF(R46=0,"",R46)</f>
        <v>7.7002314814814815E-4</v>
      </c>
      <c r="K604" s="163">
        <f>IF(U46=0,"",U46)</f>
        <v>8.1701388888888882E-4</v>
      </c>
      <c r="L604" s="162" t="str">
        <f>IF(X46=0,"",X46)</f>
        <v/>
      </c>
      <c r="M604" s="163" t="str">
        <f>IF(AA46=0,"",AA46)</f>
        <v/>
      </c>
      <c r="N604" s="163" t="str">
        <f>IF(AD46=0,"",AD46)</f>
        <v/>
      </c>
      <c r="O604" s="162" t="str">
        <f>IF(AG46=0,"",AG46)</f>
        <v/>
      </c>
    </row>
    <row r="605" spans="5:15" ht="15" hidden="1" customHeight="1" x14ac:dyDescent="0.2">
      <c r="E605" s="161">
        <v>16</v>
      </c>
      <c r="F605" s="162">
        <f>IF(F49=0,"",F49)</f>
        <v>7.424768518518518E-4</v>
      </c>
      <c r="G605" s="163">
        <f>IF(I49=0,"",I49)</f>
        <v>7.8067129629629634E-4</v>
      </c>
      <c r="H605" s="163">
        <f>IF(L49=0,"",L49)</f>
        <v>7.5798611111111108E-4</v>
      </c>
      <c r="I605" s="162">
        <f>IF(O49=0,"",O49)</f>
        <v>7.1087962962962977E-4</v>
      </c>
      <c r="J605" s="163">
        <f>IF(R49=0,"",R49)</f>
        <v>7.3194444444444446E-4</v>
      </c>
      <c r="K605" s="163">
        <f>IF(U49=0,"",U49)</f>
        <v>7.5150462962962964E-4</v>
      </c>
      <c r="L605" s="162" t="str">
        <f>IF(X49=0,"",X49)</f>
        <v/>
      </c>
      <c r="M605" s="163" t="str">
        <f>IF(AA49=0,"",AA49)</f>
        <v/>
      </c>
      <c r="N605" s="163" t="str">
        <f>IF(AD49=0,"",AD49)</f>
        <v/>
      </c>
      <c r="O605" s="162" t="str">
        <f>IF(AG49=0,"",AG49)</f>
        <v/>
      </c>
    </row>
    <row r="606" spans="5:15" ht="15" hidden="1" customHeight="1" x14ac:dyDescent="0.2">
      <c r="E606" s="161">
        <v>17</v>
      </c>
      <c r="F606" s="162">
        <f>IF(F52=0,"",F52)</f>
        <v>8.1053240740740738E-4</v>
      </c>
      <c r="G606" s="163">
        <f>IF(I52=0,"",I52)</f>
        <v>7.9999999999999993E-4</v>
      </c>
      <c r="H606" s="163">
        <f>IF(L52=0,"",L52)</f>
        <v>7.3576388888888877E-4</v>
      </c>
      <c r="I606" s="162">
        <f>IF(O52=0,"",O52)</f>
        <v>7.8078703703703719E-4</v>
      </c>
      <c r="J606" s="163">
        <f>IF(R52=0,"",R52)</f>
        <v>8.7407407407407399E-4</v>
      </c>
      <c r="K606" s="163">
        <f>IF(U52=0,"",U52)</f>
        <v>8.2187500000000001E-4</v>
      </c>
      <c r="L606" s="162" t="str">
        <f>IF(X52=0,"",X52)</f>
        <v/>
      </c>
      <c r="M606" s="163" t="str">
        <f>IF(AA52=0,"",AA52)</f>
        <v/>
      </c>
      <c r="N606" s="163" t="str">
        <f>IF(AD52=0,"",AD52)</f>
        <v/>
      </c>
      <c r="O606" s="162" t="str">
        <f>IF(AG52=0,"",AG52)</f>
        <v/>
      </c>
    </row>
    <row r="607" spans="5:15" ht="15" hidden="1" customHeight="1" x14ac:dyDescent="0.2">
      <c r="E607" s="161">
        <v>18</v>
      </c>
      <c r="F607" s="162">
        <f>IF(F55=0,"",F55)</f>
        <v>7.5381944444444444E-4</v>
      </c>
      <c r="G607" s="163">
        <f>IF(I55=0,"",I55)</f>
        <v>6.9872685185185185E-4</v>
      </c>
      <c r="H607" s="163">
        <f>IF(L55=0,"",L55)</f>
        <v>6.6296296296296296E-4</v>
      </c>
      <c r="I607" s="162">
        <f>IF(O55=0,"",O55)</f>
        <v>7.0451388888888896E-4</v>
      </c>
      <c r="J607" s="163">
        <f>IF(R55=0,"",R55)</f>
        <v>7.8321759259259262E-4</v>
      </c>
      <c r="K607" s="163">
        <f>IF(U55=0,"",U55)</f>
        <v>7.3217592592592594E-4</v>
      </c>
      <c r="L607" s="162" t="str">
        <f>IF(X55=0,"",X55)</f>
        <v/>
      </c>
      <c r="M607" s="163" t="str">
        <f>IF(AA55=0,"",AA55)</f>
        <v/>
      </c>
      <c r="N607" s="163" t="str">
        <f>IF(AD55=0,"",AD55)</f>
        <v/>
      </c>
      <c r="O607" s="162" t="str">
        <f>IF(AG55=0,"",AG55)</f>
        <v/>
      </c>
    </row>
    <row r="608" spans="5:15" ht="15" hidden="1" customHeight="1" x14ac:dyDescent="0.2">
      <c r="E608" s="161">
        <v>19</v>
      </c>
      <c r="F608" s="162">
        <f>IF(F58=0,"",F58)</f>
        <v>4.1550925925925918E-4</v>
      </c>
      <c r="G608" s="163" t="str">
        <f>IF(I58=0,"",I58)</f>
        <v/>
      </c>
      <c r="H608" s="163">
        <f>IF(L58=0,"",L58)</f>
        <v>3.9085648148148156E-4</v>
      </c>
      <c r="I608" s="162">
        <f>IF(O58=0,"",O58)</f>
        <v>3.7743055555555555E-4</v>
      </c>
      <c r="J608" s="163">
        <f>IF(R58=0,"",R58)</f>
        <v>4.8101851851851848E-4</v>
      </c>
      <c r="K608" s="163">
        <f>IF(U58=0,"",U58)</f>
        <v>5.2731481481481488E-4</v>
      </c>
      <c r="L608" s="162" t="str">
        <f>IF(X58=0,"",X58)</f>
        <v/>
      </c>
      <c r="M608" s="163" t="str">
        <f>IF(AA58=0,"",AA58)</f>
        <v/>
      </c>
      <c r="N608" s="163" t="str">
        <f>IF(AD58=0,"",AD58)</f>
        <v/>
      </c>
      <c r="O608" s="162" t="str">
        <f>IF(AG58=0,"",AG58)</f>
        <v/>
      </c>
    </row>
    <row r="609" spans="5:15" ht="15" hidden="1" customHeight="1" x14ac:dyDescent="0.2">
      <c r="E609" s="161">
        <v>20</v>
      </c>
      <c r="F609" s="162">
        <f>IF(F61=0,"",F61)</f>
        <v>4.3182870370370375E-4</v>
      </c>
      <c r="G609" s="163">
        <f>IF(I61=0,"",I61)</f>
        <v>4.5891203703703697E-4</v>
      </c>
      <c r="H609" s="163">
        <f>IF(L61=0,"",L61)</f>
        <v>4.90162037037037E-4</v>
      </c>
      <c r="I609" s="162">
        <f>IF(O61=0,"",O61)</f>
        <v>4.9004629629629637E-4</v>
      </c>
      <c r="J609" s="163">
        <f>IF(R61=0,"",R61)</f>
        <v>4.1979166666666667E-4</v>
      </c>
      <c r="K609" s="163">
        <f>IF(U61=0,"",U61)</f>
        <v>4.4837962962962968E-4</v>
      </c>
      <c r="L609" s="162" t="str">
        <f>IF(X61=0,"",X61)</f>
        <v/>
      </c>
      <c r="M609" s="163" t="str">
        <f>IF(AA61=0,"",AA61)</f>
        <v/>
      </c>
      <c r="N609" s="163" t="str">
        <f>IF(AD61=0,"",AD61)</f>
        <v/>
      </c>
      <c r="O609" s="162" t="str">
        <f>IF(AG61=0,"",AG61)</f>
        <v/>
      </c>
    </row>
    <row r="610" spans="5:15" ht="15" hidden="1" customHeight="1" x14ac:dyDescent="0.2">
      <c r="E610" s="161">
        <v>21</v>
      </c>
      <c r="F610" s="162">
        <f>IF(F64=0,"",F64)</f>
        <v>9.020833333333333E-4</v>
      </c>
      <c r="G610" s="163">
        <f>IF(I64=0,"",I64)</f>
        <v>8.7453703703703706E-4</v>
      </c>
      <c r="H610" s="163">
        <f>IF(L64=0,"",L64)</f>
        <v>8.30787037037037E-4</v>
      </c>
      <c r="I610" s="162">
        <f>IF(O64=0,"",O64)</f>
        <v>7.7268518518518517E-4</v>
      </c>
      <c r="J610" s="163">
        <f>IF(R64=0,"",R64)</f>
        <v>7.8726851851851842E-4</v>
      </c>
      <c r="K610" s="163">
        <f>IF(U64=0,"",U64)</f>
        <v>8.5509259259259262E-4</v>
      </c>
      <c r="L610" s="162" t="str">
        <f>IF(X64=0,"",X64)</f>
        <v/>
      </c>
      <c r="M610" s="163" t="str">
        <f>IF(AA64=0,"",AA64)</f>
        <v/>
      </c>
      <c r="N610" s="163" t="str">
        <f>IF(AD64=0,"",AD64)</f>
        <v/>
      </c>
      <c r="O610" s="162" t="str">
        <f>IF(AG64=0,"",AG64)</f>
        <v/>
      </c>
    </row>
    <row r="611" spans="5:15" ht="15" hidden="1" customHeight="1" x14ac:dyDescent="0.2">
      <c r="E611" s="161">
        <v>22</v>
      </c>
      <c r="F611" s="162">
        <f>IF(F67=0,"",F67)</f>
        <v>8.350694444444446E-4</v>
      </c>
      <c r="G611" s="163">
        <f>IF(I67=0,"",I67)</f>
        <v>9.8738425925925925E-4</v>
      </c>
      <c r="H611" s="163">
        <f>IF(L67=0,"",L67)</f>
        <v>8.6006944444444444E-4</v>
      </c>
      <c r="I611" s="162">
        <f>IF(O67=0,"",O67)</f>
        <v>8.3333333333333339E-4</v>
      </c>
      <c r="J611" s="163">
        <f>IF(R67=0,"",R67)</f>
        <v>8.1469907407407402E-4</v>
      </c>
      <c r="K611" s="163">
        <f>IF(U67=0,"",U67)</f>
        <v>7.9340277777777786E-4</v>
      </c>
      <c r="L611" s="162" t="str">
        <f>IF(X67=0,"",X67)</f>
        <v/>
      </c>
      <c r="M611" s="163" t="str">
        <f>IF(AA67=0,"",AA67)</f>
        <v/>
      </c>
      <c r="N611" s="163" t="str">
        <f>IF(AD67=0,"",AD67)</f>
        <v/>
      </c>
      <c r="O611" s="162" t="str">
        <f>IF(AG67=0,"",AG67)</f>
        <v/>
      </c>
    </row>
    <row r="612" spans="5:15" ht="15" hidden="1" customHeight="1" x14ac:dyDescent="0.2">
      <c r="E612" s="161">
        <v>23</v>
      </c>
      <c r="F612" s="162">
        <f>IF(F70=0,"",F70)</f>
        <v>8.068287037037037E-4</v>
      </c>
      <c r="G612" s="163">
        <f>IF(I70=0,"",I70)</f>
        <v>8.2812499999999987E-4</v>
      </c>
      <c r="H612" s="163">
        <f>IF(L70=0,"",L70)</f>
        <v>8.0138888888888881E-4</v>
      </c>
      <c r="I612" s="162">
        <f>IF(O70=0,"",O70)</f>
        <v>7.6516203703703718E-4</v>
      </c>
      <c r="J612" s="163">
        <f>IF(R70=0,"",R70)</f>
        <v>8.0636574074074074E-4</v>
      </c>
      <c r="K612" s="163">
        <f>IF(U70=0,"",U70)</f>
        <v>8.1527777777777772E-4</v>
      </c>
      <c r="L612" s="162" t="str">
        <f>IF(X70=0,"",X70)</f>
        <v/>
      </c>
      <c r="M612" s="163" t="str">
        <f>IF(AA70=0,"",AA70)</f>
        <v/>
      </c>
      <c r="N612" s="163" t="str">
        <f>IF(AD70=0,"",AD70)</f>
        <v/>
      </c>
      <c r="O612" s="162" t="str">
        <f>IF(AG70=0,"",AG70)</f>
        <v/>
      </c>
    </row>
    <row r="613" spans="5:15" ht="13.5" hidden="1" customHeight="1" x14ac:dyDescent="0.2">
      <c r="E613" s="161">
        <v>24</v>
      </c>
      <c r="F613" s="162">
        <f>IF(F73=0,"",F73)</f>
        <v>7.8414351851851854E-4</v>
      </c>
      <c r="G613" s="163">
        <f>IF(I73=0,"",I73)</f>
        <v>7.7453703703703701E-4</v>
      </c>
      <c r="H613" s="163">
        <f>IF(L73=0,"",L73)</f>
        <v>7.1458333333333324E-4</v>
      </c>
      <c r="I613" s="162">
        <f>IF(O73=0,"",O73)</f>
        <v>7.075231481481481E-4</v>
      </c>
      <c r="J613" s="163">
        <f>IF(R73=0,"",R73)</f>
        <v>7.2152777777777764E-4</v>
      </c>
      <c r="K613" s="163">
        <f>IF(U73=0,"",U73)</f>
        <v>7.8807870370370371E-4</v>
      </c>
      <c r="L613" s="162" t="str">
        <f>IF(X73=0,"",X73)</f>
        <v/>
      </c>
      <c r="M613" s="163" t="str">
        <f>IF(AA73=0,"",AA73)</f>
        <v/>
      </c>
      <c r="N613" s="163" t="str">
        <f>IF(AD73=0,"",AD73)</f>
        <v/>
      </c>
      <c r="O613" s="162" t="str">
        <f>IF(AG73=0,"",AG73)</f>
        <v/>
      </c>
    </row>
    <row r="614" spans="5:15" ht="15" hidden="1" customHeight="1" x14ac:dyDescent="0.2">
      <c r="E614" s="161">
        <v>25</v>
      </c>
      <c r="F614" s="162">
        <f>IF(F76=0,"",F76)</f>
        <v>8.0520833333333323E-4</v>
      </c>
      <c r="G614" s="163">
        <f>IF(I76=0,"",I76)</f>
        <v>8.2893518518518516E-4</v>
      </c>
      <c r="H614" s="163">
        <f>IF(L76=0,"",L76)</f>
        <v>7.2164351851851849E-4</v>
      </c>
      <c r="I614" s="162">
        <f>IF(O76=0,"",O76)</f>
        <v>7.5416666666666677E-4</v>
      </c>
      <c r="J614" s="163">
        <f>IF(R76=0,"",R76)</f>
        <v>8.3414351851851846E-4</v>
      </c>
      <c r="K614" s="163">
        <f>IF(U76=0,"",U76)</f>
        <v>8.2418981481481492E-4</v>
      </c>
      <c r="L614" s="162" t="str">
        <f>IF(X76=0,"",X76)</f>
        <v/>
      </c>
      <c r="M614" s="163" t="str">
        <f>IF(AA76=0,"",AA76)</f>
        <v/>
      </c>
      <c r="N614" s="163" t="str">
        <f>IF(AD76=0,"",AD76)</f>
        <v/>
      </c>
      <c r="O614" s="162" t="str">
        <f>IF(AG76=0,"",AG76)</f>
        <v/>
      </c>
    </row>
    <row r="615" spans="5:15" ht="15" hidden="1" customHeight="1" x14ac:dyDescent="0.2">
      <c r="E615" s="161">
        <v>26</v>
      </c>
      <c r="F615" s="162">
        <f>IF(F79=0,"",F79)</f>
        <v>7.637731481481483E-4</v>
      </c>
      <c r="G615" s="163">
        <f>IF(I79=0,"",I79)</f>
        <v>7.193287037037038E-4</v>
      </c>
      <c r="H615" s="163">
        <f>IF(L79=0,"",L79)</f>
        <v>6.7511574074074078E-4</v>
      </c>
      <c r="I615" s="162">
        <f>IF(O79=0,"",O79)</f>
        <v>6.881944444444444E-4</v>
      </c>
      <c r="J615" s="163">
        <f>IF(R79=0,"",R79)</f>
        <v>7.637731481481483E-4</v>
      </c>
      <c r="K615" s="163">
        <f>IF(U79=0,"",U79)</f>
        <v>7.1863425925925925E-4</v>
      </c>
      <c r="L615" s="162" t="str">
        <f>IF(X79=0,"",X79)</f>
        <v/>
      </c>
      <c r="M615" s="163" t="str">
        <f>IF(AA79=0,"",AA79)</f>
        <v/>
      </c>
      <c r="N615" s="163" t="str">
        <f>IF(AD79=0,"",AD79)</f>
        <v/>
      </c>
      <c r="O615" s="162" t="str">
        <f>IF(AG79=0,"",AG79)</f>
        <v/>
      </c>
    </row>
    <row r="616" spans="5:15" ht="15" hidden="1" customHeight="1" x14ac:dyDescent="0.2">
      <c r="E616" s="161">
        <v>27</v>
      </c>
      <c r="F616" s="162">
        <f>IF(F82=0,"",F82)</f>
        <v>4.8148148148148155E-4</v>
      </c>
      <c r="G616" s="163">
        <f>IF(I82=0,"",I82)</f>
        <v>5.5381944444444445E-4</v>
      </c>
      <c r="H616" s="163">
        <f>IF(L82=0,"",L82)</f>
        <v>4.6886574074074067E-4</v>
      </c>
      <c r="I616" s="162">
        <f>IF(O82=0,"",O82)</f>
        <v>4.6678240740740746E-4</v>
      </c>
      <c r="J616" s="163">
        <f>IF(R82=0,"",R82)</f>
        <v>5.1886574074074075E-4</v>
      </c>
      <c r="K616" s="163">
        <f>IF(U82=0,"",U82)</f>
        <v>6.1388888888888886E-4</v>
      </c>
      <c r="L616" s="162" t="str">
        <f>IF(X82=0,"",X82)</f>
        <v/>
      </c>
      <c r="M616" s="163" t="str">
        <f>IF(AA82=0,"",AA82)</f>
        <v/>
      </c>
      <c r="N616" s="163" t="str">
        <f>IF(AD82=0,"",AD82)</f>
        <v/>
      </c>
      <c r="O616" s="162" t="str">
        <f>IF(AG82=0,"",AG82)</f>
        <v/>
      </c>
    </row>
    <row r="617" spans="5:15" ht="15" hidden="1" customHeight="1" x14ac:dyDescent="0.2">
      <c r="E617" s="161">
        <v>28</v>
      </c>
      <c r="F617" s="162">
        <f>IF(F85=0,"",F85)</f>
        <v>5.398148148148148E-4</v>
      </c>
      <c r="G617" s="163">
        <f>IF(I85=0,"",I85)</f>
        <v>5.1111111111111116E-4</v>
      </c>
      <c r="H617" s="163">
        <f>IF(L85=0,"",L85)</f>
        <v>5.597222222222222E-4</v>
      </c>
      <c r="I617" s="162">
        <f>IF(O85=0,"",O85)</f>
        <v>4.9097222222222229E-4</v>
      </c>
      <c r="J617" s="163">
        <f>IF(R85=0,"",R85)</f>
        <v>4.6932870370370363E-4</v>
      </c>
      <c r="K617" s="163">
        <f>IF(U85=0,"",U85)</f>
        <v>5.7766203703703701E-4</v>
      </c>
      <c r="L617" s="162" t="str">
        <f>IF(X85=0,"",X85)</f>
        <v/>
      </c>
      <c r="M617" s="163" t="str">
        <f>IF(AA85=0,"",AA85)</f>
        <v/>
      </c>
      <c r="N617" s="163" t="str">
        <f>IF(AD85=0,"",AD85)</f>
        <v/>
      </c>
      <c r="O617" s="162" t="str">
        <f>IF(AG85=0,"",AG85)</f>
        <v/>
      </c>
    </row>
    <row r="618" spans="5:15" ht="15" hidden="1" customHeight="1" x14ac:dyDescent="0.2">
      <c r="E618" s="161">
        <v>29</v>
      </c>
      <c r="F618" s="162">
        <f>IF(F88=0,"",F88)</f>
        <v>9.2974537037037038E-4</v>
      </c>
      <c r="G618" s="163">
        <f>IF(I88=0,"",I88)</f>
        <v>8.7928240740740751E-4</v>
      </c>
      <c r="H618" s="163">
        <f>IF(L88=0,"",L88)</f>
        <v>7.8935185185185185E-4</v>
      </c>
      <c r="I618" s="162">
        <f>IF(O88=0,"",O88)</f>
        <v>8.3287037037037043E-4</v>
      </c>
      <c r="J618" s="163">
        <f>IF(R88=0,"",R88)</f>
        <v>8.8530092592592577E-4</v>
      </c>
      <c r="K618" s="163">
        <f>IF(U88=0,"",U88)</f>
        <v>8.715277777777776E-4</v>
      </c>
      <c r="L618" s="162" t="str">
        <f>IF(X88=0,"",X88)</f>
        <v/>
      </c>
      <c r="M618" s="163" t="str">
        <f>IF(AA88=0,"",AA88)</f>
        <v/>
      </c>
      <c r="N618" s="163" t="str">
        <f>IF(AD88=0,"",AD88)</f>
        <v/>
      </c>
      <c r="O618" s="162" t="str">
        <f>IF(AG88=0,"",AG88)</f>
        <v/>
      </c>
    </row>
    <row r="619" spans="5:15" ht="15" hidden="1" customHeight="1" x14ac:dyDescent="0.2">
      <c r="E619" s="161">
        <v>30</v>
      </c>
      <c r="F619" s="162">
        <f>IF(F91=0,"",F91)</f>
        <v>9.156250000000001E-4</v>
      </c>
      <c r="G619" s="163">
        <f>IF(I91=0,"",I91)</f>
        <v>9.6516203703703694E-4</v>
      </c>
      <c r="H619" s="163">
        <f>IF(L91=0,"",L91)</f>
        <v>9.4525462962962966E-4</v>
      </c>
      <c r="I619" s="162">
        <f>IF(O91=0,"",O91)</f>
        <v>7.8715277777777768E-4</v>
      </c>
      <c r="J619" s="163">
        <f>IF(R91=0,"",R91)</f>
        <v>8.5393518518518511E-4</v>
      </c>
      <c r="K619" s="163">
        <f>IF(U91=0,"",U91)</f>
        <v>8.348379629629629E-4</v>
      </c>
      <c r="L619" s="162" t="str">
        <f>IF(X91=0,"",X91)</f>
        <v/>
      </c>
      <c r="M619" s="163" t="str">
        <f>IF(AA91=0,"",AA91)</f>
        <v/>
      </c>
      <c r="N619" s="163" t="str">
        <f>IF(AD91=0,"",AD91)</f>
        <v/>
      </c>
      <c r="O619" s="162" t="str">
        <f>IF(AG91=0,"",AG91)</f>
        <v/>
      </c>
    </row>
    <row r="620" spans="5:15" ht="15" hidden="1" customHeight="1" x14ac:dyDescent="0.2">
      <c r="E620" s="161">
        <v>31</v>
      </c>
      <c r="F620" s="162">
        <f>IF(F94=0,"",F94)</f>
        <v>7.8495370370370383E-4</v>
      </c>
      <c r="G620" s="163">
        <f>IF(I94=0,"",I94)</f>
        <v>7.6087962962962958E-4</v>
      </c>
      <c r="H620" s="163">
        <f>IF(L94=0,"",L94)</f>
        <v>7.1388888888888891E-4</v>
      </c>
      <c r="I620" s="162">
        <f>IF(O94=0,"",O94)</f>
        <v>7.0289351851851849E-4</v>
      </c>
      <c r="J620" s="163">
        <f>IF(R94=0,"",R94)</f>
        <v>7.4293981481481487E-4</v>
      </c>
      <c r="K620" s="163">
        <f>IF(U94=0,"",U94)</f>
        <v>7.2928240740740733E-4</v>
      </c>
      <c r="L620" s="162" t="str">
        <f>IF(X94=0,"",X94)</f>
        <v/>
      </c>
      <c r="M620" s="163" t="str">
        <f>IF(AA94=0,"",AA94)</f>
        <v/>
      </c>
      <c r="N620" s="163" t="str">
        <f>IF(AD94=0,"",AD94)</f>
        <v/>
      </c>
      <c r="O620" s="162" t="str">
        <f>IF(AG94=0,"",AG94)</f>
        <v/>
      </c>
    </row>
    <row r="621" spans="5:15" ht="15" hidden="1" customHeight="1" x14ac:dyDescent="0.2">
      <c r="E621" s="161">
        <v>32</v>
      </c>
      <c r="F621" s="162">
        <f>IF(F97=0,"",F97)</f>
        <v>7.0798611111111116E-4</v>
      </c>
      <c r="G621" s="163">
        <f>IF(I97=0,"",I97)</f>
        <v>6.6365740740740751E-4</v>
      </c>
      <c r="H621" s="163">
        <f>IF(L97=0,"",L97)</f>
        <v>6.7581018518518511E-4</v>
      </c>
      <c r="I621" s="162">
        <f>IF(O97=0,"",O97)</f>
        <v>6.2430555555555546E-4</v>
      </c>
      <c r="J621" s="163">
        <f>IF(R97=0,"",R97)</f>
        <v>6.9375000000000003E-4</v>
      </c>
      <c r="K621" s="163">
        <f>IF(U97=0,"",U97)</f>
        <v>6.9467592592592584E-4</v>
      </c>
      <c r="L621" s="162" t="str">
        <f>IF(X97=0,"",X97)</f>
        <v/>
      </c>
      <c r="M621" s="163" t="str">
        <f>IF(AA97=0,"",AA97)</f>
        <v/>
      </c>
      <c r="N621" s="163" t="str">
        <f>IF(AD97=0,"",AD97)</f>
        <v/>
      </c>
      <c r="O621" s="162" t="str">
        <f>IF(AG97=0,"",AG97)</f>
        <v/>
      </c>
    </row>
    <row r="622" spans="5:15" ht="15" hidden="1" customHeight="1" x14ac:dyDescent="0.2">
      <c r="E622" s="161">
        <v>33</v>
      </c>
      <c r="F622" s="162">
        <f>IF(F100=0,"",F100)</f>
        <v>9.3159722222222211E-4</v>
      </c>
      <c r="G622" s="163">
        <f>IF(I100=0,"",I100)</f>
        <v>8.8356481481481478E-4</v>
      </c>
      <c r="H622" s="163">
        <f>IF(L100=0,"",L100)</f>
        <v>8.4236111111111111E-4</v>
      </c>
      <c r="I622" s="162">
        <f>IF(O100=0,"",O100)</f>
        <v>8.2893518518518516E-4</v>
      </c>
      <c r="J622" s="163">
        <f>IF(R100=0,"",R100)</f>
        <v>9.1446759259259259E-4</v>
      </c>
      <c r="K622" s="163">
        <f>IF(U100=0,"",U100)</f>
        <v>9.7395833333333319E-4</v>
      </c>
      <c r="L622" s="162" t="str">
        <f>IF(X100=0,"",X100)</f>
        <v/>
      </c>
      <c r="M622" s="163" t="str">
        <f>IF(AA100=0,"",AA100)</f>
        <v/>
      </c>
      <c r="N622" s="163" t="str">
        <f>IF(AD100=0,"",AD100)</f>
        <v/>
      </c>
      <c r="O622" s="162" t="str">
        <f>IF(AG100=0,"",AG100)</f>
        <v/>
      </c>
    </row>
    <row r="623" spans="5:15" ht="15" hidden="1" customHeight="1" x14ac:dyDescent="0.2">
      <c r="E623" s="161">
        <v>34</v>
      </c>
      <c r="F623" s="162">
        <f>IF(F103=0,"",F103)</f>
        <v>8.5740740740740732E-4</v>
      </c>
      <c r="G623" s="163">
        <f>IF(I103=0,"",I103)</f>
        <v>8.1296296296296292E-4</v>
      </c>
      <c r="H623" s="163">
        <f>IF(L103=0,"",L103)</f>
        <v>7.9594907407407425E-4</v>
      </c>
      <c r="I623" s="162">
        <f>IF(O103=0,"",O103)</f>
        <v>7.8611111111111113E-4</v>
      </c>
      <c r="J623" s="163">
        <f>IF(R103=0,"",R103)</f>
        <v>8.336805555555555E-4</v>
      </c>
      <c r="K623" s="163">
        <f>IF(U103=0,"",U103)</f>
        <v>8.2824074074074083E-4</v>
      </c>
      <c r="L623" s="162" t="str">
        <f>IF(X103=0,"",X103)</f>
        <v/>
      </c>
      <c r="M623" s="163" t="str">
        <f>IF(AA103=0,"",AA103)</f>
        <v/>
      </c>
      <c r="N623" s="163" t="str">
        <f>IF(AD103=0,"",AD103)</f>
        <v/>
      </c>
      <c r="O623" s="162" t="str">
        <f>IF(AG103=0,"",AG103)</f>
        <v/>
      </c>
    </row>
    <row r="624" spans="5:15" ht="15" hidden="1" customHeight="1" x14ac:dyDescent="0.2">
      <c r="E624" s="161">
        <v>35</v>
      </c>
      <c r="F624" s="162">
        <f>IF(F106=0,"",F106)</f>
        <v>4.0405092592592592E-4</v>
      </c>
      <c r="G624" s="163">
        <f>IF(I106=0,"",I106)</f>
        <v>4.2905092592592599E-4</v>
      </c>
      <c r="H624" s="163">
        <f>IF(L106=0,"",L106)</f>
        <v>3.6724537037037043E-4</v>
      </c>
      <c r="I624" s="162">
        <f>IF(O106=0,"",O106)</f>
        <v>3.6134259259259257E-4</v>
      </c>
      <c r="J624" s="163">
        <f>IF(R106=0,"",R106)</f>
        <v>4.2141203703703698E-4</v>
      </c>
      <c r="K624" s="163">
        <f>IF(U106=0,"",U106)</f>
        <v>3.9074074074074076E-4</v>
      </c>
      <c r="L624" s="162" t="str">
        <f>IF(X106=0,"",X106)</f>
        <v/>
      </c>
      <c r="M624" s="163" t="str">
        <f>IF(AA106=0,"",AA106)</f>
        <v/>
      </c>
      <c r="N624" s="163" t="str">
        <f>IF(AD106=0,"",AD106)</f>
        <v/>
      </c>
      <c r="O624" s="162" t="str">
        <f>IF(AG106=0,"",AG106)</f>
        <v/>
      </c>
    </row>
    <row r="625" spans="5:15" ht="2.25" hidden="1" customHeight="1" x14ac:dyDescent="0.2">
      <c r="E625" s="161">
        <v>36</v>
      </c>
      <c r="F625" s="162">
        <f>IF(F109=0,"",F109)</f>
        <v>3.7881944444444443E-4</v>
      </c>
      <c r="G625" s="163">
        <f>IF(I109=0,"",I109)</f>
        <v>3.972222222222222E-4</v>
      </c>
      <c r="H625" s="163">
        <f>IF(L109=0,"",L109)</f>
        <v>4.0787037037037045E-4</v>
      </c>
      <c r="I625" s="162">
        <f>IF(O109=0,"",O109)</f>
        <v>4.0879629629629626E-4</v>
      </c>
      <c r="J625" s="163">
        <f>IF(R109=0,"",R109)</f>
        <v>3.9907407407407404E-4</v>
      </c>
      <c r="K625" s="163">
        <f>IF(U109=0,"",U109)</f>
        <v>4.164351851851851E-4</v>
      </c>
      <c r="L625" s="162" t="str">
        <f>IF(X109=0,"",X109)</f>
        <v/>
      </c>
      <c r="M625" s="163" t="str">
        <f>IF(AA109=0,"",AA109)</f>
        <v/>
      </c>
      <c r="N625" s="163" t="str">
        <f>IF(AD109=0,"",AD109)</f>
        <v/>
      </c>
      <c r="O625" s="162" t="str">
        <f>IF(AG109=0,"",AG109)</f>
        <v/>
      </c>
    </row>
    <row r="626" spans="5:15" ht="15" hidden="1" customHeight="1" x14ac:dyDescent="0.2">
      <c r="E626" s="161">
        <v>37</v>
      </c>
      <c r="F626" s="162">
        <f>IF(F112=0,"",F112)</f>
        <v>7.7222222222222232E-4</v>
      </c>
      <c r="G626" s="163">
        <f>IF(I112=0,"",I112)</f>
        <v>7.5243055555555556E-4</v>
      </c>
      <c r="H626" s="163">
        <f>IF(L112=0,"",L112)</f>
        <v>7.5567129629629639E-4</v>
      </c>
      <c r="I626" s="162">
        <f>IF(O112=0,"",O112)</f>
        <v>7.4988425925925928E-4</v>
      </c>
      <c r="J626" s="163">
        <f>IF(R112=0,"",R112)</f>
        <v>7.4560185185185189E-4</v>
      </c>
      <c r="K626" s="163">
        <f>IF(U112=0,"",U112)</f>
        <v>7.594907407407407E-4</v>
      </c>
      <c r="L626" s="162" t="str">
        <f>IF(X112=0,"",X112)</f>
        <v/>
      </c>
      <c r="M626" s="163" t="str">
        <f>IF(AA112=0,"",AA112)</f>
        <v/>
      </c>
      <c r="N626" s="163" t="str">
        <f>IF(AD112=0,"",AD112)</f>
        <v/>
      </c>
      <c r="O626" s="162" t="str">
        <f>IF(AG112=0,"",AG112)</f>
        <v/>
      </c>
    </row>
    <row r="627" spans="5:15" ht="15" hidden="1" customHeight="1" x14ac:dyDescent="0.2">
      <c r="E627" s="161">
        <v>38</v>
      </c>
      <c r="F627" s="162">
        <f>IF(F115=0,"",F115)</f>
        <v>6.9594907407407409E-4</v>
      </c>
      <c r="G627" s="163">
        <f>IF(I115=0,"",I115)</f>
        <v>7.7557870370370367E-4</v>
      </c>
      <c r="H627" s="163">
        <f>IF(L115=0,"",L115)</f>
        <v>7.3136574074074065E-4</v>
      </c>
      <c r="I627" s="162">
        <f>IF(O115=0,"",O115)</f>
        <v>7.1250000000000003E-4</v>
      </c>
      <c r="J627" s="163">
        <f>IF(R115=0,"",R115)</f>
        <v>7.5555555555555565E-4</v>
      </c>
      <c r="K627" s="163">
        <f>IF(U115=0,"",U115)</f>
        <v>7.3749999999999998E-4</v>
      </c>
      <c r="L627" s="162" t="str">
        <f>IF(X115=0,"",X115)</f>
        <v/>
      </c>
      <c r="M627" s="163" t="str">
        <f>IF(AA115=0,"",AA115)</f>
        <v/>
      </c>
      <c r="N627" s="163" t="str">
        <f>IF(AD115=0,"",AD115)</f>
        <v/>
      </c>
      <c r="O627" s="162" t="str">
        <f>IF(AG115=0,"",AG115)</f>
        <v/>
      </c>
    </row>
    <row r="628" spans="5:15" ht="15" hidden="1" customHeight="1" x14ac:dyDescent="0.2">
      <c r="E628" s="161">
        <v>39</v>
      </c>
      <c r="F628" s="162">
        <f>IF(F118=0,"",F118)</f>
        <v>8.9826388888888887E-4</v>
      </c>
      <c r="G628" s="163">
        <f>IF(I118=0,"",I118)</f>
        <v>1.0070601851851853E-3</v>
      </c>
      <c r="H628" s="163">
        <f>IF(L118=0,"",L118)</f>
        <v>9.2754629629629621E-4</v>
      </c>
      <c r="I628" s="162">
        <f>IF(O118=0,"",O118)</f>
        <v>9.2731481481481473E-4</v>
      </c>
      <c r="J628" s="163">
        <f>IF(R118=0,"",R118)</f>
        <v>9.015046296296297E-4</v>
      </c>
      <c r="K628" s="163">
        <f>IF(U118=0,"",U118)</f>
        <v>9.0995370370370373E-4</v>
      </c>
      <c r="L628" s="162" t="str">
        <f>IF(X118=0,"",X118)</f>
        <v/>
      </c>
      <c r="M628" s="163" t="str">
        <f>IF(AA118=0,"",AA118)</f>
        <v/>
      </c>
      <c r="N628" s="163" t="str">
        <f>IF(AD118=0,"",AD118)</f>
        <v/>
      </c>
      <c r="O628" s="162" t="str">
        <f>IF(AG118=0,"",AG118)</f>
        <v/>
      </c>
    </row>
    <row r="629" spans="5:15" ht="15" hidden="1" customHeight="1" x14ac:dyDescent="0.2">
      <c r="E629" s="161">
        <v>40</v>
      </c>
      <c r="F629" s="162">
        <f>IF(F121=0,"",F121)</f>
        <v>9.4560185185185188E-4</v>
      </c>
      <c r="G629" s="163">
        <f>IF(I121=0,"",I121)</f>
        <v>9.1469907407407396E-4</v>
      </c>
      <c r="H629" s="163">
        <f>IF(L121=0,"",L121)</f>
        <v>8.6759259259259266E-4</v>
      </c>
      <c r="I629" s="162">
        <f>IF(O121=0,"",O121)</f>
        <v>7.7766203703703689E-4</v>
      </c>
      <c r="J629" s="163">
        <f>IF(R121=0,"",R121)</f>
        <v>8.564814814814815E-4</v>
      </c>
      <c r="K629" s="163">
        <f>IF(U121=0,"",U121)</f>
        <v>9.1446759259259259E-4</v>
      </c>
      <c r="L629" s="162" t="str">
        <f>IF(X121=0,"",X121)</f>
        <v/>
      </c>
      <c r="M629" s="163" t="str">
        <f>IF(AA121=0,"",AA121)</f>
        <v/>
      </c>
      <c r="N629" s="163" t="str">
        <f>IF(AD121=0,"",AD121)</f>
        <v/>
      </c>
      <c r="O629" s="162" t="str">
        <f>IF(AG121=0,"",AG121)</f>
        <v/>
      </c>
    </row>
    <row r="630" spans="5:15" ht="15" hidden="1" customHeight="1" x14ac:dyDescent="0.2">
      <c r="E630" s="161">
        <v>41</v>
      </c>
      <c r="F630" s="162">
        <f>IF(F124=0,"",F124)</f>
        <v>7.361111111111111E-4</v>
      </c>
      <c r="G630" s="163">
        <f>IF(I124=0,"",I124)</f>
        <v>7.2777777777777782E-4</v>
      </c>
      <c r="H630" s="163">
        <f>IF(L124=0,"",L124)</f>
        <v>6.7743055555555558E-4</v>
      </c>
      <c r="I630" s="162">
        <f>IF(O124=0,"",O124)</f>
        <v>6.9988425925925936E-4</v>
      </c>
      <c r="J630" s="163">
        <f>IF(R124=0,"",R124)</f>
        <v>7.4745370370370373E-4</v>
      </c>
      <c r="K630" s="163">
        <f>IF(U124=0,"",U124)</f>
        <v>7.0578703703703699E-4</v>
      </c>
      <c r="L630" s="162" t="str">
        <f>IF(X124=0,"",X124)</f>
        <v/>
      </c>
      <c r="M630" s="163" t="str">
        <f>IF(AA124=0,"",AA124)</f>
        <v/>
      </c>
      <c r="N630" s="163" t="str">
        <f>IF(AD124=0,"",AD124)</f>
        <v/>
      </c>
      <c r="O630" s="162" t="str">
        <f>IF(AG124=0,"",AG124)</f>
        <v/>
      </c>
    </row>
    <row r="631" spans="5:15" ht="15" hidden="1" customHeight="1" x14ac:dyDescent="0.2">
      <c r="E631" s="161">
        <v>42</v>
      </c>
      <c r="F631" s="162">
        <f>IF(F127=0,"",F127)</f>
        <v>7.1018518518518512E-4</v>
      </c>
      <c r="G631" s="163">
        <f>IF(I127=0,"",I127)</f>
        <v>6.2986111111111109E-4</v>
      </c>
      <c r="H631" s="163">
        <f>IF(L127=0,"",L127)</f>
        <v>6.0960648148148148E-4</v>
      </c>
      <c r="I631" s="162">
        <f>IF(O127=0,"",O127)</f>
        <v>6.2870370370370369E-4</v>
      </c>
      <c r="J631" s="163">
        <f>IF(R127=0,"",R127)</f>
        <v>6.7592592592592585E-4</v>
      </c>
      <c r="K631" s="163">
        <f>IF(U127=0,"",U127)</f>
        <v>6.2650462962962963E-4</v>
      </c>
      <c r="L631" s="162" t="str">
        <f>IF(X127=0,"",X127)</f>
        <v/>
      </c>
      <c r="M631" s="163" t="str">
        <f>IF(AA127=0,"",AA127)</f>
        <v/>
      </c>
      <c r="N631" s="163" t="str">
        <f>IF(AD127=0,"",AD127)</f>
        <v/>
      </c>
      <c r="O631" s="162" t="str">
        <f>IF(AG127=0,"",AG127)</f>
        <v/>
      </c>
    </row>
    <row r="632" spans="5:15" ht="15" hidden="1" customHeight="1" x14ac:dyDescent="0.2">
      <c r="E632" s="161">
        <v>43</v>
      </c>
      <c r="F632" s="162">
        <f>IF(F130=0,"",F130)</f>
        <v>1.8317129629629629E-3</v>
      </c>
      <c r="G632" s="163" t="str">
        <f>IF(I130=0,"",I130)</f>
        <v/>
      </c>
      <c r="H632" s="163">
        <f>IF(L130=0,"",L130)</f>
        <v>1.6792824074074073E-3</v>
      </c>
      <c r="I632" s="162">
        <f>IF(O130=0,"",O130)</f>
        <v>1.7028935185185185E-3</v>
      </c>
      <c r="J632" s="163">
        <f>IF(R130=0,"",R130)</f>
        <v>1.8918981481481484E-3</v>
      </c>
      <c r="K632" s="163">
        <f>IF(U130=0,"",U130)</f>
        <v>2.0111111111111111E-3</v>
      </c>
      <c r="L632" s="162" t="str">
        <f>IF(X130=0,"",X130)</f>
        <v/>
      </c>
      <c r="M632" s="163" t="str">
        <f>IF(AA130=0,"",AA130)</f>
        <v/>
      </c>
      <c r="N632" s="163" t="str">
        <f>IF(AD130=0,"",AD130)</f>
        <v/>
      </c>
      <c r="O632" s="162" t="str">
        <f>IF(AG130=0,"",AG130)</f>
        <v/>
      </c>
    </row>
    <row r="633" spans="5:15" ht="15" hidden="1" customHeight="1" x14ac:dyDescent="0.2">
      <c r="E633" s="161">
        <v>44</v>
      </c>
      <c r="F633" s="162">
        <f>IF(F132=0,"",F132)</f>
        <v>1.9337962962962961E-3</v>
      </c>
      <c r="G633" s="163">
        <f>IF(I132=0,"",I132)</f>
        <v>1.8217592592592591E-3</v>
      </c>
      <c r="H633" s="163">
        <f>IF(L132=0,"",L132)</f>
        <v>1.9721064814814814E-3</v>
      </c>
      <c r="I633" s="162">
        <f>IF(O132=0,"",O132)</f>
        <v>1.9070601851851852E-3</v>
      </c>
      <c r="J633" s="163" t="str">
        <f>IF(R132=0,"",R132)</f>
        <v/>
      </c>
      <c r="K633" s="163">
        <f>IF(U132=0,"",U132)</f>
        <v>1.9370370370370372E-3</v>
      </c>
      <c r="L633" s="162" t="str">
        <f>IF(X132=0,"",X132)</f>
        <v/>
      </c>
      <c r="M633" s="163" t="str">
        <f>IF(AA132=0,"",AA132)</f>
        <v/>
      </c>
      <c r="N633" s="163" t="str">
        <f>IF(AD132=0,"",AD132)</f>
        <v/>
      </c>
      <c r="O633" s="162" t="str">
        <f>IF(AG132=0,"",AG132)</f>
        <v/>
      </c>
    </row>
    <row r="634" spans="5:15" ht="15" hidden="1" customHeight="1" x14ac:dyDescent="0.2">
      <c r="E634" s="161">
        <v>45</v>
      </c>
      <c r="F634" s="162">
        <f>IF(F134=0,"",F134)</f>
        <v>1.435763888888889E-3</v>
      </c>
      <c r="G634" s="163">
        <f>IF(I134=0,"",I134)</f>
        <v>1.4378472222222223E-3</v>
      </c>
      <c r="H634" s="163">
        <f>IF(L134=0,"",L134)</f>
        <v>1.410300925925926E-3</v>
      </c>
      <c r="I634" s="162">
        <f>IF(O134=0,"",O134)</f>
        <v>1.3635416666666665E-3</v>
      </c>
      <c r="J634" s="163">
        <f>IF(R134=0,"",R134)</f>
        <v>1.3932870370370373E-3</v>
      </c>
      <c r="K634" s="163">
        <f>IF(U134=0,"",U134)</f>
        <v>1.3929398148148147E-3</v>
      </c>
      <c r="L634" s="162" t="str">
        <f>IF(X134=0,"",X134)</f>
        <v/>
      </c>
      <c r="M634" s="163" t="str">
        <f>IF(AA134=0,"",AA134)</f>
        <v/>
      </c>
      <c r="N634" s="163" t="str">
        <f>IF(AD134=0,"",AD134)</f>
        <v/>
      </c>
      <c r="O634" s="162" t="str">
        <f>IF(AG134=0,"",AG134)</f>
        <v/>
      </c>
    </row>
    <row r="635" spans="5:15" ht="15" hidden="1" customHeight="1" x14ac:dyDescent="0.2">
      <c r="E635" s="161">
        <v>46</v>
      </c>
      <c r="F635" s="162">
        <f>IF(F136=0,"",F136)</f>
        <v>1.3572916666666666E-3</v>
      </c>
      <c r="G635" s="163">
        <f>IF(I136=0,"",I136)</f>
        <v>1.470023148148148E-3</v>
      </c>
      <c r="H635" s="163">
        <f>IF(L136=0,"",L136)</f>
        <v>1.3846064814814815E-3</v>
      </c>
      <c r="I635" s="162">
        <f>IF(O136=0,"",O136)</f>
        <v>1.320949074074074E-3</v>
      </c>
      <c r="J635" s="163">
        <f>IF(R136=0,"",R136)</f>
        <v>1.3480324074074074E-3</v>
      </c>
      <c r="K635" s="163">
        <f>IF(U136=0,"",U136)</f>
        <v>1.3273148148148148E-3</v>
      </c>
      <c r="L635" s="162" t="str">
        <f>IF(X136=0,"",X136)</f>
        <v/>
      </c>
      <c r="M635" s="163" t="str">
        <f>IF(AA136=0,"",AA136)</f>
        <v/>
      </c>
      <c r="N635" s="163" t="str">
        <f>IF(AD136=0,"",AD136)</f>
        <v/>
      </c>
      <c r="O635" s="162" t="str">
        <f>IF(AG136=0,"",AG136)</f>
        <v/>
      </c>
    </row>
    <row r="636" spans="5:15" ht="15" hidden="1" customHeight="1" x14ac:dyDescent="0.2">
      <c r="E636" s="161">
        <v>47</v>
      </c>
      <c r="F636" s="162">
        <f>IF(F138=0,"",F138)</f>
        <v>1.5116898148148147E-3</v>
      </c>
      <c r="G636" s="163">
        <f>IF(I138=0,"",I138)</f>
        <v>1.5728009259259261E-3</v>
      </c>
      <c r="H636" s="163">
        <f>IF(L138=0,"",L138)</f>
        <v>1.4483796296296295E-3</v>
      </c>
      <c r="I636" s="162">
        <f>IF(O138=0,"",O138)</f>
        <v>1.4755787037037036E-3</v>
      </c>
      <c r="J636" s="163">
        <f>IF(R138=0,"",R138)</f>
        <v>1.5255787037037035E-3</v>
      </c>
      <c r="K636" s="163">
        <f>IF(U138=0,"",U138)</f>
        <v>1.511574074074074E-3</v>
      </c>
      <c r="L636" s="162" t="str">
        <f>IF(X138=0,"",X138)</f>
        <v/>
      </c>
      <c r="M636" s="163" t="str">
        <f>IF(AA138=0,"",AA138)</f>
        <v/>
      </c>
      <c r="N636" s="163" t="str">
        <f>IF(AD138=0,"",AD138)</f>
        <v/>
      </c>
      <c r="O636" s="162" t="str">
        <f>IF(AG138=0,"",AG138)</f>
        <v/>
      </c>
    </row>
    <row r="637" spans="5:15" ht="15" hidden="1" customHeight="1" x14ac:dyDescent="0.2">
      <c r="E637" s="161">
        <v>48</v>
      </c>
      <c r="F637" s="162">
        <f>IF(F140=0,"",F140)</f>
        <v>1.4398148148148148E-3</v>
      </c>
      <c r="G637" s="163">
        <f>IF(I140=0,"",I140)</f>
        <v>1.4241898148148148E-3</v>
      </c>
      <c r="H637" s="163">
        <f>IF(L140=0,"",L140)</f>
        <v>1.3950231481481481E-3</v>
      </c>
      <c r="I637" s="162">
        <f>IF(O140=0,"",O140)</f>
        <v>1.3076388888888888E-3</v>
      </c>
      <c r="J637" s="163">
        <f>IF(R140=0,"",R140)</f>
        <v>1.4171296296296295E-3</v>
      </c>
      <c r="K637" s="163">
        <f>IF(U140=0,"",U140)</f>
        <v>1.5194444444444446E-3</v>
      </c>
      <c r="L637" s="162" t="str">
        <f>IF(X140=0,"",X140)</f>
        <v/>
      </c>
      <c r="M637" s="163" t="str">
        <f>IF(AA140=0,"",AA140)</f>
        <v/>
      </c>
      <c r="N637" s="163" t="str">
        <f>IF(AD140=0,"",AD140)</f>
        <v/>
      </c>
      <c r="O637" s="162" t="str">
        <f>IF(AG140=0,"",AG140)</f>
        <v/>
      </c>
    </row>
    <row r="638" spans="5:15" ht="15" hidden="1" customHeight="1" x14ac:dyDescent="0.2">
      <c r="E638" s="161">
        <v>49</v>
      </c>
      <c r="F638" s="162">
        <f>IF(F142=0,"",F142)</f>
        <v>2.0605324074074072E-3</v>
      </c>
      <c r="G638" s="163">
        <f>IF(I142=0,"",I142)</f>
        <v>2.0777777777777778E-3</v>
      </c>
      <c r="H638" s="163">
        <f>IF(L142=0,"",L142)</f>
        <v>1.9025462962962963E-3</v>
      </c>
      <c r="I638" s="162">
        <f>IF(O142=0,"",O142)</f>
        <v>1.9243055555555556E-3</v>
      </c>
      <c r="J638" s="163">
        <f>IF(R142=0,"",R142)</f>
        <v>2.063888888888889E-3</v>
      </c>
      <c r="K638" s="163">
        <f>IF(U142=0,"",U142)</f>
        <v>1.9957175925925928E-3</v>
      </c>
      <c r="L638" s="162" t="str">
        <f>IF(X142=0,"",X142)</f>
        <v/>
      </c>
      <c r="M638" s="163" t="str">
        <f>IF(AA142=0,"",AA142)</f>
        <v/>
      </c>
      <c r="N638" s="163" t="str">
        <f>IF(AD142=0,"",AD142)</f>
        <v/>
      </c>
      <c r="O638" s="162" t="str">
        <f>IF(AG142=0,"",AG142)</f>
        <v/>
      </c>
    </row>
    <row r="639" spans="5:15" ht="15" hidden="1" customHeight="1" x14ac:dyDescent="0.2">
      <c r="E639" s="161">
        <v>50</v>
      </c>
      <c r="F639" s="162">
        <f>IF(F144=0,"",F144)</f>
        <v>1.8684027777777779E-3</v>
      </c>
      <c r="G639" s="163">
        <f>IF(I144=0,"",I144)</f>
        <v>1.8320601851851851E-3</v>
      </c>
      <c r="H639" s="163">
        <f>IF(L144=0,"",L144)</f>
        <v>1.7302083333333334E-3</v>
      </c>
      <c r="I639" s="162">
        <f>IF(O144=0,"",O144)</f>
        <v>1.6910879629629628E-3</v>
      </c>
      <c r="J639" s="163">
        <f>IF(R144=0,"",R144)</f>
        <v>1.8024305555555554E-3</v>
      </c>
      <c r="K639" s="163">
        <f>IF(U144=0,"",U144)</f>
        <v>1.7829861111111111E-3</v>
      </c>
      <c r="L639" s="162" t="str">
        <f>IF(X144=0,"",X144)</f>
        <v/>
      </c>
      <c r="M639" s="163" t="str">
        <f>IF(AA144=0,"",AA144)</f>
        <v/>
      </c>
      <c r="N639" s="163" t="str">
        <f>IF(AD144=0,"",AD144)</f>
        <v/>
      </c>
      <c r="O639" s="162" t="str">
        <f>IF(AG144=0,"",AG144)</f>
        <v/>
      </c>
    </row>
    <row r="640" spans="5:15" ht="15" customHeight="1" x14ac:dyDescent="0.2">
      <c r="F640" s="164"/>
      <c r="G640" s="165"/>
      <c r="H640" s="165"/>
      <c r="I640" s="164"/>
      <c r="J640" s="165"/>
      <c r="K640" s="165"/>
      <c r="L640" s="164"/>
      <c r="M640" s="165"/>
    </row>
    <row r="641" spans="6:13" ht="15" customHeight="1" x14ac:dyDescent="0.2">
      <c r="F641" s="164"/>
      <c r="G641" s="165"/>
      <c r="H641" s="165"/>
      <c r="I641" s="164"/>
      <c r="J641" s="165"/>
      <c r="K641" s="165"/>
      <c r="L641" s="164"/>
      <c r="M641" s="165"/>
    </row>
    <row r="642" spans="6:13" x14ac:dyDescent="0.2">
      <c r="F642" s="164"/>
      <c r="G642" s="165"/>
      <c r="H642" s="165"/>
      <c r="I642" s="164"/>
      <c r="J642" s="165"/>
      <c r="K642" s="165"/>
      <c r="L642" s="164"/>
      <c r="M642" s="165"/>
    </row>
    <row r="643" spans="6:13" x14ac:dyDescent="0.2">
      <c r="F643" s="164"/>
      <c r="G643" s="165"/>
      <c r="H643" s="165"/>
      <c r="I643" s="164"/>
      <c r="J643" s="165"/>
      <c r="K643" s="165"/>
      <c r="L643" s="164"/>
      <c r="M643" s="165"/>
    </row>
    <row r="644" spans="6:13" x14ac:dyDescent="0.2">
      <c r="F644" s="164"/>
      <c r="G644" s="165"/>
      <c r="H644" s="165"/>
      <c r="I644" s="164"/>
      <c r="J644" s="165"/>
      <c r="K644" s="165"/>
      <c r="L644" s="164"/>
      <c r="M644" s="165"/>
    </row>
    <row r="645" spans="6:13" x14ac:dyDescent="0.2">
      <c r="F645" s="164"/>
      <c r="G645" s="165"/>
      <c r="H645" s="165"/>
      <c r="I645" s="164"/>
      <c r="J645" s="165"/>
      <c r="K645" s="165"/>
      <c r="L645" s="164"/>
      <c r="M645" s="165"/>
    </row>
    <row r="646" spans="6:13" x14ac:dyDescent="0.2">
      <c r="F646" s="164"/>
      <c r="G646" s="165"/>
      <c r="H646" s="165"/>
      <c r="I646" s="164"/>
      <c r="J646" s="165"/>
      <c r="K646" s="165"/>
      <c r="L646" s="164"/>
      <c r="M646" s="165"/>
    </row>
    <row r="647" spans="6:13" x14ac:dyDescent="0.2">
      <c r="F647" s="164"/>
      <c r="G647" s="165"/>
      <c r="H647" s="165"/>
      <c r="I647" s="164"/>
      <c r="J647" s="165"/>
      <c r="K647" s="165"/>
      <c r="L647" s="164"/>
      <c r="M647" s="165"/>
    </row>
    <row r="648" spans="6:13" x14ac:dyDescent="0.2">
      <c r="F648" s="164"/>
      <c r="G648" s="165"/>
      <c r="H648" s="165"/>
      <c r="I648" s="164"/>
      <c r="J648" s="165"/>
      <c r="K648" s="165"/>
      <c r="L648" s="164"/>
      <c r="M648" s="165"/>
    </row>
    <row r="649" spans="6:13" x14ac:dyDescent="0.2">
      <c r="F649" s="164"/>
      <c r="G649" s="165"/>
      <c r="H649" s="165"/>
      <c r="I649" s="164"/>
      <c r="J649" s="165"/>
      <c r="K649" s="165"/>
      <c r="L649" s="164"/>
      <c r="M649" s="165"/>
    </row>
    <row r="650" spans="6:13" x14ac:dyDescent="0.2">
      <c r="F650" s="164"/>
      <c r="G650" s="165"/>
      <c r="H650" s="165"/>
      <c r="I650" s="164"/>
      <c r="J650" s="165"/>
      <c r="K650" s="165"/>
      <c r="L650" s="164"/>
      <c r="M650" s="165"/>
    </row>
    <row r="651" spans="6:13" x14ac:dyDescent="0.2">
      <c r="F651" s="164"/>
      <c r="G651" s="165"/>
      <c r="H651" s="165"/>
      <c r="I651" s="164"/>
      <c r="J651" s="165"/>
      <c r="K651" s="165"/>
      <c r="L651" s="164"/>
      <c r="M651" s="165"/>
    </row>
    <row r="652" spans="6:13" x14ac:dyDescent="0.2">
      <c r="F652" s="164"/>
      <c r="G652" s="165"/>
      <c r="H652" s="165"/>
      <c r="I652" s="164"/>
      <c r="J652" s="165"/>
      <c r="K652" s="165"/>
      <c r="L652" s="164"/>
      <c r="M652" s="165"/>
    </row>
    <row r="653" spans="6:13" x14ac:dyDescent="0.2">
      <c r="F653" s="164"/>
      <c r="G653" s="165"/>
      <c r="H653" s="165"/>
      <c r="I653" s="164"/>
      <c r="J653" s="165"/>
      <c r="K653" s="165"/>
      <c r="L653" s="164"/>
      <c r="M653" s="165"/>
    </row>
    <row r="654" spans="6:13" x14ac:dyDescent="0.2">
      <c r="F654" s="164"/>
      <c r="G654" s="165"/>
      <c r="H654" s="165"/>
      <c r="I654" s="164"/>
      <c r="J654" s="165"/>
      <c r="K654" s="165"/>
      <c r="L654" s="164"/>
      <c r="M654" s="165"/>
    </row>
    <row r="655" spans="6:13" x14ac:dyDescent="0.2">
      <c r="F655" s="164"/>
      <c r="G655" s="165"/>
      <c r="H655" s="165"/>
      <c r="I655" s="164"/>
      <c r="J655" s="165"/>
      <c r="K655" s="165"/>
      <c r="L655" s="164"/>
      <c r="M655" s="165"/>
    </row>
    <row r="656" spans="6:13" x14ac:dyDescent="0.2">
      <c r="F656" s="164"/>
      <c r="G656" s="165"/>
      <c r="H656" s="165"/>
      <c r="I656" s="164"/>
      <c r="J656" s="165"/>
      <c r="K656" s="165"/>
      <c r="L656" s="164"/>
      <c r="M656" s="165"/>
    </row>
    <row r="657" spans="6:13" x14ac:dyDescent="0.2">
      <c r="F657" s="164"/>
      <c r="G657" s="165"/>
      <c r="H657" s="165"/>
      <c r="I657" s="164"/>
      <c r="J657" s="165"/>
      <c r="K657" s="165"/>
      <c r="L657" s="164"/>
      <c r="M657" s="165"/>
    </row>
    <row r="658" spans="6:13" x14ac:dyDescent="0.2">
      <c r="F658" s="164"/>
      <c r="G658" s="165"/>
      <c r="H658" s="165"/>
      <c r="I658" s="164"/>
      <c r="J658" s="165"/>
      <c r="K658" s="165"/>
      <c r="L658" s="164"/>
      <c r="M658" s="165"/>
    </row>
    <row r="659" spans="6:13" x14ac:dyDescent="0.2">
      <c r="F659" s="164"/>
      <c r="G659" s="165"/>
      <c r="H659" s="165"/>
      <c r="I659" s="164"/>
      <c r="J659" s="165"/>
      <c r="K659" s="165"/>
      <c r="L659" s="164"/>
      <c r="M659" s="165"/>
    </row>
    <row r="660" spans="6:13" x14ac:dyDescent="0.2">
      <c r="F660" s="164"/>
      <c r="G660" s="165"/>
      <c r="H660" s="165"/>
      <c r="I660" s="164"/>
      <c r="J660" s="165"/>
      <c r="K660" s="165"/>
      <c r="L660" s="164"/>
      <c r="M660" s="165"/>
    </row>
    <row r="661" spans="6:13" x14ac:dyDescent="0.2">
      <c r="F661" s="164"/>
      <c r="G661" s="165"/>
      <c r="H661" s="165"/>
      <c r="I661" s="164"/>
      <c r="J661" s="165"/>
      <c r="K661" s="165"/>
      <c r="L661" s="164"/>
      <c r="M661" s="165"/>
    </row>
  </sheetData>
  <sheetProtection algorithmName="SHA-512" hashValue="dmmE1ngAILK1QpVckmus+7JXKZHw8v6H5oCFiCuM++/NPAeCy4vEohJGgAtd1A2Fm/Sv6oMPZvGYjX6TQx5RCA==" saltValue="j3brHQoVJEc2+EZuOvqBZQ==" spinCount="100000" sheet="1" objects="1" scenarios="1"/>
  <customSheetViews>
    <customSheetView guid="{C3692C77-7D20-4725-8F75-1B2A5E9F7E51}" showRuler="0">
      <pageMargins left="0.75" right="0.75" top="1" bottom="1" header="0.5" footer="0.5"/>
      <headerFooter alignWithMargins="0"/>
    </customSheetView>
  </customSheetViews>
  <mergeCells count="1298">
    <mergeCell ref="D121:D123"/>
    <mergeCell ref="AA139:AC139"/>
    <mergeCell ref="L139:N139"/>
    <mergeCell ref="G1:H1"/>
    <mergeCell ref="J1:K1"/>
    <mergeCell ref="M1:N1"/>
    <mergeCell ref="P1:Q1"/>
    <mergeCell ref="S1:T1"/>
    <mergeCell ref="AG116:AI116"/>
    <mergeCell ref="F107:H107"/>
    <mergeCell ref="I107:K107"/>
    <mergeCell ref="AB150:AC150"/>
    <mergeCell ref="AD119:AF119"/>
    <mergeCell ref="AD122:AF122"/>
    <mergeCell ref="AG128:AI128"/>
    <mergeCell ref="AD128:AF128"/>
    <mergeCell ref="AD131:AF131"/>
    <mergeCell ref="I122:K122"/>
    <mergeCell ref="AD125:AF125"/>
    <mergeCell ref="L122:N122"/>
    <mergeCell ref="X99:Z99"/>
    <mergeCell ref="AA99:AC99"/>
    <mergeCell ref="F99:H99"/>
    <mergeCell ref="L98:N98"/>
    <mergeCell ref="O98:Q98"/>
    <mergeCell ref="R98:T98"/>
    <mergeCell ref="U98:W98"/>
    <mergeCell ref="AD98:AF98"/>
    <mergeCell ref="AG98:AI98"/>
    <mergeCell ref="X95:Z95"/>
    <mergeCell ref="AG95:AI95"/>
    <mergeCell ref="L107:N107"/>
    <mergeCell ref="AB151:AC151"/>
    <mergeCell ref="AB152:AC152"/>
    <mergeCell ref="AB153:AC153"/>
    <mergeCell ref="B1:E1"/>
    <mergeCell ref="G152:H152"/>
    <mergeCell ref="G153:H153"/>
    <mergeCell ref="J149:K149"/>
    <mergeCell ref="J150:K150"/>
    <mergeCell ref="J151:K151"/>
    <mergeCell ref="J152:K152"/>
    <mergeCell ref="J153:K153"/>
    <mergeCell ref="M149:N149"/>
    <mergeCell ref="M150:N150"/>
    <mergeCell ref="M151:N151"/>
    <mergeCell ref="M152:N152"/>
    <mergeCell ref="M153:N153"/>
    <mergeCell ref="P149:Q149"/>
    <mergeCell ref="P150:Q150"/>
    <mergeCell ref="P151:Q151"/>
    <mergeCell ref="P152:Q152"/>
    <mergeCell ref="P153:Q153"/>
    <mergeCell ref="AA143:AC143"/>
    <mergeCell ref="B115:B117"/>
    <mergeCell ref="AA119:AC119"/>
    <mergeCell ref="O122:Q122"/>
    <mergeCell ref="R122:T122"/>
    <mergeCell ref="U122:W122"/>
    <mergeCell ref="X122:Z122"/>
    <mergeCell ref="AA122:AC122"/>
    <mergeCell ref="L131:N131"/>
    <mergeCell ref="O131:Q131"/>
    <mergeCell ref="F122:H122"/>
    <mergeCell ref="BA12:BA22"/>
    <mergeCell ref="BD1:BD2"/>
    <mergeCell ref="BD3:BG11"/>
    <mergeCell ref="C4:E6"/>
    <mergeCell ref="F116:H116"/>
    <mergeCell ref="F117:H117"/>
    <mergeCell ref="L117:N117"/>
    <mergeCell ref="O117:Q117"/>
    <mergeCell ref="R117:T117"/>
    <mergeCell ref="U117:W117"/>
    <mergeCell ref="X117:Z117"/>
    <mergeCell ref="AA117:AC117"/>
    <mergeCell ref="AG117:AI117"/>
    <mergeCell ref="L114:N114"/>
    <mergeCell ref="L111:N111"/>
    <mergeCell ref="O111:Q111"/>
    <mergeCell ref="O105:Q105"/>
    <mergeCell ref="R105:T105"/>
    <mergeCell ref="U105:W105"/>
    <mergeCell ref="I116:K116"/>
    <mergeCell ref="L116:N116"/>
    <mergeCell ref="O116:Q116"/>
    <mergeCell ref="R116:T116"/>
    <mergeCell ref="I117:K117"/>
    <mergeCell ref="U116:W116"/>
    <mergeCell ref="R104:T104"/>
    <mergeCell ref="U104:W104"/>
    <mergeCell ref="X104:Z104"/>
    <mergeCell ref="AA104:AC104"/>
    <mergeCell ref="I105:K105"/>
    <mergeCell ref="L105:N105"/>
    <mergeCell ref="U99:W99"/>
    <mergeCell ref="F182:BI183"/>
    <mergeCell ref="L137:N137"/>
    <mergeCell ref="O137:Q137"/>
    <mergeCell ref="AD137:AF137"/>
    <mergeCell ref="AG137:AI137"/>
    <mergeCell ref="R137:T137"/>
    <mergeCell ref="U137:W137"/>
    <mergeCell ref="X137:Z137"/>
    <mergeCell ref="AA137:AC137"/>
    <mergeCell ref="X129:Z129"/>
    <mergeCell ref="U128:W128"/>
    <mergeCell ref="R129:T129"/>
    <mergeCell ref="U129:W129"/>
    <mergeCell ref="R133:T133"/>
    <mergeCell ref="U133:W133"/>
    <mergeCell ref="X133:Z133"/>
    <mergeCell ref="L143:N143"/>
    <mergeCell ref="G147:H147"/>
    <mergeCell ref="J148:K148"/>
    <mergeCell ref="M148:N148"/>
    <mergeCell ref="R143:T143"/>
    <mergeCell ref="U143:W143"/>
    <mergeCell ref="X139:Z139"/>
    <mergeCell ref="X143:Z143"/>
    <mergeCell ref="AD143:AF143"/>
    <mergeCell ref="AG143:AI143"/>
    <mergeCell ref="R163:T164"/>
    <mergeCell ref="I139:K139"/>
    <mergeCell ref="O143:Q143"/>
    <mergeCell ref="AG131:AI131"/>
    <mergeCell ref="O139:Q139"/>
    <mergeCell ref="R139:T139"/>
    <mergeCell ref="B112:B114"/>
    <mergeCell ref="C112:C114"/>
    <mergeCell ref="D112:D114"/>
    <mergeCell ref="E112:E113"/>
    <mergeCell ref="F113:H113"/>
    <mergeCell ref="I113:K113"/>
    <mergeCell ref="L113:N113"/>
    <mergeCell ref="O113:Q113"/>
    <mergeCell ref="R114:T114"/>
    <mergeCell ref="AD114:AF114"/>
    <mergeCell ref="AG114:AI114"/>
    <mergeCell ref="U114:W114"/>
    <mergeCell ref="X114:Z114"/>
    <mergeCell ref="AA114:AC114"/>
    <mergeCell ref="B118:B120"/>
    <mergeCell ref="C118:C120"/>
    <mergeCell ref="D118:D120"/>
    <mergeCell ref="E118:E119"/>
    <mergeCell ref="F119:H119"/>
    <mergeCell ref="I119:K119"/>
    <mergeCell ref="C115:C117"/>
    <mergeCell ref="D115:D117"/>
    <mergeCell ref="E115:E116"/>
    <mergeCell ref="F114:H114"/>
    <mergeCell ref="I114:K114"/>
    <mergeCell ref="O119:Q119"/>
    <mergeCell ref="R119:T119"/>
    <mergeCell ref="U119:W119"/>
    <mergeCell ref="X119:Z119"/>
    <mergeCell ref="B121:B123"/>
    <mergeCell ref="C121:C123"/>
    <mergeCell ref="L99:N99"/>
    <mergeCell ref="O99:Q99"/>
    <mergeCell ref="AA101:AC101"/>
    <mergeCell ref="AD101:AF101"/>
    <mergeCell ref="C100:C102"/>
    <mergeCell ref="D100:D102"/>
    <mergeCell ref="AD111:AF111"/>
    <mergeCell ref="AG111:AI111"/>
    <mergeCell ref="R113:T113"/>
    <mergeCell ref="U113:W113"/>
    <mergeCell ref="X113:Z113"/>
    <mergeCell ref="AA113:AC113"/>
    <mergeCell ref="AD113:AF113"/>
    <mergeCell ref="AG113:AI113"/>
    <mergeCell ref="R111:T111"/>
    <mergeCell ref="U111:W111"/>
    <mergeCell ref="X111:Z111"/>
    <mergeCell ref="AA111:AC111"/>
    <mergeCell ref="F111:H111"/>
    <mergeCell ref="I111:K111"/>
    <mergeCell ref="O104:Q104"/>
    <mergeCell ref="AD104:AF104"/>
    <mergeCell ref="AG104:AI104"/>
    <mergeCell ref="AD105:AF105"/>
    <mergeCell ref="AG105:AI105"/>
    <mergeCell ref="X105:Z105"/>
    <mergeCell ref="AA105:AC105"/>
    <mergeCell ref="F105:H105"/>
    <mergeCell ref="C97:C99"/>
    <mergeCell ref="D97:D99"/>
    <mergeCell ref="O107:Q107"/>
    <mergeCell ref="R107:T107"/>
    <mergeCell ref="U107:W107"/>
    <mergeCell ref="B106:B108"/>
    <mergeCell ref="C106:C108"/>
    <mergeCell ref="D106:D108"/>
    <mergeCell ref="F108:H108"/>
    <mergeCell ref="I108:K108"/>
    <mergeCell ref="L108:N108"/>
    <mergeCell ref="O108:Q108"/>
    <mergeCell ref="AD99:AF99"/>
    <mergeCell ref="AG99:AI99"/>
    <mergeCell ref="E100:E101"/>
    <mergeCell ref="F101:H101"/>
    <mergeCell ref="I101:K101"/>
    <mergeCell ref="L101:N101"/>
    <mergeCell ref="O101:Q101"/>
    <mergeCell ref="R101:T101"/>
    <mergeCell ref="U101:W101"/>
    <mergeCell ref="X101:Z101"/>
    <mergeCell ref="R99:T99"/>
    <mergeCell ref="U96:W96"/>
    <mergeCell ref="X96:Z96"/>
    <mergeCell ref="AA96:AC96"/>
    <mergeCell ref="AD96:AF96"/>
    <mergeCell ref="AG96:AI96"/>
    <mergeCell ref="B97:B99"/>
    <mergeCell ref="AD72:AF72"/>
    <mergeCell ref="AG72:AI72"/>
    <mergeCell ref="L74:N74"/>
    <mergeCell ref="O74:Q74"/>
    <mergeCell ref="I99:K99"/>
    <mergeCell ref="AG108:AI108"/>
    <mergeCell ref="AA89:AC89"/>
    <mergeCell ref="AD89:AF89"/>
    <mergeCell ref="AG89:AI89"/>
    <mergeCell ref="AA90:AC90"/>
    <mergeCell ref="AG92:AI92"/>
    <mergeCell ref="AD93:AF93"/>
    <mergeCell ref="AG93:AI93"/>
    <mergeCell ref="X93:Z93"/>
    <mergeCell ref="AG101:AI101"/>
    <mergeCell ref="F102:H102"/>
    <mergeCell ref="I102:K102"/>
    <mergeCell ref="L102:N102"/>
    <mergeCell ref="O102:Q102"/>
    <mergeCell ref="AD102:AF102"/>
    <mergeCell ref="AG102:AI102"/>
    <mergeCell ref="R102:T102"/>
    <mergeCell ref="U102:W102"/>
    <mergeCell ref="X102:Z102"/>
    <mergeCell ref="AA102:AC102"/>
    <mergeCell ref="F95:H95"/>
    <mergeCell ref="I95:K95"/>
    <mergeCell ref="L95:N95"/>
    <mergeCell ref="O95:Q95"/>
    <mergeCell ref="R95:T95"/>
    <mergeCell ref="U95:W95"/>
    <mergeCell ref="I98:K98"/>
    <mergeCell ref="AD71:AF71"/>
    <mergeCell ref="AG71:AI71"/>
    <mergeCell ref="E70:E71"/>
    <mergeCell ref="F71:H71"/>
    <mergeCell ref="I71:K71"/>
    <mergeCell ref="L71:N71"/>
    <mergeCell ref="O71:Q71"/>
    <mergeCell ref="X98:Z98"/>
    <mergeCell ref="AA98:AC98"/>
    <mergeCell ref="O69:Q69"/>
    <mergeCell ref="R69:T69"/>
    <mergeCell ref="U69:W69"/>
    <mergeCell ref="U81:W81"/>
    <mergeCell ref="AD87:AF87"/>
    <mergeCell ref="AG87:AI87"/>
    <mergeCell ref="R87:T87"/>
    <mergeCell ref="U87:W87"/>
    <mergeCell ref="X87:Z87"/>
    <mergeCell ref="L87:N87"/>
    <mergeCell ref="O87:Q87"/>
    <mergeCell ref="R86:T86"/>
    <mergeCell ref="U86:W86"/>
    <mergeCell ref="X86:Z86"/>
    <mergeCell ref="AA86:AC86"/>
    <mergeCell ref="AD86:AF86"/>
    <mergeCell ref="AG86:AI86"/>
    <mergeCell ref="X66:Z66"/>
    <mergeCell ref="AA66:AC66"/>
    <mergeCell ref="AD75:AF75"/>
    <mergeCell ref="AG75:AI75"/>
    <mergeCell ref="E76:E77"/>
    <mergeCell ref="F77:H77"/>
    <mergeCell ref="I77:K77"/>
    <mergeCell ref="L77:N77"/>
    <mergeCell ref="O77:Q77"/>
    <mergeCell ref="R77:T77"/>
    <mergeCell ref="U77:W77"/>
    <mergeCell ref="X77:Z77"/>
    <mergeCell ref="R75:T75"/>
    <mergeCell ref="U75:W75"/>
    <mergeCell ref="X75:Z75"/>
    <mergeCell ref="AA75:AC75"/>
    <mergeCell ref="F75:H75"/>
    <mergeCell ref="I75:K75"/>
    <mergeCell ref="L75:N75"/>
    <mergeCell ref="O75:Q75"/>
    <mergeCell ref="R71:T71"/>
    <mergeCell ref="U71:W71"/>
    <mergeCell ref="AD63:AF63"/>
    <mergeCell ref="AG63:AI63"/>
    <mergeCell ref="E64:E65"/>
    <mergeCell ref="F65:H65"/>
    <mergeCell ref="I65:K65"/>
    <mergeCell ref="L65:N65"/>
    <mergeCell ref="O65:Q65"/>
    <mergeCell ref="R65:T65"/>
    <mergeCell ref="U65:W65"/>
    <mergeCell ref="X65:Z65"/>
    <mergeCell ref="R63:T63"/>
    <mergeCell ref="U63:W63"/>
    <mergeCell ref="X63:Z63"/>
    <mergeCell ref="AA63:AC63"/>
    <mergeCell ref="F63:H63"/>
    <mergeCell ref="I63:K63"/>
    <mergeCell ref="L63:N63"/>
    <mergeCell ref="O63:Q63"/>
    <mergeCell ref="AA65:AC65"/>
    <mergeCell ref="AD65:AF65"/>
    <mergeCell ref="AG65:AI65"/>
    <mergeCell ref="F59:H59"/>
    <mergeCell ref="I59:K59"/>
    <mergeCell ref="L59:N59"/>
    <mergeCell ref="O59:Q59"/>
    <mergeCell ref="R59:T59"/>
    <mergeCell ref="U59:W59"/>
    <mergeCell ref="AA53:AC53"/>
    <mergeCell ref="R56:T56"/>
    <mergeCell ref="U56:W56"/>
    <mergeCell ref="X56:Z56"/>
    <mergeCell ref="AA56:AC56"/>
    <mergeCell ref="AA57:AC57"/>
    <mergeCell ref="R54:T54"/>
    <mergeCell ref="U54:W54"/>
    <mergeCell ref="AD53:AF53"/>
    <mergeCell ref="AG53:AI53"/>
    <mergeCell ref="F57:H57"/>
    <mergeCell ref="I57:K57"/>
    <mergeCell ref="L57:N57"/>
    <mergeCell ref="O57:Q57"/>
    <mergeCell ref="R57:T57"/>
    <mergeCell ref="U57:W57"/>
    <mergeCell ref="X54:Z54"/>
    <mergeCell ref="AA54:AC54"/>
    <mergeCell ref="AD51:AF51"/>
    <mergeCell ref="AG51:AI51"/>
    <mergeCell ref="E52:E53"/>
    <mergeCell ref="F53:H53"/>
    <mergeCell ref="I53:K53"/>
    <mergeCell ref="L53:N53"/>
    <mergeCell ref="O53:Q53"/>
    <mergeCell ref="R53:T53"/>
    <mergeCell ref="U53:W53"/>
    <mergeCell ref="X53:Z53"/>
    <mergeCell ref="R51:T51"/>
    <mergeCell ref="U51:W51"/>
    <mergeCell ref="X51:Z51"/>
    <mergeCell ref="AA51:AC51"/>
    <mergeCell ref="F51:H51"/>
    <mergeCell ref="I51:K51"/>
    <mergeCell ref="L51:N51"/>
    <mergeCell ref="O51:Q51"/>
    <mergeCell ref="F47:H47"/>
    <mergeCell ref="I47:K47"/>
    <mergeCell ref="L47:N47"/>
    <mergeCell ref="O47:Q47"/>
    <mergeCell ref="R47:T47"/>
    <mergeCell ref="U47:W47"/>
    <mergeCell ref="AA41:AC41"/>
    <mergeCell ref="AA42:AC42"/>
    <mergeCell ref="R44:T44"/>
    <mergeCell ref="U44:W44"/>
    <mergeCell ref="X44:Z44"/>
    <mergeCell ref="AA44:AC44"/>
    <mergeCell ref="AA45:AC45"/>
    <mergeCell ref="F45:H45"/>
    <mergeCell ref="I45:K45"/>
    <mergeCell ref="L45:N45"/>
    <mergeCell ref="O45:Q45"/>
    <mergeCell ref="R45:T45"/>
    <mergeCell ref="U45:W45"/>
    <mergeCell ref="U42:W42"/>
    <mergeCell ref="X42:Z42"/>
    <mergeCell ref="X41:Z41"/>
    <mergeCell ref="AD35:AF35"/>
    <mergeCell ref="AG35:AI35"/>
    <mergeCell ref="F39:H39"/>
    <mergeCell ref="I39:K39"/>
    <mergeCell ref="L39:N39"/>
    <mergeCell ref="O39:Q39"/>
    <mergeCell ref="R39:T39"/>
    <mergeCell ref="U39:W39"/>
    <mergeCell ref="X39:Z39"/>
    <mergeCell ref="AA39:AC39"/>
    <mergeCell ref="O36:Q36"/>
    <mergeCell ref="R36:T36"/>
    <mergeCell ref="U36:W36"/>
    <mergeCell ref="E34:E35"/>
    <mergeCell ref="F35:H35"/>
    <mergeCell ref="I35:K35"/>
    <mergeCell ref="L35:N35"/>
    <mergeCell ref="O35:Q35"/>
    <mergeCell ref="R35:T35"/>
    <mergeCell ref="U35:W35"/>
    <mergeCell ref="X35:Z35"/>
    <mergeCell ref="AA35:AC35"/>
    <mergeCell ref="AG33:AI33"/>
    <mergeCell ref="AD33:AF33"/>
    <mergeCell ref="I33:K33"/>
    <mergeCell ref="L33:N33"/>
    <mergeCell ref="O33:Q33"/>
    <mergeCell ref="R33:T33"/>
    <mergeCell ref="U33:W33"/>
    <mergeCell ref="X33:Z33"/>
    <mergeCell ref="B32:B33"/>
    <mergeCell ref="C32:C33"/>
    <mergeCell ref="D32:D33"/>
    <mergeCell ref="F33:H33"/>
    <mergeCell ref="AD39:AF39"/>
    <mergeCell ref="X31:Z31"/>
    <mergeCell ref="AA31:AC31"/>
    <mergeCell ref="R31:T31"/>
    <mergeCell ref="U31:W31"/>
    <mergeCell ref="AA33:AC33"/>
    <mergeCell ref="O31:Q31"/>
    <mergeCell ref="AD31:AF31"/>
    <mergeCell ref="AG31:AI31"/>
    <mergeCell ref="AG39:AI39"/>
    <mergeCell ref="B34:B36"/>
    <mergeCell ref="C34:C36"/>
    <mergeCell ref="D34:D36"/>
    <mergeCell ref="F36:H36"/>
    <mergeCell ref="I36:K36"/>
    <mergeCell ref="L36:N36"/>
    <mergeCell ref="X36:Z36"/>
    <mergeCell ref="AA36:AC36"/>
    <mergeCell ref="AD36:AF36"/>
    <mergeCell ref="AG36:AI36"/>
    <mergeCell ref="B24:B25"/>
    <mergeCell ref="C24:C25"/>
    <mergeCell ref="D24:D25"/>
    <mergeCell ref="F25:H25"/>
    <mergeCell ref="B22:B23"/>
    <mergeCell ref="C22:C23"/>
    <mergeCell ref="D22:D23"/>
    <mergeCell ref="F23:H23"/>
    <mergeCell ref="B30:B31"/>
    <mergeCell ref="C30:C31"/>
    <mergeCell ref="D30:D31"/>
    <mergeCell ref="F31:H31"/>
    <mergeCell ref="I31:K31"/>
    <mergeCell ref="L31:N31"/>
    <mergeCell ref="B28:B29"/>
    <mergeCell ref="C28:C29"/>
    <mergeCell ref="D28:D29"/>
    <mergeCell ref="F29:H29"/>
    <mergeCell ref="I29:K29"/>
    <mergeCell ref="L29:N29"/>
    <mergeCell ref="I23:K23"/>
    <mergeCell ref="L23:N23"/>
    <mergeCell ref="B20:B21"/>
    <mergeCell ref="C20:C21"/>
    <mergeCell ref="D20:D21"/>
    <mergeCell ref="F21:H21"/>
    <mergeCell ref="I21:K21"/>
    <mergeCell ref="L21:N21"/>
    <mergeCell ref="L19:N19"/>
    <mergeCell ref="B18:B19"/>
    <mergeCell ref="C18:C19"/>
    <mergeCell ref="D18:D19"/>
    <mergeCell ref="AG25:AI25"/>
    <mergeCell ref="B26:B27"/>
    <mergeCell ref="C26:C27"/>
    <mergeCell ref="D26:D27"/>
    <mergeCell ref="F27:H27"/>
    <mergeCell ref="I27:K27"/>
    <mergeCell ref="L27:N27"/>
    <mergeCell ref="O27:Q27"/>
    <mergeCell ref="AD25:AF25"/>
    <mergeCell ref="I25:K25"/>
    <mergeCell ref="L25:N25"/>
    <mergeCell ref="O25:Q25"/>
    <mergeCell ref="R25:T25"/>
    <mergeCell ref="AD27:AF27"/>
    <mergeCell ref="AA23:AC23"/>
    <mergeCell ref="R23:T23"/>
    <mergeCell ref="U23:W23"/>
    <mergeCell ref="U25:W25"/>
    <mergeCell ref="X25:Z25"/>
    <mergeCell ref="AA25:AC25"/>
    <mergeCell ref="X23:Z23"/>
    <mergeCell ref="X27:Z27"/>
    <mergeCell ref="AD21:AF21"/>
    <mergeCell ref="AD23:AF23"/>
    <mergeCell ref="AA21:AC21"/>
    <mergeCell ref="AG23:AI23"/>
    <mergeCell ref="AG21:AI21"/>
    <mergeCell ref="O21:Q21"/>
    <mergeCell ref="U19:W19"/>
    <mergeCell ref="X19:Z19"/>
    <mergeCell ref="R21:T21"/>
    <mergeCell ref="R19:T19"/>
    <mergeCell ref="AA19:AC19"/>
    <mergeCell ref="U21:W21"/>
    <mergeCell ref="X21:Z21"/>
    <mergeCell ref="O23:Q23"/>
    <mergeCell ref="X14:Z14"/>
    <mergeCell ref="I14:K14"/>
    <mergeCell ref="L14:N14"/>
    <mergeCell ref="O14:Q14"/>
    <mergeCell ref="R14:T14"/>
    <mergeCell ref="F19:H19"/>
    <mergeCell ref="X13:Z13"/>
    <mergeCell ref="I13:K13"/>
    <mergeCell ref="I19:K19"/>
    <mergeCell ref="B7:D7"/>
    <mergeCell ref="F7:F8"/>
    <mergeCell ref="G7:H8"/>
    <mergeCell ref="I7:I8"/>
    <mergeCell ref="J7:K8"/>
    <mergeCell ref="L7:L8"/>
    <mergeCell ref="M7:N8"/>
    <mergeCell ref="F13:H13"/>
    <mergeCell ref="R13:T13"/>
    <mergeCell ref="I16:K16"/>
    <mergeCell ref="L16:N16"/>
    <mergeCell ref="O16:Q16"/>
    <mergeCell ref="F14:H14"/>
    <mergeCell ref="O13:Q13"/>
    <mergeCell ref="B15:B17"/>
    <mergeCell ref="B11:E11"/>
    <mergeCell ref="B8:D10"/>
    <mergeCell ref="E9:E10"/>
    <mergeCell ref="F9:F10"/>
    <mergeCell ref="G9:H10"/>
    <mergeCell ref="O9:O10"/>
    <mergeCell ref="X9:X10"/>
    <mergeCell ref="P9:Q10"/>
    <mergeCell ref="R9:R10"/>
    <mergeCell ref="B12:B14"/>
    <mergeCell ref="C12:C14"/>
    <mergeCell ref="D12:D14"/>
    <mergeCell ref="D15:D17"/>
    <mergeCell ref="F16:H16"/>
    <mergeCell ref="AD17:AF17"/>
    <mergeCell ref="AA7:AA8"/>
    <mergeCell ref="AB7:AC8"/>
    <mergeCell ref="X17:Z17"/>
    <mergeCell ref="AA17:AC17"/>
    <mergeCell ref="F17:H17"/>
    <mergeCell ref="I17:K17"/>
    <mergeCell ref="L17:N17"/>
    <mergeCell ref="O17:Q17"/>
    <mergeCell ref="R17:T17"/>
    <mergeCell ref="U17:W17"/>
    <mergeCell ref="U13:W13"/>
    <mergeCell ref="AD13:AF13"/>
    <mergeCell ref="AA13:AC13"/>
    <mergeCell ref="AE9:AF10"/>
    <mergeCell ref="AA9:AA10"/>
    <mergeCell ref="AB9:AC10"/>
    <mergeCell ref="R16:T16"/>
    <mergeCell ref="U14:W14"/>
    <mergeCell ref="U16:W16"/>
    <mergeCell ref="AJ5:AJ11"/>
    <mergeCell ref="F6:H6"/>
    <mergeCell ref="I6:K6"/>
    <mergeCell ref="L6:N6"/>
    <mergeCell ref="O6:Q6"/>
    <mergeCell ref="R6:T6"/>
    <mergeCell ref="U6:W6"/>
    <mergeCell ref="X6:Z6"/>
    <mergeCell ref="AA6:AC6"/>
    <mergeCell ref="AD6:AF6"/>
    <mergeCell ref="G5:H5"/>
    <mergeCell ref="J5:K5"/>
    <mergeCell ref="M5:N5"/>
    <mergeCell ref="Y5:Z5"/>
    <mergeCell ref="AB5:AC5"/>
    <mergeCell ref="AE5:AF5"/>
    <mergeCell ref="AH5:AI5"/>
    <mergeCell ref="AH9:AI10"/>
    <mergeCell ref="AD7:AD8"/>
    <mergeCell ref="AE7:AF8"/>
    <mergeCell ref="AG9:AG10"/>
    <mergeCell ref="AD9:AD10"/>
    <mergeCell ref="AG6:AI6"/>
    <mergeCell ref="O7:O8"/>
    <mergeCell ref="AG7:AG8"/>
    <mergeCell ref="I9:I10"/>
    <mergeCell ref="J9:K10"/>
    <mergeCell ref="L9:L10"/>
    <mergeCell ref="M9:N10"/>
    <mergeCell ref="S9:T10"/>
    <mergeCell ref="V9:W10"/>
    <mergeCell ref="Y9:Z10"/>
    <mergeCell ref="P5:Q5"/>
    <mergeCell ref="S5:T5"/>
    <mergeCell ref="V5:W5"/>
    <mergeCell ref="R7:R8"/>
    <mergeCell ref="S7:T8"/>
    <mergeCell ref="U7:U8"/>
    <mergeCell ref="V7:W8"/>
    <mergeCell ref="P7:Q8"/>
    <mergeCell ref="U9:U10"/>
    <mergeCell ref="AH7:AI8"/>
    <mergeCell ref="X7:X8"/>
    <mergeCell ref="Y7:Z8"/>
    <mergeCell ref="S3:U3"/>
    <mergeCell ref="R27:T27"/>
    <mergeCell ref="U27:W27"/>
    <mergeCell ref="U29:W29"/>
    <mergeCell ref="AG27:AI27"/>
    <mergeCell ref="M3:Q3"/>
    <mergeCell ref="L13:N13"/>
    <mergeCell ref="AA27:AC27"/>
    <mergeCell ref="AA29:AC29"/>
    <mergeCell ref="AD29:AF29"/>
    <mergeCell ref="O29:Q29"/>
    <mergeCell ref="R29:T29"/>
    <mergeCell ref="X29:Z29"/>
    <mergeCell ref="AG29:AI29"/>
    <mergeCell ref="AG17:AI17"/>
    <mergeCell ref="AD19:AF19"/>
    <mergeCell ref="AG19:AI19"/>
    <mergeCell ref="O19:Q19"/>
    <mergeCell ref="AG13:AI13"/>
    <mergeCell ref="AG14:AI14"/>
    <mergeCell ref="B37:B39"/>
    <mergeCell ref="C37:C39"/>
    <mergeCell ref="D37:D39"/>
    <mergeCell ref="E37:E38"/>
    <mergeCell ref="F38:H38"/>
    <mergeCell ref="I38:K38"/>
    <mergeCell ref="L38:N38"/>
    <mergeCell ref="O38:Q38"/>
    <mergeCell ref="R38:T38"/>
    <mergeCell ref="U38:W38"/>
    <mergeCell ref="X38:Z38"/>
    <mergeCell ref="AA38:AC38"/>
    <mergeCell ref="AD38:AF38"/>
    <mergeCell ref="AG38:AI38"/>
    <mergeCell ref="B40:B42"/>
    <mergeCell ref="C40:C42"/>
    <mergeCell ref="D40:D42"/>
    <mergeCell ref="F42:H42"/>
    <mergeCell ref="I42:K42"/>
    <mergeCell ref="L42:N42"/>
    <mergeCell ref="O42:Q42"/>
    <mergeCell ref="R42:T42"/>
    <mergeCell ref="AD42:AF42"/>
    <mergeCell ref="AG42:AI42"/>
    <mergeCell ref="B43:B45"/>
    <mergeCell ref="C43:C45"/>
    <mergeCell ref="D43:D45"/>
    <mergeCell ref="E43:E44"/>
    <mergeCell ref="F44:H44"/>
    <mergeCell ref="I44:K44"/>
    <mergeCell ref="L44:N44"/>
    <mergeCell ref="O44:Q44"/>
    <mergeCell ref="AD44:AF44"/>
    <mergeCell ref="AG44:AI44"/>
    <mergeCell ref="AD45:AF45"/>
    <mergeCell ref="AG45:AI45"/>
    <mergeCell ref="X45:Z45"/>
    <mergeCell ref="AD41:AF41"/>
    <mergeCell ref="AG41:AI41"/>
    <mergeCell ref="E40:E41"/>
    <mergeCell ref="F41:H41"/>
    <mergeCell ref="I41:K41"/>
    <mergeCell ref="L41:N41"/>
    <mergeCell ref="O41:Q41"/>
    <mergeCell ref="R41:T41"/>
    <mergeCell ref="U41:W41"/>
    <mergeCell ref="B46:B48"/>
    <mergeCell ref="C46:C48"/>
    <mergeCell ref="D46:D48"/>
    <mergeCell ref="F48:H48"/>
    <mergeCell ref="I48:K48"/>
    <mergeCell ref="L48:N48"/>
    <mergeCell ref="O48:Q48"/>
    <mergeCell ref="R48:T48"/>
    <mergeCell ref="U48:W48"/>
    <mergeCell ref="X48:Z48"/>
    <mergeCell ref="AA48:AC48"/>
    <mergeCell ref="AD48:AF48"/>
    <mergeCell ref="AG48:AI48"/>
    <mergeCell ref="B49:B51"/>
    <mergeCell ref="C49:C51"/>
    <mergeCell ref="D49:D51"/>
    <mergeCell ref="E49:E50"/>
    <mergeCell ref="F50:H50"/>
    <mergeCell ref="I50:K50"/>
    <mergeCell ref="L50:N50"/>
    <mergeCell ref="O50:Q50"/>
    <mergeCell ref="R50:T50"/>
    <mergeCell ref="U50:W50"/>
    <mergeCell ref="X50:Z50"/>
    <mergeCell ref="AA50:AC50"/>
    <mergeCell ref="AD50:AF50"/>
    <mergeCell ref="AG50:AI50"/>
    <mergeCell ref="X47:Z47"/>
    <mergeCell ref="AA47:AC47"/>
    <mergeCell ref="AD47:AF47"/>
    <mergeCell ref="AG47:AI47"/>
    <mergeCell ref="E46:E47"/>
    <mergeCell ref="B52:B54"/>
    <mergeCell ref="C52:C54"/>
    <mergeCell ref="D52:D54"/>
    <mergeCell ref="F54:H54"/>
    <mergeCell ref="I54:K54"/>
    <mergeCell ref="L54:N54"/>
    <mergeCell ref="O54:Q54"/>
    <mergeCell ref="AD54:AF54"/>
    <mergeCell ref="AG54:AI54"/>
    <mergeCell ref="B55:B57"/>
    <mergeCell ref="C55:C57"/>
    <mergeCell ref="D55:D57"/>
    <mergeCell ref="E55:E56"/>
    <mergeCell ref="F56:H56"/>
    <mergeCell ref="I56:K56"/>
    <mergeCell ref="L56:N56"/>
    <mergeCell ref="O56:Q56"/>
    <mergeCell ref="AD56:AF56"/>
    <mergeCell ref="AG56:AI56"/>
    <mergeCell ref="AD57:AF57"/>
    <mergeCell ref="AG57:AI57"/>
    <mergeCell ref="X57:Z57"/>
    <mergeCell ref="B58:B60"/>
    <mergeCell ref="C58:C60"/>
    <mergeCell ref="D58:D60"/>
    <mergeCell ref="F60:H60"/>
    <mergeCell ref="I60:K60"/>
    <mergeCell ref="L60:N60"/>
    <mergeCell ref="O60:Q60"/>
    <mergeCell ref="R60:T60"/>
    <mergeCell ref="U60:W60"/>
    <mergeCell ref="X60:Z60"/>
    <mergeCell ref="AA60:AC60"/>
    <mergeCell ref="AD60:AF60"/>
    <mergeCell ref="AG60:AI60"/>
    <mergeCell ref="B61:B63"/>
    <mergeCell ref="C61:C63"/>
    <mergeCell ref="D61:D63"/>
    <mergeCell ref="E61:E62"/>
    <mergeCell ref="F62:H62"/>
    <mergeCell ref="I62:K62"/>
    <mergeCell ref="L62:N62"/>
    <mergeCell ref="O62:Q62"/>
    <mergeCell ref="R62:T62"/>
    <mergeCell ref="U62:W62"/>
    <mergeCell ref="X62:Z62"/>
    <mergeCell ref="AA62:AC62"/>
    <mergeCell ref="AD62:AF62"/>
    <mergeCell ref="AG62:AI62"/>
    <mergeCell ref="X59:Z59"/>
    <mergeCell ref="AA59:AC59"/>
    <mergeCell ref="AD59:AF59"/>
    <mergeCell ref="AG59:AI59"/>
    <mergeCell ref="E58:E59"/>
    <mergeCell ref="B64:B66"/>
    <mergeCell ref="C64:C66"/>
    <mergeCell ref="D64:D66"/>
    <mergeCell ref="F66:H66"/>
    <mergeCell ref="I66:K66"/>
    <mergeCell ref="L66:N66"/>
    <mergeCell ref="O66:Q66"/>
    <mergeCell ref="AD66:AF66"/>
    <mergeCell ref="AG66:AI66"/>
    <mergeCell ref="B67:B69"/>
    <mergeCell ref="C67:C69"/>
    <mergeCell ref="D67:D69"/>
    <mergeCell ref="E67:E68"/>
    <mergeCell ref="F68:H68"/>
    <mergeCell ref="I68:K68"/>
    <mergeCell ref="L68:N68"/>
    <mergeCell ref="O68:Q68"/>
    <mergeCell ref="AD68:AF68"/>
    <mergeCell ref="AG68:AI68"/>
    <mergeCell ref="AD69:AF69"/>
    <mergeCell ref="AG69:AI69"/>
    <mergeCell ref="X69:Z69"/>
    <mergeCell ref="R68:T68"/>
    <mergeCell ref="U68:W68"/>
    <mergeCell ref="X68:Z68"/>
    <mergeCell ref="AA68:AC68"/>
    <mergeCell ref="AA69:AC69"/>
    <mergeCell ref="R66:T66"/>
    <mergeCell ref="U66:W66"/>
    <mergeCell ref="F69:H69"/>
    <mergeCell ref="I69:K69"/>
    <mergeCell ref="L69:N69"/>
    <mergeCell ref="B70:B72"/>
    <mergeCell ref="C70:C72"/>
    <mergeCell ref="D70:D72"/>
    <mergeCell ref="F72:H72"/>
    <mergeCell ref="I72:K72"/>
    <mergeCell ref="L72:N72"/>
    <mergeCell ref="O72:Q72"/>
    <mergeCell ref="R72:T72"/>
    <mergeCell ref="U72:W72"/>
    <mergeCell ref="X72:Z72"/>
    <mergeCell ref="AA72:AC72"/>
    <mergeCell ref="B73:B75"/>
    <mergeCell ref="C73:C75"/>
    <mergeCell ref="D73:D75"/>
    <mergeCell ref="E73:E74"/>
    <mergeCell ref="F74:H74"/>
    <mergeCell ref="I74:K74"/>
    <mergeCell ref="R74:T74"/>
    <mergeCell ref="U74:W74"/>
    <mergeCell ref="X71:Z71"/>
    <mergeCell ref="AA71:AC71"/>
    <mergeCell ref="B76:B78"/>
    <mergeCell ref="C76:C78"/>
    <mergeCell ref="D76:D78"/>
    <mergeCell ref="F78:H78"/>
    <mergeCell ref="I78:K78"/>
    <mergeCell ref="L78:N78"/>
    <mergeCell ref="O78:Q78"/>
    <mergeCell ref="X74:Z74"/>
    <mergeCell ref="AA74:AC74"/>
    <mergeCell ref="AD74:AF74"/>
    <mergeCell ref="AG74:AI74"/>
    <mergeCell ref="AD78:AF78"/>
    <mergeCell ref="AG78:AI78"/>
    <mergeCell ref="R78:T78"/>
    <mergeCell ref="U78:W78"/>
    <mergeCell ref="X78:Z78"/>
    <mergeCell ref="AA78:AC78"/>
    <mergeCell ref="AA77:AC77"/>
    <mergeCell ref="AD77:AF77"/>
    <mergeCell ref="AG77:AI77"/>
    <mergeCell ref="B79:B81"/>
    <mergeCell ref="C79:C81"/>
    <mergeCell ref="D79:D81"/>
    <mergeCell ref="E79:E80"/>
    <mergeCell ref="F80:H80"/>
    <mergeCell ref="I80:K80"/>
    <mergeCell ref="L80:N80"/>
    <mergeCell ref="O80:Q80"/>
    <mergeCell ref="AD80:AF80"/>
    <mergeCell ref="AG80:AI80"/>
    <mergeCell ref="AD81:AF81"/>
    <mergeCell ref="AG81:AI81"/>
    <mergeCell ref="X81:Z81"/>
    <mergeCell ref="AD84:AF84"/>
    <mergeCell ref="AG84:AI84"/>
    <mergeCell ref="R80:T80"/>
    <mergeCell ref="U80:W80"/>
    <mergeCell ref="X80:Z80"/>
    <mergeCell ref="AA80:AC80"/>
    <mergeCell ref="AA81:AC81"/>
    <mergeCell ref="F81:H81"/>
    <mergeCell ref="I81:K81"/>
    <mergeCell ref="L81:N81"/>
    <mergeCell ref="O81:Q81"/>
    <mergeCell ref="R81:T81"/>
    <mergeCell ref="X83:Z83"/>
    <mergeCell ref="AA83:AC83"/>
    <mergeCell ref="AD83:AF83"/>
    <mergeCell ref="AG83:AI83"/>
    <mergeCell ref="E82:E83"/>
    <mergeCell ref="F83:H83"/>
    <mergeCell ref="I83:K83"/>
    <mergeCell ref="L83:N83"/>
    <mergeCell ref="O83:Q83"/>
    <mergeCell ref="R83:T83"/>
    <mergeCell ref="U83:W83"/>
    <mergeCell ref="U93:W93"/>
    <mergeCell ref="X90:Z90"/>
    <mergeCell ref="B82:B84"/>
    <mergeCell ref="C82:C84"/>
    <mergeCell ref="D82:D84"/>
    <mergeCell ref="F84:H84"/>
    <mergeCell ref="I84:K84"/>
    <mergeCell ref="L84:N84"/>
    <mergeCell ref="O84:Q84"/>
    <mergeCell ref="R84:T84"/>
    <mergeCell ref="U84:W84"/>
    <mergeCell ref="X84:Z84"/>
    <mergeCell ref="AA84:AC84"/>
    <mergeCell ref="E88:E89"/>
    <mergeCell ref="F89:H89"/>
    <mergeCell ref="I89:K89"/>
    <mergeCell ref="L89:N89"/>
    <mergeCell ref="O89:Q89"/>
    <mergeCell ref="R89:T89"/>
    <mergeCell ref="U89:W89"/>
    <mergeCell ref="X89:Z89"/>
    <mergeCell ref="AA87:AC87"/>
    <mergeCell ref="F87:H87"/>
    <mergeCell ref="I87:K87"/>
    <mergeCell ref="B85:B87"/>
    <mergeCell ref="C85:C87"/>
    <mergeCell ref="D85:D87"/>
    <mergeCell ref="E85:E86"/>
    <mergeCell ref="F86:H86"/>
    <mergeCell ref="I86:K86"/>
    <mergeCell ref="L86:N86"/>
    <mergeCell ref="O86:Q86"/>
    <mergeCell ref="E97:E98"/>
    <mergeCell ref="F98:H98"/>
    <mergeCell ref="B88:B90"/>
    <mergeCell ref="C88:C90"/>
    <mergeCell ref="D88:D90"/>
    <mergeCell ref="F90:H90"/>
    <mergeCell ref="I90:K90"/>
    <mergeCell ref="L90:N90"/>
    <mergeCell ref="O90:Q90"/>
    <mergeCell ref="AD90:AF90"/>
    <mergeCell ref="AG90:AI90"/>
    <mergeCell ref="B91:B93"/>
    <mergeCell ref="C91:C93"/>
    <mergeCell ref="D91:D93"/>
    <mergeCell ref="E91:E92"/>
    <mergeCell ref="F92:H92"/>
    <mergeCell ref="I92:K92"/>
    <mergeCell ref="L92:N92"/>
    <mergeCell ref="O92:Q92"/>
    <mergeCell ref="AD92:AF92"/>
    <mergeCell ref="R92:T92"/>
    <mergeCell ref="U92:W92"/>
    <mergeCell ref="X92:Z92"/>
    <mergeCell ref="AA92:AC92"/>
    <mergeCell ref="AA93:AC93"/>
    <mergeCell ref="R90:T90"/>
    <mergeCell ref="U90:W90"/>
    <mergeCell ref="F93:H93"/>
    <mergeCell ref="I93:K93"/>
    <mergeCell ref="L93:N93"/>
    <mergeCell ref="O93:Q93"/>
    <mergeCell ref="R93:T93"/>
    <mergeCell ref="B100:B102"/>
    <mergeCell ref="B103:B105"/>
    <mergeCell ref="C103:C105"/>
    <mergeCell ref="D103:D105"/>
    <mergeCell ref="E103:E104"/>
    <mergeCell ref="F104:H104"/>
    <mergeCell ref="I104:K104"/>
    <mergeCell ref="L104:N104"/>
    <mergeCell ref="E94:E95"/>
    <mergeCell ref="AA95:AC95"/>
    <mergeCell ref="AD95:AF95"/>
    <mergeCell ref="B109:B111"/>
    <mergeCell ref="C109:C111"/>
    <mergeCell ref="D109:D111"/>
    <mergeCell ref="E109:E110"/>
    <mergeCell ref="F110:H110"/>
    <mergeCell ref="I110:K110"/>
    <mergeCell ref="L110:N110"/>
    <mergeCell ref="O110:Q110"/>
    <mergeCell ref="R110:T110"/>
    <mergeCell ref="U110:W110"/>
    <mergeCell ref="X110:Z110"/>
    <mergeCell ref="AA110:AC110"/>
    <mergeCell ref="AD110:AF110"/>
    <mergeCell ref="B94:B96"/>
    <mergeCell ref="C94:C96"/>
    <mergeCell ref="D94:D96"/>
    <mergeCell ref="F96:H96"/>
    <mergeCell ref="I96:K96"/>
    <mergeCell ref="L96:N96"/>
    <mergeCell ref="O96:Q96"/>
    <mergeCell ref="R96:T96"/>
    <mergeCell ref="AG110:AI110"/>
    <mergeCell ref="X107:Z107"/>
    <mergeCell ref="AA107:AC107"/>
    <mergeCell ref="AD107:AF107"/>
    <mergeCell ref="AG107:AI107"/>
    <mergeCell ref="E106:E107"/>
    <mergeCell ref="R108:T108"/>
    <mergeCell ref="U108:W108"/>
    <mergeCell ref="X108:Z108"/>
    <mergeCell ref="AA108:AC108"/>
    <mergeCell ref="AD108:AF108"/>
    <mergeCell ref="AG119:AI119"/>
    <mergeCell ref="F120:H120"/>
    <mergeCell ref="I120:K120"/>
    <mergeCell ref="L120:N120"/>
    <mergeCell ref="O120:Q120"/>
    <mergeCell ref="R120:T120"/>
    <mergeCell ref="U120:W120"/>
    <mergeCell ref="X120:Z120"/>
    <mergeCell ref="AA120:AC120"/>
    <mergeCell ref="AD120:AF120"/>
    <mergeCell ref="AG120:AI120"/>
    <mergeCell ref="O114:Q114"/>
    <mergeCell ref="AD116:AF116"/>
    <mergeCell ref="X116:Z116"/>
    <mergeCell ref="AA116:AC116"/>
    <mergeCell ref="AD117:AF117"/>
    <mergeCell ref="L119:N119"/>
    <mergeCell ref="AG122:AI122"/>
    <mergeCell ref="F123:H123"/>
    <mergeCell ref="I123:K123"/>
    <mergeCell ref="L123:N123"/>
    <mergeCell ref="O123:Q123"/>
    <mergeCell ref="R123:T123"/>
    <mergeCell ref="U123:W123"/>
    <mergeCell ref="X123:Z123"/>
    <mergeCell ref="AG123:AI123"/>
    <mergeCell ref="AA123:AC123"/>
    <mergeCell ref="AD123:AF123"/>
    <mergeCell ref="B124:B126"/>
    <mergeCell ref="C124:C126"/>
    <mergeCell ref="D124:D126"/>
    <mergeCell ref="E124:E125"/>
    <mergeCell ref="F125:H125"/>
    <mergeCell ref="I125:K125"/>
    <mergeCell ref="L125:N125"/>
    <mergeCell ref="O125:Q125"/>
    <mergeCell ref="R125:T125"/>
    <mergeCell ref="F126:H126"/>
    <mergeCell ref="I126:K126"/>
    <mergeCell ref="L126:N126"/>
    <mergeCell ref="O126:Q126"/>
    <mergeCell ref="R126:T126"/>
    <mergeCell ref="X126:Z126"/>
    <mergeCell ref="AA126:AC126"/>
    <mergeCell ref="AG125:AI125"/>
    <mergeCell ref="AD126:AF126"/>
    <mergeCell ref="AG126:AI126"/>
    <mergeCell ref="AA125:AC125"/>
    <mergeCell ref="E121:E122"/>
    <mergeCell ref="D127:D129"/>
    <mergeCell ref="E127:E128"/>
    <mergeCell ref="F128:H128"/>
    <mergeCell ref="I128:K128"/>
    <mergeCell ref="L129:N129"/>
    <mergeCell ref="O129:Q129"/>
    <mergeCell ref="L128:N128"/>
    <mergeCell ref="O128:Q128"/>
    <mergeCell ref="R128:T128"/>
    <mergeCell ref="X128:Z128"/>
    <mergeCell ref="U125:W125"/>
    <mergeCell ref="X125:Z125"/>
    <mergeCell ref="U126:W126"/>
    <mergeCell ref="B127:B129"/>
    <mergeCell ref="C127:C129"/>
    <mergeCell ref="AA128:AC128"/>
    <mergeCell ref="B130:B131"/>
    <mergeCell ref="C130:C131"/>
    <mergeCell ref="D130:D131"/>
    <mergeCell ref="F131:H131"/>
    <mergeCell ref="AA129:AC129"/>
    <mergeCell ref="R131:T131"/>
    <mergeCell ref="U131:W131"/>
    <mergeCell ref="X131:Z131"/>
    <mergeCell ref="C142:C143"/>
    <mergeCell ref="D142:D143"/>
    <mergeCell ref="B132:B133"/>
    <mergeCell ref="C132:C133"/>
    <mergeCell ref="D132:D133"/>
    <mergeCell ref="F133:H133"/>
    <mergeCell ref="I133:K133"/>
    <mergeCell ref="L133:N133"/>
    <mergeCell ref="AA133:AC133"/>
    <mergeCell ref="AG133:AI133"/>
    <mergeCell ref="I131:K131"/>
    <mergeCell ref="D136:D137"/>
    <mergeCell ref="B134:B135"/>
    <mergeCell ref="C134:C135"/>
    <mergeCell ref="D134:D135"/>
    <mergeCell ref="AA135:AC135"/>
    <mergeCell ref="AD135:AF135"/>
    <mergeCell ref="AD133:AF133"/>
    <mergeCell ref="AG135:AI135"/>
    <mergeCell ref="F135:H135"/>
    <mergeCell ref="F137:H137"/>
    <mergeCell ref="I137:K137"/>
    <mergeCell ref="L135:N135"/>
    <mergeCell ref="O135:Q135"/>
    <mergeCell ref="R135:T135"/>
    <mergeCell ref="U135:W135"/>
    <mergeCell ref="X135:Z135"/>
    <mergeCell ref="AA131:AC131"/>
    <mergeCell ref="AH148:AI148"/>
    <mergeCell ref="B146:E153"/>
    <mergeCell ref="G149:H149"/>
    <mergeCell ref="U139:W139"/>
    <mergeCell ref="O133:Q133"/>
    <mergeCell ref="Y153:Z153"/>
    <mergeCell ref="B138:B139"/>
    <mergeCell ref="C138:C139"/>
    <mergeCell ref="D138:D139"/>
    <mergeCell ref="F139:H139"/>
    <mergeCell ref="I135:K135"/>
    <mergeCell ref="B136:B137"/>
    <mergeCell ref="C136:C137"/>
    <mergeCell ref="AD139:AF139"/>
    <mergeCell ref="AG139:AI139"/>
    <mergeCell ref="I145:K145"/>
    <mergeCell ref="R145:T145"/>
    <mergeCell ref="B140:B141"/>
    <mergeCell ref="C140:C141"/>
    <mergeCell ref="D140:D141"/>
    <mergeCell ref="F141:H141"/>
    <mergeCell ref="I141:K141"/>
    <mergeCell ref="L141:N141"/>
    <mergeCell ref="O141:Q141"/>
    <mergeCell ref="R141:T141"/>
    <mergeCell ref="U141:W141"/>
    <mergeCell ref="X141:Z141"/>
    <mergeCell ref="L145:N145"/>
    <mergeCell ref="U145:W145"/>
    <mergeCell ref="AA141:AC141"/>
    <mergeCell ref="AD141:AF141"/>
    <mergeCell ref="AG141:AI141"/>
    <mergeCell ref="AH146:AI146"/>
    <mergeCell ref="O163:Q164"/>
    <mergeCell ref="S149:T149"/>
    <mergeCell ref="S150:T150"/>
    <mergeCell ref="S151:T151"/>
    <mergeCell ref="S152:T152"/>
    <mergeCell ref="S153:T153"/>
    <mergeCell ref="V149:W149"/>
    <mergeCell ref="V150:W150"/>
    <mergeCell ref="V151:W151"/>
    <mergeCell ref="V152:W152"/>
    <mergeCell ref="V153:W153"/>
    <mergeCell ref="Y149:Z149"/>
    <mergeCell ref="Y150:Z150"/>
    <mergeCell ref="F143:H143"/>
    <mergeCell ref="I143:K143"/>
    <mergeCell ref="AB149:AC149"/>
    <mergeCell ref="G146:H146"/>
    <mergeCell ref="J146:K146"/>
    <mergeCell ref="M146:N146"/>
    <mergeCell ref="AB147:AC147"/>
    <mergeCell ref="AE147:AF147"/>
    <mergeCell ref="AH147:AI147"/>
    <mergeCell ref="G148:H148"/>
    <mergeCell ref="F145:H145"/>
    <mergeCell ref="AA145:AC145"/>
    <mergeCell ref="AD145:AF145"/>
    <mergeCell ref="AG145:AI145"/>
    <mergeCell ref="P146:Q146"/>
    <mergeCell ref="S146:T146"/>
    <mergeCell ref="V146:W146"/>
    <mergeCell ref="P147:Q147"/>
    <mergeCell ref="B182:E183"/>
    <mergeCell ref="F129:H129"/>
    <mergeCell ref="I129:K129"/>
    <mergeCell ref="F179:AC179"/>
    <mergeCell ref="O178:Q178"/>
    <mergeCell ref="R178:T178"/>
    <mergeCell ref="C15:C17"/>
    <mergeCell ref="B173:E174"/>
    <mergeCell ref="F173:H174"/>
    <mergeCell ref="I173:K174"/>
    <mergeCell ref="L173:N174"/>
    <mergeCell ref="O173:Q174"/>
    <mergeCell ref="R173:T174"/>
    <mergeCell ref="U173:W174"/>
    <mergeCell ref="C175:E176"/>
    <mergeCell ref="F175:H176"/>
    <mergeCell ref="I175:K176"/>
    <mergeCell ref="F169:H170"/>
    <mergeCell ref="I169:K170"/>
    <mergeCell ref="L169:N170"/>
    <mergeCell ref="O169:Q170"/>
    <mergeCell ref="R169:T170"/>
    <mergeCell ref="U169:W170"/>
    <mergeCell ref="X169:Z170"/>
    <mergeCell ref="L161:N162"/>
    <mergeCell ref="O161:Q162"/>
    <mergeCell ref="R161:T162"/>
    <mergeCell ref="U161:W162"/>
    <mergeCell ref="R177:T177"/>
    <mergeCell ref="G150:H150"/>
    <mergeCell ref="G151:H151"/>
    <mergeCell ref="U163:W164"/>
    <mergeCell ref="BA1:BA11"/>
    <mergeCell ref="AD165:AF166"/>
    <mergeCell ref="AG165:AI166"/>
    <mergeCell ref="C167:E168"/>
    <mergeCell ref="F167:H168"/>
    <mergeCell ref="I167:K168"/>
    <mergeCell ref="L167:N168"/>
    <mergeCell ref="O167:Q168"/>
    <mergeCell ref="R167:T168"/>
    <mergeCell ref="U167:W168"/>
    <mergeCell ref="X167:Z168"/>
    <mergeCell ref="AD167:AF168"/>
    <mergeCell ref="AG167:AI168"/>
    <mergeCell ref="AA161:AC162"/>
    <mergeCell ref="AD161:AF162"/>
    <mergeCell ref="AG161:AI162"/>
    <mergeCell ref="C163:E164"/>
    <mergeCell ref="F163:H164"/>
    <mergeCell ref="I163:K164"/>
    <mergeCell ref="Y151:Z151"/>
    <mergeCell ref="Y152:Z152"/>
    <mergeCell ref="X161:Z162"/>
    <mergeCell ref="X163:Z164"/>
    <mergeCell ref="AA163:AC164"/>
    <mergeCell ref="AD163:AF164"/>
    <mergeCell ref="AG163:AI164"/>
    <mergeCell ref="L165:N166"/>
    <mergeCell ref="O165:Q166"/>
    <mergeCell ref="R165:T166"/>
    <mergeCell ref="U165:W166"/>
    <mergeCell ref="X165:Z166"/>
    <mergeCell ref="AA165:AC166"/>
    <mergeCell ref="AG171:AI172"/>
    <mergeCell ref="B165:E166"/>
    <mergeCell ref="AG173:AI174"/>
    <mergeCell ref="AD177:AF177"/>
    <mergeCell ref="AG177:AI177"/>
    <mergeCell ref="AD175:AF176"/>
    <mergeCell ref="AG175:AI176"/>
    <mergeCell ref="U175:W176"/>
    <mergeCell ref="X175:Z176"/>
    <mergeCell ref="X177:Z177"/>
    <mergeCell ref="U177:W177"/>
    <mergeCell ref="F165:H166"/>
    <mergeCell ref="I165:K166"/>
    <mergeCell ref="L175:N176"/>
    <mergeCell ref="O175:Q176"/>
    <mergeCell ref="J147:K147"/>
    <mergeCell ref="M147:N147"/>
    <mergeCell ref="AA175:AC176"/>
    <mergeCell ref="B156:D156"/>
    <mergeCell ref="B159:E159"/>
    <mergeCell ref="F160:AC160"/>
    <mergeCell ref="B161:E162"/>
    <mergeCell ref="F161:H162"/>
    <mergeCell ref="I161:K162"/>
    <mergeCell ref="AA169:AC170"/>
    <mergeCell ref="AA167:AC168"/>
    <mergeCell ref="V148:W148"/>
    <mergeCell ref="Y148:Z148"/>
    <mergeCell ref="AB148:AC148"/>
    <mergeCell ref="AE148:AF148"/>
    <mergeCell ref="B155:D155"/>
    <mergeCell ref="S147:T147"/>
    <mergeCell ref="BD12:BD20"/>
    <mergeCell ref="AG16:AI16"/>
    <mergeCell ref="X16:Z16"/>
    <mergeCell ref="AA16:AC16"/>
    <mergeCell ref="AD16:AF16"/>
    <mergeCell ref="AD14:AF14"/>
    <mergeCell ref="AA14:AC14"/>
    <mergeCell ref="C178:E178"/>
    <mergeCell ref="F178:H178"/>
    <mergeCell ref="I178:K178"/>
    <mergeCell ref="L178:N178"/>
    <mergeCell ref="AA177:AC177"/>
    <mergeCell ref="AA178:AC178"/>
    <mergeCell ref="B177:E177"/>
    <mergeCell ref="F177:H177"/>
    <mergeCell ref="I177:K177"/>
    <mergeCell ref="L177:N177"/>
    <mergeCell ref="L163:N164"/>
    <mergeCell ref="B169:E170"/>
    <mergeCell ref="AA173:AC174"/>
    <mergeCell ref="AD178:AF178"/>
    <mergeCell ref="AG178:AI178"/>
    <mergeCell ref="AD169:AF170"/>
    <mergeCell ref="AG169:AI170"/>
    <mergeCell ref="C171:E172"/>
    <mergeCell ref="F171:H172"/>
    <mergeCell ref="I171:K172"/>
    <mergeCell ref="L171:N172"/>
    <mergeCell ref="O171:Q172"/>
    <mergeCell ref="R171:T172"/>
    <mergeCell ref="U171:W172"/>
    <mergeCell ref="X171:Z172"/>
    <mergeCell ref="AD173:AF174"/>
    <mergeCell ref="X173:Z174"/>
    <mergeCell ref="R175:T176"/>
    <mergeCell ref="O177:Q177"/>
    <mergeCell ref="B2:E2"/>
    <mergeCell ref="G4:Q4"/>
    <mergeCell ref="S4:U4"/>
    <mergeCell ref="V4:X4"/>
    <mergeCell ref="Y4:AC4"/>
    <mergeCell ref="F2:AC2"/>
    <mergeCell ref="G3:J3"/>
    <mergeCell ref="K3:L3"/>
    <mergeCell ref="V3:X3"/>
    <mergeCell ref="Y3:AC3"/>
    <mergeCell ref="B179:E179"/>
    <mergeCell ref="X178:Z178"/>
    <mergeCell ref="U178:W178"/>
    <mergeCell ref="AA171:AC172"/>
    <mergeCell ref="AD171:AF172"/>
    <mergeCell ref="Y146:Z146"/>
    <mergeCell ref="AB146:AC146"/>
    <mergeCell ref="AE146:AF146"/>
    <mergeCell ref="B144:B145"/>
    <mergeCell ref="C144:C145"/>
    <mergeCell ref="D144:D145"/>
    <mergeCell ref="V147:W147"/>
    <mergeCell ref="Y147:Z147"/>
    <mergeCell ref="O145:Q145"/>
    <mergeCell ref="X145:Z145"/>
    <mergeCell ref="P148:Q148"/>
    <mergeCell ref="S148:T148"/>
    <mergeCell ref="B142:B143"/>
  </mergeCells>
  <phoneticPr fontId="0" type="noConversion"/>
  <conditionalFormatting sqref="AD46 AG46 AD144 AG144 AG103 AD103 AG43 AD43 AD40 AG40 AG37 AD37 AD34 AG34 AG32 AD32 AD30 AG30 AG28 AD28 AD26 AG26 AG24 AD24 AD22 AG22 AG20 AD20 AD100 AG100 AG97 AD97 AD94 AG94 AG91 AD91 AD88 AG88 AG85 AD85 AD82 AG82 AG79 AD79 AD76 AG76 AG73 AD73 AD70 AG70 AG67 AD67 AD64 AG64 AG61 AD61 AD58 AG58 AG55 AD55 AD52 AG52 AG49 AD49 AG106 AD106 AG109 AD109 AG112 AD112 AD115 AG115 AD118 AG118 AG121 AD121 AG124 AD124 AG127 AD127 AG130 AD130 AG132 AD132 AG134 AD134 AG136 AD136 AG138 AD138 AD140 AG140 AD142 AG142 G4 L12 R12 AA18 F18 R18 AD18 U18 AG18 X18 O18 L18 AG15 AD15 I18 I12 F12 U12 AD12 X12 AG12 AA12 O12 AD6:AI6">
    <cfRule type="cellIs" dxfId="349" priority="114" stopIfTrue="1" operator="greaterThan">
      <formula>0</formula>
    </cfRule>
  </conditionalFormatting>
  <conditionalFormatting sqref="AG93 AG36 AD125:AI125 AG63 AG123 F161:AI162 AG90 AG87 AG84 AG81 AG78 AG75 AG72 AG69 AG66 AG60 AG57 AG126 AD54 AD51 AD48 AD45 AD42 AD39 AG96 AG99 AG102 AG105 AG108 AG111 AG114 AG117 AG120 F165:AI166 F169:AI170 F173:AI174 F177:AI177 E9:E10 AE5:AF5 AG14 AD17 AD14 F17 AG17 F163:AC164 AD13:AI13 AD36 AG39 AD16:AI16 AG42 AD35:AI35 AG45 AD38:AI38 AG48 AD41:AI41 AG51 AD44:AI44 AG54 AD47:AI47 AD50:AI50 AD57 AD53:AI53 AD60 AD56:AI56 AD63 AD59:AI59 AD66 AD62:AI62 AD69 AD65:AI65 AD72 AD68:AI68 AD75 AD71:AI71 AD78 AD74:AI74 AD81 AD77:AI77 AD84 AD80:AI80 AD87 AD83:AI83 AD90 AD86:AI86 AD93 AD89:AI89 AD96 AD92:AI92 AD99 AD95:AI95 AD102 AD98:AI98 AD105 AD101:AI101 AD108 AD104:AI104 AD111 AD107:AI107 AD114 AD110:AI110 AD117 AD113:AI113 AD120 AD116:AI116 AD123 AD119:AI119 AD126 AD128:AI129 AD122:AI122 F14 AD19:AI19 AD21:AI21 AD23:AI23 AD25:AI25 AD27:AI27 AD29:AI29 AD31:AI31 AD33:AI33 AD131:AI131 AD133:AI133 AD135:AI135 AD137:AI137 AD139:AI139 AD141:AI141 AD143:AI143 I14 L14 O14 R14 U14 X14 AA14 I17 L17 O17 R17 U17 X17 AA17">
    <cfRule type="cellIs" dxfId="348" priority="115" stopIfTrue="1" operator="equal">
      <formula>0</formula>
    </cfRule>
  </conditionalFormatting>
  <conditionalFormatting sqref="F178:AI178 F171:AI172 F175:AI176 F167:AI168 AD163:AI164">
    <cfRule type="cellIs" dxfId="347" priority="116" stopIfTrue="1" operator="equal">
      <formula>0</formula>
    </cfRule>
  </conditionalFormatting>
  <conditionalFormatting sqref="AE46 AH46 AH144 AE144 AE103 AH103 AH43 AE43 AE40 AH40 AH37 AE37 AE34 AH34 AH32 AE32 AE30 AH30 AH28 AE28 AE26 AH26 AH24 AE24 AE22 AH22 AH20 AE20 AH100 AE100 AE97 AH97 AH94 AE94 AE91 AH91 AH88 AE88 AE85 AH85 AH82 AE82 AE79 AH79 AH76 AE76 AE73 AH73 AH70 AE70 AE67 AH67 AH64 AE64 AE61 AH61 AH58 AE58 AE55 AH55 AH52 AE52 AE49 AH49 AE106 AH106 AE109 AH109 AH112 AE112 AH115 AE115 AE118 AH118 AE121 AH121 AE124 AH124 AE127 AH127 AE130 AH130 AE132 AH132 AE134 AH134 AE136 AH136 AH138 AE138 AH140 AE140 AE142 AH142 J18:K18 M18:N18 P18:Q18 S18:T18 Y18:Z18 AB18 AE18 AH18 V18:W18 AH15 AE15 G18 G12 J12:K12 M12:N12 P12:Q12 S12:T12 Y12:Z12 AB12 AE12 AH12 V12:W12">
    <cfRule type="cellIs" dxfId="346" priority="121" stopIfTrue="1" operator="equal">
      <formula>0</formula>
    </cfRule>
    <cfRule type="cellIs" dxfId="345" priority="122" stopIfTrue="1" operator="lessThan">
      <formula>0</formula>
    </cfRule>
  </conditionalFormatting>
  <conditionalFormatting sqref="AH5:AI5">
    <cfRule type="cellIs" dxfId="344" priority="123" stopIfTrue="1" operator="between">
      <formula>1</formula>
      <formula>8</formula>
    </cfRule>
    <cfRule type="cellIs" dxfId="343" priority="124" stopIfTrue="1" operator="equal">
      <formula>0</formula>
    </cfRule>
  </conditionalFormatting>
  <conditionalFormatting sqref="AF46 AI46 AF144 AI144 AI103 AF103 AF43 AF40 AI40 AI43 AF37 AF34 AI34 AI37 AF32 AF30 AI30 AI32 AF28 AF26 AI26 AI28 AF24 AF22 AI22 AI24 AF20 AI20 AF100 AI100 AI97 AF97 AF94 AI94 AI91 AF91 AF88 AI88 AI85 AF85 AF82 AI82 AI79 AF79 AF76 AI76 AI73 AF73 AF70 AI70 AI67 AF67 AF64 AI64 AI61 AF61 AF58 AI58 AI55 AF55 AF52 AI52 AI49 AF49 AI106 AF106 AI109 AF109 AF112 AI112 AI115 AF115 AI118 AF118 AI121 AF121 AF124 AI124 AI127 AF127 AI130 AF130 AI132 AF132 AF134 AI134 AI136 AF136 AI138 AF138 AI140 AF140 AF142 AI142 AI15 AC18 AF18 AI18 AF15 H18 H12 AC12 AF12 AI12">
    <cfRule type="cellIs" dxfId="342" priority="125" stopIfTrue="1" operator="equal">
      <formula>0</formula>
    </cfRule>
    <cfRule type="cellIs" dxfId="341" priority="126" stopIfTrue="1" operator="lessThan">
      <formula>0</formula>
    </cfRule>
  </conditionalFormatting>
  <conditionalFormatting sqref="F9:AI10">
    <cfRule type="cellIs" dxfId="340" priority="127" stopIfTrue="1" operator="lessThan">
      <formula>0</formula>
    </cfRule>
    <cfRule type="cellIs" dxfId="339" priority="128" stopIfTrue="1" operator="equal">
      <formula>0</formula>
    </cfRule>
  </conditionalFormatting>
  <conditionalFormatting sqref="F13:AC13">
    <cfRule type="cellIs" dxfId="338" priority="113" stopIfTrue="1" operator="equal">
      <formula>0</formula>
    </cfRule>
  </conditionalFormatting>
  <conditionalFormatting sqref="M3 G3:G4 Y3:Y4 R3:S4">
    <cfRule type="cellIs" dxfId="337" priority="79" stopIfTrue="1" operator="equal">
      <formula>0</formula>
    </cfRule>
  </conditionalFormatting>
  <conditionalFormatting sqref="G146:H153 J146:K153 M146:N153 P146:Q153 S146:T153 V146:W153 Y146:Z153 AB146:AC153">
    <cfRule type="cellIs" dxfId="336" priority="77" stopIfTrue="1" operator="equal">
      <formula>0</formula>
    </cfRule>
  </conditionalFormatting>
  <conditionalFormatting sqref="E9:E10">
    <cfRule type="cellIs" dxfId="335" priority="76" stopIfTrue="1" operator="equal">
      <formula>0</formula>
    </cfRule>
  </conditionalFormatting>
  <conditionalFormatting sqref="F163:AC164">
    <cfRule type="cellIs" dxfId="334" priority="75" stopIfTrue="1" operator="equal">
      <formula>0</formula>
    </cfRule>
  </conditionalFormatting>
  <conditionalFormatting sqref="E12:E15">
    <cfRule type="cellIs" dxfId="333" priority="74" stopIfTrue="1" operator="equal">
      <formula>0</formula>
    </cfRule>
  </conditionalFormatting>
  <conditionalFormatting sqref="F161:AC178">
    <cfRule type="cellIs" dxfId="332" priority="73" operator="equal">
      <formula>0</formula>
    </cfRule>
  </conditionalFormatting>
  <conditionalFormatting sqref="L15 R15 I15 F15 U15 X15 AA15 O15">
    <cfRule type="cellIs" dxfId="331" priority="67" stopIfTrue="1" operator="greaterThan">
      <formula>0</formula>
    </cfRule>
  </conditionalFormatting>
  <conditionalFormatting sqref="F14:AC14">
    <cfRule type="cellIs" dxfId="330" priority="72" operator="equal">
      <formula>0</formula>
    </cfRule>
  </conditionalFormatting>
  <conditionalFormatting sqref="G15 J15:K15 M15:N15 P15:Q15 S15:T15 Y15:Z15 AB15 V15:W15">
    <cfRule type="cellIs" dxfId="329" priority="68" stopIfTrue="1" operator="equal">
      <formula>0</formula>
    </cfRule>
    <cfRule type="cellIs" dxfId="328" priority="69" stopIfTrue="1" operator="lessThan">
      <formula>0</formula>
    </cfRule>
  </conditionalFormatting>
  <conditionalFormatting sqref="H15 AC15">
    <cfRule type="cellIs" dxfId="327" priority="70" stopIfTrue="1" operator="equal">
      <formula>0</formula>
    </cfRule>
    <cfRule type="cellIs" dxfId="326" priority="71" stopIfTrue="1" operator="lessThan">
      <formula>0</formula>
    </cfRule>
  </conditionalFormatting>
  <conditionalFormatting sqref="F19 I19 L19 O19 R19 U19 X19 AA19">
    <cfRule type="cellIs" dxfId="325" priority="66" stopIfTrue="1" operator="equal">
      <formula>0</formula>
    </cfRule>
  </conditionalFormatting>
  <conditionalFormatting sqref="AA20 F20 R20 U20 X20 O20 L20 I20">
    <cfRule type="cellIs" dxfId="324" priority="61" stopIfTrue="1" operator="greaterThan">
      <formula>0</formula>
    </cfRule>
  </conditionalFormatting>
  <conditionalFormatting sqref="J20:K20 M20:N20 P20:Q20 S20:T20 Y20:Z20 AB20 V20:W20 G20">
    <cfRule type="cellIs" dxfId="323" priority="62" stopIfTrue="1" operator="equal">
      <formula>0</formula>
    </cfRule>
    <cfRule type="cellIs" dxfId="322" priority="63" stopIfTrue="1" operator="lessThan">
      <formula>0</formula>
    </cfRule>
  </conditionalFormatting>
  <conditionalFormatting sqref="AC20 H20">
    <cfRule type="cellIs" dxfId="321" priority="64" stopIfTrue="1" operator="equal">
      <formula>0</formula>
    </cfRule>
    <cfRule type="cellIs" dxfId="320" priority="65" stopIfTrue="1" operator="lessThan">
      <formula>0</formula>
    </cfRule>
  </conditionalFormatting>
  <conditionalFormatting sqref="F21 I21 L21 O21 R21 U21 X21 AA21">
    <cfRule type="cellIs" dxfId="319" priority="60" stopIfTrue="1" operator="equal">
      <formula>0</formula>
    </cfRule>
  </conditionalFormatting>
  <conditionalFormatting sqref="AA22 F22 R22 U22 X22 O22 L22 I22">
    <cfRule type="cellIs" dxfId="318" priority="55" stopIfTrue="1" operator="greaterThan">
      <formula>0</formula>
    </cfRule>
  </conditionalFormatting>
  <conditionalFormatting sqref="J22:K22 M22:N22 P22:Q22 S22:T22 Y22:Z22 AB22 V22:W22 G22">
    <cfRule type="cellIs" dxfId="317" priority="56" stopIfTrue="1" operator="equal">
      <formula>0</formula>
    </cfRule>
    <cfRule type="cellIs" dxfId="316" priority="57" stopIfTrue="1" operator="lessThan">
      <formula>0</formula>
    </cfRule>
  </conditionalFormatting>
  <conditionalFormatting sqref="AC22 H22">
    <cfRule type="cellIs" dxfId="315" priority="58" stopIfTrue="1" operator="equal">
      <formula>0</formula>
    </cfRule>
    <cfRule type="cellIs" dxfId="314" priority="59" stopIfTrue="1" operator="lessThan">
      <formula>0</formula>
    </cfRule>
  </conditionalFormatting>
  <conditionalFormatting sqref="F23 I23 L23 O23 R23 U23 X23 AA23">
    <cfRule type="cellIs" dxfId="313" priority="54" stopIfTrue="1" operator="equal">
      <formula>0</formula>
    </cfRule>
  </conditionalFormatting>
  <conditionalFormatting sqref="AA24 AA26 AA28 AA30 F24 F26 F28 F30 R24 R26 R28 R30 U24 U26 U28 U30 X24 X26 X28 X30 O24 O26 O28 O30 L24 L26 L28 L30 I24 I26 I28 I30">
    <cfRule type="cellIs" dxfId="312" priority="49" stopIfTrue="1" operator="greaterThan">
      <formula>0</formula>
    </cfRule>
  </conditionalFormatting>
  <conditionalFormatting sqref="J24:K24 J26:K26 J28:K28 J30:K30 M24:N24 M26:N26 M28:N28 M30:N30 P24:Q24 P26:Q26 P28:Q28 P30:Q30 S24:T24 S26:T26 S28:T28 S30:T30 Y24:Z24 Y26:Z26 Y28:Z28 Y30:Z30 AB24 AB26 AB28 AB30 V24:W24 V26:W26 V28:W28 V30:W30 G24 G26 G28 G30">
    <cfRule type="cellIs" dxfId="311" priority="50" stopIfTrue="1" operator="equal">
      <formula>0</formula>
    </cfRule>
    <cfRule type="cellIs" dxfId="310" priority="51" stopIfTrue="1" operator="lessThan">
      <formula>0</formula>
    </cfRule>
  </conditionalFormatting>
  <conditionalFormatting sqref="AC24 AC26 AC28 AC30 H24 H26 H28 H30">
    <cfRule type="cellIs" dxfId="309" priority="52" stopIfTrue="1" operator="equal">
      <formula>0</formula>
    </cfRule>
    <cfRule type="cellIs" dxfId="308" priority="53" stopIfTrue="1" operator="lessThan">
      <formula>0</formula>
    </cfRule>
  </conditionalFormatting>
  <conditionalFormatting sqref="F25 F27 F29 F31 I25 I27 I29 I31 L25 L27 L29 L31 O25 O27 O29 O31 R25 R27 R29 R31 U25 U27 U29 U31 X25 X27 X29 X31 AA25 AA27 AA29 AA31">
    <cfRule type="cellIs" dxfId="307" priority="48" stopIfTrue="1" operator="equal">
      <formula>0</formula>
    </cfRule>
  </conditionalFormatting>
  <conditionalFormatting sqref="AA32 F32 R32 U32 X32 O32 L32 I32">
    <cfRule type="cellIs" dxfId="306" priority="43" stopIfTrue="1" operator="greaterThan">
      <formula>0</formula>
    </cfRule>
  </conditionalFormatting>
  <conditionalFormatting sqref="J32:K32 M32:N32 P32:Q32 S32:T32 Y32:Z32 AB32 V32:W32 G32">
    <cfRule type="cellIs" dxfId="305" priority="44" stopIfTrue="1" operator="equal">
      <formula>0</formula>
    </cfRule>
    <cfRule type="cellIs" dxfId="304" priority="45" stopIfTrue="1" operator="lessThan">
      <formula>0</formula>
    </cfRule>
  </conditionalFormatting>
  <conditionalFormatting sqref="AC32 H32">
    <cfRule type="cellIs" dxfId="303" priority="46" stopIfTrue="1" operator="equal">
      <formula>0</formula>
    </cfRule>
    <cfRule type="cellIs" dxfId="302" priority="47" stopIfTrue="1" operator="lessThan">
      <formula>0</formula>
    </cfRule>
  </conditionalFormatting>
  <conditionalFormatting sqref="F33 I33 L33 O33 R33 U33 X33 AA33">
    <cfRule type="cellIs" dxfId="301" priority="42" stopIfTrue="1" operator="equal">
      <formula>0</formula>
    </cfRule>
  </conditionalFormatting>
  <conditionalFormatting sqref="F16:AC16">
    <cfRule type="cellIs" dxfId="300" priority="28" stopIfTrue="1" operator="equal">
      <formula>0</formula>
    </cfRule>
  </conditionalFormatting>
  <conditionalFormatting sqref="F36 F39 F42 F45 F48 F51 F54 F57 F60 F63 F66 F69 F72 F75 F78 F81 F84 F87 F90 F93 F96 F99 F102 F105 F108 F111 F114 F117 F120 F123 F126 F129 I36 I39 I42 I45 I48 I51 I54 I57 I60 I63 I66 I69 I72 I75 I78 I81 I84 I87 I90 I93 I96 I99 I102 I105 I108 I111 I114 I117 I120 I123 I126 I129 L36 L39 L42 L45 L48 L51 L54 L57 L60 L63 L66 L69 L72 L75 L78 L81 L84 L87 L90 L93 L96 L99 L102 L105 L108 L111 L114 L117 L120 L123 L126 L129 O36 O39 O42 O45 O48 O51 O54 O57 O60 O63 O66 O69 O72 O75 O78 O81 O84 O87 O90 O93 O96 O99 O102 O105 O108 O111 O114 O117 O120 O123 O126 O129 R36 R39 R42 R45 R48 R51 R54 R57 R60 R63 R66 R69 R72 R75 R78 R81 R84 R87 R90 R93 R96 R99 R102 R105 R108 R111 R114 R117 R120 R123 R126 R129 U36 U39 U42 U45 U48 U51 U54 U57 U60 U63 U66 U69 U72 U75 U78 U81 U84 U87 U90 U93 U96 U99 U102 U105 U108 U111 U114 U117 U120 U123 U126 U129 X36 X39 X42 X45 X48 X51 X54 X57 X60 X63 X66 X69 X72 X75 X78 X81 X84 X87 X90 X93 X96 X99 X102 X105 X108 X111 X114 X117 X120 X123 X126 X129 AA36 AA39 AA42 AA45 AA48 AA51 AA54 AA57 AA60 AA63 AA66 AA69 AA72 AA75 AA78 AA81 AA84 AA87 AA90 AA93 AA96 AA99 AA102 AA105 AA108 AA111 AA114 AA117 AA120 AA123 AA126 AA129">
    <cfRule type="cellIs" dxfId="299" priority="27" stopIfTrue="1" operator="equal">
      <formula>0</formula>
    </cfRule>
  </conditionalFormatting>
  <conditionalFormatting sqref="L34 L37 L40 L43 L46 L49 L52 L55 L58 L61 L64 L67 L70 L73 L76 L79 L82 L85 L88 L91 L94 L97 L100 L103 L106 L109 L112 L115 L118 L121 L124 L127 R34 R37 R40 R43 R46 R49 R52 R55 R58 R61 R64 R67 R70 R73 R76 R79 R82 R85 R88 R91 R94 R97 R100 R103 R106 R109 R112 R115 R118 R121 R124 R127 I34 I37 I40 I43 I46 I49 I52 I55 I58 I61 I64 I67 I70 I73 I76 I79 I82 I85 I88 I91 I94 I97 I100 I103 I106 I109 I112 I115 I118 I121 I124 I127 F34 F37 F40 F43 F46 F49 F52 F55 F58 F61 F64 F67 F70 F73 F76 F79 F82 F85 F88 F91 F94 F97 F100 F103 F106 F109 F112 F115 F118 F121 F124 F127 U34 U37 U40 U43 U46 U49 U52 U55 U58 U61 U64 U67 U70 U73 U76 U79 U82 U85 U88 U91 U94 U97 U100 U103 U106 U109 U112 U115 U118 U121 U124 U127 X34 X37 X40 X43 X46 X49 X52 X55 X58 X61 X64 X67 X70 X73 X76 X79 X82 X85 X88 X91 X94 X97 X100 X103 X106 X109 X112 X115 X118 X121 X124 X127 AA34 AA37 AA40 AA43 AA46 AA49 AA52 AA55 AA58 AA61 AA64 AA67 AA70 AA73 AA76 AA79 AA82 AA85 AA88 AA91 AA94 AA97 AA100 AA103 AA106 AA109 AA112 AA115 AA118 AA121 AA124 AA127 O34 O37 O40 O43 O46 O49 O52 O55 O58 O61 O64 O67 O70 O73 O76 O79 O82 O85 O88 O91 O94 O97 O100 O103 O106 O109 O112 O115 O118 O121 O124 O127">
    <cfRule type="cellIs" dxfId="298" priority="22" stopIfTrue="1" operator="greaterThan">
      <formula>0</formula>
    </cfRule>
  </conditionalFormatting>
  <conditionalFormatting sqref="G34 G37 G40 G43 G46 G49 G52 G55 G58 G61 G64 G67 G70 G73 G76 G79 G82 G85 G88 G91 G94 G97 G100 G103 G106 G109 G112 G115 G118 G121 G124 G127 J34:K34 J37:K37 J40:K40 J43:K43 J46:K46 J49:K49 J52:K52 J55:K55 J58:K58 J61:K61 J64:K64 J67:K67 J70:K70 J73:K73 J76:K76 J79:K79 J82:K82 J85:K85 J88:K88 J91:K91 J94:K94 J97:K97 J100:K100 J103:K103 J106:K106 J109:K109 J112:K112 J115:K115 J118:K118 J121:K121 J124:K124 J127:K127 M34:N34 M37:N37 M40:N40 M43:N43 M46:N46 M49:N49 M52:N52 M55:N55 M58:N58 M61:N61 M64:N64 M67:N67 M70:N70 M73:N73 M76:N76 M79:N79 M82:N82 M85:N85 M88:N88 M91:N91 M94:N94 M97:N97 M100:N100 M103:N103 M106:N106 M109:N109 M112:N112 M115:N115 M118:N118 M121:N121 M124:N124 M127:N127 P34:Q34 P37:Q37 P40:Q40 P43:Q43 P46:Q46 P49:Q49 P52:Q52 P55:Q55 P58:Q58 P61:Q61 P64:Q64 P67:Q67 P70:Q70 P73:Q73 P76:Q76 P79:Q79 P82:Q82 P85:Q85 P88:Q88 P91:Q91 P94:Q94 P97:Q97 P100:Q100 P103:Q103 P106:Q106 P109:Q109 P112:Q112 P115:Q115 P118:Q118 P121:Q121 P124:Q124 P127:Q127 S34:T34 S37:T37 S40:T40 S43:T43 S46:T46 S49:T49 S52:T52 S55:T55 S58:T58 S61:T61 S64:T64 S67:T67 S70:T70 S73:T73 S76:T76 S79:T79 S82:T82 S85:T85 S88:T88 S91:T91 S94:T94 S97:T97 S100:T100 S103:T103 S106:T106 S109:T109 S112:T112 S115:T115 S118:T118 S121:T121 S124:T124 S127:T127 Y34:Z34 Y37:Z37 Y40:Z40 Y43:Z43 Y46:Z46 Y49:Z49 Y52:Z52 Y55:Z55 Y58:Z58 Y61:Z61 Y64:Z64 Y67:Z67 Y70:Z70 Y73:Z73 Y76:Z76 Y79:Z79 Y82:Z82 Y85:Z85 Y88:Z88 Y91:Z91 Y94:Z94 Y97:Z97 Y100:Z100 Y103:Z103 Y106:Z106 Y109:Z109 Y112:Z112 Y115:Z115 Y118:Z118 Y121:Z121 Y124:Z124 Y127:Z127 AB34 AB37 AB40 AB43 AB46 AB49 AB52 AB55 AB58 AB61 AB64 AB67 AB70 AB73 AB76 AB79 AB82 AB85 AB88 AB91 AB94 AB97 AB100 AB103 AB106 AB109 AB112 AB115 AB118 AB121 AB124 AB127 V34:W34 V37:W37 V40:W40 V43:W43 V46:W46 V49:W49 V52:W52 V55:W55 V58:W58 V61:W61 V64:W64 V67:W67 V70:W70 V73:W73 V76:W76 V79:W79 V82:W82 V85:W85 V88:W88 V91:W91 V94:W94 V97:W97 V100:W100 V103:W103 V106:W106 V109:W109 V112:W112 V115:W115 V118:W118 V121:W121 V124:W124 V127:W127">
    <cfRule type="cellIs" dxfId="297" priority="23" stopIfTrue="1" operator="equal">
      <formula>0</formula>
    </cfRule>
    <cfRule type="cellIs" dxfId="296" priority="24" stopIfTrue="1" operator="lessThan">
      <formula>0</formula>
    </cfRule>
  </conditionalFormatting>
  <conditionalFormatting sqref="H34 H37 H40 H43 H46 H49 H52 H55 H58 H61 H64 H67 H70 H73 H76 H79 H82 H85 H88 H91 H94 H97 H100 H103 H106 H109 H112 H115 H118 H121 H124 H127 AC34 AC37 AC40 AC43 AC46 AC49 AC52 AC55 AC58 AC61 AC64 AC67 AC70 AC73 AC76 AC79 AC82 AC85 AC88 AC91 AC94 AC97 AC100 AC103 AC106 AC109 AC112 AC115 AC118 AC121 AC124 AC127">
    <cfRule type="cellIs" dxfId="295" priority="25" stopIfTrue="1" operator="equal">
      <formula>0</formula>
    </cfRule>
    <cfRule type="cellIs" dxfId="294" priority="26" stopIfTrue="1" operator="lessThan">
      <formula>0</formula>
    </cfRule>
  </conditionalFormatting>
  <conditionalFormatting sqref="F35:AC35 F38:AC38 F41:AC41 F44:AC44 F47:AC47 F50:AC50 F53:AC53 F56:AC56 F59:AC59 F62:AC62 F65:AC65 F68:AC68 F71:AC71 F74:AC74 F77:AC77 F80:AC80 F83:AC83 F86:AC86 F89:AC89 F92:AC92 F95:AC95 F98:AC98 F101:AC101 F104:AC104 F107:AC107 F110:AC110 F113:AC113 F116:AC116 F119:AC119 F122:AC122 F125:AC125 F128:AC128">
    <cfRule type="cellIs" dxfId="293" priority="21" stopIfTrue="1" operator="equal">
      <formula>0</formula>
    </cfRule>
  </conditionalFormatting>
  <conditionalFormatting sqref="F17:AC17 F19:AC19 F21:AC21 F23:AC23 F25:AC25 F27:AC27 F29:AC29 F31:AC31 F33:AC33">
    <cfRule type="cellIs" dxfId="292" priority="20" operator="equal">
      <formula>0</formula>
    </cfRule>
  </conditionalFormatting>
  <conditionalFormatting sqref="F129:AC129">
    <cfRule type="cellIs" dxfId="291" priority="19" operator="equal">
      <formula>0</formula>
    </cfRule>
  </conditionalFormatting>
  <conditionalFormatting sqref="AA130 AA132 AA134 AA136 AA138 AA140 AA142 AA144 F130 F132 F134 F136 F138 F140 F142 F144 R130 R132 R134 R136 R138 R140 R142 R144 U130 U132 U134 U136 U138 U140 U142 U144 X130 X132 X134 X136 X138 X140 X142 X144 O130 O132 O134 O136 O138 O140 O142 O144 L130 L132 L134 L136 L138 L140 L142 L144 I130 I132 I134 I136 I138 I140 I142 I144">
    <cfRule type="cellIs" dxfId="290" priority="14" stopIfTrue="1" operator="greaterThan">
      <formula>0</formula>
    </cfRule>
  </conditionalFormatting>
  <conditionalFormatting sqref="J130:K130 J132:K132 J134:K134 J136:K136 J138:K138 J140:K140 J142:K142 J144:K144 M130:N130 M132:N132 M134:N134 M136:N136 M138:N138 M140:N140 M142:N142 M144:N144 P130:Q130 P132:Q132 P134:Q134 P136:Q136 P138:Q138 P140:Q140 P142:Q142 P144:Q144 S130:T130 S132:T132 S134:T134 S136:T136 S138:T138 S140:T140 S142:T142 S144:T144 Y130:Z130 Y132:Z132 Y134:Z134 Y136:Z136 Y138:Z138 Y140:Z140 Y142:Z142 Y144:Z144 AB130 AB132 AB134 AB136 AB138 AB140 AB142 AB144 V130:W130 V132:W132 V134:W134 V136:W136 V138:W138 V140:W140 V142:W142 V144:W144 G130 G132 G134 G136 G138 G140 G142 G144">
    <cfRule type="cellIs" dxfId="289" priority="15" stopIfTrue="1" operator="equal">
      <formula>0</formula>
    </cfRule>
    <cfRule type="cellIs" dxfId="288" priority="16" stopIfTrue="1" operator="lessThan">
      <formula>0</formula>
    </cfRule>
  </conditionalFormatting>
  <conditionalFormatting sqref="AC130 AC132 AC134 AC136 AC138 AC140 AC142 AC144 H130 H132 H134 H136 H138 H140 H142 H144">
    <cfRule type="cellIs" dxfId="287" priority="17" stopIfTrue="1" operator="equal">
      <formula>0</formula>
    </cfRule>
    <cfRule type="cellIs" dxfId="286" priority="18" stopIfTrue="1" operator="lessThan">
      <formula>0</formula>
    </cfRule>
  </conditionalFormatting>
  <conditionalFormatting sqref="F131 F133 F135 F137 F139 F141 F143 F145 I131 I133 I135 I137 I139 I141 I143 I145 L131 L133 L135 L137 L139 L141 L143 L145 O131 O133 O135 O137 O139 O141 O143 O145 R131 R133 R135 R137 R139 R141 R143 R145 U131 U133 U135 U137 U139 U141 U143 U145 X131 X133 X135 X137 X139 X141 X143 X145 AA131 AA133 AA135 AA137 AA139 AA141 AA143 AA145">
    <cfRule type="cellIs" dxfId="285" priority="13" stopIfTrue="1" operator="equal">
      <formula>0</formula>
    </cfRule>
  </conditionalFormatting>
  <conditionalFormatting sqref="F131:AC131 F133:AC133 F135:AC135 F137:AC137 F139:AC139 F141:AC141 F143:AC143 F145:AC145">
    <cfRule type="cellIs" dxfId="284" priority="12" operator="equal">
      <formula>0</formula>
    </cfRule>
  </conditionalFormatting>
  <conditionalFormatting sqref="F66:AC66 F69:AC69 F72:AC72 F75:AC75 F78:AC78 F81:AC81 F84:AC84 F87:AC87 F90:AC90 F93:AC93 F96:AC96 F99:AC99 F102:AC102 F105:AC105 F108:AC108 F111:AC111 F114:AC114 F117:AC117 F120:AC120 F123:AC123 F126:AC126">
    <cfRule type="cellIs" dxfId="283" priority="10" operator="equal">
      <formula>0</formula>
    </cfRule>
  </conditionalFormatting>
  <conditionalFormatting sqref="F36:AC36 F39:AC39 F42:AC42 F45:AC45 F48:AC48 F51:AC51 F54:AC54 F57:AC57 F60:AC60 F63:AC63">
    <cfRule type="cellIs" dxfId="282" priority="11" operator="equal">
      <formula>0</formula>
    </cfRule>
  </conditionalFormatting>
  <conditionalFormatting sqref="F5:AC6">
    <cfRule type="cellIs" dxfId="281" priority="9" operator="equal">
      <formula>0</formula>
    </cfRule>
  </conditionalFormatting>
  <conditionalFormatting sqref="F2:AC2">
    <cfRule type="cellIs" dxfId="280" priority="8" operator="greaterThan">
      <formula>0</formula>
    </cfRule>
  </conditionalFormatting>
  <conditionalFormatting sqref="F1">
    <cfRule type="cellIs" dxfId="279" priority="7" operator="greaterThan">
      <formula>0</formula>
    </cfRule>
  </conditionalFormatting>
  <conditionalFormatting sqref="I1">
    <cfRule type="cellIs" dxfId="278" priority="6" operator="greaterThan">
      <formula>0</formula>
    </cfRule>
  </conditionalFormatting>
  <conditionalFormatting sqref="L1">
    <cfRule type="cellIs" dxfId="277" priority="5" operator="greaterThan">
      <formula>0</formula>
    </cfRule>
  </conditionalFormatting>
  <conditionalFormatting sqref="X1 AA1">
    <cfRule type="cellIs" dxfId="276" priority="4" operator="greaterThan">
      <formula>0</formula>
    </cfRule>
  </conditionalFormatting>
  <conditionalFormatting sqref="R1">
    <cfRule type="cellIs" dxfId="275" priority="3" operator="greaterThanOrEqual">
      <formula>0</formula>
    </cfRule>
  </conditionalFormatting>
  <conditionalFormatting sqref="U1">
    <cfRule type="cellIs" dxfId="274" priority="2" operator="greaterThanOrEqual">
      <formula>0</formula>
    </cfRule>
  </conditionalFormatting>
  <conditionalFormatting sqref="O1">
    <cfRule type="cellIs" dxfId="273" priority="1" operator="greaterThan">
      <formula>0</formula>
    </cfRule>
  </conditionalFormatting>
  <dataValidations xWindow="122" yWindow="135" count="3">
    <dataValidation allowBlank="1" showInputMessage="1" showErrorMessage="1" promptTitle="        DATA INPUT" prompt="Enter the name of the competing club into the appropriate lane header" sqref="AD6:AI6" xr:uid="{00000000-0002-0000-1400-000000000000}"/>
    <dataValidation type="time" operator="lessThan" allowBlank="1" showInputMessage="1" showErrorMessage="1" errorTitle="INCORRECT DATA ENTRY" error="Please re-enter the time in the correct format _x000a_an example is    1:23.45_x000a__x000a_If no time is required please enter 0 and then go to the DQ sheet to enter any other information" sqref="AD132 O34 O37 O40 O43 AG15 AD15 O46 AD142 AG142 F18 I18 O18 L18 AD18 AG18 AA18 X18 U18 O49 I12 R12 U12 X12 AA12 AG12 AD12 L12 O12 F12 R18 AG76 AD76 AD144 AG132 AD103 AG103 O52 O55 O58 O61 O64 O67 O70 O73 O76 O79 O82 O85 AD109 AG109 O88 AG46 AD46 AD73 AG73 O91 O94 O97 O100 AD134 AD43 AG43 AG134 O103 O106 AG70 AD70 AD112 AG112 O109 AG40 AD40 O112 O115 O118 O121 O124 AD67 AG67 O127 AD37 AG37 AD136 AG136 AD115 AG115 F34 U32 R32 F32 AG34 AD34 I32 O32 L32 AA32 F37 U24 U26 U28 AD32 AG32 U30 R24 R26 R28 X32 F40 F43 F46 AG30 AD30 F49 F52 F55 F58 R30 AD138 AG138 F61 AD28 AG28 F64 F67 F70 F73 F76 F79 F82 F85 AG26 AD26 AD140 AG140 F88 F91 F94 F97 F22 I22 AD24 AG24 O22 L22 AA22 X22 U22 F20 I20 O20 AG22 AD22 L20 AA20 X20 U20 R22 I15 R15 U15 AD20 AG20 X15 AA15 L15 O15 R20 F15 F24 AG64 AD64 AG100 AD100 F26 F28 F30 I24 I26 I28 AD118 AG118 AD97 AG97 AD61 AG61 I30 O24 O26 O28 O30 L24 AG94 AD94 L26 L28 AG58 AD58 L30 AD121 AG121 AG124 AD91 AG91 AA24 AA26 AA28 AA30 AD55 AG55 X24 X26 AG88 AD88 X28 X30 AD124 AD127 AG127 AG79 AG52 AD52 AD85 AG85 F100 F103 AD106 AG106 F106 F109 F112 F115 AG82 AD82 AD130 AD49 AG49 AG130 F118 F121 F124 F127 AD79 I34 I37 I40 I43 I46 I49 I52 I55 I58 I61 I64 I67 I70 I73 I76 I79 I82 I85 I88 I91 I94 I97 I100 I103 I106 I109 I112 I115 I118 I121 I124 I127 R34 R37 R40 R43 R46 R49 R52 R55 R58 R61 R64 R67 R70 R73 R76 R79 R82 R85 R88 R91 R94 R97 R100 R103 R106 R109 R112 R115 R118 R121 R124 R127 U34 U37 U40 U43 U46 U49 U52 U55 U58 U61 U64 U67 U70 U73 U76 U79 U82 U85 U88 U91 U94 U97 U100 U103 U106 U109 U112 U115 U118 U121 U124 U127 X34 X37 X40 X43 X46 X49 X52 X55 X58 X61 X64 X67 X70 X73 X76 X79 X82 X85 X88 X91 X94 X97 X100 X103 X106 X109 X112 X115 X118 X121 X124 X127 AA34 AA37 AA40 AA43 AA46 AA49 AA52 AA55 AA58 AA61 AA64 AA67 AA70 AA73 AA76 AA79 AA82 AA85 AA88 AA91 AA94 AA97 AA100 AA103 AA106 AA109 AA112 AA115 AA118 AA121 AA124 AA127 L34 L37 L40 L43 L46 L49 L52 L55 L58 L61 L64 L67 L70 L73 L76 L79 L82 L85 L88 L91 L94 L97 L100 L103 L106 L109 L112 L115 L118 L121 L124 L127 U130 U132 U134 U136 U138 U140 U142 U144 R130 R132 R134 R136 R138 R140 R142 R144 F130 F132 F134 F136 F138 F140 F142 F144 I130 I132 I134 I136 I138 I140 I142 I144 O130 O132 O134 O136 O138 O140 O142 O144 L130 L132 L134 L136 L138 L140 L142 L144 AA130 AA132 AA134 AA136 AA138 AA140 AA142 AA144 X130 X132 X134 X136 X138 X140 X142 X144" xr:uid="{00000000-0002-0000-1400-000001000000}">
      <formula1>0.00694444444444444</formula1>
    </dataValidation>
    <dataValidation allowBlank="1" showInputMessage="1" showErrorMessage="1" promptTitle="     DATA INPUT" prompt="PLEASE ENTER THE NUMBER OF THE FIRST LANE TO BE USED. ALL OTHER LANES WILL NUMBER AUTOMATICALLY AS TEAM NAMES ARE ENTERED. _x000a_NO NUMBER &amp; THE NAME REMAINS BLANK AND NO POINTS WILL BE ALLOCATED." sqref="G5:H5" xr:uid="{00000000-0002-0000-1400-000002000000}"/>
  </dataValidations>
  <hyperlinks>
    <hyperlink ref="B177:D177" location="Sheet1!F53" tooltip="GO TO EVENT 41" display="GO TO EVENT 41" xr:uid="{00000000-0004-0000-1400-000000000000}"/>
    <hyperlink ref="B173:D173" location="Sheet1!F43" tooltip="GO TO EVENT 31" display="Sheet1!F43" xr:uid="{00000000-0004-0000-1400-000001000000}"/>
    <hyperlink ref="B169:D169" location="Sheet1!F32" tooltip="GO TO EVENT 21" display="Sheet1!F32" xr:uid="{00000000-0004-0000-1400-000002000000}"/>
    <hyperlink ref="B165:D165" location="Sheet1!F22" tooltip="GO TO EVENT 11" display="Sheet1!F22" xr:uid="{00000000-0004-0000-1400-000003000000}"/>
    <hyperlink ref="B165:E166" location="'8 Lane Gala'!F34" tooltip="CLICK HERE TO GO TO EVENT 11" display="GO TO EVENT 11" xr:uid="{00000000-0004-0000-1400-000004000000}"/>
    <hyperlink ref="B169:E170" location="'8 Lane Gala'!F58" tooltip="CLICK HERE TO GO TO EVENT 19" display="GO TO EVENT 19" xr:uid="{00000000-0004-0000-1400-000005000000}"/>
    <hyperlink ref="B173:E174" location="'8 Lane Gala'!F82" tooltip="CLICK HERE TO GO TO EVENT 27" display="GO TO EVENT 27" xr:uid="{00000000-0004-0000-1400-000006000000}"/>
    <hyperlink ref="B177:E177" location="'8 Lane Gala'!F106" tooltip="CLICK HERE TO GO TO EVENT 35" display="GO TO EVENT 35" xr:uid="{00000000-0004-0000-1400-000007000000}"/>
    <hyperlink ref="B179:D179" location="Sheet1!F53" tooltip="GO TO EVENT 41" display="GO TO EVENT 41" xr:uid="{00000000-0004-0000-1400-000008000000}"/>
    <hyperlink ref="B179:E179" location="'8 Lane Gala'!F130" tooltip="CLICK HERE TO GO TO EVENT 43" display="GO TO EVENT 43" xr:uid="{00000000-0004-0000-1400-000009000000}"/>
    <hyperlink ref="BD1:BD2" location="'8 Lane Gala'!F12" tooltip="Click to go to Event 1" display="'8 Lane Gala'!F12" xr:uid="{00000000-0004-0000-1400-00000A000000}"/>
    <hyperlink ref="F1" location="'Gala Setup'!H4" tooltip="Go to Gala Setup" display="Gala Setup" xr:uid="{00000000-0004-0000-1400-00000B000000}"/>
    <hyperlink ref="I1" location="Recording!C32" tooltip="Gala Recording Sheet" display="Recording!C32" xr:uid="{00000000-0004-0000-1400-00000C000000}"/>
    <hyperlink ref="L1" location="'Final result'!C8" tooltip="Final Results sheet" display="Final Results sheet" xr:uid="{00000000-0004-0000-1400-00000D000000}"/>
    <hyperlink ref="O1" location="'Quick Check'!A1" tooltip="Quick Check on a result" display="'Quick Check'!A1" xr:uid="{00000000-0004-0000-1400-00000E000000}"/>
    <hyperlink ref="X1" location="HDR!H3" tooltip="Rankings HDR File" display="HDR!H3" xr:uid="{00000000-0004-0000-1400-00000F000000}"/>
    <hyperlink ref="AA1" location="MRF!R1" tooltip="Rankings MRF File" display="MRF!R1" xr:uid="{00000000-0004-0000-1400-000010000000}"/>
    <hyperlink ref="R1" location="'Print 6 Lane'!F12" tooltip="Go to the 6 Lane Printout" display="6 Lane Printout" xr:uid="{00000000-0004-0000-1400-000011000000}"/>
    <hyperlink ref="U1" location="'print 10 lane'!F12" tooltip="Go to the 10 Lane Printout" display="10 Lane Printout" xr:uid="{00000000-0004-0000-1400-000012000000}"/>
  </hyperlinks>
  <printOptions horizontalCentered="1" verticalCentered="1"/>
  <pageMargins left="0.74803149606299213" right="0.74803149606299213" top="0.59055118110236227" bottom="0.59055118110236227" header="0.51181102362204722" footer="0.51181102362204722"/>
  <pageSetup paperSize="9" scale="29" fitToHeight="5" orientation="portrait" horizontalDpi="4294967293" r:id="rId1"/>
  <headerFooter alignWithMargins="0"/>
  <rowBreaks count="4" manualBreakCount="4">
    <brk id="39" max="28" man="1"/>
    <brk id="66" max="28" man="1"/>
    <brk id="96" max="28" man="1"/>
    <brk id="126" max="28"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8">
    <tabColor indexed="13"/>
    <pageSetUpPr autoPageBreaks="0"/>
  </sheetPr>
  <dimension ref="A1:CB663"/>
  <sheetViews>
    <sheetView showGridLines="0" showRowColHeaders="0" topLeftCell="B1" zoomScale="50" zoomScaleNormal="50" workbookViewId="0">
      <pane xSplit="7" ySplit="11" topLeftCell="I12" activePane="bottomRight" state="frozen"/>
      <selection activeCell="B2" sqref="B2:E2"/>
      <selection pane="topRight" activeCell="B2" sqref="B2:E2"/>
      <selection pane="bottomLeft" activeCell="B2" sqref="B2:E2"/>
      <selection pane="bottomRight" activeCell="I13" sqref="I13:K13"/>
    </sheetView>
  </sheetViews>
  <sheetFormatPr defaultColWidth="9.140625" defaultRowHeight="21" x14ac:dyDescent="0.2"/>
  <cols>
    <col min="1" max="1" width="8.85546875" style="3" hidden="1" customWidth="1"/>
    <col min="2" max="2" width="7" style="104" customWidth="1"/>
    <col min="3" max="3" width="11.140625" style="105" customWidth="1"/>
    <col min="4" max="4" width="9.7109375" style="104" customWidth="1"/>
    <col min="5" max="5" width="40.7109375" style="104" customWidth="1"/>
    <col min="6" max="6" width="15.7109375" style="104" hidden="1" customWidth="1"/>
    <col min="7" max="7" width="16.42578125" style="104" hidden="1" customWidth="1"/>
    <col min="8" max="8" width="15.28515625" style="104" hidden="1" customWidth="1"/>
    <col min="9" max="9" width="16.85546875" style="126" customWidth="1"/>
    <col min="10" max="10" width="6.7109375" style="104" customWidth="1"/>
    <col min="11" max="11" width="5.7109375" style="104" customWidth="1"/>
    <col min="12" max="12" width="16.85546875" style="126" customWidth="1"/>
    <col min="13" max="14" width="5.7109375" style="104" customWidth="1"/>
    <col min="15" max="15" width="16.85546875" style="126" customWidth="1"/>
    <col min="16" max="16" width="5.7109375" style="104" customWidth="1"/>
    <col min="17" max="17" width="6.5703125" style="104" customWidth="1"/>
    <col min="18" max="18" width="16.85546875" style="126" customWidth="1"/>
    <col min="19" max="20" width="5.7109375" style="104" customWidth="1"/>
    <col min="21" max="21" width="16.85546875" style="126" customWidth="1"/>
    <col min="22" max="23" width="5.7109375" style="104" customWidth="1"/>
    <col min="24" max="24" width="16.85546875" style="126" customWidth="1"/>
    <col min="25" max="26" width="5.7109375" style="104" customWidth="1"/>
    <col min="27" max="27" width="16.85546875" style="126" customWidth="1"/>
    <col min="28" max="29" width="5.7109375" style="104" customWidth="1"/>
    <col min="30" max="30" width="16.85546875" style="126" customWidth="1"/>
    <col min="31" max="31" width="5.7109375" style="104" customWidth="1"/>
    <col min="32" max="32" width="5.140625" style="104" customWidth="1"/>
    <col min="33" max="33" width="16.85546875" style="126" customWidth="1"/>
    <col min="34" max="34" width="5.7109375" style="104" customWidth="1"/>
    <col min="35" max="35" width="5.140625" style="104" customWidth="1"/>
    <col min="36" max="36" width="17" style="126" customWidth="1"/>
    <col min="37" max="37" width="5.7109375" style="104" customWidth="1"/>
    <col min="38" max="38" width="4.85546875" style="104" customWidth="1"/>
    <col min="39" max="56" width="5.28515625" style="3" hidden="1" customWidth="1"/>
    <col min="57" max="62" width="5.140625" style="3" hidden="1" customWidth="1"/>
    <col min="63" max="63" width="5.140625" style="3" customWidth="1"/>
    <col min="64" max="64" width="11" style="3" customWidth="1"/>
    <col min="65" max="73" width="8.28515625" style="3" customWidth="1"/>
    <col min="74" max="74" width="137.42578125" style="206" customWidth="1"/>
    <col min="75" max="75" width="2.140625" style="3" hidden="1" customWidth="1"/>
    <col min="76" max="76" width="8.28515625" style="3" hidden="1" customWidth="1"/>
    <col min="77" max="77" width="175.7109375" style="3" customWidth="1"/>
    <col min="78" max="78" width="2.140625" style="3" hidden="1" customWidth="1"/>
    <col min="79" max="80" width="8.28515625" style="3" hidden="1" customWidth="1"/>
    <col min="81" max="81" width="8.28515625" style="3" customWidth="1"/>
    <col min="82" max="82" width="15.28515625" style="3" customWidth="1"/>
    <col min="83" max="83" width="20.7109375" style="3" customWidth="1"/>
    <col min="84" max="84" width="8.28515625" style="3" customWidth="1"/>
    <col min="85" max="16384" width="9.140625" style="3"/>
  </cols>
  <sheetData>
    <row r="1" spans="2:80" ht="77.45" customHeight="1" thickBot="1" x14ac:dyDescent="0.25">
      <c r="F1" s="3"/>
      <c r="G1" s="158"/>
      <c r="H1" s="158"/>
      <c r="I1" s="421" t="s">
        <v>2778</v>
      </c>
      <c r="J1" s="2031"/>
      <c r="K1" s="2031"/>
      <c r="L1" s="422" t="s">
        <v>2783</v>
      </c>
      <c r="M1" s="2032"/>
      <c r="N1" s="2032"/>
      <c r="O1" s="421" t="s">
        <v>2780</v>
      </c>
      <c r="P1" s="2033"/>
      <c r="Q1" s="2033"/>
      <c r="R1" s="421" t="s">
        <v>2789</v>
      </c>
      <c r="S1" s="2031"/>
      <c r="T1" s="2031"/>
      <c r="U1" s="421" t="s">
        <v>2787</v>
      </c>
      <c r="V1" s="2034"/>
      <c r="W1" s="2034"/>
      <c r="X1" s="421" t="s">
        <v>2788</v>
      </c>
      <c r="Y1" s="432"/>
      <c r="Z1" s="432"/>
      <c r="AA1" s="421" t="s">
        <v>2785</v>
      </c>
      <c r="AB1" s="432"/>
      <c r="AC1" s="432"/>
      <c r="AD1" s="421" t="s">
        <v>2786</v>
      </c>
      <c r="AE1" s="433"/>
      <c r="AF1" s="433"/>
      <c r="AG1" s="424"/>
      <c r="AH1" s="433"/>
      <c r="AI1" s="433"/>
      <c r="AJ1" s="424"/>
      <c r="AK1" s="433"/>
      <c r="AL1" s="433"/>
      <c r="AM1" s="7"/>
      <c r="AS1" s="3" t="str">
        <f>I6</f>
        <v>Norwich Swans</v>
      </c>
      <c r="AT1" s="3" t="str">
        <f>L6</f>
        <v>Northampton B</v>
      </c>
      <c r="AU1" s="3" t="str">
        <f>O6</f>
        <v>City of Peterborough A</v>
      </c>
      <c r="AV1" s="3" t="str">
        <f>R6</f>
        <v xml:space="preserve">City of Milton Keynes </v>
      </c>
      <c r="AW1" s="3" t="str">
        <f>U6</f>
        <v>Nottingham Leander</v>
      </c>
      <c r="AX1" s="3" t="str">
        <f>X6</f>
        <v>Moderians</v>
      </c>
      <c r="AY1" s="3">
        <f>AA6</f>
        <v>0</v>
      </c>
      <c r="AZ1" s="3">
        <f>AD6</f>
        <v>0</v>
      </c>
      <c r="BA1" s="3">
        <f>AG6</f>
        <v>0</v>
      </c>
      <c r="BB1" s="3">
        <f>AJ6</f>
        <v>0</v>
      </c>
      <c r="BR1" s="235"/>
      <c r="BS1" s="235"/>
      <c r="BT1" s="235"/>
      <c r="BU1" s="235"/>
      <c r="BV1" s="2076"/>
      <c r="BY1" s="2149"/>
      <c r="BZ1" s="423"/>
      <c r="CA1" s="423"/>
      <c r="CB1" s="423"/>
    </row>
    <row r="2" spans="2:80" ht="45.6" customHeight="1" thickBot="1" x14ac:dyDescent="0.25">
      <c r="B2" s="2024" t="str">
        <f>'Print 6 Lane'!B2:E2</f>
        <v>NASL.2018</v>
      </c>
      <c r="C2" s="2024"/>
      <c r="D2" s="2024"/>
      <c r="E2" s="2024"/>
      <c r="F2" s="100"/>
      <c r="G2" s="100"/>
      <c r="H2" s="101"/>
      <c r="I2" s="1845" t="str">
        <f>'Gala Setup'!H2</f>
        <v>National Arena Swimming League</v>
      </c>
      <c r="J2" s="1846"/>
      <c r="K2" s="1846"/>
      <c r="L2" s="1846"/>
      <c r="M2" s="1846"/>
      <c r="N2" s="1846"/>
      <c r="O2" s="1846"/>
      <c r="P2" s="1846"/>
      <c r="Q2" s="1846"/>
      <c r="R2" s="1846"/>
      <c r="S2" s="1846"/>
      <c r="T2" s="1846"/>
      <c r="U2" s="1846"/>
      <c r="V2" s="1846"/>
      <c r="W2" s="1846"/>
      <c r="X2" s="1846"/>
      <c r="Y2" s="1847"/>
      <c r="Z2" s="1847"/>
      <c r="AA2" s="1847"/>
      <c r="AB2" s="1847"/>
      <c r="AC2" s="1846"/>
      <c r="AD2" s="1846"/>
      <c r="AE2" s="1846"/>
      <c r="AF2" s="1846"/>
      <c r="AG2" s="1846"/>
      <c r="AH2" s="1846"/>
      <c r="AI2" s="1846"/>
      <c r="AJ2" s="1846"/>
      <c r="AK2" s="1846"/>
      <c r="AL2" s="2046"/>
      <c r="AO2" s="3" t="b">
        <f>IF(B6&gt;4,1)</f>
        <v>0</v>
      </c>
      <c r="BR2" s="235"/>
      <c r="BS2" s="235"/>
      <c r="BT2" s="235"/>
      <c r="BU2" s="235"/>
      <c r="BV2" s="2076"/>
      <c r="BY2" s="2149"/>
      <c r="BZ2" s="423"/>
      <c r="CA2" s="423"/>
      <c r="CB2" s="423"/>
    </row>
    <row r="3" spans="2:80" ht="30" customHeight="1" thickBot="1" x14ac:dyDescent="0.25">
      <c r="B3" s="102"/>
      <c r="C3" s="100"/>
      <c r="D3" s="100"/>
      <c r="E3" s="100"/>
      <c r="F3" s="100"/>
      <c r="G3" s="100"/>
      <c r="H3" s="103"/>
      <c r="I3" s="606" t="s">
        <v>114</v>
      </c>
      <c r="J3" s="2040" t="str">
        <f>'Gala Setup'!H4</f>
        <v>East Midlands</v>
      </c>
      <c r="K3" s="2040"/>
      <c r="L3" s="2040"/>
      <c r="M3" s="2040"/>
      <c r="N3" s="2041"/>
      <c r="O3" s="2132" t="s">
        <v>135</v>
      </c>
      <c r="P3" s="2133"/>
      <c r="Q3" s="2133"/>
      <c r="R3" s="2040" t="str">
        <f>'Gala Setup'!J4</f>
        <v>Premier</v>
      </c>
      <c r="S3" s="2040"/>
      <c r="T3" s="2040"/>
      <c r="U3" s="2040"/>
      <c r="V3" s="2040"/>
      <c r="W3" s="2041"/>
      <c r="X3" s="607" t="s">
        <v>2737</v>
      </c>
      <c r="Y3" s="1979">
        <f>'Gala Setup'!H5</f>
        <v>1</v>
      </c>
      <c r="Z3" s="1979"/>
      <c r="AA3" s="1979"/>
      <c r="AB3" s="1979"/>
      <c r="AC3" s="2133" t="s">
        <v>2848</v>
      </c>
      <c r="AD3" s="2133"/>
      <c r="AE3" s="2133"/>
      <c r="AF3" s="2133"/>
      <c r="AG3" s="2040">
        <f>'Gala Setup'!J5</f>
        <v>1</v>
      </c>
      <c r="AH3" s="2040"/>
      <c r="AI3" s="2040"/>
      <c r="AJ3" s="2040"/>
      <c r="AK3" s="2040"/>
      <c r="AL3" s="2041"/>
      <c r="BR3" s="235"/>
      <c r="BS3" s="235"/>
      <c r="BT3" s="235"/>
      <c r="BU3" s="235"/>
      <c r="BV3" s="2076"/>
      <c r="BY3" s="2148"/>
      <c r="BZ3" s="2148"/>
      <c r="CA3" s="2148"/>
      <c r="CB3" s="2148"/>
    </row>
    <row r="4" spans="2:80" ht="30" customHeight="1" thickBot="1" x14ac:dyDescent="0.25">
      <c r="G4" s="203"/>
      <c r="H4" s="103"/>
      <c r="I4" s="2151" t="s">
        <v>2738</v>
      </c>
      <c r="J4" s="2152"/>
      <c r="K4" s="2152"/>
      <c r="L4" s="2153" t="str">
        <f>'Gala Setup'!H6</f>
        <v>Peterborough</v>
      </c>
      <c r="M4" s="2153"/>
      <c r="N4" s="2153"/>
      <c r="O4" s="2153"/>
      <c r="P4" s="2153"/>
      <c r="Q4" s="2153"/>
      <c r="R4" s="2153"/>
      <c r="S4" s="2153"/>
      <c r="T4" s="2153"/>
      <c r="U4" s="2153"/>
      <c r="V4" s="2153"/>
      <c r="W4" s="2153"/>
      <c r="X4" s="608" t="s">
        <v>145</v>
      </c>
      <c r="Y4" s="2141">
        <f>'Gala Setup'!H7</f>
        <v>43386</v>
      </c>
      <c r="Z4" s="2142"/>
      <c r="AA4" s="2142"/>
      <c r="AB4" s="2142"/>
      <c r="AC4" s="2132" t="s">
        <v>2843</v>
      </c>
      <c r="AD4" s="2133"/>
      <c r="AE4" s="2133"/>
      <c r="AF4" s="2133"/>
      <c r="AG4" s="2130">
        <f>'Gala Setup'!J7</f>
        <v>0</v>
      </c>
      <c r="AH4" s="2130"/>
      <c r="AI4" s="2130"/>
      <c r="AJ4" s="2130"/>
      <c r="AK4" s="2130"/>
      <c r="AL4" s="2131"/>
      <c r="BR4" s="235"/>
      <c r="BS4" s="235"/>
      <c r="BT4" s="235"/>
      <c r="BU4" s="235"/>
      <c r="BV4" s="2076"/>
      <c r="BY4" s="2148"/>
      <c r="BZ4" s="2148"/>
      <c r="CA4" s="2148"/>
      <c r="CB4" s="2148"/>
    </row>
    <row r="5" spans="2:80" ht="30" customHeight="1" x14ac:dyDescent="0.2">
      <c r="I5" s="202" t="s">
        <v>12</v>
      </c>
      <c r="J5" s="2146">
        <f>'Gala Setup'!N4</f>
        <v>1</v>
      </c>
      <c r="K5" s="2147"/>
      <c r="L5" s="202" t="s">
        <v>12</v>
      </c>
      <c r="M5" s="2134">
        <f>'Gala Setup'!N5</f>
        <v>2</v>
      </c>
      <c r="N5" s="2135"/>
      <c r="O5" s="202" t="s">
        <v>12</v>
      </c>
      <c r="P5" s="2134">
        <f>'Gala Setup'!N6</f>
        <v>3</v>
      </c>
      <c r="Q5" s="2135"/>
      <c r="R5" s="202" t="s">
        <v>12</v>
      </c>
      <c r="S5" s="2134">
        <f>'Gala Setup'!N7</f>
        <v>4</v>
      </c>
      <c r="T5" s="2135"/>
      <c r="U5" s="202" t="s">
        <v>12</v>
      </c>
      <c r="V5" s="2134">
        <f>'Gala Setup'!N8</f>
        <v>5</v>
      </c>
      <c r="W5" s="2135"/>
      <c r="X5" s="202" t="s">
        <v>12</v>
      </c>
      <c r="Y5" s="2134">
        <f>'Gala Setup'!N9</f>
        <v>6</v>
      </c>
      <c r="Z5" s="2135"/>
      <c r="AA5" s="202" t="s">
        <v>12</v>
      </c>
      <c r="AB5" s="2134">
        <f>'Gala Setup'!N10</f>
        <v>0</v>
      </c>
      <c r="AC5" s="2135"/>
      <c r="AD5" s="202" t="s">
        <v>12</v>
      </c>
      <c r="AE5" s="2134">
        <f>'Gala Setup'!N11</f>
        <v>0</v>
      </c>
      <c r="AF5" s="2135"/>
      <c r="AG5" s="202" t="s">
        <v>12</v>
      </c>
      <c r="AH5" s="2203">
        <f>'Gala Setup'!N12</f>
        <v>0</v>
      </c>
      <c r="AI5" s="2204"/>
      <c r="AJ5" s="202" t="s">
        <v>12</v>
      </c>
      <c r="AK5" s="1526">
        <f>'Gala Setup'!N13</f>
        <v>0</v>
      </c>
      <c r="AL5" s="2150"/>
      <c r="AM5" s="1972" t="s">
        <v>0</v>
      </c>
      <c r="BR5" s="235"/>
      <c r="BS5" s="235"/>
      <c r="BT5" s="235"/>
      <c r="BU5" s="235"/>
      <c r="BV5" s="2076"/>
      <c r="BY5" s="2148"/>
      <c r="BZ5" s="2148"/>
      <c r="CA5" s="2148"/>
      <c r="CB5" s="2148"/>
    </row>
    <row r="6" spans="2:80" ht="30" customHeight="1" thickBot="1" x14ac:dyDescent="0.25">
      <c r="B6" s="207">
        <f>COUNT(AS1:BB1)</f>
        <v>4</v>
      </c>
      <c r="C6" s="106"/>
      <c r="D6" s="106"/>
      <c r="E6" s="107"/>
      <c r="I6" s="2143" t="str">
        <f>'Gala Setup'!P4</f>
        <v>Norwich Swans</v>
      </c>
      <c r="J6" s="2144"/>
      <c r="K6" s="2145"/>
      <c r="L6" s="2143" t="str">
        <f>'Gala Setup'!P5</f>
        <v>Northampton B</v>
      </c>
      <c r="M6" s="2144"/>
      <c r="N6" s="2145"/>
      <c r="O6" s="2143" t="str">
        <f>'Gala Setup'!P6</f>
        <v>City of Peterborough A</v>
      </c>
      <c r="P6" s="2144"/>
      <c r="Q6" s="2145"/>
      <c r="R6" s="2143" t="str">
        <f>'Gala Setup'!P7</f>
        <v xml:space="preserve">City of Milton Keynes </v>
      </c>
      <c r="S6" s="2144"/>
      <c r="T6" s="2145"/>
      <c r="U6" s="2143" t="str">
        <f>'Gala Setup'!P8</f>
        <v>Nottingham Leander</v>
      </c>
      <c r="V6" s="2144"/>
      <c r="W6" s="2145"/>
      <c r="X6" s="2143" t="str">
        <f>'Gala Setup'!P9</f>
        <v>Moderians</v>
      </c>
      <c r="Y6" s="2144"/>
      <c r="Z6" s="2145"/>
      <c r="AA6" s="2136">
        <f>'Gala Setup'!P10</f>
        <v>0</v>
      </c>
      <c r="AB6" s="2137"/>
      <c r="AC6" s="2138"/>
      <c r="AD6" s="2143">
        <f>'Gala Setup'!P11</f>
        <v>0</v>
      </c>
      <c r="AE6" s="2144"/>
      <c r="AF6" s="2145"/>
      <c r="AG6" s="2143">
        <f>'Gala Setup'!P12</f>
        <v>0</v>
      </c>
      <c r="AH6" s="2144"/>
      <c r="AI6" s="2145"/>
      <c r="AJ6" s="2143">
        <f>'Gala Setup'!P13</f>
        <v>0</v>
      </c>
      <c r="AK6" s="2144"/>
      <c r="AL6" s="2145"/>
      <c r="AM6" s="1972"/>
      <c r="BR6" s="235"/>
      <c r="BS6" s="235"/>
      <c r="BT6" s="235"/>
      <c r="BU6" s="235"/>
      <c r="BV6" s="2076"/>
      <c r="BY6" s="2148"/>
      <c r="BZ6" s="2148"/>
      <c r="CA6" s="2148"/>
      <c r="CB6" s="2148"/>
    </row>
    <row r="7" spans="2:80" ht="30" customHeight="1" thickBot="1" x14ac:dyDescent="0.25">
      <c r="B7" s="1954" t="s">
        <v>26</v>
      </c>
      <c r="C7" s="1954"/>
      <c r="D7" s="1955"/>
      <c r="E7" s="61" t="s">
        <v>117</v>
      </c>
      <c r="I7" s="2129" t="s">
        <v>10</v>
      </c>
      <c r="J7" s="2139">
        <f>IF(J9="","",IF(J9&lt;1,"",SUM((J9&lt;M9),(J9&lt;P9),(J9&lt;S9),(J9&lt;V9),(J9&lt;Y9),(J9&lt;AB9),(J9&lt;AE9),(J9&lt;AH9),(J9&lt;AK9))+1))</f>
        <v>5</v>
      </c>
      <c r="K7" s="2140"/>
      <c r="L7" s="2129" t="s">
        <v>10</v>
      </c>
      <c r="M7" s="2139">
        <f>IF(M9="","",IF(M9&lt;1,"",SUM((M9&lt;P9),(M9&lt;S9),(M9&lt;V9),(M9&lt;Y9),(M9&lt;AB9),(M9&lt;AE9),(M9&lt;J9),(M9&lt;AH9),(M9&lt;AK9))+1))</f>
        <v>6</v>
      </c>
      <c r="N7" s="2140"/>
      <c r="O7" s="2129" t="s">
        <v>10</v>
      </c>
      <c r="P7" s="2139">
        <f>IF(P9="","",IF(P9&lt;1,"",SUM((P9&lt;S9),(P9&lt;V9),(P9&lt;Y9),(P9&lt;AB9),(P9&lt;AE9),(P9&lt;J9),(P9&lt;M9),(P9&lt;AH9),(P9&lt;AK9))+1))</f>
        <v>2</v>
      </c>
      <c r="Q7" s="2140"/>
      <c r="R7" s="2129" t="s">
        <v>10</v>
      </c>
      <c r="S7" s="2139">
        <f>IF(S9="","",IF(S9&lt;1,"",SUM((S9&lt;V9),(S9&lt;Y9),(S9&lt;AB9),(S9&lt;AE9),(S9&lt;J9),(S9&lt;M9),(S9&lt;P9),(S9&lt;AH9),(S9&lt;AK9))+1))</f>
        <v>1</v>
      </c>
      <c r="T7" s="2140"/>
      <c r="U7" s="2129" t="s">
        <v>10</v>
      </c>
      <c r="V7" s="2139">
        <f>IF(V9="","",IF(V9&lt;1,"",SUM((V9&lt;Y9),(V9&lt;AB9),(V9&lt;AE9),(V9&lt;J9),(V9&lt;M9),(V9&lt;P9),(V9&lt;S9),(V9&lt;AH9),(V9&lt;AK9))+1))</f>
        <v>4</v>
      </c>
      <c r="W7" s="2140"/>
      <c r="X7" s="2129" t="s">
        <v>10</v>
      </c>
      <c r="Y7" s="2139">
        <f>IF(Y9="","",IF(Y9&lt;1,"",SUM((Y9&lt;AB9),(Y9&lt;AE9),(Y9&lt;J9),(Y9&lt;M9),(Y9&lt;P9),(Y9&lt;S9),(Y9&lt;V9),(Y9&lt;AH9),(Y9&lt;AK9))+1))</f>
        <v>3</v>
      </c>
      <c r="Z7" s="2140"/>
      <c r="AA7" s="2129" t="s">
        <v>10</v>
      </c>
      <c r="AB7" s="2139" t="str">
        <f>IF(AB9="","",IF(AB9&lt;1,"",SUM((AB9&lt;AE9),(AB9&lt;J9),(AB9&lt;M9),(AB9&lt;P9),(AB9&lt;S9),(AB9&lt;V9),(AB9&lt;Y9),(AB9&lt;AH9),(AB9&lt;AK9))+1))</f>
        <v/>
      </c>
      <c r="AC7" s="2140"/>
      <c r="AD7" s="2129" t="s">
        <v>10</v>
      </c>
      <c r="AE7" s="2139" t="str">
        <f>IF(AE9="","",IF(AE9&lt;1,"",SUM((AE9&lt;J9),(AE9&lt;M9),(AE9&lt;P9),(AE9&lt;S9),(AE9&lt;V9),(AE9&lt;Y9),(AE9&lt;AB9),(AE9&lt;AH9),(AE9&lt;AK9))+1))</f>
        <v/>
      </c>
      <c r="AF7" s="2140"/>
      <c r="AG7" s="2129" t="s">
        <v>10</v>
      </c>
      <c r="AH7" s="2139" t="str">
        <f>IF(AH9="","",IF(AH9&lt;1,"",SUM((AH9&lt;AK9),(AH9&lt;J9),(AH9&lt;M9),(AH9&lt;P9),(AH9&lt;S9),(AH9&lt;V9),(AH9&lt;Y9),(AH9&lt;AB9),(AH9&lt;AE9))+1))</f>
        <v/>
      </c>
      <c r="AI7" s="2140"/>
      <c r="AJ7" s="2129" t="s">
        <v>10</v>
      </c>
      <c r="AK7" s="2139" t="str">
        <f>IF(AK9="","",IF(AK9&lt;1,"",SUM((AK9&lt;J9),(AK9&lt;M9),(AK9&lt;P9),(AK9&lt;S9),(AK9&lt;V9),(AK9&lt;Y9),(AK9&lt;AB9),(AK9&lt;AE9),(AK9&lt;AH9))+1))</f>
        <v/>
      </c>
      <c r="AL7" s="2140"/>
      <c r="AM7" s="1972"/>
      <c r="BR7" s="235"/>
      <c r="BS7" s="235"/>
      <c r="BT7" s="235"/>
      <c r="BU7" s="235"/>
      <c r="BV7" s="2076"/>
      <c r="BY7" s="2148"/>
      <c r="BZ7" s="2148"/>
      <c r="CA7" s="2148"/>
      <c r="CB7" s="2148"/>
    </row>
    <row r="8" spans="2:80" ht="30" customHeight="1" thickBot="1" x14ac:dyDescent="0.25">
      <c r="B8" s="1909" t="s">
        <v>90</v>
      </c>
      <c r="C8" s="2103"/>
      <c r="D8" s="2104"/>
      <c r="E8" s="108" t="s">
        <v>24</v>
      </c>
      <c r="I8" s="1928"/>
      <c r="J8" s="1931"/>
      <c r="K8" s="1932"/>
      <c r="L8" s="1928"/>
      <c r="M8" s="1931"/>
      <c r="N8" s="1932"/>
      <c r="O8" s="1928"/>
      <c r="P8" s="1931"/>
      <c r="Q8" s="1932"/>
      <c r="R8" s="1928"/>
      <c r="S8" s="1931"/>
      <c r="T8" s="1932"/>
      <c r="U8" s="1928"/>
      <c r="V8" s="1931"/>
      <c r="W8" s="1932"/>
      <c r="X8" s="1928"/>
      <c r="Y8" s="1931"/>
      <c r="Z8" s="1932"/>
      <c r="AA8" s="1928"/>
      <c r="AB8" s="1931"/>
      <c r="AC8" s="1932"/>
      <c r="AD8" s="1928"/>
      <c r="AE8" s="1931"/>
      <c r="AF8" s="1932"/>
      <c r="AG8" s="1928"/>
      <c r="AH8" s="1931"/>
      <c r="AI8" s="1932"/>
      <c r="AJ8" s="1928"/>
      <c r="AK8" s="1931"/>
      <c r="AL8" s="1932"/>
      <c r="AM8" s="1972"/>
      <c r="BR8" s="235"/>
      <c r="BS8" s="235"/>
      <c r="BT8" s="235"/>
      <c r="BU8" s="235"/>
      <c r="BV8" s="2076"/>
      <c r="BY8" s="2148"/>
      <c r="BZ8" s="2148"/>
      <c r="CA8" s="2148"/>
      <c r="CB8" s="2148"/>
    </row>
    <row r="9" spans="2:80" ht="30" customHeight="1" x14ac:dyDescent="0.2">
      <c r="B9" s="2105"/>
      <c r="C9" s="2106"/>
      <c r="D9" s="2107"/>
      <c r="E9" s="2111">
        <f>SUM(J9,M9,P9,S9,V9,Y9,AB9,AE9,AH9,AK9)</f>
        <v>1048</v>
      </c>
      <c r="I9" s="1943" t="s">
        <v>11</v>
      </c>
      <c r="J9" s="1939">
        <f>SUM(K12:K144)</f>
        <v>143</v>
      </c>
      <c r="K9" s="1940"/>
      <c r="L9" s="1943" t="s">
        <v>11</v>
      </c>
      <c r="M9" s="1939">
        <f>SUM(N12:N144)</f>
        <v>122</v>
      </c>
      <c r="N9" s="1940"/>
      <c r="O9" s="1943" t="s">
        <v>11</v>
      </c>
      <c r="P9" s="1939">
        <f>SUM(Q12:Q144)</f>
        <v>214</v>
      </c>
      <c r="Q9" s="1940"/>
      <c r="R9" s="1943" t="s">
        <v>11</v>
      </c>
      <c r="S9" s="1939">
        <f>SUM(T12:T144)</f>
        <v>248</v>
      </c>
      <c r="T9" s="1940"/>
      <c r="U9" s="1943" t="s">
        <v>11</v>
      </c>
      <c r="V9" s="1939">
        <f>SUM(W12:W144)</f>
        <v>160</v>
      </c>
      <c r="W9" s="1940"/>
      <c r="X9" s="1943" t="s">
        <v>11</v>
      </c>
      <c r="Y9" s="1939">
        <f>SUM(Z12:Z144)</f>
        <v>161</v>
      </c>
      <c r="Z9" s="1940"/>
      <c r="AA9" s="1943" t="s">
        <v>11</v>
      </c>
      <c r="AB9" s="1939">
        <f>SUM(AC12:AC144)</f>
        <v>0</v>
      </c>
      <c r="AC9" s="1940"/>
      <c r="AD9" s="1943" t="s">
        <v>11</v>
      </c>
      <c r="AE9" s="1939">
        <f>SUM(AF12:AF144)</f>
        <v>0</v>
      </c>
      <c r="AF9" s="1940"/>
      <c r="AG9" s="1943" t="s">
        <v>11</v>
      </c>
      <c r="AH9" s="1939">
        <f>SUM(AI12:AI144)</f>
        <v>0</v>
      </c>
      <c r="AI9" s="1940"/>
      <c r="AJ9" s="1943" t="s">
        <v>11</v>
      </c>
      <c r="AK9" s="1939">
        <f>SUM(AL12:AL144)</f>
        <v>0</v>
      </c>
      <c r="AL9" s="1940"/>
      <c r="AM9" s="1972"/>
      <c r="BL9" s="255"/>
      <c r="BM9" s="255"/>
      <c r="BN9" s="255"/>
      <c r="BO9" s="255"/>
      <c r="BP9" s="255"/>
      <c r="BQ9" s="255"/>
      <c r="BR9" s="235"/>
      <c r="BS9" s="235"/>
      <c r="BT9" s="235"/>
      <c r="BU9" s="235"/>
      <c r="BV9" s="2076"/>
      <c r="BY9" s="2148"/>
      <c r="BZ9" s="2148"/>
      <c r="CA9" s="2148"/>
      <c r="CB9" s="2148"/>
    </row>
    <row r="10" spans="2:80" ht="30" customHeight="1" thickBot="1" x14ac:dyDescent="0.25">
      <c r="B10" s="2108"/>
      <c r="C10" s="2109"/>
      <c r="D10" s="2110"/>
      <c r="E10" s="2112"/>
      <c r="I10" s="1944"/>
      <c r="J10" s="1941"/>
      <c r="K10" s="1942"/>
      <c r="L10" s="1944"/>
      <c r="M10" s="1941"/>
      <c r="N10" s="1942"/>
      <c r="O10" s="1944"/>
      <c r="P10" s="1941"/>
      <c r="Q10" s="1942"/>
      <c r="R10" s="1944"/>
      <c r="S10" s="1941"/>
      <c r="T10" s="1942"/>
      <c r="U10" s="1944"/>
      <c r="V10" s="1941"/>
      <c r="W10" s="1942"/>
      <c r="X10" s="1944"/>
      <c r="Y10" s="1941"/>
      <c r="Z10" s="1942"/>
      <c r="AA10" s="1944"/>
      <c r="AB10" s="1941"/>
      <c r="AC10" s="1942"/>
      <c r="AD10" s="1944"/>
      <c r="AE10" s="1941"/>
      <c r="AF10" s="1942"/>
      <c r="AG10" s="1944"/>
      <c r="AH10" s="1941"/>
      <c r="AI10" s="1942"/>
      <c r="AJ10" s="1944"/>
      <c r="AK10" s="1941"/>
      <c r="AL10" s="1942"/>
      <c r="AM10" s="1972"/>
      <c r="BL10" s="255"/>
      <c r="BM10" s="255"/>
      <c r="BN10" s="255"/>
      <c r="BO10" s="255"/>
      <c r="BP10" s="255"/>
      <c r="BQ10" s="255"/>
      <c r="BR10" s="235"/>
      <c r="BS10" s="235"/>
      <c r="BT10" s="235"/>
      <c r="BU10" s="235"/>
      <c r="BV10" s="2076"/>
      <c r="BY10" s="2148"/>
      <c r="BZ10" s="2148"/>
      <c r="CA10" s="2148"/>
      <c r="CB10" s="2148"/>
    </row>
    <row r="11" spans="2:80" ht="30" customHeight="1" thickBot="1" x14ac:dyDescent="0.25">
      <c r="B11" s="2101" t="s">
        <v>8</v>
      </c>
      <c r="C11" s="2102"/>
      <c r="D11" s="2102"/>
      <c r="E11" s="2128"/>
      <c r="I11" s="109" t="s">
        <v>9</v>
      </c>
      <c r="J11" s="110" t="s">
        <v>10</v>
      </c>
      <c r="K11" s="110" t="s">
        <v>11</v>
      </c>
      <c r="L11" s="111" t="s">
        <v>9</v>
      </c>
      <c r="M11" s="110" t="s">
        <v>10</v>
      </c>
      <c r="N11" s="110" t="s">
        <v>11</v>
      </c>
      <c r="O11" s="111" t="s">
        <v>9</v>
      </c>
      <c r="P11" s="110" t="s">
        <v>10</v>
      </c>
      <c r="Q11" s="110" t="s">
        <v>11</v>
      </c>
      <c r="R11" s="111" t="s">
        <v>9</v>
      </c>
      <c r="S11" s="110" t="s">
        <v>10</v>
      </c>
      <c r="T11" s="112" t="s">
        <v>11</v>
      </c>
      <c r="U11" s="111" t="s">
        <v>9</v>
      </c>
      <c r="V11" s="110" t="s">
        <v>10</v>
      </c>
      <c r="W11" s="110" t="s">
        <v>11</v>
      </c>
      <c r="X11" s="111" t="s">
        <v>9</v>
      </c>
      <c r="Y11" s="110" t="s">
        <v>10</v>
      </c>
      <c r="Z11" s="110" t="s">
        <v>11</v>
      </c>
      <c r="AA11" s="111" t="s">
        <v>9</v>
      </c>
      <c r="AB11" s="110" t="s">
        <v>10</v>
      </c>
      <c r="AC11" s="110" t="s">
        <v>11</v>
      </c>
      <c r="AD11" s="111" t="s">
        <v>9</v>
      </c>
      <c r="AE11" s="112" t="s">
        <v>10</v>
      </c>
      <c r="AF11" s="112" t="s">
        <v>11</v>
      </c>
      <c r="AG11" s="111" t="s">
        <v>9</v>
      </c>
      <c r="AH11" s="112" t="s">
        <v>10</v>
      </c>
      <c r="AI11" s="112" t="s">
        <v>11</v>
      </c>
      <c r="AJ11" s="111" t="s">
        <v>9</v>
      </c>
      <c r="AK11" s="112" t="s">
        <v>10</v>
      </c>
      <c r="AL11" s="110" t="s">
        <v>11</v>
      </c>
      <c r="AM11" s="1972"/>
      <c r="BL11" s="255"/>
      <c r="BM11" s="255"/>
      <c r="BN11" s="255"/>
      <c r="BO11" s="255"/>
      <c r="BP11" s="255"/>
      <c r="BQ11" s="255"/>
      <c r="BR11" s="235"/>
      <c r="BS11" s="235"/>
      <c r="BT11" s="235"/>
      <c r="BU11" s="235"/>
      <c r="BV11" s="2076"/>
      <c r="BY11" s="2148"/>
      <c r="BZ11" s="2148"/>
      <c r="CA11" s="2148"/>
      <c r="CB11" s="2148"/>
    </row>
    <row r="12" spans="2:80" ht="35.450000000000003" customHeight="1" x14ac:dyDescent="0.25">
      <c r="B12" s="1922">
        <v>1</v>
      </c>
      <c r="C12" s="2078" t="s">
        <v>13</v>
      </c>
      <c r="D12" s="2114" t="s">
        <v>7</v>
      </c>
      <c r="E12" s="113" t="str">
        <f>'Gala Setup'!J9</f>
        <v>200M</v>
      </c>
      <c r="I12" s="719">
        <f>0+TEXT(Recording!D32,"00\:00\.00")</f>
        <v>1.7052083333333331E-3</v>
      </c>
      <c r="J12" s="720">
        <f>IF(I12=0,0,IF(I$6=0,0,IF(I12&lt;1,SUM((I12&gt;L12),(I12&gt;O12),(I12&gt;R12),(I12&gt;U12),(I12&gt;X12),(I12&gt;AA12),(I12&gt;AD12),(I12&gt;AG12),(I12&gt;AJ12),(I12&gt;BE12)))-$AM12))</f>
        <v>3</v>
      </c>
      <c r="K12" s="720">
        <f>IF(I12=0,0,IF(I$6=0,0,IF(J12=0,0,((11-J12)))-$B$6))</f>
        <v>4</v>
      </c>
      <c r="L12" s="721">
        <f>0+TEXT(Recording!E32,"00\:00\.00")</f>
        <v>1.7511574074074072E-3</v>
      </c>
      <c r="M12" s="720">
        <f>IF(L12=0,0,IF(L$6=0,0,IF(L12&lt;1,SUM((L12&gt;O12),(L12&gt;R12),(L12&gt;U12),(L12&gt;X12),(L12&gt;AA12),(L12&gt;AD12),(L12&gt;I12),(L12&gt;AG12),(L12&gt;AJ12),(L12&gt;BE12)))-$AM12))</f>
        <v>5</v>
      </c>
      <c r="N12" s="720">
        <f>IF(L12=0,0,IF(L$6=0,0,IF(M12=0,0,((11-M12)))-$B$6))</f>
        <v>2</v>
      </c>
      <c r="O12" s="714">
        <f>0+TEXT(Recording!F32,"00\:00\.00")</f>
        <v>1.6288194444444442E-3</v>
      </c>
      <c r="P12" s="715">
        <f>IF(O12=0,0,IF(O$6=0,0,IF(O12&lt;1,SUM((O12&gt;L12),(O12&gt;I12),(O12&gt;R12),(O12&gt;U12),(O12&gt;X12),(O12&gt;AA12),(O12&gt;AD12),(O12&gt;AG12),(O12&gt;AJ12),(O12&gt;BE12)))-$AM12))</f>
        <v>1</v>
      </c>
      <c r="Q12" s="715">
        <f>IF(O12=0,0,IF(O$6=0,0,IF(P12=0,0,((11-P12)))-$B$6))</f>
        <v>6</v>
      </c>
      <c r="R12" s="714">
        <f>0+TEXT(Recording!G32,"00\:00\.00")</f>
        <v>1.6855324074074073E-3</v>
      </c>
      <c r="S12" s="715">
        <f>IF(R12=0,0,IF(R$6=0,0,IF(R12&lt;1,SUM((R12&gt;L12),(R12&gt;O12),(R12&gt;I12),(R12&gt;U12),(R12&gt;X12),(R12&gt;AA12),(R12&gt;AD12),(R12&gt;AG12),(R12&gt;AJ12),(R12&gt;BE12)))-$AM12))</f>
        <v>2</v>
      </c>
      <c r="T12" s="715">
        <f>IF(R12=0,0,IF(R$6=0,0,IF(S12=0,0,((11-S12)))-$B$6))</f>
        <v>5</v>
      </c>
      <c r="U12" s="714">
        <f>0+TEXT(Recording!H32,"00\:00\.00")</f>
        <v>1.7784722222222221E-3</v>
      </c>
      <c r="V12" s="715">
        <f>IF(U12=0,0,IF(U$6=0,0,IF(U12&lt;1,SUM((U12&gt;L12),(U12&gt;O12),(U12&gt;R12),(U12&gt;I12),(U12&gt;X12),(U12&gt;AA12),(U12&gt;AD12),(U12&gt;AG12),(U12&gt;AJ12),(U12&gt;BE12)))-$AM12))</f>
        <v>6</v>
      </c>
      <c r="W12" s="715">
        <f>IF(U12=0,0,IF(U$6=0,0,IF(V12=0,0,((11-V12)))-$B$6))</f>
        <v>1</v>
      </c>
      <c r="X12" s="714">
        <f>0+TEXT(Recording!I32,"00\:00\.00")</f>
        <v>1.7298611111111111E-3</v>
      </c>
      <c r="Y12" s="715">
        <f>IF(X12=0,0,IF(X$6=0,0,IF(X12&lt;1,SUM((X12&gt;L12),(X12&gt;O12),(X12&gt;R12),(X12&gt;U12),(X12&gt;I12),(X12&gt;AA12),(X12&gt;AD12),(X12&gt;AG12),(X12&gt;AJ12),(X12&gt;BE12)))-$AM12))</f>
        <v>4</v>
      </c>
      <c r="Z12" s="715">
        <f>IF(X12=0,0,IF(X$6=0,0,IF(Y12=0,0,((11-Y12)))-$B$6))</f>
        <v>3</v>
      </c>
      <c r="AA12" s="714">
        <f>0+TEXT(Recording!J32,"00\:00\.00")</f>
        <v>0</v>
      </c>
      <c r="AB12" s="715">
        <f>IF(AA12=0,0,IF(AA$6=0,0,IF(AA12&lt;1,SUM((AA12&gt;L12),(AA12&gt;O12),(AA12&gt;R12),(AA12&gt;U12),(AA12&gt;X12),(AA12&gt;I12),(AA12&gt;AD12),(AA12&gt;AG12),(AA12&gt;AJ12),(AA12&gt;BE12))))-$AM12)</f>
        <v>0</v>
      </c>
      <c r="AC12" s="715">
        <f>IF(AA12=0,0,IF(AA$6=0,0,IF(AB12=0,0,((11-AB12)))-$B$6))</f>
        <v>0</v>
      </c>
      <c r="AD12" s="714">
        <f>0+TEXT(Recording!K32,"00\:00\.00")</f>
        <v>0</v>
      </c>
      <c r="AE12" s="715">
        <f>IF(AD12=0,0,IF(AD$6=0,0,IF(AD12&lt;1,SUM((AD12&gt;L12),(AD12&gt;O12),(AD12&gt;R12),(AD12&gt;U12),(AD12&gt;X12),(AD12&gt;AA12),(AD12&gt;AG12),(AD12&gt;AJ12),(AD12&gt;I12),(AD12&gt;BE12)))-$AM12))</f>
        <v>0</v>
      </c>
      <c r="AF12" s="715">
        <f>IF(AD12=0,0,IF(AD$6=0,0,IF(AE12=0,0,((11-AE12)))-$B$6))</f>
        <v>0</v>
      </c>
      <c r="AG12" s="714">
        <f>0+TEXT(Recording!L32,"00\:00\.00")</f>
        <v>0</v>
      </c>
      <c r="AH12" s="715">
        <f>IF(AG12=0,0,IF(AG$6=0,0,IF(AG12&lt;1,SUM((AG12&gt;I12),(AG12&gt;L12),(AG12&gt;O12),(AG12&gt;R12),(AG12&gt;U12),(AG12&gt;X12),(AG12&gt;AA12),(AG12&gt;AD12),(AG12&gt;AJ12),(AG12&gt;BE12)))-$AM12))</f>
        <v>0</v>
      </c>
      <c r="AI12" s="715">
        <f>IF(AG12=0,0,IF(AG$6=0,0,IF(AH12=0,0,((11-AH12)))-$B$6))</f>
        <v>0</v>
      </c>
      <c r="AJ12" s="714">
        <f>0+TEXT(Recording!M32,"00\:00\.00")</f>
        <v>0</v>
      </c>
      <c r="AK12" s="715">
        <f>IF(AJ12=0,0,IF(AJ$6=0,0,IF(AJ12&lt;1,SUM((AJ12&gt;I12),(AJ12&gt;L12),(AJ12&gt;O12),(AJ12&gt;R12),(AJ12&gt;U12),(AJ12&gt;X12),(AJ12&gt;AA12),(AJ12&gt;AD12),(AJ12&gt;AG12),(AJ12&gt;BE12)))-$AM12))</f>
        <v>0</v>
      </c>
      <c r="AL12" s="718">
        <f>IF(AJ12=0,0,IF(AJ$6=0,0,IF(AK12=0,0,((11-AK12)))-$B$6))</f>
        <v>0</v>
      </c>
      <c r="AM12" s="11">
        <f>COUNTBLANK(I592:R592)</f>
        <v>4</v>
      </c>
      <c r="BL12" s="256"/>
      <c r="BM12" s="256"/>
      <c r="BN12" s="256"/>
      <c r="BO12" s="256"/>
      <c r="BP12" s="256"/>
      <c r="BQ12" s="256"/>
      <c r="BR12" s="420"/>
      <c r="BS12" s="420"/>
      <c r="BT12" s="420"/>
      <c r="BU12" s="420"/>
      <c r="BV12" s="2122"/>
      <c r="BY12" s="2148"/>
      <c r="BZ12" s="2148"/>
      <c r="CA12" s="2148"/>
      <c r="CB12" s="2148"/>
    </row>
    <row r="13" spans="2:80" ht="35.450000000000003" customHeight="1" x14ac:dyDescent="0.25">
      <c r="B13" s="1923"/>
      <c r="C13" s="1898"/>
      <c r="D13" s="2048"/>
      <c r="E13" s="114" t="s">
        <v>14</v>
      </c>
      <c r="I13" s="1886" t="str">
        <f>PROPER('Team 1'!$I$4)</f>
        <v xml:space="preserve">India  </v>
      </c>
      <c r="J13" s="1887"/>
      <c r="K13" s="1888"/>
      <c r="L13" s="1886" t="str">
        <f>PROPER('Team 2'!$I$4)</f>
        <v xml:space="preserve">Katie </v>
      </c>
      <c r="M13" s="1887"/>
      <c r="N13" s="1888"/>
      <c r="O13" s="1886" t="str">
        <f>PROPER('Team 3'!$I$4)</f>
        <v xml:space="preserve">Amelia </v>
      </c>
      <c r="P13" s="1887"/>
      <c r="Q13" s="1888"/>
      <c r="R13" s="1886" t="str">
        <f>PROPER('Team 4'!$I$4)</f>
        <v xml:space="preserve">Aiyana </v>
      </c>
      <c r="S13" s="1887"/>
      <c r="T13" s="1888"/>
      <c r="U13" s="1886" t="str">
        <f>PROPER('Team 5'!$I$4)</f>
        <v xml:space="preserve">Lauren </v>
      </c>
      <c r="V13" s="1887"/>
      <c r="W13" s="1888"/>
      <c r="X13" s="1886" t="str">
        <f>PROPER('Team 6'!$I$4)</f>
        <v xml:space="preserve">Orla </v>
      </c>
      <c r="Y13" s="1887"/>
      <c r="Z13" s="1888"/>
      <c r="AA13" s="1886" t="str">
        <f>PROPER('Team 7'!$I$4)</f>
        <v xml:space="preserve"> </v>
      </c>
      <c r="AB13" s="1887"/>
      <c r="AC13" s="1888"/>
      <c r="AD13" s="1886" t="str">
        <f>PROPER('Team 8'!$I$4)</f>
        <v xml:space="preserve"> </v>
      </c>
      <c r="AE13" s="1887"/>
      <c r="AF13" s="1888"/>
      <c r="AG13" s="1886" t="str">
        <f>PROPER('Team 9'!$I$4)</f>
        <v xml:space="preserve"> </v>
      </c>
      <c r="AH13" s="1887"/>
      <c r="AI13" s="1888"/>
      <c r="AJ13" s="1886" t="str">
        <f>PROPER('Team 10'!$I$4)</f>
        <v xml:space="preserve"> </v>
      </c>
      <c r="AK13" s="1887"/>
      <c r="AL13" s="1888"/>
      <c r="AM13" s="11"/>
      <c r="BL13" s="256"/>
      <c r="BM13" s="256"/>
      <c r="BN13" s="256"/>
      <c r="BO13" s="256"/>
      <c r="BP13" s="256"/>
      <c r="BQ13" s="256"/>
      <c r="BR13" s="420"/>
      <c r="BS13" s="420"/>
      <c r="BT13" s="420"/>
      <c r="BU13" s="420"/>
      <c r="BV13" s="2122"/>
      <c r="BY13" s="2148"/>
      <c r="BZ13" s="2148"/>
      <c r="CA13" s="2148"/>
      <c r="CB13" s="2148"/>
    </row>
    <row r="14" spans="2:80" ht="35.450000000000003" customHeight="1" thickBot="1" x14ac:dyDescent="0.3">
      <c r="B14" s="2113"/>
      <c r="C14" s="2047"/>
      <c r="D14" s="2049"/>
      <c r="E14" s="134" t="s">
        <v>217</v>
      </c>
      <c r="I14" s="1951">
        <f>Recording!D34</f>
        <v>0</v>
      </c>
      <c r="J14" s="1875"/>
      <c r="K14" s="1876"/>
      <c r="L14" s="1951">
        <f>Recording!E34</f>
        <v>0</v>
      </c>
      <c r="M14" s="1875"/>
      <c r="N14" s="1876"/>
      <c r="O14" s="1951">
        <f>Recording!F34</f>
        <v>0</v>
      </c>
      <c r="P14" s="1875"/>
      <c r="Q14" s="1876"/>
      <c r="R14" s="1951">
        <f>Recording!G34</f>
        <v>0</v>
      </c>
      <c r="S14" s="1875"/>
      <c r="T14" s="1876"/>
      <c r="U14" s="1951">
        <f>Recording!H34</f>
        <v>0</v>
      </c>
      <c r="V14" s="1875"/>
      <c r="W14" s="1876"/>
      <c r="X14" s="1951">
        <f>Recording!I34</f>
        <v>0</v>
      </c>
      <c r="Y14" s="1875"/>
      <c r="Z14" s="1876"/>
      <c r="AA14" s="1951">
        <f>Recording!J34</f>
        <v>0</v>
      </c>
      <c r="AB14" s="1875"/>
      <c r="AC14" s="1876"/>
      <c r="AD14" s="1951">
        <f>Recording!K34</f>
        <v>0</v>
      </c>
      <c r="AE14" s="1875"/>
      <c r="AF14" s="1876"/>
      <c r="AG14" s="1951">
        <f>Recording!L34</f>
        <v>0</v>
      </c>
      <c r="AH14" s="1875"/>
      <c r="AI14" s="1876"/>
      <c r="AJ14" s="1951">
        <f>Recording!M34</f>
        <v>0</v>
      </c>
      <c r="AK14" s="1875"/>
      <c r="AL14" s="1876"/>
      <c r="AM14" s="11"/>
      <c r="BL14" s="256"/>
      <c r="BM14" s="256"/>
      <c r="BN14" s="256"/>
      <c r="BO14" s="256"/>
      <c r="BP14" s="256"/>
      <c r="BQ14" s="256"/>
      <c r="BR14" s="420"/>
      <c r="BS14" s="420"/>
      <c r="BT14" s="420"/>
      <c r="BU14" s="420"/>
      <c r="BV14" s="2122"/>
      <c r="BY14" s="2148"/>
      <c r="BZ14" s="2148"/>
      <c r="CA14" s="2148"/>
      <c r="CB14" s="2148"/>
    </row>
    <row r="15" spans="2:80" ht="35.450000000000003" customHeight="1" x14ac:dyDescent="0.25">
      <c r="B15" s="1922">
        <v>2</v>
      </c>
      <c r="C15" s="2078" t="s">
        <v>15</v>
      </c>
      <c r="D15" s="2114" t="s">
        <v>7</v>
      </c>
      <c r="E15" s="113" t="str">
        <f>'Gala Setup'!J9</f>
        <v>200M</v>
      </c>
      <c r="I15" s="719">
        <f>0+TEXT(Recording!D36,"00\:00\.00")</f>
        <v>1.6416666666666665E-3</v>
      </c>
      <c r="J15" s="715">
        <f>IF(I15=0,0,IF(I$6=0,0,IF(I15&lt;1,SUM((I15&gt;L15),(I15&gt;O15),(I15&gt;R15),(I15&gt;U15),(I15&gt;X15),(I15&gt;AA15),(I15&gt;AD15),(I15&gt;AG15),(I15&gt;AJ15),(I15&gt;BE15)))-$AM15))</f>
        <v>5</v>
      </c>
      <c r="K15" s="715">
        <f>IF(I15=0,0,IF(I$6=0,0,IF(J15=0,0,((11-J15)))-$B$6))</f>
        <v>2</v>
      </c>
      <c r="L15" s="714">
        <f>0+TEXT(Recording!E36,"00\:00\.00")</f>
        <v>1.5365740740740741E-3</v>
      </c>
      <c r="M15" s="715">
        <f>IF(L15=0,0,IF(L$6=0,0,IF(L15&lt;1,SUM((L15&gt;O15),(L15&gt;R15),(L15&gt;U15),(L15&gt;X15),(L15&gt;AA15),(L15&gt;AD15),(L15&gt;I15),(L15&gt;AG15),(L15&gt;AJ15),(L15&gt;BE15)))-$AM15))</f>
        <v>3</v>
      </c>
      <c r="N15" s="715">
        <f>IF(L15=0,0,IF(L$6=0,0,IF(M15=0,0,((11-M15)))-$B$6))</f>
        <v>4</v>
      </c>
      <c r="O15" s="714">
        <f>0+TEXT(Recording!F36,"00\:00\.00")</f>
        <v>1.4896990740740741E-3</v>
      </c>
      <c r="P15" s="715">
        <f>IF(O15=0,0,IF(O$6=0,0,IF(O15&lt;1,SUM((O15&gt;L15),(O15&gt;I15),(O15&gt;R15),(O15&gt;U15),(O15&gt;X15),(O15&gt;AA15),(O15&gt;AD15),(O15&gt;AG15),(O15&gt;AJ15),(O15&gt;BE15)))-$AM15))</f>
        <v>1</v>
      </c>
      <c r="Q15" s="715">
        <f>IF(O15=0,0,IF(O$6=0,0,IF(P15=0,0,((11-P15)))-$B$6))</f>
        <v>6</v>
      </c>
      <c r="R15" s="714">
        <f>0+TEXT(Recording!G36,"00\:00\.00")</f>
        <v>1.4947916666666666E-3</v>
      </c>
      <c r="S15" s="715">
        <f>IF(R15=0,0,IF(R$6=0,0,IF(R15&lt;1,SUM((R15&gt;L15),(R15&gt;O15),(R15&gt;I15),(R15&gt;U15),(R15&gt;X15),(R15&gt;AA15),(R15&gt;AD15),(R15&gt;AG15),(R15&gt;AJ15),(R15&gt;BE15)))-$AM15))</f>
        <v>2</v>
      </c>
      <c r="T15" s="715">
        <f>IF(R15=0,0,IF(R$6=0,0,IF(S15=0,0,((11-S15)))-$B$6))</f>
        <v>5</v>
      </c>
      <c r="U15" s="714">
        <f>0+TEXT(Recording!H36,"00\:00\.00")</f>
        <v>1.6696759259259258E-3</v>
      </c>
      <c r="V15" s="715">
        <f>IF(U15=0,0,IF(U$6=0,0,IF(U15&lt;1,SUM((U15&gt;L15),(U15&gt;O15),(U15&gt;R15),(U15&gt;I15),(U15&gt;X15),(U15&gt;AA15),(U15&gt;AD15),(U15&gt;AG15),(U15&gt;AJ15),(U15&gt;BE15)))-$AM15))</f>
        <v>6</v>
      </c>
      <c r="W15" s="715">
        <f>IF(U15=0,0,IF(U$6=0,0,IF(V15=0,0,((11-V15)))-$B$6))</f>
        <v>1</v>
      </c>
      <c r="X15" s="714">
        <f>0+TEXT(Recording!I36,"00\:00\.00")</f>
        <v>1.5810185185185187E-3</v>
      </c>
      <c r="Y15" s="715">
        <f>IF(X15=0,0,IF(X$6=0,0,IF(X15&lt;1,SUM((X15&gt;L15),(X15&gt;O15),(X15&gt;R15),(X15&gt;U15),(X15&gt;I15),(X15&gt;AA15),(X15&gt;AD15),(X15&gt;AG15),(X15&gt;AJ15),(X15&gt;BE15)))-$AM15))</f>
        <v>4</v>
      </c>
      <c r="Z15" s="715">
        <f>IF(X15=0,0,IF(X$6=0,0,IF(Y15=0,0,((11-Y15)))-$B$6))</f>
        <v>3</v>
      </c>
      <c r="AA15" s="714">
        <f>0+TEXT(Recording!J36,"00\:00\.00")</f>
        <v>0</v>
      </c>
      <c r="AB15" s="715">
        <f>IF(AA15=0,0,IF(AA$6=0,0,IF(AA15&lt;1,SUM((AA15&gt;L15),(AA15&gt;O15),(AA15&gt;R15),(AA15&gt;U15),(AA15&gt;X15),(AA15&gt;I15),(AA15&gt;AD15),(AA15&gt;AG15),(AA15&gt;AJ15),(AA15&gt;BE15))))-$AM15)</f>
        <v>0</v>
      </c>
      <c r="AC15" s="715">
        <f>IF(AA15=0,0,IF(AA$6=0,0,IF(AB15=0,0,((11-AB15)))-$B$6))</f>
        <v>0</v>
      </c>
      <c r="AD15" s="714">
        <f>0+TEXT(Recording!K36,"00\:00\.00")</f>
        <v>0</v>
      </c>
      <c r="AE15" s="715">
        <f>IF(AD15=0,0,IF(AD$6=0,0,IF(AD15&lt;1,SUM((AD15&gt;L15),(AD15&gt;O15),(AD15&gt;R15),(AD15&gt;U15),(AD15&gt;X15),(AD15&gt;AA15),(AD15&gt;AG15),(AD15&gt;AJ15),(AD15&gt;I15),(AD15&gt;BE15)))-$AM15))</f>
        <v>0</v>
      </c>
      <c r="AF15" s="715">
        <f>IF(AD15=0,0,IF(AD$6=0,0,IF(AE15=0,0,((11-AE15)))-$B$6))</f>
        <v>0</v>
      </c>
      <c r="AG15" s="714">
        <f>0+TEXT(Recording!L36,"00\:00\.00")</f>
        <v>0</v>
      </c>
      <c r="AH15" s="715">
        <f>IF(AG15=0,0,IF(AG$6=0,0,IF(AG15&lt;1,SUM((AG15&gt;I15),(AG15&gt;L15),(AG15&gt;O15),(AG15&gt;R15),(AG15&gt;U15),(AG15&gt;X15),(AG15&gt;AA15),(AG15&gt;AD15),(AG15&gt;AJ15),(AG15&gt;BE15)))-$AM15))</f>
        <v>0</v>
      </c>
      <c r="AI15" s="715">
        <f>IF(AG15=0,0,IF(AG$6=0,0,IF(AH15=0,0,((11-AH15)))-$B$6))</f>
        <v>0</v>
      </c>
      <c r="AJ15" s="714">
        <f>0+TEXT(Recording!M36,"00\:00\.00")</f>
        <v>0</v>
      </c>
      <c r="AK15" s="715">
        <f>IF(AJ15=0,0,IF(AJ$6=0,0,IF(AJ15&lt;1,SUM((AJ15&gt;I15),(AJ15&gt;L15),(AJ15&gt;O15),(AJ15&gt;R15),(AJ15&gt;U15),(AJ15&gt;X15),(AJ15&gt;AA15),(AJ15&gt;AD15),(AJ15&gt;AG15),(AJ15&gt;BE15)))-$AM15))</f>
        <v>0</v>
      </c>
      <c r="AL15" s="718">
        <f>IF(AJ15=0,0,IF(AJ$6=0,0,IF(AK15=0,0,((11-AK15)))-$B$6))</f>
        <v>0</v>
      </c>
      <c r="AM15" s="11">
        <f>COUNTBLANK(I593:R593)</f>
        <v>4</v>
      </c>
      <c r="BL15" s="256"/>
      <c r="BM15" s="256"/>
      <c r="BN15" s="256"/>
      <c r="BO15" s="256"/>
      <c r="BP15" s="256"/>
      <c r="BQ15" s="256"/>
      <c r="BR15" s="420"/>
      <c r="BS15" s="420"/>
      <c r="BT15" s="420"/>
      <c r="BU15" s="420"/>
      <c r="BV15" s="2122"/>
      <c r="BY15" s="2148"/>
      <c r="BZ15" s="2148"/>
      <c r="CA15" s="2148"/>
      <c r="CB15" s="2148"/>
    </row>
    <row r="16" spans="2:80" ht="35.450000000000003" customHeight="1" x14ac:dyDescent="0.25">
      <c r="B16" s="1923"/>
      <c r="C16" s="1898"/>
      <c r="D16" s="2048"/>
      <c r="E16" s="114" t="s">
        <v>14</v>
      </c>
      <c r="I16" s="1886" t="str">
        <f>PROPER('Team 1'!$I$5)</f>
        <v xml:space="preserve">Tom </v>
      </c>
      <c r="J16" s="1887"/>
      <c r="K16" s="1888"/>
      <c r="L16" s="1886" t="str">
        <f>PROPER('Team 2'!$I$5)</f>
        <v xml:space="preserve">Samuel </v>
      </c>
      <c r="M16" s="1887"/>
      <c r="N16" s="1888"/>
      <c r="O16" s="1886" t="str">
        <f>PROPER('Team 3'!$I$5)</f>
        <v xml:space="preserve">Jamie </v>
      </c>
      <c r="P16" s="1887"/>
      <c r="Q16" s="1888"/>
      <c r="R16" s="1886" t="str">
        <f>PROPER('Team 4'!$I$5)</f>
        <v xml:space="preserve">Miles </v>
      </c>
      <c r="S16" s="1887"/>
      <c r="T16" s="1888"/>
      <c r="U16" s="1886" t="str">
        <f>PROPER('Team 5'!$I$5)</f>
        <v xml:space="preserve">Kris </v>
      </c>
      <c r="V16" s="1887"/>
      <c r="W16" s="1888"/>
      <c r="X16" s="1886" t="str">
        <f>PROPER('Team 6'!$I$5)</f>
        <v xml:space="preserve">Jack </v>
      </c>
      <c r="Y16" s="1887"/>
      <c r="Z16" s="1888"/>
      <c r="AA16" s="1886" t="str">
        <f>PROPER('Team 7'!$I$5)</f>
        <v xml:space="preserve"> </v>
      </c>
      <c r="AB16" s="1887"/>
      <c r="AC16" s="1888"/>
      <c r="AD16" s="1886" t="str">
        <f>PROPER('Team 8'!$I$5)</f>
        <v xml:space="preserve"> </v>
      </c>
      <c r="AE16" s="1887"/>
      <c r="AF16" s="1888"/>
      <c r="AG16" s="1886" t="str">
        <f>PROPER('Team 9'!$I$5)</f>
        <v xml:space="preserve"> </v>
      </c>
      <c r="AH16" s="1887"/>
      <c r="AI16" s="1888"/>
      <c r="AJ16" s="1886" t="str">
        <f>PROPER('Team 10'!$I$5)</f>
        <v xml:space="preserve"> </v>
      </c>
      <c r="AK16" s="1887"/>
      <c r="AL16" s="1888"/>
      <c r="AM16" s="11"/>
      <c r="BL16" s="256"/>
      <c r="BM16" s="256"/>
      <c r="BN16" s="256"/>
      <c r="BO16" s="256"/>
      <c r="BP16" s="256"/>
      <c r="BQ16" s="256"/>
      <c r="BR16" s="420"/>
      <c r="BS16" s="420"/>
      <c r="BT16" s="420"/>
      <c r="BU16" s="420"/>
      <c r="BV16" s="2122"/>
      <c r="BY16" s="2148"/>
      <c r="BZ16" s="2148"/>
      <c r="CA16" s="2148"/>
      <c r="CB16" s="2148"/>
    </row>
    <row r="17" spans="2:80" ht="35.450000000000003" customHeight="1" thickBot="1" x14ac:dyDescent="0.3">
      <c r="B17" s="1924"/>
      <c r="C17" s="2079"/>
      <c r="D17" s="2115"/>
      <c r="E17" s="134" t="s">
        <v>217</v>
      </c>
      <c r="I17" s="1951">
        <f>Recording!D38</f>
        <v>0</v>
      </c>
      <c r="J17" s="1875"/>
      <c r="K17" s="1876"/>
      <c r="L17" s="1951">
        <f>Recording!E38</f>
        <v>0</v>
      </c>
      <c r="M17" s="1875"/>
      <c r="N17" s="1876"/>
      <c r="O17" s="1951">
        <f>Recording!F38</f>
        <v>0</v>
      </c>
      <c r="P17" s="1875"/>
      <c r="Q17" s="1876"/>
      <c r="R17" s="1951">
        <f>Recording!G38</f>
        <v>0</v>
      </c>
      <c r="S17" s="1875"/>
      <c r="T17" s="1876"/>
      <c r="U17" s="1951">
        <f>Recording!H38</f>
        <v>0</v>
      </c>
      <c r="V17" s="1875"/>
      <c r="W17" s="1876"/>
      <c r="X17" s="1951">
        <f>Recording!I38</f>
        <v>0</v>
      </c>
      <c r="Y17" s="1875"/>
      <c r="Z17" s="1876"/>
      <c r="AA17" s="1951">
        <f>Recording!J38</f>
        <v>0</v>
      </c>
      <c r="AB17" s="1875"/>
      <c r="AC17" s="1876"/>
      <c r="AD17" s="1951">
        <f>Recording!K38</f>
        <v>0</v>
      </c>
      <c r="AE17" s="1875"/>
      <c r="AF17" s="1876"/>
      <c r="AG17" s="1951">
        <f>Recording!L38</f>
        <v>0</v>
      </c>
      <c r="AH17" s="1875"/>
      <c r="AI17" s="1876"/>
      <c r="AJ17" s="1951">
        <f>Recording!M38</f>
        <v>0</v>
      </c>
      <c r="AK17" s="1875"/>
      <c r="AL17" s="1876"/>
      <c r="AM17" s="11"/>
      <c r="BL17" s="256"/>
      <c r="BM17" s="256"/>
      <c r="BN17" s="256"/>
      <c r="BO17" s="256"/>
      <c r="BP17" s="256"/>
      <c r="BQ17" s="256"/>
      <c r="BR17" s="420"/>
      <c r="BS17" s="420"/>
      <c r="BT17" s="420"/>
      <c r="BU17" s="420"/>
      <c r="BV17" s="2122"/>
      <c r="BY17" s="2148"/>
      <c r="BZ17" s="2148"/>
      <c r="CA17" s="2148"/>
      <c r="CB17" s="2148"/>
    </row>
    <row r="18" spans="2:80" ht="35.450000000000003" customHeight="1" x14ac:dyDescent="0.25">
      <c r="B18" s="1920">
        <v>3</v>
      </c>
      <c r="C18" s="2117" t="s">
        <v>5</v>
      </c>
      <c r="D18" s="2118" t="s">
        <v>106</v>
      </c>
      <c r="E18" s="208" t="s">
        <v>96</v>
      </c>
      <c r="I18" s="719">
        <f>0+TEXT(Recording!D40,"00\:00\.00")</f>
        <v>1.6034722222222223E-3</v>
      </c>
      <c r="J18" s="715">
        <f>IF(I18=0,0,IF(I$6=0,0,IF(I18&lt;1,SUM((I18&gt;L18),(I18&gt;O18),(I18&gt;R18),(I18&gt;U18),(I18&gt;X18),(I18&gt;AA18),(I18&gt;AD18),(I18&gt;AG18),(I18&gt;AJ18),(I18&gt;BE18)))-$AM18))</f>
        <v>3</v>
      </c>
      <c r="K18" s="715">
        <f>IF(I18=0,0,IF(I$6=0,0,IF(J18=0,0,((11-J18)))-$B$6))</f>
        <v>4</v>
      </c>
      <c r="L18" s="714">
        <f>0+TEXT(Recording!E40,"00\:00\.00")</f>
        <v>1.6574074074074076E-3</v>
      </c>
      <c r="M18" s="715">
        <f>IF(L18=0,0,IF(L$6=0,0,IF(L18&lt;1,SUM((L18&gt;O18),(L18&gt;R18),(L18&gt;U18),(L18&gt;X18),(L18&gt;AA18),(L18&gt;AD18),(L18&gt;I18),(L18&gt;AG18),(L18&gt;AJ18),(L18&gt;BE18)))-$AM18))</f>
        <v>5</v>
      </c>
      <c r="N18" s="715">
        <f>IF(L18=0,0,IF(L$6=0,0,IF(M18=0,0,((11-M18)))-$B$6))</f>
        <v>2</v>
      </c>
      <c r="O18" s="714">
        <f>0+TEXT(Recording!F40,"00\:00\.00")</f>
        <v>1.4795138888888889E-3</v>
      </c>
      <c r="P18" s="715">
        <f>IF(O18=0,0,IF(O$6=0,0,IF(O18&lt;1,SUM((O18&gt;L18),(O18&gt;I18),(O18&gt;R18),(O18&gt;U18),(O18&gt;X18),(O18&gt;AA18),(O18&gt;AD18),(O18&gt;AG18),(O18&gt;AJ18),(O18&gt;BE18)))-$AM18))</f>
        <v>1</v>
      </c>
      <c r="Q18" s="715">
        <f>IF(O18=0,0,IF(O$6=0,0,IF(P18=0,0,((11-P18)))-$B$6))</f>
        <v>6</v>
      </c>
      <c r="R18" s="714">
        <f>0+TEXT(Recording!G40,"00\:00\.00")</f>
        <v>1.5165509259259257E-3</v>
      </c>
      <c r="S18" s="715">
        <f>IF(R18=0,0,IF(R$6=0,0,IF(R18&lt;1,SUM((R18&gt;L18),(R18&gt;O18),(R18&gt;I18),(R18&gt;U18),(R18&gt;X18),(R18&gt;AA18),(R18&gt;AD18),(R18&gt;AG18),(R18&gt;AJ18),(R18&gt;BE18)))-$AM18))</f>
        <v>2</v>
      </c>
      <c r="T18" s="715">
        <f>IF(R18=0,0,IF(R$6=0,0,IF(S18=0,0,((11-S18)))-$B$6))</f>
        <v>5</v>
      </c>
      <c r="U18" s="714">
        <f>0+TEXT(Recording!H40,"00\:00\.00")</f>
        <v>1.6144675925925927E-3</v>
      </c>
      <c r="V18" s="715">
        <f>IF(U18=0,0,IF(U$6=0,0,IF(U18&lt;1,SUM((U18&gt;L18),(U18&gt;O18),(U18&gt;R18),(U18&gt;I18),(U18&gt;X18),(U18&gt;AA18),(U18&gt;AD18),(U18&gt;AG18),(U18&gt;AJ18),(U18&gt;BE18)))-$AM18))</f>
        <v>4</v>
      </c>
      <c r="W18" s="715">
        <f>IF(U18=0,0,IF(U$6=0,0,IF(V18=0,0,((11-V18)))-$B$6))</f>
        <v>3</v>
      </c>
      <c r="X18" s="714">
        <f>0+TEXT(Recording!I40,"00\:00\.00")</f>
        <v>1.6775462962962961E-3</v>
      </c>
      <c r="Y18" s="715">
        <f>IF(X18=0,0,IF(X$6=0,0,IF(X18&lt;1,SUM((X18&gt;L18),(X18&gt;O18),(X18&gt;R18),(X18&gt;U18),(X18&gt;I18),(X18&gt;AA18),(X18&gt;AD18),(X18&gt;AG18),(X18&gt;AJ18),(X18&gt;BE18)))-$AM18))</f>
        <v>6</v>
      </c>
      <c r="Z18" s="715">
        <f>IF(X18=0,0,IF(X$6=0,0,IF(Y18=0,0,((11-Y18)))-$B$6))</f>
        <v>1</v>
      </c>
      <c r="AA18" s="714">
        <f>0+TEXT(Recording!J40,"00\:00\.00")</f>
        <v>0</v>
      </c>
      <c r="AB18" s="715">
        <f>IF(AA18=0,0,IF(AA$6=0,0,IF(AA18&lt;1,SUM((AA18&gt;L18),(AA18&gt;O18),(AA18&gt;R18),(AA18&gt;U18),(AA18&gt;X18),(AA18&gt;I18),(AA18&gt;AD18),(AA18&gt;AG18),(AA18&gt;AJ18),(AA18&gt;BE18))))-$AM18)</f>
        <v>0</v>
      </c>
      <c r="AC18" s="715">
        <f>IF(AA18=0,0,IF(AA$6=0,0,IF(AB18=0,0,((11-AB18)))-$B$6))</f>
        <v>0</v>
      </c>
      <c r="AD18" s="714">
        <f>0+TEXT(Recording!K40,"00\:00\.00")</f>
        <v>0</v>
      </c>
      <c r="AE18" s="715">
        <f>IF(AD18=0,0,IF(AD$6=0,0,IF(AD18&lt;1,SUM((AD18&gt;L18),(AD18&gt;O18),(AD18&gt;R18),(AD18&gt;U18),(AD18&gt;X18),(AD18&gt;AA18),(AD18&gt;AG18),(AD18&gt;AJ18),(AD18&gt;I18),(AD18&gt;BE18)))-$AM18))</f>
        <v>0</v>
      </c>
      <c r="AF18" s="715">
        <f>IF(AD18=0,0,IF(AD$6=0,0,IF(AE18=0,0,((11-AE18)))-$B$6))</f>
        <v>0</v>
      </c>
      <c r="AG18" s="714">
        <f>0+TEXT(Recording!L40,"00\:00\.00")</f>
        <v>0</v>
      </c>
      <c r="AH18" s="715">
        <f>IF(AG18=0,0,IF(AG$6=0,0,IF(AG18&lt;1,SUM((AG18&gt;I18),(AG18&gt;L18),(AG18&gt;O18),(AG18&gt;R18),(AG18&gt;U18),(AG18&gt;X18),(AG18&gt;AA18),(AG18&gt;AD18),(AG18&gt;AJ18),(AG18&gt;BE18)))-$AM18))</f>
        <v>0</v>
      </c>
      <c r="AI18" s="715">
        <f>IF(AG18=0,0,IF(AG$6=0,0,IF(AH18=0,0,((11-AH18)))-$B$6))</f>
        <v>0</v>
      </c>
      <c r="AJ18" s="714">
        <f>0+TEXT(Recording!M40,"00\:00\.00")</f>
        <v>0</v>
      </c>
      <c r="AK18" s="715">
        <f>IF(AJ18=0,0,IF(AJ$6=0,0,IF(AJ18&lt;1,SUM((AJ18&gt;I18),(AJ18&gt;L18),(AJ18&gt;O18),(AJ18&gt;R18),(AJ18&gt;U18),(AJ18&gt;X18),(AJ18&gt;AA18),(AJ18&gt;AD18),(AJ18&gt;AG18),(AJ18&gt;BE18)))-$AM18))</f>
        <v>0</v>
      </c>
      <c r="AL18" s="718">
        <f>IF(AJ18=0,0,IF(AJ$6=0,0,IF(AK18=0,0,((11-AK18)))-$B$6))</f>
        <v>0</v>
      </c>
      <c r="AM18" s="11">
        <f>COUNTBLANK(I594:R594)</f>
        <v>4</v>
      </c>
      <c r="BL18" s="256"/>
      <c r="BM18" s="256"/>
      <c r="BN18" s="256"/>
      <c r="BO18" s="256"/>
      <c r="BP18" s="256"/>
      <c r="BQ18" s="256"/>
      <c r="BR18" s="420"/>
      <c r="BS18" s="420"/>
      <c r="BT18" s="420"/>
      <c r="BU18" s="420"/>
      <c r="BV18" s="2122"/>
      <c r="BY18" s="2148"/>
      <c r="BZ18" s="2148"/>
      <c r="CA18" s="2148"/>
      <c r="CB18" s="2148"/>
    </row>
    <row r="19" spans="2:80" ht="35.450000000000003" customHeight="1" thickBot="1" x14ac:dyDescent="0.3">
      <c r="B19" s="1921"/>
      <c r="C19" s="2117"/>
      <c r="D19" s="2119"/>
      <c r="E19" s="209" t="s">
        <v>217</v>
      </c>
      <c r="I19" s="1951">
        <f>Recording!D41</f>
        <v>0</v>
      </c>
      <c r="J19" s="1875"/>
      <c r="K19" s="1876"/>
      <c r="L19" s="1951">
        <f>Recording!E41</f>
        <v>0</v>
      </c>
      <c r="M19" s="1875"/>
      <c r="N19" s="1876"/>
      <c r="O19" s="1951">
        <f>Recording!F41</f>
        <v>0</v>
      </c>
      <c r="P19" s="1875"/>
      <c r="Q19" s="1876"/>
      <c r="R19" s="1951">
        <f>Recording!G41</f>
        <v>0</v>
      </c>
      <c r="S19" s="1875"/>
      <c r="T19" s="1876"/>
      <c r="U19" s="1951">
        <f>Recording!H41</f>
        <v>0</v>
      </c>
      <c r="V19" s="1875"/>
      <c r="W19" s="1876"/>
      <c r="X19" s="1951">
        <f>Recording!I41</f>
        <v>0</v>
      </c>
      <c r="Y19" s="1875"/>
      <c r="Z19" s="1876"/>
      <c r="AA19" s="1951">
        <f>Recording!J41</f>
        <v>0</v>
      </c>
      <c r="AB19" s="1875"/>
      <c r="AC19" s="1876"/>
      <c r="AD19" s="1951">
        <f>Recording!K41</f>
        <v>0</v>
      </c>
      <c r="AE19" s="1875"/>
      <c r="AF19" s="1876"/>
      <c r="AG19" s="1951">
        <f>Recording!L41</f>
        <v>0</v>
      </c>
      <c r="AH19" s="1875"/>
      <c r="AI19" s="1876"/>
      <c r="AJ19" s="1951">
        <f>Recording!M41</f>
        <v>0</v>
      </c>
      <c r="AK19" s="1875"/>
      <c r="AL19" s="1876"/>
      <c r="AM19" s="11"/>
      <c r="BL19" s="256"/>
      <c r="BM19" s="256"/>
      <c r="BN19" s="256"/>
      <c r="BO19" s="256"/>
      <c r="BP19" s="256"/>
      <c r="BQ19" s="256"/>
      <c r="BR19" s="420"/>
      <c r="BS19" s="420"/>
      <c r="BT19" s="420"/>
      <c r="BU19" s="420"/>
      <c r="BV19" s="2122"/>
      <c r="BY19" s="2148"/>
      <c r="BZ19" s="2148"/>
      <c r="CA19" s="2148"/>
      <c r="CB19" s="2148"/>
    </row>
    <row r="20" spans="2:80" ht="35.450000000000003" customHeight="1" x14ac:dyDescent="0.25">
      <c r="B20" s="1877">
        <v>4</v>
      </c>
      <c r="C20" s="2116" t="s">
        <v>6</v>
      </c>
      <c r="D20" s="2087" t="s">
        <v>106</v>
      </c>
      <c r="E20" s="200" t="s">
        <v>96</v>
      </c>
      <c r="I20" s="719">
        <f>0+TEXT(Recording!D43,"00\:00\.00")</f>
        <v>1.6439814814814815E-3</v>
      </c>
      <c r="J20" s="715">
        <f>IF(I20=0,0,IF(I$6=0,0,IF(I20&lt;1,SUM((I20&gt;L20),(I20&gt;O20),(I20&gt;R20),(I20&gt;U20),(I20&gt;X20),(I20&gt;AA20),(I20&gt;AD20),(I20&gt;AG20),(I20&gt;AJ20),(I20&gt;BE20)))-$AM20))</f>
        <v>3</v>
      </c>
      <c r="K20" s="715">
        <f>IF(I20=0,0,IF(I$6=0,0,IF(J20=0,0,((11-J20)))-$B$6))</f>
        <v>4</v>
      </c>
      <c r="L20" s="714">
        <f>0+TEXT(Recording!E43,"00\:00\.00")</f>
        <v>1.5756944444444447E-3</v>
      </c>
      <c r="M20" s="715">
        <f>IF(L20=0,0,IF(L$6=0,0,IF(L20&lt;1,SUM((L20&gt;O20),(L20&gt;R20),(L20&gt;U20),(L20&gt;X20),(L20&gt;AA20),(L20&gt;AD20),(L20&gt;I20),(L20&gt;AG20),(L20&gt;AJ20),(L20&gt;BE20)))-$AM20))</f>
        <v>1</v>
      </c>
      <c r="N20" s="715">
        <f>IF(L20=0,0,IF(L$6=0,0,IF(M20=0,0,((11-M20)))-$B$6))</f>
        <v>6</v>
      </c>
      <c r="O20" s="714">
        <f>0+TEXT(Recording!F43,"00\:00\.00")</f>
        <v>1.6752314814814815E-3</v>
      </c>
      <c r="P20" s="715">
        <f>IF(O20=0,0,IF(O$6=0,0,IF(O20&lt;1,SUM((O20&gt;L20),(O20&gt;I20),(O20&gt;R20),(O20&gt;U20),(O20&gt;X20),(O20&gt;AA20),(O20&gt;AD20),(O20&gt;AG20),(O20&gt;AJ20),(O20&gt;BE20)))-$AM20))</f>
        <v>5</v>
      </c>
      <c r="Q20" s="715">
        <f>IF(O20=0,0,IF(O$6=0,0,IF(P20=0,0,((11-P20)))-$B$6))</f>
        <v>2</v>
      </c>
      <c r="R20" s="714">
        <f>0+TEXT(Recording!G43,"00\:00\.00")</f>
        <v>1.6888888888888889E-3</v>
      </c>
      <c r="S20" s="715">
        <f>IF(R20=0,0,IF(R$6=0,0,IF(R20&lt;1,SUM((R20&gt;L20),(R20&gt;O20),(R20&gt;I20),(R20&gt;U20),(R20&gt;X20),(R20&gt;AA20),(R20&gt;AD20),(R20&gt;AG20),(R20&gt;AJ20),(R20&gt;BE20)))-$AM20))</f>
        <v>6</v>
      </c>
      <c r="T20" s="715">
        <f>IF(R20=0,0,IF(R$6=0,0,IF(S20=0,0,((11-S20)))-$B$6))</f>
        <v>1</v>
      </c>
      <c r="U20" s="714">
        <f>0+TEXT(Recording!H43,"00\:00\.00")</f>
        <v>1.5918981481481485E-3</v>
      </c>
      <c r="V20" s="715">
        <f>IF(U20=0,0,IF(U$6=0,0,IF(U20&lt;1,SUM((U20&gt;L20),(U20&gt;O20),(U20&gt;R20),(U20&gt;I20),(U20&gt;X20),(U20&gt;AA20),(U20&gt;AD20),(U20&gt;AG20),(U20&gt;AJ20),(U20&gt;BE20)))-$AM20))</f>
        <v>2</v>
      </c>
      <c r="W20" s="715">
        <f>IF(U20=0,0,IF(U$6=0,0,IF(V20=0,0,((11-V20)))-$B$6))</f>
        <v>5</v>
      </c>
      <c r="X20" s="714">
        <f>0+TEXT(Recording!I43,"00\:00\.00")</f>
        <v>1.6548611111111111E-3</v>
      </c>
      <c r="Y20" s="715">
        <f>IF(X20=0,0,IF(X$6=0,0,IF(X20&lt;1,SUM((X20&gt;L20),(X20&gt;O20),(X20&gt;R20),(X20&gt;U20),(X20&gt;I20),(X20&gt;AA20),(X20&gt;AD20),(X20&gt;AG20),(X20&gt;AJ20),(X20&gt;BE20)))-$AM20))</f>
        <v>4</v>
      </c>
      <c r="Z20" s="715">
        <f>IF(X20=0,0,IF(X$6=0,0,IF(Y20=0,0,((11-Y20)))-$B$6))</f>
        <v>3</v>
      </c>
      <c r="AA20" s="714">
        <f>0+TEXT(Recording!J43,"00\:00\.00")</f>
        <v>0</v>
      </c>
      <c r="AB20" s="715">
        <f>IF(AA20=0,0,IF(AA$6=0,0,IF(AA20&lt;1,SUM((AA20&gt;L20),(AA20&gt;O20),(AA20&gt;R20),(AA20&gt;U20),(AA20&gt;X20),(AA20&gt;I20),(AA20&gt;AD20),(AA20&gt;AG20),(AA20&gt;AJ20),(AA20&gt;BE20))))-$AM20)</f>
        <v>0</v>
      </c>
      <c r="AC20" s="715">
        <f>IF(AA20=0,0,IF(AA$6=0,0,IF(AB20=0,0,((11-AB20)))-$B$6))</f>
        <v>0</v>
      </c>
      <c r="AD20" s="714">
        <f>0+TEXT(Recording!K43,"00\:00\.00")</f>
        <v>0</v>
      </c>
      <c r="AE20" s="715">
        <f>IF(AD20=0,0,IF(AD$6=0,0,IF(AD20&lt;1,SUM((AD20&gt;L20),(AD20&gt;O20),(AD20&gt;R20),(AD20&gt;U20),(AD20&gt;X20),(AD20&gt;AA20),(AD20&gt;AG20),(AD20&gt;AJ20),(AD20&gt;I20),(AD20&gt;BE20)))-$AM20))</f>
        <v>0</v>
      </c>
      <c r="AF20" s="715">
        <f>IF(AD20=0,0,IF(AD$6=0,0,IF(AE20=0,0,((11-AE20)))-$B$6))</f>
        <v>0</v>
      </c>
      <c r="AG20" s="714">
        <f>0+TEXT(Recording!L43,"00\:00\.00")</f>
        <v>0</v>
      </c>
      <c r="AH20" s="715">
        <f>IF(AG20=0,0,IF(AG$6=0,0,IF(AG20&lt;1,SUM((AG20&gt;I20),(AG20&gt;L20),(AG20&gt;O20),(AG20&gt;R20),(AG20&gt;U20),(AG20&gt;X20),(AG20&gt;AA20),(AG20&gt;AD20),(AG20&gt;AJ20),(AG20&gt;BE20)))-$AM20))</f>
        <v>0</v>
      </c>
      <c r="AI20" s="715">
        <f>IF(AG20=0,0,IF(AG$6=0,0,IF(AH20=0,0,((11-AH20)))-$B$6))</f>
        <v>0</v>
      </c>
      <c r="AJ20" s="714">
        <f>0+TEXT(Recording!M43,"00\:00\.00")</f>
        <v>0</v>
      </c>
      <c r="AK20" s="715">
        <f>IF(AJ20=0,0,IF(AJ$6=0,0,IF(AJ20&lt;1,SUM((AJ20&gt;I20),(AJ20&gt;L20),(AJ20&gt;O20),(AJ20&gt;R20),(AJ20&gt;U20),(AJ20&gt;X20),(AJ20&gt;AA20),(AJ20&gt;AD20),(AJ20&gt;AG20),(AJ20&gt;BE20)))-$AM20))</f>
        <v>0</v>
      </c>
      <c r="AL20" s="718">
        <f>IF(AJ20=0,0,IF(AJ$6=0,0,IF(AK20=0,0,((11-AK20)))-$B$6))</f>
        <v>0</v>
      </c>
      <c r="AM20" s="11">
        <f>COUNTBLANK(I595:R595)</f>
        <v>4</v>
      </c>
      <c r="BL20" s="256"/>
      <c r="BM20" s="256"/>
      <c r="BN20" s="256"/>
      <c r="BO20" s="256"/>
      <c r="BP20" s="256"/>
      <c r="BQ20" s="256"/>
      <c r="BR20" s="420"/>
      <c r="BS20" s="420"/>
      <c r="BT20" s="420"/>
      <c r="BU20" s="420"/>
      <c r="BV20" s="2122"/>
      <c r="BY20" s="2148"/>
      <c r="BZ20" s="2148"/>
      <c r="CA20" s="2148"/>
      <c r="CB20" s="2148"/>
    </row>
    <row r="21" spans="2:80" ht="35.450000000000003" customHeight="1" thickBot="1" x14ac:dyDescent="0.3">
      <c r="B21" s="1879"/>
      <c r="C21" s="2116"/>
      <c r="D21" s="2048"/>
      <c r="E21" s="209" t="s">
        <v>217</v>
      </c>
      <c r="I21" s="1951">
        <f>Recording!D44</f>
        <v>0</v>
      </c>
      <c r="J21" s="1875"/>
      <c r="K21" s="1876"/>
      <c r="L21" s="1951">
        <f>Recording!E44</f>
        <v>0</v>
      </c>
      <c r="M21" s="1875"/>
      <c r="N21" s="1876"/>
      <c r="O21" s="1951">
        <f>Recording!F44</f>
        <v>0</v>
      </c>
      <c r="P21" s="1875"/>
      <c r="Q21" s="1876"/>
      <c r="R21" s="1951">
        <f>Recording!G44</f>
        <v>0</v>
      </c>
      <c r="S21" s="1875"/>
      <c r="T21" s="1876"/>
      <c r="U21" s="1951">
        <f>Recording!H44</f>
        <v>0</v>
      </c>
      <c r="V21" s="1875"/>
      <c r="W21" s="1876"/>
      <c r="X21" s="1951">
        <f>Recording!I44</f>
        <v>0</v>
      </c>
      <c r="Y21" s="1875"/>
      <c r="Z21" s="1876"/>
      <c r="AA21" s="1951">
        <f>Recording!J44</f>
        <v>0</v>
      </c>
      <c r="AB21" s="1875"/>
      <c r="AC21" s="1876"/>
      <c r="AD21" s="1951">
        <f>Recording!K44</f>
        <v>0</v>
      </c>
      <c r="AE21" s="1875"/>
      <c r="AF21" s="1876"/>
      <c r="AG21" s="1951">
        <f>Recording!L44</f>
        <v>0</v>
      </c>
      <c r="AH21" s="1875"/>
      <c r="AI21" s="1876"/>
      <c r="AJ21" s="1951">
        <f>Recording!M44</f>
        <v>0</v>
      </c>
      <c r="AK21" s="1875"/>
      <c r="AL21" s="1876"/>
      <c r="AM21" s="11"/>
      <c r="BL21" s="256"/>
      <c r="BM21" s="256"/>
      <c r="BN21" s="256"/>
      <c r="BO21" s="256"/>
      <c r="BP21" s="256"/>
      <c r="BQ21" s="256"/>
      <c r="BR21" s="420"/>
      <c r="BS21" s="420"/>
      <c r="BT21" s="420"/>
      <c r="BU21" s="420"/>
      <c r="BV21" s="2122"/>
      <c r="BY21" s="2148"/>
      <c r="BZ21" s="2148"/>
      <c r="CA21" s="2148"/>
      <c r="CB21" s="2148"/>
    </row>
    <row r="22" spans="2:80" ht="35.450000000000003" customHeight="1" x14ac:dyDescent="0.25">
      <c r="B22" s="1877">
        <v>5</v>
      </c>
      <c r="C22" s="2116" t="s">
        <v>5</v>
      </c>
      <c r="D22" s="2116" t="s">
        <v>16</v>
      </c>
      <c r="E22" s="200" t="s">
        <v>97</v>
      </c>
      <c r="I22" s="719">
        <f>0+TEXT(Recording!D46,"00\:00\.00")</f>
        <v>1.5885416666666667E-3</v>
      </c>
      <c r="J22" s="715">
        <f>IF(I22=0,0,IF(I$6=0,0,IF(I22&lt;1,SUM((I22&gt;L22),(I22&gt;O22),(I22&gt;R22),(I22&gt;U22),(I22&gt;X22),(I22&gt;AA22),(I22&gt;AD22),(I22&gt;AG22),(I22&gt;AJ22),(I22&gt;BE22)))-$AM22))</f>
        <v>6</v>
      </c>
      <c r="K22" s="715">
        <f>IF(I22=0,0,IF(I$6=0,0,IF(J22=0,0,((11-J22)))-$B$6))</f>
        <v>1</v>
      </c>
      <c r="L22" s="714">
        <f>0+TEXT(Recording!E46,"00\:00\.00")</f>
        <v>1.5784722222222224E-3</v>
      </c>
      <c r="M22" s="715">
        <f>IF(L22=0,0,IF(L$6=0,0,IF(L22&lt;1,SUM((L22&gt;O22),(L22&gt;R22),(L22&gt;U22),(L22&gt;X22),(L22&gt;AA22),(L22&gt;AD22),(L22&gt;I22),(L22&gt;AG22),(L22&gt;AJ22),(L22&gt;BE22)))-$AM22))</f>
        <v>5</v>
      </c>
      <c r="N22" s="715">
        <f>IF(L22=0,0,IF(L$6=0,0,IF(M22=0,0,((11-M22)))-$B$6))</f>
        <v>2</v>
      </c>
      <c r="O22" s="714">
        <f>0+TEXT(Recording!F46,"00\:00\.00")</f>
        <v>1.5609953703703704E-3</v>
      </c>
      <c r="P22" s="715">
        <f>IF(O22=0,0,IF(O$6=0,0,IF(O22&lt;1,SUM((O22&gt;L22),(O22&gt;I22),(O22&gt;R22),(O22&gt;U22),(O22&gt;X22),(O22&gt;AA22),(O22&gt;AD22),(O22&gt;AG22),(O22&gt;AJ22),(O22&gt;BE22)))-$AM22))</f>
        <v>4</v>
      </c>
      <c r="Q22" s="715">
        <f>IF(O22=0,0,IF(O$6=0,0,IF(P22=0,0,((11-P22)))-$B$6))</f>
        <v>3</v>
      </c>
      <c r="R22" s="714">
        <f>0+TEXT(Recording!G46,"00\:00\.00")</f>
        <v>1.4849537037037036E-3</v>
      </c>
      <c r="S22" s="715">
        <f>IF(R22=0,0,IF(R$6=0,0,IF(R22&lt;1,SUM((R22&gt;L22),(R22&gt;O22),(R22&gt;I22),(R22&gt;U22),(R22&gt;X22),(R22&gt;AA22),(R22&gt;AD22),(R22&gt;AG22),(R22&gt;AJ22),(R22&gt;BE22)))-$AM22))</f>
        <v>1</v>
      </c>
      <c r="T22" s="715">
        <f>IF(R22=0,0,IF(R$6=0,0,IF(S22=0,0,((11-S22)))-$B$6))</f>
        <v>6</v>
      </c>
      <c r="U22" s="714">
        <f>0+TEXT(Recording!H46,"00\:00\.00")</f>
        <v>1.5256944444444443E-3</v>
      </c>
      <c r="V22" s="715">
        <f>IF(U22=0,0,IF(U$6=0,0,IF(U22&lt;1,SUM((U22&gt;L22),(U22&gt;O22),(U22&gt;R22),(U22&gt;I22),(U22&gt;X22),(U22&gt;AA22),(U22&gt;AD22),(U22&gt;AG22),(U22&gt;AJ22),(U22&gt;BE22)))-$AM22))</f>
        <v>2</v>
      </c>
      <c r="W22" s="715">
        <f>IF(U22=0,0,IF(U$6=0,0,IF(V22=0,0,((11-V22)))-$B$6))</f>
        <v>5</v>
      </c>
      <c r="X22" s="714">
        <f>0+TEXT(Recording!I46,"00\:00\.00")</f>
        <v>1.545486111111111E-3</v>
      </c>
      <c r="Y22" s="715">
        <f>IF(X22=0,0,IF(X$6=0,0,IF(X22&lt;1,SUM((X22&gt;L22),(X22&gt;O22),(X22&gt;R22),(X22&gt;U22),(X22&gt;I22),(X22&gt;AA22),(X22&gt;AD22),(X22&gt;AG22),(X22&gt;AJ22),(X22&gt;BE22)))-$AM22))</f>
        <v>3</v>
      </c>
      <c r="Z22" s="715">
        <f>IF(X22=0,0,IF(X$6=0,0,IF(Y22=0,0,((11-Y22)))-$B$6))</f>
        <v>4</v>
      </c>
      <c r="AA22" s="714">
        <f>0+TEXT(Recording!J46,"00\:00\.00")</f>
        <v>0</v>
      </c>
      <c r="AB22" s="715">
        <f>IF(AA22=0,0,IF(AA$6=0,0,IF(AA22&lt;1,SUM((AA22&gt;L22),(AA22&gt;O22),(AA22&gt;R22),(AA22&gt;U22),(AA22&gt;X22),(AA22&gt;I22),(AA22&gt;AD22),(AA22&gt;AG22),(AA22&gt;AJ22),(AA22&gt;BE22))))-$AM22)</f>
        <v>0</v>
      </c>
      <c r="AC22" s="715">
        <f>IF(AA22=0,0,IF(AA$6=0,0,IF(AB22=0,0,((11-AB22)))-$B$6))</f>
        <v>0</v>
      </c>
      <c r="AD22" s="714">
        <f>0+TEXT(Recording!K46,"00\:00\.00")</f>
        <v>0</v>
      </c>
      <c r="AE22" s="715">
        <f>IF(AD22=0,0,IF(AD$6=0,0,IF(AD22&lt;1,SUM((AD22&gt;L22),(AD22&gt;O22),(AD22&gt;R22),(AD22&gt;U22),(AD22&gt;X22),(AD22&gt;AA22),(AD22&gt;AG22),(AD22&gt;AJ22),(AD22&gt;I22),(AD22&gt;BE22)))-$AM22))</f>
        <v>0</v>
      </c>
      <c r="AF22" s="715">
        <f>IF(AD22=0,0,IF(AD$6=0,0,IF(AE22=0,0,((11-AE22)))-$B$6))</f>
        <v>0</v>
      </c>
      <c r="AG22" s="714">
        <f>0+TEXT(Recording!L46,"00\:00\.00")</f>
        <v>0</v>
      </c>
      <c r="AH22" s="715">
        <f>IF(AG22=0,0,IF(AG$6=0,0,IF(AG22&lt;1,SUM((AG22&gt;I22),(AG22&gt;L22),(AG22&gt;O22),(AG22&gt;R22),(AG22&gt;U22),(AG22&gt;X22),(AG22&gt;AA22),(AG22&gt;AD22),(AG22&gt;AJ22),(AG22&gt;BE22)))-$AM22))</f>
        <v>0</v>
      </c>
      <c r="AI22" s="715">
        <f>IF(AG22=0,0,IF(AG$6=0,0,IF(AH22=0,0,((11-AH22)))-$B$6))</f>
        <v>0</v>
      </c>
      <c r="AJ22" s="714">
        <f>0+TEXT(Recording!M46,"00\:00\.00")</f>
        <v>0</v>
      </c>
      <c r="AK22" s="715">
        <f>IF(AJ22=0,0,IF(AJ$6=0,0,IF(AJ22&lt;1,SUM((AJ22&gt;I22),(AJ22&gt;L22),(AJ22&gt;O22),(AJ22&gt;R22),(AJ22&gt;U22),(AJ22&gt;X22),(AJ22&gt;AA22),(AJ22&gt;AD22),(AJ22&gt;AG22),(AJ22&gt;BE22)))-$AM22))</f>
        <v>0</v>
      </c>
      <c r="AL22" s="718">
        <f>IF(AJ22=0,0,IF(AJ$6=0,0,IF(AK22=0,0,((11-AK22)))-$B$6))</f>
        <v>0</v>
      </c>
      <c r="AM22" s="11">
        <f>COUNTBLANK(I596:R596)</f>
        <v>4</v>
      </c>
      <c r="BL22" s="256"/>
      <c r="BM22" s="256"/>
      <c r="BN22" s="256"/>
      <c r="BO22" s="256"/>
      <c r="BP22" s="256"/>
      <c r="BQ22" s="256"/>
      <c r="BR22" s="420"/>
      <c r="BS22" s="420"/>
      <c r="BT22" s="420"/>
      <c r="BU22" s="420"/>
      <c r="BV22" s="2122"/>
    </row>
    <row r="23" spans="2:80" ht="35.450000000000003" customHeight="1" thickBot="1" x14ac:dyDescent="0.3">
      <c r="B23" s="1879"/>
      <c r="C23" s="2116"/>
      <c r="D23" s="2116"/>
      <c r="E23" s="209" t="s">
        <v>217</v>
      </c>
      <c r="I23" s="1951">
        <f>Recording!D47</f>
        <v>0</v>
      </c>
      <c r="J23" s="1875"/>
      <c r="K23" s="1876"/>
      <c r="L23" s="1951">
        <f>Recording!E47</f>
        <v>0</v>
      </c>
      <c r="M23" s="1875"/>
      <c r="N23" s="1876"/>
      <c r="O23" s="1951">
        <f>Recording!F47</f>
        <v>0</v>
      </c>
      <c r="P23" s="1875"/>
      <c r="Q23" s="1876"/>
      <c r="R23" s="1951">
        <f>Recording!G47</f>
        <v>0</v>
      </c>
      <c r="S23" s="1875"/>
      <c r="T23" s="1876"/>
      <c r="U23" s="1951">
        <f>Recording!H47</f>
        <v>0</v>
      </c>
      <c r="V23" s="1875"/>
      <c r="W23" s="1876"/>
      <c r="X23" s="1951">
        <f>Recording!I47</f>
        <v>0</v>
      </c>
      <c r="Y23" s="1875"/>
      <c r="Z23" s="1876"/>
      <c r="AA23" s="1951">
        <f>Recording!J47</f>
        <v>0</v>
      </c>
      <c r="AB23" s="1875"/>
      <c r="AC23" s="1876"/>
      <c r="AD23" s="1951">
        <f>Recording!K47</f>
        <v>0</v>
      </c>
      <c r="AE23" s="1875"/>
      <c r="AF23" s="1876"/>
      <c r="AG23" s="1951">
        <f>Recording!L47</f>
        <v>0</v>
      </c>
      <c r="AH23" s="1875"/>
      <c r="AI23" s="1876"/>
      <c r="AJ23" s="1951">
        <f>Recording!M47</f>
        <v>0</v>
      </c>
      <c r="AK23" s="1875"/>
      <c r="AL23" s="1876"/>
      <c r="AM23" s="11"/>
      <c r="BL23" s="256"/>
      <c r="BM23" s="256"/>
      <c r="BN23" s="256"/>
      <c r="BO23" s="256"/>
      <c r="BP23" s="256"/>
      <c r="BQ23" s="256"/>
      <c r="BR23" s="420"/>
      <c r="BS23" s="420"/>
      <c r="BT23" s="420"/>
      <c r="BU23" s="420"/>
      <c r="BV23" s="235"/>
    </row>
    <row r="24" spans="2:80" ht="35.450000000000003" customHeight="1" x14ac:dyDescent="0.25">
      <c r="B24" s="1877">
        <v>6</v>
      </c>
      <c r="C24" s="2116" t="s">
        <v>6</v>
      </c>
      <c r="D24" s="2116" t="s">
        <v>16</v>
      </c>
      <c r="E24" s="200" t="s">
        <v>97</v>
      </c>
      <c r="I24" s="719">
        <f>0+TEXT(Recording!D49,"00\:00\.00")</f>
        <v>1.5113425925925928E-3</v>
      </c>
      <c r="J24" s="715">
        <f>IF(I24=0,0,IF(I$6=0,0,IF(I24&lt;1,SUM((I24&gt;L24),(I24&gt;O24),(I24&gt;R24),(I24&gt;U24),(I24&gt;X24),(I24&gt;AA24),(I24&gt;AD24),(I24&gt;AG24),(I24&gt;AJ24),(I24&gt;BE24)))-$AM24))</f>
        <v>4</v>
      </c>
      <c r="K24" s="715">
        <f>IF(I24=0,0,IF(I$6=0,0,IF(J24=0,0,((11-J24)))-$B$6))</f>
        <v>3</v>
      </c>
      <c r="L24" s="714">
        <f>0+TEXT(Recording!E49,"00\:00\.00")</f>
        <v>1.6269675925925924E-3</v>
      </c>
      <c r="M24" s="715">
        <f>IF(L24=0,0,IF(L$6=0,0,IF(L24&lt;1,SUM((L24&gt;O24),(L24&gt;R24),(L24&gt;U24),(L24&gt;X24),(L24&gt;AA24),(L24&gt;AD24),(L24&gt;I24),(L24&gt;AG24),(L24&gt;AJ24),(L24&gt;BE24)))-$AM24))</f>
        <v>6</v>
      </c>
      <c r="N24" s="715">
        <f>IF(L24=0,0,IF(L$6=0,0,IF(M24=0,0,((11-M24)))-$B$6))</f>
        <v>1</v>
      </c>
      <c r="O24" s="714">
        <f>0+TEXT(Recording!F49,"00\:00\.00")</f>
        <v>1.5857638888888889E-3</v>
      </c>
      <c r="P24" s="715">
        <f>IF(O24=0,0,IF(O$6=0,0,IF(O24&lt;1,SUM((O24&gt;L24),(O24&gt;I24),(O24&gt;R24),(O24&gt;U24),(O24&gt;X24),(O24&gt;AA24),(O24&gt;AD24),(O24&gt;AG24),(O24&gt;AJ24),(O24&gt;BE24)))-$AM24))</f>
        <v>5</v>
      </c>
      <c r="Q24" s="715">
        <f>IF(O24=0,0,IF(O$6=0,0,IF(P24=0,0,((11-P24)))-$B$6))</f>
        <v>2</v>
      </c>
      <c r="R24" s="714">
        <f>0+TEXT(Recording!G49,"00\:00\.00")</f>
        <v>1.490625E-3</v>
      </c>
      <c r="S24" s="715">
        <f>IF(R24=0,0,IF(R$6=0,0,IF(R24&lt;1,SUM((R24&gt;L24),(R24&gt;O24),(R24&gt;I24),(R24&gt;U24),(R24&gt;X24),(R24&gt;AA24),(R24&gt;AD24),(R24&gt;AG24),(R24&gt;AJ24),(R24&gt;BE24)))-$AM24))</f>
        <v>2</v>
      </c>
      <c r="T24" s="715">
        <f>IF(R24=0,0,IF(R$6=0,0,IF(S24=0,0,((11-S24)))-$B$6))</f>
        <v>5</v>
      </c>
      <c r="U24" s="714">
        <f>0+TEXT(Recording!H49,"00\:00\.00")</f>
        <v>1.5074074074074072E-3</v>
      </c>
      <c r="V24" s="715">
        <f>IF(U24=0,0,IF(U$6=0,0,IF(U24&lt;1,SUM((U24&gt;L24),(U24&gt;O24),(U24&gt;R24),(U24&gt;I24),(U24&gt;X24),(U24&gt;AA24),(U24&gt;AD24),(U24&gt;AG24),(U24&gt;AJ24),(U24&gt;BE24)))-$AM24))</f>
        <v>3</v>
      </c>
      <c r="W24" s="715">
        <f>IF(U24=0,0,IF(U$6=0,0,IF(V24=0,0,((11-V24)))-$B$6))</f>
        <v>4</v>
      </c>
      <c r="X24" s="714">
        <f>0+TEXT(Recording!I49,"00\:00\.00")</f>
        <v>1.4751157407407406E-3</v>
      </c>
      <c r="Y24" s="715">
        <f>IF(X24=0,0,IF(X$6=0,0,IF(X24&lt;1,SUM((X24&gt;L24),(X24&gt;O24),(X24&gt;R24),(X24&gt;U24),(X24&gt;I24),(X24&gt;AA24),(X24&gt;AD24),(X24&gt;AG24),(X24&gt;AJ24),(X24&gt;BE24)))-$AM24))</f>
        <v>1</v>
      </c>
      <c r="Z24" s="715">
        <f>IF(X24=0,0,IF(X$6=0,0,IF(Y24=0,0,((11-Y24)))-$B$6))</f>
        <v>6</v>
      </c>
      <c r="AA24" s="714">
        <f>0+TEXT(Recording!J49,"00\:00\.00")</f>
        <v>0</v>
      </c>
      <c r="AB24" s="715">
        <f>IF(AA24=0,0,IF(AA$6=0,0,IF(AA24&lt;1,SUM((AA24&gt;L24),(AA24&gt;O24),(AA24&gt;R24),(AA24&gt;U24),(AA24&gt;X24),(AA24&gt;I24),(AA24&gt;AD24),(AA24&gt;AG24),(AA24&gt;AJ24),(AA24&gt;BE24))))-$AM24)</f>
        <v>0</v>
      </c>
      <c r="AC24" s="715">
        <f>IF(AA24=0,0,IF(AA$6=0,0,IF(AB24=0,0,((11-AB24)))-$B$6))</f>
        <v>0</v>
      </c>
      <c r="AD24" s="714">
        <f>0+TEXT(Recording!K49,"00\:00\.00")</f>
        <v>0</v>
      </c>
      <c r="AE24" s="715">
        <f>IF(AD24=0,0,IF(AD$6=0,0,IF(AD24&lt;1,SUM((AD24&gt;L24),(AD24&gt;O24),(AD24&gt;R24),(AD24&gt;U24),(AD24&gt;X24),(AD24&gt;AA24),(AD24&gt;AG24),(AD24&gt;AJ24),(AD24&gt;I24),(AD24&gt;BE24)))-$AM24))</f>
        <v>0</v>
      </c>
      <c r="AF24" s="715">
        <f>IF(AD24=0,0,IF(AD$6=0,0,IF(AE24=0,0,((11-AE24)))-$B$6))</f>
        <v>0</v>
      </c>
      <c r="AG24" s="714">
        <f>0+TEXT(Recording!L49,"00\:00\.00")</f>
        <v>0</v>
      </c>
      <c r="AH24" s="715">
        <f>IF(AG24=0,0,IF(AG$6=0,0,IF(AG24&lt;1,SUM((AG24&gt;I24),(AG24&gt;L24),(AG24&gt;O24),(AG24&gt;R24),(AG24&gt;U24),(AG24&gt;X24),(AG24&gt;AA24),(AG24&gt;AD24),(AG24&gt;AJ24),(AG24&gt;BE24)))-$AM24))</f>
        <v>0</v>
      </c>
      <c r="AI24" s="715">
        <f>IF(AG24=0,0,IF(AG$6=0,0,IF(AH24=0,0,((11-AH24)))-$B$6))</f>
        <v>0</v>
      </c>
      <c r="AJ24" s="714">
        <f>0+TEXT(Recording!M49,"00\:00\.00")</f>
        <v>0</v>
      </c>
      <c r="AK24" s="715">
        <f>IF(AJ24=0,0,IF(AJ$6=0,0,IF(AJ24&lt;1,SUM((AJ24&gt;I24),(AJ24&gt;L24),(AJ24&gt;O24),(AJ24&gt;R24),(AJ24&gt;U24),(AJ24&gt;X24),(AJ24&gt;AA24),(AJ24&gt;AD24),(AJ24&gt;AG24),(AJ24&gt;BE24)))-$AM24))</f>
        <v>0</v>
      </c>
      <c r="AL24" s="718">
        <f>IF(AJ24=0,0,IF(AJ$6=0,0,IF(AK24=0,0,((11-AK24)))-$B$6))</f>
        <v>0</v>
      </c>
      <c r="AM24" s="11">
        <f>COUNTBLANK(I597:R597)</f>
        <v>4</v>
      </c>
      <c r="BL24" s="256"/>
      <c r="BM24" s="256"/>
      <c r="BN24" s="256"/>
      <c r="BO24" s="256"/>
      <c r="BP24" s="256"/>
      <c r="BQ24" s="256"/>
      <c r="BR24" s="420"/>
      <c r="BS24" s="420"/>
      <c r="BT24" s="420"/>
      <c r="BU24" s="420"/>
      <c r="BV24" s="235"/>
    </row>
    <row r="25" spans="2:80" ht="35.450000000000003" customHeight="1" thickBot="1" x14ac:dyDescent="0.3">
      <c r="B25" s="1879"/>
      <c r="C25" s="2116"/>
      <c r="D25" s="2116"/>
      <c r="E25" s="209" t="s">
        <v>217</v>
      </c>
      <c r="I25" s="1951">
        <f>Recording!D50</f>
        <v>0</v>
      </c>
      <c r="J25" s="1875"/>
      <c r="K25" s="1876"/>
      <c r="L25" s="1951">
        <f>Recording!E50</f>
        <v>0</v>
      </c>
      <c r="M25" s="1875"/>
      <c r="N25" s="1876"/>
      <c r="O25" s="1951">
        <f>Recording!F50</f>
        <v>0</v>
      </c>
      <c r="P25" s="1875"/>
      <c r="Q25" s="1876"/>
      <c r="R25" s="1951">
        <f>Recording!G50</f>
        <v>0</v>
      </c>
      <c r="S25" s="1875"/>
      <c r="T25" s="1876"/>
      <c r="U25" s="1951">
        <f>Recording!H50</f>
        <v>0</v>
      </c>
      <c r="V25" s="1875"/>
      <c r="W25" s="1876"/>
      <c r="X25" s="1951">
        <f>Recording!I50</f>
        <v>0</v>
      </c>
      <c r="Y25" s="1875"/>
      <c r="Z25" s="1876"/>
      <c r="AA25" s="1951">
        <f>Recording!J50</f>
        <v>0</v>
      </c>
      <c r="AB25" s="1875"/>
      <c r="AC25" s="1876"/>
      <c r="AD25" s="1951">
        <f>Recording!K50</f>
        <v>0</v>
      </c>
      <c r="AE25" s="1875"/>
      <c r="AF25" s="1876"/>
      <c r="AG25" s="1951">
        <f>Recording!L50</f>
        <v>0</v>
      </c>
      <c r="AH25" s="1875"/>
      <c r="AI25" s="1876"/>
      <c r="AJ25" s="1951">
        <f>Recording!M50</f>
        <v>0</v>
      </c>
      <c r="AK25" s="1875"/>
      <c r="AL25" s="1876"/>
      <c r="AM25" s="11"/>
      <c r="BL25" s="256"/>
      <c r="BM25" s="256"/>
      <c r="BN25" s="256"/>
      <c r="BO25" s="256"/>
      <c r="BP25" s="256"/>
      <c r="BQ25" s="256"/>
      <c r="BR25" s="420"/>
      <c r="BS25" s="420"/>
      <c r="BT25" s="420"/>
      <c r="BU25" s="420"/>
      <c r="BV25" s="235"/>
    </row>
    <row r="26" spans="2:80" ht="35.450000000000003" customHeight="1" x14ac:dyDescent="0.25">
      <c r="B26" s="1877">
        <v>7</v>
      </c>
      <c r="C26" s="2116" t="s">
        <v>5</v>
      </c>
      <c r="D26" s="2116" t="s">
        <v>17</v>
      </c>
      <c r="E26" s="200" t="s">
        <v>96</v>
      </c>
      <c r="I26" s="719">
        <f>0+TEXT(Recording!D52,"00\:00\.00")</f>
        <v>1.3734953703703704E-3</v>
      </c>
      <c r="J26" s="715">
        <f>IF(I26=0,0,IF(I$6=0,0,IF(I26&lt;1,SUM((I26&gt;L26),(I26&gt;O26),(I26&gt;R26),(I26&gt;U26),(I26&gt;X26),(I26&gt;AA26),(I26&gt;AD26),(I26&gt;AG26),(I26&gt;AJ26),(I26&gt;BE26)))-$AM26))</f>
        <v>5</v>
      </c>
      <c r="K26" s="715">
        <f>IF(I26=0,0,IF(I$6=0,0,IF(J26=0,0,((11-J26)))-$B$6))</f>
        <v>2</v>
      </c>
      <c r="L26" s="714">
        <f>0+TEXT(Recording!E52,"00\:00\.00")</f>
        <v>1.3841435185185187E-3</v>
      </c>
      <c r="M26" s="715">
        <f>IF(L26=0,0,IF(L$6=0,0,IF(L26&lt;1,SUM((L26&gt;O26),(L26&gt;R26),(L26&gt;U26),(L26&gt;X26),(L26&gt;AA26),(L26&gt;AD26),(L26&gt;I26),(L26&gt;AG26),(L26&gt;AJ26),(L26&gt;BE26)))-$AM26))</f>
        <v>6</v>
      </c>
      <c r="N26" s="715">
        <f>IF(L26=0,0,IF(L$6=0,0,IF(M26=0,0,((11-M26)))-$B$6))</f>
        <v>1</v>
      </c>
      <c r="O26" s="714">
        <f>0+TEXT(Recording!F52,"00\:00\.00")</f>
        <v>1.2928240740740741E-3</v>
      </c>
      <c r="P26" s="715">
        <f>IF(O26=0,0,IF(O$6=0,0,IF(O26&lt;1,SUM((O26&gt;L26),(O26&gt;I26),(O26&gt;R26),(O26&gt;U26),(O26&gt;X26),(O26&gt;AA26),(O26&gt;AD26),(O26&gt;AG26),(O26&gt;AJ26),(O26&gt;BE26)))-$AM26))</f>
        <v>1</v>
      </c>
      <c r="Q26" s="715">
        <f>IF(O26=0,0,IF(O$6=0,0,IF(P26=0,0,((11-P26)))-$B$6))</f>
        <v>6</v>
      </c>
      <c r="R26" s="714">
        <f>0+TEXT(Recording!G52,"00\:00\.00")</f>
        <v>1.3052083333333336E-3</v>
      </c>
      <c r="S26" s="715">
        <f>IF(R26=0,0,IF(R$6=0,0,IF(R26&lt;1,SUM((R26&gt;L26),(R26&gt;O26),(R26&gt;I26),(R26&gt;U26),(R26&gt;X26),(R26&gt;AA26),(R26&gt;AD26),(R26&gt;AG26),(R26&gt;AJ26),(R26&gt;BE26)))-$AM26))</f>
        <v>2</v>
      </c>
      <c r="T26" s="715">
        <f>IF(R26=0,0,IF(R$6=0,0,IF(S26=0,0,((11-S26)))-$B$6))</f>
        <v>5</v>
      </c>
      <c r="U26" s="714">
        <f>0+TEXT(Recording!H52,"00\:00\.00")</f>
        <v>1.364236111111111E-3</v>
      </c>
      <c r="V26" s="715">
        <f>IF(U26=0,0,IF(U$6=0,0,IF(U26&lt;1,SUM((U26&gt;L26),(U26&gt;O26),(U26&gt;R26),(U26&gt;I26),(U26&gt;X26),(U26&gt;AA26),(U26&gt;AD26),(U26&gt;AG26),(U26&gt;AJ26),(U26&gt;BE26)))-$AM26))</f>
        <v>4</v>
      </c>
      <c r="W26" s="715">
        <f>IF(U26=0,0,IF(U$6=0,0,IF(V26=0,0,((11-V26)))-$B$6))</f>
        <v>3</v>
      </c>
      <c r="X26" s="714">
        <f>0+TEXT(Recording!I52,"00\:00\.00")</f>
        <v>1.3218749999999999E-3</v>
      </c>
      <c r="Y26" s="715">
        <f>IF(X26=0,0,IF(X$6=0,0,IF(X26&lt;1,SUM((X26&gt;L26),(X26&gt;O26),(X26&gt;R26),(X26&gt;U26),(X26&gt;I26),(X26&gt;AA26),(X26&gt;AD26),(X26&gt;AG26),(X26&gt;AJ26),(X26&gt;BE26)))-$AM26))</f>
        <v>3</v>
      </c>
      <c r="Z26" s="715">
        <f>IF(X26=0,0,IF(X$6=0,0,IF(Y26=0,0,((11-Y26)))-$B$6))</f>
        <v>4</v>
      </c>
      <c r="AA26" s="714">
        <f>0+TEXT(Recording!J52,"00\:00\.00")</f>
        <v>0</v>
      </c>
      <c r="AB26" s="715">
        <f>IF(AA26=0,0,IF(AA$6=0,0,IF(AA26&lt;1,SUM((AA26&gt;L26),(AA26&gt;O26),(AA26&gt;R26),(AA26&gt;U26),(AA26&gt;X26),(AA26&gt;I26),(AA26&gt;AD26),(AA26&gt;AG26),(AA26&gt;AJ26),(AA26&gt;BE26))))-$AM26)</f>
        <v>0</v>
      </c>
      <c r="AC26" s="715">
        <f>IF(AA26=0,0,IF(AA$6=0,0,IF(AB26=0,0,((11-AB26)))-$B$6))</f>
        <v>0</v>
      </c>
      <c r="AD26" s="714">
        <f>0+TEXT(Recording!K52,"00\:00\.00")</f>
        <v>0</v>
      </c>
      <c r="AE26" s="715">
        <f>IF(AD26=0,0,IF(AD$6=0,0,IF(AD26&lt;1,SUM((AD26&gt;L26),(AD26&gt;O26),(AD26&gt;R26),(AD26&gt;U26),(AD26&gt;X26),(AD26&gt;AA26),(AD26&gt;AG26),(AD26&gt;AJ26),(AD26&gt;I26),(AD26&gt;BE26)))-$AM26))</f>
        <v>0</v>
      </c>
      <c r="AF26" s="715">
        <f>IF(AD26=0,0,IF(AD$6=0,0,IF(AE26=0,0,((11-AE26)))-$B$6))</f>
        <v>0</v>
      </c>
      <c r="AG26" s="714">
        <f>0+TEXT(Recording!L52,"00\:00\.00")</f>
        <v>0</v>
      </c>
      <c r="AH26" s="715">
        <f>IF(AG26=0,0,IF(AG$6=0,0,IF(AG26&lt;1,SUM((AG26&gt;I26),(AG26&gt;L26),(AG26&gt;O26),(AG26&gt;R26),(AG26&gt;U26),(AG26&gt;X26),(AG26&gt;AA26),(AG26&gt;AD26),(AG26&gt;AJ26),(AG26&gt;BE26)))-$AM26))</f>
        <v>0</v>
      </c>
      <c r="AI26" s="715">
        <f>IF(AG26=0,0,IF(AG$6=0,0,IF(AH26=0,0,((11-AH26)))-$B$6))</f>
        <v>0</v>
      </c>
      <c r="AJ26" s="714">
        <f>0+TEXT(Recording!M52,"00\:00\.00")</f>
        <v>0</v>
      </c>
      <c r="AK26" s="715">
        <f>IF(AJ26=0,0,IF(AJ$6=0,0,IF(AJ26&lt;1,SUM((AJ26&gt;I26),(AJ26&gt;L26),(AJ26&gt;O26),(AJ26&gt;R26),(AJ26&gt;U26),(AJ26&gt;X26),(AJ26&gt;AA26),(AJ26&gt;AD26),(AJ26&gt;AG26),(AJ26&gt;BE26)))-$AM26))</f>
        <v>0</v>
      </c>
      <c r="AL26" s="718">
        <f>IF(AJ26=0,0,IF(AJ$6=0,0,IF(AK26=0,0,((11-AK26)))-$B$6))</f>
        <v>0</v>
      </c>
      <c r="AM26" s="11">
        <f>COUNTBLANK(I598:R598)</f>
        <v>4</v>
      </c>
      <c r="BL26" s="256"/>
      <c r="BM26" s="256"/>
      <c r="BN26" s="256"/>
      <c r="BO26" s="256"/>
      <c r="BP26" s="256"/>
      <c r="BQ26" s="256"/>
      <c r="BR26" s="420"/>
      <c r="BS26" s="420"/>
      <c r="BT26" s="420"/>
      <c r="BU26" s="420"/>
      <c r="BV26" s="235"/>
    </row>
    <row r="27" spans="2:80" ht="35.450000000000003" customHeight="1" thickBot="1" x14ac:dyDescent="0.3">
      <c r="B27" s="1879"/>
      <c r="C27" s="2116"/>
      <c r="D27" s="2116"/>
      <c r="E27" s="209" t="s">
        <v>217</v>
      </c>
      <c r="I27" s="1951">
        <f>Recording!D53</f>
        <v>0</v>
      </c>
      <c r="J27" s="1875"/>
      <c r="K27" s="1876"/>
      <c r="L27" s="1951">
        <f>Recording!E53</f>
        <v>0</v>
      </c>
      <c r="M27" s="1875"/>
      <c r="N27" s="1876"/>
      <c r="O27" s="1951">
        <f>Recording!F53</f>
        <v>0</v>
      </c>
      <c r="P27" s="1875"/>
      <c r="Q27" s="1876"/>
      <c r="R27" s="1951">
        <f>Recording!G53</f>
        <v>0</v>
      </c>
      <c r="S27" s="1875"/>
      <c r="T27" s="1876"/>
      <c r="U27" s="1951">
        <f>Recording!H53</f>
        <v>0</v>
      </c>
      <c r="V27" s="1875"/>
      <c r="W27" s="1876"/>
      <c r="X27" s="1951">
        <f>Recording!I53</f>
        <v>0</v>
      </c>
      <c r="Y27" s="1875"/>
      <c r="Z27" s="1876"/>
      <c r="AA27" s="1951">
        <f>Recording!J53</f>
        <v>0</v>
      </c>
      <c r="AB27" s="1875"/>
      <c r="AC27" s="1876"/>
      <c r="AD27" s="1951">
        <f>Recording!K53</f>
        <v>0</v>
      </c>
      <c r="AE27" s="1875"/>
      <c r="AF27" s="1876"/>
      <c r="AG27" s="1951">
        <f>Recording!L53</f>
        <v>0</v>
      </c>
      <c r="AH27" s="1875"/>
      <c r="AI27" s="1876"/>
      <c r="AJ27" s="1951">
        <f>Recording!M53</f>
        <v>0</v>
      </c>
      <c r="AK27" s="1875"/>
      <c r="AL27" s="1876"/>
      <c r="AM27" s="11"/>
      <c r="BL27" s="256"/>
      <c r="BM27" s="256"/>
      <c r="BN27" s="256"/>
      <c r="BO27" s="256"/>
      <c r="BP27" s="256"/>
      <c r="BQ27" s="256"/>
      <c r="BR27" s="420"/>
      <c r="BS27" s="420"/>
      <c r="BT27" s="420"/>
      <c r="BU27" s="420"/>
      <c r="BV27" s="235"/>
    </row>
    <row r="28" spans="2:80" ht="35.450000000000003" customHeight="1" x14ac:dyDescent="0.25">
      <c r="B28" s="1877">
        <v>8</v>
      </c>
      <c r="C28" s="2116" t="s">
        <v>6</v>
      </c>
      <c r="D28" s="2116" t="s">
        <v>17</v>
      </c>
      <c r="E28" s="200" t="s">
        <v>96</v>
      </c>
      <c r="I28" s="719">
        <f>0+TEXT(Recording!D55,"00\:00\.00")</f>
        <v>1.2601851851851851E-3</v>
      </c>
      <c r="J28" s="715">
        <f>IF(I28=0,0,IF(I$6=0,0,IF(I28&lt;1,SUM((I28&gt;L28),(I28&gt;O28),(I28&gt;R28),(I28&gt;U28),(I28&gt;X28),(I28&gt;AA28),(I28&gt;AD28),(I28&gt;AG28),(I28&gt;AJ28),(I28&gt;BE28)))-$AM28))</f>
        <v>4</v>
      </c>
      <c r="K28" s="715">
        <f>IF(I28=0,0,IF(I$6=0,0,IF(J28=0,0,((11-J28)))-$B$6))</f>
        <v>3</v>
      </c>
      <c r="L28" s="714">
        <f>0+TEXT(Recording!E55,"00\:00\.00")</f>
        <v>1.2539351851851852E-3</v>
      </c>
      <c r="M28" s="715">
        <f>IF(L28=0,0,IF(L$6=0,0,IF(L28&lt;1,SUM((L28&gt;O28),(L28&gt;R28),(L28&gt;U28),(L28&gt;X28),(L28&gt;AA28),(L28&gt;AD28),(L28&gt;I28),(L28&gt;AG28),(L28&gt;AJ28),(L28&gt;BE28)))-$AM28))</f>
        <v>3</v>
      </c>
      <c r="N28" s="715">
        <f>IF(L28=0,0,IF(L$6=0,0,IF(M28=0,0,((11-M28)))-$B$6))</f>
        <v>4</v>
      </c>
      <c r="O28" s="714">
        <f>0+TEXT(Recording!F55,"00\:00\.00")</f>
        <v>1.2193287037037036E-3</v>
      </c>
      <c r="P28" s="715">
        <f>IF(O28=0,0,IF(O$6=0,0,IF(O28&lt;1,SUM((O28&gt;L28),(O28&gt;I28),(O28&gt;R28),(O28&gt;U28),(O28&gt;X28),(O28&gt;AA28),(O28&gt;AD28),(O28&gt;AG28),(O28&gt;AJ28),(O28&gt;BE28)))-$AM28))</f>
        <v>2</v>
      </c>
      <c r="Q28" s="715">
        <f>IF(O28=0,0,IF(O$6=0,0,IF(P28=0,0,((11-P28)))-$B$6))</f>
        <v>5</v>
      </c>
      <c r="R28" s="714">
        <f>0+TEXT(Recording!G55,"00\:00\.00")</f>
        <v>1.1627314814814814E-3</v>
      </c>
      <c r="S28" s="715">
        <f>IF(R28=0,0,IF(R$6=0,0,IF(R28&lt;1,SUM((R28&gt;L28),(R28&gt;O28),(R28&gt;I28),(R28&gt;U28),(R28&gt;X28),(R28&gt;AA28),(R28&gt;AD28),(R28&gt;AG28),(R28&gt;AJ28),(R28&gt;BE28)))-$AM28))</f>
        <v>1</v>
      </c>
      <c r="T28" s="715">
        <f>IF(R28=0,0,IF(R$6=0,0,IF(S28=0,0,((11-S28)))-$B$6))</f>
        <v>6</v>
      </c>
      <c r="U28" s="714">
        <f>0+TEXT(Recording!H55,"00\:00\.00")</f>
        <v>1.2756944444444445E-3</v>
      </c>
      <c r="V28" s="715">
        <f>IF(U28=0,0,IF(U$6=0,0,IF(U28&lt;1,SUM((U28&gt;L28),(U28&gt;O28),(U28&gt;R28),(U28&gt;I28),(U28&gt;X28),(U28&gt;AA28),(U28&gt;AD28),(U28&gt;AG28),(U28&gt;AJ28),(U28&gt;BE28)))-$AM28))</f>
        <v>5</v>
      </c>
      <c r="W28" s="715">
        <f>IF(U28=0,0,IF(U$6=0,0,IF(V28=0,0,((11-V28)))-$B$6))</f>
        <v>2</v>
      </c>
      <c r="X28" s="714">
        <f>0+TEXT(Recording!I55,"00\:00\.00")</f>
        <v>1.3077546296296294E-3</v>
      </c>
      <c r="Y28" s="715">
        <f>IF(X28=0,0,IF(X$6=0,0,IF(X28&lt;1,SUM((X28&gt;L28),(X28&gt;O28),(X28&gt;R28),(X28&gt;U28),(X28&gt;I28),(X28&gt;AA28),(X28&gt;AD28),(X28&gt;AG28),(X28&gt;AJ28),(X28&gt;BE28)))-$AM28))</f>
        <v>6</v>
      </c>
      <c r="Z28" s="715">
        <f>IF(X28=0,0,IF(X$6=0,0,IF(Y28=0,0,((11-Y28)))-$B$6))</f>
        <v>1</v>
      </c>
      <c r="AA28" s="714">
        <f>0+TEXT(Recording!J55,"00\:00\.00")</f>
        <v>0</v>
      </c>
      <c r="AB28" s="715">
        <f>IF(AA28=0,0,IF(AA$6=0,0,IF(AA28&lt;1,SUM((AA28&gt;L28),(AA28&gt;O28),(AA28&gt;R28),(AA28&gt;U28),(AA28&gt;X28),(AA28&gt;I28),(AA28&gt;AD28),(AA28&gt;AG28),(AA28&gt;AJ28),(AA28&gt;BE28))))-$AM28)</f>
        <v>0</v>
      </c>
      <c r="AC28" s="715">
        <f>IF(AA28=0,0,IF(AA$6=0,0,IF(AB28=0,0,((11-AB28)))-$B$6))</f>
        <v>0</v>
      </c>
      <c r="AD28" s="714">
        <f>0+TEXT(Recording!K55,"00\:00\.00")</f>
        <v>0</v>
      </c>
      <c r="AE28" s="715">
        <f>IF(AD28=0,0,IF(AD$6=0,0,IF(AD28&lt;1,SUM((AD28&gt;L28),(AD28&gt;O28),(AD28&gt;R28),(AD28&gt;U28),(AD28&gt;X28),(AD28&gt;AA28),(AD28&gt;AG28),(AD28&gt;AJ28),(AD28&gt;I28),(AD28&gt;BE28)))-$AM28))</f>
        <v>0</v>
      </c>
      <c r="AF28" s="715">
        <f>IF(AD28=0,0,IF(AD$6=0,0,IF(AE28=0,0,((11-AE28)))-$B$6))</f>
        <v>0</v>
      </c>
      <c r="AG28" s="714">
        <f>0+TEXT(Recording!L55,"00\:00\.00")</f>
        <v>0</v>
      </c>
      <c r="AH28" s="715">
        <f>IF(AG28=0,0,IF(AG$6=0,0,IF(AG28&lt;1,SUM((AG28&gt;I28),(AG28&gt;L28),(AG28&gt;O28),(AG28&gt;R28),(AG28&gt;U28),(AG28&gt;X28),(AG28&gt;AA28),(AG28&gt;AD28),(AG28&gt;AJ28),(AG28&gt;BE28)))-$AM28))</f>
        <v>0</v>
      </c>
      <c r="AI28" s="715">
        <f>IF(AG28=0,0,IF(AG$6=0,0,IF(AH28=0,0,((11-AH28)))-$B$6))</f>
        <v>0</v>
      </c>
      <c r="AJ28" s="714">
        <f>0+TEXT(Recording!M55,"00\:00\.00")</f>
        <v>0</v>
      </c>
      <c r="AK28" s="715">
        <f>IF(AJ28=0,0,IF(AJ$6=0,0,IF(AJ28&lt;1,SUM((AJ28&gt;I28),(AJ28&gt;L28),(AJ28&gt;O28),(AJ28&gt;R28),(AJ28&gt;U28),(AJ28&gt;X28),(AJ28&gt;AA28),(AJ28&gt;AD28),(AJ28&gt;AG28),(AJ28&gt;BE28)))-$AM28))</f>
        <v>0</v>
      </c>
      <c r="AL28" s="718">
        <f>IF(AJ28=0,0,IF(AJ$6=0,0,IF(AK28=0,0,((11-AK28)))-$B$6))</f>
        <v>0</v>
      </c>
      <c r="AM28" s="11">
        <f>COUNTBLANK(I599:R599)</f>
        <v>4</v>
      </c>
      <c r="BL28" s="256"/>
      <c r="BM28" s="256"/>
      <c r="BN28" s="256"/>
      <c r="BO28" s="256"/>
      <c r="BP28" s="256"/>
      <c r="BQ28" s="256"/>
      <c r="BR28" s="420"/>
      <c r="BS28" s="420"/>
      <c r="BT28" s="420"/>
      <c r="BU28" s="420"/>
      <c r="BV28" s="235"/>
    </row>
    <row r="29" spans="2:80" ht="35.450000000000003" customHeight="1" thickBot="1" x14ac:dyDescent="0.3">
      <c r="B29" s="1879"/>
      <c r="C29" s="2116"/>
      <c r="D29" s="2116"/>
      <c r="E29" s="209" t="s">
        <v>217</v>
      </c>
      <c r="I29" s="1951">
        <f>Recording!D56</f>
        <v>0</v>
      </c>
      <c r="J29" s="1875"/>
      <c r="K29" s="1876"/>
      <c r="L29" s="1951">
        <f>Recording!E56</f>
        <v>0</v>
      </c>
      <c r="M29" s="1875"/>
      <c r="N29" s="1876"/>
      <c r="O29" s="1951">
        <f>Recording!F56</f>
        <v>0</v>
      </c>
      <c r="P29" s="1875"/>
      <c r="Q29" s="1876"/>
      <c r="R29" s="1951">
        <f>Recording!G56</f>
        <v>0</v>
      </c>
      <c r="S29" s="1875"/>
      <c r="T29" s="1876"/>
      <c r="U29" s="1951">
        <f>Recording!H56</f>
        <v>0</v>
      </c>
      <c r="V29" s="1875"/>
      <c r="W29" s="1876"/>
      <c r="X29" s="1951">
        <f>Recording!I56</f>
        <v>0</v>
      </c>
      <c r="Y29" s="1875"/>
      <c r="Z29" s="1876"/>
      <c r="AA29" s="1951">
        <f>Recording!J56</f>
        <v>0</v>
      </c>
      <c r="AB29" s="1875"/>
      <c r="AC29" s="1876"/>
      <c r="AD29" s="1951">
        <f>Recording!K56</f>
        <v>0</v>
      </c>
      <c r="AE29" s="1875"/>
      <c r="AF29" s="1876"/>
      <c r="AG29" s="1951">
        <f>Recording!L56</f>
        <v>0</v>
      </c>
      <c r="AH29" s="1875"/>
      <c r="AI29" s="1876"/>
      <c r="AJ29" s="1951">
        <f>Recording!M56</f>
        <v>0</v>
      </c>
      <c r="AK29" s="1875"/>
      <c r="AL29" s="1876"/>
      <c r="AM29" s="11"/>
      <c r="BL29" s="256"/>
      <c r="BM29" s="256"/>
      <c r="BN29" s="256"/>
      <c r="BO29" s="256"/>
      <c r="BP29" s="256"/>
      <c r="BQ29" s="256"/>
      <c r="BR29" s="420"/>
      <c r="BS29" s="420"/>
      <c r="BT29" s="420"/>
      <c r="BU29" s="420"/>
      <c r="BV29" s="235"/>
    </row>
    <row r="30" spans="2:80" ht="35.450000000000003" customHeight="1" x14ac:dyDescent="0.25">
      <c r="B30" s="1877">
        <v>9</v>
      </c>
      <c r="C30" s="1898" t="s">
        <v>13</v>
      </c>
      <c r="D30" s="2048" t="s">
        <v>7</v>
      </c>
      <c r="E30" s="200" t="s">
        <v>97</v>
      </c>
      <c r="I30" s="719">
        <f>0+TEXT(Recording!D58,"00\:00\.00")</f>
        <v>1.4924768518518516E-3</v>
      </c>
      <c r="J30" s="715">
        <f>IF(I30=0,0,IF(I$6=0,0,IF(I30&lt;1,SUM((I30&gt;L30),(I30&gt;O30),(I30&gt;R30),(I30&gt;U30),(I30&gt;X30),(I30&gt;AA30),(I30&gt;AD30),(I30&gt;AG30),(I30&gt;AJ30),(I30&gt;BE30)))-$AM30))</f>
        <v>3</v>
      </c>
      <c r="K30" s="715">
        <f>IF(I30=0,0,IF(I$6=0,0,IF(J30=0,0,((11-J30)))-$B$6))</f>
        <v>4</v>
      </c>
      <c r="L30" s="714">
        <f>0+TEXT(Recording!E58,"00\:00\.00")</f>
        <v>1.4958333333333334E-3</v>
      </c>
      <c r="M30" s="715">
        <f>IF(L30=0,0,IF(L$6=0,0,IF(L30&lt;1,SUM((L30&gt;O30),(L30&gt;R30),(L30&gt;U30),(L30&gt;X30),(L30&gt;AA30),(L30&gt;AD30),(L30&gt;I30),(L30&gt;AG30),(L30&gt;AJ30),(L30&gt;BE30)))-$AM30))</f>
        <v>4</v>
      </c>
      <c r="N30" s="715">
        <f>IF(L30=0,0,IF(L$6=0,0,IF(M30=0,0,((11-M30)))-$B$6))</f>
        <v>3</v>
      </c>
      <c r="O30" s="714">
        <f>0+TEXT(Recording!F58,"00\:00\.00")</f>
        <v>1.3810185185185184E-3</v>
      </c>
      <c r="P30" s="715">
        <f>IF(O30=0,0,IF(O$6=0,0,IF(O30&lt;1,SUM((O30&gt;L30),(O30&gt;I30),(O30&gt;R30),(O30&gt;U30),(O30&gt;X30),(O30&gt;AA30),(O30&gt;AD30),(O30&gt;AG30),(O30&gt;AJ30),(O30&gt;BE30)))-$AM30))</f>
        <v>1</v>
      </c>
      <c r="Q30" s="715">
        <f>IF(O30=0,0,IF(O$6=0,0,IF(P30=0,0,((11-P30)))-$B$6))</f>
        <v>6</v>
      </c>
      <c r="R30" s="714">
        <f>0+TEXT(Recording!G58,"00\:00\.00")</f>
        <v>1.3849537037037036E-3</v>
      </c>
      <c r="S30" s="715">
        <f>IF(R30=0,0,IF(R$6=0,0,IF(R30&lt;1,SUM((R30&gt;L30),(R30&gt;O30),(R30&gt;I30),(R30&gt;U30),(R30&gt;X30),(R30&gt;AA30),(R30&gt;AD30),(R30&gt;AG30),(R30&gt;AJ30),(R30&gt;BE30)))-$AM30))</f>
        <v>2</v>
      </c>
      <c r="T30" s="715">
        <f>IF(R30=0,0,IF(R$6=0,0,IF(S30=0,0,((11-S30)))-$B$6))</f>
        <v>5</v>
      </c>
      <c r="U30" s="714">
        <f>0+TEXT(Recording!H58,"00\:00\.00")</f>
        <v>1.5156250000000003E-3</v>
      </c>
      <c r="V30" s="715">
        <f>IF(U30=0,0,IF(U$6=0,0,IF(U30&lt;1,SUM((U30&gt;L30),(U30&gt;O30),(U30&gt;R30),(U30&gt;I30),(U30&gt;X30),(U30&gt;AA30),(U30&gt;AD30),(U30&gt;AG30),(U30&gt;AJ30),(U30&gt;BE30)))-$AM30))</f>
        <v>6</v>
      </c>
      <c r="W30" s="715">
        <f>IF(U30=0,0,IF(U$6=0,0,IF(V30=0,0,((11-V30)))-$B$6))</f>
        <v>1</v>
      </c>
      <c r="X30" s="714">
        <f>0+TEXT(Recording!I58,"00\:00\.00")</f>
        <v>1.498726851851852E-3</v>
      </c>
      <c r="Y30" s="715">
        <f>IF(X30=0,0,IF(X$6=0,0,IF(X30&lt;1,SUM((X30&gt;L30),(X30&gt;O30),(X30&gt;R30),(X30&gt;U30),(X30&gt;I30),(X30&gt;AA30),(X30&gt;AD30),(X30&gt;AG30),(X30&gt;AJ30),(X30&gt;BE30)))-$AM30))</f>
        <v>5</v>
      </c>
      <c r="Z30" s="715">
        <f>IF(X30=0,0,IF(X$6=0,0,IF(Y30=0,0,((11-Y30)))-$B$6))</f>
        <v>2</v>
      </c>
      <c r="AA30" s="714">
        <f>0+TEXT(Recording!J58,"00\:00\.00")</f>
        <v>0</v>
      </c>
      <c r="AB30" s="715">
        <f>IF(AA30=0,0,IF(AA$6=0,0,IF(AA30&lt;1,SUM((AA30&gt;L30),(AA30&gt;O30),(AA30&gt;R30),(AA30&gt;U30),(AA30&gt;X30),(AA30&gt;I30),(AA30&gt;AD30),(AA30&gt;AG30),(AA30&gt;AJ30),(AA30&gt;BE30))))-$AM30)</f>
        <v>0</v>
      </c>
      <c r="AC30" s="715">
        <f>IF(AA30=0,0,IF(AA$6=0,0,IF(AB30=0,0,((11-AB30)))-$B$6))</f>
        <v>0</v>
      </c>
      <c r="AD30" s="714">
        <f>0+TEXT(Recording!K58,"00\:00\.00")</f>
        <v>0</v>
      </c>
      <c r="AE30" s="715">
        <f>IF(AD30=0,0,IF(AD$6=0,0,IF(AD30&lt;1,SUM((AD30&gt;L30),(AD30&gt;O30),(AD30&gt;R30),(AD30&gt;U30),(AD30&gt;X30),(AD30&gt;AA30),(AD30&gt;AG30),(AD30&gt;AJ30),(AD30&gt;I30),(AD30&gt;BE30)))-$AM30))</f>
        <v>0</v>
      </c>
      <c r="AF30" s="715">
        <f>IF(AD30=0,0,IF(AD$6=0,0,IF(AE30=0,0,((11-AE30)))-$B$6))</f>
        <v>0</v>
      </c>
      <c r="AG30" s="714">
        <f>0+TEXT(Recording!L58,"00\:00\.00")</f>
        <v>0</v>
      </c>
      <c r="AH30" s="715">
        <f>IF(AG30=0,0,IF(AG$6=0,0,IF(AG30&lt;1,SUM((AG30&gt;I30),(AG30&gt;L30),(AG30&gt;O30),(AG30&gt;R30),(AG30&gt;U30),(AG30&gt;X30),(AG30&gt;AA30),(AG30&gt;AD30),(AG30&gt;AJ30),(AG30&gt;BE30)))-$AM30))</f>
        <v>0</v>
      </c>
      <c r="AI30" s="715">
        <f>IF(AG30=0,0,IF(AG$6=0,0,IF(AH30=0,0,((11-AH30)))-$B$6))</f>
        <v>0</v>
      </c>
      <c r="AJ30" s="714">
        <f>0+TEXT(Recording!M58,"00\:00\.00")</f>
        <v>0</v>
      </c>
      <c r="AK30" s="715">
        <f>IF(AJ30=0,0,IF(AJ$6=0,0,IF(AJ30&lt;1,SUM((AJ30&gt;I30),(AJ30&gt;L30),(AJ30&gt;O30),(AJ30&gt;R30),(AJ30&gt;U30),(AJ30&gt;X30),(AJ30&gt;AA30),(AJ30&gt;AD30),(AJ30&gt;AG30),(AJ30&gt;BE30)))-$AM30))</f>
        <v>0</v>
      </c>
      <c r="AL30" s="718">
        <f>IF(AJ30=0,0,IF(AJ$6=0,0,IF(AK30=0,0,((11-AK30)))-$B$6))</f>
        <v>0</v>
      </c>
      <c r="AM30" s="11">
        <f>COUNTBLANK(I600:R600)</f>
        <v>4</v>
      </c>
      <c r="BL30" s="256"/>
      <c r="BM30" s="256"/>
      <c r="BN30" s="256"/>
      <c r="BO30" s="256"/>
      <c r="BP30" s="256"/>
      <c r="BQ30" s="256"/>
      <c r="BR30" s="420"/>
      <c r="BS30" s="420"/>
      <c r="BT30" s="420"/>
      <c r="BU30" s="420"/>
      <c r="BV30" s="235"/>
    </row>
    <row r="31" spans="2:80" ht="35.450000000000003" customHeight="1" thickBot="1" x14ac:dyDescent="0.3">
      <c r="B31" s="1879"/>
      <c r="C31" s="1898"/>
      <c r="D31" s="2048"/>
      <c r="E31" s="209" t="s">
        <v>217</v>
      </c>
      <c r="I31" s="1951">
        <f>Recording!D59</f>
        <v>0</v>
      </c>
      <c r="J31" s="1875"/>
      <c r="K31" s="1876"/>
      <c r="L31" s="1951">
        <f>Recording!E59</f>
        <v>0</v>
      </c>
      <c r="M31" s="1875"/>
      <c r="N31" s="1876"/>
      <c r="O31" s="1951">
        <f>Recording!F59</f>
        <v>0</v>
      </c>
      <c r="P31" s="1875"/>
      <c r="Q31" s="1876"/>
      <c r="R31" s="1951">
        <f>Recording!G59</f>
        <v>0</v>
      </c>
      <c r="S31" s="1875"/>
      <c r="T31" s="1876"/>
      <c r="U31" s="1951">
        <f>Recording!H59</f>
        <v>0</v>
      </c>
      <c r="V31" s="1875"/>
      <c r="W31" s="1876"/>
      <c r="X31" s="1951">
        <f>Recording!I59</f>
        <v>0</v>
      </c>
      <c r="Y31" s="1875"/>
      <c r="Z31" s="1876"/>
      <c r="AA31" s="1951">
        <f>Recording!J59</f>
        <v>0</v>
      </c>
      <c r="AB31" s="1875"/>
      <c r="AC31" s="1876"/>
      <c r="AD31" s="1951">
        <f>Recording!K59</f>
        <v>0</v>
      </c>
      <c r="AE31" s="1875"/>
      <c r="AF31" s="1876"/>
      <c r="AG31" s="1951">
        <f>Recording!L59</f>
        <v>0</v>
      </c>
      <c r="AH31" s="1875"/>
      <c r="AI31" s="1876"/>
      <c r="AJ31" s="1951">
        <f>Recording!M59</f>
        <v>0</v>
      </c>
      <c r="AK31" s="1875"/>
      <c r="AL31" s="1876"/>
      <c r="AM31" s="11"/>
      <c r="BL31" s="256"/>
      <c r="BM31" s="256"/>
      <c r="BN31" s="256"/>
      <c r="BO31" s="256"/>
      <c r="BP31" s="256"/>
      <c r="BQ31" s="256"/>
      <c r="BR31" s="420"/>
      <c r="BS31" s="420"/>
      <c r="BT31" s="420"/>
      <c r="BU31" s="420"/>
      <c r="BV31" s="235"/>
    </row>
    <row r="32" spans="2:80" ht="35.450000000000003" customHeight="1" x14ac:dyDescent="0.25">
      <c r="B32" s="1877">
        <v>10</v>
      </c>
      <c r="C32" s="1898" t="s">
        <v>15</v>
      </c>
      <c r="D32" s="2048" t="s">
        <v>7</v>
      </c>
      <c r="E32" s="200" t="s">
        <v>97</v>
      </c>
      <c r="I32" s="719">
        <f>0+TEXT(Recording!D61,"00\:00\.00")</f>
        <v>1.3621527777777779E-3</v>
      </c>
      <c r="J32" s="715">
        <f>IF(I32=0,0,IF(I$6=0,0,IF(I32&lt;1,SUM((I32&gt;L32),(I32&gt;O32),(I32&gt;R32),(I32&gt;U32),(I32&gt;X32),(I32&gt;AA32),(I32&gt;AD32),(I32&gt;AG32),(I32&gt;AJ32),(I32&gt;BE32)))-$AM32))</f>
        <v>4</v>
      </c>
      <c r="K32" s="715">
        <f>IF(I32=0,0,IF(I$6=0,0,IF(J32=0,0,((11-J32)))-$B$6))</f>
        <v>3</v>
      </c>
      <c r="L32" s="719">
        <f>0+TEXT(Recording!E61,"00\:00\.00")</f>
        <v>1.3641203703703704E-3</v>
      </c>
      <c r="M32" s="715">
        <f>IF(L32=0,0,IF(L$6=0,0,IF(L32&lt;1,SUM((L32&gt;O32),(L32&gt;R32),(L32&gt;U32),(L32&gt;X32),(L32&gt;AA32),(L32&gt;AD32),(L32&gt;I32),(L32&gt;AG32),(L32&gt;AJ32),(L32&gt;BE32)))-$AM32))</f>
        <v>5</v>
      </c>
      <c r="N32" s="715">
        <f>IF(L32=0,0,IF(L$6=0,0,IF(M32=0,0,((11-M32)))-$B$6))</f>
        <v>2</v>
      </c>
      <c r="O32" s="719">
        <f>0+TEXT(Recording!F61,"00\:00\.00")</f>
        <v>1.2502314814814815E-3</v>
      </c>
      <c r="P32" s="715">
        <f>IF(O32=0,0,IF(O$6=0,0,IF(O32&lt;1,SUM((O32&gt;L32),(O32&gt;I32),(O32&gt;R32),(O32&gt;U32),(O32&gt;X32),(O32&gt;AA32),(O32&gt;AD32),(O32&gt;AG32),(O32&gt;AJ32),(O32&gt;BE32)))-$AM32))</f>
        <v>2</v>
      </c>
      <c r="Q32" s="715">
        <f>IF(O32=0,0,IF(O$6=0,0,IF(P32=0,0,((11-P32)))-$B$6))</f>
        <v>5</v>
      </c>
      <c r="R32" s="719">
        <f>0+TEXT(Recording!G61,"00\:00\.00")</f>
        <v>1.2491898148148147E-3</v>
      </c>
      <c r="S32" s="715">
        <f>IF(R32=0,0,IF(R$6=0,0,IF(R32&lt;1,SUM((R32&gt;L32),(R32&gt;O32),(R32&gt;I32),(R32&gt;U32),(R32&gt;X32),(R32&gt;AA32),(R32&gt;AD32),(R32&gt;AG32),(R32&gt;AJ32),(R32&gt;BE32)))-$AM32))</f>
        <v>1</v>
      </c>
      <c r="T32" s="715">
        <f>IF(R32=0,0,IF(R$6=0,0,IF(S32=0,0,((11-S32)))-$B$6))</f>
        <v>6</v>
      </c>
      <c r="U32" s="719">
        <f>0+TEXT(Recording!H61,"00\:00\.00")</f>
        <v>1.3685185185185187E-3</v>
      </c>
      <c r="V32" s="715">
        <f>IF(U32=0,0,IF(U$6=0,0,IF(U32&lt;1,SUM((U32&gt;L32),(U32&gt;O32),(U32&gt;R32),(U32&gt;I32),(U32&gt;X32),(U32&gt;AA32),(U32&gt;AD32),(U32&gt;AG32),(U32&gt;AJ32),(U32&gt;BE32)))-$AM32))</f>
        <v>6</v>
      </c>
      <c r="W32" s="715">
        <f>IF(U32=0,0,IF(U$6=0,0,IF(V32=0,0,((11-V32)))-$B$6))</f>
        <v>1</v>
      </c>
      <c r="X32" s="719">
        <f>0+TEXT(Recording!I61,"00\:00\.00")</f>
        <v>1.3262731481481483E-3</v>
      </c>
      <c r="Y32" s="715">
        <f>IF(X32=0,0,IF(X$6=0,0,IF(X32&lt;1,SUM((X32&gt;L32),(X32&gt;O32),(X32&gt;R32),(X32&gt;U32),(X32&gt;I32),(X32&gt;AA32),(X32&gt;AD32),(X32&gt;AG32),(X32&gt;AJ32),(X32&gt;BE32)))-$AM32))</f>
        <v>3</v>
      </c>
      <c r="Z32" s="715">
        <f>IF(X32=0,0,IF(X$6=0,0,IF(Y32=0,0,((11-Y32)))-$B$6))</f>
        <v>4</v>
      </c>
      <c r="AA32" s="719">
        <f>0+TEXT(Recording!J61,"00\:00\.00")</f>
        <v>0</v>
      </c>
      <c r="AB32" s="715">
        <f>IF(AA32=0,0,IF(AA$6=0,0,IF(AA32&lt;1,SUM((AA32&gt;L32),(AA32&gt;O32),(AA32&gt;R32),(AA32&gt;U32),(AA32&gt;X32),(AA32&gt;I32),(AA32&gt;AD32),(AA32&gt;AG32),(AA32&gt;AJ32),(AA32&gt;BE32))))-$AM32)</f>
        <v>0</v>
      </c>
      <c r="AC32" s="715">
        <f>IF(AA32=0,0,IF(AA$6=0,0,IF(AB32=0,0,((11-AB32)))-$B$6))</f>
        <v>0</v>
      </c>
      <c r="AD32" s="719">
        <f>0+TEXT(Recording!K61,"00\:00\.00")</f>
        <v>0</v>
      </c>
      <c r="AE32" s="715">
        <f>IF(AD32=0,0,IF(AD$6=0,0,IF(AD32&lt;1,SUM((AD32&gt;L32),(AD32&gt;O32),(AD32&gt;R32),(AD32&gt;U32),(AD32&gt;X32),(AD32&gt;AA32),(AD32&gt;AG32),(AD32&gt;AJ32),(AD32&gt;I32),(AD32&gt;BE32)))-$AM32))</f>
        <v>0</v>
      </c>
      <c r="AF32" s="715">
        <f>IF(AD32=0,0,IF(AD$6=0,0,IF(AE32=0,0,((11-AE32)))-$B$6))</f>
        <v>0</v>
      </c>
      <c r="AG32" s="719">
        <f>0+TEXT(Recording!L61,"00\:00\.00")</f>
        <v>0</v>
      </c>
      <c r="AH32" s="715">
        <f>IF(AG32=0,0,IF(AG$6=0,0,IF(AG32&lt;1,SUM((AG32&gt;I32),(AG32&gt;L32),(AG32&gt;O32),(AG32&gt;R32),(AG32&gt;U32),(AG32&gt;X32),(AG32&gt;AA32),(AG32&gt;AD32),(AG32&gt;AJ32),(AG32&gt;BE32)))-$AM32))</f>
        <v>0</v>
      </c>
      <c r="AI32" s="715">
        <f>IF(AG32=0,0,IF(AG$6=0,0,IF(AH32=0,0,((11-AH32)))-$B$6))</f>
        <v>0</v>
      </c>
      <c r="AJ32" s="719">
        <f>0+TEXT(Recording!M61,"00\:00\.00")</f>
        <v>0</v>
      </c>
      <c r="AK32" s="715">
        <f>IF(AJ32=0,0,IF(AJ$6=0,0,IF(AJ32&lt;1,SUM((AJ32&gt;I32),(AJ32&gt;L32),(AJ32&gt;O32),(AJ32&gt;R32),(AJ32&gt;U32),(AJ32&gt;X32),(AJ32&gt;AA32),(AJ32&gt;AD32),(AJ32&gt;AG32),(AJ32&gt;BE32)))-$AM32))</f>
        <v>0</v>
      </c>
      <c r="AL32" s="718">
        <f>IF(AJ32=0,0,IF(AJ$6=0,0,IF(AK32=0,0,((11-AK32)))-$B$6))</f>
        <v>0</v>
      </c>
      <c r="AM32" s="11">
        <f>COUNTBLANK(I601:R601)</f>
        <v>4</v>
      </c>
      <c r="BL32" s="256"/>
      <c r="BM32" s="256"/>
      <c r="BN32" s="256"/>
      <c r="BO32" s="256"/>
      <c r="BP32" s="256"/>
      <c r="BQ32" s="256"/>
      <c r="BR32" s="420"/>
      <c r="BS32" s="420"/>
      <c r="BT32" s="420"/>
      <c r="BU32" s="420"/>
      <c r="BV32" s="235"/>
    </row>
    <row r="33" spans="2:74" ht="35.450000000000003" customHeight="1" thickBot="1" x14ac:dyDescent="0.3">
      <c r="B33" s="1903"/>
      <c r="C33" s="1898"/>
      <c r="D33" s="2048"/>
      <c r="E33" s="209" t="s">
        <v>217</v>
      </c>
      <c r="I33" s="1951">
        <f>Recording!D62</f>
        <v>0</v>
      </c>
      <c r="J33" s="1875"/>
      <c r="K33" s="1876"/>
      <c r="L33" s="1951">
        <f>Recording!E62</f>
        <v>0</v>
      </c>
      <c r="M33" s="1875"/>
      <c r="N33" s="1876"/>
      <c r="O33" s="1951">
        <f>Recording!F62</f>
        <v>0</v>
      </c>
      <c r="P33" s="1875"/>
      <c r="Q33" s="1876"/>
      <c r="R33" s="1951">
        <f>Recording!G62</f>
        <v>0</v>
      </c>
      <c r="S33" s="1875"/>
      <c r="T33" s="1876"/>
      <c r="U33" s="1951">
        <f>Recording!H62</f>
        <v>0</v>
      </c>
      <c r="V33" s="1875"/>
      <c r="W33" s="1876"/>
      <c r="X33" s="1951">
        <f>Recording!I62</f>
        <v>0</v>
      </c>
      <c r="Y33" s="1875"/>
      <c r="Z33" s="1876"/>
      <c r="AA33" s="1951">
        <f>Recording!J62</f>
        <v>0</v>
      </c>
      <c r="AB33" s="1875"/>
      <c r="AC33" s="1876"/>
      <c r="AD33" s="1951">
        <f>Recording!K62</f>
        <v>0</v>
      </c>
      <c r="AE33" s="1875"/>
      <c r="AF33" s="1876"/>
      <c r="AG33" s="1951">
        <f>Recording!L62</f>
        <v>0</v>
      </c>
      <c r="AH33" s="1875"/>
      <c r="AI33" s="1876"/>
      <c r="AJ33" s="1951">
        <f>Recording!M62</f>
        <v>0</v>
      </c>
      <c r="AK33" s="1875"/>
      <c r="AL33" s="1876"/>
      <c r="AM33" s="11"/>
      <c r="BL33" s="256"/>
      <c r="BM33" s="256"/>
      <c r="BN33" s="256"/>
      <c r="BO33" s="256"/>
      <c r="BP33" s="256"/>
      <c r="BQ33" s="256"/>
      <c r="BR33" s="420"/>
      <c r="BS33" s="420"/>
      <c r="BT33" s="420"/>
      <c r="BU33" s="420"/>
      <c r="BV33" s="235"/>
    </row>
    <row r="34" spans="2:74" ht="35.450000000000003" customHeight="1" x14ac:dyDescent="0.25">
      <c r="B34" s="1902">
        <v>11</v>
      </c>
      <c r="C34" s="1898" t="s">
        <v>5</v>
      </c>
      <c r="D34" s="2087" t="s">
        <v>86</v>
      </c>
      <c r="E34" s="1898" t="s">
        <v>99</v>
      </c>
      <c r="I34" s="719">
        <f>0+TEXT(Recording!D64,"00\:00\.00")</f>
        <v>4.299768518518518E-4</v>
      </c>
      <c r="J34" s="715">
        <f>IF(I34=0,0,IF(I$6=0,0,IF(I34&lt;1,SUM((I34&gt;L34),(I34&gt;O34),(I34&gt;R34),(I34&gt;U34),(I34&gt;X34),(I34&gt;AA34),(I34&gt;AD34),(I34&gt;AG34),(I34&gt;AJ34),(I34&gt;BE34)))-$AM34))</f>
        <v>1</v>
      </c>
      <c r="K34" s="715">
        <f>IF(I34=0,0,IF(I$6=0,0,IF(J34=0,0,((11-J34)))-$B$6))</f>
        <v>6</v>
      </c>
      <c r="L34" s="714">
        <f>0+TEXT(Recording!E64,"00\:00\.00")</f>
        <v>4.7638888888888883E-4</v>
      </c>
      <c r="M34" s="715">
        <f>IF(L34=0,0,IF(L$6=0,0,IF(L34&lt;1,SUM((L34&gt;O34),(L34&gt;R34),(L34&gt;U34),(L34&gt;X34),(L34&gt;AA34),(L34&gt;AD34),(L34&gt;I34),(L34&gt;AG34),(L34&gt;AJ34),(L34&gt;BE34)))-$AM34))</f>
        <v>6</v>
      </c>
      <c r="N34" s="715">
        <f>IF(L34=0,0,IF(L$6=0,0,IF(M34=0,0,((11-M34)))-$B$6))</f>
        <v>1</v>
      </c>
      <c r="O34" s="714">
        <f>0+TEXT(Recording!F64,"00\:00\.00")</f>
        <v>4.3831018518518519E-4</v>
      </c>
      <c r="P34" s="715">
        <f>IF(O34=0,0,IF(O$6=0,0,IF(O34&lt;1,SUM((O34&gt;L34),(O34&gt;I34),(O34&gt;R34),(O34&gt;U34),(O34&gt;X34),(O34&gt;AA34),(O34&gt;AD34),(O34&gt;AG34),(O34&gt;AJ34),(O34&gt;BE34)))-$AM34))</f>
        <v>3</v>
      </c>
      <c r="Q34" s="715">
        <f>IF(O34=0,0,IF(O$6=0,0,IF(P34=0,0,((11-P34)))-$B$6))</f>
        <v>4</v>
      </c>
      <c r="R34" s="714">
        <f>0+TEXT(Recording!G64,"00\:00\.00")</f>
        <v>4.4583333333333329E-4</v>
      </c>
      <c r="S34" s="715">
        <f>IF(R34=0,0,IF(R$6=0,0,IF(R34&lt;1,SUM((R34&gt;L34),(R34&gt;O34),(R34&gt;I34),(R34&gt;U34),(R34&gt;X34),(R34&gt;AA34),(R34&gt;AD34),(R34&gt;AG34),(R34&gt;AJ34),(R34&gt;BE34)))-$AM34))</f>
        <v>5</v>
      </c>
      <c r="T34" s="715">
        <f>IF(R34=0,0,IF(R$6=0,0,IF(S34=0,0,((11-S34)))-$B$6))</f>
        <v>2</v>
      </c>
      <c r="U34" s="714">
        <f>0+TEXT(Recording!H64,"00\:00\.00")</f>
        <v>4.3726851851851853E-4</v>
      </c>
      <c r="V34" s="715">
        <f>IF(U34=0,0,IF(U$6=0,0,IF(U34&lt;1,SUM((U34&gt;L34),(U34&gt;O34),(U34&gt;R34),(U34&gt;I34),(U34&gt;X34),(U34&gt;AA34),(U34&gt;AD34),(U34&gt;AG34),(U34&gt;AJ34),(U34&gt;BE34)))-$AM34))</f>
        <v>2</v>
      </c>
      <c r="W34" s="715">
        <f>IF(U34=0,0,IF(U$6=0,0,IF(V34=0,0,((11-V34)))-$B$6))</f>
        <v>5</v>
      </c>
      <c r="X34" s="714">
        <f>0+TEXT(Recording!I64,"00\:00\.00")</f>
        <v>4.3900462962962963E-4</v>
      </c>
      <c r="Y34" s="715">
        <f>IF(X34=0,0,IF(X$6=0,0,IF(X34&lt;1,SUM((X34&gt;L34),(X34&gt;O34),(X34&gt;R34),(X34&gt;U34),(X34&gt;I34),(X34&gt;AA34),(X34&gt;AD34),(X34&gt;AG34),(X34&gt;AJ34),(X34&gt;BE34)))-$AM34))</f>
        <v>4</v>
      </c>
      <c r="Z34" s="715">
        <f>IF(X34=0,0,IF(X$6=0,0,IF(Y34=0,0,((11-Y34)))-$B$6))</f>
        <v>3</v>
      </c>
      <c r="AA34" s="714">
        <f>0+TEXT(Recording!J64,"00\:00\.00")</f>
        <v>0</v>
      </c>
      <c r="AB34" s="715">
        <f>IF(AA34=0,0,IF(AA$6=0,0,IF(AA34&lt;1,SUM((AA34&gt;L34),(AA34&gt;O34),(AA34&gt;R34),(AA34&gt;U34),(AA34&gt;X34),(AA34&gt;I34),(AA34&gt;AD34),(AA34&gt;AG34),(AA34&gt;AJ34),(AA34&gt;BE34))))-$AM34)</f>
        <v>0</v>
      </c>
      <c r="AC34" s="715">
        <f>IF(AA34=0,0,IF(AA$6=0,0,IF(AB34=0,0,((11-AB34)))-$B$6))</f>
        <v>0</v>
      </c>
      <c r="AD34" s="714">
        <f>0+TEXT(Recording!K64,"00\:00\.00")</f>
        <v>0</v>
      </c>
      <c r="AE34" s="715">
        <f>IF(AD34=0,0,IF(AD$6=0,0,IF(AD34&lt;1,SUM((AD34&gt;L34),(AD34&gt;O34),(AD34&gt;R34),(AD34&gt;U34),(AD34&gt;X34),(AD34&gt;AA34),(AD34&gt;AG34),(AD34&gt;AJ34),(AD34&gt;I34),(AD34&gt;BE34)))-$AM34))</f>
        <v>0</v>
      </c>
      <c r="AF34" s="715">
        <f>IF(AD34=0,0,IF(AD$6=0,0,IF(AE34=0,0,((11-AE34)))-$B$6))</f>
        <v>0</v>
      </c>
      <c r="AG34" s="714">
        <f>0+TEXT(Recording!L64,"00\:00\.00")</f>
        <v>0</v>
      </c>
      <c r="AH34" s="715">
        <f>IF(AG34=0,0,IF(AG$6=0,0,IF(AG34&lt;1,SUM((AG34&gt;I34),(AG34&gt;L34),(AG34&gt;O34),(AG34&gt;R34),(AG34&gt;U34),(AG34&gt;X34),(AG34&gt;AA34),(AG34&gt;AD34),(AG34&gt;AJ34),(AG34&gt;BE34)))-$AM34))</f>
        <v>0</v>
      </c>
      <c r="AI34" s="715">
        <f>IF(AG34=0,0,IF(AG$6=0,0,IF(AH34=0,0,((11-AH34)))-$B$6))</f>
        <v>0</v>
      </c>
      <c r="AJ34" s="714">
        <f>0+TEXT(Recording!M64,"00\:00\.00")</f>
        <v>0</v>
      </c>
      <c r="AK34" s="715">
        <f>IF(AJ34=0,0,IF(AJ$6=0,0,IF(AJ34&lt;1,SUM((AJ34&gt;I34),(AJ34&gt;L34),(AJ34&gt;O34),(AJ34&gt;R34),(AJ34&gt;U34),(AJ34&gt;X34),(AJ34&gt;AA34),(AJ34&gt;AD34),(AJ34&gt;AG34),(AJ34&gt;BE34)))-$AM34))</f>
        <v>0</v>
      </c>
      <c r="AL34" s="718">
        <f>IF(AJ34=0,0,IF(AJ$6=0,0,IF(AK34=0,0,((11-AK34)))-$B$6))</f>
        <v>0</v>
      </c>
      <c r="AM34" s="11">
        <f>COUNTBLANK(I602:R602)</f>
        <v>4</v>
      </c>
      <c r="BL34" s="256"/>
      <c r="BM34" s="256"/>
      <c r="BN34" s="256"/>
      <c r="BO34" s="256"/>
      <c r="BP34" s="256"/>
      <c r="BQ34" s="256"/>
      <c r="BR34" s="420"/>
      <c r="BS34" s="420"/>
      <c r="BT34" s="420"/>
      <c r="BU34" s="420"/>
      <c r="BV34" s="235"/>
    </row>
    <row r="35" spans="2:74" ht="35.450000000000003" customHeight="1" x14ac:dyDescent="0.25">
      <c r="B35" s="1878"/>
      <c r="C35" s="1898"/>
      <c r="D35" s="2048"/>
      <c r="E35" s="1898"/>
      <c r="I35" s="1886" t="str">
        <f>PROPER('Team 1'!$I$38)</f>
        <v xml:space="preserve">Charlotte  </v>
      </c>
      <c r="J35" s="1887"/>
      <c r="K35" s="1888"/>
      <c r="L35" s="1886" t="str">
        <f>PROPER('Team 2'!$I$38)</f>
        <v xml:space="preserve">Elyse </v>
      </c>
      <c r="M35" s="1887"/>
      <c r="N35" s="1888"/>
      <c r="O35" s="1886" t="str">
        <f>PROPER('Team 3'!$I$38)</f>
        <v xml:space="preserve">Leah  </v>
      </c>
      <c r="P35" s="1887"/>
      <c r="Q35" s="1888"/>
      <c r="R35" s="1886" t="str">
        <f>PROPER('Team 4'!$I$38)</f>
        <v xml:space="preserve">Emma </v>
      </c>
      <c r="S35" s="1887"/>
      <c r="T35" s="1888"/>
      <c r="U35" s="1886" t="str">
        <f>PROPER('Team 5'!$I$38)</f>
        <v xml:space="preserve">Amy  </v>
      </c>
      <c r="V35" s="1887"/>
      <c r="W35" s="1888"/>
      <c r="X35" s="1886" t="str">
        <f>PROPER('Team 6'!$I$38)</f>
        <v xml:space="preserve">Eloise </v>
      </c>
      <c r="Y35" s="1887"/>
      <c r="Z35" s="1888"/>
      <c r="AA35" s="1886" t="str">
        <f>PROPER('Team 7'!$I$38)</f>
        <v xml:space="preserve"> </v>
      </c>
      <c r="AB35" s="1887"/>
      <c r="AC35" s="1888"/>
      <c r="AD35" s="1886" t="str">
        <f>PROPER('Team 8'!$I$38)</f>
        <v xml:space="preserve"> </v>
      </c>
      <c r="AE35" s="1887"/>
      <c r="AF35" s="1888"/>
      <c r="AG35" s="1886" t="str">
        <f>PROPER('Team 9'!$I$38)</f>
        <v xml:space="preserve"> </v>
      </c>
      <c r="AH35" s="1887"/>
      <c r="AI35" s="1888"/>
      <c r="AJ35" s="1886" t="str">
        <f>PROPER('Team 10'!$I$38)</f>
        <v xml:space="preserve"> </v>
      </c>
      <c r="AK35" s="1887"/>
      <c r="AL35" s="1888"/>
      <c r="AM35" s="11"/>
      <c r="BL35" s="256"/>
      <c r="BM35" s="256"/>
      <c r="BN35" s="256"/>
      <c r="BO35" s="256"/>
      <c r="BP35" s="256"/>
      <c r="BQ35" s="256"/>
      <c r="BR35" s="420"/>
      <c r="BS35" s="420"/>
      <c r="BT35" s="420"/>
      <c r="BU35" s="420"/>
      <c r="BV35" s="235"/>
    </row>
    <row r="36" spans="2:74" ht="35.450000000000003" customHeight="1" thickBot="1" x14ac:dyDescent="0.3">
      <c r="B36" s="1903"/>
      <c r="C36" s="1898"/>
      <c r="D36" s="2048"/>
      <c r="E36" s="209" t="s">
        <v>217</v>
      </c>
      <c r="I36" s="1951">
        <f>Recording!D66</f>
        <v>0</v>
      </c>
      <c r="J36" s="1875"/>
      <c r="K36" s="1876"/>
      <c r="L36" s="1951">
        <f>Recording!E66</f>
        <v>0</v>
      </c>
      <c r="M36" s="1875"/>
      <c r="N36" s="1876"/>
      <c r="O36" s="1951">
        <f>Recording!F66</f>
        <v>0</v>
      </c>
      <c r="P36" s="1875"/>
      <c r="Q36" s="1876"/>
      <c r="R36" s="1951">
        <f>Recording!G66</f>
        <v>0</v>
      </c>
      <c r="S36" s="1875"/>
      <c r="T36" s="1876"/>
      <c r="U36" s="1951">
        <f>Recording!H66</f>
        <v>0</v>
      </c>
      <c r="V36" s="1875"/>
      <c r="W36" s="1876"/>
      <c r="X36" s="1951">
        <f>Recording!I66</f>
        <v>0</v>
      </c>
      <c r="Y36" s="1875"/>
      <c r="Z36" s="1876"/>
      <c r="AA36" s="1951">
        <f>Recording!J66</f>
        <v>0</v>
      </c>
      <c r="AB36" s="1875"/>
      <c r="AC36" s="1876"/>
      <c r="AD36" s="1951">
        <f>Recording!K66</f>
        <v>0</v>
      </c>
      <c r="AE36" s="1875"/>
      <c r="AF36" s="1876"/>
      <c r="AG36" s="1951">
        <f>Recording!L66</f>
        <v>0</v>
      </c>
      <c r="AH36" s="1875"/>
      <c r="AI36" s="1876"/>
      <c r="AJ36" s="1951">
        <f>Recording!M66</f>
        <v>0</v>
      </c>
      <c r="AK36" s="1875"/>
      <c r="AL36" s="1876"/>
      <c r="AM36" s="11"/>
      <c r="BL36" s="256"/>
      <c r="BM36" s="256"/>
      <c r="BN36" s="256"/>
      <c r="BO36" s="256"/>
      <c r="BP36" s="256"/>
      <c r="BQ36" s="256"/>
      <c r="BR36" s="420"/>
      <c r="BS36" s="420"/>
      <c r="BT36" s="420"/>
      <c r="BU36" s="420"/>
      <c r="BV36" s="235"/>
    </row>
    <row r="37" spans="2:74" ht="35.450000000000003" customHeight="1" x14ac:dyDescent="0.25">
      <c r="B37" s="1905">
        <v>12</v>
      </c>
      <c r="C37" s="1898" t="s">
        <v>6</v>
      </c>
      <c r="D37" s="2087" t="s">
        <v>86</v>
      </c>
      <c r="E37" s="1898" t="s">
        <v>99</v>
      </c>
      <c r="I37" s="719">
        <f>0+TEXT(Recording!D68,"00\:00\.00")</f>
        <v>5.0914351851851858E-4</v>
      </c>
      <c r="J37" s="715">
        <f>IF(I37=0,0,IF(I$6=0,0,IF(I37&lt;1,SUM((I37&gt;L37),(I37&gt;O37),(I37&gt;R37),(I37&gt;U37),(I37&gt;X37),(I37&gt;AA37),(I37&gt;AD37),(I37&gt;AG37),(I37&gt;AJ37),(I37&gt;BE37)))-$AM37))</f>
        <v>6</v>
      </c>
      <c r="K37" s="715">
        <f>IF(I37=0,0,IF(I$6=0,0,IF(J37=0,0,((11-J37)))-$B$6))</f>
        <v>1</v>
      </c>
      <c r="L37" s="714">
        <f>0+TEXT(Recording!E68,"00\:00\.00")</f>
        <v>4.4988425925925919E-4</v>
      </c>
      <c r="M37" s="715">
        <f>IF(L37=0,0,IF(L$6=0,0,IF(L37&lt;1,SUM((L37&gt;O37),(L37&gt;R37),(L37&gt;U37),(L37&gt;X37),(L37&gt;AA37),(L37&gt;AD37),(L37&gt;I37),(L37&gt;AG37),(L37&gt;AJ37),(L37&gt;BE37)))-$AM37))</f>
        <v>3</v>
      </c>
      <c r="N37" s="715">
        <f>IF(L37=0,0,IF(L$6=0,0,IF(M37=0,0,((11-M37)))-$B$6))</f>
        <v>4</v>
      </c>
      <c r="O37" s="714">
        <f>0+TEXT(Recording!F68,"00\:00\.00")</f>
        <v>5.0011574074074075E-4</v>
      </c>
      <c r="P37" s="715">
        <f>IF(O37=0,0,IF(O$6=0,0,IF(O37&lt;1,SUM((O37&gt;L37),(O37&gt;I37),(O37&gt;R37),(O37&gt;U37),(O37&gt;X37),(O37&gt;AA37),(O37&gt;AD37),(O37&gt;AG37),(O37&gt;AJ37),(O37&gt;BE37)))-$AM37))</f>
        <v>5</v>
      </c>
      <c r="Q37" s="715">
        <f>IF(O37=0,0,IF(O$6=0,0,IF(P37=0,0,((11-P37)))-$B$6))</f>
        <v>2</v>
      </c>
      <c r="R37" s="714">
        <f>0+TEXT(Recording!G68,"00\:00\.00")</f>
        <v>4.5092592592592596E-4</v>
      </c>
      <c r="S37" s="715">
        <f>IF(R37=0,0,IF(R$6=0,0,IF(R37&lt;1,SUM((R37&gt;L37),(R37&gt;O37),(R37&gt;I37),(R37&gt;U37),(R37&gt;X37),(R37&gt;AA37),(R37&gt;AD37),(R37&gt;AG37),(R37&gt;AJ37),(R37&gt;BE37)))-$AM37))</f>
        <v>4</v>
      </c>
      <c r="T37" s="715">
        <f>IF(R37=0,0,IF(R$6=0,0,IF(S37=0,0,((11-S37)))-$B$6))</f>
        <v>3</v>
      </c>
      <c r="U37" s="714">
        <f>0+TEXT(Recording!H68,"00\:00\.00")</f>
        <v>4.1145833333333328E-4</v>
      </c>
      <c r="V37" s="715">
        <f>IF(U37=0,0,IF(U$6=0,0,IF(U37&lt;1,SUM((U37&gt;L37),(U37&gt;O37),(U37&gt;R37),(U37&gt;I37),(U37&gt;X37),(U37&gt;AA37),(U37&gt;AD37),(U37&gt;AG37),(U37&gt;AJ37),(U37&gt;BE37)))-$AM37))</f>
        <v>1</v>
      </c>
      <c r="W37" s="715">
        <f>IF(U37=0,0,IF(U$6=0,0,IF(V37=0,0,((11-V37)))-$B$6))</f>
        <v>6</v>
      </c>
      <c r="X37" s="714">
        <f>0+TEXT(Recording!I68,"00\:00\.00")</f>
        <v>4.3229166666666671E-4</v>
      </c>
      <c r="Y37" s="715">
        <f>IF(X37=0,0,IF(X$6=0,0,IF(X37&lt;1,SUM((X37&gt;L37),(X37&gt;O37),(X37&gt;R37),(X37&gt;U37),(X37&gt;I37),(X37&gt;AA37),(X37&gt;AD37),(X37&gt;AG37),(X37&gt;AJ37),(X37&gt;BE37)))-$AM37))</f>
        <v>2</v>
      </c>
      <c r="Z37" s="715">
        <f>IF(X37=0,0,IF(X$6=0,0,IF(Y37=0,0,((11-Y37)))-$B$6))</f>
        <v>5</v>
      </c>
      <c r="AA37" s="714">
        <f>0+TEXT(Recording!J68,"00\:00\.00")</f>
        <v>0</v>
      </c>
      <c r="AB37" s="715">
        <f>IF(AA37=0,0,IF(AA$6=0,0,IF(AA37&lt;1,SUM((AA37&gt;L37),(AA37&gt;O37),(AA37&gt;R37),(AA37&gt;U37),(AA37&gt;X37),(AA37&gt;I37),(AA37&gt;AD37),(AA37&gt;AG37),(AA37&gt;AJ37),(AA37&gt;BE37))))-$AM37)</f>
        <v>0</v>
      </c>
      <c r="AC37" s="715">
        <f>IF(AA37=0,0,IF(AA$6=0,0,IF(AB37=0,0,((11-AB37)))-$B$6))</f>
        <v>0</v>
      </c>
      <c r="AD37" s="714">
        <f>0+TEXT(Recording!K68,"00\:00\.00")</f>
        <v>0</v>
      </c>
      <c r="AE37" s="715">
        <f>IF(AD37=0,0,IF(AD$6=0,0,IF(AD37&lt;1,SUM((AD37&gt;L37),(AD37&gt;O37),(AD37&gt;R37),(AD37&gt;U37),(AD37&gt;X37),(AD37&gt;AA37),(AD37&gt;AG37),(AD37&gt;AJ37),(AD37&gt;I37),(AD37&gt;BE37)))-$AM37))</f>
        <v>0</v>
      </c>
      <c r="AF37" s="715">
        <f>IF(AD37=0,0,IF(AD$6=0,0,IF(AE37=0,0,((11-AE37)))-$B$6))</f>
        <v>0</v>
      </c>
      <c r="AG37" s="714">
        <f>0+TEXT(Recording!L68,"00\:00\.00")</f>
        <v>0</v>
      </c>
      <c r="AH37" s="715">
        <f>IF(AG37=0,0,IF(AG$6=0,0,IF(AG37&lt;1,SUM((AG37&gt;I37),(AG37&gt;L37),(AG37&gt;O37),(AG37&gt;R37),(AG37&gt;U37),(AG37&gt;X37),(AG37&gt;AA37),(AG37&gt;AD37),(AG37&gt;AJ37),(AG37&gt;BE37)))-$AM37))</f>
        <v>0</v>
      </c>
      <c r="AI37" s="715">
        <f>IF(AG37=0,0,IF(AG$6=0,0,IF(AH37=0,0,((11-AH37)))-$B$6))</f>
        <v>0</v>
      </c>
      <c r="AJ37" s="714">
        <f>0+TEXT(Recording!M68,"00\:00\.00")</f>
        <v>0</v>
      </c>
      <c r="AK37" s="715">
        <f>IF(AJ37=0,0,IF(AJ$6=0,0,IF(AJ37&lt;1,SUM((AJ37&gt;I37),(AJ37&gt;L37),(AJ37&gt;O37),(AJ37&gt;R37),(AJ37&gt;U37),(AJ37&gt;X37),(AJ37&gt;AA37),(AJ37&gt;AD37),(AJ37&gt;AG37),(AJ37&gt;BE37)))-$AM37))</f>
        <v>0</v>
      </c>
      <c r="AL37" s="718">
        <f>IF(AJ37=0,0,IF(AJ$6=0,0,IF(AK37=0,0,((11-AK37)))-$B$6))</f>
        <v>0</v>
      </c>
      <c r="AM37" s="6">
        <f>COUNTBLANK(I603:R603)</f>
        <v>4</v>
      </c>
      <c r="BL37" s="256"/>
      <c r="BM37" s="256"/>
      <c r="BN37" s="256"/>
      <c r="BO37" s="256"/>
      <c r="BP37" s="256"/>
      <c r="BQ37" s="256"/>
      <c r="BR37" s="420"/>
      <c r="BS37" s="420"/>
      <c r="BT37" s="420"/>
      <c r="BU37" s="420"/>
      <c r="BV37" s="235"/>
    </row>
    <row r="38" spans="2:74" ht="35.450000000000003" customHeight="1" x14ac:dyDescent="0.25">
      <c r="B38" s="1905"/>
      <c r="C38" s="1898"/>
      <c r="D38" s="2048"/>
      <c r="E38" s="1898"/>
      <c r="I38" s="1886" t="str">
        <f>PROPER('Team 1'!$I$39)</f>
        <v xml:space="preserve">James  </v>
      </c>
      <c r="J38" s="1887"/>
      <c r="K38" s="1888"/>
      <c r="L38" s="1886" t="str">
        <f>PROPER('Team 2'!$I$39)</f>
        <v xml:space="preserve">Max </v>
      </c>
      <c r="M38" s="1887"/>
      <c r="N38" s="1888"/>
      <c r="O38" s="1886" t="str">
        <f>PROPER('Team 3'!$I$39)</f>
        <v xml:space="preserve">Orlando </v>
      </c>
      <c r="P38" s="1887"/>
      <c r="Q38" s="1888"/>
      <c r="R38" s="1886" t="str">
        <f>PROPER('Team 4'!$I$39)</f>
        <v xml:space="preserve">Benjamin </v>
      </c>
      <c r="S38" s="1887"/>
      <c r="T38" s="1888"/>
      <c r="U38" s="1886" t="str">
        <f>PROPER('Team 5'!$I$39)</f>
        <v xml:space="preserve">Findley </v>
      </c>
      <c r="V38" s="1887"/>
      <c r="W38" s="1888"/>
      <c r="X38" s="1886" t="str">
        <f>PROPER('Team 6'!$I$39)</f>
        <v xml:space="preserve">Daniel </v>
      </c>
      <c r="Y38" s="1887"/>
      <c r="Z38" s="1888"/>
      <c r="AA38" s="1886" t="str">
        <f>PROPER('Team 7'!$I$39)</f>
        <v xml:space="preserve"> </v>
      </c>
      <c r="AB38" s="1887"/>
      <c r="AC38" s="1888"/>
      <c r="AD38" s="1886" t="str">
        <f>PROPER('Team 8'!$I$39)</f>
        <v xml:space="preserve"> </v>
      </c>
      <c r="AE38" s="1887"/>
      <c r="AF38" s="1888"/>
      <c r="AG38" s="1886" t="str">
        <f>PROPER('Team 9'!$I$39)</f>
        <v xml:space="preserve"> </v>
      </c>
      <c r="AH38" s="1887"/>
      <c r="AI38" s="1888"/>
      <c r="AJ38" s="1886" t="str">
        <f>PROPER('Team 10'!$I$39)</f>
        <v xml:space="preserve"> </v>
      </c>
      <c r="AK38" s="1887"/>
      <c r="AL38" s="1888"/>
      <c r="AM38" s="6"/>
      <c r="BL38" s="256"/>
      <c r="BM38" s="256"/>
      <c r="BN38" s="256"/>
      <c r="BO38" s="256"/>
      <c r="BP38" s="256"/>
      <c r="BQ38" s="256"/>
      <c r="BR38" s="420"/>
      <c r="BS38" s="420"/>
      <c r="BT38" s="420"/>
      <c r="BU38" s="420"/>
      <c r="BV38" s="235"/>
    </row>
    <row r="39" spans="2:74" ht="35.450000000000003" customHeight="1" thickBot="1" x14ac:dyDescent="0.3">
      <c r="B39" s="1905"/>
      <c r="C39" s="1898"/>
      <c r="D39" s="2048"/>
      <c r="E39" s="209" t="s">
        <v>217</v>
      </c>
      <c r="I39" s="1951">
        <f>Recording!D70</f>
        <v>0</v>
      </c>
      <c r="J39" s="1875"/>
      <c r="K39" s="1876"/>
      <c r="L39" s="1951">
        <f>Recording!E70</f>
        <v>0</v>
      </c>
      <c r="M39" s="1875"/>
      <c r="N39" s="1876"/>
      <c r="O39" s="1951">
        <f>Recording!F70</f>
        <v>0</v>
      </c>
      <c r="P39" s="1875"/>
      <c r="Q39" s="1876"/>
      <c r="R39" s="1951">
        <f>Recording!G70</f>
        <v>0</v>
      </c>
      <c r="S39" s="1875"/>
      <c r="T39" s="1876"/>
      <c r="U39" s="1951">
        <f>Recording!H70</f>
        <v>0</v>
      </c>
      <c r="V39" s="1875"/>
      <c r="W39" s="1876"/>
      <c r="X39" s="1951">
        <f>Recording!I70</f>
        <v>0</v>
      </c>
      <c r="Y39" s="1875"/>
      <c r="Z39" s="1876"/>
      <c r="AA39" s="1951">
        <f>Recording!J70</f>
        <v>0</v>
      </c>
      <c r="AB39" s="1875"/>
      <c r="AC39" s="1876"/>
      <c r="AD39" s="1951">
        <f>Recording!K70</f>
        <v>0</v>
      </c>
      <c r="AE39" s="1875"/>
      <c r="AF39" s="1876"/>
      <c r="AG39" s="1951">
        <f>Recording!L70</f>
        <v>0</v>
      </c>
      <c r="AH39" s="1875"/>
      <c r="AI39" s="1876"/>
      <c r="AJ39" s="1951">
        <f>Recording!M70</f>
        <v>0</v>
      </c>
      <c r="AK39" s="1875"/>
      <c r="AL39" s="1876"/>
      <c r="AM39" s="6"/>
      <c r="BL39" s="256"/>
      <c r="BM39" s="256"/>
      <c r="BN39" s="256"/>
      <c r="BO39" s="256"/>
      <c r="BP39" s="256"/>
      <c r="BQ39" s="256"/>
      <c r="BR39" s="420"/>
      <c r="BS39" s="420"/>
      <c r="BT39" s="420"/>
      <c r="BU39" s="420"/>
      <c r="BV39" s="235"/>
    </row>
    <row r="40" spans="2:74" ht="35.450000000000003" customHeight="1" x14ac:dyDescent="0.25">
      <c r="B40" s="1902">
        <v>13</v>
      </c>
      <c r="C40" s="1898" t="s">
        <v>5</v>
      </c>
      <c r="D40" s="2048" t="s">
        <v>84</v>
      </c>
      <c r="E40" s="1898" t="s">
        <v>100</v>
      </c>
      <c r="I40" s="719">
        <f>0+TEXT(Recording!D72,"00\:00\.00")</f>
        <v>9.932870370370371E-4</v>
      </c>
      <c r="J40" s="715">
        <f>IF(I40=0,0,IF(I$6=0,0,IF(I40&lt;1,SUM((I40&gt;L40),(I40&gt;O40),(I40&gt;R40),(I40&gt;U40),(I40&gt;X40),(I40&gt;AA40),(I40&gt;AD40),(I40&gt;AG40),(I40&gt;AJ40),(I40&gt;BE40)))-$AM40))</f>
        <v>5</v>
      </c>
      <c r="K40" s="715">
        <f>IF(I40=0,0,IF(I$6=0,0,IF(J40=0,0,((11-J40)))-$B$6))</f>
        <v>2</v>
      </c>
      <c r="L40" s="714">
        <f>0+TEXT(Recording!E72,"00\:00\.00")</f>
        <v>1.0108796296296296E-3</v>
      </c>
      <c r="M40" s="715">
        <f>IF(L40=0,0,IF(L$6=0,0,IF(L40&lt;1,SUM((L40&gt;O40),(L40&gt;R40),(L40&gt;U40),(L40&gt;X40),(L40&gt;AA40),(L40&gt;AD40),(L40&gt;I40),(L40&gt;AG40),(L40&gt;AJ40),(L40&gt;BE40)))-$AM40))</f>
        <v>6</v>
      </c>
      <c r="N40" s="715">
        <f>IF(L40=0,0,IF(L$6=0,0,IF(M40=0,0,((11-M40)))-$B$6))</f>
        <v>1</v>
      </c>
      <c r="O40" s="714">
        <f>0+TEXT(Recording!F72,"00\:00\.00")</f>
        <v>9.5694444444444462E-4</v>
      </c>
      <c r="P40" s="715">
        <f>IF(O40=0,0,IF(O$6=0,0,IF(O40&lt;1,SUM((O40&gt;L40),(O40&gt;I40),(O40&gt;R40),(O40&gt;U40),(O40&gt;X40),(O40&gt;AA40),(O40&gt;AD40),(O40&gt;AG40),(O40&gt;AJ40),(O40&gt;BE40)))-$AM40))</f>
        <v>3</v>
      </c>
      <c r="Q40" s="715">
        <f>IF(O40=0,0,IF(O$6=0,0,IF(P40=0,0,((11-P40)))-$B$6))</f>
        <v>4</v>
      </c>
      <c r="R40" s="714">
        <f>0+TEXT(Recording!G72,"00\:00\.00")</f>
        <v>9.032407407407408E-4</v>
      </c>
      <c r="S40" s="715">
        <f>IF(R40=0,0,IF(R$6=0,0,IF(R40&lt;1,SUM((R40&gt;L40),(R40&gt;O40),(R40&gt;I40),(R40&gt;U40),(R40&gt;X40),(R40&gt;AA40),(R40&gt;AD40),(R40&gt;AG40),(R40&gt;AJ40),(R40&gt;BE40)))-$AM40))</f>
        <v>1</v>
      </c>
      <c r="T40" s="715">
        <f>IF(R40=0,0,IF(R$6=0,0,IF(S40=0,0,((11-S40)))-$B$6))</f>
        <v>6</v>
      </c>
      <c r="U40" s="714">
        <f>0+TEXT(Recording!H72,"00\:00\.00")</f>
        <v>9.8206018518518499E-4</v>
      </c>
      <c r="V40" s="715">
        <f>IF(U40=0,0,IF(U$6=0,0,IF(U40&lt;1,SUM((U40&gt;L40),(U40&gt;O40),(U40&gt;R40),(U40&gt;I40),(U40&gt;X40),(U40&gt;AA40),(U40&gt;AD40),(U40&gt;AG40),(U40&gt;AJ40),(U40&gt;BE40)))-$AM40))</f>
        <v>4</v>
      </c>
      <c r="W40" s="715">
        <f>IF(U40=0,0,IF(U$6=0,0,IF(V40=0,0,((11-V40)))-$B$6))</f>
        <v>3</v>
      </c>
      <c r="X40" s="714">
        <f>0+TEXT(Recording!I72,"00\:00\.00")</f>
        <v>9.1145833333333324E-4</v>
      </c>
      <c r="Y40" s="715">
        <f>IF(X40=0,0,IF(X$6=0,0,IF(X40&lt;1,SUM((X40&gt;L40),(X40&gt;O40),(X40&gt;R40),(X40&gt;U40),(X40&gt;I40),(X40&gt;AA40),(X40&gt;AD40),(X40&gt;AG40),(X40&gt;AJ40),(X40&gt;BE40)))-$AM40))</f>
        <v>2</v>
      </c>
      <c r="Z40" s="715">
        <f>IF(X40=0,0,IF(X$6=0,0,IF(Y40=0,0,((11-Y40)))-$B$6))</f>
        <v>5</v>
      </c>
      <c r="AA40" s="714">
        <f>0+TEXT(Recording!J72,"00\:00\.00")</f>
        <v>0</v>
      </c>
      <c r="AB40" s="715">
        <f>IF(AA40=0,0,IF(AA$6=0,0,IF(AA40&lt;1,SUM((AA40&gt;L40),(AA40&gt;O40),(AA40&gt;R40),(AA40&gt;U40),(AA40&gt;X40),(AA40&gt;I40),(AA40&gt;AD40),(AA40&gt;AG40),(AA40&gt;AJ40),(AA40&gt;BE40))))-$AM40)</f>
        <v>0</v>
      </c>
      <c r="AC40" s="715">
        <f>IF(AA40=0,0,IF(AA$6=0,0,IF(AB40=0,0,((11-AB40)))-$B$6))</f>
        <v>0</v>
      </c>
      <c r="AD40" s="714">
        <f>0+TEXT(Recording!K72,"00\:00\.00")</f>
        <v>0</v>
      </c>
      <c r="AE40" s="715">
        <f>IF(AD40=0,0,IF(AD$6=0,0,IF(AD40&lt;1,SUM((AD40&gt;L40),(AD40&gt;O40),(AD40&gt;R40),(AD40&gt;U40),(AD40&gt;X40),(AD40&gt;AA40),(AD40&gt;AG40),(AD40&gt;AJ40),(AD40&gt;I40),(AD40&gt;BE40)))-$AM40))</f>
        <v>0</v>
      </c>
      <c r="AF40" s="715">
        <f>IF(AD40=0,0,IF(AD$6=0,0,IF(AE40=0,0,((11-AE40)))-$B$6))</f>
        <v>0</v>
      </c>
      <c r="AG40" s="714">
        <f>0+TEXT(Recording!L72,"00\:00\.00")</f>
        <v>0</v>
      </c>
      <c r="AH40" s="715">
        <f>IF(AG40=0,0,IF(AG$6=0,0,IF(AG40&lt;1,SUM((AG40&gt;I40),(AG40&gt;L40),(AG40&gt;O40),(AG40&gt;R40),(AG40&gt;U40),(AG40&gt;X40),(AG40&gt;AA40),(AG40&gt;AD40),(AG40&gt;AJ40),(AG40&gt;BE40)))-$AM40))</f>
        <v>0</v>
      </c>
      <c r="AI40" s="715">
        <f>IF(AG40=0,0,IF(AG$6=0,0,IF(AH40=0,0,((11-AH40)))-$B$6))</f>
        <v>0</v>
      </c>
      <c r="AJ40" s="714">
        <f>0+TEXT(Recording!M72,"00\:00\.00")</f>
        <v>0</v>
      </c>
      <c r="AK40" s="715">
        <f>IF(AJ40=0,0,IF(AJ$6=0,0,IF(AJ40&lt;1,SUM((AJ40&gt;I40),(AJ40&gt;L40),(AJ40&gt;O40),(AJ40&gt;R40),(AJ40&gt;U40),(AJ40&gt;X40),(AJ40&gt;AA40),(AJ40&gt;AD40),(AJ40&gt;AG40),(AJ40&gt;BE40)))-$AM40))</f>
        <v>0</v>
      </c>
      <c r="AL40" s="718">
        <f>IF(AJ40=0,0,IF(AJ$6=0,0,IF(AK40=0,0,((11-AK40)))-$B$6))</f>
        <v>0</v>
      </c>
      <c r="AM40" s="11">
        <f>COUNTBLANK(I604:R604)</f>
        <v>4</v>
      </c>
      <c r="BL40" s="256"/>
      <c r="BM40" s="256"/>
      <c r="BN40" s="256"/>
      <c r="BO40" s="256"/>
      <c r="BP40" s="256"/>
      <c r="BQ40" s="256"/>
      <c r="BR40" s="420"/>
      <c r="BS40" s="420"/>
      <c r="BT40" s="420"/>
      <c r="BU40" s="420"/>
      <c r="BV40" s="235"/>
    </row>
    <row r="41" spans="2:74" ht="35.450000000000003" customHeight="1" x14ac:dyDescent="0.25">
      <c r="B41" s="1878"/>
      <c r="C41" s="1898"/>
      <c r="D41" s="2048"/>
      <c r="E41" s="1898"/>
      <c r="I41" s="1886" t="str">
        <f>PROPER('Team 1'!$I$40)</f>
        <v xml:space="preserve">Sophie </v>
      </c>
      <c r="J41" s="1887"/>
      <c r="K41" s="1888"/>
      <c r="L41" s="1886" t="str">
        <f>PROPER('Team 2'!$I$40)</f>
        <v xml:space="preserve">Talia-Jay </v>
      </c>
      <c r="M41" s="1887"/>
      <c r="N41" s="1888"/>
      <c r="O41" s="1886" t="str">
        <f>PROPER('Team 3'!$I$40)</f>
        <v xml:space="preserve">Jess </v>
      </c>
      <c r="P41" s="1887"/>
      <c r="Q41" s="1888"/>
      <c r="R41" s="1886" t="str">
        <f>PROPER('Team 4'!$I$40)</f>
        <v xml:space="preserve">Abby </v>
      </c>
      <c r="S41" s="1887"/>
      <c r="T41" s="1888"/>
      <c r="U41" s="1886" t="str">
        <f>PROPER('Team 5'!$I$40)</f>
        <v xml:space="preserve">Samantha  </v>
      </c>
      <c r="V41" s="1887"/>
      <c r="W41" s="1888"/>
      <c r="X41" s="1886" t="str">
        <f>PROPER('Team 6'!$I$40)</f>
        <v xml:space="preserve">Jessica </v>
      </c>
      <c r="Y41" s="1887"/>
      <c r="Z41" s="1888"/>
      <c r="AA41" s="1886" t="str">
        <f>PROPER('Team 7'!$I$40)</f>
        <v xml:space="preserve"> </v>
      </c>
      <c r="AB41" s="1887"/>
      <c r="AC41" s="1888"/>
      <c r="AD41" s="1886" t="str">
        <f>PROPER('Team 8'!$I$40)</f>
        <v xml:space="preserve"> </v>
      </c>
      <c r="AE41" s="1887"/>
      <c r="AF41" s="1888"/>
      <c r="AG41" s="1886" t="str">
        <f>PROPER('Team 9'!$I$40)</f>
        <v xml:space="preserve"> </v>
      </c>
      <c r="AH41" s="1887"/>
      <c r="AI41" s="1888"/>
      <c r="AJ41" s="1886" t="str">
        <f>PROPER('Team 10'!$I$40)</f>
        <v xml:space="preserve"> </v>
      </c>
      <c r="AK41" s="1887"/>
      <c r="AL41" s="1888"/>
      <c r="AM41" s="11"/>
      <c r="BL41" s="256"/>
      <c r="BM41" s="256"/>
      <c r="BN41" s="256"/>
      <c r="BO41" s="256"/>
      <c r="BP41" s="256"/>
      <c r="BQ41" s="256"/>
      <c r="BR41" s="420"/>
      <c r="BS41" s="420"/>
      <c r="BT41" s="420"/>
      <c r="BU41" s="420"/>
      <c r="BV41" s="235"/>
    </row>
    <row r="42" spans="2:74" ht="35.450000000000003" customHeight="1" thickBot="1" x14ac:dyDescent="0.3">
      <c r="B42" s="1903"/>
      <c r="C42" s="1898"/>
      <c r="D42" s="2048"/>
      <c r="E42" s="209" t="s">
        <v>217</v>
      </c>
      <c r="I42" s="1951">
        <f>Recording!D74</f>
        <v>0</v>
      </c>
      <c r="J42" s="1875"/>
      <c r="K42" s="1876"/>
      <c r="L42" s="1951">
        <f>Recording!E74</f>
        <v>0</v>
      </c>
      <c r="M42" s="1875"/>
      <c r="N42" s="1876"/>
      <c r="O42" s="1951">
        <f>Recording!F74</f>
        <v>0</v>
      </c>
      <c r="P42" s="1875"/>
      <c r="Q42" s="1876"/>
      <c r="R42" s="1951">
        <f>Recording!G74</f>
        <v>0</v>
      </c>
      <c r="S42" s="1875"/>
      <c r="T42" s="1876"/>
      <c r="U42" s="1951">
        <f>Recording!H74</f>
        <v>0</v>
      </c>
      <c r="V42" s="1875"/>
      <c r="W42" s="1876"/>
      <c r="X42" s="1951">
        <f>Recording!I74</f>
        <v>0</v>
      </c>
      <c r="Y42" s="1875"/>
      <c r="Z42" s="1876"/>
      <c r="AA42" s="1951">
        <f>Recording!J74</f>
        <v>0</v>
      </c>
      <c r="AB42" s="1875"/>
      <c r="AC42" s="1876"/>
      <c r="AD42" s="1951">
        <f>Recording!K74</f>
        <v>0</v>
      </c>
      <c r="AE42" s="1875"/>
      <c r="AF42" s="1876"/>
      <c r="AG42" s="1951">
        <f>Recording!L74</f>
        <v>0</v>
      </c>
      <c r="AH42" s="1875"/>
      <c r="AI42" s="1876"/>
      <c r="AJ42" s="1951">
        <f>Recording!M74</f>
        <v>0</v>
      </c>
      <c r="AK42" s="1875"/>
      <c r="AL42" s="1876"/>
      <c r="AM42" s="11"/>
      <c r="BL42" s="256"/>
      <c r="BM42" s="256"/>
      <c r="BN42" s="256"/>
      <c r="BO42" s="256"/>
      <c r="BP42" s="256"/>
      <c r="BQ42" s="256"/>
      <c r="BR42" s="420"/>
      <c r="BS42" s="420"/>
      <c r="BT42" s="420"/>
      <c r="BU42" s="420"/>
      <c r="BV42" s="235"/>
    </row>
    <row r="43" spans="2:74" ht="35.450000000000003" customHeight="1" x14ac:dyDescent="0.25">
      <c r="B43" s="1904">
        <v>14</v>
      </c>
      <c r="C43" s="1898" t="s">
        <v>6</v>
      </c>
      <c r="D43" s="2048" t="s">
        <v>84</v>
      </c>
      <c r="E43" s="1898" t="s">
        <v>100</v>
      </c>
      <c r="I43" s="719">
        <f>0+TEXT(Recording!D76,"00\:00\.00")</f>
        <v>9.043981481481481E-4</v>
      </c>
      <c r="J43" s="715">
        <f>IF(I43=0,0,IF(I$6=0,0,IF(I43&lt;1,SUM((I43&gt;L43),(I43&gt;O43),(I43&gt;R43),(I43&gt;U43),(I43&gt;X43),(I43&gt;AA43),(I43&gt;AD43),(I43&gt;AG43),(I43&gt;AJ43),(I43&gt;BE43)))-$AM43))</f>
        <v>2</v>
      </c>
      <c r="K43" s="715">
        <f>IF(I43=0,0,IF(I$6=0,0,IF(J43=0,0,((11-J43)))-$B$6))</f>
        <v>5</v>
      </c>
      <c r="L43" s="714">
        <f>0+TEXT(Recording!E76,"00\:00\.00")</f>
        <v>9.3923611111111117E-4</v>
      </c>
      <c r="M43" s="715">
        <f>IF(L43=0,0,IF(L$6=0,0,IF(L43&lt;1,SUM((L43&gt;O43),(L43&gt;R43),(L43&gt;U43),(L43&gt;X43),(L43&gt;AA43),(L43&gt;AD43),(L43&gt;I43),(L43&gt;AG43),(L43&gt;AJ43),(L43&gt;BE43)))-$AM43))</f>
        <v>4</v>
      </c>
      <c r="N43" s="715">
        <f>IF(L43=0,0,IF(L$6=0,0,IF(M43=0,0,((11-M43)))-$B$6))</f>
        <v>3</v>
      </c>
      <c r="O43" s="714">
        <f>0+TEXT(Recording!F76,"00\:00\.00")</f>
        <v>9.8009259259259252E-4</v>
      </c>
      <c r="P43" s="715">
        <f>IF(O43=0,0,IF(O$6=0,0,IF(O43&lt;1,SUM((O43&gt;L43),(O43&gt;I43),(O43&gt;R43),(O43&gt;U43),(O43&gt;X43),(O43&gt;AA43),(O43&gt;AD43),(O43&gt;AG43),(O43&gt;AJ43),(O43&gt;BE43)))-$AM43))</f>
        <v>6</v>
      </c>
      <c r="Q43" s="715">
        <f>IF(O43=0,0,IF(O$6=0,0,IF(P43=0,0,((11-P43)))-$B$6))</f>
        <v>1</v>
      </c>
      <c r="R43" s="714">
        <f>0+TEXT(Recording!G76,"00\:00\.00")</f>
        <v>9.6817129629629629E-4</v>
      </c>
      <c r="S43" s="715">
        <f>IF(R43=0,0,IF(R$6=0,0,IF(R43&lt;1,SUM((R43&gt;L43),(R43&gt;O43),(R43&gt;I43),(R43&gt;U43),(R43&gt;X43),(R43&gt;AA43),(R43&gt;AD43),(R43&gt;AG43),(R43&gt;AJ43),(R43&gt;BE43)))-$AM43))</f>
        <v>5</v>
      </c>
      <c r="T43" s="715">
        <f>IF(R43=0,0,IF(R$6=0,0,IF(S43=0,0,((11-S43)))-$B$6))</f>
        <v>2</v>
      </c>
      <c r="U43" s="714">
        <f>0+TEXT(Recording!H76,"00\:00\.00")</f>
        <v>9.2638888888888892E-4</v>
      </c>
      <c r="V43" s="715">
        <f>IF(U43=0,0,IF(U$6=0,0,IF(U43&lt;1,SUM((U43&gt;L43),(U43&gt;O43),(U43&gt;R43),(U43&gt;I43),(U43&gt;X43),(U43&gt;AA43),(U43&gt;AD43),(U43&gt;AG43),(U43&gt;AJ43),(U43&gt;BE43)))-$AM43))</f>
        <v>3</v>
      </c>
      <c r="W43" s="715">
        <f>IF(U43=0,0,IF(U$6=0,0,IF(V43=0,0,((11-V43)))-$B$6))</f>
        <v>4</v>
      </c>
      <c r="X43" s="714">
        <f>0+TEXT(Recording!I76,"00\:00\.00")</f>
        <v>8.7708333333333334E-4</v>
      </c>
      <c r="Y43" s="715">
        <f>IF(X43=0,0,IF(X$6=0,0,IF(X43&lt;1,SUM((X43&gt;L43),(X43&gt;O43),(X43&gt;R43),(X43&gt;U43),(X43&gt;I43),(X43&gt;AA43),(X43&gt;AD43),(X43&gt;AG43),(X43&gt;AJ43),(X43&gt;BE43)))-$AM43))</f>
        <v>1</v>
      </c>
      <c r="Z43" s="715">
        <f>IF(X43=0,0,IF(X$6=0,0,IF(Y43=0,0,((11-Y43)))-$B$6))</f>
        <v>6</v>
      </c>
      <c r="AA43" s="714">
        <f>0+TEXT(Recording!J76,"00\:00\.00")</f>
        <v>0</v>
      </c>
      <c r="AB43" s="715">
        <f>IF(AA43=0,0,IF(AA$6=0,0,IF(AA43&lt;1,SUM((AA43&gt;L43),(AA43&gt;O43),(AA43&gt;R43),(AA43&gt;U43),(AA43&gt;X43),(AA43&gt;I43),(AA43&gt;AD43),(AA43&gt;AG43),(AA43&gt;AJ43),(AA43&gt;BE43))))-$AM43)</f>
        <v>0</v>
      </c>
      <c r="AC43" s="715">
        <f>IF(AA43=0,0,IF(AA$6=0,0,IF(AB43=0,0,((11-AB43)))-$B$6))</f>
        <v>0</v>
      </c>
      <c r="AD43" s="714">
        <f>0+TEXT(Recording!K76,"00\:00\.00")</f>
        <v>0</v>
      </c>
      <c r="AE43" s="715">
        <f>IF(AD43=0,0,IF(AD$6=0,0,IF(AD43&lt;1,SUM((AD43&gt;L43),(AD43&gt;O43),(AD43&gt;R43),(AD43&gt;U43),(AD43&gt;X43),(AD43&gt;AA43),(AD43&gt;AG43),(AD43&gt;AJ43),(AD43&gt;I43),(AD43&gt;BE43)))-$AM43))</f>
        <v>0</v>
      </c>
      <c r="AF43" s="715">
        <f>IF(AD43=0,0,IF(AD$6=0,0,IF(AE43=0,0,((11-AE43)))-$B$6))</f>
        <v>0</v>
      </c>
      <c r="AG43" s="714">
        <f>0+TEXT(Recording!L76,"00\:00\.00")</f>
        <v>0</v>
      </c>
      <c r="AH43" s="715">
        <f>IF(AG43=0,0,IF(AG$6=0,0,IF(AG43&lt;1,SUM((AG43&gt;I43),(AG43&gt;L43),(AG43&gt;O43),(AG43&gt;R43),(AG43&gt;U43),(AG43&gt;X43),(AG43&gt;AA43),(AG43&gt;AD43),(AG43&gt;AJ43),(AG43&gt;BE43)))-$AM43))</f>
        <v>0</v>
      </c>
      <c r="AI43" s="715">
        <f>IF(AG43=0,0,IF(AG$6=0,0,IF(AH43=0,0,((11-AH43)))-$B$6))</f>
        <v>0</v>
      </c>
      <c r="AJ43" s="714">
        <f>0+TEXT(Recording!M76,"00\:00\.00")</f>
        <v>0</v>
      </c>
      <c r="AK43" s="715">
        <f>IF(AJ43=0,0,IF(AJ$6=0,0,IF(AJ43&lt;1,SUM((AJ43&gt;I43),(AJ43&gt;L43),(AJ43&gt;O43),(AJ43&gt;R43),(AJ43&gt;U43),(AJ43&gt;X43),(AJ43&gt;AA43),(AJ43&gt;AD43),(AJ43&gt;AG43),(AJ43&gt;BE43)))-$AM43))</f>
        <v>0</v>
      </c>
      <c r="AL43" s="718">
        <f>IF(AJ43=0,0,IF(AJ$6=0,0,IF(AK43=0,0,((11-AK43)))-$B$6))</f>
        <v>0</v>
      </c>
      <c r="AM43" s="6">
        <f>COUNTBLANK(I605:R605)</f>
        <v>4</v>
      </c>
      <c r="BL43" s="256"/>
      <c r="BM43" s="256"/>
      <c r="BN43" s="256"/>
      <c r="BO43" s="256"/>
      <c r="BP43" s="256"/>
      <c r="BQ43" s="256"/>
      <c r="BR43" s="420"/>
      <c r="BS43" s="420"/>
      <c r="BT43" s="420"/>
      <c r="BU43" s="420"/>
      <c r="BV43" s="235"/>
    </row>
    <row r="44" spans="2:74" ht="35.450000000000003" customHeight="1" x14ac:dyDescent="0.25">
      <c r="B44" s="1905"/>
      <c r="C44" s="1898"/>
      <c r="D44" s="2048"/>
      <c r="E44" s="1898"/>
      <c r="I44" s="1886" t="str">
        <f>PROPER('Team 1'!$I$41)</f>
        <v xml:space="preserve">Henri </v>
      </c>
      <c r="J44" s="1887"/>
      <c r="K44" s="1888"/>
      <c r="L44" s="1886" t="str">
        <f>PROPER('Team 2'!$I$41)</f>
        <v xml:space="preserve">Omar </v>
      </c>
      <c r="M44" s="1887"/>
      <c r="N44" s="1888"/>
      <c r="O44" s="1886" t="str">
        <f>PROPER('Team 3'!$I$41)</f>
        <v xml:space="preserve">Josh  </v>
      </c>
      <c r="P44" s="1887"/>
      <c r="Q44" s="1888"/>
      <c r="R44" s="1886" t="str">
        <f>PROPER('Team 4'!$I$41)</f>
        <v xml:space="preserve">Matus </v>
      </c>
      <c r="S44" s="1887"/>
      <c r="T44" s="1888"/>
      <c r="U44" s="1886" t="str">
        <f>PROPER('Team 5'!$I$41)</f>
        <v xml:space="preserve">James  </v>
      </c>
      <c r="V44" s="1887"/>
      <c r="W44" s="1888"/>
      <c r="X44" s="1886" t="str">
        <f>PROPER('Team 6'!$I$41)</f>
        <v xml:space="preserve">Benjamin  </v>
      </c>
      <c r="Y44" s="1887"/>
      <c r="Z44" s="1888"/>
      <c r="AA44" s="1886" t="str">
        <f>PROPER('Team 7'!$I$41)</f>
        <v xml:space="preserve"> </v>
      </c>
      <c r="AB44" s="1887"/>
      <c r="AC44" s="1888"/>
      <c r="AD44" s="1886" t="str">
        <f>PROPER('Team 8'!$I$41)</f>
        <v xml:space="preserve"> </v>
      </c>
      <c r="AE44" s="1887"/>
      <c r="AF44" s="1888"/>
      <c r="AG44" s="1886" t="str">
        <f>PROPER('Team 9'!$I$41)</f>
        <v xml:space="preserve"> </v>
      </c>
      <c r="AH44" s="1887"/>
      <c r="AI44" s="1888"/>
      <c r="AJ44" s="1886" t="str">
        <f>PROPER('Team 10'!$I$41)</f>
        <v xml:space="preserve"> </v>
      </c>
      <c r="AK44" s="1887"/>
      <c r="AL44" s="1888"/>
      <c r="AM44" s="6"/>
      <c r="BL44" s="256"/>
      <c r="BM44" s="256"/>
      <c r="BN44" s="256"/>
      <c r="BO44" s="256"/>
      <c r="BP44" s="256"/>
      <c r="BQ44" s="256"/>
      <c r="BR44" s="420"/>
      <c r="BS44" s="420"/>
      <c r="BT44" s="420"/>
      <c r="BU44" s="420"/>
      <c r="BV44" s="235"/>
    </row>
    <row r="45" spans="2:74" ht="35.450000000000003" customHeight="1" thickBot="1" x14ac:dyDescent="0.3">
      <c r="B45" s="1905"/>
      <c r="C45" s="1898"/>
      <c r="D45" s="2048"/>
      <c r="E45" s="209" t="s">
        <v>217</v>
      </c>
      <c r="I45" s="1951">
        <f>Recording!D78</f>
        <v>0</v>
      </c>
      <c r="J45" s="1875"/>
      <c r="K45" s="1876"/>
      <c r="L45" s="1951">
        <f>Recording!E78</f>
        <v>0</v>
      </c>
      <c r="M45" s="1875"/>
      <c r="N45" s="1876"/>
      <c r="O45" s="1951">
        <f>Recording!F78</f>
        <v>0</v>
      </c>
      <c r="P45" s="1875"/>
      <c r="Q45" s="1876"/>
      <c r="R45" s="1951">
        <f>Recording!G78</f>
        <v>0</v>
      </c>
      <c r="S45" s="1875"/>
      <c r="T45" s="1876"/>
      <c r="U45" s="1951">
        <f>Recording!H78</f>
        <v>0</v>
      </c>
      <c r="V45" s="1875"/>
      <c r="W45" s="1876"/>
      <c r="X45" s="1951">
        <f>Recording!I78</f>
        <v>0</v>
      </c>
      <c r="Y45" s="1875"/>
      <c r="Z45" s="1876"/>
      <c r="AA45" s="1951">
        <f>Recording!J78</f>
        <v>0</v>
      </c>
      <c r="AB45" s="1875"/>
      <c r="AC45" s="1876"/>
      <c r="AD45" s="1951">
        <f>Recording!K78</f>
        <v>0</v>
      </c>
      <c r="AE45" s="1875"/>
      <c r="AF45" s="1876"/>
      <c r="AG45" s="1951">
        <f>Recording!L78</f>
        <v>0</v>
      </c>
      <c r="AH45" s="1875"/>
      <c r="AI45" s="1876"/>
      <c r="AJ45" s="1951">
        <f>Recording!M78</f>
        <v>0</v>
      </c>
      <c r="AK45" s="1875"/>
      <c r="AL45" s="1876"/>
      <c r="AM45" s="6"/>
      <c r="BL45" s="256"/>
      <c r="BM45" s="256"/>
      <c r="BN45" s="256"/>
      <c r="BO45" s="256"/>
      <c r="BP45" s="256"/>
      <c r="BQ45" s="256"/>
      <c r="BR45" s="420"/>
      <c r="BS45" s="420"/>
      <c r="BT45" s="420"/>
      <c r="BU45" s="420"/>
      <c r="BV45" s="235"/>
    </row>
    <row r="46" spans="2:74" ht="35.450000000000003" customHeight="1" x14ac:dyDescent="0.25">
      <c r="B46" s="1902">
        <v>15</v>
      </c>
      <c r="C46" s="1898" t="s">
        <v>5</v>
      </c>
      <c r="D46" s="2048" t="s">
        <v>85</v>
      </c>
      <c r="E46" s="1898" t="s">
        <v>101</v>
      </c>
      <c r="I46" s="719">
        <f>0+TEXT(Recording!D80,"00\:00\.00")</f>
        <v>8.3472222222222227E-4</v>
      </c>
      <c r="J46" s="715">
        <f>IF(I46=0,0,IF(I$6=0,0,IF(I46&lt;1,SUM((I46&gt;L46),(I46&gt;O46),(I46&gt;R46),(I46&gt;U46),(I46&gt;X46),(I46&gt;AA46),(I46&gt;AD46),(I46&gt;AG46),(I46&gt;AJ46),(I46&gt;BE46)))-$AM46))</f>
        <v>5</v>
      </c>
      <c r="K46" s="715">
        <f>IF(I46=0,0,IF(I$6=0,0,IF(J46=0,0,((11-J46)))-$B$6))</f>
        <v>2</v>
      </c>
      <c r="L46" s="714">
        <f>0+TEXT(Recording!E80,"00\:00\.00")</f>
        <v>8.4560185185185183E-4</v>
      </c>
      <c r="M46" s="715">
        <f>IF(L46=0,0,IF(L$6=0,0,IF(L46&lt;1,SUM((L46&gt;O46),(L46&gt;R46),(L46&gt;U46),(L46&gt;X46),(L46&gt;AA46),(L46&gt;AD46),(L46&gt;I46),(L46&gt;AG46),(L46&gt;AJ46),(L46&gt;BE46)))-$AM46))</f>
        <v>6</v>
      </c>
      <c r="N46" s="715">
        <f>IF(L46=0,0,IF(L$6=0,0,IF(M46=0,0,((11-M46)))-$B$6))</f>
        <v>1</v>
      </c>
      <c r="O46" s="714">
        <f>0+TEXT(Recording!F80,"00\:00\.00")</f>
        <v>7.3888888888888886E-4</v>
      </c>
      <c r="P46" s="715">
        <f>IF(O46=0,0,IF(O$6=0,0,IF(O46&lt;1,SUM((O46&gt;L46),(O46&gt;I46),(O46&gt;R46),(O46&gt;U46),(O46&gt;X46),(O46&gt;AA46),(O46&gt;AD46),(O46&gt;AG46),(O46&gt;AJ46),(O46&gt;BE46)))-$AM46))</f>
        <v>1</v>
      </c>
      <c r="Q46" s="715">
        <f>IF(O46=0,0,IF(O$6=0,0,IF(P46=0,0,((11-P46)))-$B$6))</f>
        <v>6</v>
      </c>
      <c r="R46" s="714">
        <f>0+TEXT(Recording!G80,"00\:00\.00")</f>
        <v>7.5590277777777776E-4</v>
      </c>
      <c r="S46" s="715">
        <f>IF(R46=0,0,IF(R$6=0,0,IF(R46&lt;1,SUM((R46&gt;L46),(R46&gt;O46),(R46&gt;I46),(R46&gt;U46),(R46&gt;X46),(R46&gt;AA46),(R46&gt;AD46),(R46&gt;AG46),(R46&gt;AJ46),(R46&gt;BE46)))-$AM46))</f>
        <v>2</v>
      </c>
      <c r="T46" s="715">
        <f>IF(R46=0,0,IF(R$6=0,0,IF(S46=0,0,((11-S46)))-$B$6))</f>
        <v>5</v>
      </c>
      <c r="U46" s="714">
        <f>0+TEXT(Recording!H80,"00\:00\.00")</f>
        <v>7.7002314814814815E-4</v>
      </c>
      <c r="V46" s="715">
        <f>IF(U46=0,0,IF(U$6=0,0,IF(U46&lt;1,SUM((U46&gt;L46),(U46&gt;O46),(U46&gt;R46),(U46&gt;I46),(U46&gt;X46),(U46&gt;AA46),(U46&gt;AD46),(U46&gt;AG46),(U46&gt;AJ46),(U46&gt;BE46)))-$AM46))</f>
        <v>3</v>
      </c>
      <c r="W46" s="715">
        <f>IF(U46=0,0,IF(U$6=0,0,IF(V46=0,0,((11-V46)))-$B$6))</f>
        <v>4</v>
      </c>
      <c r="X46" s="714">
        <f>0+TEXT(Recording!I80,"00\:00\.00")</f>
        <v>8.1701388888888882E-4</v>
      </c>
      <c r="Y46" s="715">
        <f>IF(X46=0,0,IF(X$6=0,0,IF(X46&lt;1,SUM((X46&gt;L46),(X46&gt;O46),(X46&gt;R46),(X46&gt;U46),(X46&gt;I46),(X46&gt;AA46),(X46&gt;AD46),(X46&gt;AG46),(X46&gt;AJ46),(X46&gt;BE46)))-$AM46))</f>
        <v>4</v>
      </c>
      <c r="Z46" s="715">
        <f>IF(X46=0,0,IF(X$6=0,0,IF(Y46=0,0,((11-Y46)))-$B$6))</f>
        <v>3</v>
      </c>
      <c r="AA46" s="714">
        <f>0+TEXT(Recording!J80,"00\:00\.00")</f>
        <v>0</v>
      </c>
      <c r="AB46" s="715">
        <f>IF(AA46=0,0,IF(AA$6=0,0,IF(AA46&lt;1,SUM((AA46&gt;L46),(AA46&gt;O46),(AA46&gt;R46),(AA46&gt;U46),(AA46&gt;X46),(AA46&gt;I46),(AA46&gt;AD46),(AA46&gt;AG46),(AA46&gt;AJ46),(AA46&gt;BE46))))-$AM46)</f>
        <v>0</v>
      </c>
      <c r="AC46" s="715">
        <f>IF(AA46=0,0,IF(AA$6=0,0,IF(AB46=0,0,((11-AB46)))-$B$6))</f>
        <v>0</v>
      </c>
      <c r="AD46" s="714">
        <f>0+TEXT(Recording!K80,"00\:00\.00")</f>
        <v>0</v>
      </c>
      <c r="AE46" s="715">
        <f>IF(AD46=0,0,IF(AD$6=0,0,IF(AD46&lt;1,SUM((AD46&gt;L46),(AD46&gt;O46),(AD46&gt;R46),(AD46&gt;U46),(AD46&gt;X46),(AD46&gt;AA46),(AD46&gt;AG46),(AD46&gt;AJ46),(AD46&gt;I46),(AD46&gt;BE46)))-$AM46))</f>
        <v>0</v>
      </c>
      <c r="AF46" s="715">
        <f>IF(AD46=0,0,IF(AD$6=0,0,IF(AE46=0,0,((11-AE46)))-$B$6))</f>
        <v>0</v>
      </c>
      <c r="AG46" s="714">
        <f>0+TEXT(Recording!L80,"00\:00\.00")</f>
        <v>0</v>
      </c>
      <c r="AH46" s="715">
        <f>IF(AG46=0,0,IF(AG$6=0,0,IF(AG46&lt;1,SUM((AG46&gt;I46),(AG46&gt;L46),(AG46&gt;O46),(AG46&gt;R46),(AG46&gt;U46),(AG46&gt;X46),(AG46&gt;AA46),(AG46&gt;AD46),(AG46&gt;AJ46),(AG46&gt;BE46)))-$AM46))</f>
        <v>0</v>
      </c>
      <c r="AI46" s="715">
        <f>IF(AG46=0,0,IF(AG$6=0,0,IF(AH46=0,0,((11-AH46)))-$B$6))</f>
        <v>0</v>
      </c>
      <c r="AJ46" s="714">
        <f>0+TEXT(Recording!M80,"00\:00\.00")</f>
        <v>0</v>
      </c>
      <c r="AK46" s="715">
        <f>IF(AJ46=0,0,IF(AJ$6=0,0,IF(AJ46&lt;1,SUM((AJ46&gt;I46),(AJ46&gt;L46),(AJ46&gt;O46),(AJ46&gt;R46),(AJ46&gt;U46),(AJ46&gt;X46),(AJ46&gt;AA46),(AJ46&gt;AD46),(AJ46&gt;AG46),(AJ46&gt;BE46)))-$AM46))</f>
        <v>0</v>
      </c>
      <c r="AL46" s="718">
        <f>IF(AJ46=0,0,IF(AJ$6=0,0,IF(AK46=0,0,((11-AK46)))-$B$6))</f>
        <v>0</v>
      </c>
      <c r="AM46" s="11">
        <f>COUNTBLANK(I606:R606)</f>
        <v>4</v>
      </c>
      <c r="BL46" s="256"/>
      <c r="BM46" s="256"/>
      <c r="BN46" s="256"/>
      <c r="BO46" s="256"/>
      <c r="BP46" s="256"/>
      <c r="BQ46" s="256"/>
      <c r="BR46" s="420"/>
      <c r="BS46" s="420"/>
      <c r="BT46" s="420"/>
      <c r="BU46" s="420"/>
      <c r="BV46" s="235"/>
    </row>
    <row r="47" spans="2:74" s="1" customFormat="1" ht="35.450000000000003" customHeight="1" x14ac:dyDescent="0.25">
      <c r="B47" s="1878"/>
      <c r="C47" s="1898"/>
      <c r="D47" s="2048"/>
      <c r="E47" s="1898"/>
      <c r="I47" s="1886" t="str">
        <f>PROPER('Team 1'!$I$42)</f>
        <v xml:space="preserve">Katie </v>
      </c>
      <c r="J47" s="1887"/>
      <c r="K47" s="1888"/>
      <c r="L47" s="1886" t="str">
        <f>PROPER('Team 2'!$I$42)</f>
        <v xml:space="preserve">Rebecca </v>
      </c>
      <c r="M47" s="1887"/>
      <c r="N47" s="1888"/>
      <c r="O47" s="1886" t="str">
        <f>PROPER('Team 3'!$I$42)</f>
        <v xml:space="preserve">Eve </v>
      </c>
      <c r="P47" s="1887"/>
      <c r="Q47" s="1888"/>
      <c r="R47" s="1886" t="str">
        <f>PROPER('Team 4'!$I$42)</f>
        <v xml:space="preserve">Lottie </v>
      </c>
      <c r="S47" s="1887"/>
      <c r="T47" s="1888"/>
      <c r="U47" s="1886" t="str">
        <f>PROPER('Team 5'!$I$42)</f>
        <v xml:space="preserve">Emma  </v>
      </c>
      <c r="V47" s="1887"/>
      <c r="W47" s="1888"/>
      <c r="X47" s="1886" t="str">
        <f>PROPER('Team 6'!$I$42)</f>
        <v xml:space="preserve">Georgina  </v>
      </c>
      <c r="Y47" s="1887"/>
      <c r="Z47" s="1888"/>
      <c r="AA47" s="1886" t="str">
        <f>PROPER('Team 7'!$I$42)</f>
        <v xml:space="preserve"> </v>
      </c>
      <c r="AB47" s="1887"/>
      <c r="AC47" s="1888"/>
      <c r="AD47" s="1886" t="str">
        <f>PROPER('Team 8'!$I$42)</f>
        <v xml:space="preserve"> </v>
      </c>
      <c r="AE47" s="1887"/>
      <c r="AF47" s="1888"/>
      <c r="AG47" s="1886" t="str">
        <f>PROPER('Team 9'!$I$42)</f>
        <v xml:space="preserve"> </v>
      </c>
      <c r="AH47" s="1887"/>
      <c r="AI47" s="1888"/>
      <c r="AJ47" s="1886" t="str">
        <f>PROPER('Team 10'!$I$42)</f>
        <v xml:space="preserve"> </v>
      </c>
      <c r="AK47" s="1887"/>
      <c r="AL47" s="1888"/>
      <c r="AM47" s="11"/>
      <c r="BL47" s="256"/>
      <c r="BM47" s="256"/>
      <c r="BN47" s="256"/>
      <c r="BO47" s="256"/>
      <c r="BP47" s="256"/>
      <c r="BQ47" s="256"/>
      <c r="BR47" s="420"/>
      <c r="BS47" s="420"/>
      <c r="BT47" s="420"/>
      <c r="BU47" s="420"/>
      <c r="BV47" s="236"/>
    </row>
    <row r="48" spans="2:74" s="1" customFormat="1" ht="35.450000000000003" customHeight="1" thickBot="1" x14ac:dyDescent="0.3">
      <c r="B48" s="1903"/>
      <c r="C48" s="1898"/>
      <c r="D48" s="2048"/>
      <c r="E48" s="209" t="s">
        <v>217</v>
      </c>
      <c r="I48" s="1951">
        <f>Recording!D82</f>
        <v>0</v>
      </c>
      <c r="J48" s="1875"/>
      <c r="K48" s="1876"/>
      <c r="L48" s="1951">
        <f>Recording!E82</f>
        <v>0</v>
      </c>
      <c r="M48" s="1875"/>
      <c r="N48" s="1876"/>
      <c r="O48" s="1951">
        <f>Recording!F82</f>
        <v>0</v>
      </c>
      <c r="P48" s="1875"/>
      <c r="Q48" s="1876"/>
      <c r="R48" s="1951">
        <f>Recording!G82</f>
        <v>0</v>
      </c>
      <c r="S48" s="1875"/>
      <c r="T48" s="1876"/>
      <c r="U48" s="1951">
        <f>Recording!H82</f>
        <v>0</v>
      </c>
      <c r="V48" s="1875"/>
      <c r="W48" s="1876"/>
      <c r="X48" s="1951">
        <f>Recording!I82</f>
        <v>0</v>
      </c>
      <c r="Y48" s="1875"/>
      <c r="Z48" s="1876"/>
      <c r="AA48" s="1951">
        <f>Recording!J82</f>
        <v>0</v>
      </c>
      <c r="AB48" s="1875"/>
      <c r="AC48" s="1876"/>
      <c r="AD48" s="1951">
        <f>Recording!K82</f>
        <v>0</v>
      </c>
      <c r="AE48" s="1875"/>
      <c r="AF48" s="1876"/>
      <c r="AG48" s="1951">
        <f>Recording!L82</f>
        <v>0</v>
      </c>
      <c r="AH48" s="1875"/>
      <c r="AI48" s="1876"/>
      <c r="AJ48" s="1951">
        <f>Recording!M82</f>
        <v>0</v>
      </c>
      <c r="AK48" s="1875"/>
      <c r="AL48" s="1876"/>
      <c r="AM48" s="11"/>
      <c r="BL48" s="256"/>
      <c r="BM48" s="256"/>
      <c r="BN48" s="256"/>
      <c r="BO48" s="256"/>
      <c r="BP48" s="256"/>
      <c r="BQ48" s="256"/>
      <c r="BR48" s="420"/>
      <c r="BS48" s="420"/>
      <c r="BT48" s="420"/>
      <c r="BU48" s="420"/>
      <c r="BV48" s="236"/>
    </row>
    <row r="49" spans="2:74" ht="35.450000000000003" customHeight="1" x14ac:dyDescent="0.25">
      <c r="B49" s="1902">
        <v>16</v>
      </c>
      <c r="C49" s="1898" t="s">
        <v>6</v>
      </c>
      <c r="D49" s="2048" t="s">
        <v>85</v>
      </c>
      <c r="E49" s="1898" t="s">
        <v>101</v>
      </c>
      <c r="I49" s="719">
        <f>0+TEXT(Recording!D84,"00\:00\.00")</f>
        <v>7.424768518518518E-4</v>
      </c>
      <c r="J49" s="715">
        <f>IF(I49=0,0,IF(I$6=0,0,IF(I49&lt;1,SUM((I49&gt;L49),(I49&gt;O49),(I49&gt;R49),(I49&gt;U49),(I49&gt;X49),(I49&gt;AA49),(I49&gt;AD49),(I49&gt;AG49),(I49&gt;AJ49),(I49&gt;BE49)))-$AM49))</f>
        <v>3</v>
      </c>
      <c r="K49" s="715">
        <f>IF(I49=0,0,IF(I$6=0,0,IF(J49=0,0,((11-J49)))-$B$6))</f>
        <v>4</v>
      </c>
      <c r="L49" s="714">
        <f>0+TEXT(Recording!E84,"00\:00\.00")</f>
        <v>7.8067129629629634E-4</v>
      </c>
      <c r="M49" s="715">
        <f>IF(L49=0,0,IF(L$6=0,0,IF(L49&lt;1,SUM((L49&gt;O49),(L49&gt;R49),(L49&gt;U49),(L49&gt;X49),(L49&gt;AA49),(L49&gt;AD49),(L49&gt;I49),(L49&gt;AG49),(L49&gt;AJ49),(L49&gt;BE49)))-$AM49))</f>
        <v>6</v>
      </c>
      <c r="N49" s="715">
        <f>IF(L49=0,0,IF(L$6=0,0,IF(M49=0,0,((11-M49)))-$B$6))</f>
        <v>1</v>
      </c>
      <c r="O49" s="714">
        <f>0+TEXT(Recording!F84,"00\:00\.00")</f>
        <v>7.5798611111111108E-4</v>
      </c>
      <c r="P49" s="715">
        <f>IF(O49=0,0,IF(O$6=0,0,IF(O49&lt;1,SUM((O49&gt;L49),(O49&gt;I49),(O49&gt;R49),(O49&gt;U49),(O49&gt;X49),(O49&gt;AA49),(O49&gt;AD49),(O49&gt;AG49),(O49&gt;AJ49),(O49&gt;BE49)))-$AM49))</f>
        <v>5</v>
      </c>
      <c r="Q49" s="715">
        <f>IF(O49=0,0,IF(O$6=0,0,IF(P49=0,0,((11-P49)))-$B$6))</f>
        <v>2</v>
      </c>
      <c r="R49" s="714">
        <f>0+TEXT(Recording!G84,"00\:00\.00")</f>
        <v>7.1087962962962977E-4</v>
      </c>
      <c r="S49" s="715">
        <f>IF(R49=0,0,IF(R$6=0,0,IF(R49&lt;1,SUM((R49&gt;L49),(R49&gt;O49),(R49&gt;I49),(R49&gt;U49),(R49&gt;X49),(R49&gt;AA49),(R49&gt;AD49),(R49&gt;AG49),(R49&gt;AJ49),(R49&gt;BE49)))-$AM49))</f>
        <v>1</v>
      </c>
      <c r="T49" s="715">
        <f>IF(R49=0,0,IF(R$6=0,0,IF(S49=0,0,((11-S49)))-$B$6))</f>
        <v>6</v>
      </c>
      <c r="U49" s="714">
        <f>0+TEXT(Recording!H84,"00\:00\.00")</f>
        <v>7.3194444444444446E-4</v>
      </c>
      <c r="V49" s="715">
        <f>IF(U49=0,0,IF(U$6=0,0,IF(U49&lt;1,SUM((U49&gt;L49),(U49&gt;O49),(U49&gt;R49),(U49&gt;I49),(U49&gt;X49),(U49&gt;AA49),(U49&gt;AD49),(U49&gt;AG49),(U49&gt;AJ49),(U49&gt;BE49)))-$AM49))</f>
        <v>2</v>
      </c>
      <c r="W49" s="715">
        <f>IF(U49=0,0,IF(U$6=0,0,IF(V49=0,0,((11-V49)))-$B$6))</f>
        <v>5</v>
      </c>
      <c r="X49" s="714">
        <f>0+TEXT(Recording!I84,"00\:00\.00")</f>
        <v>7.5150462962962964E-4</v>
      </c>
      <c r="Y49" s="715">
        <f>IF(X49=0,0,IF(X$6=0,0,IF(X49&lt;1,SUM((X49&gt;L49),(X49&gt;O49),(X49&gt;R49),(X49&gt;U49),(X49&gt;I49),(X49&gt;AA49),(X49&gt;AD49),(X49&gt;AG49),(X49&gt;AJ49),(X49&gt;BE49)))-$AM49))</f>
        <v>4</v>
      </c>
      <c r="Z49" s="715">
        <f>IF(X49=0,0,IF(X$6=0,0,IF(Y49=0,0,((11-Y49)))-$B$6))</f>
        <v>3</v>
      </c>
      <c r="AA49" s="714">
        <f>0+TEXT(Recording!J84,"00\:00\.00")</f>
        <v>0</v>
      </c>
      <c r="AB49" s="715">
        <f>IF(AA49=0,0,IF(AA$6=0,0,IF(AA49&lt;1,SUM((AA49&gt;L49),(AA49&gt;O49),(AA49&gt;R49),(AA49&gt;U49),(AA49&gt;X49),(AA49&gt;I49),(AA49&gt;AD49),(AA49&gt;AG49),(AA49&gt;AJ49),(AA49&gt;BE49))))-$AM49)</f>
        <v>0</v>
      </c>
      <c r="AC49" s="715">
        <f>IF(AA49=0,0,IF(AA$6=0,0,IF(AB49=0,0,((11-AB49)))-$B$6))</f>
        <v>0</v>
      </c>
      <c r="AD49" s="714">
        <f>0+TEXT(Recording!K84,"00\:00\.00")</f>
        <v>0</v>
      </c>
      <c r="AE49" s="715">
        <f>IF(AD49=0,0,IF(AD$6=0,0,IF(AD49&lt;1,SUM((AD49&gt;L49),(AD49&gt;O49),(AD49&gt;R49),(AD49&gt;U49),(AD49&gt;X49),(AD49&gt;AA49),(AD49&gt;AG49),(AD49&gt;AJ49),(AD49&gt;I49),(AD49&gt;BE49)))-$AM49))</f>
        <v>0</v>
      </c>
      <c r="AF49" s="715">
        <f>IF(AD49=0,0,IF(AD$6=0,0,IF(AE49=0,0,((11-AE49)))-$B$6))</f>
        <v>0</v>
      </c>
      <c r="AG49" s="714">
        <f>0+TEXT(Recording!L84,"00\:00\.00")</f>
        <v>0</v>
      </c>
      <c r="AH49" s="715">
        <f>IF(AG49=0,0,IF(AG$6=0,0,IF(AG49&lt;1,SUM((AG49&gt;I49),(AG49&gt;L49),(AG49&gt;O49),(AG49&gt;R49),(AG49&gt;U49),(AG49&gt;X49),(AG49&gt;AA49),(AG49&gt;AD49),(AG49&gt;AJ49),(AG49&gt;BE49)))-$AM49))</f>
        <v>0</v>
      </c>
      <c r="AI49" s="715">
        <f>IF(AG49=0,0,IF(AG$6=0,0,IF(AH49=0,0,((11-AH49)))-$B$6))</f>
        <v>0</v>
      </c>
      <c r="AJ49" s="714">
        <f>0+TEXT(Recording!M84,"00\:00\.00")</f>
        <v>0</v>
      </c>
      <c r="AK49" s="715">
        <f>IF(AJ49=0,0,IF(AJ$6=0,0,IF(AJ49&lt;1,SUM((AJ49&gt;I49),(AJ49&gt;L49),(AJ49&gt;O49),(AJ49&gt;R49),(AJ49&gt;U49),(AJ49&gt;X49),(AJ49&gt;AA49),(AJ49&gt;AD49),(AJ49&gt;AG49),(AJ49&gt;BE49)))-$AM49))</f>
        <v>0</v>
      </c>
      <c r="AL49" s="718">
        <f>IF(AJ49=0,0,IF(AJ$6=0,0,IF(AK49=0,0,((11-AK49)))-$B$6))</f>
        <v>0</v>
      </c>
      <c r="AM49" s="11">
        <f>COUNTBLANK(I607:R607)</f>
        <v>4</v>
      </c>
      <c r="BL49" s="256"/>
      <c r="BM49" s="256"/>
      <c r="BN49" s="256"/>
      <c r="BO49" s="256"/>
      <c r="BP49" s="256"/>
      <c r="BQ49" s="256"/>
      <c r="BR49" s="420"/>
      <c r="BS49" s="420"/>
      <c r="BT49" s="420"/>
      <c r="BU49" s="420"/>
      <c r="BV49" s="235"/>
    </row>
    <row r="50" spans="2:74" ht="35.450000000000003" customHeight="1" x14ac:dyDescent="0.25">
      <c r="B50" s="1878"/>
      <c r="C50" s="1898"/>
      <c r="D50" s="2048"/>
      <c r="E50" s="1898"/>
      <c r="I50" s="1886" t="str">
        <f>PROPER('Team 1'!$I$43)</f>
        <v xml:space="preserve">Ben </v>
      </c>
      <c r="J50" s="1887"/>
      <c r="K50" s="1888"/>
      <c r="L50" s="1886" t="str">
        <f>PROPER('Team 2'!$I$43)</f>
        <v xml:space="preserve">Thomas </v>
      </c>
      <c r="M50" s="1887"/>
      <c r="N50" s="1888"/>
      <c r="O50" s="1886" t="str">
        <f>PROPER('Team 3'!$I$43)</f>
        <v xml:space="preserve">Fabian </v>
      </c>
      <c r="P50" s="1887"/>
      <c r="Q50" s="1888"/>
      <c r="R50" s="1886" t="str">
        <f>PROPER('Team 4'!$I$43)</f>
        <v xml:space="preserve">Joshua </v>
      </c>
      <c r="S50" s="1887"/>
      <c r="T50" s="1888"/>
      <c r="U50" s="1886" t="str">
        <f>PROPER('Team 5'!$I$43)</f>
        <v xml:space="preserve">Andrew  </v>
      </c>
      <c r="V50" s="1887"/>
      <c r="W50" s="1888"/>
      <c r="X50" s="1886" t="str">
        <f>PROPER('Team 6'!$I$43)</f>
        <v xml:space="preserve">Thomas </v>
      </c>
      <c r="Y50" s="1887"/>
      <c r="Z50" s="1888"/>
      <c r="AA50" s="1886" t="str">
        <f>PROPER('Team 7'!$I$43)</f>
        <v xml:space="preserve"> </v>
      </c>
      <c r="AB50" s="1887"/>
      <c r="AC50" s="1888"/>
      <c r="AD50" s="1886" t="str">
        <f>PROPER('Team 8'!$I$43)</f>
        <v xml:space="preserve"> </v>
      </c>
      <c r="AE50" s="1887"/>
      <c r="AF50" s="1888"/>
      <c r="AG50" s="1886" t="str">
        <f>PROPER('Team 9'!$I$43)</f>
        <v xml:space="preserve"> </v>
      </c>
      <c r="AH50" s="1887"/>
      <c r="AI50" s="1888"/>
      <c r="AJ50" s="1886" t="str">
        <f>PROPER('Team 10'!$I$43)</f>
        <v xml:space="preserve"> </v>
      </c>
      <c r="AK50" s="1887"/>
      <c r="AL50" s="1888"/>
      <c r="AM50" s="11"/>
      <c r="BL50" s="256"/>
      <c r="BM50" s="256"/>
      <c r="BN50" s="256"/>
      <c r="BO50" s="256"/>
      <c r="BP50" s="256"/>
      <c r="BQ50" s="256"/>
      <c r="BR50" s="420"/>
      <c r="BS50" s="420"/>
      <c r="BT50" s="420"/>
      <c r="BU50" s="420"/>
      <c r="BV50" s="235"/>
    </row>
    <row r="51" spans="2:74" ht="35.450000000000003" customHeight="1" thickBot="1" x14ac:dyDescent="0.3">
      <c r="B51" s="1903"/>
      <c r="C51" s="1898"/>
      <c r="D51" s="2048"/>
      <c r="E51" s="209" t="s">
        <v>217</v>
      </c>
      <c r="I51" s="1951">
        <f>Recording!D86</f>
        <v>0</v>
      </c>
      <c r="J51" s="1875"/>
      <c r="K51" s="1876"/>
      <c r="L51" s="1951">
        <f>Recording!E86</f>
        <v>0</v>
      </c>
      <c r="M51" s="1875"/>
      <c r="N51" s="1876"/>
      <c r="O51" s="1951">
        <f>Recording!F86</f>
        <v>0</v>
      </c>
      <c r="P51" s="1875"/>
      <c r="Q51" s="1876"/>
      <c r="R51" s="1951">
        <f>Recording!G86</f>
        <v>0</v>
      </c>
      <c r="S51" s="1875"/>
      <c r="T51" s="1876"/>
      <c r="U51" s="1951">
        <f>Recording!H86</f>
        <v>0</v>
      </c>
      <c r="V51" s="1875"/>
      <c r="W51" s="1876"/>
      <c r="X51" s="1951">
        <f>Recording!I86</f>
        <v>0</v>
      </c>
      <c r="Y51" s="1875"/>
      <c r="Z51" s="1876"/>
      <c r="AA51" s="1951">
        <f>Recording!J86</f>
        <v>0</v>
      </c>
      <c r="AB51" s="1875"/>
      <c r="AC51" s="1876"/>
      <c r="AD51" s="1951">
        <f>Recording!K86</f>
        <v>0</v>
      </c>
      <c r="AE51" s="1875"/>
      <c r="AF51" s="1876"/>
      <c r="AG51" s="1951">
        <f>Recording!L86</f>
        <v>0</v>
      </c>
      <c r="AH51" s="1875"/>
      <c r="AI51" s="1876"/>
      <c r="AJ51" s="1951">
        <f>Recording!M86</f>
        <v>0</v>
      </c>
      <c r="AK51" s="1875"/>
      <c r="AL51" s="1876"/>
      <c r="AM51" s="11"/>
      <c r="BL51" s="256"/>
      <c r="BM51" s="256"/>
      <c r="BN51" s="256"/>
      <c r="BO51" s="256"/>
      <c r="BP51" s="256"/>
      <c r="BQ51" s="256"/>
      <c r="BR51" s="420"/>
      <c r="BS51" s="420"/>
      <c r="BT51" s="420"/>
      <c r="BU51" s="420"/>
      <c r="BV51" s="235"/>
    </row>
    <row r="52" spans="2:74" ht="35.450000000000003" customHeight="1" x14ac:dyDescent="0.25">
      <c r="B52" s="1902">
        <v>17</v>
      </c>
      <c r="C52" s="1898" t="s">
        <v>13</v>
      </c>
      <c r="D52" s="2048" t="s">
        <v>7</v>
      </c>
      <c r="E52" s="1898" t="s">
        <v>102</v>
      </c>
      <c r="I52" s="719">
        <f>0+TEXT(Recording!D88,"00\:00\.00")</f>
        <v>8.1053240740740738E-4</v>
      </c>
      <c r="J52" s="715">
        <f>IF(I52=0,0,IF(I$6=0,0,IF(I52&lt;1,SUM((I52&gt;L52),(I52&gt;O52),(I52&gt;R52),(I52&gt;U52),(I52&gt;X52),(I52&gt;AA52),(I52&gt;AD52),(I52&gt;AG52),(I52&gt;AJ52),(I52&gt;BE52)))-$AM52))</f>
        <v>4</v>
      </c>
      <c r="K52" s="715">
        <f>IF(I52=0,0,IF(I$6=0,0,IF(J52=0,0,((11-J52)))-$B$6))</f>
        <v>3</v>
      </c>
      <c r="L52" s="714">
        <f>0+TEXT(Recording!E88,"00\:00\.00")</f>
        <v>7.9999999999999993E-4</v>
      </c>
      <c r="M52" s="715">
        <f>IF(L52=0,0,IF(L$6=0,0,IF(L52&lt;1,SUM((L52&gt;O52),(L52&gt;R52),(L52&gt;U52),(L52&gt;X52),(L52&gt;AA52),(L52&gt;AD52),(L52&gt;I52),(L52&gt;AG52),(L52&gt;AJ52),(L52&gt;BE52)))-$AM52))</f>
        <v>3</v>
      </c>
      <c r="N52" s="715">
        <f>IF(L52=0,0,IF(L$6=0,0,IF(M52=0,0,((11-M52)))-$B$6))</f>
        <v>4</v>
      </c>
      <c r="O52" s="714">
        <f>0+TEXT(Recording!F88,"00\:00\.00")</f>
        <v>7.3576388888888877E-4</v>
      </c>
      <c r="P52" s="715">
        <f>IF(O52=0,0,IF(O$6=0,0,IF(O52&lt;1,SUM((O52&gt;L52),(O52&gt;I52),(O52&gt;R52),(O52&gt;U52),(O52&gt;X52),(O52&gt;AA52),(O52&gt;AD52),(O52&gt;AG52),(O52&gt;AJ52),(O52&gt;BE52)))-$AM52))</f>
        <v>1</v>
      </c>
      <c r="Q52" s="715">
        <f>IF(O52=0,0,IF(O$6=0,0,IF(P52=0,0,((11-P52)))-$B$6))</f>
        <v>6</v>
      </c>
      <c r="R52" s="714">
        <f>0+TEXT(Recording!G88,"00\:00\.00")</f>
        <v>7.8078703703703719E-4</v>
      </c>
      <c r="S52" s="715">
        <f>IF(R52=0,0,IF(R$6=0,0,IF(R52&lt;1,SUM((R52&gt;L52),(R52&gt;O52),(R52&gt;I52),(R52&gt;U52),(R52&gt;X52),(R52&gt;AA52),(R52&gt;AD52),(R52&gt;AG52),(R52&gt;AJ52),(R52&gt;BE52)))-$AM52))</f>
        <v>2</v>
      </c>
      <c r="T52" s="715">
        <f>IF(R52=0,0,IF(R$6=0,0,IF(S52=0,0,((11-S52)))-$B$6))</f>
        <v>5</v>
      </c>
      <c r="U52" s="714">
        <f>0+TEXT(Recording!H88,"00\:00\.00")</f>
        <v>8.7407407407407399E-4</v>
      </c>
      <c r="V52" s="715">
        <f>IF(U52=0,0,IF(U$6=0,0,IF(U52&lt;1,SUM((U52&gt;L52),(U52&gt;O52),(U52&gt;R52),(U52&gt;I52),(U52&gt;X52),(U52&gt;AA52),(U52&gt;AD52),(U52&gt;AG52),(U52&gt;AJ52),(U52&gt;BE52)))-$AM52))</f>
        <v>6</v>
      </c>
      <c r="W52" s="715">
        <f>IF(U52=0,0,IF(U$6=0,0,IF(V52=0,0,((11-V52)))-$B$6))</f>
        <v>1</v>
      </c>
      <c r="X52" s="714">
        <f>0+TEXT(Recording!I88,"00\:00\.00")</f>
        <v>8.2187500000000001E-4</v>
      </c>
      <c r="Y52" s="715">
        <f>IF(X52=0,0,IF(X$6=0,0,IF(X52&lt;1,SUM((X52&gt;L52),(X52&gt;O52),(X52&gt;R52),(X52&gt;U52),(X52&gt;I52),(X52&gt;AA52),(X52&gt;AD52),(X52&gt;AG52),(X52&gt;AJ52),(X52&gt;BE52)))-$AM52))</f>
        <v>5</v>
      </c>
      <c r="Z52" s="715">
        <f>IF(X52=0,0,IF(X$6=0,0,IF(Y52=0,0,((11-Y52)))-$B$6))</f>
        <v>2</v>
      </c>
      <c r="AA52" s="714">
        <f>0+TEXT(Recording!J88,"00\:00\.00")</f>
        <v>0</v>
      </c>
      <c r="AB52" s="715">
        <f>IF(AA52=0,0,IF(AA$6=0,0,IF(AA52&lt;1,SUM((AA52&gt;L52),(AA52&gt;O52),(AA52&gt;R52),(AA52&gt;U52),(AA52&gt;X52),(AA52&gt;I52),(AA52&gt;AD52),(AA52&gt;AG52),(AA52&gt;AJ52),(AA52&gt;BE52))))-$AM52)</f>
        <v>0</v>
      </c>
      <c r="AC52" s="715">
        <f>IF(AA52=0,0,IF(AA$6=0,0,IF(AB52=0,0,((11-AB52)))-$B$6))</f>
        <v>0</v>
      </c>
      <c r="AD52" s="714">
        <f>0+TEXT(Recording!K88,"00\:00\.00")</f>
        <v>0</v>
      </c>
      <c r="AE52" s="715">
        <f>IF(AD52=0,0,IF(AD$6=0,0,IF(AD52&lt;1,SUM((AD52&gt;L52),(AD52&gt;O52),(AD52&gt;R52),(AD52&gt;U52),(AD52&gt;X52),(AD52&gt;AA52),(AD52&gt;AG52),(AD52&gt;AJ52),(AD52&gt;I52),(AD52&gt;BE52)))-$AM52))</f>
        <v>0</v>
      </c>
      <c r="AF52" s="715">
        <f>IF(AD52=0,0,IF(AD$6=0,0,IF(AE52=0,0,((11-AE52)))-$B$6))</f>
        <v>0</v>
      </c>
      <c r="AG52" s="714">
        <f>0+TEXT(Recording!L88,"00\:00\.00")</f>
        <v>0</v>
      </c>
      <c r="AH52" s="715">
        <f>IF(AG52=0,0,IF(AG$6=0,0,IF(AG52&lt;1,SUM((AG52&gt;I52),(AG52&gt;L52),(AG52&gt;O52),(AG52&gt;R52),(AG52&gt;U52),(AG52&gt;X52),(AG52&gt;AA52),(AG52&gt;AD52),(AG52&gt;AJ52),(AG52&gt;BE52)))-$AM52))</f>
        <v>0</v>
      </c>
      <c r="AI52" s="715">
        <f>IF(AG52=0,0,IF(AG$6=0,0,IF(AH52=0,0,((11-AH52)))-$B$6))</f>
        <v>0</v>
      </c>
      <c r="AJ52" s="714">
        <f>0+TEXT(Recording!M88,"00\:00\.00")</f>
        <v>0</v>
      </c>
      <c r="AK52" s="715">
        <f>IF(AJ52=0,0,IF(AJ$6=0,0,IF(AJ52&lt;1,SUM((AJ52&gt;I52),(AJ52&gt;L52),(AJ52&gt;O52),(AJ52&gt;R52),(AJ52&gt;U52),(AJ52&gt;X52),(AJ52&gt;AA52),(AJ52&gt;AD52),(AJ52&gt;AG52),(AJ52&gt;BE52)))-$AM52))</f>
        <v>0</v>
      </c>
      <c r="AL52" s="718">
        <f>IF(AJ52=0,0,IF(AJ$6=0,0,IF(AK52=0,0,((11-AK52)))-$B$6))</f>
        <v>0</v>
      </c>
      <c r="AM52" s="11">
        <f>COUNTBLANK(I608:R608)</f>
        <v>4</v>
      </c>
      <c r="BL52" s="256"/>
      <c r="BM52" s="256"/>
      <c r="BN52" s="256"/>
      <c r="BO52" s="256"/>
      <c r="BP52" s="256"/>
      <c r="BQ52" s="256"/>
      <c r="BR52" s="420"/>
      <c r="BS52" s="420"/>
      <c r="BT52" s="420"/>
      <c r="BU52" s="420"/>
      <c r="BV52" s="235"/>
    </row>
    <row r="53" spans="2:74" ht="35.450000000000003" customHeight="1" x14ac:dyDescent="0.25">
      <c r="B53" s="1878"/>
      <c r="C53" s="1898"/>
      <c r="D53" s="2048"/>
      <c r="E53" s="1898"/>
      <c r="I53" s="1886" t="str">
        <f>PROPER('Team 1'!$I$44)</f>
        <v xml:space="preserve">Rebecca </v>
      </c>
      <c r="J53" s="1887"/>
      <c r="K53" s="1888"/>
      <c r="L53" s="1886" t="str">
        <f>PROPER('Team 2'!$I$44)</f>
        <v xml:space="preserve">Freya </v>
      </c>
      <c r="M53" s="1887"/>
      <c r="N53" s="1888"/>
      <c r="O53" s="1886" t="str">
        <f>PROPER('Team 3'!$I$44)</f>
        <v xml:space="preserve">Mia </v>
      </c>
      <c r="P53" s="1887"/>
      <c r="Q53" s="1888"/>
      <c r="R53" s="1886" t="str">
        <f>PROPER('Team 4'!$I$44)</f>
        <v xml:space="preserve">Kaelah </v>
      </c>
      <c r="S53" s="1887"/>
      <c r="T53" s="1888"/>
      <c r="U53" s="1886" t="str">
        <f>PROPER('Team 5'!$I$44)</f>
        <v xml:space="preserve">Lauren </v>
      </c>
      <c r="V53" s="1887"/>
      <c r="W53" s="1888"/>
      <c r="X53" s="1886" t="str">
        <f>PROPER('Team 6'!$I$44)</f>
        <v xml:space="preserve">Emily </v>
      </c>
      <c r="Y53" s="1887"/>
      <c r="Z53" s="1888"/>
      <c r="AA53" s="1886" t="str">
        <f>PROPER('Team 7'!$I$44)</f>
        <v xml:space="preserve"> </v>
      </c>
      <c r="AB53" s="1887"/>
      <c r="AC53" s="1888"/>
      <c r="AD53" s="1886" t="str">
        <f>PROPER('Team 8'!$I$44)</f>
        <v xml:space="preserve"> </v>
      </c>
      <c r="AE53" s="1887"/>
      <c r="AF53" s="1888"/>
      <c r="AG53" s="1886" t="str">
        <f>PROPER('Team 9'!$I$44)</f>
        <v xml:space="preserve"> </v>
      </c>
      <c r="AH53" s="1887"/>
      <c r="AI53" s="1888"/>
      <c r="AJ53" s="1886" t="str">
        <f>PROPER('Team 10'!$I$44)</f>
        <v xml:space="preserve"> </v>
      </c>
      <c r="AK53" s="1887"/>
      <c r="AL53" s="1888"/>
      <c r="AM53" s="11"/>
      <c r="BL53" s="256"/>
      <c r="BM53" s="256"/>
      <c r="BN53" s="256"/>
      <c r="BO53" s="256"/>
      <c r="BP53" s="256"/>
      <c r="BQ53" s="256"/>
      <c r="BR53" s="420"/>
      <c r="BS53" s="420"/>
      <c r="BT53" s="420"/>
      <c r="BU53" s="420"/>
      <c r="BV53" s="235"/>
    </row>
    <row r="54" spans="2:74" ht="35.450000000000003" customHeight="1" thickBot="1" x14ac:dyDescent="0.3">
      <c r="B54" s="1903"/>
      <c r="C54" s="1898"/>
      <c r="D54" s="2048"/>
      <c r="E54" s="209" t="s">
        <v>217</v>
      </c>
      <c r="I54" s="1951">
        <f>Recording!D90</f>
        <v>0</v>
      </c>
      <c r="J54" s="1875"/>
      <c r="K54" s="1876"/>
      <c r="L54" s="1951">
        <f>Recording!E90</f>
        <v>0</v>
      </c>
      <c r="M54" s="1875"/>
      <c r="N54" s="1876"/>
      <c r="O54" s="1951">
        <f>Recording!F90</f>
        <v>0</v>
      </c>
      <c r="P54" s="1875"/>
      <c r="Q54" s="1876"/>
      <c r="R54" s="1951">
        <f>Recording!G90</f>
        <v>0</v>
      </c>
      <c r="S54" s="1875"/>
      <c r="T54" s="1876"/>
      <c r="U54" s="1951">
        <f>Recording!H90</f>
        <v>0</v>
      </c>
      <c r="V54" s="1875"/>
      <c r="W54" s="1876"/>
      <c r="X54" s="1951">
        <f>Recording!I90</f>
        <v>0</v>
      </c>
      <c r="Y54" s="1875"/>
      <c r="Z54" s="1876"/>
      <c r="AA54" s="1951">
        <f>Recording!J90</f>
        <v>0</v>
      </c>
      <c r="AB54" s="1875"/>
      <c r="AC54" s="1876"/>
      <c r="AD54" s="1951">
        <f>Recording!K90</f>
        <v>0</v>
      </c>
      <c r="AE54" s="1875"/>
      <c r="AF54" s="1876"/>
      <c r="AG54" s="1951">
        <f>Recording!L90</f>
        <v>0</v>
      </c>
      <c r="AH54" s="1875"/>
      <c r="AI54" s="1876"/>
      <c r="AJ54" s="1951">
        <f>Recording!M90</f>
        <v>0</v>
      </c>
      <c r="AK54" s="1875"/>
      <c r="AL54" s="1876"/>
      <c r="AM54" s="11"/>
      <c r="BL54" s="256"/>
      <c r="BM54" s="256"/>
      <c r="BN54" s="256"/>
      <c r="BO54" s="256"/>
      <c r="BP54" s="256"/>
      <c r="BQ54" s="256"/>
      <c r="BR54" s="420"/>
      <c r="BS54" s="420"/>
      <c r="BT54" s="420"/>
      <c r="BU54" s="420"/>
      <c r="BV54" s="235"/>
    </row>
    <row r="55" spans="2:74" ht="35.450000000000003" customHeight="1" x14ac:dyDescent="0.25">
      <c r="B55" s="1902">
        <v>18</v>
      </c>
      <c r="C55" s="1898" t="s">
        <v>15</v>
      </c>
      <c r="D55" s="2048" t="s">
        <v>7</v>
      </c>
      <c r="E55" s="1898" t="s">
        <v>102</v>
      </c>
      <c r="I55" s="719">
        <f>0+TEXT(Recording!D92,"00\:00\.00")</f>
        <v>7.5381944444444444E-4</v>
      </c>
      <c r="J55" s="715">
        <f>IF(I55=0,0,IF(I$6=0,0,IF(I55&lt;1,SUM((I55&gt;L55),(I55&gt;O55),(I55&gt;R55),(I55&gt;U55),(I55&gt;X55),(I55&gt;AA55),(I55&gt;AD55),(I55&gt;AG55),(I55&gt;AJ55),(I55&gt;BE55)))-$AM55))</f>
        <v>5</v>
      </c>
      <c r="K55" s="715">
        <f>IF(I55=0,0,IF(I$6=0,0,IF(J55=0,0,((11-J55)))-$B$6))</f>
        <v>2</v>
      </c>
      <c r="L55" s="714">
        <f>0+TEXT(Recording!E92,"00\:00\.00")</f>
        <v>6.9872685185185185E-4</v>
      </c>
      <c r="M55" s="715">
        <f>IF(L55=0,0,IF(L$6=0,0,IF(L55&lt;1,SUM((L55&gt;O55),(L55&gt;R55),(L55&gt;U55),(L55&gt;X55),(L55&gt;AA55),(L55&gt;AD55),(L55&gt;I55),(L55&gt;AG55),(L55&gt;AJ55),(L55&gt;BE55)))-$AM55))</f>
        <v>2</v>
      </c>
      <c r="N55" s="715">
        <f>IF(L55=0,0,IF(L$6=0,0,IF(M55=0,0,((11-M55)))-$B$6))</f>
        <v>5</v>
      </c>
      <c r="O55" s="714">
        <f>0+TEXT(Recording!F92,"00\:00\.00")</f>
        <v>6.6296296296296296E-4</v>
      </c>
      <c r="P55" s="715">
        <f>IF(O55=0,0,IF(O$6=0,0,IF(O55&lt;1,SUM((O55&gt;L55),(O55&gt;I55),(O55&gt;R55),(O55&gt;U55),(O55&gt;X55),(O55&gt;AA55),(O55&gt;AD55),(O55&gt;AG55),(O55&gt;AJ55),(O55&gt;BE55)))-$AM55))</f>
        <v>1</v>
      </c>
      <c r="Q55" s="715">
        <f>IF(O55=0,0,IF(O$6=0,0,IF(P55=0,0,((11-P55)))-$B$6))</f>
        <v>6</v>
      </c>
      <c r="R55" s="714">
        <f>0+TEXT(Recording!G92,"00\:00\.00")</f>
        <v>7.0451388888888896E-4</v>
      </c>
      <c r="S55" s="715">
        <f>IF(R55=0,0,IF(R$6=0,0,IF(R55&lt;1,SUM((R55&gt;L55),(R55&gt;O55),(R55&gt;I55),(R55&gt;U55),(R55&gt;X55),(R55&gt;AA55),(R55&gt;AD55),(R55&gt;AG55),(R55&gt;AJ55),(R55&gt;BE55)))-$AM55))</f>
        <v>3</v>
      </c>
      <c r="T55" s="715">
        <f>IF(R55=0,0,IF(R$6=0,0,IF(S55=0,0,((11-S55)))-$B$6))</f>
        <v>4</v>
      </c>
      <c r="U55" s="714">
        <f>0+TEXT(Recording!H92,"00\:00\.00")</f>
        <v>7.8321759259259262E-4</v>
      </c>
      <c r="V55" s="715">
        <f>IF(U55=0,0,IF(U$6=0,0,IF(U55&lt;1,SUM((U55&gt;L55),(U55&gt;O55),(U55&gt;R55),(U55&gt;I55),(U55&gt;X55),(U55&gt;AA55),(U55&gt;AD55),(U55&gt;AG55),(U55&gt;AJ55),(U55&gt;BE55)))-$AM55))</f>
        <v>6</v>
      </c>
      <c r="W55" s="715">
        <f>IF(U55=0,0,IF(U$6=0,0,IF(V55=0,0,((11-V55)))-$B$6))</f>
        <v>1</v>
      </c>
      <c r="X55" s="714">
        <f>0+TEXT(Recording!I92,"00\:00\.00")</f>
        <v>7.3217592592592594E-4</v>
      </c>
      <c r="Y55" s="715">
        <f>IF(X55=0,0,IF(X$6=0,0,IF(X55&lt;1,SUM((X55&gt;L55),(X55&gt;O55),(X55&gt;R55),(X55&gt;U55),(X55&gt;I55),(X55&gt;AA55),(X55&gt;AD55),(X55&gt;AG55),(X55&gt;AJ55),(X55&gt;BE55)))-$AM55))</f>
        <v>4</v>
      </c>
      <c r="Z55" s="715">
        <f>IF(X55=0,0,IF(X$6=0,0,IF(Y55=0,0,((11-Y55)))-$B$6))</f>
        <v>3</v>
      </c>
      <c r="AA55" s="714">
        <f>0+TEXT(Recording!J92,"00\:00\.00")</f>
        <v>0</v>
      </c>
      <c r="AB55" s="715">
        <f>IF(AA55=0,0,IF(AA$6=0,0,IF(AA55&lt;1,SUM((AA55&gt;L55),(AA55&gt;O55),(AA55&gt;R55),(AA55&gt;U55),(AA55&gt;X55),(AA55&gt;I55),(AA55&gt;AD55),(AA55&gt;AG55),(AA55&gt;AJ55),(AA55&gt;BE55))))-$AM55)</f>
        <v>0</v>
      </c>
      <c r="AC55" s="715">
        <f>IF(AA55=0,0,IF(AA$6=0,0,IF(AB55=0,0,((11-AB55)))-$B$6))</f>
        <v>0</v>
      </c>
      <c r="AD55" s="714">
        <f>0+TEXT(Recording!K92,"00\:00\.00")</f>
        <v>0</v>
      </c>
      <c r="AE55" s="715">
        <f>IF(AD55=0,0,IF(AD$6=0,0,IF(AD55&lt;1,SUM((AD55&gt;L55),(AD55&gt;O55),(AD55&gt;R55),(AD55&gt;U55),(AD55&gt;X55),(AD55&gt;AA55),(AD55&gt;AG55),(AD55&gt;AJ55),(AD55&gt;I55),(AD55&gt;BE55)))-$AM55))</f>
        <v>0</v>
      </c>
      <c r="AF55" s="715">
        <f>IF(AD55=0,0,IF(AD$6=0,0,IF(AE55=0,0,((11-AE55)))-$B$6))</f>
        <v>0</v>
      </c>
      <c r="AG55" s="714">
        <f>0+TEXT(Recording!L92,"00\:00\.00")</f>
        <v>0</v>
      </c>
      <c r="AH55" s="715">
        <f>IF(AG55=0,0,IF(AG$6=0,0,IF(AG55&lt;1,SUM((AG55&gt;I55),(AG55&gt;L55),(AG55&gt;O55),(AG55&gt;R55),(AG55&gt;U55),(AG55&gt;X55),(AG55&gt;AA55),(AG55&gt;AD55),(AG55&gt;AJ55),(AG55&gt;BE55)))-$AM55))</f>
        <v>0</v>
      </c>
      <c r="AI55" s="715">
        <f>IF(AG55=0,0,IF(AG$6=0,0,IF(AH55=0,0,((11-AH55)))-$B$6))</f>
        <v>0</v>
      </c>
      <c r="AJ55" s="714">
        <f>0+TEXT(Recording!M92,"00\:00\.00")</f>
        <v>0</v>
      </c>
      <c r="AK55" s="715">
        <f>IF(AJ55=0,0,IF(AJ$6=0,0,IF(AJ55&lt;1,SUM((AJ55&gt;I55),(AJ55&gt;L55),(AJ55&gt;O55),(AJ55&gt;R55),(AJ55&gt;U55),(AJ55&gt;X55),(AJ55&gt;AA55),(AJ55&gt;AD55),(AJ55&gt;AG55),(AJ55&gt;BE55)))-$AM55))</f>
        <v>0</v>
      </c>
      <c r="AL55" s="718">
        <f>IF(AJ55=0,0,IF(AJ$6=0,0,IF(AK55=0,0,((11-AK55)))-$B$6))</f>
        <v>0</v>
      </c>
      <c r="AM55" s="11">
        <f>COUNTBLANK(I609:R609)</f>
        <v>4</v>
      </c>
      <c r="BL55" s="256"/>
      <c r="BM55" s="256"/>
      <c r="BN55" s="256"/>
      <c r="BO55" s="256"/>
      <c r="BP55" s="256"/>
      <c r="BQ55" s="256"/>
      <c r="BR55" s="420"/>
      <c r="BS55" s="420"/>
      <c r="BT55" s="420"/>
      <c r="BU55" s="420"/>
      <c r="BV55" s="235"/>
    </row>
    <row r="56" spans="2:74" ht="35.450000000000003" customHeight="1" x14ac:dyDescent="0.25">
      <c r="B56" s="1878"/>
      <c r="C56" s="1898"/>
      <c r="D56" s="2048"/>
      <c r="E56" s="1898"/>
      <c r="I56" s="1886" t="str">
        <f>PROPER('Team 1'!$I$45)</f>
        <v xml:space="preserve">Harry </v>
      </c>
      <c r="J56" s="1887"/>
      <c r="K56" s="1888"/>
      <c r="L56" s="1886" t="str">
        <f>PROPER('Team 2'!$I$45)</f>
        <v xml:space="preserve">Liam </v>
      </c>
      <c r="M56" s="1887"/>
      <c r="N56" s="1888"/>
      <c r="O56" s="1886" t="str">
        <f>PROPER('Team 3'!$I$45)</f>
        <v xml:space="preserve">Harry </v>
      </c>
      <c r="P56" s="1887"/>
      <c r="Q56" s="1888"/>
      <c r="R56" s="1886" t="str">
        <f>PROPER('Team 4'!$I$45)</f>
        <v xml:space="preserve">Max </v>
      </c>
      <c r="S56" s="1887"/>
      <c r="T56" s="1888"/>
      <c r="U56" s="1886" t="str">
        <f>PROPER('Team 5'!$I$45)</f>
        <v xml:space="preserve">Tobias </v>
      </c>
      <c r="V56" s="1887"/>
      <c r="W56" s="1888"/>
      <c r="X56" s="1886" t="str">
        <f>PROPER('Team 6'!$I$45)</f>
        <v xml:space="preserve">Max </v>
      </c>
      <c r="Y56" s="1887"/>
      <c r="Z56" s="1888"/>
      <c r="AA56" s="1886" t="str">
        <f>PROPER('Team 7'!$I$45)</f>
        <v xml:space="preserve"> </v>
      </c>
      <c r="AB56" s="1887"/>
      <c r="AC56" s="1888"/>
      <c r="AD56" s="1886" t="str">
        <f>PROPER('Team 8'!$I$45)</f>
        <v xml:space="preserve"> </v>
      </c>
      <c r="AE56" s="1887"/>
      <c r="AF56" s="1888"/>
      <c r="AG56" s="1886" t="str">
        <f>PROPER('Team 9'!$I$45)</f>
        <v xml:space="preserve"> </v>
      </c>
      <c r="AH56" s="1887"/>
      <c r="AI56" s="1888"/>
      <c r="AJ56" s="1886" t="str">
        <f>PROPER('Team 10'!$I$45)</f>
        <v xml:space="preserve"> </v>
      </c>
      <c r="AK56" s="1887"/>
      <c r="AL56" s="1888"/>
      <c r="AM56" s="11"/>
      <c r="BL56" s="256"/>
      <c r="BM56" s="256"/>
      <c r="BN56" s="256"/>
      <c r="BO56" s="256"/>
      <c r="BP56" s="256"/>
      <c r="BQ56" s="256"/>
      <c r="BR56" s="420"/>
      <c r="BS56" s="420"/>
      <c r="BT56" s="420"/>
      <c r="BU56" s="420"/>
      <c r="BV56" s="235"/>
    </row>
    <row r="57" spans="2:74" ht="35.450000000000003" customHeight="1" thickBot="1" x14ac:dyDescent="0.3">
      <c r="B57" s="1903"/>
      <c r="C57" s="1898"/>
      <c r="D57" s="2048"/>
      <c r="E57" s="209" t="s">
        <v>217</v>
      </c>
      <c r="I57" s="1951">
        <f>Recording!D94</f>
        <v>0</v>
      </c>
      <c r="J57" s="1875"/>
      <c r="K57" s="1876"/>
      <c r="L57" s="1951">
        <f>Recording!E94</f>
        <v>0</v>
      </c>
      <c r="M57" s="1875"/>
      <c r="N57" s="1876"/>
      <c r="O57" s="1951">
        <f>Recording!F94</f>
        <v>0</v>
      </c>
      <c r="P57" s="1875"/>
      <c r="Q57" s="1876"/>
      <c r="R57" s="1951">
        <f>Recording!G94</f>
        <v>0</v>
      </c>
      <c r="S57" s="1875"/>
      <c r="T57" s="1876"/>
      <c r="U57" s="1951">
        <f>Recording!H94</f>
        <v>0</v>
      </c>
      <c r="V57" s="1875"/>
      <c r="W57" s="1876"/>
      <c r="X57" s="1951">
        <f>Recording!I94</f>
        <v>0</v>
      </c>
      <c r="Y57" s="1875"/>
      <c r="Z57" s="1876"/>
      <c r="AA57" s="1951">
        <f>Recording!J94</f>
        <v>0</v>
      </c>
      <c r="AB57" s="1875"/>
      <c r="AC57" s="1876"/>
      <c r="AD57" s="1951">
        <f>Recording!K94</f>
        <v>0</v>
      </c>
      <c r="AE57" s="1875"/>
      <c r="AF57" s="1876"/>
      <c r="AG57" s="1951">
        <f>Recording!L94</f>
        <v>0</v>
      </c>
      <c r="AH57" s="1875"/>
      <c r="AI57" s="1876"/>
      <c r="AJ57" s="1951">
        <f>Recording!M94</f>
        <v>0</v>
      </c>
      <c r="AK57" s="1875"/>
      <c r="AL57" s="1876"/>
      <c r="AM57" s="11"/>
      <c r="BL57" s="256"/>
      <c r="BM57" s="256"/>
      <c r="BN57" s="256"/>
      <c r="BO57" s="256"/>
      <c r="BP57" s="256"/>
      <c r="BQ57" s="256"/>
      <c r="BR57" s="420"/>
      <c r="BS57" s="420"/>
      <c r="BT57" s="420"/>
      <c r="BU57" s="420"/>
      <c r="BV57" s="235"/>
    </row>
    <row r="58" spans="2:74" ht="35.450000000000003" customHeight="1" x14ac:dyDescent="0.25">
      <c r="B58" s="1902">
        <v>19</v>
      </c>
      <c r="C58" s="1898" t="s">
        <v>5</v>
      </c>
      <c r="D58" s="2087" t="s">
        <v>86</v>
      </c>
      <c r="E58" s="1898" t="s">
        <v>103</v>
      </c>
      <c r="I58" s="719">
        <f>0+TEXT(Recording!D96,"00\:00\.00")</f>
        <v>4.1550925925925918E-4</v>
      </c>
      <c r="J58" s="715">
        <f>IF(I58=0,0,IF(I$6=0,0,IF(I58&lt;1,SUM((I58&gt;L58),(I58&gt;O58),(I58&gt;R58),(I58&gt;U58),(I58&gt;X58),(I58&gt;AA58),(I58&gt;AD58),(I58&gt;AG58),(I58&gt;AJ58),(I58&gt;BE58)))-$AM58))</f>
        <v>3</v>
      </c>
      <c r="K58" s="715">
        <f>IF(I58=0,0,IF(I$6=0,0,IF(J58=0,0,((11-J58)))-$B$6))</f>
        <v>4</v>
      </c>
      <c r="L58" s="714">
        <f>0+TEXT(Recording!E96,"00\:00\.00")</f>
        <v>0</v>
      </c>
      <c r="M58" s="715">
        <f>IF(L58=0,0,IF(L$6=0,0,IF(L58&lt;1,SUM((L58&gt;O58),(L58&gt;R58),(L58&gt;U58),(L58&gt;X58),(L58&gt;AA58),(L58&gt;AD58),(L58&gt;I58),(L58&gt;AG58),(L58&gt;AJ58),(L58&gt;BE58)))-$AM58))</f>
        <v>0</v>
      </c>
      <c r="N58" s="715">
        <f>IF(L58=0,0,IF(L$6=0,0,IF(M58=0,0,((11-M58)))-$B$6))</f>
        <v>0</v>
      </c>
      <c r="O58" s="714">
        <f>0+TEXT(Recording!F96,"00\:00\.00")</f>
        <v>3.9085648148148156E-4</v>
      </c>
      <c r="P58" s="715">
        <f>IF(O58=0,0,IF(O$6=0,0,IF(O58&lt;1,SUM((O58&gt;L58),(O58&gt;I58),(O58&gt;R58),(O58&gt;U58),(O58&gt;X58),(O58&gt;AA58),(O58&gt;AD58),(O58&gt;AG58),(O58&gt;AJ58),(O58&gt;BE58)))-$AM58))</f>
        <v>2</v>
      </c>
      <c r="Q58" s="715">
        <f>IF(O58=0,0,IF(O$6=0,0,IF(P58=0,0,((11-P58)))-$B$6))</f>
        <v>5</v>
      </c>
      <c r="R58" s="714">
        <f>0+TEXT(Recording!G96,"00\:00\.00")</f>
        <v>3.7743055555555555E-4</v>
      </c>
      <c r="S58" s="715">
        <f>IF(R58=0,0,IF(R$6=0,0,IF(R58&lt;1,SUM((R58&gt;L58),(R58&gt;O58),(R58&gt;I58),(R58&gt;U58),(R58&gt;X58),(R58&gt;AA58),(R58&gt;AD58),(R58&gt;AG58),(R58&gt;AJ58),(R58&gt;BE58)))-$AM58))</f>
        <v>1</v>
      </c>
      <c r="T58" s="715">
        <f>IF(R58=0,0,IF(R$6=0,0,IF(S58=0,0,((11-S58)))-$B$6))</f>
        <v>6</v>
      </c>
      <c r="U58" s="714">
        <f>0+TEXT(Recording!H96,"00\:00\.00")</f>
        <v>4.8101851851851848E-4</v>
      </c>
      <c r="V58" s="715">
        <f>IF(U58=0,0,IF(U$6=0,0,IF(U58&lt;1,SUM((U58&gt;L58),(U58&gt;O58),(U58&gt;R58),(U58&gt;I58),(U58&gt;X58),(U58&gt;AA58),(U58&gt;AD58),(U58&gt;AG58),(U58&gt;AJ58),(U58&gt;BE58)))-$AM58))</f>
        <v>4</v>
      </c>
      <c r="W58" s="715">
        <f>IF(U58=0,0,IF(U$6=0,0,IF(V58=0,0,((11-V58)))-$B$6))</f>
        <v>3</v>
      </c>
      <c r="X58" s="714">
        <f>0+TEXT(Recording!I96,"00\:00\.00")</f>
        <v>5.2731481481481488E-4</v>
      </c>
      <c r="Y58" s="715">
        <f>IF(X58=0,0,IF(X$6=0,0,IF(X58&lt;1,SUM((X58&gt;L58),(X58&gt;O58),(X58&gt;R58),(X58&gt;U58),(X58&gt;I58),(X58&gt;AA58),(X58&gt;AD58),(X58&gt;AG58),(X58&gt;AJ58),(X58&gt;BE58)))-$AM58))</f>
        <v>5</v>
      </c>
      <c r="Z58" s="715">
        <f>IF(X58=0,0,IF(X$6=0,0,IF(Y58=0,0,((11-Y58)))-$B$6))</f>
        <v>2</v>
      </c>
      <c r="AA58" s="714">
        <f>0+TEXT(Recording!J96,"00\:00\.00")</f>
        <v>0</v>
      </c>
      <c r="AB58" s="715">
        <f>IF(AA58=0,0,IF(AA$6=0,0,IF(AA58&lt;1,SUM((AA58&gt;L58),(AA58&gt;O58),(AA58&gt;R58),(AA58&gt;U58),(AA58&gt;X58),(AA58&gt;I58),(AA58&gt;AD58),(AA58&gt;AG58),(AA58&gt;AJ58),(AA58&gt;BE58))))-$AM58)</f>
        <v>0</v>
      </c>
      <c r="AC58" s="715">
        <f>IF(AA58=0,0,IF(AA$6=0,0,IF(AB58=0,0,((11-AB58)))-$B$6))</f>
        <v>0</v>
      </c>
      <c r="AD58" s="714">
        <f>0+TEXT(Recording!K96,"00\:00\.00")</f>
        <v>0</v>
      </c>
      <c r="AE58" s="715">
        <f>IF(AD58=0,0,IF(AD$6=0,0,IF(AD58&lt;1,SUM((AD58&gt;L58),(AD58&gt;O58),(AD58&gt;R58),(AD58&gt;U58),(AD58&gt;X58),(AD58&gt;AA58),(AD58&gt;AG58),(AD58&gt;AJ58),(AD58&gt;I58),(AD58&gt;BE58)))-$AM58))</f>
        <v>0</v>
      </c>
      <c r="AF58" s="715">
        <f>IF(AD58=0,0,IF(AD$6=0,0,IF(AE58=0,0,((11-AE58)))-$B$6))</f>
        <v>0</v>
      </c>
      <c r="AG58" s="714">
        <f>0+TEXT(Recording!L96,"00\:00\.00")</f>
        <v>0</v>
      </c>
      <c r="AH58" s="715">
        <f>IF(AG58=0,0,IF(AG$6=0,0,IF(AG58&lt;1,SUM((AG58&gt;I58),(AG58&gt;L58),(AG58&gt;O58),(AG58&gt;R58),(AG58&gt;U58),(AG58&gt;X58),(AG58&gt;AA58),(AG58&gt;AD58),(AG58&gt;AJ58),(AG58&gt;BE58)))-$AM58))</f>
        <v>0</v>
      </c>
      <c r="AI58" s="715">
        <f>IF(AG58=0,0,IF(AG$6=0,0,IF(AH58=0,0,((11-AH58)))-$B$6))</f>
        <v>0</v>
      </c>
      <c r="AJ58" s="714">
        <f>0+TEXT(Recording!M96,"00\:00\.00")</f>
        <v>0</v>
      </c>
      <c r="AK58" s="715">
        <f>IF(AJ58=0,0,IF(AJ$6=0,0,IF(AJ58&lt;1,SUM((AJ58&gt;I58),(AJ58&gt;L58),(AJ58&gt;O58),(AJ58&gt;R58),(AJ58&gt;U58),(AJ58&gt;X58),(AJ58&gt;AA58),(AJ58&gt;AD58),(AJ58&gt;AG58),(AJ58&gt;BE58)))-$AM58))</f>
        <v>0</v>
      </c>
      <c r="AL58" s="718">
        <f>IF(AJ58=0,0,IF(AJ$6=0,0,IF(AK58=0,0,((11-AK58)))-$B$6))</f>
        <v>0</v>
      </c>
      <c r="AM58" s="11">
        <f>COUNTBLANK(I610:R610)</f>
        <v>5</v>
      </c>
      <c r="BL58" s="256"/>
      <c r="BM58" s="256"/>
      <c r="BN58" s="256"/>
      <c r="BO58" s="256"/>
      <c r="BP58" s="256"/>
      <c r="BQ58" s="256"/>
      <c r="BR58" s="420"/>
      <c r="BS58" s="420"/>
      <c r="BT58" s="420"/>
      <c r="BU58" s="420"/>
      <c r="BV58" s="235"/>
    </row>
    <row r="59" spans="2:74" ht="35.450000000000003" customHeight="1" x14ac:dyDescent="0.25">
      <c r="B59" s="1878"/>
      <c r="C59" s="1898"/>
      <c r="D59" s="2048"/>
      <c r="E59" s="1898"/>
      <c r="I59" s="1886" t="str">
        <f>PROPER('Team 1'!$I$46)</f>
        <v xml:space="preserve">Charlotte  </v>
      </c>
      <c r="J59" s="1887"/>
      <c r="K59" s="1888"/>
      <c r="L59" s="1886" t="str">
        <f>PROPER('Team 2'!$I$46)</f>
        <v xml:space="preserve">Milly  </v>
      </c>
      <c r="M59" s="1887"/>
      <c r="N59" s="1888"/>
      <c r="O59" s="1886" t="str">
        <f>PROPER('Team 3'!$I$46)</f>
        <v xml:space="preserve">Megan </v>
      </c>
      <c r="P59" s="1887"/>
      <c r="Q59" s="1888"/>
      <c r="R59" s="1886" t="str">
        <f>PROPER('Team 4'!$I$46)</f>
        <v xml:space="preserve">Despoina </v>
      </c>
      <c r="S59" s="1887"/>
      <c r="T59" s="1888"/>
      <c r="U59" s="1886" t="str">
        <f>PROPER('Team 5'!$I$46)</f>
        <v xml:space="preserve">Emma  </v>
      </c>
      <c r="V59" s="1887"/>
      <c r="W59" s="1888"/>
      <c r="X59" s="1886" t="str">
        <f>PROPER('Team 6'!$I$46)</f>
        <v xml:space="preserve">Fleur </v>
      </c>
      <c r="Y59" s="1887"/>
      <c r="Z59" s="1888"/>
      <c r="AA59" s="1886" t="str">
        <f>PROPER('Team 7'!$I$46)</f>
        <v xml:space="preserve"> </v>
      </c>
      <c r="AB59" s="1887"/>
      <c r="AC59" s="1888"/>
      <c r="AD59" s="1886" t="str">
        <f>PROPER('Team 8'!$I$46)</f>
        <v xml:space="preserve"> </v>
      </c>
      <c r="AE59" s="1887"/>
      <c r="AF59" s="1888"/>
      <c r="AG59" s="1886" t="str">
        <f>PROPER('Team 9'!$I$46)</f>
        <v xml:space="preserve"> </v>
      </c>
      <c r="AH59" s="1887"/>
      <c r="AI59" s="1888"/>
      <c r="AJ59" s="1886" t="str">
        <f>PROPER('Team 10'!$I$46)</f>
        <v xml:space="preserve"> </v>
      </c>
      <c r="AK59" s="1887"/>
      <c r="AL59" s="1888"/>
      <c r="AM59" s="11"/>
      <c r="BL59" s="256"/>
      <c r="BM59" s="256"/>
      <c r="BN59" s="256"/>
      <c r="BO59" s="256"/>
      <c r="BP59" s="256"/>
      <c r="BQ59" s="256"/>
      <c r="BR59" s="420"/>
      <c r="BS59" s="420"/>
      <c r="BT59" s="420"/>
      <c r="BU59" s="420"/>
      <c r="BV59" s="235"/>
    </row>
    <row r="60" spans="2:74" ht="35.450000000000003" customHeight="1" thickBot="1" x14ac:dyDescent="0.3">
      <c r="B60" s="1903"/>
      <c r="C60" s="1898"/>
      <c r="D60" s="2048"/>
      <c r="E60" s="209" t="s">
        <v>217</v>
      </c>
      <c r="I60" s="1951">
        <f>Recording!D98</f>
        <v>0</v>
      </c>
      <c r="J60" s="1875"/>
      <c r="K60" s="1876"/>
      <c r="L60" s="1951" t="str">
        <f>Recording!E98</f>
        <v>8.3 (Alt legs)</v>
      </c>
      <c r="M60" s="1875"/>
      <c r="N60" s="1876"/>
      <c r="O60" s="1951">
        <f>Recording!F98</f>
        <v>0</v>
      </c>
      <c r="P60" s="1875"/>
      <c r="Q60" s="1876"/>
      <c r="R60" s="1951">
        <f>Recording!G98</f>
        <v>0</v>
      </c>
      <c r="S60" s="1875"/>
      <c r="T60" s="1876"/>
      <c r="U60" s="1951">
        <f>Recording!H98</f>
        <v>0</v>
      </c>
      <c r="V60" s="1875"/>
      <c r="W60" s="1876"/>
      <c r="X60" s="1951">
        <f>Recording!I98</f>
        <v>0</v>
      </c>
      <c r="Y60" s="1875"/>
      <c r="Z60" s="1876"/>
      <c r="AA60" s="1951">
        <f>Recording!J98</f>
        <v>0</v>
      </c>
      <c r="AB60" s="1875"/>
      <c r="AC60" s="1876"/>
      <c r="AD60" s="1951">
        <f>Recording!K98</f>
        <v>0</v>
      </c>
      <c r="AE60" s="1875"/>
      <c r="AF60" s="1876"/>
      <c r="AG60" s="1951">
        <f>Recording!L98</f>
        <v>0</v>
      </c>
      <c r="AH60" s="1875"/>
      <c r="AI60" s="1876"/>
      <c r="AJ60" s="1951">
        <f>Recording!M98</f>
        <v>0</v>
      </c>
      <c r="AK60" s="1875"/>
      <c r="AL60" s="1876"/>
      <c r="AM60" s="11"/>
      <c r="BL60" s="256"/>
      <c r="BM60" s="256"/>
      <c r="BN60" s="256"/>
      <c r="BO60" s="256"/>
      <c r="BP60" s="256"/>
      <c r="BQ60" s="256"/>
      <c r="BR60" s="420"/>
      <c r="BS60" s="420"/>
      <c r="BT60" s="420"/>
      <c r="BU60" s="420"/>
      <c r="BV60" s="235"/>
    </row>
    <row r="61" spans="2:74" ht="35.450000000000003" customHeight="1" x14ac:dyDescent="0.25">
      <c r="B61" s="1902">
        <v>20</v>
      </c>
      <c r="C61" s="1898" t="s">
        <v>6</v>
      </c>
      <c r="D61" s="2087" t="s">
        <v>86</v>
      </c>
      <c r="E61" s="1898" t="s">
        <v>103</v>
      </c>
      <c r="I61" s="719">
        <f>0+TEXT(Recording!D100,"00\:00\.00")</f>
        <v>4.3182870370370375E-4</v>
      </c>
      <c r="J61" s="715">
        <f>IF(I61=0,0,IF(I$6=0,0,IF(I61&lt;1,SUM((I61&gt;L61),(I61&gt;O61),(I61&gt;R61),(I61&gt;U61),(I61&gt;X61),(I61&gt;AA61),(I61&gt;AD61),(I61&gt;AG61),(I61&gt;AJ61),(I61&gt;BE61)))-$AM61))</f>
        <v>2</v>
      </c>
      <c r="K61" s="715">
        <f>IF(I61=0,0,IF(I$6=0,0,IF(J61=0,0,((11-J61)))-$B$6))</f>
        <v>5</v>
      </c>
      <c r="L61" s="714">
        <f>0+TEXT(Recording!E100,"00\:00\.00")</f>
        <v>4.5891203703703697E-4</v>
      </c>
      <c r="M61" s="715">
        <f>IF(L61=0,0,IF(L$6=0,0,IF(L61&lt;1,SUM((L61&gt;O61),(L61&gt;R61),(L61&gt;U61),(L61&gt;X61),(L61&gt;AA61),(L61&gt;AD61),(L61&gt;I61),(L61&gt;AG61),(L61&gt;AJ61),(L61&gt;BE61)))-$AM61))</f>
        <v>4</v>
      </c>
      <c r="N61" s="715">
        <f>IF(L61=0,0,IF(L$6=0,0,IF(M61=0,0,((11-M61)))-$B$6))</f>
        <v>3</v>
      </c>
      <c r="O61" s="714">
        <f>0+TEXT(Recording!F100,"00\:00\.00")</f>
        <v>4.90162037037037E-4</v>
      </c>
      <c r="P61" s="715">
        <f>IF(O61=0,0,IF(O$6=0,0,IF(O61&lt;1,SUM((O61&gt;L61),(O61&gt;I61),(O61&gt;R61),(O61&gt;U61),(O61&gt;X61),(O61&gt;AA61),(O61&gt;AD61),(O61&gt;AG61),(O61&gt;AJ61),(O61&gt;BE61)))-$AM61))</f>
        <v>6</v>
      </c>
      <c r="Q61" s="715">
        <f>IF(O61=0,0,IF(O$6=0,0,IF(P61=0,0,((11-P61)))-$B$6))</f>
        <v>1</v>
      </c>
      <c r="R61" s="714">
        <f>0+TEXT(Recording!G100,"00\:00\.00")</f>
        <v>4.9004629629629637E-4</v>
      </c>
      <c r="S61" s="715">
        <f>IF(R61=0,0,IF(R$6=0,0,IF(R61&lt;1,SUM((R61&gt;L61),(R61&gt;O61),(R61&gt;I61),(R61&gt;U61),(R61&gt;X61),(R61&gt;AA61),(R61&gt;AD61),(R61&gt;AG61),(R61&gt;AJ61),(R61&gt;BE61)))-$AM61))</f>
        <v>5</v>
      </c>
      <c r="T61" s="715">
        <f>IF(R61=0,0,IF(R$6=0,0,IF(S61=0,0,((11-S61)))-$B$6))</f>
        <v>2</v>
      </c>
      <c r="U61" s="714">
        <f>0+TEXT(Recording!H100,"00\:00\.00")</f>
        <v>4.1979166666666667E-4</v>
      </c>
      <c r="V61" s="715">
        <f>IF(U61=0,0,IF(U$6=0,0,IF(U61&lt;1,SUM((U61&gt;L61),(U61&gt;O61),(U61&gt;R61),(U61&gt;I61),(U61&gt;X61),(U61&gt;AA61),(U61&gt;AD61),(U61&gt;AG61),(U61&gt;AJ61),(U61&gt;BE61)))-$AM61))</f>
        <v>1</v>
      </c>
      <c r="W61" s="715">
        <f>IF(U61=0,0,IF(U$6=0,0,IF(V61=0,0,((11-V61)))-$B$6))</f>
        <v>6</v>
      </c>
      <c r="X61" s="714">
        <f>0+TEXT(Recording!I100,"00\:00\.00")</f>
        <v>4.4837962962962968E-4</v>
      </c>
      <c r="Y61" s="715">
        <f>IF(X61=0,0,IF(X$6=0,0,IF(X61&lt;1,SUM((X61&gt;L61),(X61&gt;O61),(X61&gt;R61),(X61&gt;U61),(X61&gt;I61),(X61&gt;AA61),(X61&gt;AD61),(X61&gt;AG61),(X61&gt;AJ61),(X61&gt;BE61)))-$AM61))</f>
        <v>3</v>
      </c>
      <c r="Z61" s="715">
        <f>IF(X61=0,0,IF(X$6=0,0,IF(Y61=0,0,((11-Y61)))-$B$6))</f>
        <v>4</v>
      </c>
      <c r="AA61" s="714">
        <f>0+TEXT(Recording!J100,"00\:00\.00")</f>
        <v>0</v>
      </c>
      <c r="AB61" s="715">
        <f>IF(AA61=0,0,IF(AA$6=0,0,IF(AA61&lt;1,SUM((AA61&gt;L61),(AA61&gt;O61),(AA61&gt;R61),(AA61&gt;U61),(AA61&gt;X61),(AA61&gt;I61),(AA61&gt;AD61),(AA61&gt;AG61),(AA61&gt;AJ61),(AA61&gt;BE61))))-$AM61)</f>
        <v>0</v>
      </c>
      <c r="AC61" s="715">
        <f>IF(AA61=0,0,IF(AA$6=0,0,IF(AB61=0,0,((11-AB61)))-$B$6))</f>
        <v>0</v>
      </c>
      <c r="AD61" s="714">
        <f>0+TEXT(Recording!K100,"00\:00\.00")</f>
        <v>0</v>
      </c>
      <c r="AE61" s="715">
        <f>IF(AD61=0,0,IF(AD$6=0,0,IF(AD61&lt;1,SUM((AD61&gt;L61),(AD61&gt;O61),(AD61&gt;R61),(AD61&gt;U61),(AD61&gt;X61),(AD61&gt;AA61),(AD61&gt;AG61),(AD61&gt;AJ61),(AD61&gt;I61),(AD61&gt;BE61)))-$AM61))</f>
        <v>0</v>
      </c>
      <c r="AF61" s="715">
        <f>IF(AD61=0,0,IF(AD$6=0,0,IF(AE61=0,0,((11-AE61)))-$B$6))</f>
        <v>0</v>
      </c>
      <c r="AG61" s="714">
        <f>0+TEXT(Recording!L100,"00\:00\.00")</f>
        <v>0</v>
      </c>
      <c r="AH61" s="715">
        <f>IF(AG61=0,0,IF(AG$6=0,0,IF(AG61&lt;1,SUM((AG61&gt;I61),(AG61&gt;L61),(AG61&gt;O61),(AG61&gt;R61),(AG61&gt;U61),(AG61&gt;X61),(AG61&gt;AA61),(AG61&gt;AD61),(AG61&gt;AJ61),(AG61&gt;BE61)))-$AM61))</f>
        <v>0</v>
      </c>
      <c r="AI61" s="715">
        <f>IF(AG61=0,0,IF(AG$6=0,0,IF(AH61=0,0,((11-AH61)))-$B$6))</f>
        <v>0</v>
      </c>
      <c r="AJ61" s="714">
        <f>0+TEXT(Recording!M100,"00\:00\.00")</f>
        <v>0</v>
      </c>
      <c r="AK61" s="715">
        <f>IF(AJ61=0,0,IF(AJ$6=0,0,IF(AJ61&lt;1,SUM((AJ61&gt;I61),(AJ61&gt;L61),(AJ61&gt;O61),(AJ61&gt;R61),(AJ61&gt;U61),(AJ61&gt;X61),(AJ61&gt;AA61),(AJ61&gt;AD61),(AJ61&gt;AG61),(AJ61&gt;BE61)))-$AM61))</f>
        <v>0</v>
      </c>
      <c r="AL61" s="718">
        <f>IF(AJ61=0,0,IF(AJ$6=0,0,IF(AK61=0,0,((11-AK61)))-$B$6))</f>
        <v>0</v>
      </c>
      <c r="AM61" s="11">
        <f>COUNTBLANK(I611:R611)</f>
        <v>4</v>
      </c>
      <c r="BL61" s="256"/>
      <c r="BM61" s="256"/>
      <c r="BN61" s="256"/>
      <c r="BO61" s="256"/>
      <c r="BP61" s="256"/>
      <c r="BQ61" s="256"/>
      <c r="BR61" s="420"/>
      <c r="BS61" s="420"/>
      <c r="BT61" s="420"/>
      <c r="BU61" s="420"/>
      <c r="BV61" s="235"/>
    </row>
    <row r="62" spans="2:74" ht="35.450000000000003" customHeight="1" x14ac:dyDescent="0.25">
      <c r="B62" s="1878"/>
      <c r="C62" s="1898"/>
      <c r="D62" s="2048"/>
      <c r="E62" s="1898"/>
      <c r="I62" s="1886" t="str">
        <f>PROPER('Team 1'!$I$47)</f>
        <v xml:space="preserve">Finlay  </v>
      </c>
      <c r="J62" s="1887"/>
      <c r="K62" s="1888"/>
      <c r="L62" s="1886" t="str">
        <f>PROPER('Team 2'!$I$47)</f>
        <v xml:space="preserve">Max  </v>
      </c>
      <c r="M62" s="1887"/>
      <c r="N62" s="1888"/>
      <c r="O62" s="1886" t="str">
        <f>PROPER('Team 3'!$I$47)</f>
        <v xml:space="preserve">Mark  </v>
      </c>
      <c r="P62" s="1887"/>
      <c r="Q62" s="1888"/>
      <c r="R62" s="1886" t="str">
        <f>PROPER('Team 4'!$I$47)</f>
        <v xml:space="preserve">Michael </v>
      </c>
      <c r="S62" s="1887"/>
      <c r="T62" s="1888"/>
      <c r="U62" s="1886" t="str">
        <f>PROPER('Team 5'!$I$47)</f>
        <v xml:space="preserve">Findley </v>
      </c>
      <c r="V62" s="1887"/>
      <c r="W62" s="1888"/>
      <c r="X62" s="1886" t="str">
        <f>PROPER('Team 6'!$I$47)</f>
        <v xml:space="preserve">Daniel </v>
      </c>
      <c r="Y62" s="1887"/>
      <c r="Z62" s="1888"/>
      <c r="AA62" s="1886" t="str">
        <f>PROPER('Team 7'!$I$47)</f>
        <v xml:space="preserve"> </v>
      </c>
      <c r="AB62" s="1887"/>
      <c r="AC62" s="1888"/>
      <c r="AD62" s="1886" t="str">
        <f>PROPER('Team 8'!$I$47)</f>
        <v xml:space="preserve"> </v>
      </c>
      <c r="AE62" s="1887"/>
      <c r="AF62" s="1888"/>
      <c r="AG62" s="1886" t="str">
        <f>PROPER('Team 9'!$I$47)</f>
        <v xml:space="preserve"> </v>
      </c>
      <c r="AH62" s="1887"/>
      <c r="AI62" s="1888"/>
      <c r="AJ62" s="1886" t="str">
        <f>PROPER('Team 10'!$I$47)</f>
        <v xml:space="preserve"> </v>
      </c>
      <c r="AK62" s="1887"/>
      <c r="AL62" s="1888"/>
      <c r="AM62" s="11"/>
      <c r="BL62" s="256"/>
      <c r="BM62" s="256"/>
      <c r="BN62" s="256"/>
      <c r="BO62" s="256"/>
      <c r="BP62" s="256"/>
      <c r="BQ62" s="256"/>
      <c r="BR62" s="420"/>
      <c r="BS62" s="420"/>
      <c r="BT62" s="420"/>
      <c r="BU62" s="420"/>
      <c r="BV62" s="235"/>
    </row>
    <row r="63" spans="2:74" ht="35.450000000000003" customHeight="1" thickBot="1" x14ac:dyDescent="0.3">
      <c r="B63" s="1903"/>
      <c r="C63" s="1898"/>
      <c r="D63" s="2048"/>
      <c r="E63" s="209" t="s">
        <v>217</v>
      </c>
      <c r="I63" s="1951">
        <f>Recording!D102</f>
        <v>0</v>
      </c>
      <c r="J63" s="1875"/>
      <c r="K63" s="1876"/>
      <c r="L63" s="1951">
        <f>Recording!E102</f>
        <v>0</v>
      </c>
      <c r="M63" s="1875"/>
      <c r="N63" s="1876"/>
      <c r="O63" s="1951">
        <f>Recording!F102</f>
        <v>0</v>
      </c>
      <c r="P63" s="1875"/>
      <c r="Q63" s="1876"/>
      <c r="R63" s="1951">
        <f>Recording!G102</f>
        <v>0</v>
      </c>
      <c r="S63" s="1875"/>
      <c r="T63" s="1876"/>
      <c r="U63" s="1951">
        <f>Recording!H102</f>
        <v>0</v>
      </c>
      <c r="V63" s="1875"/>
      <c r="W63" s="1876"/>
      <c r="X63" s="1951">
        <f>Recording!I102</f>
        <v>0</v>
      </c>
      <c r="Y63" s="1875"/>
      <c r="Z63" s="1876"/>
      <c r="AA63" s="1951">
        <f>Recording!J102</f>
        <v>0</v>
      </c>
      <c r="AB63" s="1875"/>
      <c r="AC63" s="1876"/>
      <c r="AD63" s="1951">
        <f>Recording!K102</f>
        <v>0</v>
      </c>
      <c r="AE63" s="1875"/>
      <c r="AF63" s="1876"/>
      <c r="AG63" s="1951">
        <f>Recording!L102</f>
        <v>0</v>
      </c>
      <c r="AH63" s="1875"/>
      <c r="AI63" s="1876"/>
      <c r="AJ63" s="1951">
        <f>Recording!M102</f>
        <v>0</v>
      </c>
      <c r="AK63" s="1875"/>
      <c r="AL63" s="1876"/>
      <c r="AM63" s="11"/>
      <c r="BL63" s="256"/>
      <c r="BM63" s="256"/>
      <c r="BN63" s="256"/>
      <c r="BO63" s="256"/>
      <c r="BP63" s="256"/>
      <c r="BQ63" s="256"/>
      <c r="BR63" s="420"/>
      <c r="BS63" s="420"/>
      <c r="BT63" s="420"/>
      <c r="BU63" s="420"/>
      <c r="BV63" s="235"/>
    </row>
    <row r="64" spans="2:74" ht="35.450000000000003" customHeight="1" x14ac:dyDescent="0.25">
      <c r="B64" s="1902">
        <v>21</v>
      </c>
      <c r="C64" s="1898" t="s">
        <v>5</v>
      </c>
      <c r="D64" s="2048" t="s">
        <v>16</v>
      </c>
      <c r="E64" s="1898" t="s">
        <v>101</v>
      </c>
      <c r="I64" s="719">
        <f>0+TEXT(Recording!D104,"00\:00\.00")</f>
        <v>9.020833333333333E-4</v>
      </c>
      <c r="J64" s="715">
        <f>IF(I64=0,0,IF(I$6=0,0,IF(I64&lt;1,SUM((I64&gt;L64),(I64&gt;O64),(I64&gt;R64),(I64&gt;U64),(I64&gt;X64),(I64&gt;AA64),(I64&gt;AD64),(I64&gt;AG64),(I64&gt;AJ64),(I64&gt;BE64)))-$AM64))</f>
        <v>6</v>
      </c>
      <c r="K64" s="715">
        <f>IF(I64=0,0,IF(I$6=0,0,IF(J64=0,0,((11-J64)))-$B$6))</f>
        <v>1</v>
      </c>
      <c r="L64" s="714">
        <f>0+TEXT(Recording!E104,"00\:00\.00")</f>
        <v>8.7453703703703706E-4</v>
      </c>
      <c r="M64" s="715">
        <f>IF(L64=0,0,IF(L$6=0,0,IF(L64&lt;1,SUM((L64&gt;O64),(L64&gt;R64),(L64&gt;U64),(L64&gt;X64),(L64&gt;AA64),(L64&gt;AD64),(L64&gt;I64),(L64&gt;AG64),(L64&gt;AJ64),(L64&gt;BE64)))-$AM64))</f>
        <v>5</v>
      </c>
      <c r="N64" s="715">
        <f>IF(L64=0,0,IF(L$6=0,0,IF(M64=0,0,((11-M64)))-$B$6))</f>
        <v>2</v>
      </c>
      <c r="O64" s="714">
        <f>0+TEXT(Recording!F104,"00\:00\.00")</f>
        <v>8.30787037037037E-4</v>
      </c>
      <c r="P64" s="715">
        <f>IF(O64=0,0,IF(O$6=0,0,IF(O64&lt;1,SUM((O64&gt;L64),(O64&gt;I64),(O64&gt;R64),(O64&gt;U64),(O64&gt;X64),(O64&gt;AA64),(O64&gt;AD64),(O64&gt;AG64),(O64&gt;AJ64),(O64&gt;BE64)))-$AM64))</f>
        <v>3</v>
      </c>
      <c r="Q64" s="715">
        <f>IF(O64=0,0,IF(O$6=0,0,IF(P64=0,0,((11-P64)))-$B$6))</f>
        <v>4</v>
      </c>
      <c r="R64" s="714">
        <f>0+TEXT(Recording!G104,"00\:00\.00")</f>
        <v>7.7268518518518517E-4</v>
      </c>
      <c r="S64" s="715">
        <f>IF(R64=0,0,IF(R$6=0,0,IF(R64&lt;1,SUM((R64&gt;L64),(R64&gt;O64),(R64&gt;I64),(R64&gt;U64),(R64&gt;X64),(R64&gt;AA64),(R64&gt;AD64),(R64&gt;AG64),(R64&gt;AJ64),(R64&gt;BE64)))-$AM64))</f>
        <v>1</v>
      </c>
      <c r="T64" s="715">
        <f>IF(R64=0,0,IF(R$6=0,0,IF(S64=0,0,((11-S64)))-$B$6))</f>
        <v>6</v>
      </c>
      <c r="U64" s="714">
        <f>0+TEXT(Recording!H104,"00\:00\.00")</f>
        <v>7.8726851851851842E-4</v>
      </c>
      <c r="V64" s="715">
        <f>IF(U64=0,0,IF(U$6=0,0,IF(U64&lt;1,SUM((U64&gt;L64),(U64&gt;O64),(U64&gt;R64),(U64&gt;I64),(U64&gt;X64),(U64&gt;AA64),(U64&gt;AD64),(U64&gt;AG64),(U64&gt;AJ64),(U64&gt;BE64)))-$AM64))</f>
        <v>2</v>
      </c>
      <c r="W64" s="715">
        <f>IF(U64=0,0,IF(U$6=0,0,IF(V64=0,0,((11-V64)))-$B$6))</f>
        <v>5</v>
      </c>
      <c r="X64" s="714">
        <f>0+TEXT(Recording!I104,"00\:00\.00")</f>
        <v>8.5509259259259262E-4</v>
      </c>
      <c r="Y64" s="715">
        <f>IF(X64=0,0,IF(X$6=0,0,IF(X64&lt;1,SUM((X64&gt;L64),(X64&gt;O64),(X64&gt;R64),(X64&gt;U64),(X64&gt;I64),(X64&gt;AA64),(X64&gt;AD64),(X64&gt;AG64),(X64&gt;AJ64),(X64&gt;BE64)))-$AM64))</f>
        <v>4</v>
      </c>
      <c r="Z64" s="715">
        <f>IF(X64=0,0,IF(X$6=0,0,IF(Y64=0,0,((11-Y64)))-$B$6))</f>
        <v>3</v>
      </c>
      <c r="AA64" s="714">
        <f>0+TEXT(Recording!J104,"00\:00\.00")</f>
        <v>0</v>
      </c>
      <c r="AB64" s="715">
        <f>IF(AA64=0,0,IF(AA$6=0,0,IF(AA64&lt;1,SUM((AA64&gt;L64),(AA64&gt;O64),(AA64&gt;R64),(AA64&gt;U64),(AA64&gt;X64),(AA64&gt;I64),(AA64&gt;AD64),(AA64&gt;AG64),(AA64&gt;AJ64),(AA64&gt;BE64))))-$AM64)</f>
        <v>0</v>
      </c>
      <c r="AC64" s="715">
        <f>IF(AA64=0,0,IF(AA$6=0,0,IF(AB64=0,0,((11-AB64)))-$B$6))</f>
        <v>0</v>
      </c>
      <c r="AD64" s="714">
        <f>0+TEXT(Recording!K104,"00\:00\.00")</f>
        <v>0</v>
      </c>
      <c r="AE64" s="715">
        <f>IF(AD64=0,0,IF(AD$6=0,0,IF(AD64&lt;1,SUM((AD64&gt;L64),(AD64&gt;O64),(AD64&gt;R64),(AD64&gt;U64),(AD64&gt;X64),(AD64&gt;AA64),(AD64&gt;AG64),(AD64&gt;AJ64),(AD64&gt;I64),(AD64&gt;BE64)))-$AM64))</f>
        <v>0</v>
      </c>
      <c r="AF64" s="715">
        <f>IF(AD64=0,0,IF(AD$6=0,0,IF(AE64=0,0,((11-AE64)))-$B$6))</f>
        <v>0</v>
      </c>
      <c r="AG64" s="714">
        <f>0+TEXT(Recording!L104,"00\:00\.00")</f>
        <v>0</v>
      </c>
      <c r="AH64" s="715">
        <f>IF(AG64=0,0,IF(AG$6=0,0,IF(AG64&lt;1,SUM((AG64&gt;I64),(AG64&gt;L64),(AG64&gt;O64),(AG64&gt;R64),(AG64&gt;U64),(AG64&gt;X64),(AG64&gt;AA64),(AG64&gt;AD64),(AG64&gt;AJ64),(AG64&gt;BE64)))-$AM64))</f>
        <v>0</v>
      </c>
      <c r="AI64" s="715">
        <f>IF(AG64=0,0,IF(AG$6=0,0,IF(AH64=0,0,((11-AH64)))-$B$6))</f>
        <v>0</v>
      </c>
      <c r="AJ64" s="714">
        <f>0+TEXT(Recording!M104,"00\:00\.00")</f>
        <v>0</v>
      </c>
      <c r="AK64" s="715">
        <f>IF(AJ64=0,0,IF(AJ$6=0,0,IF(AJ64&lt;1,SUM((AJ64&gt;I64),(AJ64&gt;L64),(AJ64&gt;O64),(AJ64&gt;R64),(AJ64&gt;U64),(AJ64&gt;X64),(AJ64&gt;AA64),(AJ64&gt;AD64),(AJ64&gt;AG64),(AJ64&gt;BE64)))-$AM64))</f>
        <v>0</v>
      </c>
      <c r="AL64" s="718">
        <f>IF(AJ64=0,0,IF(AJ$6=0,0,IF(AK64=0,0,((11-AK64)))-$B$6))</f>
        <v>0</v>
      </c>
      <c r="AM64" s="11">
        <f>COUNTBLANK(I612:R612)</f>
        <v>4</v>
      </c>
      <c r="BL64" s="256"/>
      <c r="BM64" s="256"/>
      <c r="BN64" s="256"/>
      <c r="BO64" s="256"/>
      <c r="BP64" s="256"/>
      <c r="BQ64" s="256"/>
      <c r="BR64" s="420"/>
      <c r="BS64" s="420"/>
      <c r="BT64" s="420"/>
      <c r="BU64" s="420"/>
      <c r="BV64" s="235"/>
    </row>
    <row r="65" spans="2:74" ht="35.450000000000003" customHeight="1" x14ac:dyDescent="0.25">
      <c r="B65" s="1878"/>
      <c r="C65" s="1898"/>
      <c r="D65" s="2048"/>
      <c r="E65" s="1898"/>
      <c r="I65" s="1886" t="str">
        <f>PROPER('Team 1'!$I$48)</f>
        <v xml:space="preserve">Faith </v>
      </c>
      <c r="J65" s="1887"/>
      <c r="K65" s="1888"/>
      <c r="L65" s="1886" t="str">
        <f>PROPER('Team 2'!$I$48)</f>
        <v xml:space="preserve">Anna </v>
      </c>
      <c r="M65" s="1887"/>
      <c r="N65" s="1888"/>
      <c r="O65" s="1886" t="str">
        <f>PROPER('Team 3'!$I$48)</f>
        <v xml:space="preserve">Hannah </v>
      </c>
      <c r="P65" s="1887"/>
      <c r="Q65" s="1888"/>
      <c r="R65" s="1886" t="str">
        <f>PROPER('Team 4'!$I$48)</f>
        <v xml:space="preserve">Sophie </v>
      </c>
      <c r="S65" s="1887"/>
      <c r="T65" s="1888"/>
      <c r="U65" s="1886" t="str">
        <f>PROPER('Team 5'!$I$48)</f>
        <v xml:space="preserve">Jessica  </v>
      </c>
      <c r="V65" s="1887"/>
      <c r="W65" s="1888"/>
      <c r="X65" s="1886" t="str">
        <f>PROPER('Team 6'!$I$48)</f>
        <v xml:space="preserve">Salma </v>
      </c>
      <c r="Y65" s="1887"/>
      <c r="Z65" s="1888"/>
      <c r="AA65" s="1886" t="str">
        <f>PROPER('Team 7'!$I$48)</f>
        <v xml:space="preserve"> </v>
      </c>
      <c r="AB65" s="1887"/>
      <c r="AC65" s="1888"/>
      <c r="AD65" s="1886" t="str">
        <f>PROPER('Team 8'!$I$48)</f>
        <v xml:space="preserve"> </v>
      </c>
      <c r="AE65" s="1887"/>
      <c r="AF65" s="1888"/>
      <c r="AG65" s="1886" t="str">
        <f>PROPER('Team 9'!$I$48)</f>
        <v xml:space="preserve"> </v>
      </c>
      <c r="AH65" s="1887"/>
      <c r="AI65" s="1888"/>
      <c r="AJ65" s="1886" t="str">
        <f>PROPER('Team 10'!$I$48)</f>
        <v xml:space="preserve"> </v>
      </c>
      <c r="AK65" s="1887"/>
      <c r="AL65" s="1888"/>
      <c r="AM65" s="11"/>
      <c r="BL65" s="256"/>
      <c r="BM65" s="256"/>
      <c r="BN65" s="256"/>
      <c r="BO65" s="256"/>
      <c r="BP65" s="256"/>
      <c r="BQ65" s="256"/>
      <c r="BR65" s="420"/>
      <c r="BS65" s="420"/>
      <c r="BT65" s="420"/>
      <c r="BU65" s="420"/>
      <c r="BV65" s="235"/>
    </row>
    <row r="66" spans="2:74" ht="35.450000000000003" customHeight="1" thickBot="1" x14ac:dyDescent="0.3">
      <c r="B66" s="1903"/>
      <c r="C66" s="1898"/>
      <c r="D66" s="2048"/>
      <c r="E66" s="209" t="s">
        <v>217</v>
      </c>
      <c r="I66" s="1951">
        <f>Recording!D106</f>
        <v>0</v>
      </c>
      <c r="J66" s="1875"/>
      <c r="K66" s="1876"/>
      <c r="L66" s="1951">
        <f>Recording!E106</f>
        <v>0</v>
      </c>
      <c r="M66" s="1875"/>
      <c r="N66" s="1876"/>
      <c r="O66" s="1951">
        <f>Recording!F106</f>
        <v>0</v>
      </c>
      <c r="P66" s="1875"/>
      <c r="Q66" s="1876"/>
      <c r="R66" s="1951">
        <f>Recording!G106</f>
        <v>0</v>
      </c>
      <c r="S66" s="1875"/>
      <c r="T66" s="1876"/>
      <c r="U66" s="1951">
        <f>Recording!H106</f>
        <v>0</v>
      </c>
      <c r="V66" s="1875"/>
      <c r="W66" s="1876"/>
      <c r="X66" s="1951">
        <f>Recording!I106</f>
        <v>0</v>
      </c>
      <c r="Y66" s="1875"/>
      <c r="Z66" s="1876"/>
      <c r="AA66" s="1951">
        <f>Recording!J106</f>
        <v>0</v>
      </c>
      <c r="AB66" s="1875"/>
      <c r="AC66" s="1876"/>
      <c r="AD66" s="1951">
        <f>Recording!K106</f>
        <v>0</v>
      </c>
      <c r="AE66" s="1875"/>
      <c r="AF66" s="1876"/>
      <c r="AG66" s="1951">
        <f>Recording!L106</f>
        <v>0</v>
      </c>
      <c r="AH66" s="1875"/>
      <c r="AI66" s="1876"/>
      <c r="AJ66" s="1951">
        <f>Recording!M106</f>
        <v>0</v>
      </c>
      <c r="AK66" s="1875"/>
      <c r="AL66" s="1876"/>
      <c r="AM66" s="11"/>
      <c r="BL66" s="256"/>
      <c r="BM66" s="256"/>
      <c r="BN66" s="256"/>
      <c r="BO66" s="256"/>
      <c r="BP66" s="256"/>
      <c r="BQ66" s="256"/>
      <c r="BR66" s="420"/>
      <c r="BS66" s="420"/>
      <c r="BT66" s="420"/>
      <c r="BU66" s="420"/>
      <c r="BV66" s="235"/>
    </row>
    <row r="67" spans="2:74" ht="35.450000000000003" customHeight="1" x14ac:dyDescent="0.25">
      <c r="B67" s="1902">
        <v>22</v>
      </c>
      <c r="C67" s="1898" t="s">
        <v>6</v>
      </c>
      <c r="D67" s="2048" t="s">
        <v>16</v>
      </c>
      <c r="E67" s="1898" t="s">
        <v>101</v>
      </c>
      <c r="I67" s="719">
        <f>0+TEXT(Recording!D108,"00\:00\.00")</f>
        <v>8.350694444444446E-4</v>
      </c>
      <c r="J67" s="715">
        <f>IF(I67=0,0,IF(I$6=0,0,IF(I67&lt;1,SUM((I67&gt;L67),(I67&gt;O67),(I67&gt;R67),(I67&gt;U67),(I67&gt;X67),(I67&gt;AA67),(I67&gt;AD67),(I67&gt;AG67),(I67&gt;AJ67),(I67&gt;BE67)))-$AM67))</f>
        <v>4</v>
      </c>
      <c r="K67" s="715">
        <f>IF(I67=0,0,IF(I$6=0,0,IF(J67=0,0,((11-J67)))-$B$6))</f>
        <v>3</v>
      </c>
      <c r="L67" s="714">
        <f>0+TEXT(Recording!E108,"00\:00\.00")</f>
        <v>9.8738425925925925E-4</v>
      </c>
      <c r="M67" s="715">
        <f>IF(L67=0,0,IF(L$6=0,0,IF(L67&lt;1,SUM((L67&gt;O67),(L67&gt;R67),(L67&gt;U67),(L67&gt;X67),(L67&gt;AA67),(L67&gt;AD67),(L67&gt;I67),(L67&gt;AG67),(L67&gt;AJ67),(L67&gt;BE67)))-$AM67))</f>
        <v>6</v>
      </c>
      <c r="N67" s="715">
        <f>IF(L67=0,0,IF(L$6=0,0,IF(M67=0,0,((11-M67)))-$B$6))</f>
        <v>1</v>
      </c>
      <c r="O67" s="714">
        <f>0+TEXT(Recording!F108,"00\:00\.00")</f>
        <v>8.6006944444444444E-4</v>
      </c>
      <c r="P67" s="715">
        <f>IF(O67=0,0,IF(O$6=0,0,IF(O67&lt;1,SUM((O67&gt;L67),(O67&gt;I67),(O67&gt;R67),(O67&gt;U67),(O67&gt;X67),(O67&gt;AA67),(O67&gt;AD67),(O67&gt;AG67),(O67&gt;AJ67),(O67&gt;BE67)))-$AM67))</f>
        <v>5</v>
      </c>
      <c r="Q67" s="715">
        <f>IF(O67=0,0,IF(O$6=0,0,IF(P67=0,0,((11-P67)))-$B$6))</f>
        <v>2</v>
      </c>
      <c r="R67" s="714">
        <f>0+TEXT(Recording!G108,"00\:00\.00")</f>
        <v>8.3333333333333339E-4</v>
      </c>
      <c r="S67" s="715">
        <f>IF(R67=0,0,IF(R$6=0,0,IF(R67&lt;1,SUM((R67&gt;L67),(R67&gt;O67),(R67&gt;I67),(R67&gt;U67),(R67&gt;X67),(R67&gt;AA67),(R67&gt;AD67),(R67&gt;AG67),(R67&gt;AJ67),(R67&gt;BE67)))-$AM67))</f>
        <v>3</v>
      </c>
      <c r="T67" s="715">
        <f>IF(R67=0,0,IF(R$6=0,0,IF(S67=0,0,((11-S67)))-$B$6))</f>
        <v>4</v>
      </c>
      <c r="U67" s="714">
        <f>0+TEXT(Recording!H108,"00\:00\.00")</f>
        <v>8.1469907407407402E-4</v>
      </c>
      <c r="V67" s="715">
        <f>IF(U67=0,0,IF(U$6=0,0,IF(U67&lt;1,SUM((U67&gt;L67),(U67&gt;O67),(U67&gt;R67),(U67&gt;I67),(U67&gt;X67),(U67&gt;AA67),(U67&gt;AD67),(U67&gt;AG67),(U67&gt;AJ67),(U67&gt;BE67)))-$AM67))</f>
        <v>2</v>
      </c>
      <c r="W67" s="715">
        <f>IF(U67=0,0,IF(U$6=0,0,IF(V67=0,0,((11-V67)))-$B$6))</f>
        <v>5</v>
      </c>
      <c r="X67" s="714">
        <f>0+TEXT(Recording!I108,"00\:00\.00")</f>
        <v>7.9340277777777786E-4</v>
      </c>
      <c r="Y67" s="715">
        <f>IF(X67=0,0,IF(X$6=0,0,IF(X67&lt;1,SUM((X67&gt;L67),(X67&gt;O67),(X67&gt;R67),(X67&gt;U67),(X67&gt;I67),(X67&gt;AA67),(X67&gt;AD67),(X67&gt;AG67),(X67&gt;AJ67),(X67&gt;BE67)))-$AM67))</f>
        <v>1</v>
      </c>
      <c r="Z67" s="715">
        <f>IF(X67=0,0,IF(X$6=0,0,IF(Y67=0,0,((11-Y67)))-$B$6))</f>
        <v>6</v>
      </c>
      <c r="AA67" s="714">
        <f>0+TEXT(Recording!J108,"00\:00\.00")</f>
        <v>0</v>
      </c>
      <c r="AB67" s="715">
        <f>IF(AA67=0,0,IF(AA$6=0,0,IF(AA67&lt;1,SUM((AA67&gt;L67),(AA67&gt;O67),(AA67&gt;R67),(AA67&gt;U67),(AA67&gt;X67),(AA67&gt;I67),(AA67&gt;AD67),(AA67&gt;AG67),(AA67&gt;AJ67),(AA67&gt;BE67))))-$AM67)</f>
        <v>0</v>
      </c>
      <c r="AC67" s="715">
        <f>IF(AA67=0,0,IF(AA$6=0,0,IF(AB67=0,0,((11-AB67)))-$B$6))</f>
        <v>0</v>
      </c>
      <c r="AD67" s="714">
        <f>0+TEXT(Recording!K108,"00\:00\.00")</f>
        <v>0</v>
      </c>
      <c r="AE67" s="715">
        <f>IF(AD67=0,0,IF(AD$6=0,0,IF(AD67&lt;1,SUM((AD67&gt;L67),(AD67&gt;O67),(AD67&gt;R67),(AD67&gt;U67),(AD67&gt;X67),(AD67&gt;AA67),(AD67&gt;AG67),(AD67&gt;AJ67),(AD67&gt;I67),(AD67&gt;BE67)))-$AM67))</f>
        <v>0</v>
      </c>
      <c r="AF67" s="715">
        <f>IF(AD67=0,0,IF(AD$6=0,0,IF(AE67=0,0,((11-AE67)))-$B$6))</f>
        <v>0</v>
      </c>
      <c r="AG67" s="714">
        <f>0+TEXT(Recording!L108,"00\:00\.00")</f>
        <v>0</v>
      </c>
      <c r="AH67" s="715">
        <f>IF(AG67=0,0,IF(AG$6=0,0,IF(AG67&lt;1,SUM((AG67&gt;I67),(AG67&gt;L67),(AG67&gt;O67),(AG67&gt;R67),(AG67&gt;U67),(AG67&gt;X67),(AG67&gt;AA67),(AG67&gt;AD67),(AG67&gt;AJ67),(AG67&gt;BE67)))-$AM67))</f>
        <v>0</v>
      </c>
      <c r="AI67" s="715">
        <f>IF(AG67=0,0,IF(AG$6=0,0,IF(AH67=0,0,((11-AH67)))-$B$6))</f>
        <v>0</v>
      </c>
      <c r="AJ67" s="714">
        <f>0+TEXT(Recording!M108,"00\:00\.00")</f>
        <v>0</v>
      </c>
      <c r="AK67" s="715">
        <f>IF(AJ67=0,0,IF(AJ$6=0,0,IF(AJ67&lt;1,SUM((AJ67&gt;I67),(AJ67&gt;L67),(AJ67&gt;O67),(AJ67&gt;R67),(AJ67&gt;U67),(AJ67&gt;X67),(AJ67&gt;AA67),(AJ67&gt;AD67),(AJ67&gt;AG67),(AJ67&gt;BE67)))-$AM67))</f>
        <v>0</v>
      </c>
      <c r="AL67" s="718">
        <f>IF(AJ67=0,0,IF(AJ$6=0,0,IF(AK67=0,0,((11-AK67)))-$B$6))</f>
        <v>0</v>
      </c>
      <c r="AM67" s="11">
        <f>COUNTBLANK(I613:R613)</f>
        <v>4</v>
      </c>
      <c r="BL67" s="256"/>
      <c r="BM67" s="256"/>
      <c r="BN67" s="256"/>
      <c r="BO67" s="256"/>
      <c r="BP67" s="256"/>
      <c r="BQ67" s="256"/>
      <c r="BR67" s="420"/>
      <c r="BS67" s="420"/>
      <c r="BT67" s="420"/>
      <c r="BU67" s="420"/>
      <c r="BV67" s="235"/>
    </row>
    <row r="68" spans="2:74" ht="35.450000000000003" customHeight="1" x14ac:dyDescent="0.25">
      <c r="B68" s="1878"/>
      <c r="C68" s="1898"/>
      <c r="D68" s="2048"/>
      <c r="E68" s="1898"/>
      <c r="I68" s="1886" t="str">
        <f>PROPER('Team 1'!$I$49)</f>
        <v xml:space="preserve">Finley </v>
      </c>
      <c r="J68" s="1887"/>
      <c r="K68" s="1888"/>
      <c r="L68" s="1886" t="str">
        <f>PROPER('Team 2'!$I$49)</f>
        <v xml:space="preserve">Matthew </v>
      </c>
      <c r="M68" s="1887"/>
      <c r="N68" s="1888"/>
      <c r="O68" s="1886" t="str">
        <f>PROPER('Team 3'!$I$49)</f>
        <v xml:space="preserve">Josh  </v>
      </c>
      <c r="P68" s="1887"/>
      <c r="Q68" s="1888"/>
      <c r="R68" s="1886" t="str">
        <f>PROPER('Team 4'!$I$49)</f>
        <v xml:space="preserve">Harry </v>
      </c>
      <c r="S68" s="1887"/>
      <c r="T68" s="1888"/>
      <c r="U68" s="1886" t="str">
        <f>PROPER('Team 5'!$I$49)</f>
        <v xml:space="preserve">Finley  </v>
      </c>
      <c r="V68" s="1887"/>
      <c r="W68" s="1888"/>
      <c r="X68" s="1886" t="str">
        <f>PROPER('Team 6'!$I$49)</f>
        <v xml:space="preserve">Benjamin  </v>
      </c>
      <c r="Y68" s="1887"/>
      <c r="Z68" s="1888"/>
      <c r="AA68" s="1886" t="str">
        <f>PROPER('Team 7'!$I$49)</f>
        <v xml:space="preserve"> </v>
      </c>
      <c r="AB68" s="1887"/>
      <c r="AC68" s="1888"/>
      <c r="AD68" s="1886" t="str">
        <f>PROPER('Team 8'!$I$49)</f>
        <v xml:space="preserve"> </v>
      </c>
      <c r="AE68" s="1887"/>
      <c r="AF68" s="1888"/>
      <c r="AG68" s="1886" t="str">
        <f>PROPER('Team 9'!$I$49)</f>
        <v xml:space="preserve"> </v>
      </c>
      <c r="AH68" s="1887"/>
      <c r="AI68" s="1888"/>
      <c r="AJ68" s="1886" t="str">
        <f>PROPER('Team 10'!$I$49)</f>
        <v xml:space="preserve"> </v>
      </c>
      <c r="AK68" s="1887"/>
      <c r="AL68" s="1888"/>
      <c r="AM68" s="11"/>
      <c r="BL68" s="256"/>
      <c r="BM68" s="256"/>
      <c r="BN68" s="256"/>
      <c r="BO68" s="256"/>
      <c r="BP68" s="256"/>
      <c r="BQ68" s="256"/>
      <c r="BR68" s="420"/>
      <c r="BS68" s="420"/>
      <c r="BT68" s="420"/>
      <c r="BU68" s="420"/>
      <c r="BV68" s="235"/>
    </row>
    <row r="69" spans="2:74" ht="35.450000000000003" customHeight="1" thickBot="1" x14ac:dyDescent="0.3">
      <c r="B69" s="1903"/>
      <c r="C69" s="1898"/>
      <c r="D69" s="2048"/>
      <c r="E69" s="209" t="s">
        <v>217</v>
      </c>
      <c r="I69" s="1951">
        <f>Recording!D110</f>
        <v>0</v>
      </c>
      <c r="J69" s="1875"/>
      <c r="K69" s="1876"/>
      <c r="L69" s="1951">
        <f>Recording!E110</f>
        <v>0</v>
      </c>
      <c r="M69" s="1875"/>
      <c r="N69" s="1876"/>
      <c r="O69" s="1951">
        <f>Recording!F110</f>
        <v>0</v>
      </c>
      <c r="P69" s="1875"/>
      <c r="Q69" s="1876"/>
      <c r="R69" s="1951">
        <f>Recording!G110</f>
        <v>0</v>
      </c>
      <c r="S69" s="1875"/>
      <c r="T69" s="1876"/>
      <c r="U69" s="1951">
        <f>Recording!H110</f>
        <v>0</v>
      </c>
      <c r="V69" s="1875"/>
      <c r="W69" s="1876"/>
      <c r="X69" s="1951">
        <f>Recording!I110</f>
        <v>0</v>
      </c>
      <c r="Y69" s="1875"/>
      <c r="Z69" s="1876"/>
      <c r="AA69" s="1951">
        <f>Recording!J110</f>
        <v>0</v>
      </c>
      <c r="AB69" s="1875"/>
      <c r="AC69" s="1876"/>
      <c r="AD69" s="1951">
        <f>Recording!K110</f>
        <v>0</v>
      </c>
      <c r="AE69" s="1875"/>
      <c r="AF69" s="1876"/>
      <c r="AG69" s="1951">
        <f>Recording!L110</f>
        <v>0</v>
      </c>
      <c r="AH69" s="1875"/>
      <c r="AI69" s="1876"/>
      <c r="AJ69" s="1951">
        <f>Recording!M110</f>
        <v>0</v>
      </c>
      <c r="AK69" s="1875"/>
      <c r="AL69" s="1876"/>
      <c r="AM69" s="11"/>
      <c r="BL69" s="256"/>
      <c r="BM69" s="256"/>
      <c r="BN69" s="256"/>
      <c r="BO69" s="256"/>
      <c r="BP69" s="256"/>
      <c r="BQ69" s="256"/>
      <c r="BR69" s="420"/>
      <c r="BS69" s="420"/>
      <c r="BT69" s="420"/>
      <c r="BU69" s="420"/>
      <c r="BV69" s="235"/>
    </row>
    <row r="70" spans="2:74" ht="35.450000000000003" customHeight="1" x14ac:dyDescent="0.25">
      <c r="B70" s="1902">
        <v>23</v>
      </c>
      <c r="C70" s="1898" t="s">
        <v>5</v>
      </c>
      <c r="D70" s="2048" t="s">
        <v>17</v>
      </c>
      <c r="E70" s="1898" t="s">
        <v>102</v>
      </c>
      <c r="I70" s="719">
        <f>0+TEXT(Recording!D112,"00\:00\.00")</f>
        <v>8.068287037037037E-4</v>
      </c>
      <c r="J70" s="715">
        <f>IF(I70=0,0,IF(I$6=0,0,IF(I70&lt;1,SUM((I70&gt;L70),(I70&gt;O70),(I70&gt;R70),(I70&gt;U70),(I70&gt;X70),(I70&gt;AA70),(I70&gt;AD70),(I70&gt;AG70),(I70&gt;AJ70),(I70&gt;BE70)))-$AM70))</f>
        <v>4</v>
      </c>
      <c r="K70" s="715">
        <f>IF(I70=0,0,IF(I$6=0,0,IF(J70=0,0,((11-J70)))-$B$6))</f>
        <v>3</v>
      </c>
      <c r="L70" s="714">
        <f>0+TEXT(Recording!E112,"00\:00\.00")</f>
        <v>8.2812499999999987E-4</v>
      </c>
      <c r="M70" s="715">
        <f>IF(L70=0,0,IF(L$6=0,0,IF(L70&lt;1,SUM((L70&gt;O70),(L70&gt;R70),(L70&gt;U70),(L70&gt;X70),(L70&gt;AA70),(L70&gt;AD70),(L70&gt;I70),(L70&gt;AG70),(L70&gt;AJ70),(L70&gt;BE70)))-$AM70))</f>
        <v>6</v>
      </c>
      <c r="N70" s="715">
        <f>IF(L70=0,0,IF(L$6=0,0,IF(M70=0,0,((11-M70)))-$B$6))</f>
        <v>1</v>
      </c>
      <c r="O70" s="714">
        <f>0+TEXT(Recording!F112,"00\:00\.00")</f>
        <v>8.0138888888888881E-4</v>
      </c>
      <c r="P70" s="715">
        <f>IF(O70=0,0,IF(O$6=0,0,IF(O70&lt;1,SUM((O70&gt;L70),(O70&gt;I70),(O70&gt;R70),(O70&gt;U70),(O70&gt;X70),(O70&gt;AA70),(O70&gt;AD70),(O70&gt;AG70),(O70&gt;AJ70),(O70&gt;BE70)))-$AM70))</f>
        <v>2</v>
      </c>
      <c r="Q70" s="715">
        <f>IF(O70=0,0,IF(O$6=0,0,IF(P70=0,0,((11-P70)))-$B$6))</f>
        <v>5</v>
      </c>
      <c r="R70" s="714">
        <f>0+TEXT(Recording!G112,"00\:00\.00")</f>
        <v>7.6516203703703718E-4</v>
      </c>
      <c r="S70" s="715">
        <f>IF(R70=0,0,IF(R$6=0,0,IF(R70&lt;1,SUM((R70&gt;L70),(R70&gt;O70),(R70&gt;I70),(R70&gt;U70),(R70&gt;X70),(R70&gt;AA70),(R70&gt;AD70),(R70&gt;AG70),(R70&gt;AJ70),(R70&gt;BE70)))-$AM70))</f>
        <v>1</v>
      </c>
      <c r="T70" s="715">
        <f>IF(R70=0,0,IF(R$6=0,0,IF(S70=0,0,((11-S70)))-$B$6))</f>
        <v>6</v>
      </c>
      <c r="U70" s="714">
        <f>0+TEXT(Recording!H112,"00\:00\.00")</f>
        <v>8.0636574074074074E-4</v>
      </c>
      <c r="V70" s="715">
        <f>IF(U70=0,0,IF(U$6=0,0,IF(U70&lt;1,SUM((U70&gt;L70),(U70&gt;O70),(U70&gt;R70),(U70&gt;I70),(U70&gt;X70),(U70&gt;AA70),(U70&gt;AD70),(U70&gt;AG70),(U70&gt;AJ70),(U70&gt;BE70)))-$AM70))</f>
        <v>3</v>
      </c>
      <c r="W70" s="715">
        <f>IF(U70=0,0,IF(U$6=0,0,IF(V70=0,0,((11-V70)))-$B$6))</f>
        <v>4</v>
      </c>
      <c r="X70" s="714">
        <f>0+TEXT(Recording!I112,"00\:00\.00")</f>
        <v>8.1527777777777772E-4</v>
      </c>
      <c r="Y70" s="715">
        <f>IF(X70=0,0,IF(X$6=0,0,IF(X70&lt;1,SUM((X70&gt;L70),(X70&gt;O70),(X70&gt;R70),(X70&gt;U70),(X70&gt;I70),(X70&gt;AA70),(X70&gt;AD70),(X70&gt;AG70),(X70&gt;AJ70),(X70&gt;BE70)))-$AM70))</f>
        <v>5</v>
      </c>
      <c r="Z70" s="715">
        <f>IF(X70=0,0,IF(X$6=0,0,IF(Y70=0,0,((11-Y70)))-$B$6))</f>
        <v>2</v>
      </c>
      <c r="AA70" s="714">
        <f>0+TEXT(Recording!J112,"00\:00\.00")</f>
        <v>0</v>
      </c>
      <c r="AB70" s="715">
        <f>IF(AA70=0,0,IF(AA$6=0,0,IF(AA70&lt;1,SUM((AA70&gt;L70),(AA70&gt;O70),(AA70&gt;R70),(AA70&gt;U70),(AA70&gt;X70),(AA70&gt;I70),(AA70&gt;AD70),(AA70&gt;AG70),(AA70&gt;AJ70),(AA70&gt;BE70))))-$AM70)</f>
        <v>0</v>
      </c>
      <c r="AC70" s="715">
        <f>IF(AA70=0,0,IF(AA$6=0,0,IF(AB70=0,0,((11-AB70)))-$B$6))</f>
        <v>0</v>
      </c>
      <c r="AD70" s="714">
        <f>0+TEXT(Recording!K112,"00\:00\.00")</f>
        <v>0</v>
      </c>
      <c r="AE70" s="715">
        <f>IF(AD70=0,0,IF(AD$6=0,0,IF(AD70&lt;1,SUM((AD70&gt;L70),(AD70&gt;O70),(AD70&gt;R70),(AD70&gt;U70),(AD70&gt;X70),(AD70&gt;AA70),(AD70&gt;AG70),(AD70&gt;AJ70),(AD70&gt;I70),(AD70&gt;BE70)))-$AM70))</f>
        <v>0</v>
      </c>
      <c r="AF70" s="715">
        <f>IF(AD70=0,0,IF(AD$6=0,0,IF(AE70=0,0,((11-AE70)))-$B$6))</f>
        <v>0</v>
      </c>
      <c r="AG70" s="714">
        <f>0+TEXT(Recording!L112,"00\:00\.00")</f>
        <v>0</v>
      </c>
      <c r="AH70" s="715">
        <f>IF(AG70=0,0,IF(AG$6=0,0,IF(AG70&lt;1,SUM((AG70&gt;I70),(AG70&gt;L70),(AG70&gt;O70),(AG70&gt;R70),(AG70&gt;U70),(AG70&gt;X70),(AG70&gt;AA70),(AG70&gt;AD70),(AG70&gt;AJ70),(AG70&gt;BE70)))-$AM70))</f>
        <v>0</v>
      </c>
      <c r="AI70" s="715">
        <f>IF(AG70=0,0,IF(AG$6=0,0,IF(AH70=0,0,((11-AH70)))-$B$6))</f>
        <v>0</v>
      </c>
      <c r="AJ70" s="714">
        <f>0+TEXT(Recording!M112,"00\:00\.00")</f>
        <v>0</v>
      </c>
      <c r="AK70" s="715">
        <f>IF(AJ70=0,0,IF(AJ$6=0,0,IF(AJ70&lt;1,SUM((AJ70&gt;I70),(AJ70&gt;L70),(AJ70&gt;O70),(AJ70&gt;R70),(AJ70&gt;U70),(AJ70&gt;X70),(AJ70&gt;AA70),(AJ70&gt;AD70),(AJ70&gt;AG70),(AJ70&gt;BE70)))-$AM70))</f>
        <v>0</v>
      </c>
      <c r="AL70" s="718">
        <f>IF(AJ70=0,0,IF(AJ$6=0,0,IF(AK70=0,0,((11-AK70)))-$B$6))</f>
        <v>0</v>
      </c>
      <c r="AM70" s="11">
        <f>COUNTBLANK(I614:R614)</f>
        <v>4</v>
      </c>
      <c r="BL70" s="256"/>
      <c r="BM70" s="256"/>
      <c r="BN70" s="256"/>
      <c r="BO70" s="256"/>
      <c r="BP70" s="256"/>
      <c r="BQ70" s="256"/>
      <c r="BR70" s="420"/>
      <c r="BS70" s="420"/>
      <c r="BT70" s="420"/>
      <c r="BU70" s="420"/>
      <c r="BV70" s="235"/>
    </row>
    <row r="71" spans="2:74" ht="35.450000000000003" customHeight="1" x14ac:dyDescent="0.25">
      <c r="B71" s="1878"/>
      <c r="C71" s="1898"/>
      <c r="D71" s="2048"/>
      <c r="E71" s="1898"/>
      <c r="I71" s="1886" t="str">
        <f>PROPER('Team 1'!$I$50)</f>
        <v xml:space="preserve">Rebecca </v>
      </c>
      <c r="J71" s="1887"/>
      <c r="K71" s="1888"/>
      <c r="L71" s="1886" t="str">
        <f>PROPER('Team 2'!$I$50)</f>
        <v xml:space="preserve">Ella </v>
      </c>
      <c r="M71" s="1887"/>
      <c r="N71" s="1888"/>
      <c r="O71" s="1886" t="str">
        <f>PROPER('Team 3'!$I$50)</f>
        <v xml:space="preserve">Iona </v>
      </c>
      <c r="P71" s="1887"/>
      <c r="Q71" s="1888"/>
      <c r="R71" s="1886" t="str">
        <f>PROPER('Team 4'!$I$50)</f>
        <v xml:space="preserve">Lottie </v>
      </c>
      <c r="S71" s="1887"/>
      <c r="T71" s="1888"/>
      <c r="U71" s="1886" t="str">
        <f>PROPER('Team 5'!$I$50)</f>
        <v xml:space="preserve">Emma  </v>
      </c>
      <c r="V71" s="1887"/>
      <c r="W71" s="1888"/>
      <c r="X71" s="1886" t="str">
        <f>PROPER('Team 6'!$I$50)</f>
        <v xml:space="preserve">Orla </v>
      </c>
      <c r="Y71" s="1887"/>
      <c r="Z71" s="1888"/>
      <c r="AA71" s="1886" t="str">
        <f>PROPER('Team 7'!$I$50)</f>
        <v xml:space="preserve"> </v>
      </c>
      <c r="AB71" s="1887"/>
      <c r="AC71" s="1888"/>
      <c r="AD71" s="1886" t="str">
        <f>PROPER('Team 8'!$I$50)</f>
        <v xml:space="preserve"> </v>
      </c>
      <c r="AE71" s="1887"/>
      <c r="AF71" s="1888"/>
      <c r="AG71" s="1886" t="str">
        <f>PROPER('Team 9'!$I$50)</f>
        <v xml:space="preserve"> </v>
      </c>
      <c r="AH71" s="1887"/>
      <c r="AI71" s="1888"/>
      <c r="AJ71" s="1886" t="str">
        <f>PROPER('Team 10'!$I$50)</f>
        <v xml:space="preserve"> </v>
      </c>
      <c r="AK71" s="1887"/>
      <c r="AL71" s="1888"/>
      <c r="AM71" s="11"/>
      <c r="BL71" s="256"/>
      <c r="BM71" s="256"/>
      <c r="BN71" s="256"/>
      <c r="BO71" s="256"/>
      <c r="BP71" s="256"/>
      <c r="BQ71" s="256"/>
      <c r="BR71" s="420"/>
      <c r="BS71" s="420"/>
      <c r="BT71" s="420"/>
      <c r="BU71" s="420"/>
      <c r="BV71" s="235"/>
    </row>
    <row r="72" spans="2:74" ht="35.450000000000003" customHeight="1" thickBot="1" x14ac:dyDescent="0.3">
      <c r="B72" s="1903"/>
      <c r="C72" s="1898"/>
      <c r="D72" s="2048"/>
      <c r="E72" s="209" t="s">
        <v>217</v>
      </c>
      <c r="I72" s="1951">
        <f>Recording!D114</f>
        <v>0</v>
      </c>
      <c r="J72" s="1875"/>
      <c r="K72" s="1876"/>
      <c r="L72" s="1951">
        <f>Recording!E114</f>
        <v>0</v>
      </c>
      <c r="M72" s="1875"/>
      <c r="N72" s="1876"/>
      <c r="O72" s="1951">
        <f>Recording!F114</f>
        <v>0</v>
      </c>
      <c r="P72" s="1875"/>
      <c r="Q72" s="1876"/>
      <c r="R72" s="1951">
        <f>Recording!G114</f>
        <v>0</v>
      </c>
      <c r="S72" s="1875"/>
      <c r="T72" s="1876"/>
      <c r="U72" s="1951">
        <f>Recording!H114</f>
        <v>0</v>
      </c>
      <c r="V72" s="1875"/>
      <c r="W72" s="1876"/>
      <c r="X72" s="1951">
        <f>Recording!I114</f>
        <v>0</v>
      </c>
      <c r="Y72" s="1875"/>
      <c r="Z72" s="1876"/>
      <c r="AA72" s="1951">
        <f>Recording!J114</f>
        <v>0</v>
      </c>
      <c r="AB72" s="1875"/>
      <c r="AC72" s="1876"/>
      <c r="AD72" s="1951">
        <f>Recording!K114</f>
        <v>0</v>
      </c>
      <c r="AE72" s="1875"/>
      <c r="AF72" s="1876"/>
      <c r="AG72" s="1951">
        <f>Recording!L114</f>
        <v>0</v>
      </c>
      <c r="AH72" s="1875"/>
      <c r="AI72" s="1876"/>
      <c r="AJ72" s="1951">
        <f>Recording!M114</f>
        <v>0</v>
      </c>
      <c r="AK72" s="1875"/>
      <c r="AL72" s="1876"/>
      <c r="AM72" s="11"/>
      <c r="BL72" s="256"/>
      <c r="BM72" s="256"/>
      <c r="BN72" s="256"/>
      <c r="BO72" s="256"/>
      <c r="BP72" s="256"/>
      <c r="BQ72" s="256"/>
      <c r="BR72" s="420"/>
      <c r="BS72" s="420"/>
      <c r="BT72" s="420"/>
      <c r="BU72" s="420"/>
      <c r="BV72" s="235"/>
    </row>
    <row r="73" spans="2:74" ht="35.450000000000003" customHeight="1" x14ac:dyDescent="0.25">
      <c r="B73" s="1902">
        <v>24</v>
      </c>
      <c r="C73" s="1898" t="s">
        <v>6</v>
      </c>
      <c r="D73" s="2048" t="s">
        <v>17</v>
      </c>
      <c r="E73" s="1898" t="s">
        <v>102</v>
      </c>
      <c r="I73" s="719">
        <f>0+TEXT(Recording!D116,"00\:00\.00")</f>
        <v>7.8414351851851854E-4</v>
      </c>
      <c r="J73" s="715">
        <f>IF(I73=0,0,IF(I$6=0,0,IF(I73&lt;1,SUM((I73&gt;L73),(I73&gt;O73),(I73&gt;R73),(I73&gt;U73),(I73&gt;X73),(I73&gt;AA73),(I73&gt;AD73),(I73&gt;AG73),(I73&gt;AJ73),(I73&gt;BE73)))-$AM73))</f>
        <v>5</v>
      </c>
      <c r="K73" s="715">
        <f>IF(I73=0,0,IF(I$6=0,0,IF(J73=0,0,((11-J73)))-$B$6))</f>
        <v>2</v>
      </c>
      <c r="L73" s="714">
        <f>0+TEXT(Recording!E116,"00\:00\.00")</f>
        <v>7.7453703703703701E-4</v>
      </c>
      <c r="M73" s="715">
        <f>IF(L73=0,0,IF(L$6=0,0,IF(L73&lt;1,SUM((L73&gt;O73),(L73&gt;R73),(L73&gt;U73),(L73&gt;X73),(L73&gt;AA73),(L73&gt;AD73),(L73&gt;I73),(L73&gt;AG73),(L73&gt;AJ73),(L73&gt;BE73)))-$AM73))</f>
        <v>4</v>
      </c>
      <c r="N73" s="715">
        <f>IF(L73=0,0,IF(L$6=0,0,IF(M73=0,0,((11-M73)))-$B$6))</f>
        <v>3</v>
      </c>
      <c r="O73" s="714">
        <f>0+TEXT(Recording!F116,"00\:00\.00")</f>
        <v>7.1458333333333324E-4</v>
      </c>
      <c r="P73" s="715">
        <f>IF(O73=0,0,IF(O$6=0,0,IF(O73&lt;1,SUM((O73&gt;L73),(O73&gt;I73),(O73&gt;R73),(O73&gt;U73),(O73&gt;X73),(O73&gt;AA73),(O73&gt;AD73),(O73&gt;AG73),(O73&gt;AJ73),(O73&gt;BE73)))-$AM73))</f>
        <v>2</v>
      </c>
      <c r="Q73" s="715">
        <f>IF(O73=0,0,IF(O$6=0,0,IF(P73=0,0,((11-P73)))-$B$6))</f>
        <v>5</v>
      </c>
      <c r="R73" s="714">
        <f>0+TEXT(Recording!G116,"00\:00\.00")</f>
        <v>7.075231481481481E-4</v>
      </c>
      <c r="S73" s="715">
        <f>IF(R73=0,0,IF(R$6=0,0,IF(R73&lt;1,SUM((R73&gt;L73),(R73&gt;O73),(R73&gt;I73),(R73&gt;U73),(R73&gt;X73),(R73&gt;AA73),(R73&gt;AD73),(R73&gt;AG73),(R73&gt;AJ73),(R73&gt;BE73)))-$AM73))</f>
        <v>1</v>
      </c>
      <c r="T73" s="715">
        <f>IF(R73=0,0,IF(R$6=0,0,IF(S73=0,0,((11-S73)))-$B$6))</f>
        <v>6</v>
      </c>
      <c r="U73" s="714">
        <f>0+TEXT(Recording!H116,"00\:00\.00")</f>
        <v>7.2152777777777764E-4</v>
      </c>
      <c r="V73" s="715">
        <f>IF(U73=0,0,IF(U$6=0,0,IF(U73&lt;1,SUM((U73&gt;L73),(U73&gt;O73),(U73&gt;R73),(U73&gt;I73),(U73&gt;X73),(U73&gt;AA73),(U73&gt;AD73),(U73&gt;AG73),(U73&gt;AJ73),(U73&gt;BE73)))-$AM73))</f>
        <v>3</v>
      </c>
      <c r="W73" s="715">
        <f>IF(U73=0,0,IF(U$6=0,0,IF(V73=0,0,((11-V73)))-$B$6))</f>
        <v>4</v>
      </c>
      <c r="X73" s="714">
        <f>0+TEXT(Recording!I116,"00\:00\.00")</f>
        <v>7.8807870370370371E-4</v>
      </c>
      <c r="Y73" s="715">
        <f>IF(X73=0,0,IF(X$6=0,0,IF(X73&lt;1,SUM((X73&gt;L73),(X73&gt;O73),(X73&gt;R73),(X73&gt;U73),(X73&gt;I73),(X73&gt;AA73),(X73&gt;AD73),(X73&gt;AG73),(X73&gt;AJ73),(X73&gt;BE73)))-$AM73))</f>
        <v>6</v>
      </c>
      <c r="Z73" s="715">
        <f>IF(X73=0,0,IF(X$6=0,0,IF(Y73=0,0,((11-Y73)))-$B$6))</f>
        <v>1</v>
      </c>
      <c r="AA73" s="714">
        <f>0+TEXT(Recording!J116,"00\:00\.00")</f>
        <v>0</v>
      </c>
      <c r="AB73" s="715">
        <f>IF(AA73=0,0,IF(AA$6=0,0,IF(AA73&lt;1,SUM((AA73&gt;L73),(AA73&gt;O73),(AA73&gt;R73),(AA73&gt;U73),(AA73&gt;X73),(AA73&gt;I73),(AA73&gt;AD73),(AA73&gt;AG73),(AA73&gt;AJ73),(AA73&gt;BE73))))-$AM73)</f>
        <v>0</v>
      </c>
      <c r="AC73" s="715">
        <f>IF(AA73=0,0,IF(AA$6=0,0,IF(AB73=0,0,((11-AB73)))-$B$6))</f>
        <v>0</v>
      </c>
      <c r="AD73" s="714">
        <f>0+TEXT(Recording!K116,"00\:00\.00")</f>
        <v>0</v>
      </c>
      <c r="AE73" s="715">
        <f>IF(AD73=0,0,IF(AD$6=0,0,IF(AD73&lt;1,SUM((AD73&gt;L73),(AD73&gt;O73),(AD73&gt;R73),(AD73&gt;U73),(AD73&gt;X73),(AD73&gt;AA73),(AD73&gt;AG73),(AD73&gt;AJ73),(AD73&gt;I73),(AD73&gt;BE73)))-$AM73))</f>
        <v>0</v>
      </c>
      <c r="AF73" s="715">
        <f>IF(AD73=0,0,IF(AD$6=0,0,IF(AE73=0,0,((11-AE73)))-$B$6))</f>
        <v>0</v>
      </c>
      <c r="AG73" s="714">
        <f>0+TEXT(Recording!L116,"00\:00\.00")</f>
        <v>0</v>
      </c>
      <c r="AH73" s="715">
        <f>IF(AG73=0,0,IF(AG$6=0,0,IF(AG73&lt;1,SUM((AG73&gt;I73),(AG73&gt;L73),(AG73&gt;O73),(AG73&gt;R73),(AG73&gt;U73),(AG73&gt;X73),(AG73&gt;AA73),(AG73&gt;AD73),(AG73&gt;AJ73),(AG73&gt;BE73)))-$AM73))</f>
        <v>0</v>
      </c>
      <c r="AI73" s="715">
        <f>IF(AG73=0,0,IF(AG$6=0,0,IF(AH73=0,0,((11-AH73)))-$B$6))</f>
        <v>0</v>
      </c>
      <c r="AJ73" s="714">
        <f>0+TEXT(Recording!M116,"00\:00\.00")</f>
        <v>0</v>
      </c>
      <c r="AK73" s="715">
        <f>IF(AJ73=0,0,IF(AJ$6=0,0,IF(AJ73&lt;1,SUM((AJ73&gt;I73),(AJ73&gt;L73),(AJ73&gt;O73),(AJ73&gt;R73),(AJ73&gt;U73),(AJ73&gt;X73),(AJ73&gt;AA73),(AJ73&gt;AD73),(AJ73&gt;AG73),(AJ73&gt;BE73)))-$AM73))</f>
        <v>0</v>
      </c>
      <c r="AL73" s="718">
        <f>IF(AJ73=0,0,IF(AJ$6=0,0,IF(AK73=0,0,((11-AK73)))-$B$6))</f>
        <v>0</v>
      </c>
      <c r="AM73" s="11">
        <f>COUNTBLANK(I615:R615)</f>
        <v>4</v>
      </c>
      <c r="BL73" s="256"/>
      <c r="BM73" s="256"/>
      <c r="BN73" s="256"/>
      <c r="BO73" s="256"/>
      <c r="BP73" s="256"/>
      <c r="BQ73" s="256"/>
      <c r="BR73" s="420"/>
      <c r="BS73" s="420"/>
      <c r="BT73" s="420"/>
      <c r="BU73" s="420"/>
      <c r="BV73" s="235"/>
    </row>
    <row r="74" spans="2:74" ht="35.450000000000003" customHeight="1" x14ac:dyDescent="0.25">
      <c r="B74" s="1878"/>
      <c r="C74" s="1898"/>
      <c r="D74" s="2048"/>
      <c r="E74" s="1898"/>
      <c r="I74" s="1886" t="str">
        <f>PROPER('Team 1'!$I$51)</f>
        <v xml:space="preserve">Ben </v>
      </c>
      <c r="J74" s="1887"/>
      <c r="K74" s="1888"/>
      <c r="L74" s="1886" t="str">
        <f>PROPER('Team 2'!$I$51)</f>
        <v xml:space="preserve">Patrick </v>
      </c>
      <c r="M74" s="1887"/>
      <c r="N74" s="1888"/>
      <c r="O74" s="1886" t="str">
        <f>PROPER('Team 3'!$I$51)</f>
        <v xml:space="preserve">Connor </v>
      </c>
      <c r="P74" s="1887"/>
      <c r="Q74" s="1888"/>
      <c r="R74" s="1886" t="str">
        <f>PROPER('Team 4'!$I$51)</f>
        <v xml:space="preserve">Tyler </v>
      </c>
      <c r="S74" s="1887"/>
      <c r="T74" s="1888"/>
      <c r="U74" s="1886" t="str">
        <f>PROPER('Team 5'!$I$51)</f>
        <v xml:space="preserve">Andrew  </v>
      </c>
      <c r="V74" s="1887"/>
      <c r="W74" s="1888"/>
      <c r="X74" s="1886" t="str">
        <f>PROPER('Team 6'!$I$51)</f>
        <v xml:space="preserve">Thomas </v>
      </c>
      <c r="Y74" s="1887"/>
      <c r="Z74" s="1888"/>
      <c r="AA74" s="1886" t="str">
        <f>PROPER('Team 7'!$I$51)</f>
        <v xml:space="preserve"> </v>
      </c>
      <c r="AB74" s="1887"/>
      <c r="AC74" s="1888"/>
      <c r="AD74" s="1886" t="str">
        <f>PROPER('Team 8'!$I$51)</f>
        <v xml:space="preserve"> </v>
      </c>
      <c r="AE74" s="1887"/>
      <c r="AF74" s="1888"/>
      <c r="AG74" s="1886" t="str">
        <f>PROPER('Team 9'!$I$51)</f>
        <v xml:space="preserve"> </v>
      </c>
      <c r="AH74" s="1887"/>
      <c r="AI74" s="1888"/>
      <c r="AJ74" s="1886" t="str">
        <f>PROPER('Team 10'!$I$51)</f>
        <v xml:space="preserve"> </v>
      </c>
      <c r="AK74" s="1887"/>
      <c r="AL74" s="1888"/>
      <c r="AM74" s="11"/>
      <c r="BL74" s="256"/>
      <c r="BM74" s="256"/>
      <c r="BN74" s="256"/>
      <c r="BO74" s="256"/>
      <c r="BP74" s="256"/>
      <c r="BQ74" s="256"/>
      <c r="BR74" s="420"/>
      <c r="BS74" s="420"/>
      <c r="BT74" s="420"/>
      <c r="BU74" s="420"/>
      <c r="BV74" s="235"/>
    </row>
    <row r="75" spans="2:74" ht="35.450000000000003" customHeight="1" thickBot="1" x14ac:dyDescent="0.3">
      <c r="B75" s="1903"/>
      <c r="C75" s="1898"/>
      <c r="D75" s="2048"/>
      <c r="E75" s="209" t="s">
        <v>217</v>
      </c>
      <c r="I75" s="1951">
        <f>Recording!D118</f>
        <v>0</v>
      </c>
      <c r="J75" s="1875"/>
      <c r="K75" s="1876"/>
      <c r="L75" s="1951">
        <f>Recording!E118</f>
        <v>0</v>
      </c>
      <c r="M75" s="1875"/>
      <c r="N75" s="1876"/>
      <c r="O75" s="1951">
        <f>Recording!F118</f>
        <v>0</v>
      </c>
      <c r="P75" s="1875"/>
      <c r="Q75" s="1876"/>
      <c r="R75" s="1951">
        <f>Recording!G118</f>
        <v>0</v>
      </c>
      <c r="S75" s="1875"/>
      <c r="T75" s="1876"/>
      <c r="U75" s="1951">
        <f>Recording!H118</f>
        <v>0</v>
      </c>
      <c r="V75" s="1875"/>
      <c r="W75" s="1876"/>
      <c r="X75" s="1951">
        <f>Recording!I118</f>
        <v>0</v>
      </c>
      <c r="Y75" s="1875"/>
      <c r="Z75" s="1876"/>
      <c r="AA75" s="1951">
        <f>Recording!J118</f>
        <v>0</v>
      </c>
      <c r="AB75" s="1875"/>
      <c r="AC75" s="1876"/>
      <c r="AD75" s="1951">
        <f>Recording!K118</f>
        <v>0</v>
      </c>
      <c r="AE75" s="1875"/>
      <c r="AF75" s="1876"/>
      <c r="AG75" s="1951">
        <f>Recording!L118</f>
        <v>0</v>
      </c>
      <c r="AH75" s="1875"/>
      <c r="AI75" s="1876"/>
      <c r="AJ75" s="1951">
        <f>Recording!M118</f>
        <v>0</v>
      </c>
      <c r="AK75" s="1875"/>
      <c r="AL75" s="1876"/>
      <c r="AM75" s="11"/>
      <c r="BL75" s="256"/>
      <c r="BM75" s="256"/>
      <c r="BN75" s="256"/>
      <c r="BO75" s="256"/>
      <c r="BP75" s="256"/>
      <c r="BQ75" s="256"/>
      <c r="BR75" s="420"/>
      <c r="BS75" s="420"/>
      <c r="BT75" s="420"/>
      <c r="BU75" s="420"/>
      <c r="BV75" s="235"/>
    </row>
    <row r="76" spans="2:74" ht="35.450000000000003" customHeight="1" x14ac:dyDescent="0.25">
      <c r="B76" s="1902">
        <v>25</v>
      </c>
      <c r="C76" s="1898" t="s">
        <v>13</v>
      </c>
      <c r="D76" s="2048" t="s">
        <v>7</v>
      </c>
      <c r="E76" s="1898" t="s">
        <v>101</v>
      </c>
      <c r="I76" s="719">
        <f>0+TEXT(Recording!D120,"00\:00\.00")</f>
        <v>8.0520833333333323E-4</v>
      </c>
      <c r="J76" s="715">
        <f>IF(I76=0,0,IF(I$6=0,0,IF(I76&lt;1,SUM((I76&gt;L76),(I76&gt;O76),(I76&gt;R76),(I76&gt;U76),(I76&gt;X76),(I76&gt;AA76),(I76&gt;AD76),(I76&gt;AG76),(I76&gt;AJ76),(I76&gt;BE76)))-$AM76))</f>
        <v>3</v>
      </c>
      <c r="K76" s="715">
        <f>IF(I76=0,0,IF(I$6=0,0,IF(J76=0,0,((11-J76)))-$B$6))</f>
        <v>4</v>
      </c>
      <c r="L76" s="714">
        <f>0+TEXT(Recording!E120,"00\:00\.00")</f>
        <v>8.2893518518518516E-4</v>
      </c>
      <c r="M76" s="715">
        <f>IF(L76=0,0,IF(L$6=0,0,IF(L76&lt;1,SUM((L76&gt;O76),(L76&gt;R76),(L76&gt;U76),(L76&gt;X76),(L76&gt;AA76),(L76&gt;AD76),(L76&gt;I76),(L76&gt;AG76),(L76&gt;AJ76),(L76&gt;BE76)))-$AM76))</f>
        <v>5</v>
      </c>
      <c r="N76" s="715">
        <f>IF(L76=0,0,IF(L$6=0,0,IF(M76=0,0,((11-M76)))-$B$6))</f>
        <v>2</v>
      </c>
      <c r="O76" s="714">
        <f>0+TEXT(Recording!F120,"00\:00\.00")</f>
        <v>7.2164351851851849E-4</v>
      </c>
      <c r="P76" s="715">
        <f>IF(O76=0,0,IF(O$6=0,0,IF(O76&lt;1,SUM((O76&gt;L76),(O76&gt;I76),(O76&gt;R76),(O76&gt;U76),(O76&gt;X76),(O76&gt;AA76),(O76&gt;AD76),(O76&gt;AG76),(O76&gt;AJ76),(O76&gt;BE76)))-$AM76))</f>
        <v>1</v>
      </c>
      <c r="Q76" s="715">
        <f>IF(O76=0,0,IF(O$6=0,0,IF(P76=0,0,((11-P76)))-$B$6))</f>
        <v>6</v>
      </c>
      <c r="R76" s="714">
        <f>0+TEXT(Recording!G120,"00\:00\.00")</f>
        <v>7.5416666666666677E-4</v>
      </c>
      <c r="S76" s="715">
        <f>IF(R76=0,0,IF(R$6=0,0,IF(R76&lt;1,SUM((R76&gt;L76),(R76&gt;O76),(R76&gt;I76),(R76&gt;U76),(R76&gt;X76),(R76&gt;AA76),(R76&gt;AD76),(R76&gt;AG76),(R76&gt;AJ76),(R76&gt;BE76)))-$AM76))</f>
        <v>2</v>
      </c>
      <c r="T76" s="715">
        <f>IF(R76=0,0,IF(R$6=0,0,IF(S76=0,0,((11-S76)))-$B$6))</f>
        <v>5</v>
      </c>
      <c r="U76" s="714">
        <f>0+TEXT(Recording!H120,"00\:00\.00")</f>
        <v>8.3414351851851846E-4</v>
      </c>
      <c r="V76" s="715">
        <f>IF(U76=0,0,IF(U$6=0,0,IF(U76&lt;1,SUM((U76&gt;L76),(U76&gt;O76),(U76&gt;R76),(U76&gt;I76),(U76&gt;X76),(U76&gt;AA76),(U76&gt;AD76),(U76&gt;AG76),(U76&gt;AJ76),(U76&gt;BE76)))-$AM76))</f>
        <v>6</v>
      </c>
      <c r="W76" s="715">
        <f>IF(U76=0,0,IF(U$6=0,0,IF(V76=0,0,((11-V76)))-$B$6))</f>
        <v>1</v>
      </c>
      <c r="X76" s="714">
        <f>0+TEXT(Recording!I120,"00\:00\.00")</f>
        <v>8.2418981481481492E-4</v>
      </c>
      <c r="Y76" s="715">
        <f>IF(X76=0,0,IF(X$6=0,0,IF(X76&lt;1,SUM((X76&gt;L76),(X76&gt;O76),(X76&gt;R76),(X76&gt;U76),(X76&gt;I76),(X76&gt;AA76),(X76&gt;AD76),(X76&gt;AG76),(X76&gt;AJ76),(X76&gt;BE76)))-$AM76))</f>
        <v>4</v>
      </c>
      <c r="Z76" s="715">
        <f>IF(X76=0,0,IF(X$6=0,0,IF(Y76=0,0,((11-Y76)))-$B$6))</f>
        <v>3</v>
      </c>
      <c r="AA76" s="714">
        <f>0+TEXT(Recording!J120,"00\:00\.00")</f>
        <v>0</v>
      </c>
      <c r="AB76" s="715">
        <f>IF(AA76=0,0,IF(AA$6=0,0,IF(AA76&lt;1,SUM((AA76&gt;L76),(AA76&gt;O76),(AA76&gt;R76),(AA76&gt;U76),(AA76&gt;X76),(AA76&gt;I76),(AA76&gt;AD76),(AA76&gt;AG76),(AA76&gt;AJ76),(AA76&gt;BE76))))-$AM76)</f>
        <v>0</v>
      </c>
      <c r="AC76" s="715">
        <f>IF(AA76=0,0,IF(AA$6=0,0,IF(AB76=0,0,((11-AB76)))-$B$6))</f>
        <v>0</v>
      </c>
      <c r="AD76" s="714">
        <f>0+TEXT(Recording!K120,"00\:00\.00")</f>
        <v>0</v>
      </c>
      <c r="AE76" s="715">
        <f>IF(AD76=0,0,IF(AD$6=0,0,IF(AD76&lt;1,SUM((AD76&gt;L76),(AD76&gt;O76),(AD76&gt;R76),(AD76&gt;U76),(AD76&gt;X76),(AD76&gt;AA76),(AD76&gt;AG76),(AD76&gt;AJ76),(AD76&gt;I76),(AD76&gt;BE76)))-$AM76))</f>
        <v>0</v>
      </c>
      <c r="AF76" s="715">
        <f>IF(AD76=0,0,IF(AD$6=0,0,IF(AE76=0,0,((11-AE76)))-$B$6))</f>
        <v>0</v>
      </c>
      <c r="AG76" s="714">
        <f>0+TEXT(Recording!L120,"00\:00\.00")</f>
        <v>0</v>
      </c>
      <c r="AH76" s="715">
        <f>IF(AG76=0,0,IF(AG$6=0,0,IF(AG76&lt;1,SUM((AG76&gt;I76),(AG76&gt;L76),(AG76&gt;O76),(AG76&gt;R76),(AG76&gt;U76),(AG76&gt;X76),(AG76&gt;AA76),(AG76&gt;AD76),(AG76&gt;AJ76),(AG76&gt;BE76)))-$AM76))</f>
        <v>0</v>
      </c>
      <c r="AI76" s="715">
        <f>IF(AG76=0,0,IF(AG$6=0,0,IF(AH76=0,0,((11-AH76)))-$B$6))</f>
        <v>0</v>
      </c>
      <c r="AJ76" s="714">
        <f>0+TEXT(Recording!M120,"00\:00\.00")</f>
        <v>0</v>
      </c>
      <c r="AK76" s="715">
        <f>IF(AJ76=0,0,IF(AJ$6=0,0,IF(AJ76&lt;1,SUM((AJ76&gt;I76),(AJ76&gt;L76),(AJ76&gt;O76),(AJ76&gt;R76),(AJ76&gt;U76),(AJ76&gt;X76),(AJ76&gt;AA76),(AJ76&gt;AD76),(AJ76&gt;AG76),(AJ76&gt;BE76)))-$AM76))</f>
        <v>0</v>
      </c>
      <c r="AL76" s="718">
        <f>IF(AJ76=0,0,IF(AJ$6=0,0,IF(AK76=0,0,((11-AK76)))-$B$6))</f>
        <v>0</v>
      </c>
      <c r="AM76" s="11">
        <f>COUNTBLANK(I616:R616)</f>
        <v>4</v>
      </c>
      <c r="BL76" s="256"/>
      <c r="BM76" s="256"/>
      <c r="BN76" s="256"/>
      <c r="BO76" s="256"/>
      <c r="BP76" s="256"/>
      <c r="BQ76" s="256"/>
      <c r="BR76" s="420"/>
      <c r="BS76" s="420"/>
      <c r="BT76" s="420"/>
      <c r="BU76" s="420"/>
      <c r="BV76" s="235"/>
    </row>
    <row r="77" spans="2:74" ht="35.450000000000003" customHeight="1" x14ac:dyDescent="0.25">
      <c r="B77" s="1878"/>
      <c r="C77" s="1898"/>
      <c r="D77" s="2048"/>
      <c r="E77" s="1898"/>
      <c r="I77" s="1886" t="str">
        <f>PROPER('Team 1'!$I$52)</f>
        <v xml:space="preserve">India  </v>
      </c>
      <c r="J77" s="1887"/>
      <c r="K77" s="1888"/>
      <c r="L77" s="1886" t="str">
        <f>PROPER('Team 2'!$I$52)</f>
        <v xml:space="preserve">Ella </v>
      </c>
      <c r="M77" s="1887"/>
      <c r="N77" s="1888"/>
      <c r="O77" s="1886" t="str">
        <f>PROPER('Team 3'!$I$52)</f>
        <v xml:space="preserve">Mollie  </v>
      </c>
      <c r="P77" s="1887"/>
      <c r="Q77" s="1888"/>
      <c r="R77" s="1886" t="str">
        <f>PROPER('Team 4'!$I$52)</f>
        <v xml:space="preserve">Grace </v>
      </c>
      <c r="S77" s="1887"/>
      <c r="T77" s="1888"/>
      <c r="U77" s="1886" t="str">
        <f>PROPER('Team 5'!$I$52)</f>
        <v xml:space="preserve">Jessica </v>
      </c>
      <c r="V77" s="1887"/>
      <c r="W77" s="1888"/>
      <c r="X77" s="1886" t="str">
        <f>PROPER('Team 6'!$I$52)</f>
        <v xml:space="preserve">Emma </v>
      </c>
      <c r="Y77" s="1887"/>
      <c r="Z77" s="1888"/>
      <c r="AA77" s="1886" t="str">
        <f>PROPER('Team 7'!$I$52)</f>
        <v xml:space="preserve"> </v>
      </c>
      <c r="AB77" s="1887"/>
      <c r="AC77" s="1888"/>
      <c r="AD77" s="1886" t="str">
        <f>PROPER('Team 8'!$I$52)</f>
        <v xml:space="preserve"> </v>
      </c>
      <c r="AE77" s="1887"/>
      <c r="AF77" s="1888"/>
      <c r="AG77" s="1886" t="str">
        <f>PROPER('Team 9'!$I$52)</f>
        <v xml:space="preserve"> </v>
      </c>
      <c r="AH77" s="1887"/>
      <c r="AI77" s="1888"/>
      <c r="AJ77" s="1886" t="str">
        <f>PROPER('Team 10'!$I$52)</f>
        <v xml:space="preserve"> </v>
      </c>
      <c r="AK77" s="1887"/>
      <c r="AL77" s="1888"/>
      <c r="AM77" s="11"/>
      <c r="BL77" s="256"/>
      <c r="BM77" s="256"/>
      <c r="BN77" s="256"/>
      <c r="BO77" s="256"/>
      <c r="BP77" s="256"/>
      <c r="BQ77" s="256"/>
      <c r="BR77" s="420"/>
      <c r="BS77" s="420"/>
      <c r="BT77" s="420"/>
      <c r="BU77" s="420"/>
      <c r="BV77" s="235"/>
    </row>
    <row r="78" spans="2:74" ht="35.450000000000003" customHeight="1" thickBot="1" x14ac:dyDescent="0.3">
      <c r="B78" s="1903"/>
      <c r="C78" s="1898"/>
      <c r="D78" s="2048"/>
      <c r="E78" s="209" t="s">
        <v>217</v>
      </c>
      <c r="I78" s="1951">
        <f>Recording!D122</f>
        <v>0</v>
      </c>
      <c r="J78" s="1875"/>
      <c r="K78" s="1876"/>
      <c r="L78" s="1951">
        <f>Recording!E122</f>
        <v>0</v>
      </c>
      <c r="M78" s="1875"/>
      <c r="N78" s="1876"/>
      <c r="O78" s="1951">
        <f>Recording!F122</f>
        <v>0</v>
      </c>
      <c r="P78" s="1875"/>
      <c r="Q78" s="1876"/>
      <c r="R78" s="1951">
        <f>Recording!G122</f>
        <v>0</v>
      </c>
      <c r="S78" s="1875"/>
      <c r="T78" s="1876"/>
      <c r="U78" s="1951">
        <f>Recording!H122</f>
        <v>0</v>
      </c>
      <c r="V78" s="1875"/>
      <c r="W78" s="1876"/>
      <c r="X78" s="1951">
        <f>Recording!I122</f>
        <v>0</v>
      </c>
      <c r="Y78" s="1875"/>
      <c r="Z78" s="1876"/>
      <c r="AA78" s="1951">
        <f>Recording!J122</f>
        <v>0</v>
      </c>
      <c r="AB78" s="1875"/>
      <c r="AC78" s="1876"/>
      <c r="AD78" s="1951">
        <f>Recording!K122</f>
        <v>0</v>
      </c>
      <c r="AE78" s="1875"/>
      <c r="AF78" s="1876"/>
      <c r="AG78" s="1951">
        <f>Recording!L122</f>
        <v>0</v>
      </c>
      <c r="AH78" s="1875"/>
      <c r="AI78" s="1876"/>
      <c r="AJ78" s="1951">
        <f>Recording!M122</f>
        <v>0</v>
      </c>
      <c r="AK78" s="1875"/>
      <c r="AL78" s="1876"/>
      <c r="AM78" s="11"/>
      <c r="BL78" s="256"/>
      <c r="BM78" s="256"/>
      <c r="BN78" s="256"/>
      <c r="BO78" s="256"/>
      <c r="BP78" s="256"/>
      <c r="BQ78" s="256"/>
      <c r="BR78" s="420"/>
      <c r="BS78" s="420"/>
      <c r="BT78" s="420"/>
      <c r="BU78" s="420"/>
      <c r="BV78" s="235"/>
    </row>
    <row r="79" spans="2:74" ht="35.450000000000003" customHeight="1" x14ac:dyDescent="0.25">
      <c r="B79" s="1902">
        <v>26</v>
      </c>
      <c r="C79" s="1898" t="s">
        <v>15</v>
      </c>
      <c r="D79" s="2048" t="s">
        <v>7</v>
      </c>
      <c r="E79" s="1898" t="s">
        <v>101</v>
      </c>
      <c r="I79" s="719">
        <f>0+TEXT(Recording!D124,"00\:00\.00")</f>
        <v>7.637731481481483E-4</v>
      </c>
      <c r="J79" s="715">
        <f>IF(I79=0,0,IF(I$6=0,0,IF(I79&lt;1,SUM((I79&gt;L79),(I79&gt;O79),(I79&gt;R79),(I79&gt;U79),(I79&gt;X79),(I79&gt;AA79),(I79&gt;AD79),(I79&gt;AG79),(I79&gt;AJ79),(I79&gt;BE79)))-$AM79))</f>
        <v>5</v>
      </c>
      <c r="K79" s="715">
        <f>IF(I79=0,0,IF(I$6=0,0,IF(J79=0,0,((11-J79)))-$B$6))</f>
        <v>2</v>
      </c>
      <c r="L79" s="714">
        <f>0+TEXT(Recording!E124,"00\:00\.00")</f>
        <v>7.193287037037038E-4</v>
      </c>
      <c r="M79" s="715">
        <f>IF(L79=0,0,IF(L$6=0,0,IF(L79&lt;1,SUM((L79&gt;O79),(L79&gt;R79),(L79&gt;U79),(L79&gt;X79),(L79&gt;AA79),(L79&gt;AD79),(L79&gt;I79),(L79&gt;AG79),(L79&gt;AJ79),(L79&gt;BE79)))-$AM79))</f>
        <v>4</v>
      </c>
      <c r="N79" s="715">
        <f>IF(L79=0,0,IF(L$6=0,0,IF(M79=0,0,((11-M79)))-$B$6))</f>
        <v>3</v>
      </c>
      <c r="O79" s="714">
        <f>0+TEXT(Recording!F124,"00\:00\.00")</f>
        <v>6.7511574074074078E-4</v>
      </c>
      <c r="P79" s="715">
        <f>IF(O79=0,0,IF(O$6=0,0,IF(O79&lt;1,SUM((O79&gt;L79),(O79&gt;I79),(O79&gt;R79),(O79&gt;U79),(O79&gt;X79),(O79&gt;AA79),(O79&gt;AD79),(O79&gt;AG79),(O79&gt;AJ79),(O79&gt;BE79)))-$AM79))</f>
        <v>1</v>
      </c>
      <c r="Q79" s="715">
        <f>IF(O79=0,0,IF(O$6=0,0,IF(P79=0,0,((11-P79)))-$B$6))</f>
        <v>6</v>
      </c>
      <c r="R79" s="714">
        <f>0+TEXT(Recording!G124,"00\:00\.00")</f>
        <v>6.881944444444444E-4</v>
      </c>
      <c r="S79" s="715">
        <f>IF(R79=0,0,IF(R$6=0,0,IF(R79&lt;1,SUM((R79&gt;L79),(R79&gt;O79),(R79&gt;I79),(R79&gt;U79),(R79&gt;X79),(R79&gt;AA79),(R79&gt;AD79),(R79&gt;AG79),(R79&gt;AJ79),(R79&gt;BE79)))-$AM79))</f>
        <v>2</v>
      </c>
      <c r="T79" s="715">
        <f>IF(R79=0,0,IF(R$6=0,0,IF(S79=0,0,((11-S79)))-$B$6))</f>
        <v>5</v>
      </c>
      <c r="U79" s="714">
        <f>0+TEXT(Recording!H124,"00\:00\.00")</f>
        <v>7.637731481481483E-4</v>
      </c>
      <c r="V79" s="715">
        <f>IF(U79=0,0,IF(U$6=0,0,IF(U79&lt;1,SUM((U79&gt;L79),(U79&gt;O79),(U79&gt;R79),(U79&gt;I79),(U79&gt;X79),(U79&gt;AA79),(U79&gt;AD79),(U79&gt;AG79),(U79&gt;AJ79),(U79&gt;BE79)))-$AM79))</f>
        <v>5</v>
      </c>
      <c r="W79" s="715">
        <f>IF(U79=0,0,IF(U$6=0,0,IF(V79=0,0,((11-V79)))-$B$6))</f>
        <v>2</v>
      </c>
      <c r="X79" s="714">
        <f>0+TEXT(Recording!I124,"00\:00\.00")</f>
        <v>7.1863425925925925E-4</v>
      </c>
      <c r="Y79" s="715">
        <f>IF(X79=0,0,IF(X$6=0,0,IF(X79&lt;1,SUM((X79&gt;L79),(X79&gt;O79),(X79&gt;R79),(X79&gt;U79),(X79&gt;I79),(X79&gt;AA79),(X79&gt;AD79),(X79&gt;AG79),(X79&gt;AJ79),(X79&gt;BE79)))-$AM79))</f>
        <v>3</v>
      </c>
      <c r="Z79" s="715">
        <f>IF(X79=0,0,IF(X$6=0,0,IF(Y79=0,0,((11-Y79)))-$B$6))</f>
        <v>4</v>
      </c>
      <c r="AA79" s="714">
        <f>0+TEXT(Recording!J124,"00\:00\.00")</f>
        <v>0</v>
      </c>
      <c r="AB79" s="715">
        <f>IF(AA79=0,0,IF(AA$6=0,0,IF(AA79&lt;1,SUM((AA79&gt;L79),(AA79&gt;O79),(AA79&gt;R79),(AA79&gt;U79),(AA79&gt;X79),(AA79&gt;I79),(AA79&gt;AD79),(AA79&gt;AG79),(AA79&gt;AJ79),(AA79&gt;BE79))))-$AM79)</f>
        <v>0</v>
      </c>
      <c r="AC79" s="715">
        <f>IF(AA79=0,0,IF(AA$6=0,0,IF(AB79=0,0,((11-AB79)))-$B$6))</f>
        <v>0</v>
      </c>
      <c r="AD79" s="714">
        <f>0+TEXT(Recording!K124,"00\:00\.00")</f>
        <v>0</v>
      </c>
      <c r="AE79" s="715">
        <f>IF(AD79=0,0,IF(AD$6=0,0,IF(AD79&lt;1,SUM((AD79&gt;L79),(AD79&gt;O79),(AD79&gt;R79),(AD79&gt;U79),(AD79&gt;X79),(AD79&gt;AA79),(AD79&gt;AG79),(AD79&gt;AJ79),(AD79&gt;I79),(AD79&gt;BE79)))-$AM79))</f>
        <v>0</v>
      </c>
      <c r="AF79" s="715">
        <f>IF(AD79=0,0,IF(AD$6=0,0,IF(AE79=0,0,((11-AE79)))-$B$6))</f>
        <v>0</v>
      </c>
      <c r="AG79" s="714">
        <f>0+TEXT(Recording!L124,"00\:00\.00")</f>
        <v>0</v>
      </c>
      <c r="AH79" s="715">
        <f>IF(AG79=0,0,IF(AG$6=0,0,IF(AG79&lt;1,SUM((AG79&gt;I79),(AG79&gt;L79),(AG79&gt;O79),(AG79&gt;R79),(AG79&gt;U79),(AG79&gt;X79),(AG79&gt;AA79),(AG79&gt;AD79),(AG79&gt;AJ79),(AG79&gt;BE79)))-$AM79))</f>
        <v>0</v>
      </c>
      <c r="AI79" s="715">
        <f>IF(AG79=0,0,IF(AG$6=0,0,IF(AH79=0,0,((11-AH79)))-$B$6))</f>
        <v>0</v>
      </c>
      <c r="AJ79" s="714">
        <f>0+TEXT(Recording!M124,"00\:00\.00")</f>
        <v>0</v>
      </c>
      <c r="AK79" s="715">
        <f>IF(AJ79=0,0,IF(AJ$6=0,0,IF(AJ79&lt;1,SUM((AJ79&gt;I79),(AJ79&gt;L79),(AJ79&gt;O79),(AJ79&gt;R79),(AJ79&gt;U79),(AJ79&gt;X79),(AJ79&gt;AA79),(AJ79&gt;AD79),(AJ79&gt;AG79),(AJ79&gt;BE79)))-$AM79))</f>
        <v>0</v>
      </c>
      <c r="AL79" s="718">
        <f>IF(AJ79=0,0,IF(AJ$6=0,0,IF(AK79=0,0,((11-AK79)))-$B$6))</f>
        <v>0</v>
      </c>
      <c r="AM79" s="11">
        <f>COUNTBLANK(I617:R617)</f>
        <v>4</v>
      </c>
      <c r="BL79" s="256"/>
      <c r="BM79" s="256"/>
      <c r="BN79" s="256"/>
      <c r="BO79" s="256"/>
      <c r="BP79" s="256"/>
      <c r="BQ79" s="256"/>
      <c r="BR79" s="420"/>
      <c r="BS79" s="420"/>
      <c r="BT79" s="420"/>
      <c r="BU79" s="420"/>
      <c r="BV79" s="235"/>
    </row>
    <row r="80" spans="2:74" ht="35.450000000000003" customHeight="1" x14ac:dyDescent="0.25">
      <c r="B80" s="1878"/>
      <c r="C80" s="1898"/>
      <c r="D80" s="2048"/>
      <c r="E80" s="1898"/>
      <c r="I80" s="1886" t="str">
        <f>PROPER('Team 1'!$I$53)</f>
        <v xml:space="preserve">Tom </v>
      </c>
      <c r="J80" s="1887"/>
      <c r="K80" s="1888"/>
      <c r="L80" s="1886" t="str">
        <f>PROPER('Team 2'!$I$53)</f>
        <v xml:space="preserve">Samuel </v>
      </c>
      <c r="M80" s="1887"/>
      <c r="N80" s="1888"/>
      <c r="O80" s="1886" t="str">
        <f>PROPER('Team 3'!$I$53)</f>
        <v xml:space="preserve">Jamie </v>
      </c>
      <c r="P80" s="1887"/>
      <c r="Q80" s="1888"/>
      <c r="R80" s="1886" t="str">
        <f>PROPER('Team 4'!$I$53)</f>
        <v xml:space="preserve">Marcus </v>
      </c>
      <c r="S80" s="1887"/>
      <c r="T80" s="1888"/>
      <c r="U80" s="1886" t="str">
        <f>PROPER('Team 5'!$I$53)</f>
        <v xml:space="preserve">Christopher  </v>
      </c>
      <c r="V80" s="1887"/>
      <c r="W80" s="1888"/>
      <c r="X80" s="1886" t="str">
        <f>PROPER('Team 6'!$I$53)</f>
        <v xml:space="preserve">Jack </v>
      </c>
      <c r="Y80" s="1887"/>
      <c r="Z80" s="1888"/>
      <c r="AA80" s="1886" t="str">
        <f>PROPER('Team 7'!$I$53)</f>
        <v xml:space="preserve"> </v>
      </c>
      <c r="AB80" s="1887"/>
      <c r="AC80" s="1888"/>
      <c r="AD80" s="1886" t="str">
        <f>PROPER('Team 8'!$I$53)</f>
        <v xml:space="preserve"> </v>
      </c>
      <c r="AE80" s="1887"/>
      <c r="AF80" s="1888"/>
      <c r="AG80" s="1886" t="str">
        <f>PROPER('Team 9'!$I$53)</f>
        <v xml:space="preserve"> </v>
      </c>
      <c r="AH80" s="1887"/>
      <c r="AI80" s="1888"/>
      <c r="AJ80" s="1886" t="str">
        <f>PROPER('Team 10'!$I$53)</f>
        <v xml:space="preserve"> </v>
      </c>
      <c r="AK80" s="1887"/>
      <c r="AL80" s="1888"/>
      <c r="AM80" s="11"/>
      <c r="BL80" s="256"/>
      <c r="BM80" s="256"/>
      <c r="BN80" s="256"/>
      <c r="BO80" s="256"/>
      <c r="BP80" s="256"/>
      <c r="BQ80" s="256"/>
      <c r="BR80" s="420"/>
      <c r="BS80" s="420"/>
      <c r="BT80" s="420"/>
      <c r="BU80" s="420"/>
      <c r="BV80" s="235"/>
    </row>
    <row r="81" spans="2:74" ht="35.450000000000003" customHeight="1" thickBot="1" x14ac:dyDescent="0.3">
      <c r="B81" s="1903"/>
      <c r="C81" s="1898"/>
      <c r="D81" s="2048"/>
      <c r="E81" s="209" t="s">
        <v>217</v>
      </c>
      <c r="I81" s="1951">
        <f>Recording!D126</f>
        <v>0</v>
      </c>
      <c r="J81" s="1875"/>
      <c r="K81" s="1876"/>
      <c r="L81" s="1951">
        <f>Recording!E126</f>
        <v>0</v>
      </c>
      <c r="M81" s="1875"/>
      <c r="N81" s="1876"/>
      <c r="O81" s="1951">
        <f>Recording!F126</f>
        <v>0</v>
      </c>
      <c r="P81" s="1875"/>
      <c r="Q81" s="1876"/>
      <c r="R81" s="1951">
        <f>Recording!G126</f>
        <v>0</v>
      </c>
      <c r="S81" s="1875"/>
      <c r="T81" s="1876"/>
      <c r="U81" s="1951">
        <f>Recording!H126</f>
        <v>0</v>
      </c>
      <c r="V81" s="1875"/>
      <c r="W81" s="1876"/>
      <c r="X81" s="1951">
        <f>Recording!I126</f>
        <v>0</v>
      </c>
      <c r="Y81" s="1875"/>
      <c r="Z81" s="1876"/>
      <c r="AA81" s="1951">
        <f>Recording!J126</f>
        <v>0</v>
      </c>
      <c r="AB81" s="1875"/>
      <c r="AC81" s="1876"/>
      <c r="AD81" s="1951">
        <f>Recording!K126</f>
        <v>0</v>
      </c>
      <c r="AE81" s="1875"/>
      <c r="AF81" s="1876"/>
      <c r="AG81" s="1951">
        <f>Recording!L126</f>
        <v>0</v>
      </c>
      <c r="AH81" s="1875"/>
      <c r="AI81" s="1876"/>
      <c r="AJ81" s="1951">
        <f>Recording!M126</f>
        <v>0</v>
      </c>
      <c r="AK81" s="1875"/>
      <c r="AL81" s="1876"/>
      <c r="AM81" s="11"/>
      <c r="BL81" s="256"/>
      <c r="BM81" s="256"/>
      <c r="BN81" s="256"/>
      <c r="BO81" s="256"/>
      <c r="BP81" s="256"/>
      <c r="BQ81" s="256"/>
      <c r="BR81" s="420"/>
      <c r="BS81" s="420"/>
      <c r="BT81" s="420"/>
      <c r="BU81" s="420"/>
      <c r="BV81" s="235"/>
    </row>
    <row r="82" spans="2:74" ht="35.450000000000003" customHeight="1" x14ac:dyDescent="0.25">
      <c r="B82" s="1902">
        <v>27</v>
      </c>
      <c r="C82" s="1898" t="s">
        <v>5</v>
      </c>
      <c r="D82" s="2087" t="s">
        <v>86</v>
      </c>
      <c r="E82" s="1898" t="s">
        <v>104</v>
      </c>
      <c r="I82" s="719">
        <f>0+TEXT(Recording!D128,"00\:00\.00")</f>
        <v>4.8148148148148155E-4</v>
      </c>
      <c r="J82" s="715">
        <f>IF(I82=0,0,IF(I$6=0,0,IF(I82&lt;1,SUM((I82&gt;L82),(I82&gt;O82),(I82&gt;R82),(I82&gt;U82),(I82&gt;X82),(I82&gt;AA82),(I82&gt;AD82),(I82&gt;AG82),(I82&gt;AJ82),(I82&gt;BE82)))-$AM82))</f>
        <v>3</v>
      </c>
      <c r="K82" s="715">
        <f>IF(I82=0,0,IF(I$6=0,0,IF(J82=0,0,((11-J82)))-$B$6))</f>
        <v>4</v>
      </c>
      <c r="L82" s="714">
        <f>0+TEXT(Recording!E128,"00\:00\.00")</f>
        <v>5.5381944444444445E-4</v>
      </c>
      <c r="M82" s="715">
        <f>IF(L82=0,0,IF(L$6=0,0,IF(L82&lt;1,SUM((L82&gt;O82),(L82&gt;R82),(L82&gt;U82),(L82&gt;X82),(L82&gt;AA82),(L82&gt;AD82),(L82&gt;I82),(L82&gt;AG82),(L82&gt;AJ82),(L82&gt;BE82)))-$AM82))</f>
        <v>5</v>
      </c>
      <c r="N82" s="715">
        <f>IF(L82=0,0,IF(L$6=0,0,IF(M82=0,0,((11-M82)))-$B$6))</f>
        <v>2</v>
      </c>
      <c r="O82" s="714">
        <f>0+TEXT(Recording!F128,"00\:00\.00")</f>
        <v>4.6886574074074067E-4</v>
      </c>
      <c r="P82" s="715">
        <f>IF(O82=0,0,IF(O$6=0,0,IF(O82&lt;1,SUM((O82&gt;L82),(O82&gt;I82),(O82&gt;R82),(O82&gt;U82),(O82&gt;X82),(O82&gt;AA82),(O82&gt;AD82),(O82&gt;AG82),(O82&gt;AJ82),(O82&gt;BE82)))-$AM82))</f>
        <v>2</v>
      </c>
      <c r="Q82" s="715">
        <f>IF(O82=0,0,IF(O$6=0,0,IF(P82=0,0,((11-P82)))-$B$6))</f>
        <v>5</v>
      </c>
      <c r="R82" s="714">
        <f>0+TEXT(Recording!G128,"00\:00\.00")</f>
        <v>4.6678240740740746E-4</v>
      </c>
      <c r="S82" s="715">
        <f>IF(R82=0,0,IF(R$6=0,0,IF(R82&lt;1,SUM((R82&gt;L82),(R82&gt;O82),(R82&gt;I82),(R82&gt;U82),(R82&gt;X82),(R82&gt;AA82),(R82&gt;AD82),(R82&gt;AG82),(R82&gt;AJ82),(R82&gt;BE82)))-$AM82))</f>
        <v>1</v>
      </c>
      <c r="T82" s="715">
        <f>IF(R82=0,0,IF(R$6=0,0,IF(S82=0,0,((11-S82)))-$B$6))</f>
        <v>6</v>
      </c>
      <c r="U82" s="714">
        <f>0+TEXT(Recording!H128,"00\:00\.00")</f>
        <v>5.1886574074074075E-4</v>
      </c>
      <c r="V82" s="715">
        <f>IF(U82=0,0,IF(U$6=0,0,IF(U82&lt;1,SUM((U82&gt;L82),(U82&gt;O82),(U82&gt;R82),(U82&gt;I82),(U82&gt;X82),(U82&gt;AA82),(U82&gt;AD82),(U82&gt;AG82),(U82&gt;AJ82),(U82&gt;BE82)))-$AM82))</f>
        <v>4</v>
      </c>
      <c r="W82" s="715">
        <f>IF(U82=0,0,IF(U$6=0,0,IF(V82=0,0,((11-V82)))-$B$6))</f>
        <v>3</v>
      </c>
      <c r="X82" s="714">
        <f>0+TEXT(Recording!I128,"00\:00\.00")</f>
        <v>6.1388888888888886E-4</v>
      </c>
      <c r="Y82" s="715">
        <f>IF(X82=0,0,IF(X$6=0,0,IF(X82&lt;1,SUM((X82&gt;L82),(X82&gt;O82),(X82&gt;R82),(X82&gt;U82),(X82&gt;I82),(X82&gt;AA82),(X82&gt;AD82),(X82&gt;AG82),(X82&gt;AJ82),(X82&gt;BE82)))-$AM82))</f>
        <v>6</v>
      </c>
      <c r="Z82" s="715">
        <f>IF(X82=0,0,IF(X$6=0,0,IF(Y82=0,0,((11-Y82)))-$B$6))</f>
        <v>1</v>
      </c>
      <c r="AA82" s="714">
        <f>0+TEXT(Recording!J128,"00\:00\.00")</f>
        <v>0</v>
      </c>
      <c r="AB82" s="715">
        <f>IF(AA82=0,0,IF(AA$6=0,0,IF(AA82&lt;1,SUM((AA82&gt;L82),(AA82&gt;O82),(AA82&gt;R82),(AA82&gt;U82),(AA82&gt;X82),(AA82&gt;I82),(AA82&gt;AD82),(AA82&gt;AG82),(AA82&gt;AJ82),(AA82&gt;BE82))))-$AM82)</f>
        <v>0</v>
      </c>
      <c r="AC82" s="715">
        <f>IF(AA82=0,0,IF(AA$6=0,0,IF(AB82=0,0,((11-AB82)))-$B$6))</f>
        <v>0</v>
      </c>
      <c r="AD82" s="714">
        <f>0+TEXT(Recording!K128,"00\:00\.00")</f>
        <v>0</v>
      </c>
      <c r="AE82" s="715">
        <f>IF(AD82=0,0,IF(AD$6=0,0,IF(AD82&lt;1,SUM((AD82&gt;L82),(AD82&gt;O82),(AD82&gt;R82),(AD82&gt;U82),(AD82&gt;X82),(AD82&gt;AA82),(AD82&gt;AG82),(AD82&gt;AJ82),(AD82&gt;I82),(AD82&gt;BE82)))-$AM82))</f>
        <v>0</v>
      </c>
      <c r="AF82" s="715">
        <f>IF(AD82=0,0,IF(AD$6=0,0,IF(AE82=0,0,((11-AE82)))-$B$6))</f>
        <v>0</v>
      </c>
      <c r="AG82" s="714">
        <f>0+TEXT(Recording!L128,"00\:00\.00")</f>
        <v>0</v>
      </c>
      <c r="AH82" s="715">
        <f>IF(AG82=0,0,IF(AG$6=0,0,IF(AG82&lt;1,SUM((AG82&gt;I82),(AG82&gt;L82),(AG82&gt;O82),(AG82&gt;R82),(AG82&gt;U82),(AG82&gt;X82),(AG82&gt;AA82),(AG82&gt;AD82),(AG82&gt;AJ82),(AG82&gt;BE82)))-$AM82))</f>
        <v>0</v>
      </c>
      <c r="AI82" s="715">
        <f>IF(AG82=0,0,IF(AG$6=0,0,IF(AH82=0,0,((11-AH82)))-$B$6))</f>
        <v>0</v>
      </c>
      <c r="AJ82" s="714">
        <f>0+TEXT(Recording!M128,"00\:00\.00")</f>
        <v>0</v>
      </c>
      <c r="AK82" s="715">
        <f>IF(AJ82=0,0,IF(AJ$6=0,0,IF(AJ82&lt;1,SUM((AJ82&gt;I82),(AJ82&gt;L82),(AJ82&gt;O82),(AJ82&gt;R82),(AJ82&gt;U82),(AJ82&gt;X82),(AJ82&gt;AA82),(AJ82&gt;AD82),(AJ82&gt;AG82),(AJ82&gt;BE82)))-$AM82))</f>
        <v>0</v>
      </c>
      <c r="AL82" s="718">
        <f>IF(AJ82=0,0,IF(AJ$6=0,0,IF(AK82=0,0,((11-AK82)))-$B$6))</f>
        <v>0</v>
      </c>
      <c r="AM82" s="11">
        <f>COUNTBLANK(I618:R618)</f>
        <v>4</v>
      </c>
      <c r="BL82" s="256"/>
      <c r="BM82" s="256"/>
      <c r="BN82" s="256"/>
      <c r="BO82" s="256"/>
      <c r="BP82" s="256"/>
      <c r="BQ82" s="256"/>
      <c r="BR82" s="420"/>
      <c r="BS82" s="420"/>
      <c r="BT82" s="420"/>
      <c r="BU82" s="420"/>
      <c r="BV82" s="235"/>
    </row>
    <row r="83" spans="2:74" ht="35.450000000000003" customHeight="1" x14ac:dyDescent="0.25">
      <c r="B83" s="1878"/>
      <c r="C83" s="1898"/>
      <c r="D83" s="2048"/>
      <c r="E83" s="1898"/>
      <c r="I83" s="1886" t="str">
        <f>PROPER('Team 1'!$I$54)</f>
        <v xml:space="preserve">Ellie Rose </v>
      </c>
      <c r="J83" s="1887"/>
      <c r="K83" s="1888"/>
      <c r="L83" s="1886" t="str">
        <f>PROPER('Team 2'!$I$54)</f>
        <v xml:space="preserve">Sophie </v>
      </c>
      <c r="M83" s="1887"/>
      <c r="N83" s="1888"/>
      <c r="O83" s="1886" t="str">
        <f>PROPER('Team 3'!$I$54)</f>
        <v xml:space="preserve">Charlotte </v>
      </c>
      <c r="P83" s="1887"/>
      <c r="Q83" s="1888"/>
      <c r="R83" s="1886" t="str">
        <f>PROPER('Team 4'!$I$54)</f>
        <v xml:space="preserve">Danielle </v>
      </c>
      <c r="S83" s="1887"/>
      <c r="T83" s="1888"/>
      <c r="U83" s="1886" t="str">
        <f>PROPER('Team 5'!$I$54)</f>
        <v xml:space="preserve">Amy  </v>
      </c>
      <c r="V83" s="1887"/>
      <c r="W83" s="1888"/>
      <c r="X83" s="1886" t="str">
        <f>PROPER('Team 6'!$I$54)</f>
        <v xml:space="preserve">Fleur </v>
      </c>
      <c r="Y83" s="1887"/>
      <c r="Z83" s="1888"/>
      <c r="AA83" s="1886" t="str">
        <f>PROPER('Team 7'!$I$54)</f>
        <v xml:space="preserve"> </v>
      </c>
      <c r="AB83" s="1887"/>
      <c r="AC83" s="1888"/>
      <c r="AD83" s="1886" t="str">
        <f>PROPER('Team 8'!$I$54)</f>
        <v xml:space="preserve"> </v>
      </c>
      <c r="AE83" s="1887"/>
      <c r="AF83" s="1888"/>
      <c r="AG83" s="1886" t="str">
        <f>PROPER('Team 9'!$I$54)</f>
        <v xml:space="preserve"> </v>
      </c>
      <c r="AH83" s="1887"/>
      <c r="AI83" s="1888"/>
      <c r="AJ83" s="1886" t="str">
        <f>PROPER('Team 10'!$I$54)</f>
        <v xml:space="preserve"> </v>
      </c>
      <c r="AK83" s="1887"/>
      <c r="AL83" s="1888"/>
      <c r="AM83" s="11"/>
      <c r="BL83" s="256"/>
      <c r="BM83" s="256"/>
      <c r="BN83" s="256"/>
      <c r="BO83" s="256"/>
      <c r="BP83" s="256"/>
      <c r="BQ83" s="256"/>
      <c r="BR83" s="420"/>
      <c r="BS83" s="420"/>
      <c r="BT83" s="420"/>
      <c r="BU83" s="420"/>
      <c r="BV83" s="235"/>
    </row>
    <row r="84" spans="2:74" ht="35.450000000000003" customHeight="1" thickBot="1" x14ac:dyDescent="0.3">
      <c r="B84" s="1903"/>
      <c r="C84" s="1898"/>
      <c r="D84" s="2048"/>
      <c r="E84" s="209" t="s">
        <v>217</v>
      </c>
      <c r="I84" s="1951">
        <f>Recording!D130</f>
        <v>0</v>
      </c>
      <c r="J84" s="1875"/>
      <c r="K84" s="1876"/>
      <c r="L84" s="1951">
        <f>Recording!E130</f>
        <v>0</v>
      </c>
      <c r="M84" s="1875"/>
      <c r="N84" s="1876"/>
      <c r="O84" s="1951">
        <f>Recording!F130</f>
        <v>0</v>
      </c>
      <c r="P84" s="1875"/>
      <c r="Q84" s="1876"/>
      <c r="R84" s="1951">
        <f>Recording!G130</f>
        <v>0</v>
      </c>
      <c r="S84" s="1875"/>
      <c r="T84" s="1876"/>
      <c r="U84" s="1951">
        <f>Recording!H130</f>
        <v>0</v>
      </c>
      <c r="V84" s="1875"/>
      <c r="W84" s="1876"/>
      <c r="X84" s="1951">
        <f>Recording!I130</f>
        <v>0</v>
      </c>
      <c r="Y84" s="1875"/>
      <c r="Z84" s="1876"/>
      <c r="AA84" s="1951">
        <f>Recording!J130</f>
        <v>0</v>
      </c>
      <c r="AB84" s="1875"/>
      <c r="AC84" s="1876"/>
      <c r="AD84" s="1951">
        <f>Recording!K130</f>
        <v>0</v>
      </c>
      <c r="AE84" s="1875"/>
      <c r="AF84" s="1876"/>
      <c r="AG84" s="1951">
        <f>Recording!L130</f>
        <v>0</v>
      </c>
      <c r="AH84" s="1875"/>
      <c r="AI84" s="1876"/>
      <c r="AJ84" s="1951">
        <f>Recording!M130</f>
        <v>0</v>
      </c>
      <c r="AK84" s="1875"/>
      <c r="AL84" s="1876"/>
      <c r="AM84" s="11"/>
      <c r="BL84" s="256"/>
      <c r="BM84" s="256"/>
      <c r="BN84" s="256"/>
      <c r="BO84" s="256"/>
      <c r="BP84" s="256"/>
      <c r="BQ84" s="256"/>
      <c r="BR84" s="420"/>
      <c r="BS84" s="420"/>
      <c r="BT84" s="420"/>
      <c r="BU84" s="420"/>
      <c r="BV84" s="235"/>
    </row>
    <row r="85" spans="2:74" ht="35.450000000000003" customHeight="1" x14ac:dyDescent="0.25">
      <c r="B85" s="1902">
        <v>28</v>
      </c>
      <c r="C85" s="1898" t="s">
        <v>6</v>
      </c>
      <c r="D85" s="2087" t="s">
        <v>86</v>
      </c>
      <c r="E85" s="1898" t="s">
        <v>104</v>
      </c>
      <c r="I85" s="719">
        <f>0+TEXT(Recording!D132,"00\:00\.00")</f>
        <v>5.398148148148148E-4</v>
      </c>
      <c r="J85" s="715">
        <f>IF(I85=0,0,IF(I$6=0,0,IF(I85&lt;1,SUM((I85&gt;L85),(I85&gt;O85),(I85&gt;R85),(I85&gt;U85),(I85&gt;X85),(I85&gt;AA85),(I85&gt;AD85),(I85&gt;AG85),(I85&gt;AJ85),(I85&gt;BE85)))-$AM85))</f>
        <v>4</v>
      </c>
      <c r="K85" s="715">
        <f>IF(I85=0,0,IF(I$6=0,0,IF(J85=0,0,((11-J85)))-$B$6))</f>
        <v>3</v>
      </c>
      <c r="L85" s="714">
        <f>0+TEXT(Recording!E132,"00\:00\.00")</f>
        <v>5.1111111111111116E-4</v>
      </c>
      <c r="M85" s="715">
        <f>IF(L85=0,0,IF(L$6=0,0,IF(L85&lt;1,SUM((L85&gt;O85),(L85&gt;R85),(L85&gt;U85),(L85&gt;X85),(L85&gt;AA85),(L85&gt;AD85),(L85&gt;I85),(L85&gt;AG85),(L85&gt;AJ85),(L85&gt;BE85)))-$AM85))</f>
        <v>3</v>
      </c>
      <c r="N85" s="715">
        <f>IF(L85=0,0,IF(L$6=0,0,IF(M85=0,0,((11-M85)))-$B$6))</f>
        <v>4</v>
      </c>
      <c r="O85" s="714">
        <f>0+TEXT(Recording!F132,"00\:00\.00")</f>
        <v>5.597222222222222E-4</v>
      </c>
      <c r="P85" s="715">
        <f>IF(O85=0,0,IF(O$6=0,0,IF(O85&lt;1,SUM((O85&gt;L85),(O85&gt;I85),(O85&gt;R85),(O85&gt;U85),(O85&gt;X85),(O85&gt;AA85),(O85&gt;AD85),(O85&gt;AG85),(O85&gt;AJ85),(O85&gt;BE85)))-$AM85))</f>
        <v>5</v>
      </c>
      <c r="Q85" s="715">
        <f>IF(O85=0,0,IF(O$6=0,0,IF(P85=0,0,((11-P85)))-$B$6))</f>
        <v>2</v>
      </c>
      <c r="R85" s="714">
        <f>0+TEXT(Recording!G132,"00\:00\.00")</f>
        <v>4.9097222222222229E-4</v>
      </c>
      <c r="S85" s="715">
        <f>IF(R85=0,0,IF(R$6=0,0,IF(R85&lt;1,SUM((R85&gt;L85),(R85&gt;O85),(R85&gt;I85),(R85&gt;U85),(R85&gt;X85),(R85&gt;AA85),(R85&gt;AD85),(R85&gt;AG85),(R85&gt;AJ85),(R85&gt;BE85)))-$AM85))</f>
        <v>2</v>
      </c>
      <c r="T85" s="715">
        <f>IF(R85=0,0,IF(R$6=0,0,IF(S85=0,0,((11-S85)))-$B$6))</f>
        <v>5</v>
      </c>
      <c r="U85" s="714">
        <f>0+TEXT(Recording!H132,"00\:00\.00")</f>
        <v>4.6932870370370363E-4</v>
      </c>
      <c r="V85" s="715">
        <f>IF(U85=0,0,IF(U$6=0,0,IF(U85&lt;1,SUM((U85&gt;L85),(U85&gt;O85),(U85&gt;R85),(U85&gt;I85),(U85&gt;X85),(U85&gt;AA85),(U85&gt;AD85),(U85&gt;AG85),(U85&gt;AJ85),(U85&gt;BE85)))-$AM85))</f>
        <v>1</v>
      </c>
      <c r="W85" s="715">
        <f>IF(U85=0,0,IF(U$6=0,0,IF(V85=0,0,((11-V85)))-$B$6))</f>
        <v>6</v>
      </c>
      <c r="X85" s="714">
        <f>0+TEXT(Recording!I132,"00\:00\.00")</f>
        <v>5.7766203703703701E-4</v>
      </c>
      <c r="Y85" s="715">
        <f>IF(X85=0,0,IF(X$6=0,0,IF(X85&lt;1,SUM((X85&gt;L85),(X85&gt;O85),(X85&gt;R85),(X85&gt;U85),(X85&gt;I85),(X85&gt;AA85),(X85&gt;AD85),(X85&gt;AG85),(X85&gt;AJ85),(X85&gt;BE85)))-$AM85))</f>
        <v>6</v>
      </c>
      <c r="Z85" s="715">
        <f>IF(X85=0,0,IF(X$6=0,0,IF(Y85=0,0,((11-Y85)))-$B$6))</f>
        <v>1</v>
      </c>
      <c r="AA85" s="714">
        <f>0+TEXT(Recording!J132,"00\:00\.00")</f>
        <v>0</v>
      </c>
      <c r="AB85" s="715">
        <f>IF(AA85=0,0,IF(AA$6=0,0,IF(AA85&lt;1,SUM((AA85&gt;L85),(AA85&gt;O85),(AA85&gt;R85),(AA85&gt;U85),(AA85&gt;X85),(AA85&gt;I85),(AA85&gt;AD85),(AA85&gt;AG85),(AA85&gt;AJ85),(AA85&gt;BE85))))-$AM85)</f>
        <v>0</v>
      </c>
      <c r="AC85" s="715">
        <f>IF(AA85=0,0,IF(AA$6=0,0,IF(AB85=0,0,((11-AB85)))-$B$6))</f>
        <v>0</v>
      </c>
      <c r="AD85" s="714">
        <f>0+TEXT(Recording!K132,"00\:00\.00")</f>
        <v>0</v>
      </c>
      <c r="AE85" s="715">
        <f>IF(AD85=0,0,IF(AD$6=0,0,IF(AD85&lt;1,SUM((AD85&gt;L85),(AD85&gt;O85),(AD85&gt;R85),(AD85&gt;U85),(AD85&gt;X85),(AD85&gt;AA85),(AD85&gt;AG85),(AD85&gt;AJ85),(AD85&gt;I85),(AD85&gt;BE85)))-$AM85))</f>
        <v>0</v>
      </c>
      <c r="AF85" s="715">
        <f>IF(AD85=0,0,IF(AD$6=0,0,IF(AE85=0,0,((11-AE85)))-$B$6))</f>
        <v>0</v>
      </c>
      <c r="AG85" s="714">
        <f>0+TEXT(Recording!L132,"00\:00\.00")</f>
        <v>0</v>
      </c>
      <c r="AH85" s="715">
        <f>IF(AG85=0,0,IF(AG$6=0,0,IF(AG85&lt;1,SUM((AG85&gt;I85),(AG85&gt;L85),(AG85&gt;O85),(AG85&gt;R85),(AG85&gt;U85),(AG85&gt;X85),(AG85&gt;AA85),(AG85&gt;AD85),(AG85&gt;AJ85),(AG85&gt;BE85)))-$AM85))</f>
        <v>0</v>
      </c>
      <c r="AI85" s="715">
        <f>IF(AG85=0,0,IF(AG$6=0,0,IF(AH85=0,0,((11-AH85)))-$B$6))</f>
        <v>0</v>
      </c>
      <c r="AJ85" s="714">
        <f>0+TEXT(Recording!M132,"00\:00\.00")</f>
        <v>0</v>
      </c>
      <c r="AK85" s="715">
        <f>IF(AJ85=0,0,IF(AJ$6=0,0,IF(AJ85&lt;1,SUM((AJ85&gt;I85),(AJ85&gt;L85),(AJ85&gt;O85),(AJ85&gt;R85),(AJ85&gt;U85),(AJ85&gt;X85),(AJ85&gt;AA85),(AJ85&gt;AD85),(AJ85&gt;AG85),(AJ85&gt;BE85)))-$AM85))</f>
        <v>0</v>
      </c>
      <c r="AL85" s="718">
        <f>IF(AJ85=0,0,IF(AJ$6=0,0,IF(AK85=0,0,((11-AK85)))-$B$6))</f>
        <v>0</v>
      </c>
      <c r="AM85" s="11">
        <f>COUNTBLANK(I619:R619)</f>
        <v>4</v>
      </c>
      <c r="BL85" s="256"/>
      <c r="BM85" s="256"/>
      <c r="BN85" s="256"/>
      <c r="BO85" s="256"/>
      <c r="BP85" s="256"/>
      <c r="BQ85" s="256"/>
      <c r="BR85" s="420"/>
      <c r="BS85" s="420"/>
      <c r="BT85" s="420"/>
      <c r="BU85" s="420"/>
      <c r="BV85" s="235"/>
    </row>
    <row r="86" spans="2:74" ht="35.450000000000003" customHeight="1" x14ac:dyDescent="0.25">
      <c r="B86" s="1878"/>
      <c r="C86" s="1898"/>
      <c r="D86" s="2048"/>
      <c r="E86" s="1898"/>
      <c r="I86" s="1886" t="str">
        <f>PROPER('Team 1'!$I$55)</f>
        <v xml:space="preserve">Juneau </v>
      </c>
      <c r="J86" s="1887"/>
      <c r="K86" s="1888"/>
      <c r="L86" s="1886" t="str">
        <f>PROPER('Team 2'!$I$55)</f>
        <v xml:space="preserve">Jasper </v>
      </c>
      <c r="M86" s="1887"/>
      <c r="N86" s="1888"/>
      <c r="O86" s="1886" t="str">
        <f>PROPER('Team 3'!$I$55)</f>
        <v xml:space="preserve">Isaac </v>
      </c>
      <c r="P86" s="1887"/>
      <c r="Q86" s="1888"/>
      <c r="R86" s="1886" t="str">
        <f>PROPER('Team 4'!$I$55)</f>
        <v xml:space="preserve">Benjamin </v>
      </c>
      <c r="S86" s="1887"/>
      <c r="T86" s="1888"/>
      <c r="U86" s="1886" t="str">
        <f>PROPER('Team 5'!$I$55)</f>
        <v xml:space="preserve">George  </v>
      </c>
      <c r="V86" s="1887"/>
      <c r="W86" s="1888"/>
      <c r="X86" s="1886" t="str">
        <f>PROPER('Team 6'!$I$55)</f>
        <v xml:space="preserve">Harvey </v>
      </c>
      <c r="Y86" s="1887"/>
      <c r="Z86" s="1888"/>
      <c r="AA86" s="1886" t="str">
        <f>PROPER('Team 7'!$I$55)</f>
        <v xml:space="preserve"> </v>
      </c>
      <c r="AB86" s="1887"/>
      <c r="AC86" s="1888"/>
      <c r="AD86" s="1886" t="str">
        <f>PROPER('Team 8'!$I$55)</f>
        <v xml:space="preserve"> </v>
      </c>
      <c r="AE86" s="1887"/>
      <c r="AF86" s="1888"/>
      <c r="AG86" s="1886" t="str">
        <f>PROPER('Team 9'!$I$55)</f>
        <v xml:space="preserve"> </v>
      </c>
      <c r="AH86" s="1887"/>
      <c r="AI86" s="1888"/>
      <c r="AJ86" s="1886" t="str">
        <f>PROPER('Team 10'!$I$55)</f>
        <v xml:space="preserve"> </v>
      </c>
      <c r="AK86" s="1887"/>
      <c r="AL86" s="1888"/>
      <c r="AM86" s="11"/>
      <c r="BL86" s="256"/>
      <c r="BM86" s="256"/>
      <c r="BN86" s="256"/>
      <c r="BO86" s="256"/>
      <c r="BP86" s="256"/>
      <c r="BQ86" s="256"/>
      <c r="BR86" s="420"/>
      <c r="BS86" s="420"/>
      <c r="BT86" s="420"/>
      <c r="BU86" s="420"/>
      <c r="BV86" s="235"/>
    </row>
    <row r="87" spans="2:74" ht="35.450000000000003" customHeight="1" thickBot="1" x14ac:dyDescent="0.3">
      <c r="B87" s="1903"/>
      <c r="C87" s="1898"/>
      <c r="D87" s="2048"/>
      <c r="E87" s="118" t="s">
        <v>217</v>
      </c>
      <c r="I87" s="1951">
        <f>Recording!D134</f>
        <v>0</v>
      </c>
      <c r="J87" s="1875"/>
      <c r="K87" s="1876"/>
      <c r="L87" s="1951">
        <f>Recording!E134</f>
        <v>0</v>
      </c>
      <c r="M87" s="1875"/>
      <c r="N87" s="1876"/>
      <c r="O87" s="1951">
        <f>Recording!F134</f>
        <v>0</v>
      </c>
      <c r="P87" s="1875"/>
      <c r="Q87" s="1876"/>
      <c r="R87" s="1951">
        <f>Recording!G134</f>
        <v>0</v>
      </c>
      <c r="S87" s="1875"/>
      <c r="T87" s="1876"/>
      <c r="U87" s="1951">
        <f>Recording!H134</f>
        <v>0</v>
      </c>
      <c r="V87" s="1875"/>
      <c r="W87" s="1876"/>
      <c r="X87" s="1951">
        <f>Recording!I134</f>
        <v>0</v>
      </c>
      <c r="Y87" s="1875"/>
      <c r="Z87" s="1876"/>
      <c r="AA87" s="1951">
        <f>Recording!J134</f>
        <v>0</v>
      </c>
      <c r="AB87" s="1875"/>
      <c r="AC87" s="1876"/>
      <c r="AD87" s="1951">
        <f>Recording!K134</f>
        <v>0</v>
      </c>
      <c r="AE87" s="1875"/>
      <c r="AF87" s="1876"/>
      <c r="AG87" s="1951">
        <f>Recording!L134</f>
        <v>0</v>
      </c>
      <c r="AH87" s="1875"/>
      <c r="AI87" s="1876"/>
      <c r="AJ87" s="1951">
        <f>Recording!M134</f>
        <v>0</v>
      </c>
      <c r="AK87" s="1875"/>
      <c r="AL87" s="1876"/>
      <c r="AM87" s="11"/>
      <c r="BL87" s="256"/>
      <c r="BM87" s="256"/>
      <c r="BN87" s="256"/>
      <c r="BO87" s="256"/>
      <c r="BP87" s="256"/>
      <c r="BQ87" s="256"/>
      <c r="BR87" s="420"/>
      <c r="BS87" s="420"/>
      <c r="BT87" s="420"/>
      <c r="BU87" s="420"/>
      <c r="BV87" s="235"/>
    </row>
    <row r="88" spans="2:74" ht="35.450000000000003" customHeight="1" x14ac:dyDescent="0.25">
      <c r="B88" s="1902">
        <v>29</v>
      </c>
      <c r="C88" s="1898" t="s">
        <v>5</v>
      </c>
      <c r="D88" s="2048" t="s">
        <v>16</v>
      </c>
      <c r="E88" s="1898" t="s">
        <v>102</v>
      </c>
      <c r="I88" s="719">
        <f>0+TEXT(Recording!D136,"00\:00\.00")</f>
        <v>9.2974537037037038E-4</v>
      </c>
      <c r="J88" s="715">
        <f>IF(I88=0,0,IF(I$6=0,0,IF(I88&lt;1,SUM((I88&gt;L88),(I88&gt;O88),(I88&gt;R88),(I88&gt;U88),(I88&gt;X88),(I88&gt;AA88),(I88&gt;AD88),(I88&gt;AG88),(I88&gt;AJ88),(I88&gt;BE88)))-$AM88))</f>
        <v>6</v>
      </c>
      <c r="K88" s="715">
        <f>IF(I88=0,0,IF(I$6=0,0,IF(J88=0,0,((11-J88)))-$B$6))</f>
        <v>1</v>
      </c>
      <c r="L88" s="714">
        <f>0+TEXT(Recording!E136,"00\:00\.00")</f>
        <v>8.7928240740740751E-4</v>
      </c>
      <c r="M88" s="715">
        <f>IF(L88=0,0,IF(L$6=0,0,IF(L88&lt;1,SUM((L88&gt;O88),(L88&gt;R88),(L88&gt;U88),(L88&gt;X88),(L88&gt;AA88),(L88&gt;AD88),(L88&gt;I88),(L88&gt;AG88),(L88&gt;AJ88),(L88&gt;BE88)))-$AM88))</f>
        <v>4</v>
      </c>
      <c r="N88" s="715">
        <f>IF(L88=0,0,IF(L$6=0,0,IF(M88=0,0,((11-M88)))-$B$6))</f>
        <v>3</v>
      </c>
      <c r="O88" s="714">
        <f>0+TEXT(Recording!F136,"00\:00\.00")</f>
        <v>7.8935185185185185E-4</v>
      </c>
      <c r="P88" s="715">
        <f>IF(O88=0,0,IF(O$6=0,0,IF(O88&lt;1,SUM((O88&gt;L88),(O88&gt;I88),(O88&gt;R88),(O88&gt;U88),(O88&gt;X88),(O88&gt;AA88),(O88&gt;AD88),(O88&gt;AG88),(O88&gt;AJ88),(O88&gt;BE88)))-$AM88))</f>
        <v>1</v>
      </c>
      <c r="Q88" s="715">
        <f>IF(O88=0,0,IF(O$6=0,0,IF(P88=0,0,((11-P88)))-$B$6))</f>
        <v>6</v>
      </c>
      <c r="R88" s="714">
        <f>0+TEXT(Recording!G136,"00\:00\.00")</f>
        <v>8.3287037037037043E-4</v>
      </c>
      <c r="S88" s="715">
        <f>IF(R88=0,0,IF(R$6=0,0,IF(R88&lt;1,SUM((R88&gt;L88),(R88&gt;O88),(R88&gt;I88),(R88&gt;U88),(R88&gt;X88),(R88&gt;AA88),(R88&gt;AD88),(R88&gt;AG88),(R88&gt;AJ88),(R88&gt;BE88)))-$AM88))</f>
        <v>2</v>
      </c>
      <c r="T88" s="715">
        <f>IF(R88=0,0,IF(R$6=0,0,IF(S88=0,0,((11-S88)))-$B$6))</f>
        <v>5</v>
      </c>
      <c r="U88" s="714">
        <f>0+TEXT(Recording!H136,"00\:00\.00")</f>
        <v>8.8530092592592577E-4</v>
      </c>
      <c r="V88" s="715">
        <f>IF(U88=0,0,IF(U$6=0,0,IF(U88&lt;1,SUM((U88&gt;L88),(U88&gt;O88),(U88&gt;R88),(U88&gt;I88),(U88&gt;X88),(U88&gt;AA88),(U88&gt;AD88),(U88&gt;AG88),(U88&gt;AJ88),(U88&gt;BE88)))-$AM88))</f>
        <v>5</v>
      </c>
      <c r="W88" s="715">
        <f>IF(U88=0,0,IF(U$6=0,0,IF(V88=0,0,((11-V88)))-$B$6))</f>
        <v>2</v>
      </c>
      <c r="X88" s="714">
        <f>0+TEXT(Recording!I136,"00\:00\.00")</f>
        <v>8.715277777777776E-4</v>
      </c>
      <c r="Y88" s="715">
        <f>IF(X88=0,0,IF(X$6=0,0,IF(X88&lt;1,SUM((X88&gt;L88),(X88&gt;O88),(X88&gt;R88),(X88&gt;U88),(X88&gt;I88),(X88&gt;AA88),(X88&gt;AD88),(X88&gt;AG88),(X88&gt;AJ88),(X88&gt;BE88)))-$AM88))</f>
        <v>3</v>
      </c>
      <c r="Z88" s="715">
        <f>IF(X88=0,0,IF(X$6=0,0,IF(Y88=0,0,((11-Y88)))-$B$6))</f>
        <v>4</v>
      </c>
      <c r="AA88" s="714">
        <f>0+TEXT(Recording!J136,"00\:00\.00")</f>
        <v>0</v>
      </c>
      <c r="AB88" s="715">
        <f>IF(AA88=0,0,IF(AA$6=0,0,IF(AA88&lt;1,SUM((AA88&gt;L88),(AA88&gt;O88),(AA88&gt;R88),(AA88&gt;U88),(AA88&gt;X88),(AA88&gt;I88),(AA88&gt;AD88),(AA88&gt;AG88),(AA88&gt;AJ88),(AA88&gt;BE88))))-$AM88)</f>
        <v>0</v>
      </c>
      <c r="AC88" s="715">
        <f>IF(AA88=0,0,IF(AA$6=0,0,IF(AB88=0,0,((11-AB88)))-$B$6))</f>
        <v>0</v>
      </c>
      <c r="AD88" s="714">
        <f>0+TEXT(Recording!K136,"00\:00\.00")</f>
        <v>0</v>
      </c>
      <c r="AE88" s="715">
        <f>IF(AD88=0,0,IF(AD$6=0,0,IF(AD88&lt;1,SUM((AD88&gt;L88),(AD88&gt;O88),(AD88&gt;R88),(AD88&gt;U88),(AD88&gt;X88),(AD88&gt;AA88),(AD88&gt;AG88),(AD88&gt;AJ88),(AD88&gt;I88),(AD88&gt;BE88)))-$AM88))</f>
        <v>0</v>
      </c>
      <c r="AF88" s="715">
        <f>IF(AD88=0,0,IF(AD$6=0,0,IF(AE88=0,0,((11-AE88)))-$B$6))</f>
        <v>0</v>
      </c>
      <c r="AG88" s="714">
        <f>0+TEXT(Recording!L136,"00\:00\.00")</f>
        <v>0</v>
      </c>
      <c r="AH88" s="715">
        <f>IF(AG88=0,0,IF(AG$6=0,0,IF(AG88&lt;1,SUM((AG88&gt;I88),(AG88&gt;L88),(AG88&gt;O88),(AG88&gt;R88),(AG88&gt;U88),(AG88&gt;X88),(AG88&gt;AA88),(AG88&gt;AD88),(AG88&gt;AJ88),(AG88&gt;BE88)))-$AM88))</f>
        <v>0</v>
      </c>
      <c r="AI88" s="715">
        <f>IF(AG88=0,0,IF(AG$6=0,0,IF(AH88=0,0,((11-AH88)))-$B$6))</f>
        <v>0</v>
      </c>
      <c r="AJ88" s="714">
        <f>0+TEXT(Recording!M136,"00\:00\.00")</f>
        <v>0</v>
      </c>
      <c r="AK88" s="715">
        <f>IF(AJ88=0,0,IF(AJ$6=0,0,IF(AJ88&lt;1,SUM((AJ88&gt;I88),(AJ88&gt;L88),(AJ88&gt;O88),(AJ88&gt;R88),(AJ88&gt;U88),(AJ88&gt;X88),(AJ88&gt;AA88),(AJ88&gt;AD88),(AJ88&gt;AG88),(AJ88&gt;BE88)))-$AM88))</f>
        <v>0</v>
      </c>
      <c r="AL88" s="718">
        <f>IF(AJ88=0,0,IF(AJ$6=0,0,IF(AK88=0,0,((11-AK88)))-$B$6))</f>
        <v>0</v>
      </c>
      <c r="AM88" s="11">
        <f>COUNTBLANK(I620:R620)</f>
        <v>4</v>
      </c>
      <c r="BL88" s="256"/>
      <c r="BM88" s="256"/>
      <c r="BN88" s="256"/>
      <c r="BO88" s="256"/>
      <c r="BP88" s="256"/>
      <c r="BQ88" s="256"/>
      <c r="BR88" s="420"/>
      <c r="BS88" s="420"/>
      <c r="BT88" s="420"/>
      <c r="BU88" s="420"/>
      <c r="BV88" s="235"/>
    </row>
    <row r="89" spans="2:74" ht="35.450000000000003" customHeight="1" x14ac:dyDescent="0.25">
      <c r="B89" s="1878"/>
      <c r="C89" s="1898"/>
      <c r="D89" s="2048"/>
      <c r="E89" s="1898"/>
      <c r="I89" s="1886" t="str">
        <f>PROPER('Team 1'!$I$56)</f>
        <v xml:space="preserve">Lorne </v>
      </c>
      <c r="J89" s="1887"/>
      <c r="K89" s="1888"/>
      <c r="L89" s="1886" t="str">
        <f>PROPER('Team 2'!$I$56)</f>
        <v xml:space="preserve">Emmie </v>
      </c>
      <c r="M89" s="1887"/>
      <c r="N89" s="1888"/>
      <c r="O89" s="1886" t="str">
        <f>PROPER('Team 3'!$I$56)</f>
        <v xml:space="preserve">Jess </v>
      </c>
      <c r="P89" s="1887"/>
      <c r="Q89" s="1888"/>
      <c r="R89" s="1886" t="str">
        <f>PROPER('Team 4'!$I$56)</f>
        <v xml:space="preserve">Sophie </v>
      </c>
      <c r="S89" s="1887"/>
      <c r="T89" s="1888"/>
      <c r="U89" s="1886" t="str">
        <f>PROPER('Team 5'!$I$56)</f>
        <v xml:space="preserve">Rose  </v>
      </c>
      <c r="V89" s="1887"/>
      <c r="W89" s="1888"/>
      <c r="X89" s="1886" t="str">
        <f>PROPER('Team 6'!$I$56)</f>
        <v xml:space="preserve">Lucy  </v>
      </c>
      <c r="Y89" s="1887"/>
      <c r="Z89" s="1888"/>
      <c r="AA89" s="1886" t="str">
        <f>PROPER('Team 7'!$I$56)</f>
        <v xml:space="preserve"> </v>
      </c>
      <c r="AB89" s="1887"/>
      <c r="AC89" s="1888"/>
      <c r="AD89" s="1886" t="str">
        <f>PROPER('Team 8'!$I$56)</f>
        <v xml:space="preserve"> </v>
      </c>
      <c r="AE89" s="1887"/>
      <c r="AF89" s="1888"/>
      <c r="AG89" s="1886" t="str">
        <f>PROPER('Team 9'!$I$56)</f>
        <v xml:space="preserve"> </v>
      </c>
      <c r="AH89" s="1887"/>
      <c r="AI89" s="1888"/>
      <c r="AJ89" s="1886" t="str">
        <f>PROPER('Team 10'!$I$56)</f>
        <v xml:space="preserve"> </v>
      </c>
      <c r="AK89" s="1887"/>
      <c r="AL89" s="1888"/>
      <c r="AM89" s="11"/>
      <c r="BL89" s="256"/>
      <c r="BM89" s="256"/>
      <c r="BN89" s="256"/>
      <c r="BO89" s="256"/>
      <c r="BP89" s="256"/>
      <c r="BQ89" s="256"/>
      <c r="BR89" s="420"/>
      <c r="BS89" s="420"/>
      <c r="BT89" s="420"/>
      <c r="BU89" s="420"/>
      <c r="BV89" s="235"/>
    </row>
    <row r="90" spans="2:74" ht="35.450000000000003" customHeight="1" thickBot="1" x14ac:dyDescent="0.3">
      <c r="B90" s="1903"/>
      <c r="C90" s="1898"/>
      <c r="D90" s="2048"/>
      <c r="E90" s="118" t="s">
        <v>217</v>
      </c>
      <c r="I90" s="1951">
        <f>Recording!D138</f>
        <v>0</v>
      </c>
      <c r="J90" s="1875"/>
      <c r="K90" s="1876"/>
      <c r="L90" s="1951">
        <f>Recording!E138</f>
        <v>0</v>
      </c>
      <c r="M90" s="1875"/>
      <c r="N90" s="1876"/>
      <c r="O90" s="1951">
        <f>Recording!F138</f>
        <v>0</v>
      </c>
      <c r="P90" s="1875"/>
      <c r="Q90" s="1876"/>
      <c r="R90" s="1951">
        <f>Recording!G138</f>
        <v>0</v>
      </c>
      <c r="S90" s="1875"/>
      <c r="T90" s="1876"/>
      <c r="U90" s="1951">
        <f>Recording!H138</f>
        <v>0</v>
      </c>
      <c r="V90" s="1875"/>
      <c r="W90" s="1876"/>
      <c r="X90" s="1951">
        <f>Recording!I138</f>
        <v>0</v>
      </c>
      <c r="Y90" s="1875"/>
      <c r="Z90" s="1876"/>
      <c r="AA90" s="1951">
        <f>Recording!J138</f>
        <v>0</v>
      </c>
      <c r="AB90" s="1875"/>
      <c r="AC90" s="1876"/>
      <c r="AD90" s="1951">
        <f>Recording!K138</f>
        <v>0</v>
      </c>
      <c r="AE90" s="1875"/>
      <c r="AF90" s="1876"/>
      <c r="AG90" s="1951">
        <f>Recording!L138</f>
        <v>0</v>
      </c>
      <c r="AH90" s="1875"/>
      <c r="AI90" s="1876"/>
      <c r="AJ90" s="1951">
        <f>Recording!M138</f>
        <v>0</v>
      </c>
      <c r="AK90" s="1875"/>
      <c r="AL90" s="1876"/>
      <c r="AM90" s="11"/>
      <c r="BL90" s="256"/>
      <c r="BM90" s="256"/>
      <c r="BN90" s="256"/>
      <c r="BO90" s="256"/>
      <c r="BP90" s="256"/>
      <c r="BQ90" s="256"/>
      <c r="BR90" s="420"/>
      <c r="BS90" s="420"/>
      <c r="BT90" s="420"/>
      <c r="BU90" s="420"/>
      <c r="BV90" s="235"/>
    </row>
    <row r="91" spans="2:74" ht="35.450000000000003" customHeight="1" x14ac:dyDescent="0.25">
      <c r="B91" s="1902">
        <v>30</v>
      </c>
      <c r="C91" s="1898" t="s">
        <v>6</v>
      </c>
      <c r="D91" s="2048" t="s">
        <v>16</v>
      </c>
      <c r="E91" s="1898" t="s">
        <v>102</v>
      </c>
      <c r="I91" s="719">
        <f>0+TEXT(Recording!D140,"00\:00\.00")</f>
        <v>9.156250000000001E-4</v>
      </c>
      <c r="J91" s="715">
        <f>IF(I91=0,0,IF(I$6=0,0,IF(I91&lt;1,SUM((I91&gt;L91),(I91&gt;O91),(I91&gt;R91),(I91&gt;U91),(I91&gt;X91),(I91&gt;AA91),(I91&gt;AD91),(I91&gt;AG91),(I91&gt;AJ91),(I91&gt;BE91)))-$AM91))</f>
        <v>4</v>
      </c>
      <c r="K91" s="715">
        <f>IF(I91=0,0,IF(I$6=0,0,IF(J91=0,0,((11-J91)))-$B$6))</f>
        <v>3</v>
      </c>
      <c r="L91" s="714">
        <f>0+TEXT(Recording!E140,"00\:00\.00")</f>
        <v>9.6516203703703694E-4</v>
      </c>
      <c r="M91" s="715">
        <f>IF(L91=0,0,IF(L$6=0,0,IF(L91&lt;1,SUM((L91&gt;O91),(L91&gt;R91),(L91&gt;U91),(L91&gt;X91),(L91&gt;AA91),(L91&gt;AD91),(L91&gt;I91),(L91&gt;AG91),(L91&gt;AJ91),(L91&gt;BE91)))-$AM91))</f>
        <v>6</v>
      </c>
      <c r="N91" s="715">
        <f>IF(L91=0,0,IF(L$6=0,0,IF(M91=0,0,((11-M91)))-$B$6))</f>
        <v>1</v>
      </c>
      <c r="O91" s="714">
        <f>0+TEXT(Recording!F140,"00\:00\.00")</f>
        <v>9.4525462962962966E-4</v>
      </c>
      <c r="P91" s="715">
        <f>IF(O91=0,0,IF(O$6=0,0,IF(O91&lt;1,SUM((O91&gt;L91),(O91&gt;I91),(O91&gt;R91),(O91&gt;U91),(O91&gt;X91),(O91&gt;AA91),(O91&gt;AD91),(O91&gt;AG91),(O91&gt;AJ91),(O91&gt;BE91)))-$AM91))</f>
        <v>5</v>
      </c>
      <c r="Q91" s="715">
        <f>IF(O91=0,0,IF(O$6=0,0,IF(P91=0,0,((11-P91)))-$B$6))</f>
        <v>2</v>
      </c>
      <c r="R91" s="714">
        <f>0+TEXT(Recording!G140,"00\:00\.00")</f>
        <v>7.8715277777777768E-4</v>
      </c>
      <c r="S91" s="715">
        <f>IF(R91=0,0,IF(R$6=0,0,IF(R91&lt;1,SUM((R91&gt;L91),(R91&gt;O91),(R91&gt;I91),(R91&gt;U91),(R91&gt;X91),(R91&gt;AA91),(R91&gt;AD91),(R91&gt;AG91),(R91&gt;AJ91),(R91&gt;BE91)))-$AM91))</f>
        <v>1</v>
      </c>
      <c r="T91" s="715">
        <f>IF(R91=0,0,IF(R$6=0,0,IF(S91=0,0,((11-S91)))-$B$6))</f>
        <v>6</v>
      </c>
      <c r="U91" s="714">
        <f>0+TEXT(Recording!H140,"00\:00\.00")</f>
        <v>8.5393518518518511E-4</v>
      </c>
      <c r="V91" s="715">
        <f>IF(U91=0,0,IF(U$6=0,0,IF(U91&lt;1,SUM((U91&gt;L91),(U91&gt;O91),(U91&gt;R91),(U91&gt;I91),(U91&gt;X91),(U91&gt;AA91),(U91&gt;AD91),(U91&gt;AG91),(U91&gt;AJ91),(U91&gt;BE91)))-$AM91))</f>
        <v>3</v>
      </c>
      <c r="W91" s="715">
        <f>IF(U91=0,0,IF(U$6=0,0,IF(V91=0,0,((11-V91)))-$B$6))</f>
        <v>4</v>
      </c>
      <c r="X91" s="714">
        <f>0+TEXT(Recording!I140,"00\:00\.00")</f>
        <v>8.348379629629629E-4</v>
      </c>
      <c r="Y91" s="715">
        <f>IF(X91=0,0,IF(X$6=0,0,IF(X91&lt;1,SUM((X91&gt;L91),(X91&gt;O91),(X91&gt;R91),(X91&gt;U91),(X91&gt;I91),(X91&gt;AA91),(X91&gt;AD91),(X91&gt;AG91),(X91&gt;AJ91),(X91&gt;BE91)))-$AM91))</f>
        <v>2</v>
      </c>
      <c r="Z91" s="715">
        <f>IF(X91=0,0,IF(X$6=0,0,IF(Y91=0,0,((11-Y91)))-$B$6))</f>
        <v>5</v>
      </c>
      <c r="AA91" s="714">
        <f>0+TEXT(Recording!J140,"00\:00\.00")</f>
        <v>0</v>
      </c>
      <c r="AB91" s="715">
        <f>IF(AA91=0,0,IF(AA$6=0,0,IF(AA91&lt;1,SUM((AA91&gt;L91),(AA91&gt;O91),(AA91&gt;R91),(AA91&gt;U91),(AA91&gt;X91),(AA91&gt;I91),(AA91&gt;AD91),(AA91&gt;AG91),(AA91&gt;AJ91),(AA91&gt;BE91))))-$AM91)</f>
        <v>0</v>
      </c>
      <c r="AC91" s="715">
        <f>IF(AA91=0,0,IF(AA$6=0,0,IF(AB91=0,0,((11-AB91)))-$B$6))</f>
        <v>0</v>
      </c>
      <c r="AD91" s="714">
        <f>0+TEXT(Recording!K140,"00\:00\.00")</f>
        <v>0</v>
      </c>
      <c r="AE91" s="715">
        <f>IF(AD91=0,0,IF(AD$6=0,0,IF(AD91&lt;1,SUM((AD91&gt;L91),(AD91&gt;O91),(AD91&gt;R91),(AD91&gt;U91),(AD91&gt;X91),(AD91&gt;AA91),(AD91&gt;AG91),(AD91&gt;AJ91),(AD91&gt;I91),(AD91&gt;BE91)))-$AM91))</f>
        <v>0</v>
      </c>
      <c r="AF91" s="715">
        <f>IF(AD91=0,0,IF(AD$6=0,0,IF(AE91=0,0,((11-AE91)))-$B$6))</f>
        <v>0</v>
      </c>
      <c r="AG91" s="714">
        <f>0+TEXT(Recording!L140,"00\:00\.00")</f>
        <v>0</v>
      </c>
      <c r="AH91" s="715">
        <f>IF(AG91=0,0,IF(AG$6=0,0,IF(AG91&lt;1,SUM((AG91&gt;I91),(AG91&gt;L91),(AG91&gt;O91),(AG91&gt;R91),(AG91&gt;U91),(AG91&gt;X91),(AG91&gt;AA91),(AG91&gt;AD91),(AG91&gt;AJ91),(AG91&gt;BE91)))-$AM91))</f>
        <v>0</v>
      </c>
      <c r="AI91" s="715">
        <f>IF(AG91=0,0,IF(AG$6=0,0,IF(AH91=0,0,((11-AH91)))-$B$6))</f>
        <v>0</v>
      </c>
      <c r="AJ91" s="714">
        <f>0+TEXT(Recording!M140,"00\:00\.00")</f>
        <v>0</v>
      </c>
      <c r="AK91" s="715">
        <f>IF(AJ91=0,0,IF(AJ$6=0,0,IF(AJ91&lt;1,SUM((AJ91&gt;I91),(AJ91&gt;L91),(AJ91&gt;O91),(AJ91&gt;R91),(AJ91&gt;U91),(AJ91&gt;X91),(AJ91&gt;AA91),(AJ91&gt;AD91),(AJ91&gt;AG91),(AJ91&gt;BE91)))-$AM91))</f>
        <v>0</v>
      </c>
      <c r="AL91" s="718">
        <f>IF(AJ91=0,0,IF(AJ$6=0,0,IF(AK91=0,0,((11-AK91)))-$B$6))</f>
        <v>0</v>
      </c>
      <c r="AM91" s="11">
        <f>COUNTBLANK(I621:R621)</f>
        <v>4</v>
      </c>
      <c r="BL91" s="256"/>
      <c r="BM91" s="256"/>
      <c r="BN91" s="256"/>
      <c r="BO91" s="256"/>
      <c r="BP91" s="256"/>
      <c r="BQ91" s="256"/>
      <c r="BR91" s="420"/>
      <c r="BS91" s="420"/>
      <c r="BT91" s="420"/>
      <c r="BU91" s="420"/>
      <c r="BV91" s="235"/>
    </row>
    <row r="92" spans="2:74" ht="35.450000000000003" customHeight="1" x14ac:dyDescent="0.25">
      <c r="B92" s="1878"/>
      <c r="C92" s="1898"/>
      <c r="D92" s="2048"/>
      <c r="E92" s="1898"/>
      <c r="I92" s="1886" t="str">
        <f>PROPER('Team 1'!$I$57)</f>
        <v xml:space="preserve">Menuka </v>
      </c>
      <c r="J92" s="1887"/>
      <c r="K92" s="1888"/>
      <c r="L92" s="1886" t="str">
        <f>PROPER('Team 2'!$I$57)</f>
        <v xml:space="preserve">Masoud </v>
      </c>
      <c r="M92" s="1887"/>
      <c r="N92" s="1888"/>
      <c r="O92" s="1886" t="str">
        <f>PROPER('Team 3'!$I$57)</f>
        <v xml:space="preserve">Josh  </v>
      </c>
      <c r="P92" s="1887"/>
      <c r="Q92" s="1888"/>
      <c r="R92" s="1886" t="str">
        <f>PROPER('Team 4'!$I$57)</f>
        <v xml:space="preserve">Max </v>
      </c>
      <c r="S92" s="1887"/>
      <c r="T92" s="1888"/>
      <c r="U92" s="1886" t="str">
        <f>PROPER('Team 5'!$I$57)</f>
        <v xml:space="preserve">Connor </v>
      </c>
      <c r="V92" s="1887"/>
      <c r="W92" s="1888"/>
      <c r="X92" s="1886" t="str">
        <f>PROPER('Team 6'!$I$57)</f>
        <v xml:space="preserve">Henry </v>
      </c>
      <c r="Y92" s="1887"/>
      <c r="Z92" s="1888"/>
      <c r="AA92" s="1886" t="str">
        <f>PROPER('Team 7'!$I$57)</f>
        <v xml:space="preserve"> </v>
      </c>
      <c r="AB92" s="1887"/>
      <c r="AC92" s="1888"/>
      <c r="AD92" s="1886" t="str">
        <f>PROPER('Team 8'!$I$57)</f>
        <v xml:space="preserve"> </v>
      </c>
      <c r="AE92" s="1887"/>
      <c r="AF92" s="1888"/>
      <c r="AG92" s="1886" t="str">
        <f>PROPER('Team 9'!$I$57)</f>
        <v xml:space="preserve"> </v>
      </c>
      <c r="AH92" s="1887"/>
      <c r="AI92" s="1888"/>
      <c r="AJ92" s="1886" t="str">
        <f>PROPER('Team 10'!$I$57)</f>
        <v xml:space="preserve"> </v>
      </c>
      <c r="AK92" s="1887"/>
      <c r="AL92" s="1888"/>
      <c r="AM92" s="11"/>
      <c r="BL92" s="256"/>
      <c r="BM92" s="256"/>
      <c r="BN92" s="256"/>
      <c r="BO92" s="256"/>
      <c r="BP92" s="256"/>
      <c r="BQ92" s="256"/>
      <c r="BR92" s="420"/>
      <c r="BS92" s="420"/>
      <c r="BT92" s="420"/>
      <c r="BU92" s="420"/>
      <c r="BV92" s="235"/>
    </row>
    <row r="93" spans="2:74" ht="35.450000000000003" customHeight="1" thickBot="1" x14ac:dyDescent="0.3">
      <c r="B93" s="1903"/>
      <c r="C93" s="1898"/>
      <c r="D93" s="2048"/>
      <c r="E93" s="118" t="s">
        <v>217</v>
      </c>
      <c r="I93" s="1951">
        <f>Recording!D142</f>
        <v>0</v>
      </c>
      <c r="J93" s="1875"/>
      <c r="K93" s="1876"/>
      <c r="L93" s="1951">
        <f>Recording!E142</f>
        <v>0</v>
      </c>
      <c r="M93" s="1875"/>
      <c r="N93" s="1876"/>
      <c r="O93" s="1951">
        <f>Recording!F142</f>
        <v>0</v>
      </c>
      <c r="P93" s="1875"/>
      <c r="Q93" s="1876"/>
      <c r="R93" s="1951">
        <f>Recording!G142</f>
        <v>0</v>
      </c>
      <c r="S93" s="1875"/>
      <c r="T93" s="1876"/>
      <c r="U93" s="1951">
        <f>Recording!H142</f>
        <v>0</v>
      </c>
      <c r="V93" s="1875"/>
      <c r="W93" s="1876"/>
      <c r="X93" s="1951">
        <f>Recording!I142</f>
        <v>0</v>
      </c>
      <c r="Y93" s="1875"/>
      <c r="Z93" s="1876"/>
      <c r="AA93" s="1951">
        <f>Recording!J142</f>
        <v>0</v>
      </c>
      <c r="AB93" s="1875"/>
      <c r="AC93" s="1876"/>
      <c r="AD93" s="1951">
        <f>Recording!K142</f>
        <v>0</v>
      </c>
      <c r="AE93" s="1875"/>
      <c r="AF93" s="1876"/>
      <c r="AG93" s="1951">
        <f>Recording!L142</f>
        <v>0</v>
      </c>
      <c r="AH93" s="1875"/>
      <c r="AI93" s="1876"/>
      <c r="AJ93" s="1951">
        <f>Recording!M142</f>
        <v>0</v>
      </c>
      <c r="AK93" s="1875"/>
      <c r="AL93" s="1876"/>
      <c r="AM93" s="11"/>
      <c r="BL93" s="256"/>
      <c r="BM93" s="256"/>
      <c r="BN93" s="256"/>
      <c r="BO93" s="256"/>
      <c r="BP93" s="256"/>
      <c r="BQ93" s="256"/>
      <c r="BR93" s="420"/>
      <c r="BS93" s="420"/>
      <c r="BT93" s="420"/>
      <c r="BU93" s="420"/>
      <c r="BV93" s="235"/>
    </row>
    <row r="94" spans="2:74" ht="35.450000000000003" customHeight="1" x14ac:dyDescent="0.25">
      <c r="B94" s="1902">
        <v>31</v>
      </c>
      <c r="C94" s="1898" t="s">
        <v>5</v>
      </c>
      <c r="D94" s="2048" t="s">
        <v>17</v>
      </c>
      <c r="E94" s="1898" t="s">
        <v>98</v>
      </c>
      <c r="I94" s="719">
        <f>0+TEXT(Recording!D144,"00\:00\.00")</f>
        <v>7.8495370370370383E-4</v>
      </c>
      <c r="J94" s="715">
        <f>IF(I94=0,0,IF(I$6=0,0,IF(I94&lt;1,SUM((I94&gt;L94),(I94&gt;O94),(I94&gt;R94),(I94&gt;U94),(I94&gt;X94),(I94&gt;AA94),(I94&gt;AD94),(I94&gt;AG94),(I94&gt;AJ94),(I94&gt;BE94)))-$AM94))</f>
        <v>6</v>
      </c>
      <c r="K94" s="715">
        <f>IF(I94=0,0,IF(I$6=0,0,IF(J94=0,0,((11-J94)))-$B$6))</f>
        <v>1</v>
      </c>
      <c r="L94" s="714">
        <f>0+TEXT(Recording!E144,"00\:00\.00")</f>
        <v>7.6087962962962958E-4</v>
      </c>
      <c r="M94" s="715">
        <f>IF(L94=0,0,IF(L$6=0,0,IF(L94&lt;1,SUM((L94&gt;O94),(L94&gt;R94),(L94&gt;U94),(L94&gt;X94),(L94&gt;AA94),(L94&gt;AD94),(L94&gt;I94),(L94&gt;AG94),(L94&gt;AJ94),(L94&gt;BE94)))-$AM94))</f>
        <v>5</v>
      </c>
      <c r="N94" s="715">
        <f>IF(L94=0,0,IF(L$6=0,0,IF(M94=0,0,((11-M94)))-$B$6))</f>
        <v>2</v>
      </c>
      <c r="O94" s="714">
        <f>0+TEXT(Recording!F144,"00\:00\.00")</f>
        <v>7.1388888888888891E-4</v>
      </c>
      <c r="P94" s="715">
        <f>IF(O94=0,0,IF(O$6=0,0,IF(O94&lt;1,SUM((O94&gt;L94),(O94&gt;I94),(O94&gt;R94),(O94&gt;U94),(O94&gt;X94),(O94&gt;AA94),(O94&gt;AD94),(O94&gt;AG94),(O94&gt;AJ94),(O94&gt;BE94)))-$AM94))</f>
        <v>2</v>
      </c>
      <c r="Q94" s="715">
        <f>IF(O94=0,0,IF(O$6=0,0,IF(P94=0,0,((11-P94)))-$B$6))</f>
        <v>5</v>
      </c>
      <c r="R94" s="714">
        <f>0+TEXT(Recording!G144,"00\:00\.00")</f>
        <v>7.0289351851851849E-4</v>
      </c>
      <c r="S94" s="715">
        <f>IF(R94=0,0,IF(R$6=0,0,IF(R94&lt;1,SUM((R94&gt;L94),(R94&gt;O94),(R94&gt;I94),(R94&gt;U94),(R94&gt;X94),(R94&gt;AA94),(R94&gt;AD94),(R94&gt;AG94),(R94&gt;AJ94),(R94&gt;BE94)))-$AM94))</f>
        <v>1</v>
      </c>
      <c r="T94" s="715">
        <f>IF(R94=0,0,IF(R$6=0,0,IF(S94=0,0,((11-S94)))-$B$6))</f>
        <v>6</v>
      </c>
      <c r="U94" s="714">
        <f>0+TEXT(Recording!H144,"00\:00\.00")</f>
        <v>7.4293981481481487E-4</v>
      </c>
      <c r="V94" s="715">
        <f>IF(U94=0,0,IF(U$6=0,0,IF(U94&lt;1,SUM((U94&gt;L94),(U94&gt;O94),(U94&gt;R94),(U94&gt;I94),(U94&gt;X94),(U94&gt;AA94),(U94&gt;AD94),(U94&gt;AG94),(U94&gt;AJ94),(U94&gt;BE94)))-$AM94))</f>
        <v>4</v>
      </c>
      <c r="W94" s="715">
        <f>IF(U94=0,0,IF(U$6=0,0,IF(V94=0,0,((11-V94)))-$B$6))</f>
        <v>3</v>
      </c>
      <c r="X94" s="714">
        <f>0+TEXT(Recording!I144,"00\:00\.00")</f>
        <v>7.2928240740740733E-4</v>
      </c>
      <c r="Y94" s="715">
        <f>IF(X94=0,0,IF(X$6=0,0,IF(X94&lt;1,SUM((X94&gt;L94),(X94&gt;O94),(X94&gt;R94),(X94&gt;U94),(X94&gt;I94),(X94&gt;AA94),(X94&gt;AD94),(X94&gt;AG94),(X94&gt;AJ94),(X94&gt;BE94)))-$AM94))</f>
        <v>3</v>
      </c>
      <c r="Z94" s="715">
        <f>IF(X94=0,0,IF(X$6=0,0,IF(Y94=0,0,((11-Y94)))-$B$6))</f>
        <v>4</v>
      </c>
      <c r="AA94" s="714">
        <f>0+TEXT(Recording!J144,"00\:00\.00")</f>
        <v>0</v>
      </c>
      <c r="AB94" s="715">
        <f>IF(AA94=0,0,IF(AA$6=0,0,IF(AA94&lt;1,SUM((AA94&gt;L94),(AA94&gt;O94),(AA94&gt;R94),(AA94&gt;U94),(AA94&gt;X94),(AA94&gt;I94),(AA94&gt;AD94),(AA94&gt;AG94),(AA94&gt;AJ94),(AA94&gt;BE94))))-$AM94)</f>
        <v>0</v>
      </c>
      <c r="AC94" s="715">
        <f>IF(AA94=0,0,IF(AA$6=0,0,IF(AB94=0,0,((11-AB94)))-$B$6))</f>
        <v>0</v>
      </c>
      <c r="AD94" s="714">
        <f>0+TEXT(Recording!K144,"00\:00\.00")</f>
        <v>0</v>
      </c>
      <c r="AE94" s="715">
        <f>IF(AD94=0,0,IF(AD$6=0,0,IF(AD94&lt;1,SUM((AD94&gt;L94),(AD94&gt;O94),(AD94&gt;R94),(AD94&gt;U94),(AD94&gt;X94),(AD94&gt;AA94),(AD94&gt;AG94),(AD94&gt;AJ94),(AD94&gt;I94),(AD94&gt;BE94)))-$AM94))</f>
        <v>0</v>
      </c>
      <c r="AF94" s="715">
        <f>IF(AD94=0,0,IF(AD$6=0,0,IF(AE94=0,0,((11-AE94)))-$B$6))</f>
        <v>0</v>
      </c>
      <c r="AG94" s="714">
        <f>0+TEXT(Recording!L144,"00\:00\.00")</f>
        <v>0</v>
      </c>
      <c r="AH94" s="715">
        <f>IF(AG94=0,0,IF(AG$6=0,0,IF(AG94&lt;1,SUM((AG94&gt;I94),(AG94&gt;L94),(AG94&gt;O94),(AG94&gt;R94),(AG94&gt;U94),(AG94&gt;X94),(AG94&gt;AA94),(AG94&gt;AD94),(AG94&gt;AJ94),(AG94&gt;BE94)))-$AM94))</f>
        <v>0</v>
      </c>
      <c r="AI94" s="715">
        <f>IF(AG94=0,0,IF(AG$6=0,0,IF(AH94=0,0,((11-AH94)))-$B$6))</f>
        <v>0</v>
      </c>
      <c r="AJ94" s="714">
        <f>0+TEXT(Recording!M144,"00\:00\.00")</f>
        <v>0</v>
      </c>
      <c r="AK94" s="715">
        <f>IF(AJ94=0,0,IF(AJ$6=0,0,IF(AJ94&lt;1,SUM((AJ94&gt;I94),(AJ94&gt;L94),(AJ94&gt;O94),(AJ94&gt;R94),(AJ94&gt;U94),(AJ94&gt;X94),(AJ94&gt;AA94),(AJ94&gt;AD94),(AJ94&gt;AG94),(AJ94&gt;BE94)))-$AM94))</f>
        <v>0</v>
      </c>
      <c r="AL94" s="718">
        <f>IF(AJ94=0,0,IF(AJ$6=0,0,IF(AK94=0,0,((11-AK94)))-$B$6))</f>
        <v>0</v>
      </c>
      <c r="AM94" s="11">
        <f>COUNTBLANK(I622:R622)</f>
        <v>4</v>
      </c>
      <c r="BL94" s="256"/>
      <c r="BM94" s="256"/>
      <c r="BN94" s="256"/>
      <c r="BO94" s="256"/>
      <c r="BP94" s="256"/>
      <c r="BQ94" s="256"/>
      <c r="BR94" s="420"/>
      <c r="BS94" s="420"/>
      <c r="BT94" s="420"/>
      <c r="BU94" s="420"/>
      <c r="BV94" s="235"/>
    </row>
    <row r="95" spans="2:74" ht="35.450000000000003" customHeight="1" x14ac:dyDescent="0.25">
      <c r="B95" s="1878"/>
      <c r="C95" s="1898"/>
      <c r="D95" s="2048"/>
      <c r="E95" s="1898"/>
      <c r="I95" s="1886" t="str">
        <f>PROPER('Team 1'!$I$58)</f>
        <v xml:space="preserve">Julianna </v>
      </c>
      <c r="J95" s="1887"/>
      <c r="K95" s="1888"/>
      <c r="L95" s="1886" t="str">
        <f>PROPER('Team 2'!$I$58)</f>
        <v xml:space="preserve">Jessica-May </v>
      </c>
      <c r="M95" s="1887"/>
      <c r="N95" s="1888"/>
      <c r="O95" s="1886" t="str">
        <f>PROPER('Team 3'!$I$58)</f>
        <v xml:space="preserve">Kiara </v>
      </c>
      <c r="P95" s="1887"/>
      <c r="Q95" s="1888"/>
      <c r="R95" s="1886" t="str">
        <f>PROPER('Team 4'!$I$58)</f>
        <v xml:space="preserve">Lottie </v>
      </c>
      <c r="S95" s="1887"/>
      <c r="T95" s="1888"/>
      <c r="U95" s="1886" t="str">
        <f>PROPER('Team 5'!$I$58)</f>
        <v xml:space="preserve">Holly </v>
      </c>
      <c r="V95" s="1887"/>
      <c r="W95" s="1888"/>
      <c r="X95" s="1886" t="str">
        <f>PROPER('Team 6'!$I$58)</f>
        <v xml:space="preserve">Isabel </v>
      </c>
      <c r="Y95" s="1887"/>
      <c r="Z95" s="1888"/>
      <c r="AA95" s="1886" t="str">
        <f>PROPER('Team 7'!$I$58)</f>
        <v xml:space="preserve"> </v>
      </c>
      <c r="AB95" s="1887"/>
      <c r="AC95" s="1888"/>
      <c r="AD95" s="1886" t="str">
        <f>PROPER('Team 8'!$I$58)</f>
        <v xml:space="preserve"> </v>
      </c>
      <c r="AE95" s="1887"/>
      <c r="AF95" s="1888"/>
      <c r="AG95" s="1886" t="str">
        <f>PROPER('Team 9'!$I$58)</f>
        <v xml:space="preserve"> </v>
      </c>
      <c r="AH95" s="1887"/>
      <c r="AI95" s="1888"/>
      <c r="AJ95" s="1886" t="str">
        <f>PROPER('Team 10'!$I$58)</f>
        <v xml:space="preserve"> </v>
      </c>
      <c r="AK95" s="1887"/>
      <c r="AL95" s="1888"/>
      <c r="AM95" s="11"/>
      <c r="BL95" s="256"/>
      <c r="BM95" s="256"/>
      <c r="BN95" s="256"/>
      <c r="BO95" s="256"/>
      <c r="BP95" s="256"/>
      <c r="BQ95" s="256"/>
      <c r="BR95" s="420"/>
      <c r="BS95" s="420"/>
      <c r="BT95" s="420"/>
      <c r="BU95" s="420"/>
      <c r="BV95" s="235"/>
    </row>
    <row r="96" spans="2:74" ht="35.450000000000003" customHeight="1" thickBot="1" x14ac:dyDescent="0.3">
      <c r="B96" s="1903"/>
      <c r="C96" s="1898"/>
      <c r="D96" s="2048"/>
      <c r="E96" s="118" t="s">
        <v>217</v>
      </c>
      <c r="I96" s="1951">
        <f>Recording!D146</f>
        <v>0</v>
      </c>
      <c r="J96" s="1875"/>
      <c r="K96" s="1876"/>
      <c r="L96" s="1951">
        <f>Recording!E146</f>
        <v>0</v>
      </c>
      <c r="M96" s="1875"/>
      <c r="N96" s="1876"/>
      <c r="O96" s="1951">
        <f>Recording!F146</f>
        <v>0</v>
      </c>
      <c r="P96" s="1875"/>
      <c r="Q96" s="1876"/>
      <c r="R96" s="1951">
        <f>Recording!G146</f>
        <v>0</v>
      </c>
      <c r="S96" s="1875"/>
      <c r="T96" s="1876"/>
      <c r="U96" s="1951">
        <f>Recording!H146</f>
        <v>0</v>
      </c>
      <c r="V96" s="1875"/>
      <c r="W96" s="1876"/>
      <c r="X96" s="1951">
        <f>Recording!I146</f>
        <v>0</v>
      </c>
      <c r="Y96" s="1875"/>
      <c r="Z96" s="1876"/>
      <c r="AA96" s="1951">
        <f>Recording!J146</f>
        <v>0</v>
      </c>
      <c r="AB96" s="1875"/>
      <c r="AC96" s="1876"/>
      <c r="AD96" s="1951">
        <f>Recording!K146</f>
        <v>0</v>
      </c>
      <c r="AE96" s="1875"/>
      <c r="AF96" s="1876"/>
      <c r="AG96" s="1951">
        <f>Recording!L146</f>
        <v>0</v>
      </c>
      <c r="AH96" s="1875"/>
      <c r="AI96" s="1876"/>
      <c r="AJ96" s="1951">
        <f>Recording!M146</f>
        <v>0</v>
      </c>
      <c r="AK96" s="1875"/>
      <c r="AL96" s="1876"/>
      <c r="AM96" s="11"/>
      <c r="BL96" s="256"/>
      <c r="BM96" s="256"/>
      <c r="BN96" s="256"/>
      <c r="BO96" s="256"/>
      <c r="BP96" s="256"/>
      <c r="BQ96" s="256"/>
      <c r="BR96" s="420"/>
      <c r="BS96" s="420"/>
      <c r="BT96" s="420"/>
      <c r="BU96" s="420"/>
      <c r="BV96" s="235"/>
    </row>
    <row r="97" spans="2:74" ht="35.450000000000003" customHeight="1" x14ac:dyDescent="0.25">
      <c r="B97" s="1902">
        <v>32</v>
      </c>
      <c r="C97" s="1898" t="s">
        <v>6</v>
      </c>
      <c r="D97" s="2048" t="s">
        <v>17</v>
      </c>
      <c r="E97" s="1898" t="s">
        <v>98</v>
      </c>
      <c r="I97" s="719">
        <f>0+TEXT(Recording!D148,"00\:00\.00")</f>
        <v>7.0798611111111116E-4</v>
      </c>
      <c r="J97" s="715">
        <f>IF(I97=0,0,IF(I$6=0,0,IF(I97&lt;1,SUM((I97&gt;L97),(I97&gt;O97),(I97&gt;R97),(I97&gt;U97),(I97&gt;X97),(I97&gt;AA97),(I97&gt;AD97),(I97&gt;AG97),(I97&gt;AJ97),(I97&gt;BE97)))-$AM97))</f>
        <v>6</v>
      </c>
      <c r="K97" s="715">
        <f>IF(I97=0,0,IF(I$6=0,0,IF(J97=0,0,((11-J97)))-$B$6))</f>
        <v>1</v>
      </c>
      <c r="L97" s="714">
        <f>0+TEXT(Recording!E148,"00\:00\.00")</f>
        <v>6.6365740740740751E-4</v>
      </c>
      <c r="M97" s="715">
        <f>IF(L97=0,0,IF(L$6=0,0,IF(L97&lt;1,SUM((L97&gt;O97),(L97&gt;R97),(L97&gt;U97),(L97&gt;X97),(L97&gt;AA97),(L97&gt;AD97),(L97&gt;I97),(L97&gt;AG97),(L97&gt;AJ97),(L97&gt;BE97)))-$AM97))</f>
        <v>2</v>
      </c>
      <c r="N97" s="715">
        <f>IF(L97=0,0,IF(L$6=0,0,IF(M97=0,0,((11-M97)))-$B$6))</f>
        <v>5</v>
      </c>
      <c r="O97" s="714">
        <f>0+TEXT(Recording!F148,"00\:00\.00")</f>
        <v>6.7581018518518511E-4</v>
      </c>
      <c r="P97" s="715">
        <f>IF(O97=0,0,IF(O$6=0,0,IF(O97&lt;1,SUM((O97&gt;L97),(O97&gt;I97),(O97&gt;R97),(O97&gt;U97),(O97&gt;X97),(O97&gt;AA97),(O97&gt;AD97),(O97&gt;AG97),(O97&gt;AJ97),(O97&gt;BE97)))-$AM97))</f>
        <v>3</v>
      </c>
      <c r="Q97" s="715">
        <f>IF(O97=0,0,IF(O$6=0,0,IF(P97=0,0,((11-P97)))-$B$6))</f>
        <v>4</v>
      </c>
      <c r="R97" s="714">
        <f>0+TEXT(Recording!G148,"00\:00\.00")</f>
        <v>6.2430555555555546E-4</v>
      </c>
      <c r="S97" s="715">
        <f>IF(R97=0,0,IF(R$6=0,0,IF(R97&lt;1,SUM((R97&gt;L97),(R97&gt;O97),(R97&gt;I97),(R97&gt;U97),(R97&gt;X97),(R97&gt;AA97),(R97&gt;AD97),(R97&gt;AG97),(R97&gt;AJ97),(R97&gt;BE97)))-$AM97))</f>
        <v>1</v>
      </c>
      <c r="T97" s="715">
        <f>IF(R97=0,0,IF(R$6=0,0,IF(S97=0,0,((11-S97)))-$B$6))</f>
        <v>6</v>
      </c>
      <c r="U97" s="714">
        <f>0+TEXT(Recording!H148,"00\:00\.00")</f>
        <v>6.9375000000000003E-4</v>
      </c>
      <c r="V97" s="715">
        <f>IF(U97=0,0,IF(U$6=0,0,IF(U97&lt;1,SUM((U97&gt;L97),(U97&gt;O97),(U97&gt;R97),(U97&gt;I97),(U97&gt;X97),(U97&gt;AA97),(U97&gt;AD97),(U97&gt;AG97),(U97&gt;AJ97),(U97&gt;BE97)))-$AM97))</f>
        <v>4</v>
      </c>
      <c r="W97" s="715">
        <f>IF(U97=0,0,IF(U$6=0,0,IF(V97=0,0,((11-V97)))-$B$6))</f>
        <v>3</v>
      </c>
      <c r="X97" s="714">
        <f>0+TEXT(Recording!I148,"00\:00\.00")</f>
        <v>6.9467592592592584E-4</v>
      </c>
      <c r="Y97" s="715">
        <f>IF(X97=0,0,IF(X$6=0,0,IF(X97&lt;1,SUM((X97&gt;L97),(X97&gt;O97),(X97&gt;R97),(X97&gt;U97),(X97&gt;I97),(X97&gt;AA97),(X97&gt;AD97),(X97&gt;AG97),(X97&gt;AJ97),(X97&gt;BE97)))-$AM97))</f>
        <v>5</v>
      </c>
      <c r="Z97" s="715">
        <f>IF(X97=0,0,IF(X$6=0,0,IF(Y97=0,0,((11-Y97)))-$B$6))</f>
        <v>2</v>
      </c>
      <c r="AA97" s="714">
        <f>0+TEXT(Recording!J148,"00\:00\.00")</f>
        <v>0</v>
      </c>
      <c r="AB97" s="715">
        <f>IF(AA97=0,0,IF(AA$6=0,0,IF(AA97&lt;1,SUM((AA97&gt;L97),(AA97&gt;O97),(AA97&gt;R97),(AA97&gt;U97),(AA97&gt;X97),(AA97&gt;I97),(AA97&gt;AD97),(AA97&gt;AG97),(AA97&gt;AJ97),(AA97&gt;BE97))))-$AM97)</f>
        <v>0</v>
      </c>
      <c r="AC97" s="715">
        <f>IF(AA97=0,0,IF(AA$6=0,0,IF(AB97=0,0,((11-AB97)))-$B$6))</f>
        <v>0</v>
      </c>
      <c r="AD97" s="714">
        <f>0+TEXT(Recording!K148,"00\:00\.00")</f>
        <v>0</v>
      </c>
      <c r="AE97" s="715">
        <f>IF(AD97=0,0,IF(AD$6=0,0,IF(AD97&lt;1,SUM((AD97&gt;L97),(AD97&gt;O97),(AD97&gt;R97),(AD97&gt;U97),(AD97&gt;X97),(AD97&gt;AA97),(AD97&gt;AG97),(AD97&gt;AJ97),(AD97&gt;I97),(AD97&gt;BE97)))-$AM97))</f>
        <v>0</v>
      </c>
      <c r="AF97" s="715">
        <f>IF(AD97=0,0,IF(AD$6=0,0,IF(AE97=0,0,((11-AE97)))-$B$6))</f>
        <v>0</v>
      </c>
      <c r="AG97" s="714">
        <f>0+TEXT(Recording!L148,"00\:00\.00")</f>
        <v>0</v>
      </c>
      <c r="AH97" s="715">
        <f>IF(AG97=0,0,IF(AG$6=0,0,IF(AG97&lt;1,SUM((AG97&gt;I97),(AG97&gt;L97),(AG97&gt;O97),(AG97&gt;R97),(AG97&gt;U97),(AG97&gt;X97),(AG97&gt;AA97),(AG97&gt;AD97),(AG97&gt;AJ97),(AG97&gt;BE97)))-$AM97))</f>
        <v>0</v>
      </c>
      <c r="AI97" s="715">
        <f>IF(AG97=0,0,IF(AG$6=0,0,IF(AH97=0,0,((11-AH97)))-$B$6))</f>
        <v>0</v>
      </c>
      <c r="AJ97" s="714">
        <f>0+TEXT(Recording!M148,"00\:00\.00")</f>
        <v>0</v>
      </c>
      <c r="AK97" s="715">
        <f>IF(AJ97=0,0,IF(AJ$6=0,0,IF(AJ97&lt;1,SUM((AJ97&gt;I97),(AJ97&gt;L97),(AJ97&gt;O97),(AJ97&gt;R97),(AJ97&gt;U97),(AJ97&gt;X97),(AJ97&gt;AA97),(AJ97&gt;AD97),(AJ97&gt;AG97),(AJ97&gt;BE97)))-$AM97))</f>
        <v>0</v>
      </c>
      <c r="AL97" s="718">
        <f>IF(AJ97=0,0,IF(AJ$6=0,0,IF(AK97=0,0,((11-AK97)))-$B$6))</f>
        <v>0</v>
      </c>
      <c r="AM97" s="11">
        <f>COUNTBLANK(I623:R623)</f>
        <v>4</v>
      </c>
      <c r="BL97" s="256"/>
      <c r="BM97" s="256"/>
      <c r="BN97" s="256"/>
      <c r="BO97" s="256"/>
      <c r="BP97" s="256"/>
      <c r="BQ97" s="256"/>
      <c r="BR97" s="420"/>
      <c r="BS97" s="420"/>
      <c r="BT97" s="420"/>
      <c r="BU97" s="420"/>
      <c r="BV97" s="235"/>
    </row>
    <row r="98" spans="2:74" ht="35.450000000000003" customHeight="1" x14ac:dyDescent="0.25">
      <c r="B98" s="1878"/>
      <c r="C98" s="1898"/>
      <c r="D98" s="2048"/>
      <c r="E98" s="1898"/>
      <c r="I98" s="1886" t="str">
        <f>PROPER('Team 1'!$I$59)</f>
        <v xml:space="preserve">Isaac  </v>
      </c>
      <c r="J98" s="1887"/>
      <c r="K98" s="1888"/>
      <c r="L98" s="1886" t="str">
        <f>PROPER('Team 2'!$I$59)</f>
        <v xml:space="preserve">Jevon </v>
      </c>
      <c r="M98" s="1887"/>
      <c r="N98" s="1888"/>
      <c r="O98" s="1886" t="str">
        <f>PROPER('Team 3'!$I$59)</f>
        <v xml:space="preserve">Fabian </v>
      </c>
      <c r="P98" s="1887"/>
      <c r="Q98" s="1888"/>
      <c r="R98" s="1886" t="str">
        <f>PROPER('Team 4'!$I$59)</f>
        <v xml:space="preserve">Jamie </v>
      </c>
      <c r="S98" s="1887"/>
      <c r="T98" s="1888"/>
      <c r="U98" s="1886" t="str">
        <f>PROPER('Team 5'!$I$59)</f>
        <v xml:space="preserve">Gabriel </v>
      </c>
      <c r="V98" s="1887"/>
      <c r="W98" s="1888"/>
      <c r="X98" s="1886" t="str">
        <f>PROPER('Team 6'!$I$59)</f>
        <v xml:space="preserve">Ethan </v>
      </c>
      <c r="Y98" s="1887"/>
      <c r="Z98" s="1888"/>
      <c r="AA98" s="1886" t="str">
        <f>PROPER('Team 7'!$I$59)</f>
        <v xml:space="preserve"> </v>
      </c>
      <c r="AB98" s="1887"/>
      <c r="AC98" s="1888"/>
      <c r="AD98" s="1886" t="str">
        <f>PROPER('Team 8'!$I$59)</f>
        <v xml:space="preserve"> </v>
      </c>
      <c r="AE98" s="1887"/>
      <c r="AF98" s="1888"/>
      <c r="AG98" s="1886" t="str">
        <f>PROPER('Team 9'!$I$59)</f>
        <v xml:space="preserve"> </v>
      </c>
      <c r="AH98" s="1887"/>
      <c r="AI98" s="1888"/>
      <c r="AJ98" s="1886" t="str">
        <f>PROPER('Team 10'!$I$59)</f>
        <v xml:space="preserve"> </v>
      </c>
      <c r="AK98" s="1887"/>
      <c r="AL98" s="1888"/>
      <c r="AM98" s="11"/>
      <c r="BL98" s="256"/>
      <c r="BM98" s="256"/>
      <c r="BN98" s="256"/>
      <c r="BO98" s="256"/>
      <c r="BP98" s="256"/>
      <c r="BQ98" s="256"/>
      <c r="BR98" s="420"/>
      <c r="BS98" s="420"/>
      <c r="BT98" s="420"/>
      <c r="BU98" s="420"/>
      <c r="BV98" s="235"/>
    </row>
    <row r="99" spans="2:74" ht="35.450000000000003" customHeight="1" thickBot="1" x14ac:dyDescent="0.3">
      <c r="B99" s="1903"/>
      <c r="C99" s="1898"/>
      <c r="D99" s="2048"/>
      <c r="E99" s="118" t="s">
        <v>217</v>
      </c>
      <c r="I99" s="1951">
        <f>Recording!D150</f>
        <v>0</v>
      </c>
      <c r="J99" s="1875"/>
      <c r="K99" s="1876"/>
      <c r="L99" s="1951">
        <f>Recording!E150</f>
        <v>0</v>
      </c>
      <c r="M99" s="1875"/>
      <c r="N99" s="1876"/>
      <c r="O99" s="1951">
        <f>Recording!F150</f>
        <v>0</v>
      </c>
      <c r="P99" s="1875"/>
      <c r="Q99" s="1876"/>
      <c r="R99" s="1951">
        <f>Recording!G150</f>
        <v>0</v>
      </c>
      <c r="S99" s="1875"/>
      <c r="T99" s="1876"/>
      <c r="U99" s="1951">
        <f>Recording!H150</f>
        <v>0</v>
      </c>
      <c r="V99" s="1875"/>
      <c r="W99" s="1876"/>
      <c r="X99" s="1951">
        <f>Recording!I150</f>
        <v>0</v>
      </c>
      <c r="Y99" s="1875"/>
      <c r="Z99" s="1876"/>
      <c r="AA99" s="1951">
        <f>Recording!J150</f>
        <v>0</v>
      </c>
      <c r="AB99" s="1875"/>
      <c r="AC99" s="1876"/>
      <c r="AD99" s="1951">
        <f>Recording!K150</f>
        <v>0</v>
      </c>
      <c r="AE99" s="1875"/>
      <c r="AF99" s="1876"/>
      <c r="AG99" s="1951">
        <f>Recording!L150</f>
        <v>0</v>
      </c>
      <c r="AH99" s="1875"/>
      <c r="AI99" s="1876"/>
      <c r="AJ99" s="1951">
        <f>Recording!M150</f>
        <v>0</v>
      </c>
      <c r="AK99" s="1875"/>
      <c r="AL99" s="1876"/>
      <c r="AM99" s="11"/>
      <c r="BL99" s="256"/>
      <c r="BM99" s="256"/>
      <c r="BN99" s="256"/>
      <c r="BO99" s="256"/>
      <c r="BP99" s="256"/>
      <c r="BQ99" s="256"/>
      <c r="BR99" s="420"/>
      <c r="BS99" s="420"/>
      <c r="BT99" s="420"/>
      <c r="BU99" s="420"/>
      <c r="BV99" s="235"/>
    </row>
    <row r="100" spans="2:74" ht="35.450000000000003" customHeight="1" x14ac:dyDescent="0.25">
      <c r="B100" s="1902">
        <v>33</v>
      </c>
      <c r="C100" s="1898" t="s">
        <v>13</v>
      </c>
      <c r="D100" s="2048" t="s">
        <v>7</v>
      </c>
      <c r="E100" s="1898" t="s">
        <v>100</v>
      </c>
      <c r="I100" s="719">
        <f>0+TEXT(Recording!D152,"00\:00\.00")</f>
        <v>9.3159722222222211E-4</v>
      </c>
      <c r="J100" s="715">
        <f>IF(I100=0,0,IF(I$6=0,0,IF(I100&lt;1,SUM((I100&gt;L100),(I100&gt;O100),(I100&gt;R100),(I100&gt;U100),(I100&gt;X100),(I100&gt;AA100),(I100&gt;AD100),(I100&gt;AG100),(I100&gt;AJ100),(I100&gt;BE100)))-$AM100))</f>
        <v>5</v>
      </c>
      <c r="K100" s="715">
        <f>IF(I100=0,0,IF(I$6=0,0,IF(J100=0,0,((11-J100)))-$B$6))</f>
        <v>2</v>
      </c>
      <c r="L100" s="714">
        <f>0+TEXT(Recording!E152,"00\:00\.00")</f>
        <v>8.8356481481481478E-4</v>
      </c>
      <c r="M100" s="715">
        <f>IF(L100=0,0,IF(L$6=0,0,IF(L100&lt;1,SUM((L100&gt;O100),(L100&gt;R100),(L100&gt;U100),(L100&gt;X100),(L100&gt;AA100),(L100&gt;AD100),(L100&gt;I100),(L100&gt;AG100),(L100&gt;AJ100),(L100&gt;BE100)))-$AM100))</f>
        <v>3</v>
      </c>
      <c r="N100" s="715">
        <f>IF(L100=0,0,IF(L$6=0,0,IF(M100=0,0,((11-M100)))-$B$6))</f>
        <v>4</v>
      </c>
      <c r="O100" s="714">
        <f>0+TEXT(Recording!F152,"00\:00\.00")</f>
        <v>8.4236111111111111E-4</v>
      </c>
      <c r="P100" s="715">
        <f>IF(O100=0,0,IF(O$6=0,0,IF(O100&lt;1,SUM((O100&gt;L100),(O100&gt;I100),(O100&gt;R100),(O100&gt;U100),(O100&gt;X100),(O100&gt;AA100),(O100&gt;AD100),(O100&gt;AG100),(O100&gt;AJ100),(O100&gt;BE100)))-$AM100))</f>
        <v>2</v>
      </c>
      <c r="Q100" s="715">
        <f>IF(O100=0,0,IF(O$6=0,0,IF(P100=0,0,((11-P100)))-$B$6))</f>
        <v>5</v>
      </c>
      <c r="R100" s="714">
        <f>0+TEXT(Recording!G152,"00\:00\.00")</f>
        <v>8.2893518518518516E-4</v>
      </c>
      <c r="S100" s="715">
        <f>IF(R100=0,0,IF(R$6=0,0,IF(R100&lt;1,SUM((R100&gt;L100),(R100&gt;O100),(R100&gt;I100),(R100&gt;U100),(R100&gt;X100),(R100&gt;AA100),(R100&gt;AD100),(R100&gt;AG100),(R100&gt;AJ100),(R100&gt;BE100)))-$AM100))</f>
        <v>1</v>
      </c>
      <c r="T100" s="715">
        <f>IF(R100=0,0,IF(R$6=0,0,IF(S100=0,0,((11-S100)))-$B$6))</f>
        <v>6</v>
      </c>
      <c r="U100" s="714">
        <f>0+TEXT(Recording!H152,"00\:00\.00")</f>
        <v>9.1446759259259259E-4</v>
      </c>
      <c r="V100" s="715">
        <f>IF(U100=0,0,IF(U$6=0,0,IF(U100&lt;1,SUM((U100&gt;L100),(U100&gt;O100),(U100&gt;R100),(U100&gt;I100),(U100&gt;X100),(U100&gt;AA100),(U100&gt;AD100),(U100&gt;AG100),(U100&gt;AJ100),(U100&gt;BE100)))-$AM100))</f>
        <v>4</v>
      </c>
      <c r="W100" s="715">
        <f>IF(U100=0,0,IF(U$6=0,0,IF(V100=0,0,((11-V100)))-$B$6))</f>
        <v>3</v>
      </c>
      <c r="X100" s="714">
        <f>0+TEXT(Recording!I152,"00\:00\.00")</f>
        <v>9.7395833333333319E-4</v>
      </c>
      <c r="Y100" s="715">
        <f>IF(X100=0,0,IF(X$6=0,0,IF(X100&lt;1,SUM((X100&gt;L100),(X100&gt;O100),(X100&gt;R100),(X100&gt;U100),(X100&gt;I100),(X100&gt;AA100),(X100&gt;AD100),(X100&gt;AG100),(X100&gt;AJ100),(X100&gt;BE100)))-$AM100))</f>
        <v>6</v>
      </c>
      <c r="Z100" s="715">
        <f>IF(X100=0,0,IF(X$6=0,0,IF(Y100=0,0,((11-Y100)))-$B$6))</f>
        <v>1</v>
      </c>
      <c r="AA100" s="714">
        <f>0+TEXT(Recording!J152,"00\:00\.00")</f>
        <v>0</v>
      </c>
      <c r="AB100" s="715">
        <f>IF(AA100=0,0,IF(AA$6=0,0,IF(AA100&lt;1,SUM((AA100&gt;L100),(AA100&gt;O100),(AA100&gt;R100),(AA100&gt;U100),(AA100&gt;X100),(AA100&gt;I100),(AA100&gt;AD100),(AA100&gt;AG100),(AA100&gt;AJ100),(AA100&gt;BE100))))-$AM100)</f>
        <v>0</v>
      </c>
      <c r="AC100" s="715">
        <f>IF(AA100=0,0,IF(AA$6=0,0,IF(AB100=0,0,((11-AB100)))-$B$6))</f>
        <v>0</v>
      </c>
      <c r="AD100" s="714">
        <f>0+TEXT(Recording!K152,"00\:00\.00")</f>
        <v>0</v>
      </c>
      <c r="AE100" s="715">
        <f>IF(AD100=0,0,IF(AD$6=0,0,IF(AD100&lt;1,SUM((AD100&gt;L100),(AD100&gt;O100),(AD100&gt;R100),(AD100&gt;U100),(AD100&gt;X100),(AD100&gt;AA100),(AD100&gt;AG100),(AD100&gt;AJ100),(AD100&gt;I100),(AD100&gt;BE100)))-$AM100))</f>
        <v>0</v>
      </c>
      <c r="AF100" s="715">
        <f>IF(AD100=0,0,IF(AD$6=0,0,IF(AE100=0,0,((11-AE100)))-$B$6))</f>
        <v>0</v>
      </c>
      <c r="AG100" s="714">
        <f>0+TEXT(Recording!L152,"00\:00\.00")</f>
        <v>0</v>
      </c>
      <c r="AH100" s="715">
        <f>IF(AG100=0,0,IF(AG$6=0,0,IF(AG100&lt;1,SUM((AG100&gt;I100),(AG100&gt;L100),(AG100&gt;O100),(AG100&gt;R100),(AG100&gt;U100),(AG100&gt;X100),(AG100&gt;AA100),(AG100&gt;AD100),(AG100&gt;AJ100),(AG100&gt;BE100)))-$AM100))</f>
        <v>0</v>
      </c>
      <c r="AI100" s="715">
        <f>IF(AG100=0,0,IF(AG$6=0,0,IF(AH100=0,0,((11-AH100)))-$B$6))</f>
        <v>0</v>
      </c>
      <c r="AJ100" s="714">
        <f>0+TEXT(Recording!M152,"00\:00\.00")</f>
        <v>0</v>
      </c>
      <c r="AK100" s="715">
        <f>IF(AJ100=0,0,IF(AJ$6=0,0,IF(AJ100&lt;1,SUM((AJ100&gt;I100),(AJ100&gt;L100),(AJ100&gt;O100),(AJ100&gt;R100),(AJ100&gt;U100),(AJ100&gt;X100),(AJ100&gt;AA100),(AJ100&gt;AD100),(AJ100&gt;AG100),(AJ100&gt;BE100)))-$AM100))</f>
        <v>0</v>
      </c>
      <c r="AL100" s="718">
        <f>IF(AJ100=0,0,IF(AJ$6=0,0,IF(AK100=0,0,((11-AK100)))-$B$6))</f>
        <v>0</v>
      </c>
      <c r="AM100" s="11">
        <f>COUNTBLANK(I624:R624)</f>
        <v>4</v>
      </c>
      <c r="BL100" s="256"/>
      <c r="BM100" s="256"/>
      <c r="BN100" s="256"/>
      <c r="BO100" s="256"/>
      <c r="BP100" s="256"/>
      <c r="BQ100" s="256"/>
      <c r="BR100" s="420"/>
      <c r="BS100" s="420"/>
      <c r="BT100" s="420"/>
      <c r="BU100" s="420"/>
      <c r="BV100" s="235"/>
    </row>
    <row r="101" spans="2:74" ht="35.450000000000003" customHeight="1" x14ac:dyDescent="0.25">
      <c r="B101" s="1878"/>
      <c r="C101" s="1898"/>
      <c r="D101" s="2048"/>
      <c r="E101" s="1898"/>
      <c r="I101" s="1886" t="str">
        <f>PROPER('Team 1'!$I$60)</f>
        <v xml:space="preserve">Rebecca </v>
      </c>
      <c r="J101" s="1887"/>
      <c r="K101" s="1888"/>
      <c r="L101" s="1886" t="str">
        <f>PROPER('Team 2'!$I$60)</f>
        <v xml:space="preserve">Katie </v>
      </c>
      <c r="M101" s="1887"/>
      <c r="N101" s="1888"/>
      <c r="O101" s="1886" t="str">
        <f>PROPER('Team 3'!$I$60)</f>
        <v xml:space="preserve">Amelia </v>
      </c>
      <c r="P101" s="1887"/>
      <c r="Q101" s="1888"/>
      <c r="R101" s="1886" t="str">
        <f>PROPER('Team 4'!$I$60)</f>
        <v xml:space="preserve">Aiyana </v>
      </c>
      <c r="S101" s="1887"/>
      <c r="T101" s="1888"/>
      <c r="U101" s="1886" t="str">
        <f>PROPER('Team 5'!$I$60)</f>
        <v xml:space="preserve">Amy </v>
      </c>
      <c r="V101" s="1887"/>
      <c r="W101" s="1888"/>
      <c r="X101" s="1886" t="str">
        <f>PROPER('Team 6'!$I$60)</f>
        <v xml:space="preserve">Emily  </v>
      </c>
      <c r="Y101" s="1887"/>
      <c r="Z101" s="1888"/>
      <c r="AA101" s="1886" t="str">
        <f>PROPER('Team 7'!$I$60)</f>
        <v xml:space="preserve"> </v>
      </c>
      <c r="AB101" s="1887"/>
      <c r="AC101" s="1888"/>
      <c r="AD101" s="1886" t="str">
        <f>PROPER('Team 8'!$I$60)</f>
        <v xml:space="preserve"> </v>
      </c>
      <c r="AE101" s="1887"/>
      <c r="AF101" s="1888"/>
      <c r="AG101" s="1886" t="str">
        <f>PROPER('Team 9'!$I$60)</f>
        <v xml:space="preserve"> </v>
      </c>
      <c r="AH101" s="1887"/>
      <c r="AI101" s="1888"/>
      <c r="AJ101" s="1886" t="str">
        <f>PROPER('Team 10'!$I$60)</f>
        <v xml:space="preserve"> </v>
      </c>
      <c r="AK101" s="1887"/>
      <c r="AL101" s="1888"/>
      <c r="AM101" s="11"/>
      <c r="BL101" s="256"/>
      <c r="BM101" s="256"/>
      <c r="BN101" s="256"/>
      <c r="BO101" s="256"/>
      <c r="BP101" s="256"/>
      <c r="BQ101" s="256"/>
      <c r="BR101" s="420"/>
      <c r="BS101" s="420"/>
      <c r="BT101" s="420"/>
      <c r="BU101" s="420"/>
      <c r="BV101" s="235"/>
    </row>
    <row r="102" spans="2:74" ht="35.450000000000003" customHeight="1" thickBot="1" x14ac:dyDescent="0.3">
      <c r="B102" s="1903"/>
      <c r="C102" s="1898"/>
      <c r="D102" s="2048"/>
      <c r="E102" s="118" t="s">
        <v>217</v>
      </c>
      <c r="I102" s="1951">
        <f>Recording!D154</f>
        <v>0</v>
      </c>
      <c r="J102" s="1875"/>
      <c r="K102" s="1876"/>
      <c r="L102" s="1951">
        <f>Recording!E154</f>
        <v>0</v>
      </c>
      <c r="M102" s="1875"/>
      <c r="N102" s="1876"/>
      <c r="O102" s="1951">
        <f>Recording!F154</f>
        <v>0</v>
      </c>
      <c r="P102" s="1875"/>
      <c r="Q102" s="1876"/>
      <c r="R102" s="1951">
        <f>Recording!G154</f>
        <v>0</v>
      </c>
      <c r="S102" s="1875"/>
      <c r="T102" s="1876"/>
      <c r="U102" s="1951">
        <f>Recording!H154</f>
        <v>0</v>
      </c>
      <c r="V102" s="1875"/>
      <c r="W102" s="1876"/>
      <c r="X102" s="1951">
        <f>Recording!I154</f>
        <v>0</v>
      </c>
      <c r="Y102" s="1875"/>
      <c r="Z102" s="1876"/>
      <c r="AA102" s="1951">
        <f>Recording!J154</f>
        <v>0</v>
      </c>
      <c r="AB102" s="1875"/>
      <c r="AC102" s="1876"/>
      <c r="AD102" s="1951">
        <f>Recording!K154</f>
        <v>0</v>
      </c>
      <c r="AE102" s="1875"/>
      <c r="AF102" s="1876"/>
      <c r="AG102" s="1951">
        <f>Recording!L154</f>
        <v>0</v>
      </c>
      <c r="AH102" s="1875"/>
      <c r="AI102" s="1876"/>
      <c r="AJ102" s="1951">
        <f>Recording!M154</f>
        <v>0</v>
      </c>
      <c r="AK102" s="1875"/>
      <c r="AL102" s="1876"/>
      <c r="AM102" s="11"/>
      <c r="BL102" s="256"/>
      <c r="BM102" s="256"/>
      <c r="BN102" s="256"/>
      <c r="BO102" s="256"/>
      <c r="BP102" s="256"/>
      <c r="BQ102" s="256"/>
      <c r="BR102" s="420"/>
      <c r="BS102" s="420"/>
      <c r="BT102" s="420"/>
      <c r="BU102" s="420"/>
      <c r="BV102" s="235"/>
    </row>
    <row r="103" spans="2:74" ht="35.450000000000003" customHeight="1" x14ac:dyDescent="0.25">
      <c r="B103" s="1902">
        <v>34</v>
      </c>
      <c r="C103" s="1898" t="s">
        <v>15</v>
      </c>
      <c r="D103" s="2048" t="s">
        <v>7</v>
      </c>
      <c r="E103" s="1898" t="s">
        <v>100</v>
      </c>
      <c r="I103" s="719">
        <f>0+TEXT(Recording!D156,"00\:00\.00")</f>
        <v>8.5740740740740732E-4</v>
      </c>
      <c r="J103" s="715">
        <f>IF(I103=0,0,IF(I$6=0,0,IF(I103&lt;1,SUM((I103&gt;L103),(I103&gt;O103),(I103&gt;R103),(I103&gt;U103),(I103&gt;X103),(I103&gt;AA103),(I103&gt;AD103),(I103&gt;AG103),(I103&gt;AJ103),(I103&gt;BE103)))-$AM103))</f>
        <v>6</v>
      </c>
      <c r="K103" s="715">
        <f>IF(I103=0,0,IF(I$6=0,0,IF(J103=0,0,((11-J103)))-$B$6))</f>
        <v>1</v>
      </c>
      <c r="L103" s="714">
        <f>0+TEXT(Recording!E156,"00\:00\.00")</f>
        <v>8.1296296296296292E-4</v>
      </c>
      <c r="M103" s="715">
        <f>IF(L103=0,0,IF(L$6=0,0,IF(L103&lt;1,SUM((L103&gt;O103),(L103&gt;R103),(L103&gt;U103),(L103&gt;X103),(L103&gt;AA103),(L103&gt;AD103),(L103&gt;I103),(L103&gt;AG103),(L103&gt;AJ103),(L103&gt;BE103)))-$AM103))</f>
        <v>3</v>
      </c>
      <c r="N103" s="715">
        <f>IF(L103=0,0,IF(L$6=0,0,IF(M103=0,0,((11-M103)))-$B$6))</f>
        <v>4</v>
      </c>
      <c r="O103" s="714">
        <f>0+TEXT(Recording!F156,"00\:00\.00")</f>
        <v>7.9594907407407425E-4</v>
      </c>
      <c r="P103" s="715">
        <f>IF(O103=0,0,IF(O$6=0,0,IF(O103&lt;1,SUM((O103&gt;L103),(O103&gt;I103),(O103&gt;R103),(O103&gt;U103),(O103&gt;X103),(O103&gt;AA103),(O103&gt;AD103),(O103&gt;AG103),(O103&gt;AJ103),(O103&gt;BE103)))-$AM103))</f>
        <v>2</v>
      </c>
      <c r="Q103" s="715">
        <f>IF(O103=0,0,IF(O$6=0,0,IF(P103=0,0,((11-P103)))-$B$6))</f>
        <v>5</v>
      </c>
      <c r="R103" s="714">
        <f>0+TEXT(Recording!G156,"00\:00\.00")</f>
        <v>7.8611111111111113E-4</v>
      </c>
      <c r="S103" s="715">
        <f>IF(R103=0,0,IF(R$6=0,0,IF(R103&lt;1,SUM((R103&gt;L103),(R103&gt;O103),(R103&gt;I103),(R103&gt;U103),(R103&gt;X103),(R103&gt;AA103),(R103&gt;AD103),(R103&gt;AG103),(R103&gt;AJ103),(R103&gt;BE103)))-$AM103))</f>
        <v>1</v>
      </c>
      <c r="T103" s="715">
        <f>IF(R103=0,0,IF(R$6=0,0,IF(S103=0,0,((11-S103)))-$B$6))</f>
        <v>6</v>
      </c>
      <c r="U103" s="714">
        <f>0+TEXT(Recording!H156,"00\:00\.00")</f>
        <v>8.336805555555555E-4</v>
      </c>
      <c r="V103" s="715">
        <f>IF(U103=0,0,IF(U$6=0,0,IF(U103&lt;1,SUM((U103&gt;L103),(U103&gt;O103),(U103&gt;R103),(U103&gt;I103),(U103&gt;X103),(U103&gt;AA103),(U103&gt;AD103),(U103&gt;AG103),(U103&gt;AJ103),(U103&gt;BE103)))-$AM103))</f>
        <v>5</v>
      </c>
      <c r="W103" s="715">
        <f>IF(U103=0,0,IF(U$6=0,0,IF(V103=0,0,((11-V103)))-$B$6))</f>
        <v>2</v>
      </c>
      <c r="X103" s="714">
        <f>0+TEXT(Recording!I156,"00\:00\.00")</f>
        <v>8.2824074074074083E-4</v>
      </c>
      <c r="Y103" s="715">
        <f>IF(X103=0,0,IF(X$6=0,0,IF(X103&lt;1,SUM((X103&gt;L103),(X103&gt;O103),(X103&gt;R103),(X103&gt;U103),(X103&gt;I103),(X103&gt;AA103),(X103&gt;AD103),(X103&gt;AG103),(X103&gt;AJ103),(X103&gt;BE103)))-$AM103))</f>
        <v>4</v>
      </c>
      <c r="Z103" s="715">
        <f>IF(X103=0,0,IF(X$6=0,0,IF(Y103=0,0,((11-Y103)))-$B$6))</f>
        <v>3</v>
      </c>
      <c r="AA103" s="714">
        <f>0+TEXT(Recording!J156,"00\:00\.00")</f>
        <v>0</v>
      </c>
      <c r="AB103" s="715">
        <f>IF(AA103=0,0,IF(AA$6=0,0,IF(AA103&lt;1,SUM((AA103&gt;L103),(AA103&gt;O103),(AA103&gt;R103),(AA103&gt;U103),(AA103&gt;X103),(AA103&gt;I103),(AA103&gt;AD103),(AA103&gt;AG103),(AA103&gt;AJ103),(AA103&gt;BE103))))-$AM103)</f>
        <v>0</v>
      </c>
      <c r="AC103" s="715">
        <f>IF(AA103=0,0,IF(AA$6=0,0,IF(AB103=0,0,((11-AB103)))-$B$6))</f>
        <v>0</v>
      </c>
      <c r="AD103" s="714">
        <f>0+TEXT(Recording!K156,"00\:00\.00")</f>
        <v>0</v>
      </c>
      <c r="AE103" s="715">
        <f>IF(AD103=0,0,IF(AD$6=0,0,IF(AD103&lt;1,SUM((AD103&gt;L103),(AD103&gt;O103),(AD103&gt;R103),(AD103&gt;U103),(AD103&gt;X103),(AD103&gt;AA103),(AD103&gt;AG103),(AD103&gt;AJ103),(AD103&gt;I103),(AD103&gt;BE103)))-$AM103))</f>
        <v>0</v>
      </c>
      <c r="AF103" s="715">
        <f>IF(AD103=0,0,IF(AD$6=0,0,IF(AE103=0,0,((11-AE103)))-$B$6))</f>
        <v>0</v>
      </c>
      <c r="AG103" s="714">
        <f>0+TEXT(Recording!L156,"00\:00\.00")</f>
        <v>0</v>
      </c>
      <c r="AH103" s="715">
        <f>IF(AG103=0,0,IF(AG$6=0,0,IF(AG103&lt;1,SUM((AG103&gt;I103),(AG103&gt;L103),(AG103&gt;O103),(AG103&gt;R103),(AG103&gt;U103),(AG103&gt;X103),(AG103&gt;AA103),(AG103&gt;AD103),(AG103&gt;AJ103),(AG103&gt;BE103)))-$AM103))</f>
        <v>0</v>
      </c>
      <c r="AI103" s="715">
        <f>IF(AG103=0,0,IF(AG$6=0,0,IF(AH103=0,0,((11-AH103)))-$B$6))</f>
        <v>0</v>
      </c>
      <c r="AJ103" s="714">
        <f>0+TEXT(Recording!M156,"00\:00\.00")</f>
        <v>0</v>
      </c>
      <c r="AK103" s="715">
        <f>IF(AJ103=0,0,IF(AJ$6=0,0,IF(AJ103&lt;1,SUM((AJ103&gt;I103),(AJ103&gt;L103),(AJ103&gt;O103),(AJ103&gt;R103),(AJ103&gt;U103),(AJ103&gt;X103),(AJ103&gt;AA103),(AJ103&gt;AD103),(AJ103&gt;AG103),(AJ103&gt;BE103)))-$AM103))</f>
        <v>0</v>
      </c>
      <c r="AL103" s="718">
        <f>IF(AJ103=0,0,IF(AJ$6=0,0,IF(AK103=0,0,((11-AK103)))-$B$6))</f>
        <v>0</v>
      </c>
      <c r="AM103" s="11">
        <f>COUNTBLANK(I625:R625)</f>
        <v>4</v>
      </c>
      <c r="BL103" s="256"/>
      <c r="BM103" s="256"/>
      <c r="BN103" s="256"/>
      <c r="BO103" s="256"/>
      <c r="BP103" s="256"/>
      <c r="BQ103" s="256"/>
      <c r="BR103" s="420"/>
      <c r="BS103" s="420"/>
      <c r="BT103" s="420"/>
      <c r="BU103" s="420"/>
      <c r="BV103" s="235"/>
    </row>
    <row r="104" spans="2:74" s="1" customFormat="1" ht="35.450000000000003" customHeight="1" x14ac:dyDescent="0.25">
      <c r="B104" s="1878"/>
      <c r="C104" s="1898"/>
      <c r="D104" s="2048"/>
      <c r="E104" s="1898"/>
      <c r="I104" s="1886" t="str">
        <f>PROPER('Team 1'!$I$61)</f>
        <v xml:space="preserve">James  </v>
      </c>
      <c r="J104" s="1887"/>
      <c r="K104" s="1888"/>
      <c r="L104" s="1886" t="str">
        <f>PROPER('Team 2'!$I$61)</f>
        <v xml:space="preserve">Jack </v>
      </c>
      <c r="M104" s="1887"/>
      <c r="N104" s="1888"/>
      <c r="O104" s="1886" t="str">
        <f>PROPER('Team 3'!$I$61)</f>
        <v xml:space="preserve">Tom </v>
      </c>
      <c r="P104" s="1887"/>
      <c r="Q104" s="1888"/>
      <c r="R104" s="1886" t="str">
        <f>PROPER('Team 4'!$I$61)</f>
        <v xml:space="preserve">Miles </v>
      </c>
      <c r="S104" s="1887"/>
      <c r="T104" s="1888"/>
      <c r="U104" s="1886" t="str">
        <f>PROPER('Team 5'!$I$61)</f>
        <v xml:space="preserve">Luke  </v>
      </c>
      <c r="V104" s="1887"/>
      <c r="W104" s="1888"/>
      <c r="X104" s="1886" t="str">
        <f>PROPER('Team 6'!$I$61)</f>
        <v xml:space="preserve">Joshua </v>
      </c>
      <c r="Y104" s="1887"/>
      <c r="Z104" s="1888"/>
      <c r="AA104" s="1886" t="str">
        <f>PROPER('Team 7'!$I$61)</f>
        <v xml:space="preserve"> </v>
      </c>
      <c r="AB104" s="1887"/>
      <c r="AC104" s="1888"/>
      <c r="AD104" s="1886" t="str">
        <f>PROPER('Team 8'!$I$61)</f>
        <v xml:space="preserve"> </v>
      </c>
      <c r="AE104" s="1887"/>
      <c r="AF104" s="1888"/>
      <c r="AG104" s="1886" t="str">
        <f>PROPER('Team 9'!$I$61)</f>
        <v xml:space="preserve"> </v>
      </c>
      <c r="AH104" s="1887"/>
      <c r="AI104" s="1888"/>
      <c r="AJ104" s="1886" t="str">
        <f>PROPER('Team 10'!$I$61)</f>
        <v xml:space="preserve"> </v>
      </c>
      <c r="AK104" s="1887"/>
      <c r="AL104" s="1888"/>
      <c r="AM104" s="11"/>
      <c r="BL104" s="256"/>
      <c r="BM104" s="256"/>
      <c r="BN104" s="256"/>
      <c r="BO104" s="256"/>
      <c r="BP104" s="256"/>
      <c r="BQ104" s="256"/>
      <c r="BR104" s="420"/>
      <c r="BS104" s="420"/>
      <c r="BT104" s="420"/>
      <c r="BU104" s="420"/>
      <c r="BV104" s="236"/>
    </row>
    <row r="105" spans="2:74" s="1" customFormat="1" ht="35.450000000000003" customHeight="1" thickBot="1" x14ac:dyDescent="0.3">
      <c r="B105" s="1903"/>
      <c r="C105" s="1898"/>
      <c r="D105" s="2048"/>
      <c r="E105" s="118" t="s">
        <v>217</v>
      </c>
      <c r="I105" s="1951">
        <f>Recording!D158</f>
        <v>0</v>
      </c>
      <c r="J105" s="1875"/>
      <c r="K105" s="1876"/>
      <c r="L105" s="1951">
        <f>Recording!E158</f>
        <v>0</v>
      </c>
      <c r="M105" s="1875"/>
      <c r="N105" s="1876"/>
      <c r="O105" s="1951">
        <f>Recording!F158</f>
        <v>0</v>
      </c>
      <c r="P105" s="1875"/>
      <c r="Q105" s="1876"/>
      <c r="R105" s="1951">
        <f>Recording!G158</f>
        <v>0</v>
      </c>
      <c r="S105" s="1875"/>
      <c r="T105" s="1876"/>
      <c r="U105" s="1951">
        <f>Recording!H158</f>
        <v>0</v>
      </c>
      <c r="V105" s="1875"/>
      <c r="W105" s="1876"/>
      <c r="X105" s="1951">
        <f>Recording!I158</f>
        <v>0</v>
      </c>
      <c r="Y105" s="1875"/>
      <c r="Z105" s="1876"/>
      <c r="AA105" s="1951">
        <f>Recording!J158</f>
        <v>0</v>
      </c>
      <c r="AB105" s="1875"/>
      <c r="AC105" s="1876"/>
      <c r="AD105" s="1951">
        <f>Recording!K158</f>
        <v>0</v>
      </c>
      <c r="AE105" s="1875"/>
      <c r="AF105" s="1876"/>
      <c r="AG105" s="1951">
        <f>Recording!L158</f>
        <v>0</v>
      </c>
      <c r="AH105" s="1875"/>
      <c r="AI105" s="1876"/>
      <c r="AJ105" s="1951">
        <f>Recording!M158</f>
        <v>0</v>
      </c>
      <c r="AK105" s="1875"/>
      <c r="AL105" s="1876"/>
      <c r="AM105" s="11"/>
      <c r="BL105" s="256"/>
      <c r="BM105" s="256"/>
      <c r="BN105" s="256"/>
      <c r="BO105" s="256"/>
      <c r="BP105" s="256"/>
      <c r="BQ105" s="256"/>
      <c r="BR105" s="420"/>
      <c r="BS105" s="420"/>
      <c r="BT105" s="420"/>
      <c r="BU105" s="420"/>
      <c r="BV105" s="236"/>
    </row>
    <row r="106" spans="2:74" ht="35.450000000000003" customHeight="1" x14ac:dyDescent="0.25">
      <c r="B106" s="1902">
        <v>35</v>
      </c>
      <c r="C106" s="1898" t="s">
        <v>5</v>
      </c>
      <c r="D106" s="2087" t="s">
        <v>86</v>
      </c>
      <c r="E106" s="1898" t="s">
        <v>105</v>
      </c>
      <c r="I106" s="719">
        <f>0+TEXT(Recording!D160,"00\:00\.00")</f>
        <v>4.0405092592592592E-4</v>
      </c>
      <c r="J106" s="715">
        <f>IF(I106=0,0,IF(I$6=0,0,IF(I106&lt;1,SUM((I106&gt;L106),(I106&gt;O106),(I106&gt;R106),(I106&gt;U106),(I106&gt;X106),(I106&gt;AA106),(I106&gt;AD106),(I106&gt;AG106),(I106&gt;AJ106),(I106&gt;BE106)))-$AM106))</f>
        <v>4</v>
      </c>
      <c r="K106" s="715">
        <f>IF(I106=0,0,IF(I$6=0,0,IF(J106=0,0,((11-J106)))-$B$6))</f>
        <v>3</v>
      </c>
      <c r="L106" s="714">
        <f>0+TEXT(Recording!E160,"00\:00\.00")</f>
        <v>4.2905092592592599E-4</v>
      </c>
      <c r="M106" s="715">
        <f>IF(L106=0,0,IF(L$6=0,0,IF(L106&lt;1,SUM((L106&gt;O106),(L106&gt;R106),(L106&gt;U106),(L106&gt;X106),(L106&gt;AA106),(L106&gt;AD106),(L106&gt;I106),(L106&gt;AG106),(L106&gt;AJ106),(L106&gt;BE106)))-$AM106))</f>
        <v>6</v>
      </c>
      <c r="N106" s="715">
        <f>IF(L106=0,0,IF(L$6=0,0,IF(M106=0,0,((11-M106)))-$B$6))</f>
        <v>1</v>
      </c>
      <c r="O106" s="714">
        <f>0+TEXT(Recording!F160,"00\:00\.00")</f>
        <v>3.6724537037037043E-4</v>
      </c>
      <c r="P106" s="715">
        <f>IF(O106=0,0,IF(O$6=0,0,IF(O106&lt;1,SUM((O106&gt;L106),(O106&gt;I106),(O106&gt;R106),(O106&gt;U106),(O106&gt;X106),(O106&gt;AA106),(O106&gt;AD106),(O106&gt;AG106),(O106&gt;AJ106),(O106&gt;BE106)))-$AM106))</f>
        <v>2</v>
      </c>
      <c r="Q106" s="715">
        <f>IF(O106=0,0,IF(O$6=0,0,IF(P106=0,0,((11-P106)))-$B$6))</f>
        <v>5</v>
      </c>
      <c r="R106" s="714">
        <f>0+TEXT(Recording!G160,"00\:00\.00")</f>
        <v>3.6134259259259257E-4</v>
      </c>
      <c r="S106" s="715">
        <f>IF(R106=0,0,IF(R$6=0,0,IF(R106&lt;1,SUM((R106&gt;L106),(R106&gt;O106),(R106&gt;I106),(R106&gt;U106),(R106&gt;X106),(R106&gt;AA106),(R106&gt;AD106),(R106&gt;AG106),(R106&gt;AJ106),(R106&gt;BE106)))-$AM106))</f>
        <v>1</v>
      </c>
      <c r="T106" s="715">
        <f>IF(R106=0,0,IF(R$6=0,0,IF(S106=0,0,((11-S106)))-$B$6))</f>
        <v>6</v>
      </c>
      <c r="U106" s="714">
        <f>0+TEXT(Recording!H160,"00\:00\.00")</f>
        <v>4.2141203703703698E-4</v>
      </c>
      <c r="V106" s="715">
        <f>IF(U106=0,0,IF(U$6=0,0,IF(U106&lt;1,SUM((U106&gt;L106),(U106&gt;O106),(U106&gt;R106),(U106&gt;I106),(U106&gt;X106),(U106&gt;AA106),(U106&gt;AD106),(U106&gt;AG106),(U106&gt;AJ106),(U106&gt;BE106)))-$AM106))</f>
        <v>5</v>
      </c>
      <c r="W106" s="715">
        <f>IF(U106=0,0,IF(U$6=0,0,IF(V106=0,0,((11-V106)))-$B$6))</f>
        <v>2</v>
      </c>
      <c r="X106" s="714">
        <f>0+TEXT(Recording!I160,"00\:00\.00")</f>
        <v>3.9074074074074076E-4</v>
      </c>
      <c r="Y106" s="715">
        <f>IF(X106=0,0,IF(X$6=0,0,IF(X106&lt;1,SUM((X106&gt;L106),(X106&gt;O106),(X106&gt;R106),(X106&gt;U106),(X106&gt;I106),(X106&gt;AA106),(X106&gt;AD106),(X106&gt;AG106),(X106&gt;AJ106),(X106&gt;BE106)))-$AM106))</f>
        <v>3</v>
      </c>
      <c r="Z106" s="715">
        <f>IF(X106=0,0,IF(X$6=0,0,IF(Y106=0,0,((11-Y106)))-$B$6))</f>
        <v>4</v>
      </c>
      <c r="AA106" s="714">
        <f>0+TEXT(Recording!J160,"00\:00\.00")</f>
        <v>0</v>
      </c>
      <c r="AB106" s="715">
        <f>IF(AA106=0,0,IF(AA$6=0,0,IF(AA106&lt;1,SUM((AA106&gt;L106),(AA106&gt;O106),(AA106&gt;R106),(AA106&gt;U106),(AA106&gt;X106),(AA106&gt;I106),(AA106&gt;AD106),(AA106&gt;AG106),(AA106&gt;AJ106),(AA106&gt;BE106))))-$AM106)</f>
        <v>0</v>
      </c>
      <c r="AC106" s="715">
        <f>IF(AA106=0,0,IF(AA$6=0,0,IF(AB106=0,0,((11-AB106)))-$B$6))</f>
        <v>0</v>
      </c>
      <c r="AD106" s="714">
        <f>0+TEXT(Recording!K160,"00\:00\.00")</f>
        <v>0</v>
      </c>
      <c r="AE106" s="715">
        <f>IF(AD106=0,0,IF(AD$6=0,0,IF(AD106&lt;1,SUM((AD106&gt;L106),(AD106&gt;O106),(AD106&gt;R106),(AD106&gt;U106),(AD106&gt;X106),(AD106&gt;AA106),(AD106&gt;AG106),(AD106&gt;AJ106),(AD106&gt;I106),(AD106&gt;BE106)))-$AM106))</f>
        <v>0</v>
      </c>
      <c r="AF106" s="715">
        <f>IF(AD106=0,0,IF(AD$6=0,0,IF(AE106=0,0,((11-AE106)))-$B$6))</f>
        <v>0</v>
      </c>
      <c r="AG106" s="714">
        <f>0+TEXT(Recording!L160,"00\:00\.00")</f>
        <v>0</v>
      </c>
      <c r="AH106" s="715">
        <f>IF(AG106=0,0,IF(AG$6=0,0,IF(AG106&lt;1,SUM((AG106&gt;I106),(AG106&gt;L106),(AG106&gt;O106),(AG106&gt;R106),(AG106&gt;U106),(AG106&gt;X106),(AG106&gt;AA106),(AG106&gt;AD106),(AG106&gt;AJ106),(AG106&gt;BE106)))-$AM106))</f>
        <v>0</v>
      </c>
      <c r="AI106" s="715">
        <f>IF(AG106=0,0,IF(AG$6=0,0,IF(AH106=0,0,((11-AH106)))-$B$6))</f>
        <v>0</v>
      </c>
      <c r="AJ106" s="714">
        <f>0+TEXT(Recording!M160,"00\:00\.00")</f>
        <v>0</v>
      </c>
      <c r="AK106" s="715">
        <f>IF(AJ106=0,0,IF(AJ$6=0,0,IF(AJ106&lt;1,SUM((AJ106&gt;I106),(AJ106&gt;L106),(AJ106&gt;O106),(AJ106&gt;R106),(AJ106&gt;U106),(AJ106&gt;X106),(AJ106&gt;AA106),(AJ106&gt;AD106),(AJ106&gt;AG106),(AJ106&gt;BE106)))-$AM106))</f>
        <v>0</v>
      </c>
      <c r="AL106" s="718">
        <f>IF(AJ106=0,0,IF(AJ$6=0,0,IF(AK106=0,0,((11-AK106)))-$B$6))</f>
        <v>0</v>
      </c>
      <c r="AM106" s="11">
        <f>COUNTBLANK(I626:R626)</f>
        <v>4</v>
      </c>
      <c r="BL106" s="256"/>
      <c r="BM106" s="256"/>
      <c r="BN106" s="256"/>
      <c r="BO106" s="256"/>
      <c r="BP106" s="256"/>
      <c r="BQ106" s="256"/>
      <c r="BR106" s="420"/>
      <c r="BS106" s="420"/>
      <c r="BT106" s="420"/>
      <c r="BU106" s="420"/>
      <c r="BV106" s="235"/>
    </row>
    <row r="107" spans="2:74" ht="35.450000000000003" customHeight="1" x14ac:dyDescent="0.25">
      <c r="B107" s="1878"/>
      <c r="C107" s="1898"/>
      <c r="D107" s="2048"/>
      <c r="E107" s="1898"/>
      <c r="I107" s="1886" t="str">
        <f>PROPER('Team 1'!$I$62)</f>
        <v xml:space="preserve">Ellie Rose </v>
      </c>
      <c r="J107" s="1887"/>
      <c r="K107" s="1888"/>
      <c r="L107" s="1886" t="str">
        <f>PROPER('Team 2'!$I$62)</f>
        <v xml:space="preserve">Milly  </v>
      </c>
      <c r="M107" s="1887"/>
      <c r="N107" s="1888"/>
      <c r="O107" s="1886" t="str">
        <f>PROPER('Team 3'!$I$62)</f>
        <v xml:space="preserve">Charlotte </v>
      </c>
      <c r="P107" s="1887"/>
      <c r="Q107" s="1888"/>
      <c r="R107" s="1886" t="str">
        <f>PROPER('Team 4'!$I$62)</f>
        <v xml:space="preserve">Despoina </v>
      </c>
      <c r="S107" s="1887"/>
      <c r="T107" s="1888"/>
      <c r="U107" s="1886" t="str">
        <f>PROPER('Team 5'!$I$62)</f>
        <v xml:space="preserve">Emma  </v>
      </c>
      <c r="V107" s="1887"/>
      <c r="W107" s="1888"/>
      <c r="X107" s="1886" t="str">
        <f>PROPER('Team 6'!$I$62)</f>
        <v xml:space="preserve">Eloise </v>
      </c>
      <c r="Y107" s="1887"/>
      <c r="Z107" s="1888"/>
      <c r="AA107" s="1886" t="str">
        <f>PROPER('Team 7'!$I$62)</f>
        <v xml:space="preserve"> </v>
      </c>
      <c r="AB107" s="1887"/>
      <c r="AC107" s="1888"/>
      <c r="AD107" s="1886" t="str">
        <f>PROPER('Team 8'!$I$62)</f>
        <v xml:space="preserve"> </v>
      </c>
      <c r="AE107" s="1887"/>
      <c r="AF107" s="1888"/>
      <c r="AG107" s="1886" t="str">
        <f>PROPER('Team 9'!$I$62)</f>
        <v xml:space="preserve"> </v>
      </c>
      <c r="AH107" s="1887"/>
      <c r="AI107" s="1888"/>
      <c r="AJ107" s="1886" t="str">
        <f>PROPER('Team 10'!$I$62)</f>
        <v xml:space="preserve"> </v>
      </c>
      <c r="AK107" s="1887"/>
      <c r="AL107" s="1888"/>
      <c r="AM107" s="11"/>
      <c r="BL107" s="256"/>
      <c r="BM107" s="256"/>
      <c r="BN107" s="256"/>
      <c r="BO107" s="256"/>
      <c r="BP107" s="256"/>
      <c r="BQ107" s="256"/>
      <c r="BR107" s="420"/>
      <c r="BS107" s="420"/>
      <c r="BT107" s="420"/>
      <c r="BU107" s="420"/>
      <c r="BV107" s="235"/>
    </row>
    <row r="108" spans="2:74" ht="35.450000000000003" customHeight="1" thickBot="1" x14ac:dyDescent="0.3">
      <c r="B108" s="1903"/>
      <c r="C108" s="1898"/>
      <c r="D108" s="2048"/>
      <c r="E108" s="118" t="s">
        <v>217</v>
      </c>
      <c r="I108" s="1951">
        <f>Recording!D162</f>
        <v>0</v>
      </c>
      <c r="J108" s="1875"/>
      <c r="K108" s="1876"/>
      <c r="L108" s="1951">
        <f>Recording!E162</f>
        <v>0</v>
      </c>
      <c r="M108" s="1875"/>
      <c r="N108" s="1876"/>
      <c r="O108" s="1951">
        <f>Recording!F162</f>
        <v>0</v>
      </c>
      <c r="P108" s="1875"/>
      <c r="Q108" s="1876"/>
      <c r="R108" s="1951">
        <f>Recording!G162</f>
        <v>0</v>
      </c>
      <c r="S108" s="1875"/>
      <c r="T108" s="1876"/>
      <c r="U108" s="1951">
        <f>Recording!H162</f>
        <v>0</v>
      </c>
      <c r="V108" s="1875"/>
      <c r="W108" s="1876"/>
      <c r="X108" s="1951">
        <f>Recording!I162</f>
        <v>0</v>
      </c>
      <c r="Y108" s="1875"/>
      <c r="Z108" s="1876"/>
      <c r="AA108" s="1951">
        <f>Recording!J162</f>
        <v>0</v>
      </c>
      <c r="AB108" s="1875"/>
      <c r="AC108" s="1876"/>
      <c r="AD108" s="1951">
        <f>Recording!K162</f>
        <v>0</v>
      </c>
      <c r="AE108" s="1875"/>
      <c r="AF108" s="1876"/>
      <c r="AG108" s="1951">
        <f>Recording!L162</f>
        <v>0</v>
      </c>
      <c r="AH108" s="1875"/>
      <c r="AI108" s="1876"/>
      <c r="AJ108" s="1951">
        <f>Recording!M162</f>
        <v>0</v>
      </c>
      <c r="AK108" s="1875"/>
      <c r="AL108" s="1876"/>
      <c r="AM108" s="11"/>
      <c r="BL108" s="256"/>
      <c r="BM108" s="256"/>
      <c r="BN108" s="256"/>
      <c r="BO108" s="256"/>
      <c r="BP108" s="256"/>
      <c r="BQ108" s="256"/>
      <c r="BR108" s="420"/>
      <c r="BS108" s="420"/>
      <c r="BT108" s="420"/>
      <c r="BU108" s="420"/>
      <c r="BV108" s="235"/>
    </row>
    <row r="109" spans="2:74" ht="35.450000000000003" customHeight="1" x14ac:dyDescent="0.25">
      <c r="B109" s="1902">
        <v>36</v>
      </c>
      <c r="C109" s="1898" t="s">
        <v>6</v>
      </c>
      <c r="D109" s="2087" t="s">
        <v>86</v>
      </c>
      <c r="E109" s="1898" t="s">
        <v>105</v>
      </c>
      <c r="I109" s="719">
        <f>0+TEXT(Recording!D164,"00\:00\.00")</f>
        <v>3.7881944444444443E-4</v>
      </c>
      <c r="J109" s="715">
        <f>IF(I109=0,0,IF(I$6=0,0,IF(I109&lt;1,SUM((I109&gt;L109),(I109&gt;O109),(I109&gt;R109),(I109&gt;U109),(I109&gt;X109),(I109&gt;AA109),(I109&gt;AD109),(I109&gt;AG109),(I109&gt;AJ109),(I109&gt;BE109)))-$AM109))</f>
        <v>1</v>
      </c>
      <c r="K109" s="715">
        <f>IF(I109=0,0,IF(I$6=0,0,IF(J109=0,0,((11-J109)))-$B$6))</f>
        <v>6</v>
      </c>
      <c r="L109" s="714">
        <f>0+TEXT(Recording!E164,"00\:00\.00")</f>
        <v>3.972222222222222E-4</v>
      </c>
      <c r="M109" s="715">
        <f>IF(L109=0,0,IF(L$6=0,0,IF(L109&lt;1,SUM((L109&gt;O109),(L109&gt;R109),(L109&gt;U109),(L109&gt;X109),(L109&gt;AA109),(L109&gt;AD109),(L109&gt;I109),(L109&gt;AG109),(L109&gt;AJ109),(L109&gt;BE109)))-$AM109))</f>
        <v>2</v>
      </c>
      <c r="N109" s="715">
        <f>IF(L109=0,0,IF(L$6=0,0,IF(M109=0,0,((11-M109)))-$B$6))</f>
        <v>5</v>
      </c>
      <c r="O109" s="714">
        <f>0+TEXT(Recording!F164,"00\:00\.00")</f>
        <v>4.0787037037037045E-4</v>
      </c>
      <c r="P109" s="715">
        <f>IF(O109=0,0,IF(O$6=0,0,IF(O109&lt;1,SUM((O109&gt;L109),(O109&gt;I109),(O109&gt;R109),(O109&gt;U109),(O109&gt;X109),(O109&gt;AA109),(O109&gt;AD109),(O109&gt;AG109),(O109&gt;AJ109),(O109&gt;BE109)))-$AM109))</f>
        <v>4</v>
      </c>
      <c r="Q109" s="715">
        <f>IF(O109=0,0,IF(O$6=0,0,IF(P109=0,0,((11-P109)))-$B$6))</f>
        <v>3</v>
      </c>
      <c r="R109" s="714">
        <f>0+TEXT(Recording!G164,"00\:00\.00")</f>
        <v>4.0879629629629626E-4</v>
      </c>
      <c r="S109" s="715">
        <f>IF(R109=0,0,IF(R$6=0,0,IF(R109&lt;1,SUM((R109&gt;L109),(R109&gt;O109),(R109&gt;I109),(R109&gt;U109),(R109&gt;X109),(R109&gt;AA109),(R109&gt;AD109),(R109&gt;AG109),(R109&gt;AJ109),(R109&gt;BE109)))-$AM109))</f>
        <v>5</v>
      </c>
      <c r="T109" s="715">
        <f>IF(R109=0,0,IF(R$6=0,0,IF(S109=0,0,((11-S109)))-$B$6))</f>
        <v>2</v>
      </c>
      <c r="U109" s="714">
        <f>0+TEXT(Recording!H164,"00\:00\.00")</f>
        <v>3.9907407407407404E-4</v>
      </c>
      <c r="V109" s="715">
        <f>IF(U109=0,0,IF(U$6=0,0,IF(U109&lt;1,SUM((U109&gt;L109),(U109&gt;O109),(U109&gt;R109),(U109&gt;I109),(U109&gt;X109),(U109&gt;AA109),(U109&gt;AD109),(U109&gt;AG109),(U109&gt;AJ109),(U109&gt;BE109)))-$AM109))</f>
        <v>3</v>
      </c>
      <c r="W109" s="715">
        <f>IF(U109=0,0,IF(U$6=0,0,IF(V109=0,0,((11-V109)))-$B$6))</f>
        <v>4</v>
      </c>
      <c r="X109" s="714">
        <f>0+TEXT(Recording!I164,"00\:00\.00")</f>
        <v>4.164351851851851E-4</v>
      </c>
      <c r="Y109" s="715">
        <f>IF(X109=0,0,IF(X$6=0,0,IF(X109&lt;1,SUM((X109&gt;L109),(X109&gt;O109),(X109&gt;R109),(X109&gt;U109),(X109&gt;I109),(X109&gt;AA109),(X109&gt;AD109),(X109&gt;AG109),(X109&gt;AJ109),(X109&gt;BE109)))-$AM109))</f>
        <v>6</v>
      </c>
      <c r="Z109" s="715">
        <f>IF(X109=0,0,IF(X$6=0,0,IF(Y109=0,0,((11-Y109)))-$B$6))</f>
        <v>1</v>
      </c>
      <c r="AA109" s="714">
        <f>0+TEXT(Recording!J164,"00\:00\.00")</f>
        <v>0</v>
      </c>
      <c r="AB109" s="715">
        <f>IF(AA109=0,0,IF(AA$6=0,0,IF(AA109&lt;1,SUM((AA109&gt;L109),(AA109&gt;O109),(AA109&gt;R109),(AA109&gt;U109),(AA109&gt;X109),(AA109&gt;I109),(AA109&gt;AD109),(AA109&gt;AG109),(AA109&gt;AJ109),(AA109&gt;BE109))))-$AM109)</f>
        <v>0</v>
      </c>
      <c r="AC109" s="715">
        <f>IF(AA109=0,0,IF(AA$6=0,0,IF(AB109=0,0,((11-AB109)))-$B$6))</f>
        <v>0</v>
      </c>
      <c r="AD109" s="714">
        <f>0+TEXT(Recording!K164,"00\:00\.00")</f>
        <v>0</v>
      </c>
      <c r="AE109" s="715">
        <f>IF(AD109=0,0,IF(AD$6=0,0,IF(AD109&lt;1,SUM((AD109&gt;L109),(AD109&gt;O109),(AD109&gt;R109),(AD109&gt;U109),(AD109&gt;X109),(AD109&gt;AA109),(AD109&gt;AG109),(AD109&gt;AJ109),(AD109&gt;I109),(AD109&gt;BE109)))-$AM109))</f>
        <v>0</v>
      </c>
      <c r="AF109" s="715">
        <f>IF(AD109=0,0,IF(AD$6=0,0,IF(AE109=0,0,((11-AE109)))-$B$6))</f>
        <v>0</v>
      </c>
      <c r="AG109" s="714">
        <f>0+TEXT(Recording!L164,"00\:00\.00")</f>
        <v>0</v>
      </c>
      <c r="AH109" s="715">
        <f>IF(AG109=0,0,IF(AG$6=0,0,IF(AG109&lt;1,SUM((AG109&gt;I109),(AG109&gt;L109),(AG109&gt;O109),(AG109&gt;R109),(AG109&gt;U109),(AG109&gt;X109),(AG109&gt;AA109),(AG109&gt;AD109),(AG109&gt;AJ109),(AG109&gt;BE109)))-$AM109))</f>
        <v>0</v>
      </c>
      <c r="AI109" s="715">
        <f>IF(AG109=0,0,IF(AG$6=0,0,IF(AH109=0,0,((11-AH109)))-$B$6))</f>
        <v>0</v>
      </c>
      <c r="AJ109" s="714">
        <f>0+TEXT(Recording!M164,"00\:00\.00")</f>
        <v>0</v>
      </c>
      <c r="AK109" s="715">
        <f>IF(AJ109=0,0,IF(AJ$6=0,0,IF(AJ109&lt;1,SUM((AJ109&gt;I109),(AJ109&gt;L109),(AJ109&gt;O109),(AJ109&gt;R109),(AJ109&gt;U109),(AJ109&gt;X109),(AJ109&gt;AA109),(AJ109&gt;AD109),(AJ109&gt;AG109),(AJ109&gt;BE109)))-$AM109))</f>
        <v>0</v>
      </c>
      <c r="AL109" s="718">
        <f>IF(AJ109=0,0,IF(AJ$6=0,0,IF(AK109=0,0,((11-AK109)))-$B$6))</f>
        <v>0</v>
      </c>
      <c r="AM109" s="11">
        <f>COUNTBLANK(I627:R627)</f>
        <v>4</v>
      </c>
      <c r="BL109" s="256"/>
      <c r="BM109" s="256"/>
      <c r="BN109" s="256"/>
      <c r="BO109" s="256"/>
      <c r="BP109" s="256"/>
      <c r="BQ109" s="256"/>
      <c r="BR109" s="420"/>
      <c r="BS109" s="420"/>
      <c r="BT109" s="420"/>
      <c r="BU109" s="420"/>
      <c r="BV109" s="235"/>
    </row>
    <row r="110" spans="2:74" ht="35.450000000000003" customHeight="1" x14ac:dyDescent="0.25">
      <c r="B110" s="1878"/>
      <c r="C110" s="1898"/>
      <c r="D110" s="2048"/>
      <c r="E110" s="1898"/>
      <c r="I110" s="1886" t="str">
        <f>PROPER('Team 1'!$I$63)</f>
        <v xml:space="preserve">Finlay  </v>
      </c>
      <c r="J110" s="1887"/>
      <c r="K110" s="1888"/>
      <c r="L110" s="1886" t="str">
        <f>PROPER('Team 2'!$I$63)</f>
        <v xml:space="preserve">Maximillan </v>
      </c>
      <c r="M110" s="1887"/>
      <c r="N110" s="1888"/>
      <c r="O110" s="1886" t="str">
        <f>PROPER('Team 3'!$I$63)</f>
        <v xml:space="preserve">Mark  </v>
      </c>
      <c r="P110" s="1887"/>
      <c r="Q110" s="1888"/>
      <c r="R110" s="1886" t="str">
        <f>PROPER('Team 4'!$I$63)</f>
        <v xml:space="preserve">Michael </v>
      </c>
      <c r="S110" s="1887"/>
      <c r="T110" s="1888"/>
      <c r="U110" s="1886" t="str">
        <f>PROPER('Team 5'!$I$63)</f>
        <v xml:space="preserve">George  </v>
      </c>
      <c r="V110" s="1887"/>
      <c r="W110" s="1888"/>
      <c r="X110" s="1886" t="str">
        <f>PROPER('Team 6'!$I$63)</f>
        <v xml:space="preserve">Harvey </v>
      </c>
      <c r="Y110" s="1887"/>
      <c r="Z110" s="1888"/>
      <c r="AA110" s="1886" t="str">
        <f>PROPER('Team 7'!$I$63)</f>
        <v xml:space="preserve"> </v>
      </c>
      <c r="AB110" s="1887"/>
      <c r="AC110" s="1888"/>
      <c r="AD110" s="1886" t="str">
        <f>PROPER('Team 8'!$I$63)</f>
        <v xml:space="preserve"> </v>
      </c>
      <c r="AE110" s="1887"/>
      <c r="AF110" s="1888"/>
      <c r="AG110" s="1886" t="str">
        <f>PROPER('Team 9'!$I$63)</f>
        <v xml:space="preserve"> </v>
      </c>
      <c r="AH110" s="1887"/>
      <c r="AI110" s="1888"/>
      <c r="AJ110" s="1886" t="str">
        <f>PROPER('Team 10'!$I$63)</f>
        <v xml:space="preserve"> </v>
      </c>
      <c r="AK110" s="1887"/>
      <c r="AL110" s="1888"/>
      <c r="AM110" s="11"/>
      <c r="BL110" s="256"/>
      <c r="BM110" s="256"/>
      <c r="BN110" s="256"/>
      <c r="BO110" s="256"/>
      <c r="BP110" s="256"/>
      <c r="BQ110" s="256"/>
      <c r="BR110" s="420"/>
      <c r="BS110" s="420"/>
      <c r="BT110" s="420"/>
      <c r="BU110" s="420"/>
      <c r="BV110" s="235"/>
    </row>
    <row r="111" spans="2:74" ht="35.450000000000003" customHeight="1" thickBot="1" x14ac:dyDescent="0.3">
      <c r="B111" s="1903"/>
      <c r="C111" s="1898"/>
      <c r="D111" s="2048"/>
      <c r="E111" s="118" t="s">
        <v>217</v>
      </c>
      <c r="I111" s="1951">
        <f>Recording!D166</f>
        <v>0</v>
      </c>
      <c r="J111" s="1875"/>
      <c r="K111" s="1876"/>
      <c r="L111" s="1951">
        <f>Recording!E166</f>
        <v>0</v>
      </c>
      <c r="M111" s="1875"/>
      <c r="N111" s="1876"/>
      <c r="O111" s="1951">
        <f>Recording!F166</f>
        <v>0</v>
      </c>
      <c r="P111" s="1875"/>
      <c r="Q111" s="1876"/>
      <c r="R111" s="1951">
        <f>Recording!G166</f>
        <v>0</v>
      </c>
      <c r="S111" s="1875"/>
      <c r="T111" s="1876"/>
      <c r="U111" s="1951">
        <f>Recording!H166</f>
        <v>0</v>
      </c>
      <c r="V111" s="1875"/>
      <c r="W111" s="1876"/>
      <c r="X111" s="1951">
        <f>Recording!I166</f>
        <v>0</v>
      </c>
      <c r="Y111" s="1875"/>
      <c r="Z111" s="1876"/>
      <c r="AA111" s="1951">
        <f>Recording!J166</f>
        <v>0</v>
      </c>
      <c r="AB111" s="1875"/>
      <c r="AC111" s="1876"/>
      <c r="AD111" s="1951">
        <f>Recording!K166</f>
        <v>0</v>
      </c>
      <c r="AE111" s="1875"/>
      <c r="AF111" s="1876"/>
      <c r="AG111" s="1951">
        <f>Recording!L166</f>
        <v>0</v>
      </c>
      <c r="AH111" s="1875"/>
      <c r="AI111" s="1876"/>
      <c r="AJ111" s="1951">
        <f>Recording!M166</f>
        <v>0</v>
      </c>
      <c r="AK111" s="1875"/>
      <c r="AL111" s="1876"/>
      <c r="AM111" s="11"/>
      <c r="BL111" s="256"/>
      <c r="BM111" s="256"/>
      <c r="BN111" s="256"/>
      <c r="BO111" s="256"/>
      <c r="BP111" s="256"/>
      <c r="BQ111" s="256"/>
      <c r="BR111" s="420"/>
      <c r="BS111" s="420"/>
      <c r="BT111" s="420"/>
      <c r="BU111" s="420"/>
      <c r="BV111" s="235"/>
    </row>
    <row r="112" spans="2:74" ht="35.450000000000003" customHeight="1" x14ac:dyDescent="0.25">
      <c r="B112" s="1902">
        <v>37</v>
      </c>
      <c r="C112" s="1898" t="s">
        <v>5</v>
      </c>
      <c r="D112" s="2048" t="s">
        <v>16</v>
      </c>
      <c r="E112" s="1898" t="s">
        <v>98</v>
      </c>
      <c r="I112" s="719">
        <f>0+TEXT(Recording!D168,"00\:00\.00")</f>
        <v>7.7222222222222232E-4</v>
      </c>
      <c r="J112" s="715">
        <f>IF(I112=0,0,IF(I$6=0,0,IF(I112&lt;1,SUM((I112&gt;L112),(I112&gt;O112),(I112&gt;R112),(I112&gt;U112),(I112&gt;X112),(I112&gt;AA112),(I112&gt;AD112),(I112&gt;AG112),(I112&gt;AJ112),(I112&gt;BE112)))-$AM112))</f>
        <v>6</v>
      </c>
      <c r="K112" s="715">
        <f>IF(I112=0,0,IF(I$6=0,0,IF(J112=0,0,((11-J112)))-$B$6))</f>
        <v>1</v>
      </c>
      <c r="L112" s="714">
        <f>0+TEXT(Recording!E168,"00\:00\.00")</f>
        <v>7.5243055555555556E-4</v>
      </c>
      <c r="M112" s="715">
        <f>IF(L112=0,0,IF(L$6=0,0,IF(L112&lt;1,SUM((L112&gt;O112),(L112&gt;R112),(L112&gt;U112),(L112&gt;X112),(L112&gt;AA112),(L112&gt;AD112),(L112&gt;I112),(L112&gt;AG112),(L112&gt;AJ112),(L112&gt;BE112)))-$AM112))</f>
        <v>3</v>
      </c>
      <c r="N112" s="715">
        <f>IF(L112=0,0,IF(L$6=0,0,IF(M112=0,0,((11-M112)))-$B$6))</f>
        <v>4</v>
      </c>
      <c r="O112" s="714">
        <f>0+TEXT(Recording!F168,"00\:00\.00")</f>
        <v>7.5567129629629639E-4</v>
      </c>
      <c r="P112" s="715">
        <f>IF(O112=0,0,IF(O$6=0,0,IF(O112&lt;1,SUM((O112&gt;L112),(O112&gt;I112),(O112&gt;R112),(O112&gt;U112),(O112&gt;X112),(O112&gt;AA112),(O112&gt;AD112),(O112&gt;AG112),(O112&gt;AJ112),(O112&gt;BE112)))-$AM112))</f>
        <v>4</v>
      </c>
      <c r="Q112" s="715">
        <f>IF(O112=0,0,IF(O$6=0,0,IF(P112=0,0,((11-P112)))-$B$6))</f>
        <v>3</v>
      </c>
      <c r="R112" s="714">
        <f>0+TEXT(Recording!G168,"00\:00\.00")</f>
        <v>7.4988425925925928E-4</v>
      </c>
      <c r="S112" s="715">
        <f>IF(R112=0,0,IF(R$6=0,0,IF(R112&lt;1,SUM((R112&gt;L112),(R112&gt;O112),(R112&gt;I112),(R112&gt;U112),(R112&gt;X112),(R112&gt;AA112),(R112&gt;AD112),(R112&gt;AG112),(R112&gt;AJ112),(R112&gt;BE112)))-$AM112))</f>
        <v>2</v>
      </c>
      <c r="T112" s="715">
        <f>IF(R112=0,0,IF(R$6=0,0,IF(S112=0,0,((11-S112)))-$B$6))</f>
        <v>5</v>
      </c>
      <c r="U112" s="714">
        <f>0+TEXT(Recording!H168,"00\:00\.00")</f>
        <v>7.4560185185185189E-4</v>
      </c>
      <c r="V112" s="715">
        <f>IF(U112=0,0,IF(U$6=0,0,IF(U112&lt;1,SUM((U112&gt;L112),(U112&gt;O112),(U112&gt;R112),(U112&gt;I112),(U112&gt;X112),(U112&gt;AA112),(U112&gt;AD112),(U112&gt;AG112),(U112&gt;AJ112),(U112&gt;BE112)))-$AM112))</f>
        <v>1</v>
      </c>
      <c r="W112" s="715">
        <f>IF(U112=0,0,IF(U$6=0,0,IF(V112=0,0,((11-V112)))-$B$6))</f>
        <v>6</v>
      </c>
      <c r="X112" s="714">
        <f>0+TEXT(Recording!I168,"00\:00\.00")</f>
        <v>7.594907407407407E-4</v>
      </c>
      <c r="Y112" s="715">
        <f>IF(X112=0,0,IF(X$6=0,0,IF(X112&lt;1,SUM((X112&gt;L112),(X112&gt;O112),(X112&gt;R112),(X112&gt;U112),(X112&gt;I112),(X112&gt;AA112),(X112&gt;AD112),(X112&gt;AG112),(X112&gt;AJ112),(X112&gt;BE112)))-$AM112))</f>
        <v>5</v>
      </c>
      <c r="Z112" s="715">
        <f>IF(X112=0,0,IF(X$6=0,0,IF(Y112=0,0,((11-Y112)))-$B$6))</f>
        <v>2</v>
      </c>
      <c r="AA112" s="714">
        <f>0+TEXT(Recording!J168,"00\:00\.00")</f>
        <v>0</v>
      </c>
      <c r="AB112" s="715">
        <f>IF(AA112=0,0,IF(AA$6=0,0,IF(AA112&lt;1,SUM((AA112&gt;L112),(AA112&gt;O112),(AA112&gt;R112),(AA112&gt;U112),(AA112&gt;X112),(AA112&gt;I112),(AA112&gt;AD112),(AA112&gt;AG112),(AA112&gt;AJ112),(AA112&gt;BE112))))-$AM112)</f>
        <v>0</v>
      </c>
      <c r="AC112" s="715">
        <f>IF(AA112=0,0,IF(AA$6=0,0,IF(AB112=0,0,((11-AB112)))-$B$6))</f>
        <v>0</v>
      </c>
      <c r="AD112" s="714">
        <f>0+TEXT(Recording!K168,"00\:00\.00")</f>
        <v>0</v>
      </c>
      <c r="AE112" s="715">
        <f>IF(AD112=0,0,IF(AD$6=0,0,IF(AD112&lt;1,SUM((AD112&gt;L112),(AD112&gt;O112),(AD112&gt;R112),(AD112&gt;U112),(AD112&gt;X112),(AD112&gt;AA112),(AD112&gt;AG112),(AD112&gt;AJ112),(AD112&gt;I112),(AD112&gt;BE112)))-$AM112))</f>
        <v>0</v>
      </c>
      <c r="AF112" s="715">
        <f>IF(AD112=0,0,IF(AD$6=0,0,IF(AE112=0,0,((11-AE112)))-$B$6))</f>
        <v>0</v>
      </c>
      <c r="AG112" s="714">
        <f>0+TEXT(Recording!L168,"00\:00\.00")</f>
        <v>0</v>
      </c>
      <c r="AH112" s="715">
        <f>IF(AG112=0,0,IF(AG$6=0,0,IF(AG112&lt;1,SUM((AG112&gt;I112),(AG112&gt;L112),(AG112&gt;O112),(AG112&gt;R112),(AG112&gt;U112),(AG112&gt;X112),(AG112&gt;AA112),(AG112&gt;AD112),(AG112&gt;AJ112),(AG112&gt;BE112)))-$AM112))</f>
        <v>0</v>
      </c>
      <c r="AI112" s="715">
        <f>IF(AG112=0,0,IF(AG$6=0,0,IF(AH112=0,0,((11-AH112)))-$B$6))</f>
        <v>0</v>
      </c>
      <c r="AJ112" s="714">
        <f>0+TEXT(Recording!M168,"00\:00\.00")</f>
        <v>0</v>
      </c>
      <c r="AK112" s="715">
        <f>IF(AJ112=0,0,IF(AJ$6=0,0,IF(AJ112&lt;1,SUM((AJ112&gt;I112),(AJ112&gt;L112),(AJ112&gt;O112),(AJ112&gt;R112),(AJ112&gt;U112),(AJ112&gt;X112),(AJ112&gt;AA112),(AJ112&gt;AD112),(AJ112&gt;AG112),(AJ112&gt;BE112)))-$AM112))</f>
        <v>0</v>
      </c>
      <c r="AL112" s="718">
        <f>IF(AJ112=0,0,IF(AJ$6=0,0,IF(AK112=0,0,((11-AK112)))-$B$6))</f>
        <v>0</v>
      </c>
      <c r="AM112" s="11">
        <f>COUNTBLANK(I628:R628)</f>
        <v>4</v>
      </c>
      <c r="BL112" s="256"/>
      <c r="BM112" s="256"/>
      <c r="BN112" s="256"/>
      <c r="BO112" s="256"/>
      <c r="BP112" s="256"/>
      <c r="BQ112" s="256"/>
      <c r="BR112" s="420"/>
      <c r="BS112" s="420"/>
      <c r="BT112" s="420"/>
      <c r="BU112" s="420"/>
      <c r="BV112" s="235"/>
    </row>
    <row r="113" spans="2:74" ht="35.450000000000003" customHeight="1" x14ac:dyDescent="0.25">
      <c r="B113" s="1878"/>
      <c r="C113" s="1898"/>
      <c r="D113" s="2048"/>
      <c r="E113" s="1898"/>
      <c r="I113" s="1886" t="str">
        <f>PROPER('Team 1'!$I$64)</f>
        <v xml:space="preserve">Francesca </v>
      </c>
      <c r="J113" s="1887"/>
      <c r="K113" s="1888"/>
      <c r="L113" s="1886" t="str">
        <f>PROPER('Team 2'!$I$64)</f>
        <v xml:space="preserve">Chloe </v>
      </c>
      <c r="M113" s="1887"/>
      <c r="N113" s="1888"/>
      <c r="O113" s="1886" t="str">
        <f>PROPER('Team 3'!$I$64)</f>
        <v xml:space="preserve">Jess </v>
      </c>
      <c r="P113" s="1887"/>
      <c r="Q113" s="1888"/>
      <c r="R113" s="1886" t="str">
        <f>PROPER('Team 4'!$I$64)</f>
        <v xml:space="preserve">Holly </v>
      </c>
      <c r="S113" s="1887"/>
      <c r="T113" s="1888"/>
      <c r="U113" s="1886" t="str">
        <f>PROPER('Team 5'!$I$64)</f>
        <v xml:space="preserve">Jessica  </v>
      </c>
      <c r="V113" s="1887"/>
      <c r="W113" s="1888"/>
      <c r="X113" s="1886" t="str">
        <f>PROPER('Team 6'!$I$64)</f>
        <v xml:space="preserve">Lucy  </v>
      </c>
      <c r="Y113" s="1887"/>
      <c r="Z113" s="1888"/>
      <c r="AA113" s="1886" t="str">
        <f>PROPER('Team 7'!$I$64)</f>
        <v xml:space="preserve"> </v>
      </c>
      <c r="AB113" s="1887"/>
      <c r="AC113" s="1888"/>
      <c r="AD113" s="1886" t="str">
        <f>PROPER('Team 8'!$I$64)</f>
        <v xml:space="preserve"> </v>
      </c>
      <c r="AE113" s="1887"/>
      <c r="AF113" s="1888"/>
      <c r="AG113" s="1886" t="str">
        <f>PROPER('Team 9'!$I$64)</f>
        <v xml:space="preserve"> </v>
      </c>
      <c r="AH113" s="1887"/>
      <c r="AI113" s="1888"/>
      <c r="AJ113" s="1886" t="str">
        <f>PROPER('Team 10'!$I$64)</f>
        <v xml:space="preserve"> </v>
      </c>
      <c r="AK113" s="1887"/>
      <c r="AL113" s="1888"/>
      <c r="AM113" s="11"/>
      <c r="BL113" s="256"/>
      <c r="BM113" s="256"/>
      <c r="BN113" s="256"/>
      <c r="BO113" s="256"/>
      <c r="BP113" s="256"/>
      <c r="BQ113" s="256"/>
      <c r="BR113" s="420"/>
      <c r="BS113" s="420"/>
      <c r="BT113" s="420"/>
      <c r="BU113" s="420"/>
      <c r="BV113" s="235"/>
    </row>
    <row r="114" spans="2:74" ht="35.450000000000003" customHeight="1" thickBot="1" x14ac:dyDescent="0.3">
      <c r="B114" s="1903"/>
      <c r="C114" s="1898"/>
      <c r="D114" s="2048"/>
      <c r="E114" s="118" t="s">
        <v>217</v>
      </c>
      <c r="I114" s="1951">
        <f>Recording!D170</f>
        <v>0</v>
      </c>
      <c r="J114" s="1875"/>
      <c r="K114" s="1876"/>
      <c r="L114" s="1951">
        <f>Recording!E170</f>
        <v>0</v>
      </c>
      <c r="M114" s="1875"/>
      <c r="N114" s="1876"/>
      <c r="O114" s="1951">
        <f>Recording!F170</f>
        <v>0</v>
      </c>
      <c r="P114" s="1875"/>
      <c r="Q114" s="1876"/>
      <c r="R114" s="1951">
        <f>Recording!G170</f>
        <v>0</v>
      </c>
      <c r="S114" s="1875"/>
      <c r="T114" s="1876"/>
      <c r="U114" s="1951">
        <f>Recording!H170</f>
        <v>0</v>
      </c>
      <c r="V114" s="1875"/>
      <c r="W114" s="1876"/>
      <c r="X114" s="1951">
        <f>Recording!I170</f>
        <v>0</v>
      </c>
      <c r="Y114" s="1875"/>
      <c r="Z114" s="1876"/>
      <c r="AA114" s="1951">
        <f>Recording!J170</f>
        <v>0</v>
      </c>
      <c r="AB114" s="1875"/>
      <c r="AC114" s="1876"/>
      <c r="AD114" s="1951">
        <f>Recording!K170</f>
        <v>0</v>
      </c>
      <c r="AE114" s="1875"/>
      <c r="AF114" s="1876"/>
      <c r="AG114" s="1951">
        <f>Recording!L170</f>
        <v>0</v>
      </c>
      <c r="AH114" s="1875"/>
      <c r="AI114" s="1876"/>
      <c r="AJ114" s="1951">
        <f>Recording!M170</f>
        <v>0</v>
      </c>
      <c r="AK114" s="1875"/>
      <c r="AL114" s="1876"/>
      <c r="AM114" s="11"/>
      <c r="BL114" s="256"/>
      <c r="BM114" s="256"/>
      <c r="BN114" s="256"/>
      <c r="BO114" s="256"/>
      <c r="BP114" s="256"/>
      <c r="BQ114" s="256"/>
      <c r="BR114" s="420"/>
      <c r="BS114" s="420"/>
      <c r="BT114" s="420"/>
      <c r="BU114" s="420"/>
      <c r="BV114" s="235"/>
    </row>
    <row r="115" spans="2:74" ht="35.450000000000003" customHeight="1" x14ac:dyDescent="0.25">
      <c r="B115" s="1902">
        <v>38</v>
      </c>
      <c r="C115" s="1898" t="s">
        <v>6</v>
      </c>
      <c r="D115" s="2048" t="s">
        <v>16</v>
      </c>
      <c r="E115" s="1898" t="s">
        <v>98</v>
      </c>
      <c r="I115" s="719">
        <f>0+TEXT(Recording!D172,"00\:00\.00")</f>
        <v>6.9594907407407409E-4</v>
      </c>
      <c r="J115" s="715">
        <f>IF(I115=0,0,IF(I$6=0,0,IF(I115&lt;1,SUM((I115&gt;L115),(I115&gt;O115),(I115&gt;R115),(I115&gt;U115),(I115&gt;X115),(I115&gt;AA115),(I115&gt;AD115),(I115&gt;AG115),(I115&gt;AJ115),(I115&gt;BE115)))-$AM115))</f>
        <v>1</v>
      </c>
      <c r="K115" s="715">
        <f>IF(I115=0,0,IF(I$6=0,0,IF(J115=0,0,((11-J115)))-$B$6))</f>
        <v>6</v>
      </c>
      <c r="L115" s="714">
        <f>0+TEXT(Recording!E172,"00\:00\.00")</f>
        <v>7.7557870370370367E-4</v>
      </c>
      <c r="M115" s="715">
        <f>IF(L115=0,0,IF(L$6=0,0,IF(L115&lt;1,SUM((L115&gt;O115),(L115&gt;R115),(L115&gt;U115),(L115&gt;X115),(L115&gt;AA115),(L115&gt;AD115),(L115&gt;I115),(L115&gt;AG115),(L115&gt;AJ115),(L115&gt;BE115)))-$AM115))</f>
        <v>6</v>
      </c>
      <c r="N115" s="715">
        <f>IF(L115=0,0,IF(L$6=0,0,IF(M115=0,0,((11-M115)))-$B$6))</f>
        <v>1</v>
      </c>
      <c r="O115" s="714">
        <f>0+TEXT(Recording!F172,"00\:00\.00")</f>
        <v>7.3136574074074065E-4</v>
      </c>
      <c r="P115" s="715">
        <f>IF(O115=0,0,IF(O$6=0,0,IF(O115&lt;1,SUM((O115&gt;L115),(O115&gt;I115),(O115&gt;R115),(O115&gt;U115),(O115&gt;X115),(O115&gt;AA115),(O115&gt;AD115),(O115&gt;AG115),(O115&gt;AJ115),(O115&gt;BE115)))-$AM115))</f>
        <v>3</v>
      </c>
      <c r="Q115" s="715">
        <f>IF(O115=0,0,IF(O$6=0,0,IF(P115=0,0,((11-P115)))-$B$6))</f>
        <v>4</v>
      </c>
      <c r="R115" s="714">
        <f>0+TEXT(Recording!G172,"00\:00\.00")</f>
        <v>7.1250000000000003E-4</v>
      </c>
      <c r="S115" s="715">
        <f>IF(R115=0,0,IF(R$6=0,0,IF(R115&lt;1,SUM((R115&gt;L115),(R115&gt;O115),(R115&gt;I115),(R115&gt;U115),(R115&gt;X115),(R115&gt;AA115),(R115&gt;AD115),(R115&gt;AG115),(R115&gt;AJ115),(R115&gt;BE115)))-$AM115))</f>
        <v>2</v>
      </c>
      <c r="T115" s="715">
        <f>IF(R115=0,0,IF(R$6=0,0,IF(S115=0,0,((11-S115)))-$B$6))</f>
        <v>5</v>
      </c>
      <c r="U115" s="714">
        <f>0+TEXT(Recording!H172,"00\:00\.00")</f>
        <v>7.5555555555555565E-4</v>
      </c>
      <c r="V115" s="715">
        <f>IF(U115=0,0,IF(U$6=0,0,IF(U115&lt;1,SUM((U115&gt;L115),(U115&gt;O115),(U115&gt;R115),(U115&gt;I115),(U115&gt;X115),(U115&gt;AA115),(U115&gt;AD115),(U115&gt;AG115),(U115&gt;AJ115),(U115&gt;BE115)))-$AM115))</f>
        <v>5</v>
      </c>
      <c r="W115" s="715">
        <f>IF(U115=0,0,IF(U$6=0,0,IF(V115=0,0,((11-V115)))-$B$6))</f>
        <v>2</v>
      </c>
      <c r="X115" s="714">
        <f>0+TEXT(Recording!I172,"00\:00\.00")</f>
        <v>7.3749999999999998E-4</v>
      </c>
      <c r="Y115" s="715">
        <f>IF(X115=0,0,IF(X$6=0,0,IF(X115&lt;1,SUM((X115&gt;L115),(X115&gt;O115),(X115&gt;R115),(X115&gt;U115),(X115&gt;I115),(X115&gt;AA115),(X115&gt;AD115),(X115&gt;AG115),(X115&gt;AJ115),(X115&gt;BE115)))-$AM115))</f>
        <v>4</v>
      </c>
      <c r="Z115" s="715">
        <f>IF(X115=0,0,IF(X$6=0,0,IF(Y115=0,0,((11-Y115)))-$B$6))</f>
        <v>3</v>
      </c>
      <c r="AA115" s="714">
        <f>0+TEXT(Recording!J172,"00\:00\.00")</f>
        <v>0</v>
      </c>
      <c r="AB115" s="715">
        <f>IF(AA115=0,0,IF(AA$6=0,0,IF(AA115&lt;1,SUM((AA115&gt;L115),(AA115&gt;O115),(AA115&gt;R115),(AA115&gt;U115),(AA115&gt;X115),(AA115&gt;I115),(AA115&gt;AD115),(AA115&gt;AG115),(AA115&gt;AJ115),(AA115&gt;BE115))))-$AM115)</f>
        <v>0</v>
      </c>
      <c r="AC115" s="715">
        <f>IF(AA115=0,0,IF(AA$6=0,0,IF(AB115=0,0,((11-AB115)))-$B$6))</f>
        <v>0</v>
      </c>
      <c r="AD115" s="714">
        <f>0+TEXT(Recording!K172,"00\:00\.00")</f>
        <v>0</v>
      </c>
      <c r="AE115" s="715">
        <f>IF(AD115=0,0,IF(AD$6=0,0,IF(AD115&lt;1,SUM((AD115&gt;L115),(AD115&gt;O115),(AD115&gt;R115),(AD115&gt;U115),(AD115&gt;X115),(AD115&gt;AA115),(AD115&gt;AG115),(AD115&gt;AJ115),(AD115&gt;I115),(AD115&gt;BE115)))-$AM115))</f>
        <v>0</v>
      </c>
      <c r="AF115" s="715">
        <f>IF(AD115=0,0,IF(AD$6=0,0,IF(AE115=0,0,((11-AE115)))-$B$6))</f>
        <v>0</v>
      </c>
      <c r="AG115" s="714">
        <f>0+TEXT(Recording!L172,"00\:00\.00")</f>
        <v>0</v>
      </c>
      <c r="AH115" s="715">
        <f>IF(AG115=0,0,IF(AG$6=0,0,IF(AG115&lt;1,SUM((AG115&gt;I115),(AG115&gt;L115),(AG115&gt;O115),(AG115&gt;R115),(AG115&gt;U115),(AG115&gt;X115),(AG115&gt;AA115),(AG115&gt;AD115),(AG115&gt;AJ115),(AG115&gt;BE115)))-$AM115))</f>
        <v>0</v>
      </c>
      <c r="AI115" s="715">
        <f>IF(AG115=0,0,IF(AG$6=0,0,IF(AH115=0,0,((11-AH115)))-$B$6))</f>
        <v>0</v>
      </c>
      <c r="AJ115" s="714">
        <f>0+TEXT(Recording!M172,"00\:00\.00")</f>
        <v>0</v>
      </c>
      <c r="AK115" s="715">
        <f>IF(AJ115=0,0,IF(AJ$6=0,0,IF(AJ115&lt;1,SUM((AJ115&gt;I115),(AJ115&gt;L115),(AJ115&gt;O115),(AJ115&gt;R115),(AJ115&gt;U115),(AJ115&gt;X115),(AJ115&gt;AA115),(AJ115&gt;AD115),(AJ115&gt;AG115),(AJ115&gt;BE115)))-$AM115))</f>
        <v>0</v>
      </c>
      <c r="AL115" s="718">
        <f>IF(AJ115=0,0,IF(AJ$6=0,0,IF(AK115=0,0,((11-AK115)))-$B$6))</f>
        <v>0</v>
      </c>
      <c r="AM115" s="11">
        <f>COUNTBLANK(I629:R629)</f>
        <v>4</v>
      </c>
      <c r="BL115" s="256"/>
      <c r="BM115" s="256"/>
      <c r="BN115" s="256"/>
      <c r="BO115" s="256"/>
      <c r="BP115" s="256"/>
      <c r="BQ115" s="256"/>
      <c r="BR115" s="420"/>
      <c r="BS115" s="420"/>
      <c r="BT115" s="420"/>
      <c r="BU115" s="420"/>
      <c r="BV115" s="235"/>
    </row>
    <row r="116" spans="2:74" ht="35.450000000000003" customHeight="1" x14ac:dyDescent="0.25">
      <c r="B116" s="1878"/>
      <c r="C116" s="1898"/>
      <c r="D116" s="2048"/>
      <c r="E116" s="1898"/>
      <c r="I116" s="1886" t="str">
        <f>PROPER('Team 1'!$I$65)</f>
        <v xml:space="preserve">Finley </v>
      </c>
      <c r="J116" s="1887"/>
      <c r="K116" s="1888"/>
      <c r="L116" s="1886" t="str">
        <f>PROPER('Team 2'!$I$65)</f>
        <v xml:space="preserve">Omar </v>
      </c>
      <c r="M116" s="1887"/>
      <c r="N116" s="1888"/>
      <c r="O116" s="1886" t="str">
        <f>PROPER('Team 3'!$I$65)</f>
        <v xml:space="preserve">Michael </v>
      </c>
      <c r="P116" s="1887"/>
      <c r="Q116" s="1888"/>
      <c r="R116" s="1886" t="str">
        <f>PROPER('Team 4'!$I$65)</f>
        <v xml:space="preserve">Harry </v>
      </c>
      <c r="S116" s="1887"/>
      <c r="T116" s="1888"/>
      <c r="U116" s="1886" t="str">
        <f>PROPER('Team 5'!$I$65)</f>
        <v xml:space="preserve">Connor </v>
      </c>
      <c r="V116" s="1887"/>
      <c r="W116" s="1888"/>
      <c r="X116" s="1886" t="str">
        <f>PROPER('Team 6'!$I$65)</f>
        <v xml:space="preserve">Harrison  </v>
      </c>
      <c r="Y116" s="1887"/>
      <c r="Z116" s="1888"/>
      <c r="AA116" s="1886" t="str">
        <f>PROPER('Team 7'!$I$65)</f>
        <v xml:space="preserve"> </v>
      </c>
      <c r="AB116" s="1887"/>
      <c r="AC116" s="1888"/>
      <c r="AD116" s="1886" t="str">
        <f>PROPER('Team 8'!$I$65)</f>
        <v xml:space="preserve"> </v>
      </c>
      <c r="AE116" s="1887"/>
      <c r="AF116" s="1888"/>
      <c r="AG116" s="1886" t="str">
        <f>PROPER('Team 9'!$I$65)</f>
        <v xml:space="preserve"> </v>
      </c>
      <c r="AH116" s="1887"/>
      <c r="AI116" s="1888"/>
      <c r="AJ116" s="1886" t="str">
        <f>PROPER('Team 10'!$I$65)</f>
        <v xml:space="preserve"> </v>
      </c>
      <c r="AK116" s="1887"/>
      <c r="AL116" s="1888"/>
      <c r="AM116" s="11"/>
      <c r="BL116" s="256"/>
      <c r="BM116" s="256"/>
      <c r="BN116" s="256"/>
      <c r="BO116" s="256"/>
      <c r="BP116" s="256"/>
      <c r="BQ116" s="256"/>
      <c r="BR116" s="420"/>
      <c r="BS116" s="420"/>
      <c r="BT116" s="420"/>
      <c r="BU116" s="420"/>
      <c r="BV116" s="235"/>
    </row>
    <row r="117" spans="2:74" ht="35.450000000000003" customHeight="1" thickBot="1" x14ac:dyDescent="0.3">
      <c r="B117" s="1903"/>
      <c r="C117" s="1898"/>
      <c r="D117" s="2048"/>
      <c r="E117" s="118" t="s">
        <v>217</v>
      </c>
      <c r="I117" s="1951">
        <f>Recording!D174</f>
        <v>0</v>
      </c>
      <c r="J117" s="1875"/>
      <c r="K117" s="1876"/>
      <c r="L117" s="1951">
        <f>Recording!E174</f>
        <v>0</v>
      </c>
      <c r="M117" s="1875"/>
      <c r="N117" s="1876"/>
      <c r="O117" s="1951">
        <f>Recording!F174</f>
        <v>0</v>
      </c>
      <c r="P117" s="1875"/>
      <c r="Q117" s="1876"/>
      <c r="R117" s="1951">
        <f>Recording!G174</f>
        <v>0</v>
      </c>
      <c r="S117" s="1875"/>
      <c r="T117" s="1876"/>
      <c r="U117" s="1951">
        <f>Recording!H174</f>
        <v>0</v>
      </c>
      <c r="V117" s="1875"/>
      <c r="W117" s="1876"/>
      <c r="X117" s="1951">
        <f>Recording!I174</f>
        <v>0</v>
      </c>
      <c r="Y117" s="1875"/>
      <c r="Z117" s="1876"/>
      <c r="AA117" s="1951">
        <f>Recording!J174</f>
        <v>0</v>
      </c>
      <c r="AB117" s="1875"/>
      <c r="AC117" s="1876"/>
      <c r="AD117" s="1951">
        <f>Recording!K174</f>
        <v>0</v>
      </c>
      <c r="AE117" s="1875"/>
      <c r="AF117" s="1876"/>
      <c r="AG117" s="1951">
        <f>Recording!L174</f>
        <v>0</v>
      </c>
      <c r="AH117" s="1875"/>
      <c r="AI117" s="1876"/>
      <c r="AJ117" s="1951">
        <f>Recording!M174</f>
        <v>0</v>
      </c>
      <c r="AK117" s="1875"/>
      <c r="AL117" s="1876"/>
      <c r="AM117" s="11"/>
      <c r="BL117" s="256"/>
      <c r="BM117" s="256"/>
      <c r="BN117" s="256"/>
      <c r="BO117" s="256"/>
      <c r="BP117" s="256"/>
      <c r="BQ117" s="256"/>
      <c r="BR117" s="420"/>
      <c r="BS117" s="420"/>
      <c r="BT117" s="420"/>
      <c r="BU117" s="420"/>
      <c r="BV117" s="235"/>
    </row>
    <row r="118" spans="2:74" ht="35.450000000000003" customHeight="1" x14ac:dyDescent="0.25">
      <c r="B118" s="1902">
        <v>39</v>
      </c>
      <c r="C118" s="1898" t="s">
        <v>5</v>
      </c>
      <c r="D118" s="2048" t="s">
        <v>17</v>
      </c>
      <c r="E118" s="1898" t="s">
        <v>100</v>
      </c>
      <c r="I118" s="719">
        <f>0+TEXT(Recording!D176,"00\:00\.00")</f>
        <v>8.9826388888888887E-4</v>
      </c>
      <c r="J118" s="715">
        <f>IF(I118=0,0,IF(I$6=0,0,IF(I118&lt;1,SUM((I118&gt;L118),(I118&gt;O118),(I118&gt;R118),(I118&gt;U118),(I118&gt;X118),(I118&gt;AA118),(I118&gt;AD118),(I118&gt;AG118),(I118&gt;AJ118),(I118&gt;BE118)))-$AM118))</f>
        <v>1</v>
      </c>
      <c r="K118" s="715">
        <f>IF(I118=0,0,IF(I$6=0,0,IF(J118=0,0,((11-J118)))-$B$6))</f>
        <v>6</v>
      </c>
      <c r="L118" s="714">
        <f>0+TEXT(Recording!E176,"00\:00\.00")</f>
        <v>1.0070601851851853E-3</v>
      </c>
      <c r="M118" s="715">
        <f>IF(L118=0,0,IF(L$6=0,0,IF(L118&lt;1,SUM((L118&gt;O118),(L118&gt;R118),(L118&gt;U118),(L118&gt;X118),(L118&gt;AA118),(L118&gt;AD118),(L118&gt;I118),(L118&gt;AG118),(L118&gt;AJ118),(L118&gt;BE118)))-$AM118))</f>
        <v>6</v>
      </c>
      <c r="N118" s="715">
        <f>IF(L118=0,0,IF(L$6=0,0,IF(M118=0,0,((11-M118)))-$B$6))</f>
        <v>1</v>
      </c>
      <c r="O118" s="714">
        <f>0+TEXT(Recording!F176,"00\:00\.00")</f>
        <v>9.2754629629629621E-4</v>
      </c>
      <c r="P118" s="715">
        <f>IF(O118=0,0,IF(O$6=0,0,IF(O118&lt;1,SUM((O118&gt;L118),(O118&gt;I118),(O118&gt;R118),(O118&gt;U118),(O118&gt;X118),(O118&gt;AA118),(O118&gt;AD118),(O118&gt;AG118),(O118&gt;AJ118),(O118&gt;BE118)))-$AM118))</f>
        <v>5</v>
      </c>
      <c r="Q118" s="715">
        <f>IF(O118=0,0,IF(O$6=0,0,IF(P118=0,0,((11-P118)))-$B$6))</f>
        <v>2</v>
      </c>
      <c r="R118" s="714">
        <f>0+TEXT(Recording!G176,"00\:00\.00")</f>
        <v>9.2731481481481473E-4</v>
      </c>
      <c r="S118" s="715">
        <f>IF(R118=0,0,IF(R$6=0,0,IF(R118&lt;1,SUM((R118&gt;L118),(R118&gt;O118),(R118&gt;I118),(R118&gt;U118),(R118&gt;X118),(R118&gt;AA118),(R118&gt;AD118),(R118&gt;AG118),(R118&gt;AJ118),(R118&gt;BE118)))-$AM118))</f>
        <v>4</v>
      </c>
      <c r="T118" s="715">
        <f>IF(R118=0,0,IF(R$6=0,0,IF(S118=0,0,((11-S118)))-$B$6))</f>
        <v>3</v>
      </c>
      <c r="U118" s="714">
        <f>0+TEXT(Recording!H176,"00\:00\.00")</f>
        <v>9.015046296296297E-4</v>
      </c>
      <c r="V118" s="715">
        <f>IF(U118=0,0,IF(U$6=0,0,IF(U118&lt;1,SUM((U118&gt;L118),(U118&gt;O118),(U118&gt;R118),(U118&gt;I118),(U118&gt;X118),(U118&gt;AA118),(U118&gt;AD118),(U118&gt;AG118),(U118&gt;AJ118),(U118&gt;BE118)))-$AM118))</f>
        <v>2</v>
      </c>
      <c r="W118" s="715">
        <f>IF(U118=0,0,IF(U$6=0,0,IF(V118=0,0,((11-V118)))-$B$6))</f>
        <v>5</v>
      </c>
      <c r="X118" s="714">
        <f>0+TEXT(Recording!I176,"00\:00\.00")</f>
        <v>9.0995370370370373E-4</v>
      </c>
      <c r="Y118" s="715">
        <f>IF(X118=0,0,IF(X$6=0,0,IF(X118&lt;1,SUM((X118&gt;L118),(X118&gt;O118),(X118&gt;R118),(X118&gt;U118),(X118&gt;I118),(X118&gt;AA118),(X118&gt;AD118),(X118&gt;AG118),(X118&gt;AJ118),(X118&gt;BE118)))-$AM118))</f>
        <v>3</v>
      </c>
      <c r="Z118" s="715">
        <f>IF(X118=0,0,IF(X$6=0,0,IF(Y118=0,0,((11-Y118)))-$B$6))</f>
        <v>4</v>
      </c>
      <c r="AA118" s="714">
        <f>0+TEXT(Recording!J176,"00\:00\.00")</f>
        <v>0</v>
      </c>
      <c r="AB118" s="715">
        <f>IF(AA118=0,0,IF(AA$6=0,0,IF(AA118&lt;1,SUM((AA118&gt;L118),(AA118&gt;O118),(AA118&gt;R118),(AA118&gt;U118),(AA118&gt;X118),(AA118&gt;I118),(AA118&gt;AD118),(AA118&gt;AG118),(AA118&gt;AJ118),(AA118&gt;BE118))))-$AM118)</f>
        <v>0</v>
      </c>
      <c r="AC118" s="715">
        <f>IF(AA118=0,0,IF(AA$6=0,0,IF(AB118=0,0,((11-AB118)))-$B$6))</f>
        <v>0</v>
      </c>
      <c r="AD118" s="714">
        <f>0+TEXT(Recording!K176,"00\:00\.00")</f>
        <v>0</v>
      </c>
      <c r="AE118" s="715">
        <f>IF(AD118=0,0,IF(AD$6=0,0,IF(AD118&lt;1,SUM((AD118&gt;L118),(AD118&gt;O118),(AD118&gt;R118),(AD118&gt;U118),(AD118&gt;X118),(AD118&gt;AA118),(AD118&gt;AG118),(AD118&gt;AJ118),(AD118&gt;I118),(AD118&gt;BE118)))-$AM118))</f>
        <v>0</v>
      </c>
      <c r="AF118" s="715">
        <f>IF(AD118=0,0,IF(AD$6=0,0,IF(AE118=0,0,((11-AE118)))-$B$6))</f>
        <v>0</v>
      </c>
      <c r="AG118" s="714">
        <f>0+TEXT(Recording!L176,"00\:00\.00")</f>
        <v>0</v>
      </c>
      <c r="AH118" s="715">
        <f>IF(AG118=0,0,IF(AG$6=0,0,IF(AG118&lt;1,SUM((AG118&gt;I118),(AG118&gt;L118),(AG118&gt;O118),(AG118&gt;R118),(AG118&gt;U118),(AG118&gt;X118),(AG118&gt;AA118),(AG118&gt;AD118),(AG118&gt;AJ118),(AG118&gt;BE118)))-$AM118))</f>
        <v>0</v>
      </c>
      <c r="AI118" s="715">
        <f>IF(AG118=0,0,IF(AG$6=0,0,IF(AH118=0,0,((11-AH118)))-$B$6))</f>
        <v>0</v>
      </c>
      <c r="AJ118" s="714">
        <f>0+TEXT(Recording!M176,"00\:00\.00")</f>
        <v>0</v>
      </c>
      <c r="AK118" s="715">
        <f>IF(AJ118=0,0,IF(AJ$6=0,0,IF(AJ118&lt;1,SUM((AJ118&gt;I118),(AJ118&gt;L118),(AJ118&gt;O118),(AJ118&gt;R118),(AJ118&gt;U118),(AJ118&gt;X118),(AJ118&gt;AA118),(AJ118&gt;AD118),(AJ118&gt;AG118),(AJ118&gt;BE118)))-$AM118))</f>
        <v>0</v>
      </c>
      <c r="AL118" s="718">
        <f>IF(AJ118=0,0,IF(AJ$6=0,0,IF(AK118=0,0,((11-AK118)))-$B$6))</f>
        <v>0</v>
      </c>
      <c r="AM118" s="11">
        <f>COUNTBLANK(I630:R630)</f>
        <v>4</v>
      </c>
      <c r="BL118" s="256"/>
      <c r="BM118" s="256"/>
      <c r="BN118" s="256"/>
      <c r="BO118" s="256"/>
      <c r="BP118" s="256"/>
      <c r="BQ118" s="256"/>
      <c r="BR118" s="420"/>
      <c r="BS118" s="420"/>
      <c r="BT118" s="420"/>
      <c r="BU118" s="420"/>
      <c r="BV118" s="235"/>
    </row>
    <row r="119" spans="2:74" ht="35.450000000000003" customHeight="1" x14ac:dyDescent="0.25">
      <c r="B119" s="1878"/>
      <c r="C119" s="1898"/>
      <c r="D119" s="2048"/>
      <c r="E119" s="1898"/>
      <c r="I119" s="1886" t="str">
        <f>PROPER('Team 1'!$I$66)</f>
        <v xml:space="preserve">Jessica </v>
      </c>
      <c r="J119" s="1887"/>
      <c r="K119" s="1888"/>
      <c r="L119" s="1886" t="str">
        <f>PROPER('Team 2'!$I$66)</f>
        <v xml:space="preserve">Chloe </v>
      </c>
      <c r="M119" s="1887"/>
      <c r="N119" s="1888"/>
      <c r="O119" s="1886" t="str">
        <f>PROPER('Team 3'!$I$66)</f>
        <v xml:space="preserve">Olivia </v>
      </c>
      <c r="P119" s="1887"/>
      <c r="Q119" s="1888"/>
      <c r="R119" s="1886" t="str">
        <f>PROPER('Team 4'!$I$66)</f>
        <v xml:space="preserve">Abby </v>
      </c>
      <c r="S119" s="1887"/>
      <c r="T119" s="1888"/>
      <c r="U119" s="1886" t="str">
        <f>PROPER('Team 5'!$I$66)</f>
        <v xml:space="preserve">Merewyn </v>
      </c>
      <c r="V119" s="1887"/>
      <c r="W119" s="1888"/>
      <c r="X119" s="1886" t="str">
        <f>PROPER('Team 6'!$I$66)</f>
        <v xml:space="preserve">Jessica </v>
      </c>
      <c r="Y119" s="1887"/>
      <c r="Z119" s="1888"/>
      <c r="AA119" s="1886" t="str">
        <f>PROPER('Team 7'!$I$66)</f>
        <v xml:space="preserve"> </v>
      </c>
      <c r="AB119" s="1887"/>
      <c r="AC119" s="1888"/>
      <c r="AD119" s="1886" t="str">
        <f>PROPER('Team 8'!$I$66)</f>
        <v xml:space="preserve"> </v>
      </c>
      <c r="AE119" s="1887"/>
      <c r="AF119" s="1888"/>
      <c r="AG119" s="1886" t="str">
        <f>PROPER('Team 9'!$I$66)</f>
        <v xml:space="preserve"> </v>
      </c>
      <c r="AH119" s="1887"/>
      <c r="AI119" s="1888"/>
      <c r="AJ119" s="1886" t="str">
        <f>PROPER('Team 10'!$I$66)</f>
        <v xml:space="preserve"> </v>
      </c>
      <c r="AK119" s="1887"/>
      <c r="AL119" s="1888"/>
      <c r="AM119" s="11"/>
      <c r="BL119" s="256"/>
      <c r="BM119" s="256"/>
      <c r="BN119" s="256"/>
      <c r="BO119" s="256"/>
      <c r="BP119" s="256"/>
      <c r="BQ119" s="256"/>
      <c r="BR119" s="420"/>
      <c r="BS119" s="420"/>
      <c r="BT119" s="420"/>
      <c r="BU119" s="420"/>
      <c r="BV119" s="235"/>
    </row>
    <row r="120" spans="2:74" ht="35.450000000000003" customHeight="1" thickBot="1" x14ac:dyDescent="0.3">
      <c r="B120" s="1903"/>
      <c r="C120" s="1898"/>
      <c r="D120" s="2048"/>
      <c r="E120" s="118" t="s">
        <v>217</v>
      </c>
      <c r="I120" s="1951">
        <f>Recording!D178</f>
        <v>0</v>
      </c>
      <c r="J120" s="1875"/>
      <c r="K120" s="1876"/>
      <c r="L120" s="1951">
        <f>Recording!E178</f>
        <v>0</v>
      </c>
      <c r="M120" s="1875"/>
      <c r="N120" s="1876"/>
      <c r="O120" s="1951">
        <f>Recording!F178</f>
        <v>0</v>
      </c>
      <c r="P120" s="1875"/>
      <c r="Q120" s="1876"/>
      <c r="R120" s="1951">
        <f>Recording!G178</f>
        <v>0</v>
      </c>
      <c r="S120" s="1875"/>
      <c r="T120" s="1876"/>
      <c r="U120" s="1951">
        <f>Recording!H178</f>
        <v>0</v>
      </c>
      <c r="V120" s="1875"/>
      <c r="W120" s="1876"/>
      <c r="X120" s="1951">
        <f>Recording!I178</f>
        <v>0</v>
      </c>
      <c r="Y120" s="1875"/>
      <c r="Z120" s="1876"/>
      <c r="AA120" s="1951">
        <f>Recording!J178</f>
        <v>0</v>
      </c>
      <c r="AB120" s="1875"/>
      <c r="AC120" s="1876"/>
      <c r="AD120" s="1951">
        <f>Recording!K178</f>
        <v>0</v>
      </c>
      <c r="AE120" s="1875"/>
      <c r="AF120" s="1876"/>
      <c r="AG120" s="1951">
        <f>Recording!L178</f>
        <v>0</v>
      </c>
      <c r="AH120" s="1875"/>
      <c r="AI120" s="1876"/>
      <c r="AJ120" s="1951">
        <f>Recording!M178</f>
        <v>0</v>
      </c>
      <c r="AK120" s="1875"/>
      <c r="AL120" s="1876"/>
      <c r="AM120" s="11"/>
      <c r="BL120" s="256"/>
      <c r="BM120" s="256"/>
      <c r="BN120" s="256"/>
      <c r="BO120" s="256"/>
      <c r="BP120" s="256"/>
      <c r="BQ120" s="256"/>
      <c r="BR120" s="420"/>
      <c r="BS120" s="420"/>
      <c r="BT120" s="420"/>
      <c r="BU120" s="420"/>
      <c r="BV120" s="235"/>
    </row>
    <row r="121" spans="2:74" ht="35.450000000000003" customHeight="1" x14ac:dyDescent="0.25">
      <c r="B121" s="1902">
        <v>40</v>
      </c>
      <c r="C121" s="1898" t="s">
        <v>6</v>
      </c>
      <c r="D121" s="2048" t="s">
        <v>17</v>
      </c>
      <c r="E121" s="1898" t="s">
        <v>100</v>
      </c>
      <c r="I121" s="719">
        <f>0+TEXT(Recording!D180,"00\:00\.00")</f>
        <v>9.4560185185185188E-4</v>
      </c>
      <c r="J121" s="715">
        <f>IF(I121=0,0,IF(I$6=0,0,IF(I121&lt;1,SUM((I121&gt;L121),(I121&gt;O121),(I121&gt;R121),(I121&gt;U121),(I121&gt;X121),(I121&gt;AA121),(I121&gt;AD121),(I121&gt;AG121),(I121&gt;AJ121),(I121&gt;BE121)))-$AM121))</f>
        <v>6</v>
      </c>
      <c r="K121" s="715">
        <f>IF(I121=0,0,IF(I$6=0,0,IF(J121=0,0,((11-J121)))-$B$6))</f>
        <v>1</v>
      </c>
      <c r="L121" s="714">
        <f>0+TEXT(Recording!E180,"00\:00\.00")</f>
        <v>9.1469907407407396E-4</v>
      </c>
      <c r="M121" s="715">
        <f>IF(L121=0,0,IF(L$6=0,0,IF(L121&lt;1,SUM((L121&gt;O121),(L121&gt;R121),(L121&gt;U121),(L121&gt;X121),(L121&gt;AA121),(L121&gt;AD121),(L121&gt;I121),(L121&gt;AG121),(L121&gt;AJ121),(L121&gt;BE121)))-$AM121))</f>
        <v>5</v>
      </c>
      <c r="N121" s="715">
        <f>IF(L121=0,0,IF(L$6=0,0,IF(M121=0,0,((11-M121)))-$B$6))</f>
        <v>2</v>
      </c>
      <c r="O121" s="714">
        <f>0+TEXT(Recording!F180,"00\:00\.00")</f>
        <v>8.6759259259259266E-4</v>
      </c>
      <c r="P121" s="715">
        <f>IF(O121=0,0,IF(O$6=0,0,IF(O121&lt;1,SUM((O121&gt;L121),(O121&gt;I121),(O121&gt;R121),(O121&gt;U121),(O121&gt;X121),(O121&gt;AA121),(O121&gt;AD121),(O121&gt;AG121),(O121&gt;AJ121),(O121&gt;BE121)))-$AM121))</f>
        <v>3</v>
      </c>
      <c r="Q121" s="715">
        <f>IF(O121=0,0,IF(O$6=0,0,IF(P121=0,0,((11-P121)))-$B$6))</f>
        <v>4</v>
      </c>
      <c r="R121" s="714">
        <f>0+TEXT(Recording!G180,"00\:00\.00")</f>
        <v>7.7766203703703689E-4</v>
      </c>
      <c r="S121" s="715">
        <f>IF(R121=0,0,IF(R$6=0,0,IF(R121&lt;1,SUM((R121&gt;L121),(R121&gt;O121),(R121&gt;I121),(R121&gt;U121),(R121&gt;X121),(R121&gt;AA121),(R121&gt;AD121),(R121&gt;AG121),(R121&gt;AJ121),(R121&gt;BE121)))-$AM121))</f>
        <v>1</v>
      </c>
      <c r="T121" s="715">
        <f>IF(R121=0,0,IF(R$6=0,0,IF(S121=0,0,((11-S121)))-$B$6))</f>
        <v>6</v>
      </c>
      <c r="U121" s="714">
        <f>0+TEXT(Recording!H180,"00\:00\.00")</f>
        <v>8.564814814814815E-4</v>
      </c>
      <c r="V121" s="715">
        <f>IF(U121=0,0,IF(U$6=0,0,IF(U121&lt;1,SUM((U121&gt;L121),(U121&gt;O121),(U121&gt;R121),(U121&gt;I121),(U121&gt;X121),(U121&gt;AA121),(U121&gt;AD121),(U121&gt;AG121),(U121&gt;AJ121),(U121&gt;BE121)))-$AM121))</f>
        <v>2</v>
      </c>
      <c r="W121" s="715">
        <f>IF(U121=0,0,IF(U$6=0,0,IF(V121=0,0,((11-V121)))-$B$6))</f>
        <v>5</v>
      </c>
      <c r="X121" s="714">
        <f>0+TEXT(Recording!I180,"00\:00\.00")</f>
        <v>9.1446759259259259E-4</v>
      </c>
      <c r="Y121" s="715">
        <f>IF(X121=0,0,IF(X$6=0,0,IF(X121&lt;1,SUM((X121&gt;L121),(X121&gt;O121),(X121&gt;R121),(X121&gt;U121),(X121&gt;I121),(X121&gt;AA121),(X121&gt;AD121),(X121&gt;AG121),(X121&gt;AJ121),(X121&gt;BE121)))-$AM121))</f>
        <v>4</v>
      </c>
      <c r="Z121" s="715">
        <f>IF(X121=0,0,IF(X$6=0,0,IF(Y121=0,0,((11-Y121)))-$B$6))</f>
        <v>3</v>
      </c>
      <c r="AA121" s="714">
        <f>0+TEXT(Recording!J180,"00\:00\.00")</f>
        <v>0</v>
      </c>
      <c r="AB121" s="715">
        <f>IF(AA121=0,0,IF(AA$6=0,0,IF(AA121&lt;1,SUM((AA121&gt;L121),(AA121&gt;O121),(AA121&gt;R121),(AA121&gt;U121),(AA121&gt;X121),(AA121&gt;I121),(AA121&gt;AD121),(AA121&gt;AG121),(AA121&gt;AJ121),(AA121&gt;BE121))))-$AM121)</f>
        <v>0</v>
      </c>
      <c r="AC121" s="715">
        <f>IF(AA121=0,0,IF(AA$6=0,0,IF(AB121=0,0,((11-AB121)))-$B$6))</f>
        <v>0</v>
      </c>
      <c r="AD121" s="714">
        <f>0+TEXT(Recording!K180,"00\:00\.00")</f>
        <v>0</v>
      </c>
      <c r="AE121" s="715">
        <f>IF(AD121=0,0,IF(AD$6=0,0,IF(AD121&lt;1,SUM((AD121&gt;L121),(AD121&gt;O121),(AD121&gt;R121),(AD121&gt;U121),(AD121&gt;X121),(AD121&gt;AA121),(AD121&gt;AG121),(AD121&gt;AJ121),(AD121&gt;I121),(AD121&gt;BE121)))-$AM121))</f>
        <v>0</v>
      </c>
      <c r="AF121" s="715">
        <f>IF(AD121=0,0,IF(AD$6=0,0,IF(AE121=0,0,((11-AE121)))-$B$6))</f>
        <v>0</v>
      </c>
      <c r="AG121" s="714">
        <f>0+TEXT(Recording!L180,"00\:00\.00")</f>
        <v>0</v>
      </c>
      <c r="AH121" s="715">
        <f>IF(AG121=0,0,IF(AG$6=0,0,IF(AG121&lt;1,SUM((AG121&gt;I121),(AG121&gt;L121),(AG121&gt;O121),(AG121&gt;R121),(AG121&gt;U121),(AG121&gt;X121),(AG121&gt;AA121),(AG121&gt;AD121),(AG121&gt;AJ121),(AG121&gt;BE121)))-$AM121))</f>
        <v>0</v>
      </c>
      <c r="AI121" s="715">
        <f>IF(AG121=0,0,IF(AG$6=0,0,IF(AH121=0,0,((11-AH121)))-$B$6))</f>
        <v>0</v>
      </c>
      <c r="AJ121" s="714">
        <f>0+TEXT(Recording!M180,"00\:00\.00")</f>
        <v>0</v>
      </c>
      <c r="AK121" s="715">
        <f>IF(AJ121=0,0,IF(AJ$6=0,0,IF(AJ121&lt;1,SUM((AJ121&gt;I121),(AJ121&gt;L121),(AJ121&gt;O121),(AJ121&gt;R121),(AJ121&gt;U121),(AJ121&gt;X121),(AJ121&gt;AA121),(AJ121&gt;AD121),(AJ121&gt;AG121),(AJ121&gt;BE121)))-$AM121))</f>
        <v>0</v>
      </c>
      <c r="AL121" s="718">
        <f>IF(AJ121=0,0,IF(AJ$6=0,0,IF(AK121=0,0,((11-AK121)))-$B$6))</f>
        <v>0</v>
      </c>
      <c r="AM121" s="11">
        <f>COUNTBLANK(I631:R631)</f>
        <v>4</v>
      </c>
      <c r="BL121" s="256"/>
      <c r="BM121" s="256"/>
      <c r="BN121" s="256"/>
      <c r="BO121" s="256"/>
      <c r="BP121" s="256"/>
      <c r="BQ121" s="256"/>
      <c r="BR121" s="420"/>
      <c r="BS121" s="420"/>
      <c r="BT121" s="420"/>
      <c r="BU121" s="420"/>
      <c r="BV121" s="235"/>
    </row>
    <row r="122" spans="2:74" ht="35.450000000000003" customHeight="1" x14ac:dyDescent="0.25">
      <c r="B122" s="1878"/>
      <c r="C122" s="1898"/>
      <c r="D122" s="2048"/>
      <c r="E122" s="1898"/>
      <c r="I122" s="1886" t="str">
        <f>PROPER('Team 1'!$I$67)</f>
        <v xml:space="preserve">Henri </v>
      </c>
      <c r="J122" s="1887"/>
      <c r="K122" s="1888"/>
      <c r="L122" s="1886" t="str">
        <f>PROPER('Team 2'!$I$67)</f>
        <v xml:space="preserve">Cameron </v>
      </c>
      <c r="M122" s="1887"/>
      <c r="N122" s="1888"/>
      <c r="O122" s="1886" t="str">
        <f>PROPER('Team 3'!$I$67)</f>
        <v xml:space="preserve">James </v>
      </c>
      <c r="P122" s="1887"/>
      <c r="Q122" s="1888"/>
      <c r="R122" s="1886" t="str">
        <f>PROPER('Team 4'!$I$67)</f>
        <v xml:space="preserve">Joshua </v>
      </c>
      <c r="S122" s="1887"/>
      <c r="T122" s="1888"/>
      <c r="U122" s="1886" t="str">
        <f>PROPER('Team 5'!$I$67)</f>
        <v xml:space="preserve">Luke </v>
      </c>
      <c r="V122" s="1887"/>
      <c r="W122" s="1888"/>
      <c r="X122" s="1886" t="str">
        <f>PROPER('Team 6'!$I$67)</f>
        <v xml:space="preserve">Owen </v>
      </c>
      <c r="Y122" s="1887"/>
      <c r="Z122" s="1888"/>
      <c r="AA122" s="1886" t="str">
        <f>PROPER('Team 7'!$I$67)</f>
        <v xml:space="preserve"> </v>
      </c>
      <c r="AB122" s="1887"/>
      <c r="AC122" s="1888"/>
      <c r="AD122" s="1886" t="str">
        <f>PROPER('Team 8'!$I$67)</f>
        <v xml:space="preserve"> </v>
      </c>
      <c r="AE122" s="1887"/>
      <c r="AF122" s="1888"/>
      <c r="AG122" s="1886" t="str">
        <f>PROPER('Team 9'!$I$67)</f>
        <v xml:space="preserve"> </v>
      </c>
      <c r="AH122" s="1887"/>
      <c r="AI122" s="1888"/>
      <c r="AJ122" s="1886" t="str">
        <f>PROPER('Team 10'!$I$67)</f>
        <v xml:space="preserve"> </v>
      </c>
      <c r="AK122" s="1887"/>
      <c r="AL122" s="1888"/>
      <c r="AM122" s="11"/>
      <c r="BL122" s="256"/>
      <c r="BM122" s="256"/>
      <c r="BN122" s="256"/>
      <c r="BO122" s="256"/>
      <c r="BP122" s="256"/>
      <c r="BQ122" s="256"/>
      <c r="BR122" s="420"/>
      <c r="BS122" s="420"/>
      <c r="BT122" s="420"/>
      <c r="BU122" s="420"/>
      <c r="BV122" s="235"/>
    </row>
    <row r="123" spans="2:74" ht="35.450000000000003" customHeight="1" thickBot="1" x14ac:dyDescent="0.3">
      <c r="B123" s="1903"/>
      <c r="C123" s="1898"/>
      <c r="D123" s="2048"/>
      <c r="E123" s="118" t="s">
        <v>217</v>
      </c>
      <c r="I123" s="1951">
        <f>Recording!D182</f>
        <v>0</v>
      </c>
      <c r="J123" s="1875"/>
      <c r="K123" s="1876"/>
      <c r="L123" s="1951">
        <f>Recording!E182</f>
        <v>0</v>
      </c>
      <c r="M123" s="1875"/>
      <c r="N123" s="1876"/>
      <c r="O123" s="1951">
        <f>Recording!F182</f>
        <v>0</v>
      </c>
      <c r="P123" s="1875"/>
      <c r="Q123" s="1876"/>
      <c r="R123" s="1951">
        <f>Recording!G182</f>
        <v>0</v>
      </c>
      <c r="S123" s="1875"/>
      <c r="T123" s="1876"/>
      <c r="U123" s="1951">
        <f>Recording!H182</f>
        <v>0</v>
      </c>
      <c r="V123" s="1875"/>
      <c r="W123" s="1876"/>
      <c r="X123" s="1951">
        <f>Recording!I182</f>
        <v>0</v>
      </c>
      <c r="Y123" s="1875"/>
      <c r="Z123" s="1876"/>
      <c r="AA123" s="1951">
        <f>Recording!J182</f>
        <v>0</v>
      </c>
      <c r="AB123" s="1875"/>
      <c r="AC123" s="1876"/>
      <c r="AD123" s="1951">
        <f>Recording!K182</f>
        <v>0</v>
      </c>
      <c r="AE123" s="1875"/>
      <c r="AF123" s="1876"/>
      <c r="AG123" s="1951">
        <f>Recording!L182</f>
        <v>0</v>
      </c>
      <c r="AH123" s="1875"/>
      <c r="AI123" s="1876"/>
      <c r="AJ123" s="1951">
        <f>Recording!M182</f>
        <v>0</v>
      </c>
      <c r="AK123" s="1875"/>
      <c r="AL123" s="1876"/>
      <c r="AM123" s="11"/>
      <c r="BL123" s="256"/>
      <c r="BM123" s="256"/>
      <c r="BN123" s="256"/>
      <c r="BO123" s="256"/>
      <c r="BP123" s="256"/>
      <c r="BQ123" s="256"/>
      <c r="BR123" s="420"/>
      <c r="BS123" s="420"/>
      <c r="BT123" s="420"/>
      <c r="BU123" s="420"/>
      <c r="BV123" s="235"/>
    </row>
    <row r="124" spans="2:74" ht="35.450000000000003" customHeight="1" x14ac:dyDescent="0.25">
      <c r="B124" s="1902">
        <v>41</v>
      </c>
      <c r="C124" s="1898" t="s">
        <v>13</v>
      </c>
      <c r="D124" s="2048" t="s">
        <v>7</v>
      </c>
      <c r="E124" s="1898" t="s">
        <v>98</v>
      </c>
      <c r="I124" s="719">
        <f>0+TEXT(Recording!D184,"00\:00\.00")</f>
        <v>7.361111111111111E-4</v>
      </c>
      <c r="J124" s="715">
        <f>IF(I124=0,0,IF(I$6=0,0,IF(I124&lt;1,SUM((I124&gt;L124),(I124&gt;O124),(I124&gt;R124),(I124&gt;U124),(I124&gt;X124),(I124&gt;AA124),(I124&gt;AD124),(I124&gt;AG124),(I124&gt;AJ124),(I124&gt;BE124)))-$AM124))</f>
        <v>5</v>
      </c>
      <c r="K124" s="715">
        <f>IF(I124=0,0,IF(I$6=0,0,IF(J124=0,0,((11-J124)))-$B$6))</f>
        <v>2</v>
      </c>
      <c r="L124" s="714">
        <f>0+TEXT(Recording!E184,"00\:00\.00")</f>
        <v>7.2777777777777782E-4</v>
      </c>
      <c r="M124" s="715">
        <f>IF(L124=0,0,IF(L$6=0,0,IF(L124&lt;1,SUM((L124&gt;O124),(L124&gt;R124),(L124&gt;U124),(L124&gt;X124),(L124&gt;AA124),(L124&gt;AD124),(L124&gt;I124),(L124&gt;AG124),(L124&gt;AJ124),(L124&gt;BE124)))-$AM124))</f>
        <v>4</v>
      </c>
      <c r="N124" s="715">
        <f>IF(L124=0,0,IF(L$6=0,0,IF(M124=0,0,((11-M124)))-$B$6))</f>
        <v>3</v>
      </c>
      <c r="O124" s="714">
        <f>0+TEXT(Recording!F184,"00\:00\.00")</f>
        <v>6.7743055555555558E-4</v>
      </c>
      <c r="P124" s="715">
        <f>IF(O124=0,0,IF(O$6=0,0,IF(O124&lt;1,SUM((O124&gt;L124),(O124&gt;I124),(O124&gt;R124),(O124&gt;U124),(O124&gt;X124),(O124&gt;AA124),(O124&gt;AD124),(O124&gt;AG124),(O124&gt;AJ124),(O124&gt;BE124)))-$AM124))</f>
        <v>1</v>
      </c>
      <c r="Q124" s="715">
        <f>IF(O124=0,0,IF(O$6=0,0,IF(P124=0,0,((11-P124)))-$B$6))</f>
        <v>6</v>
      </c>
      <c r="R124" s="714">
        <f>0+TEXT(Recording!G184,"00\:00\.00")</f>
        <v>6.9988425925925936E-4</v>
      </c>
      <c r="S124" s="715">
        <f>IF(R124=0,0,IF(R$6=0,0,IF(R124&lt;1,SUM((R124&gt;L124),(R124&gt;O124),(R124&gt;I124),(R124&gt;U124),(R124&gt;X124),(R124&gt;AA124),(R124&gt;AD124),(R124&gt;AG124),(R124&gt;AJ124),(R124&gt;BE124)))-$AM124))</f>
        <v>2</v>
      </c>
      <c r="T124" s="715">
        <f>IF(R124=0,0,IF(R$6=0,0,IF(S124=0,0,((11-S124)))-$B$6))</f>
        <v>5</v>
      </c>
      <c r="U124" s="714">
        <f>0+TEXT(Recording!H184,"00\:00\.00")</f>
        <v>7.4745370370370373E-4</v>
      </c>
      <c r="V124" s="715">
        <f>IF(U124=0,0,IF(U$6=0,0,IF(U124&lt;1,SUM((U124&gt;L124),(U124&gt;O124),(U124&gt;R124),(U124&gt;I124),(U124&gt;X124),(U124&gt;AA124),(U124&gt;AD124),(U124&gt;AG124),(U124&gt;AJ124),(U124&gt;BE124)))-$AM124))</f>
        <v>6</v>
      </c>
      <c r="W124" s="715">
        <f>IF(U124=0,0,IF(U$6=0,0,IF(V124=0,0,((11-V124)))-$B$6))</f>
        <v>1</v>
      </c>
      <c r="X124" s="714">
        <f>0+TEXT(Recording!I184,"00\:00\.00")</f>
        <v>7.0578703703703699E-4</v>
      </c>
      <c r="Y124" s="715">
        <f>IF(X124=0,0,IF(X$6=0,0,IF(X124&lt;1,SUM((X124&gt;L124),(X124&gt;O124),(X124&gt;R124),(X124&gt;U124),(X124&gt;I124),(X124&gt;AA124),(X124&gt;AD124),(X124&gt;AG124),(X124&gt;AJ124),(X124&gt;BE124)))-$AM124))</f>
        <v>3</v>
      </c>
      <c r="Z124" s="715">
        <f>IF(X124=0,0,IF(X$6=0,0,IF(Y124=0,0,((11-Y124)))-$B$6))</f>
        <v>4</v>
      </c>
      <c r="AA124" s="714">
        <f>0+TEXT(Recording!J184,"00\:00\.00")</f>
        <v>0</v>
      </c>
      <c r="AB124" s="715">
        <f>IF(AA124=0,0,IF(AA$6=0,0,IF(AA124&lt;1,SUM((AA124&gt;L124),(AA124&gt;O124),(AA124&gt;R124),(AA124&gt;U124),(AA124&gt;X124),(AA124&gt;I124),(AA124&gt;AD124),(AA124&gt;AG124),(AA124&gt;AJ124),(AA124&gt;BE124))))-$AM124)</f>
        <v>0</v>
      </c>
      <c r="AC124" s="715">
        <f>IF(AA124=0,0,IF(AA$6=0,0,IF(AB124=0,0,((11-AB124)))-$B$6))</f>
        <v>0</v>
      </c>
      <c r="AD124" s="714">
        <f>0+TEXT(Recording!K184,"00\:00\.00")</f>
        <v>0</v>
      </c>
      <c r="AE124" s="715">
        <f>IF(AD124=0,0,IF(AD$6=0,0,IF(AD124&lt;1,SUM((AD124&gt;L124),(AD124&gt;O124),(AD124&gt;R124),(AD124&gt;U124),(AD124&gt;X124),(AD124&gt;AA124),(AD124&gt;AG124),(AD124&gt;AJ124),(AD124&gt;I124),(AD124&gt;BE124)))-$AM124))</f>
        <v>0</v>
      </c>
      <c r="AF124" s="715">
        <f>IF(AD124=0,0,IF(AD$6=0,0,IF(AE124=0,0,((11-AE124)))-$B$6))</f>
        <v>0</v>
      </c>
      <c r="AG124" s="714">
        <f>0+TEXT(Recording!L184,"00\:00\.00")</f>
        <v>0</v>
      </c>
      <c r="AH124" s="715">
        <f>IF(AG124=0,0,IF(AG$6=0,0,IF(AG124&lt;1,SUM((AG124&gt;I124),(AG124&gt;L124),(AG124&gt;O124),(AG124&gt;R124),(AG124&gt;U124),(AG124&gt;X124),(AG124&gt;AA124),(AG124&gt;AD124),(AG124&gt;AJ124),(AG124&gt;BE124)))-$AM124))</f>
        <v>0</v>
      </c>
      <c r="AI124" s="715">
        <f>IF(AG124=0,0,IF(AG$6=0,0,IF(AH124=0,0,((11-AH124)))-$B$6))</f>
        <v>0</v>
      </c>
      <c r="AJ124" s="714">
        <f>0+TEXT(Recording!M184,"00\:00\.00")</f>
        <v>0</v>
      </c>
      <c r="AK124" s="715">
        <f>IF(AJ124=0,0,IF(AJ$6=0,0,IF(AJ124&lt;1,SUM((AJ124&gt;I124),(AJ124&gt;L124),(AJ124&gt;O124),(AJ124&gt;R124),(AJ124&gt;U124),(AJ124&gt;X124),(AJ124&gt;AA124),(AJ124&gt;AD124),(AJ124&gt;AG124),(AJ124&gt;BE124)))-$AM124))</f>
        <v>0</v>
      </c>
      <c r="AL124" s="718">
        <f>IF(AJ124=0,0,IF(AJ$6=0,0,IF(AK124=0,0,((11-AK124)))-$B$6))</f>
        <v>0</v>
      </c>
      <c r="AM124" s="11">
        <f>COUNTBLANK(I632:R632)</f>
        <v>4</v>
      </c>
      <c r="BL124" s="256"/>
      <c r="BM124" s="256"/>
      <c r="BN124" s="256"/>
      <c r="BO124" s="256"/>
      <c r="BP124" s="256"/>
      <c r="BQ124" s="256"/>
      <c r="BR124" s="420"/>
      <c r="BS124" s="420"/>
      <c r="BT124" s="420"/>
      <c r="BU124" s="420"/>
      <c r="BV124" s="235"/>
    </row>
    <row r="125" spans="2:74" ht="35.450000000000003" customHeight="1" x14ac:dyDescent="0.25">
      <c r="B125" s="1878"/>
      <c r="C125" s="1898"/>
      <c r="D125" s="2048"/>
      <c r="E125" s="1898"/>
      <c r="I125" s="1886" t="str">
        <f>PROPER('Team 1'!$I$68)</f>
        <v xml:space="preserve">Hannah </v>
      </c>
      <c r="J125" s="1887"/>
      <c r="K125" s="1888"/>
      <c r="L125" s="1886" t="str">
        <f>PROPER('Team 2'!$I$68)</f>
        <v xml:space="preserve">Freya </v>
      </c>
      <c r="M125" s="1887"/>
      <c r="N125" s="1888"/>
      <c r="O125" s="1886" t="str">
        <f>PROPER('Team 3'!$I$68)</f>
        <v xml:space="preserve">Kenzie </v>
      </c>
      <c r="P125" s="1887"/>
      <c r="Q125" s="1888"/>
      <c r="R125" s="1886" t="str">
        <f>PROPER('Team 4'!$I$68)</f>
        <v xml:space="preserve">Rhiannon </v>
      </c>
      <c r="S125" s="1887"/>
      <c r="T125" s="1888"/>
      <c r="U125" s="1886" t="str">
        <f>PROPER('Team 5'!$I$68)</f>
        <v xml:space="preserve">Jessica </v>
      </c>
      <c r="V125" s="1887"/>
      <c r="W125" s="1888"/>
      <c r="X125" s="1886" t="str">
        <f>PROPER('Team 6'!$I$68)</f>
        <v xml:space="preserve">Tia </v>
      </c>
      <c r="Y125" s="1887"/>
      <c r="Z125" s="1888"/>
      <c r="AA125" s="1886" t="str">
        <f>PROPER('Team 7'!$I$68)</f>
        <v xml:space="preserve"> </v>
      </c>
      <c r="AB125" s="1887"/>
      <c r="AC125" s="1888"/>
      <c r="AD125" s="1886" t="str">
        <f>PROPER('Team 8'!$I$68)</f>
        <v xml:space="preserve"> </v>
      </c>
      <c r="AE125" s="1887"/>
      <c r="AF125" s="1888"/>
      <c r="AG125" s="1886" t="str">
        <f>PROPER('Team 9'!$I$68)</f>
        <v xml:space="preserve"> </v>
      </c>
      <c r="AH125" s="1887"/>
      <c r="AI125" s="1888"/>
      <c r="AJ125" s="1886" t="str">
        <f>PROPER('Team 10'!$I$68)</f>
        <v xml:space="preserve"> </v>
      </c>
      <c r="AK125" s="1887"/>
      <c r="AL125" s="1888"/>
      <c r="AM125" s="11"/>
      <c r="BL125" s="256"/>
      <c r="BM125" s="256"/>
      <c r="BN125" s="256"/>
      <c r="BO125" s="256"/>
      <c r="BP125" s="256"/>
      <c r="BQ125" s="256"/>
      <c r="BR125" s="420"/>
      <c r="BS125" s="420"/>
      <c r="BT125" s="420"/>
      <c r="BU125" s="420"/>
      <c r="BV125" s="235"/>
    </row>
    <row r="126" spans="2:74" ht="35.450000000000003" customHeight="1" thickBot="1" x14ac:dyDescent="0.3">
      <c r="B126" s="1903"/>
      <c r="C126" s="1898"/>
      <c r="D126" s="2048"/>
      <c r="E126" s="118" t="s">
        <v>217</v>
      </c>
      <c r="I126" s="1951">
        <f>Recording!D186</f>
        <v>0</v>
      </c>
      <c r="J126" s="1875"/>
      <c r="K126" s="1876"/>
      <c r="L126" s="1951">
        <f>Recording!E186</f>
        <v>0</v>
      </c>
      <c r="M126" s="1875"/>
      <c r="N126" s="1876"/>
      <c r="O126" s="1951">
        <f>Recording!F186</f>
        <v>0</v>
      </c>
      <c r="P126" s="1875"/>
      <c r="Q126" s="1876"/>
      <c r="R126" s="1951">
        <f>Recording!G186</f>
        <v>0</v>
      </c>
      <c r="S126" s="1875"/>
      <c r="T126" s="1876"/>
      <c r="U126" s="1951">
        <f>Recording!H186</f>
        <v>0</v>
      </c>
      <c r="V126" s="1875"/>
      <c r="W126" s="1876"/>
      <c r="X126" s="1951">
        <f>Recording!I186</f>
        <v>0</v>
      </c>
      <c r="Y126" s="1875"/>
      <c r="Z126" s="1876"/>
      <c r="AA126" s="1951">
        <f>Recording!J186</f>
        <v>0</v>
      </c>
      <c r="AB126" s="1875"/>
      <c r="AC126" s="1876"/>
      <c r="AD126" s="1951">
        <f>Recording!K186</f>
        <v>0</v>
      </c>
      <c r="AE126" s="1875"/>
      <c r="AF126" s="1876"/>
      <c r="AG126" s="1951">
        <f>Recording!L186</f>
        <v>0</v>
      </c>
      <c r="AH126" s="1875"/>
      <c r="AI126" s="1876"/>
      <c r="AJ126" s="1951">
        <f>Recording!M186</f>
        <v>0</v>
      </c>
      <c r="AK126" s="1875"/>
      <c r="AL126" s="1876"/>
      <c r="AM126" s="11"/>
      <c r="BL126" s="256"/>
      <c r="BM126" s="256"/>
      <c r="BN126" s="256"/>
      <c r="BO126" s="256"/>
      <c r="BP126" s="256"/>
      <c r="BQ126" s="256"/>
      <c r="BR126" s="420"/>
      <c r="BS126" s="420"/>
      <c r="BT126" s="420"/>
      <c r="BU126" s="420"/>
      <c r="BV126" s="235"/>
    </row>
    <row r="127" spans="2:74" ht="35.450000000000003" customHeight="1" x14ac:dyDescent="0.25">
      <c r="B127" s="1902">
        <v>42</v>
      </c>
      <c r="C127" s="1898" t="s">
        <v>15</v>
      </c>
      <c r="D127" s="2048" t="s">
        <v>7</v>
      </c>
      <c r="E127" s="1898" t="s">
        <v>98</v>
      </c>
      <c r="I127" s="719">
        <f>0+TEXT(Recording!D188,"00\:00\.00")</f>
        <v>7.1018518518518512E-4</v>
      </c>
      <c r="J127" s="715">
        <f>IF(I127=0,0,IF(I$6=0,0,IF(I127&lt;1,SUM((I127&gt;L127),(I127&gt;O127),(I127&gt;R127),(I127&gt;U127),(I127&gt;X127),(I127&gt;AA127),(I127&gt;AD127),(I127&gt;AG127),(I127&gt;AJ127),(I127&gt;BE127)))-$AM127))</f>
        <v>6</v>
      </c>
      <c r="K127" s="715">
        <f>IF(I127=0,0,IF(I$6=0,0,IF(J127=0,0,((11-J127)))-$B$6))</f>
        <v>1</v>
      </c>
      <c r="L127" s="714">
        <f>0+TEXT(Recording!E188,"00\:00\.00")</f>
        <v>6.2986111111111109E-4</v>
      </c>
      <c r="M127" s="715">
        <f>IF(L127=0,0,IF(L$6=0,0,IF(L127&lt;1,SUM((L127&gt;O127),(L127&gt;R127),(L127&gt;U127),(L127&gt;X127),(L127&gt;AA127),(L127&gt;AD127),(L127&gt;I127),(L127&gt;AG127),(L127&gt;AJ127),(L127&gt;BE127)))-$AM127))</f>
        <v>4</v>
      </c>
      <c r="N127" s="715">
        <f>IF(L127=0,0,IF(L$6=0,0,IF(M127=0,0,((11-M127)))-$B$6))</f>
        <v>3</v>
      </c>
      <c r="O127" s="714">
        <f>0+TEXT(Recording!F188,"00\:00\.00")</f>
        <v>6.0960648148148148E-4</v>
      </c>
      <c r="P127" s="715">
        <f>IF(O127=0,0,IF(O$6=0,0,IF(O127&lt;1,SUM((O127&gt;L127),(O127&gt;I127),(O127&gt;R127),(O127&gt;U127),(O127&gt;X127),(O127&gt;AA127),(O127&gt;AD127),(O127&gt;AG127),(O127&gt;AJ127),(O127&gt;BE127)))-$AM127))</f>
        <v>1</v>
      </c>
      <c r="Q127" s="715">
        <f>IF(O127=0,0,IF(O$6=0,0,IF(P127=0,0,((11-P127)))-$B$6))</f>
        <v>6</v>
      </c>
      <c r="R127" s="714">
        <f>0+TEXT(Recording!G188,"00\:00\.00")</f>
        <v>6.2870370370370369E-4</v>
      </c>
      <c r="S127" s="715">
        <f>IF(R127=0,0,IF(R$6=0,0,IF(R127&lt;1,SUM((R127&gt;L127),(R127&gt;O127),(R127&gt;I127),(R127&gt;U127),(R127&gt;X127),(R127&gt;AA127),(R127&gt;AD127),(R127&gt;AG127),(R127&gt;AJ127),(R127&gt;BE127)))-$AM127))</f>
        <v>3</v>
      </c>
      <c r="T127" s="715">
        <f>IF(R127=0,0,IF(R$6=0,0,IF(S127=0,0,((11-S127)))-$B$6))</f>
        <v>4</v>
      </c>
      <c r="U127" s="714">
        <f>0+TEXT(Recording!H188,"00\:00\.00")</f>
        <v>6.7592592592592585E-4</v>
      </c>
      <c r="V127" s="715">
        <f>IF(U127=0,0,IF(U$6=0,0,IF(U127&lt;1,SUM((U127&gt;L127),(U127&gt;O127),(U127&gt;R127),(U127&gt;I127),(U127&gt;X127),(U127&gt;AA127),(U127&gt;AD127),(U127&gt;AG127),(U127&gt;AJ127),(U127&gt;BE127)))-$AM127))</f>
        <v>5</v>
      </c>
      <c r="W127" s="715">
        <f>IF(U127=0,0,IF(U$6=0,0,IF(V127=0,0,((11-V127)))-$B$6))</f>
        <v>2</v>
      </c>
      <c r="X127" s="714">
        <f>0+TEXT(Recording!I188,"00\:00\.00")</f>
        <v>6.2650462962962963E-4</v>
      </c>
      <c r="Y127" s="715">
        <f>IF(X127=0,0,IF(X$6=0,0,IF(X127&lt;1,SUM((X127&gt;L127),(X127&gt;O127),(X127&gt;R127),(X127&gt;U127),(X127&gt;I127),(X127&gt;AA127),(X127&gt;AD127),(X127&gt;AG127),(X127&gt;AJ127),(X127&gt;BE127)))-$AM127))</f>
        <v>2</v>
      </c>
      <c r="Z127" s="715">
        <f>IF(X127=0,0,IF(X$6=0,0,IF(Y127=0,0,((11-Y127)))-$B$6))</f>
        <v>5</v>
      </c>
      <c r="AA127" s="714">
        <f>0+TEXT(Recording!J188,"00\:00\.00")</f>
        <v>0</v>
      </c>
      <c r="AB127" s="715">
        <f>IF(AA127=0,0,IF(AA$6=0,0,IF(AA127&lt;1,SUM((AA127&gt;L127),(AA127&gt;O127),(AA127&gt;R127),(AA127&gt;U127),(AA127&gt;X127),(AA127&gt;I127),(AA127&gt;AD127),(AA127&gt;AG127),(AA127&gt;AJ127),(AA127&gt;BE127))))-$AM127)</f>
        <v>0</v>
      </c>
      <c r="AC127" s="715">
        <f>IF(AA127=0,0,IF(AA$6=0,0,IF(AB127=0,0,((11-AB127)))-$B$6))</f>
        <v>0</v>
      </c>
      <c r="AD127" s="714">
        <f>0+TEXT(Recording!K188,"00\:00\.00")</f>
        <v>0</v>
      </c>
      <c r="AE127" s="715">
        <f>IF(AD127=0,0,IF(AD$6=0,0,IF(AD127&lt;1,SUM((AD127&gt;L127),(AD127&gt;O127),(AD127&gt;R127),(AD127&gt;U127),(AD127&gt;X127),(AD127&gt;AA127),(AD127&gt;AG127),(AD127&gt;AJ127),(AD127&gt;I127),(AD127&gt;BE127)))-$AM127))</f>
        <v>0</v>
      </c>
      <c r="AF127" s="715">
        <f>IF(AD127=0,0,IF(AD$6=0,0,IF(AE127=0,0,((11-AE127)))-$B$6))</f>
        <v>0</v>
      </c>
      <c r="AG127" s="714">
        <f>0+TEXT(Recording!L188,"00\:00\.00")</f>
        <v>0</v>
      </c>
      <c r="AH127" s="715">
        <f>IF(AG127=0,0,IF(AG$6=0,0,IF(AG127&lt;1,SUM((AG127&gt;I127),(AG127&gt;L127),(AG127&gt;O127),(AG127&gt;R127),(AG127&gt;U127),(AG127&gt;X127),(AG127&gt;AA127),(AG127&gt;AD127),(AG127&gt;AJ127),(AG127&gt;BE127)))-$AM127))</f>
        <v>0</v>
      </c>
      <c r="AI127" s="715">
        <f>IF(AG127=0,0,IF(AG$6=0,0,IF(AH127=0,0,((11-AH127)))-$B$6))</f>
        <v>0</v>
      </c>
      <c r="AJ127" s="714">
        <f>0+TEXT(Recording!M188,"00\:00\.00")</f>
        <v>0</v>
      </c>
      <c r="AK127" s="715">
        <f>IF(AJ127=0,0,IF(AJ$6=0,0,IF(AJ127&lt;1,SUM((AJ127&gt;I127),(AJ127&gt;L127),(AJ127&gt;O127),(AJ127&gt;R127),(AJ127&gt;U127),(AJ127&gt;X127),(AJ127&gt;AA127),(AJ127&gt;AD127),(AJ127&gt;AG127),(AJ127&gt;BE127)))-$AM127))</f>
        <v>0</v>
      </c>
      <c r="AL127" s="718">
        <f>IF(AJ127=0,0,IF(AJ$6=0,0,IF(AK127=0,0,((11-AK127)))-$B$6))</f>
        <v>0</v>
      </c>
      <c r="AM127" s="11">
        <f>COUNTBLANK(I633:R633)</f>
        <v>4</v>
      </c>
      <c r="BL127" s="256"/>
      <c r="BM127" s="256"/>
      <c r="BN127" s="256"/>
      <c r="BO127" s="256"/>
      <c r="BP127" s="256"/>
      <c r="BQ127" s="256"/>
      <c r="BR127" s="420"/>
      <c r="BS127" s="420"/>
      <c r="BT127" s="420"/>
      <c r="BU127" s="420"/>
      <c r="BV127" s="235"/>
    </row>
    <row r="128" spans="2:74" ht="35.450000000000003" customHeight="1" x14ac:dyDescent="0.25">
      <c r="B128" s="1878"/>
      <c r="C128" s="1898"/>
      <c r="D128" s="2048"/>
      <c r="E128" s="1898"/>
      <c r="I128" s="1886" t="str">
        <f>PROPER('Team 1'!$I$69)</f>
        <v xml:space="preserve">Bradley  </v>
      </c>
      <c r="J128" s="1887"/>
      <c r="K128" s="1888"/>
      <c r="L128" s="1886" t="str">
        <f>PROPER('Team 2'!$I$69)</f>
        <v xml:space="preserve">Liam </v>
      </c>
      <c r="M128" s="1887"/>
      <c r="N128" s="1888"/>
      <c r="O128" s="1886" t="str">
        <f>PROPER('Team 3'!$I$69)</f>
        <v xml:space="preserve">Myles </v>
      </c>
      <c r="P128" s="1887"/>
      <c r="Q128" s="1888"/>
      <c r="R128" s="1886" t="str">
        <f>PROPER('Team 4'!$I$69)</f>
        <v xml:space="preserve">Max </v>
      </c>
      <c r="S128" s="1887"/>
      <c r="T128" s="1888"/>
      <c r="U128" s="1886" t="str">
        <f>PROPER('Team 5'!$I$69)</f>
        <v xml:space="preserve">Kris </v>
      </c>
      <c r="V128" s="1887"/>
      <c r="W128" s="1888"/>
      <c r="X128" s="1886" t="str">
        <f>PROPER('Team 6'!$I$69)</f>
        <v xml:space="preserve">Joshua </v>
      </c>
      <c r="Y128" s="1887"/>
      <c r="Z128" s="1888"/>
      <c r="AA128" s="1886" t="str">
        <f>PROPER('Team 7'!$I$69)</f>
        <v xml:space="preserve"> </v>
      </c>
      <c r="AB128" s="1887"/>
      <c r="AC128" s="1888"/>
      <c r="AD128" s="1886" t="str">
        <f>PROPER('Team 8'!$I$69)</f>
        <v xml:space="preserve"> </v>
      </c>
      <c r="AE128" s="1887"/>
      <c r="AF128" s="1888"/>
      <c r="AG128" s="1886" t="str">
        <f>PROPER('Team 9'!$I$69)</f>
        <v xml:space="preserve"> </v>
      </c>
      <c r="AH128" s="1887"/>
      <c r="AI128" s="1888"/>
      <c r="AJ128" s="1886" t="str">
        <f>PROPER('Team 10'!$I$69)</f>
        <v xml:space="preserve"> </v>
      </c>
      <c r="AK128" s="1887"/>
      <c r="AL128" s="1888"/>
      <c r="AM128" s="11"/>
      <c r="BL128" s="256"/>
      <c r="BM128" s="256"/>
      <c r="BN128" s="256"/>
      <c r="BO128" s="256"/>
      <c r="BP128" s="256"/>
      <c r="BQ128" s="256"/>
      <c r="BR128" s="420"/>
      <c r="BS128" s="420"/>
      <c r="BT128" s="420"/>
      <c r="BU128" s="420"/>
      <c r="BV128" s="235"/>
    </row>
    <row r="129" spans="2:74" ht="35.450000000000003" customHeight="1" thickBot="1" x14ac:dyDescent="0.3">
      <c r="B129" s="1903"/>
      <c r="C129" s="1898"/>
      <c r="D129" s="2048"/>
      <c r="E129" s="118" t="s">
        <v>217</v>
      </c>
      <c r="I129" s="1951">
        <f>Recording!D190</f>
        <v>0</v>
      </c>
      <c r="J129" s="1875"/>
      <c r="K129" s="1876"/>
      <c r="L129" s="1951">
        <f>Recording!E190</f>
        <v>0</v>
      </c>
      <c r="M129" s="1875"/>
      <c r="N129" s="1876"/>
      <c r="O129" s="1951">
        <f>Recording!F190</f>
        <v>0</v>
      </c>
      <c r="P129" s="1875"/>
      <c r="Q129" s="1876"/>
      <c r="R129" s="1951">
        <f>Recording!G190</f>
        <v>0</v>
      </c>
      <c r="S129" s="1875"/>
      <c r="T129" s="1876"/>
      <c r="U129" s="1951">
        <f>Recording!H190</f>
        <v>0</v>
      </c>
      <c r="V129" s="1875"/>
      <c r="W129" s="1876"/>
      <c r="X129" s="1951">
        <f>Recording!I190</f>
        <v>0</v>
      </c>
      <c r="Y129" s="1875"/>
      <c r="Z129" s="1876"/>
      <c r="AA129" s="1951">
        <f>Recording!J190</f>
        <v>0</v>
      </c>
      <c r="AB129" s="1875"/>
      <c r="AC129" s="1876"/>
      <c r="AD129" s="1951">
        <f>Recording!K190</f>
        <v>0</v>
      </c>
      <c r="AE129" s="1875"/>
      <c r="AF129" s="1876"/>
      <c r="AG129" s="1951">
        <f>Recording!L190</f>
        <v>0</v>
      </c>
      <c r="AH129" s="1875"/>
      <c r="AI129" s="1876"/>
      <c r="AJ129" s="1951">
        <f>Recording!M190</f>
        <v>0</v>
      </c>
      <c r="AK129" s="1875"/>
      <c r="AL129" s="1876"/>
      <c r="AM129" s="11"/>
      <c r="BL129" s="256"/>
      <c r="BM129" s="256"/>
      <c r="BN129" s="256"/>
      <c r="BO129" s="256"/>
      <c r="BP129" s="256"/>
      <c r="BQ129" s="256"/>
      <c r="BR129" s="420"/>
      <c r="BS129" s="420"/>
      <c r="BT129" s="420"/>
      <c r="BU129" s="420"/>
      <c r="BV129" s="235"/>
    </row>
    <row r="130" spans="2:74" ht="35.450000000000003" customHeight="1" x14ac:dyDescent="0.25">
      <c r="B130" s="1902">
        <v>43</v>
      </c>
      <c r="C130" s="1898" t="s">
        <v>5</v>
      </c>
      <c r="D130" s="2087" t="s">
        <v>87</v>
      </c>
      <c r="E130" s="200" t="s">
        <v>97</v>
      </c>
      <c r="I130" s="719">
        <f>0+TEXT(Recording!D192,"00\:00\.00")</f>
        <v>1.8317129629629629E-3</v>
      </c>
      <c r="J130" s="715">
        <f>IF(I130=0,0,IF(I$6=0,0,IF(I130&lt;1,SUM((I130&gt;L130),(I130&gt;O130),(I130&gt;R130),(I130&gt;U130),(I130&gt;X130),(I130&gt;AA130),(I130&gt;AD130),(I130&gt;AG130),(I130&gt;AJ130),(I130&gt;BE130)))-$AM130))</f>
        <v>3</v>
      </c>
      <c r="K130" s="715">
        <f>IF(I130=0,0,IF(I$6=0,0,IF(J130=0,0,((11-J130)))-$B$6))</f>
        <v>4</v>
      </c>
      <c r="L130" s="714">
        <f>0+TEXT(Recording!E192,"00\:00\.00")</f>
        <v>0</v>
      </c>
      <c r="M130" s="715">
        <f>IF(L130=0,0,IF(L$6=0,0,IF(L130&lt;1,SUM((L130&gt;O130),(L130&gt;R130),(L130&gt;U130),(L130&gt;X130),(L130&gt;AA130),(L130&gt;AD130),(L130&gt;I130),(L130&gt;AG130),(L130&gt;AJ130),(L130&gt;BE130)))-$AM130))</f>
        <v>0</v>
      </c>
      <c r="N130" s="715">
        <f>IF(L130=0,0,IF(L$6=0,0,IF(M130=0,0,((11-M130)))-$B$6))</f>
        <v>0</v>
      </c>
      <c r="O130" s="714">
        <f>0+TEXT(Recording!F192,"00\:00\.00")</f>
        <v>1.6792824074074073E-3</v>
      </c>
      <c r="P130" s="715">
        <f>IF(O130=0,0,IF(O$6=0,0,IF(O130&lt;1,SUM((O130&gt;L130),(O130&gt;I130),(O130&gt;R130),(O130&gt;U130),(O130&gt;X130),(O130&gt;AA130),(O130&gt;AD130),(O130&gt;AG130),(O130&gt;AJ130),(O130&gt;BE130)))-$AM130))</f>
        <v>1</v>
      </c>
      <c r="Q130" s="715">
        <f>IF(O130=0,0,IF(O$6=0,0,IF(P130=0,0,((11-P130)))-$B$6))</f>
        <v>6</v>
      </c>
      <c r="R130" s="714">
        <f>0+TEXT(Recording!G192,"00\:00\.00")</f>
        <v>1.7028935185185185E-3</v>
      </c>
      <c r="S130" s="715">
        <f>IF(R130=0,0,IF(R$6=0,0,IF(R130&lt;1,SUM((R130&gt;L130),(R130&gt;O130),(R130&gt;I130),(R130&gt;U130),(R130&gt;X130),(R130&gt;AA130),(R130&gt;AD130),(R130&gt;AG130),(R130&gt;AJ130),(R130&gt;BE130)))-$AM130))</f>
        <v>2</v>
      </c>
      <c r="T130" s="715">
        <f>IF(R130=0,0,IF(R$6=0,0,IF(S130=0,0,((11-S130)))-$B$6))</f>
        <v>5</v>
      </c>
      <c r="U130" s="714">
        <f>0+TEXT(Recording!H192,"00\:00\.00")</f>
        <v>1.8918981481481484E-3</v>
      </c>
      <c r="V130" s="715">
        <f>IF(U130=0,0,IF(U$6=0,0,IF(U130&lt;1,SUM((U130&gt;L130),(U130&gt;O130),(U130&gt;R130),(U130&gt;I130),(U130&gt;X130),(U130&gt;AA130),(U130&gt;AD130),(U130&gt;AG130),(U130&gt;AJ130),(U130&gt;BE130)))-$AM130))</f>
        <v>4</v>
      </c>
      <c r="W130" s="715">
        <f>IF(U130=0,0,IF(U$6=0,0,IF(V130=0,0,((11-V130)))-$B$6))</f>
        <v>3</v>
      </c>
      <c r="X130" s="714">
        <f>0+TEXT(Recording!I192,"00\:00\.00")</f>
        <v>2.0111111111111111E-3</v>
      </c>
      <c r="Y130" s="715">
        <f>IF(X130=0,0,IF(X$6=0,0,IF(X130&lt;1,SUM((X130&gt;L130),(X130&gt;O130),(X130&gt;R130),(X130&gt;U130),(X130&gt;I130),(X130&gt;AA130),(X130&gt;AD130),(X130&gt;AG130),(X130&gt;AJ130),(X130&gt;BE130)))-$AM130))</f>
        <v>5</v>
      </c>
      <c r="Z130" s="715">
        <f>IF(X130=0,0,IF(X$6=0,0,IF(Y130=0,0,((11-Y130)))-$B$6))</f>
        <v>2</v>
      </c>
      <c r="AA130" s="714">
        <f>0+TEXT(Recording!J192,"00\:00\.00")</f>
        <v>0</v>
      </c>
      <c r="AB130" s="715">
        <f>IF(AA130=0,0,IF(AA$6=0,0,IF(AA130&lt;1,SUM((AA130&gt;L130),(AA130&gt;O130),(AA130&gt;R130),(AA130&gt;U130),(AA130&gt;X130),(AA130&gt;I130),(AA130&gt;AD130),(AA130&gt;AG130),(AA130&gt;AJ130),(AA130&gt;BE130))))-$AM130)</f>
        <v>0</v>
      </c>
      <c r="AC130" s="715">
        <f>IF(AA130=0,0,IF(AA$6=0,0,IF(AB130=0,0,((11-AB130)))-$B$6))</f>
        <v>0</v>
      </c>
      <c r="AD130" s="714">
        <f>0+TEXT(Recording!K192,"00\:00\.00")</f>
        <v>0</v>
      </c>
      <c r="AE130" s="715">
        <f>IF(AD130=0,0,IF(AD$6=0,0,IF(AD130&lt;1,SUM((AD130&gt;L130),(AD130&gt;O130),(AD130&gt;R130),(AD130&gt;U130),(AD130&gt;X130),(AD130&gt;AA130),(AD130&gt;AG130),(AD130&gt;AJ130),(AD130&gt;I130),(AD130&gt;BE130)))-$AM130))</f>
        <v>0</v>
      </c>
      <c r="AF130" s="715">
        <f>IF(AD130=0,0,IF(AD$6=0,0,IF(AE130=0,0,((11-AE130)))-$B$6))</f>
        <v>0</v>
      </c>
      <c r="AG130" s="714">
        <f>0+TEXT(Recording!L192,"00\:00\.00")</f>
        <v>0</v>
      </c>
      <c r="AH130" s="715">
        <f>IF(AG130=0,0,IF(AG$6=0,0,IF(AG130&lt;1,SUM((AG130&gt;I130),(AG130&gt;L130),(AG130&gt;O130),(AG130&gt;R130),(AG130&gt;U130),(AG130&gt;X130),(AG130&gt;AA130),(AG130&gt;AD130),(AG130&gt;AJ130),(AG130&gt;BE130)))-$AM130))</f>
        <v>0</v>
      </c>
      <c r="AI130" s="715">
        <f>IF(AG130=0,0,IF(AG$6=0,0,IF(AH130=0,0,((11-AH130)))-$B$6))</f>
        <v>0</v>
      </c>
      <c r="AJ130" s="714">
        <f>0+TEXT(Recording!M192,"00\:00\.00")</f>
        <v>0</v>
      </c>
      <c r="AK130" s="715">
        <f>IF(AJ130=0,0,IF(AJ$6=0,0,IF(AJ130&lt;1,SUM((AJ130&gt;I130),(AJ130&gt;L130),(AJ130&gt;O130),(AJ130&gt;R130),(AJ130&gt;U130),(AJ130&gt;X130),(AJ130&gt;AA130),(AJ130&gt;AD130),(AJ130&gt;AG130),(AJ130&gt;BE130)))-$AM130))</f>
        <v>0</v>
      </c>
      <c r="AL130" s="718">
        <f>IF(AJ130=0,0,IF(AJ$6=0,0,IF(AK130=0,0,((11-AK130)))-$B$6))</f>
        <v>0</v>
      </c>
      <c r="AM130" s="11">
        <f>COUNTBLANK(I634:R634)</f>
        <v>5</v>
      </c>
      <c r="BL130" s="256"/>
      <c r="BM130" s="256"/>
      <c r="BN130" s="256"/>
      <c r="BO130" s="256"/>
      <c r="BP130" s="256"/>
      <c r="BQ130" s="256"/>
      <c r="BR130" s="420"/>
      <c r="BS130" s="420"/>
      <c r="BT130" s="420"/>
      <c r="BU130" s="420"/>
      <c r="BV130" s="235"/>
    </row>
    <row r="131" spans="2:74" ht="35.450000000000003" customHeight="1" thickBot="1" x14ac:dyDescent="0.3">
      <c r="B131" s="1879"/>
      <c r="C131" s="1898"/>
      <c r="D131" s="2048"/>
      <c r="E131" s="118" t="s">
        <v>217</v>
      </c>
      <c r="I131" s="1951">
        <f>Recording!D193</f>
        <v>0</v>
      </c>
      <c r="J131" s="1875"/>
      <c r="K131" s="1876"/>
      <c r="L131" s="1951" t="str">
        <f>Recording!E193</f>
        <v>6.4 (turn not perf. Immediately)</v>
      </c>
      <c r="M131" s="1875"/>
      <c r="N131" s="1876"/>
      <c r="O131" s="1951">
        <f>Recording!F193</f>
        <v>0</v>
      </c>
      <c r="P131" s="1875"/>
      <c r="Q131" s="1876"/>
      <c r="R131" s="1951">
        <f>Recording!G193</f>
        <v>0</v>
      </c>
      <c r="S131" s="1875"/>
      <c r="T131" s="1876"/>
      <c r="U131" s="1951">
        <f>Recording!H193</f>
        <v>0</v>
      </c>
      <c r="V131" s="1875"/>
      <c r="W131" s="1876"/>
      <c r="X131" s="1951">
        <f>Recording!I193</f>
        <v>0</v>
      </c>
      <c r="Y131" s="1875"/>
      <c r="Z131" s="1876"/>
      <c r="AA131" s="1951">
        <f>Recording!J193</f>
        <v>0</v>
      </c>
      <c r="AB131" s="1875"/>
      <c r="AC131" s="1876"/>
      <c r="AD131" s="1951">
        <f>Recording!K193</f>
        <v>0</v>
      </c>
      <c r="AE131" s="1875"/>
      <c r="AF131" s="1876"/>
      <c r="AG131" s="1951">
        <f>Recording!L193</f>
        <v>0</v>
      </c>
      <c r="AH131" s="1875"/>
      <c r="AI131" s="1876"/>
      <c r="AJ131" s="1951">
        <f>Recording!M193</f>
        <v>0</v>
      </c>
      <c r="AK131" s="1875"/>
      <c r="AL131" s="1876"/>
      <c r="AM131" s="11"/>
      <c r="BL131" s="256"/>
      <c r="BM131" s="256"/>
      <c r="BN131" s="256"/>
      <c r="BO131" s="256"/>
      <c r="BP131" s="256"/>
      <c r="BQ131" s="256"/>
      <c r="BR131" s="420"/>
      <c r="BS131" s="420"/>
      <c r="BT131" s="420"/>
      <c r="BU131" s="420"/>
      <c r="BV131" s="235"/>
    </row>
    <row r="132" spans="2:74" ht="35.450000000000003" customHeight="1" x14ac:dyDescent="0.25">
      <c r="B132" s="1877">
        <v>44</v>
      </c>
      <c r="C132" s="1898" t="s">
        <v>6</v>
      </c>
      <c r="D132" s="2087" t="s">
        <v>87</v>
      </c>
      <c r="E132" s="200" t="s">
        <v>97</v>
      </c>
      <c r="I132" s="719">
        <f>0+TEXT(Recording!D195,"00\:00\.00")</f>
        <v>1.9337962962962961E-3</v>
      </c>
      <c r="J132" s="715">
        <f t="shared" ref="J132" si="0">IF(I132=0,0,IF(I$6=0,0,IF(I132&lt;1,SUM((I132&gt;L132),(I132&gt;O132),(I132&gt;R132),(I132&gt;U132),(I132&gt;X132),(I132&gt;AA132),(I132&gt;AD132),(I132&gt;AG132),(I132&gt;AJ132),(I132&gt;BE132)))-$AM132))</f>
        <v>3</v>
      </c>
      <c r="K132" s="715">
        <f t="shared" ref="K132" si="1">IF(I132=0,0,IF(I$6=0,0,IF(J132=0,0,((11-J132)))-$B$6))</f>
        <v>4</v>
      </c>
      <c r="L132" s="714">
        <f>0+TEXT(Recording!E195,"00\:00\.00")</f>
        <v>1.8217592592592591E-3</v>
      </c>
      <c r="M132" s="715">
        <f t="shared" ref="M132" si="2">IF(L132=0,0,IF(L$6=0,0,IF(L132&lt;1,SUM((L132&gt;O132),(L132&gt;R132),(L132&gt;U132),(L132&gt;X132),(L132&gt;AA132),(L132&gt;AD132),(L132&gt;I132),(L132&gt;AG132),(L132&gt;AJ132),(L132&gt;BE132)))-$AM132))</f>
        <v>1</v>
      </c>
      <c r="N132" s="715">
        <f t="shared" ref="N132" si="3">IF(L132=0,0,IF(L$6=0,0,IF(M132=0,0,((11-M132)))-$B$6))</f>
        <v>6</v>
      </c>
      <c r="O132" s="714">
        <f>0+TEXT(Recording!F195,"00\:00\.00")</f>
        <v>1.9721064814814814E-3</v>
      </c>
      <c r="P132" s="715">
        <f t="shared" ref="P132" si="4">IF(O132=0,0,IF(O$6=0,0,IF(O132&lt;1,SUM((O132&gt;L132),(O132&gt;I132),(O132&gt;R132),(O132&gt;U132),(O132&gt;X132),(O132&gt;AA132),(O132&gt;AD132),(O132&gt;AG132),(O132&gt;AJ132),(O132&gt;BE132)))-$AM132))</f>
        <v>5</v>
      </c>
      <c r="Q132" s="715">
        <f t="shared" ref="Q132" si="5">IF(O132=0,0,IF(O$6=0,0,IF(P132=0,0,((11-P132)))-$B$6))</f>
        <v>2</v>
      </c>
      <c r="R132" s="714">
        <f>0+TEXT(Recording!G195,"00\:00\.00")</f>
        <v>1.9070601851851852E-3</v>
      </c>
      <c r="S132" s="715">
        <f t="shared" ref="S132" si="6">IF(R132=0,0,IF(R$6=0,0,IF(R132&lt;1,SUM((R132&gt;L132),(R132&gt;O132),(R132&gt;I132),(R132&gt;U132),(R132&gt;X132),(R132&gt;AA132),(R132&gt;AD132),(R132&gt;AG132),(R132&gt;AJ132),(R132&gt;BE132)))-$AM132))</f>
        <v>2</v>
      </c>
      <c r="T132" s="715">
        <f t="shared" ref="T132" si="7">IF(R132=0,0,IF(R$6=0,0,IF(S132=0,0,((11-S132)))-$B$6))</f>
        <v>5</v>
      </c>
      <c r="U132" s="714">
        <f>0+TEXT(Recording!H195,"00\:00\.00")</f>
        <v>0</v>
      </c>
      <c r="V132" s="715">
        <f t="shared" ref="V132" si="8">IF(U132=0,0,IF(U$6=0,0,IF(U132&lt;1,SUM((U132&gt;L132),(U132&gt;O132),(U132&gt;R132),(U132&gt;I132),(U132&gt;X132),(U132&gt;AA132),(U132&gt;AD132),(U132&gt;AG132),(U132&gt;AJ132),(U132&gt;BE132)))-$AM132))</f>
        <v>0</v>
      </c>
      <c r="W132" s="715">
        <f t="shared" ref="W132" si="9">IF(U132=0,0,IF(U$6=0,0,IF(V132=0,0,((11-V132)))-$B$6))</f>
        <v>0</v>
      </c>
      <c r="X132" s="714">
        <f>0+TEXT(Recording!I195,"00\:00\.00")</f>
        <v>1.9370370370370372E-3</v>
      </c>
      <c r="Y132" s="715">
        <f t="shared" ref="Y132" si="10">IF(X132=0,0,IF(X$6=0,0,IF(X132&lt;1,SUM((X132&gt;L132),(X132&gt;O132),(X132&gt;R132),(X132&gt;U132),(X132&gt;I132),(X132&gt;AA132),(X132&gt;AD132),(X132&gt;AG132),(X132&gt;AJ132),(X132&gt;BE132)))-$AM132))</f>
        <v>4</v>
      </c>
      <c r="Z132" s="715">
        <f t="shared" ref="Z132" si="11">IF(X132=0,0,IF(X$6=0,0,IF(Y132=0,0,((11-Y132)))-$B$6))</f>
        <v>3</v>
      </c>
      <c r="AA132" s="714">
        <f>0+TEXT(Recording!J195,"00\:00\.00")</f>
        <v>0</v>
      </c>
      <c r="AB132" s="715">
        <f t="shared" ref="AB132" si="12">IF(AA132=0,0,IF(AA$6=0,0,IF(AA132&lt;1,SUM((AA132&gt;L132),(AA132&gt;O132),(AA132&gt;R132),(AA132&gt;U132),(AA132&gt;X132),(AA132&gt;I132),(AA132&gt;AD132),(AA132&gt;AG132),(AA132&gt;AJ132),(AA132&gt;BE132))))-$AM132)</f>
        <v>0</v>
      </c>
      <c r="AC132" s="715">
        <f t="shared" ref="AC132" si="13">IF(AA132=0,0,IF(AA$6=0,0,IF(AB132=0,0,((11-AB132)))-$B$6))</f>
        <v>0</v>
      </c>
      <c r="AD132" s="714">
        <f>0+TEXT(Recording!K195,"00\:00\.00")</f>
        <v>0</v>
      </c>
      <c r="AE132" s="715">
        <f t="shared" ref="AE132" si="14">IF(AD132=0,0,IF(AD$6=0,0,IF(AD132&lt;1,SUM((AD132&gt;L132),(AD132&gt;O132),(AD132&gt;R132),(AD132&gt;U132),(AD132&gt;X132),(AD132&gt;AA132),(AD132&gt;AG132),(AD132&gt;AJ132),(AD132&gt;I132),(AD132&gt;BE132)))-$AM132))</f>
        <v>0</v>
      </c>
      <c r="AF132" s="715">
        <f t="shared" ref="AF132" si="15">IF(AD132=0,0,IF(AD$6=0,0,IF(AE132=0,0,((11-AE132)))-$B$6))</f>
        <v>0</v>
      </c>
      <c r="AG132" s="714">
        <f>0+TEXT(Recording!L195,"00\:00\.00")</f>
        <v>0</v>
      </c>
      <c r="AH132" s="715">
        <f t="shared" ref="AH132" si="16">IF(AG132=0,0,IF(AG$6=0,0,IF(AG132&lt;1,SUM((AG132&gt;I132),(AG132&gt;L132),(AG132&gt;O132),(AG132&gt;R132),(AG132&gt;U132),(AG132&gt;X132),(AG132&gt;AA132),(AG132&gt;AD132),(AG132&gt;AJ132),(AG132&gt;BE132)))-$AM132))</f>
        <v>0</v>
      </c>
      <c r="AI132" s="715">
        <f t="shared" ref="AI132" si="17">IF(AG132=0,0,IF(AG$6=0,0,IF(AH132=0,0,((11-AH132)))-$B$6))</f>
        <v>0</v>
      </c>
      <c r="AJ132" s="714">
        <f>0+TEXT(Recording!M195,"00\:00\.00")</f>
        <v>0</v>
      </c>
      <c r="AK132" s="715">
        <f t="shared" ref="AK132" si="18">IF(AJ132=0,0,IF(AJ$6=0,0,IF(AJ132&lt;1,SUM((AJ132&gt;I132),(AJ132&gt;L132),(AJ132&gt;O132),(AJ132&gt;R132),(AJ132&gt;U132),(AJ132&gt;X132),(AJ132&gt;AA132),(AJ132&gt;AD132),(AJ132&gt;AG132),(AJ132&gt;BE132)))-$AM132))</f>
        <v>0</v>
      </c>
      <c r="AL132" s="718">
        <f t="shared" ref="AL132" si="19">IF(AJ132=0,0,IF(AJ$6=0,0,IF(AK132=0,0,((11-AK132)))-$B$6))</f>
        <v>0</v>
      </c>
      <c r="AM132" s="11">
        <f>COUNTBLANK(I635:R635)</f>
        <v>5</v>
      </c>
      <c r="BL132" s="256"/>
      <c r="BM132" s="256"/>
      <c r="BN132" s="256"/>
      <c r="BO132" s="256"/>
      <c r="BP132" s="256"/>
      <c r="BQ132" s="256"/>
      <c r="BR132" s="420"/>
      <c r="BS132" s="420"/>
      <c r="BT132" s="420"/>
      <c r="BU132" s="420"/>
      <c r="BV132" s="235"/>
    </row>
    <row r="133" spans="2:74" ht="35.450000000000003" customHeight="1" thickBot="1" x14ac:dyDescent="0.3">
      <c r="B133" s="1879"/>
      <c r="C133" s="1898"/>
      <c r="D133" s="2048"/>
      <c r="E133" s="118" t="s">
        <v>217</v>
      </c>
      <c r="I133" s="1951">
        <f>Recording!D196</f>
        <v>0</v>
      </c>
      <c r="J133" s="1875"/>
      <c r="K133" s="1876"/>
      <c r="L133" s="1951">
        <f>Recording!E196</f>
        <v>0</v>
      </c>
      <c r="M133" s="1875"/>
      <c r="N133" s="1876"/>
      <c r="O133" s="1951">
        <f>Recording!F196</f>
        <v>0</v>
      </c>
      <c r="P133" s="1875"/>
      <c r="Q133" s="1876"/>
      <c r="R133" s="1951">
        <f>Recording!G196</f>
        <v>0</v>
      </c>
      <c r="S133" s="1875"/>
      <c r="T133" s="1876"/>
      <c r="U133" s="1951" t="str">
        <f>Recording!H196</f>
        <v>8.5 (alternating legs)</v>
      </c>
      <c r="V133" s="1875"/>
      <c r="W133" s="1876"/>
      <c r="X133" s="1951">
        <f>Recording!I196</f>
        <v>0</v>
      </c>
      <c r="Y133" s="1875"/>
      <c r="Z133" s="1876"/>
      <c r="AA133" s="1951">
        <f>Recording!J196</f>
        <v>0</v>
      </c>
      <c r="AB133" s="1875"/>
      <c r="AC133" s="1876"/>
      <c r="AD133" s="1951">
        <f>Recording!K196</f>
        <v>0</v>
      </c>
      <c r="AE133" s="1875"/>
      <c r="AF133" s="1876"/>
      <c r="AG133" s="1951">
        <f>Recording!L196</f>
        <v>0</v>
      </c>
      <c r="AH133" s="1875"/>
      <c r="AI133" s="1876"/>
      <c r="AJ133" s="1951">
        <f>Recording!M196</f>
        <v>0</v>
      </c>
      <c r="AK133" s="1875"/>
      <c r="AL133" s="1876"/>
      <c r="AM133" s="11"/>
      <c r="BL133" s="256"/>
      <c r="BM133" s="256"/>
      <c r="BN133" s="256"/>
      <c r="BO133" s="256"/>
      <c r="BP133" s="256"/>
      <c r="BQ133" s="256"/>
      <c r="BR133" s="420"/>
      <c r="BS133" s="420"/>
      <c r="BT133" s="420"/>
      <c r="BU133" s="420"/>
      <c r="BV133" s="235"/>
    </row>
    <row r="134" spans="2:74" ht="35.450000000000003" customHeight="1" x14ac:dyDescent="0.25">
      <c r="B134" s="1877">
        <v>45</v>
      </c>
      <c r="C134" s="1898" t="s">
        <v>5</v>
      </c>
      <c r="D134" s="2048" t="s">
        <v>16</v>
      </c>
      <c r="E134" s="200" t="s">
        <v>96</v>
      </c>
      <c r="I134" s="719">
        <f>0+TEXT(Recording!D198,"00\:00\.00")</f>
        <v>1.435763888888889E-3</v>
      </c>
      <c r="J134" s="715">
        <f t="shared" ref="J134" si="20">IF(I134=0,0,IF(I$6=0,0,IF(I134&lt;1,SUM((I134&gt;L134),(I134&gt;O134),(I134&gt;R134),(I134&gt;U134),(I134&gt;X134),(I134&gt;AA134),(I134&gt;AD134),(I134&gt;AG134),(I134&gt;AJ134),(I134&gt;BE134)))-$AM134))</f>
        <v>5</v>
      </c>
      <c r="K134" s="715">
        <f t="shared" ref="K134" si="21">IF(I134=0,0,IF(I$6=0,0,IF(J134=0,0,((11-J134)))-$B$6))</f>
        <v>2</v>
      </c>
      <c r="L134" s="714">
        <f>0+TEXT(Recording!E198,"00\:00\.00")</f>
        <v>1.4378472222222223E-3</v>
      </c>
      <c r="M134" s="715">
        <f t="shared" ref="M134" si="22">IF(L134=0,0,IF(L$6=0,0,IF(L134&lt;1,SUM((L134&gt;O134),(L134&gt;R134),(L134&gt;U134),(L134&gt;X134),(L134&gt;AA134),(L134&gt;AD134),(L134&gt;I134),(L134&gt;AG134),(L134&gt;AJ134),(L134&gt;BE134)))-$AM134))</f>
        <v>6</v>
      </c>
      <c r="N134" s="715">
        <f t="shared" ref="N134" si="23">IF(L134=0,0,IF(L$6=0,0,IF(M134=0,0,((11-M134)))-$B$6))</f>
        <v>1</v>
      </c>
      <c r="O134" s="714">
        <f>0+TEXT(Recording!F198,"00\:00\.00")</f>
        <v>1.410300925925926E-3</v>
      </c>
      <c r="P134" s="715">
        <f t="shared" ref="P134" si="24">IF(O134=0,0,IF(O$6=0,0,IF(O134&lt;1,SUM((O134&gt;L134),(O134&gt;I134),(O134&gt;R134),(O134&gt;U134),(O134&gt;X134),(O134&gt;AA134),(O134&gt;AD134),(O134&gt;AG134),(O134&gt;AJ134),(O134&gt;BE134)))-$AM134))</f>
        <v>4</v>
      </c>
      <c r="Q134" s="715">
        <f t="shared" ref="Q134" si="25">IF(O134=0,0,IF(O$6=0,0,IF(P134=0,0,((11-P134)))-$B$6))</f>
        <v>3</v>
      </c>
      <c r="R134" s="714">
        <f>0+TEXT(Recording!G198,"00\:00\.00")</f>
        <v>1.3635416666666665E-3</v>
      </c>
      <c r="S134" s="715">
        <f t="shared" ref="S134" si="26">IF(R134=0,0,IF(R$6=0,0,IF(R134&lt;1,SUM((R134&gt;L134),(R134&gt;O134),(R134&gt;I134),(R134&gt;U134),(R134&gt;X134),(R134&gt;AA134),(R134&gt;AD134),(R134&gt;AG134),(R134&gt;AJ134),(R134&gt;BE134)))-$AM134))</f>
        <v>1</v>
      </c>
      <c r="T134" s="715">
        <f t="shared" ref="T134" si="27">IF(R134=0,0,IF(R$6=0,0,IF(S134=0,0,((11-S134)))-$B$6))</f>
        <v>6</v>
      </c>
      <c r="U134" s="714">
        <f>0+TEXT(Recording!H198,"00\:00\.00")</f>
        <v>1.3932870370370373E-3</v>
      </c>
      <c r="V134" s="715">
        <f t="shared" ref="V134" si="28">IF(U134=0,0,IF(U$6=0,0,IF(U134&lt;1,SUM((U134&gt;L134),(U134&gt;O134),(U134&gt;R134),(U134&gt;I134),(U134&gt;X134),(U134&gt;AA134),(U134&gt;AD134),(U134&gt;AG134),(U134&gt;AJ134),(U134&gt;BE134)))-$AM134))</f>
        <v>3</v>
      </c>
      <c r="W134" s="715">
        <f t="shared" ref="W134" si="29">IF(U134=0,0,IF(U$6=0,0,IF(V134=0,0,((11-V134)))-$B$6))</f>
        <v>4</v>
      </c>
      <c r="X134" s="714">
        <f>0+TEXT(Recording!I198,"00\:00\.00")</f>
        <v>1.3929398148148147E-3</v>
      </c>
      <c r="Y134" s="715">
        <f t="shared" ref="Y134" si="30">IF(X134=0,0,IF(X$6=0,0,IF(X134&lt;1,SUM((X134&gt;L134),(X134&gt;O134),(X134&gt;R134),(X134&gt;U134),(X134&gt;I134),(X134&gt;AA134),(X134&gt;AD134),(X134&gt;AG134),(X134&gt;AJ134),(X134&gt;BE134)))-$AM134))</f>
        <v>2</v>
      </c>
      <c r="Z134" s="715">
        <f t="shared" ref="Z134" si="31">IF(X134=0,0,IF(X$6=0,0,IF(Y134=0,0,((11-Y134)))-$B$6))</f>
        <v>5</v>
      </c>
      <c r="AA134" s="714">
        <f>0+TEXT(Recording!J198,"00\:00\.00")</f>
        <v>0</v>
      </c>
      <c r="AB134" s="715">
        <f t="shared" ref="AB134" si="32">IF(AA134=0,0,IF(AA$6=0,0,IF(AA134&lt;1,SUM((AA134&gt;L134),(AA134&gt;O134),(AA134&gt;R134),(AA134&gt;U134),(AA134&gt;X134),(AA134&gt;I134),(AA134&gt;AD134),(AA134&gt;AG134),(AA134&gt;AJ134),(AA134&gt;BE134))))-$AM134)</f>
        <v>0</v>
      </c>
      <c r="AC134" s="715">
        <f t="shared" ref="AC134" si="33">IF(AA134=0,0,IF(AA$6=0,0,IF(AB134=0,0,((11-AB134)))-$B$6))</f>
        <v>0</v>
      </c>
      <c r="AD134" s="714">
        <f>0+TEXT(Recording!K198,"00\:00\.00")</f>
        <v>0</v>
      </c>
      <c r="AE134" s="715">
        <f t="shared" ref="AE134" si="34">IF(AD134=0,0,IF(AD$6=0,0,IF(AD134&lt;1,SUM((AD134&gt;L134),(AD134&gt;O134),(AD134&gt;R134),(AD134&gt;U134),(AD134&gt;X134),(AD134&gt;AA134),(AD134&gt;AG134),(AD134&gt;AJ134),(AD134&gt;I134),(AD134&gt;BE134)))-$AM134))</f>
        <v>0</v>
      </c>
      <c r="AF134" s="715">
        <f t="shared" ref="AF134" si="35">IF(AD134=0,0,IF(AD$6=0,0,IF(AE134=0,0,((11-AE134)))-$B$6))</f>
        <v>0</v>
      </c>
      <c r="AG134" s="714">
        <f>0+TEXT(Recording!L198,"00\:00\.00")</f>
        <v>0</v>
      </c>
      <c r="AH134" s="715">
        <f t="shared" ref="AH134" si="36">IF(AG134=0,0,IF(AG$6=0,0,IF(AG134&lt;1,SUM((AG134&gt;I134),(AG134&gt;L134),(AG134&gt;O134),(AG134&gt;R134),(AG134&gt;U134),(AG134&gt;X134),(AG134&gt;AA134),(AG134&gt;AD134),(AG134&gt;AJ134),(AG134&gt;BE134)))-$AM134))</f>
        <v>0</v>
      </c>
      <c r="AI134" s="715">
        <f t="shared" ref="AI134" si="37">IF(AG134=0,0,IF(AG$6=0,0,IF(AH134=0,0,((11-AH134)))-$B$6))</f>
        <v>0</v>
      </c>
      <c r="AJ134" s="714">
        <f>0+TEXT(Recording!M198,"00\:00\.00")</f>
        <v>0</v>
      </c>
      <c r="AK134" s="715">
        <f t="shared" ref="AK134" si="38">IF(AJ134=0,0,IF(AJ$6=0,0,IF(AJ134&lt;1,SUM((AJ134&gt;I134),(AJ134&gt;L134),(AJ134&gt;O134),(AJ134&gt;R134),(AJ134&gt;U134),(AJ134&gt;X134),(AJ134&gt;AA134),(AJ134&gt;AD134),(AJ134&gt;AG134),(AJ134&gt;BE134)))-$AM134))</f>
        <v>0</v>
      </c>
      <c r="AL134" s="718">
        <f t="shared" ref="AL134" si="39">IF(AJ134=0,0,IF(AJ$6=0,0,IF(AK134=0,0,((11-AK134)))-$B$6))</f>
        <v>0</v>
      </c>
      <c r="AM134" s="11">
        <f>COUNTBLANK(I636:R636)</f>
        <v>4</v>
      </c>
      <c r="BL134" s="256"/>
      <c r="BM134" s="256"/>
      <c r="BN134" s="256"/>
      <c r="BO134" s="256"/>
      <c r="BP134" s="256"/>
      <c r="BQ134" s="256"/>
      <c r="BR134" s="420"/>
      <c r="BS134" s="420"/>
      <c r="BT134" s="420"/>
      <c r="BU134" s="420"/>
      <c r="BV134" s="235"/>
    </row>
    <row r="135" spans="2:74" ht="35.450000000000003" customHeight="1" thickBot="1" x14ac:dyDescent="0.3">
      <c r="B135" s="1879"/>
      <c r="C135" s="1898"/>
      <c r="D135" s="2048"/>
      <c r="E135" s="118" t="s">
        <v>217</v>
      </c>
      <c r="I135" s="1951">
        <f>Recording!D199</f>
        <v>0</v>
      </c>
      <c r="J135" s="1875"/>
      <c r="K135" s="1876"/>
      <c r="L135" s="1951">
        <f>Recording!E199</f>
        <v>0</v>
      </c>
      <c r="M135" s="1875"/>
      <c r="N135" s="1876"/>
      <c r="O135" s="1951">
        <f>Recording!F199</f>
        <v>0</v>
      </c>
      <c r="P135" s="1875"/>
      <c r="Q135" s="1876"/>
      <c r="R135" s="1951">
        <f>Recording!G199</f>
        <v>0</v>
      </c>
      <c r="S135" s="1875"/>
      <c r="T135" s="1876"/>
      <c r="U135" s="1951">
        <f>Recording!H199</f>
        <v>0</v>
      </c>
      <c r="V135" s="1875"/>
      <c r="W135" s="1876"/>
      <c r="X135" s="1951">
        <f>Recording!I199</f>
        <v>0</v>
      </c>
      <c r="Y135" s="1875"/>
      <c r="Z135" s="1876"/>
      <c r="AA135" s="1951">
        <f>Recording!J199</f>
        <v>0</v>
      </c>
      <c r="AB135" s="1875"/>
      <c r="AC135" s="1876"/>
      <c r="AD135" s="1951">
        <f>Recording!K199</f>
        <v>0</v>
      </c>
      <c r="AE135" s="1875"/>
      <c r="AF135" s="1876"/>
      <c r="AG135" s="1951">
        <f>Recording!L199</f>
        <v>0</v>
      </c>
      <c r="AH135" s="1875"/>
      <c r="AI135" s="1876"/>
      <c r="AJ135" s="1951">
        <f>Recording!M199</f>
        <v>0</v>
      </c>
      <c r="AK135" s="1875"/>
      <c r="AL135" s="1876"/>
      <c r="AM135" s="11"/>
      <c r="BL135" s="256"/>
      <c r="BM135" s="256"/>
      <c r="BN135" s="256"/>
      <c r="BO135" s="256"/>
      <c r="BP135" s="256"/>
      <c r="BQ135" s="256"/>
      <c r="BR135" s="420"/>
      <c r="BS135" s="420"/>
      <c r="BT135" s="420"/>
      <c r="BU135" s="420"/>
      <c r="BV135" s="235"/>
    </row>
    <row r="136" spans="2:74" ht="35.450000000000003" customHeight="1" x14ac:dyDescent="0.25">
      <c r="B136" s="1877">
        <v>46</v>
      </c>
      <c r="C136" s="1898" t="s">
        <v>6</v>
      </c>
      <c r="D136" s="2048" t="s">
        <v>16</v>
      </c>
      <c r="E136" s="200" t="s">
        <v>96</v>
      </c>
      <c r="I136" s="719">
        <f>0+TEXT(Recording!D201,"00\:00\.00")</f>
        <v>1.3572916666666666E-3</v>
      </c>
      <c r="J136" s="715">
        <f t="shared" ref="J136" si="40">IF(I136=0,0,IF(I$6=0,0,IF(I136&lt;1,SUM((I136&gt;L136),(I136&gt;O136),(I136&gt;R136),(I136&gt;U136),(I136&gt;X136),(I136&gt;AA136),(I136&gt;AD136),(I136&gt;AG136),(I136&gt;AJ136),(I136&gt;BE136)))-$AM136))</f>
        <v>4</v>
      </c>
      <c r="K136" s="715">
        <f t="shared" ref="K136" si="41">IF(I136=0,0,IF(I$6=0,0,IF(J136=0,0,((11-J136)))-$B$6))</f>
        <v>3</v>
      </c>
      <c r="L136" s="714">
        <f>0+TEXT(Recording!E201,"00\:00\.00")</f>
        <v>1.470023148148148E-3</v>
      </c>
      <c r="M136" s="715">
        <f t="shared" ref="M136" si="42">IF(L136=0,0,IF(L$6=0,0,IF(L136&lt;1,SUM((L136&gt;O136),(L136&gt;R136),(L136&gt;U136),(L136&gt;X136),(L136&gt;AA136),(L136&gt;AD136),(L136&gt;I136),(L136&gt;AG136),(L136&gt;AJ136),(L136&gt;BE136)))-$AM136))</f>
        <v>6</v>
      </c>
      <c r="N136" s="715">
        <f t="shared" ref="N136" si="43">IF(L136=0,0,IF(L$6=0,0,IF(M136=0,0,((11-M136)))-$B$6))</f>
        <v>1</v>
      </c>
      <c r="O136" s="714">
        <f>0+TEXT(Recording!F201,"00\:00\.00")</f>
        <v>1.3846064814814815E-3</v>
      </c>
      <c r="P136" s="715">
        <f t="shared" ref="P136" si="44">IF(O136=0,0,IF(O$6=0,0,IF(O136&lt;1,SUM((O136&gt;L136),(O136&gt;I136),(O136&gt;R136),(O136&gt;U136),(O136&gt;X136),(O136&gt;AA136),(O136&gt;AD136),(O136&gt;AG136),(O136&gt;AJ136),(O136&gt;BE136)))-$AM136))</f>
        <v>5</v>
      </c>
      <c r="Q136" s="715">
        <f t="shared" ref="Q136" si="45">IF(O136=0,0,IF(O$6=0,0,IF(P136=0,0,((11-P136)))-$B$6))</f>
        <v>2</v>
      </c>
      <c r="R136" s="714">
        <f>0+TEXT(Recording!G201,"00\:00\.00")</f>
        <v>1.320949074074074E-3</v>
      </c>
      <c r="S136" s="715">
        <f t="shared" ref="S136" si="46">IF(R136=0,0,IF(R$6=0,0,IF(R136&lt;1,SUM((R136&gt;L136),(R136&gt;O136),(R136&gt;I136),(R136&gt;U136),(R136&gt;X136),(R136&gt;AA136),(R136&gt;AD136),(R136&gt;AG136),(R136&gt;AJ136),(R136&gt;BE136)))-$AM136))</f>
        <v>1</v>
      </c>
      <c r="T136" s="715">
        <f t="shared" ref="T136" si="47">IF(R136=0,0,IF(R$6=0,0,IF(S136=0,0,((11-S136)))-$B$6))</f>
        <v>6</v>
      </c>
      <c r="U136" s="714">
        <f>0+TEXT(Recording!H201,"00\:00\.00")</f>
        <v>1.3480324074074074E-3</v>
      </c>
      <c r="V136" s="715">
        <f t="shared" ref="V136" si="48">IF(U136=0,0,IF(U$6=0,0,IF(U136&lt;1,SUM((U136&gt;L136),(U136&gt;O136),(U136&gt;R136),(U136&gt;I136),(U136&gt;X136),(U136&gt;AA136),(U136&gt;AD136),(U136&gt;AG136),(U136&gt;AJ136),(U136&gt;BE136)))-$AM136))</f>
        <v>3</v>
      </c>
      <c r="W136" s="715">
        <f t="shared" ref="W136" si="49">IF(U136=0,0,IF(U$6=0,0,IF(V136=0,0,((11-V136)))-$B$6))</f>
        <v>4</v>
      </c>
      <c r="X136" s="714">
        <f>0+TEXT(Recording!I201,"00\:00\.00")</f>
        <v>1.3273148148148148E-3</v>
      </c>
      <c r="Y136" s="715">
        <f t="shared" ref="Y136" si="50">IF(X136=0,0,IF(X$6=0,0,IF(X136&lt;1,SUM((X136&gt;L136),(X136&gt;O136),(X136&gt;R136),(X136&gt;U136),(X136&gt;I136),(X136&gt;AA136),(X136&gt;AD136),(X136&gt;AG136),(X136&gt;AJ136),(X136&gt;BE136)))-$AM136))</f>
        <v>2</v>
      </c>
      <c r="Z136" s="715">
        <f t="shared" ref="Z136" si="51">IF(X136=0,0,IF(X$6=0,0,IF(Y136=0,0,((11-Y136)))-$B$6))</f>
        <v>5</v>
      </c>
      <c r="AA136" s="714">
        <f>0+TEXT(Recording!J201,"00\:00\.00")</f>
        <v>0</v>
      </c>
      <c r="AB136" s="715">
        <f t="shared" ref="AB136" si="52">IF(AA136=0,0,IF(AA$6=0,0,IF(AA136&lt;1,SUM((AA136&gt;L136),(AA136&gt;O136),(AA136&gt;R136),(AA136&gt;U136),(AA136&gt;X136),(AA136&gt;I136),(AA136&gt;AD136),(AA136&gt;AG136),(AA136&gt;AJ136),(AA136&gt;BE136))))-$AM136)</f>
        <v>0</v>
      </c>
      <c r="AC136" s="715">
        <f t="shared" ref="AC136" si="53">IF(AA136=0,0,IF(AA$6=0,0,IF(AB136=0,0,((11-AB136)))-$B$6))</f>
        <v>0</v>
      </c>
      <c r="AD136" s="714">
        <f>0+TEXT(Recording!K201,"00\:00\.00")</f>
        <v>0</v>
      </c>
      <c r="AE136" s="715">
        <f t="shared" ref="AE136" si="54">IF(AD136=0,0,IF(AD$6=0,0,IF(AD136&lt;1,SUM((AD136&gt;L136),(AD136&gt;O136),(AD136&gt;R136),(AD136&gt;U136),(AD136&gt;X136),(AD136&gt;AA136),(AD136&gt;AG136),(AD136&gt;AJ136),(AD136&gt;I136),(AD136&gt;BE136)))-$AM136))</f>
        <v>0</v>
      </c>
      <c r="AF136" s="715">
        <f t="shared" ref="AF136" si="55">IF(AD136=0,0,IF(AD$6=0,0,IF(AE136=0,0,((11-AE136)))-$B$6))</f>
        <v>0</v>
      </c>
      <c r="AG136" s="714">
        <f>0+TEXT(Recording!L201,"00\:00\.00")</f>
        <v>0</v>
      </c>
      <c r="AH136" s="715">
        <f t="shared" ref="AH136" si="56">IF(AG136=0,0,IF(AG$6=0,0,IF(AG136&lt;1,SUM((AG136&gt;I136),(AG136&gt;L136),(AG136&gt;O136),(AG136&gt;R136),(AG136&gt;U136),(AG136&gt;X136),(AG136&gt;AA136),(AG136&gt;AD136),(AG136&gt;AJ136),(AG136&gt;BE136)))-$AM136))</f>
        <v>0</v>
      </c>
      <c r="AI136" s="715">
        <f t="shared" ref="AI136" si="57">IF(AG136=0,0,IF(AG$6=0,0,IF(AH136=0,0,((11-AH136)))-$B$6))</f>
        <v>0</v>
      </c>
      <c r="AJ136" s="714">
        <f>0+TEXT(Recording!M201,"00\:00\.00")</f>
        <v>0</v>
      </c>
      <c r="AK136" s="715">
        <f t="shared" ref="AK136" si="58">IF(AJ136=0,0,IF(AJ$6=0,0,IF(AJ136&lt;1,SUM((AJ136&gt;I136),(AJ136&gt;L136),(AJ136&gt;O136),(AJ136&gt;R136),(AJ136&gt;U136),(AJ136&gt;X136),(AJ136&gt;AA136),(AJ136&gt;AD136),(AJ136&gt;AG136),(AJ136&gt;BE136)))-$AM136))</f>
        <v>0</v>
      </c>
      <c r="AL136" s="718">
        <f t="shared" ref="AL136" si="59">IF(AJ136=0,0,IF(AJ$6=0,0,IF(AK136=0,0,((11-AK136)))-$B$6))</f>
        <v>0</v>
      </c>
      <c r="AM136" s="11">
        <f>COUNTBLANK(I637:R637)</f>
        <v>4</v>
      </c>
      <c r="BL136" s="256"/>
      <c r="BM136" s="256"/>
      <c r="BN136" s="256"/>
      <c r="BO136" s="256"/>
      <c r="BP136" s="256"/>
      <c r="BQ136" s="256"/>
      <c r="BR136" s="420"/>
      <c r="BS136" s="420"/>
      <c r="BT136" s="420"/>
      <c r="BU136" s="420"/>
      <c r="BV136" s="235"/>
    </row>
    <row r="137" spans="2:74" ht="35.450000000000003" customHeight="1" thickBot="1" x14ac:dyDescent="0.3">
      <c r="B137" s="1879"/>
      <c r="C137" s="1898"/>
      <c r="D137" s="2048"/>
      <c r="E137" s="118" t="s">
        <v>217</v>
      </c>
      <c r="I137" s="1951">
        <f>Recording!D202</f>
        <v>0</v>
      </c>
      <c r="J137" s="1875"/>
      <c r="K137" s="1876"/>
      <c r="L137" s="1951">
        <f>Recording!E202</f>
        <v>0</v>
      </c>
      <c r="M137" s="1875"/>
      <c r="N137" s="1876"/>
      <c r="O137" s="1951">
        <f>Recording!F202</f>
        <v>0</v>
      </c>
      <c r="P137" s="1875"/>
      <c r="Q137" s="1876"/>
      <c r="R137" s="1951">
        <f>Recording!G202</f>
        <v>0</v>
      </c>
      <c r="S137" s="1875"/>
      <c r="T137" s="1876"/>
      <c r="U137" s="1951">
        <f>Recording!H202</f>
        <v>0</v>
      </c>
      <c r="V137" s="1875"/>
      <c r="W137" s="1876"/>
      <c r="X137" s="1951">
        <f>Recording!I202</f>
        <v>0</v>
      </c>
      <c r="Y137" s="1875"/>
      <c r="Z137" s="1876"/>
      <c r="AA137" s="1951">
        <f>Recording!J202</f>
        <v>0</v>
      </c>
      <c r="AB137" s="1875"/>
      <c r="AC137" s="1876"/>
      <c r="AD137" s="1951">
        <f>Recording!K202</f>
        <v>0</v>
      </c>
      <c r="AE137" s="1875"/>
      <c r="AF137" s="1876"/>
      <c r="AG137" s="1951">
        <f>Recording!L202</f>
        <v>0</v>
      </c>
      <c r="AH137" s="1875"/>
      <c r="AI137" s="1876"/>
      <c r="AJ137" s="1951">
        <f>Recording!M202</f>
        <v>0</v>
      </c>
      <c r="AK137" s="1875"/>
      <c r="AL137" s="1876"/>
      <c r="AM137" s="11"/>
      <c r="BL137" s="256"/>
      <c r="BM137" s="256"/>
      <c r="BN137" s="256"/>
      <c r="BO137" s="256"/>
      <c r="BP137" s="256"/>
      <c r="BQ137" s="256"/>
      <c r="BR137" s="420"/>
      <c r="BS137" s="420"/>
      <c r="BT137" s="420"/>
      <c r="BU137" s="420"/>
      <c r="BV137" s="235"/>
    </row>
    <row r="138" spans="2:74" ht="35.450000000000003" customHeight="1" x14ac:dyDescent="0.25">
      <c r="B138" s="1877">
        <v>47</v>
      </c>
      <c r="C138" s="1898" t="s">
        <v>5</v>
      </c>
      <c r="D138" s="2048" t="s">
        <v>17</v>
      </c>
      <c r="E138" s="200" t="s">
        <v>97</v>
      </c>
      <c r="I138" s="719">
        <f>0+TEXT(Recording!D204,"00\:00\.00")</f>
        <v>1.5116898148148147E-3</v>
      </c>
      <c r="J138" s="715">
        <f t="shared" ref="J138" si="60">IF(I138=0,0,IF(I$6=0,0,IF(I138&lt;1,SUM((I138&gt;L138),(I138&gt;O138),(I138&gt;R138),(I138&gt;U138),(I138&gt;X138),(I138&gt;AA138),(I138&gt;AD138),(I138&gt;AG138),(I138&gt;AJ138),(I138&gt;BE138)))-$AM138))</f>
        <v>4</v>
      </c>
      <c r="K138" s="715">
        <f t="shared" ref="K138" si="61">IF(I138=0,0,IF(I$6=0,0,IF(J138=0,0,((11-J138)))-$B$6))</f>
        <v>3</v>
      </c>
      <c r="L138" s="714">
        <f>0+TEXT(Recording!E204,"00\:00\.00")</f>
        <v>1.5728009259259261E-3</v>
      </c>
      <c r="M138" s="715">
        <f t="shared" ref="M138" si="62">IF(L138=0,0,IF(L$6=0,0,IF(L138&lt;1,SUM((L138&gt;O138),(L138&gt;R138),(L138&gt;U138),(L138&gt;X138),(L138&gt;AA138),(L138&gt;AD138),(L138&gt;I138),(L138&gt;AG138),(L138&gt;AJ138),(L138&gt;BE138)))-$AM138))</f>
        <v>6</v>
      </c>
      <c r="N138" s="715">
        <f t="shared" ref="N138" si="63">IF(L138=0,0,IF(L$6=0,0,IF(M138=0,0,((11-M138)))-$B$6))</f>
        <v>1</v>
      </c>
      <c r="O138" s="714">
        <f>0+TEXT(Recording!F204,"00\:00\.00")</f>
        <v>1.4483796296296295E-3</v>
      </c>
      <c r="P138" s="715">
        <f t="shared" ref="P138" si="64">IF(O138=0,0,IF(O$6=0,0,IF(O138&lt;1,SUM((O138&gt;L138),(O138&gt;I138),(O138&gt;R138),(O138&gt;U138),(O138&gt;X138),(O138&gt;AA138),(O138&gt;AD138),(O138&gt;AG138),(O138&gt;AJ138),(O138&gt;BE138)))-$AM138))</f>
        <v>1</v>
      </c>
      <c r="Q138" s="715">
        <f t="shared" ref="Q138" si="65">IF(O138=0,0,IF(O$6=0,0,IF(P138=0,0,((11-P138)))-$B$6))</f>
        <v>6</v>
      </c>
      <c r="R138" s="714">
        <f>0+TEXT(Recording!G204,"00\:00\.00")</f>
        <v>1.4755787037037036E-3</v>
      </c>
      <c r="S138" s="715">
        <f t="shared" ref="S138" si="66">IF(R138=0,0,IF(R$6=0,0,IF(R138&lt;1,SUM((R138&gt;L138),(R138&gt;O138),(R138&gt;I138),(R138&gt;U138),(R138&gt;X138),(R138&gt;AA138),(R138&gt;AD138),(R138&gt;AG138),(R138&gt;AJ138),(R138&gt;BE138)))-$AM138))</f>
        <v>2</v>
      </c>
      <c r="T138" s="715">
        <f t="shared" ref="T138" si="67">IF(R138=0,0,IF(R$6=0,0,IF(S138=0,0,((11-S138)))-$B$6))</f>
        <v>5</v>
      </c>
      <c r="U138" s="714">
        <f>0+TEXT(Recording!H204,"00\:00\.00")</f>
        <v>1.5255787037037035E-3</v>
      </c>
      <c r="V138" s="715">
        <f t="shared" ref="V138" si="68">IF(U138=0,0,IF(U$6=0,0,IF(U138&lt;1,SUM((U138&gt;L138),(U138&gt;O138),(U138&gt;R138),(U138&gt;I138),(U138&gt;X138),(U138&gt;AA138),(U138&gt;AD138),(U138&gt;AG138),(U138&gt;AJ138),(U138&gt;BE138)))-$AM138))</f>
        <v>5</v>
      </c>
      <c r="W138" s="715">
        <f t="shared" ref="W138" si="69">IF(U138=0,0,IF(U$6=0,0,IF(V138=0,0,((11-V138)))-$B$6))</f>
        <v>2</v>
      </c>
      <c r="X138" s="714">
        <f>0+TEXT(Recording!I204,"00\:00\.00")</f>
        <v>1.511574074074074E-3</v>
      </c>
      <c r="Y138" s="715">
        <f t="shared" ref="Y138" si="70">IF(X138=0,0,IF(X$6=0,0,IF(X138&lt;1,SUM((X138&gt;L138),(X138&gt;O138),(X138&gt;R138),(X138&gt;U138),(X138&gt;I138),(X138&gt;AA138),(X138&gt;AD138),(X138&gt;AG138),(X138&gt;AJ138),(X138&gt;BE138)))-$AM138))</f>
        <v>3</v>
      </c>
      <c r="Z138" s="715">
        <f t="shared" ref="Z138" si="71">IF(X138=0,0,IF(X$6=0,0,IF(Y138=0,0,((11-Y138)))-$B$6))</f>
        <v>4</v>
      </c>
      <c r="AA138" s="714">
        <f>0+TEXT(Recording!J204,"00\:00\.00")</f>
        <v>0</v>
      </c>
      <c r="AB138" s="715">
        <f t="shared" ref="AB138" si="72">IF(AA138=0,0,IF(AA$6=0,0,IF(AA138&lt;1,SUM((AA138&gt;L138),(AA138&gt;O138),(AA138&gt;R138),(AA138&gt;U138),(AA138&gt;X138),(AA138&gt;I138),(AA138&gt;AD138),(AA138&gt;AG138),(AA138&gt;AJ138),(AA138&gt;BE138))))-$AM138)</f>
        <v>0</v>
      </c>
      <c r="AC138" s="715">
        <f t="shared" ref="AC138" si="73">IF(AA138=0,0,IF(AA$6=0,0,IF(AB138=0,0,((11-AB138)))-$B$6))</f>
        <v>0</v>
      </c>
      <c r="AD138" s="714">
        <f>0+TEXT(Recording!K204,"00\:00\.00")</f>
        <v>0</v>
      </c>
      <c r="AE138" s="715">
        <f t="shared" ref="AE138" si="74">IF(AD138=0,0,IF(AD$6=0,0,IF(AD138&lt;1,SUM((AD138&gt;L138),(AD138&gt;O138),(AD138&gt;R138),(AD138&gt;U138),(AD138&gt;X138),(AD138&gt;AA138),(AD138&gt;AG138),(AD138&gt;AJ138),(AD138&gt;I138),(AD138&gt;BE138)))-$AM138))</f>
        <v>0</v>
      </c>
      <c r="AF138" s="715">
        <f t="shared" ref="AF138" si="75">IF(AD138=0,0,IF(AD$6=0,0,IF(AE138=0,0,((11-AE138)))-$B$6))</f>
        <v>0</v>
      </c>
      <c r="AG138" s="714">
        <f>0+TEXT(Recording!L204,"00\:00\.00")</f>
        <v>0</v>
      </c>
      <c r="AH138" s="715">
        <f t="shared" ref="AH138" si="76">IF(AG138=0,0,IF(AG$6=0,0,IF(AG138&lt;1,SUM((AG138&gt;I138),(AG138&gt;L138),(AG138&gt;O138),(AG138&gt;R138),(AG138&gt;U138),(AG138&gt;X138),(AG138&gt;AA138),(AG138&gt;AD138),(AG138&gt;AJ138),(AG138&gt;BE138)))-$AM138))</f>
        <v>0</v>
      </c>
      <c r="AI138" s="715">
        <f t="shared" ref="AI138" si="77">IF(AG138=0,0,IF(AG$6=0,0,IF(AH138=0,0,((11-AH138)))-$B$6))</f>
        <v>0</v>
      </c>
      <c r="AJ138" s="714">
        <f>0+TEXT(Recording!M204,"00\:00\.00")</f>
        <v>0</v>
      </c>
      <c r="AK138" s="715">
        <f t="shared" ref="AK138" si="78">IF(AJ138=0,0,IF(AJ$6=0,0,IF(AJ138&lt;1,SUM((AJ138&gt;I138),(AJ138&gt;L138),(AJ138&gt;O138),(AJ138&gt;R138),(AJ138&gt;U138),(AJ138&gt;X138),(AJ138&gt;AA138),(AJ138&gt;AD138),(AJ138&gt;AG138),(AJ138&gt;BE138)))-$AM138))</f>
        <v>0</v>
      </c>
      <c r="AL138" s="718">
        <f t="shared" ref="AL138" si="79">IF(AJ138=0,0,IF(AJ$6=0,0,IF(AK138=0,0,((11-AK138)))-$B$6))</f>
        <v>0</v>
      </c>
      <c r="AM138" s="11">
        <f>COUNTBLANK(I638:R638)</f>
        <v>4</v>
      </c>
      <c r="BL138" s="256"/>
      <c r="BM138" s="256"/>
      <c r="BN138" s="256"/>
      <c r="BO138" s="256"/>
      <c r="BP138" s="256"/>
      <c r="BQ138" s="256"/>
      <c r="BR138" s="420"/>
      <c r="BS138" s="420"/>
      <c r="BT138" s="420"/>
      <c r="BU138" s="420"/>
      <c r="BV138" s="235"/>
    </row>
    <row r="139" spans="2:74" ht="35.450000000000003" customHeight="1" thickBot="1" x14ac:dyDescent="0.3">
      <c r="B139" s="1879"/>
      <c r="C139" s="1898"/>
      <c r="D139" s="2048"/>
      <c r="E139" s="118" t="s">
        <v>217</v>
      </c>
      <c r="I139" s="1951">
        <f>Recording!D205</f>
        <v>0</v>
      </c>
      <c r="J139" s="1875"/>
      <c r="K139" s="1876"/>
      <c r="L139" s="1951">
        <f>Recording!E205</f>
        <v>0</v>
      </c>
      <c r="M139" s="1875"/>
      <c r="N139" s="1876"/>
      <c r="O139" s="1951">
        <f>Recording!F205</f>
        <v>0</v>
      </c>
      <c r="P139" s="1875"/>
      <c r="Q139" s="1876"/>
      <c r="R139" s="1951">
        <f>Recording!G205</f>
        <v>0</v>
      </c>
      <c r="S139" s="1875"/>
      <c r="T139" s="1876"/>
      <c r="U139" s="1951">
        <f>Recording!H205</f>
        <v>0</v>
      </c>
      <c r="V139" s="1875"/>
      <c r="W139" s="1876"/>
      <c r="X139" s="1951">
        <f>Recording!I205</f>
        <v>0</v>
      </c>
      <c r="Y139" s="1875"/>
      <c r="Z139" s="1876"/>
      <c r="AA139" s="1951">
        <f>Recording!J205</f>
        <v>0</v>
      </c>
      <c r="AB139" s="1875"/>
      <c r="AC139" s="1876"/>
      <c r="AD139" s="1951">
        <f>Recording!K205</f>
        <v>0</v>
      </c>
      <c r="AE139" s="1875"/>
      <c r="AF139" s="1876"/>
      <c r="AG139" s="1951">
        <f>Recording!L205</f>
        <v>0</v>
      </c>
      <c r="AH139" s="1875"/>
      <c r="AI139" s="1876"/>
      <c r="AJ139" s="1951">
        <f>Recording!M205</f>
        <v>0</v>
      </c>
      <c r="AK139" s="1875"/>
      <c r="AL139" s="1876"/>
      <c r="AM139" s="11"/>
      <c r="BL139" s="256"/>
      <c r="BM139" s="256"/>
      <c r="BN139" s="256"/>
      <c r="BO139" s="256"/>
      <c r="BP139" s="256"/>
      <c r="BQ139" s="256"/>
      <c r="BR139" s="420"/>
      <c r="BS139" s="420"/>
      <c r="BT139" s="420"/>
      <c r="BU139" s="420"/>
      <c r="BV139" s="235"/>
    </row>
    <row r="140" spans="2:74" ht="35.450000000000003" customHeight="1" x14ac:dyDescent="0.25">
      <c r="B140" s="1877">
        <v>48</v>
      </c>
      <c r="C140" s="1898" t="s">
        <v>6</v>
      </c>
      <c r="D140" s="2048" t="s">
        <v>17</v>
      </c>
      <c r="E140" s="200" t="s">
        <v>97</v>
      </c>
      <c r="I140" s="719">
        <f>0+TEXT(Recording!D207,"00\:00\.00")</f>
        <v>1.4398148148148148E-3</v>
      </c>
      <c r="J140" s="715">
        <f t="shared" ref="J140" si="80">IF(I140=0,0,IF(I$6=0,0,IF(I140&lt;1,SUM((I140&gt;L140),(I140&gt;O140),(I140&gt;R140),(I140&gt;U140),(I140&gt;X140),(I140&gt;AA140),(I140&gt;AD140),(I140&gt;AG140),(I140&gt;AJ140),(I140&gt;BE140)))-$AM140))</f>
        <v>5</v>
      </c>
      <c r="K140" s="715">
        <f t="shared" ref="K140" si="81">IF(I140=0,0,IF(I$6=0,0,IF(J140=0,0,((11-J140)))-$B$6))</f>
        <v>2</v>
      </c>
      <c r="L140" s="714">
        <f>0+TEXT(Recording!E207,"00\:00\.00")</f>
        <v>1.4241898148148148E-3</v>
      </c>
      <c r="M140" s="715">
        <f t="shared" ref="M140" si="82">IF(L140=0,0,IF(L$6=0,0,IF(L140&lt;1,SUM((L140&gt;O140),(L140&gt;R140),(L140&gt;U140),(L140&gt;X140),(L140&gt;AA140),(L140&gt;AD140),(L140&gt;I140),(L140&gt;AG140),(L140&gt;AJ140),(L140&gt;BE140)))-$AM140))</f>
        <v>4</v>
      </c>
      <c r="N140" s="715">
        <f t="shared" ref="N140" si="83">IF(L140=0,0,IF(L$6=0,0,IF(M140=0,0,((11-M140)))-$B$6))</f>
        <v>3</v>
      </c>
      <c r="O140" s="714">
        <f>0+TEXT(Recording!F207,"00\:00\.00")</f>
        <v>1.3950231481481481E-3</v>
      </c>
      <c r="P140" s="715">
        <f t="shared" ref="P140" si="84">IF(O140=0,0,IF(O$6=0,0,IF(O140&lt;1,SUM((O140&gt;L140),(O140&gt;I140),(O140&gt;R140),(O140&gt;U140),(O140&gt;X140),(O140&gt;AA140),(O140&gt;AD140),(O140&gt;AG140),(O140&gt;AJ140),(O140&gt;BE140)))-$AM140))</f>
        <v>2</v>
      </c>
      <c r="Q140" s="715">
        <f t="shared" ref="Q140" si="85">IF(O140=0,0,IF(O$6=0,0,IF(P140=0,0,((11-P140)))-$B$6))</f>
        <v>5</v>
      </c>
      <c r="R140" s="714">
        <f>0+TEXT(Recording!G207,"00\:00\.00")</f>
        <v>1.3076388888888888E-3</v>
      </c>
      <c r="S140" s="715">
        <f t="shared" ref="S140" si="86">IF(R140=0,0,IF(R$6=0,0,IF(R140&lt;1,SUM((R140&gt;L140),(R140&gt;O140),(R140&gt;I140),(R140&gt;U140),(R140&gt;X140),(R140&gt;AA140),(R140&gt;AD140),(R140&gt;AG140),(R140&gt;AJ140),(R140&gt;BE140)))-$AM140))</f>
        <v>1</v>
      </c>
      <c r="T140" s="715">
        <f t="shared" ref="T140" si="87">IF(R140=0,0,IF(R$6=0,0,IF(S140=0,0,((11-S140)))-$B$6))</f>
        <v>6</v>
      </c>
      <c r="U140" s="714">
        <f>0+TEXT(Recording!H207,"00\:00\.00")</f>
        <v>1.4171296296296295E-3</v>
      </c>
      <c r="V140" s="715">
        <f t="shared" ref="V140" si="88">IF(U140=0,0,IF(U$6=0,0,IF(U140&lt;1,SUM((U140&gt;L140),(U140&gt;O140),(U140&gt;R140),(U140&gt;I140),(U140&gt;X140),(U140&gt;AA140),(U140&gt;AD140),(U140&gt;AG140),(U140&gt;AJ140),(U140&gt;BE140)))-$AM140))</f>
        <v>3</v>
      </c>
      <c r="W140" s="715">
        <f t="shared" ref="W140" si="89">IF(U140=0,0,IF(U$6=0,0,IF(V140=0,0,((11-V140)))-$B$6))</f>
        <v>4</v>
      </c>
      <c r="X140" s="714">
        <f>0+TEXT(Recording!I207,"00\:00\.00")</f>
        <v>1.5194444444444446E-3</v>
      </c>
      <c r="Y140" s="715">
        <f t="shared" ref="Y140" si="90">IF(X140=0,0,IF(X$6=0,0,IF(X140&lt;1,SUM((X140&gt;L140),(X140&gt;O140),(X140&gt;R140),(X140&gt;U140),(X140&gt;I140),(X140&gt;AA140),(X140&gt;AD140),(X140&gt;AG140),(X140&gt;AJ140),(X140&gt;BE140)))-$AM140))</f>
        <v>6</v>
      </c>
      <c r="Z140" s="715">
        <f t="shared" ref="Z140" si="91">IF(X140=0,0,IF(X$6=0,0,IF(Y140=0,0,((11-Y140)))-$B$6))</f>
        <v>1</v>
      </c>
      <c r="AA140" s="714">
        <f>0+TEXT(Recording!J207,"00\:00\.00")</f>
        <v>0</v>
      </c>
      <c r="AB140" s="715">
        <f t="shared" ref="AB140" si="92">IF(AA140=0,0,IF(AA$6=0,0,IF(AA140&lt;1,SUM((AA140&gt;L140),(AA140&gt;O140),(AA140&gt;R140),(AA140&gt;U140),(AA140&gt;X140),(AA140&gt;I140),(AA140&gt;AD140),(AA140&gt;AG140),(AA140&gt;AJ140),(AA140&gt;BE140))))-$AM140)</f>
        <v>0</v>
      </c>
      <c r="AC140" s="715">
        <f t="shared" ref="AC140" si="93">IF(AA140=0,0,IF(AA$6=0,0,IF(AB140=0,0,((11-AB140)))-$B$6))</f>
        <v>0</v>
      </c>
      <c r="AD140" s="714">
        <f>0+TEXT(Recording!K207,"00\:00\.00")</f>
        <v>0</v>
      </c>
      <c r="AE140" s="715">
        <f t="shared" ref="AE140" si="94">IF(AD140=0,0,IF(AD$6=0,0,IF(AD140&lt;1,SUM((AD140&gt;L140),(AD140&gt;O140),(AD140&gt;R140),(AD140&gt;U140),(AD140&gt;X140),(AD140&gt;AA140),(AD140&gt;AG140),(AD140&gt;AJ140),(AD140&gt;I140),(AD140&gt;BE140)))-$AM140))</f>
        <v>0</v>
      </c>
      <c r="AF140" s="715">
        <f t="shared" ref="AF140" si="95">IF(AD140=0,0,IF(AD$6=0,0,IF(AE140=0,0,((11-AE140)))-$B$6))</f>
        <v>0</v>
      </c>
      <c r="AG140" s="714">
        <f>0+TEXT(Recording!L207,"00\:00\.00")</f>
        <v>0</v>
      </c>
      <c r="AH140" s="715">
        <f t="shared" ref="AH140" si="96">IF(AG140=0,0,IF(AG$6=0,0,IF(AG140&lt;1,SUM((AG140&gt;I140),(AG140&gt;L140),(AG140&gt;O140),(AG140&gt;R140),(AG140&gt;U140),(AG140&gt;X140),(AG140&gt;AA140),(AG140&gt;AD140),(AG140&gt;AJ140),(AG140&gt;BE140)))-$AM140))</f>
        <v>0</v>
      </c>
      <c r="AI140" s="715">
        <f t="shared" ref="AI140" si="97">IF(AG140=0,0,IF(AG$6=0,0,IF(AH140=0,0,((11-AH140)))-$B$6))</f>
        <v>0</v>
      </c>
      <c r="AJ140" s="714">
        <f>0+TEXT(Recording!M207,"00\:00\.00")</f>
        <v>0</v>
      </c>
      <c r="AK140" s="715">
        <f t="shared" ref="AK140" si="98">IF(AJ140=0,0,IF(AJ$6=0,0,IF(AJ140&lt;1,SUM((AJ140&gt;I140),(AJ140&gt;L140),(AJ140&gt;O140),(AJ140&gt;R140),(AJ140&gt;U140),(AJ140&gt;X140),(AJ140&gt;AA140),(AJ140&gt;AD140),(AJ140&gt;AG140),(AJ140&gt;BE140)))-$AM140))</f>
        <v>0</v>
      </c>
      <c r="AL140" s="718">
        <f t="shared" ref="AL140" si="99">IF(AJ140=0,0,IF(AJ$6=0,0,IF(AK140=0,0,((11-AK140)))-$B$6))</f>
        <v>0</v>
      </c>
      <c r="AM140" s="11">
        <f>COUNTBLANK(I639:R639)</f>
        <v>4</v>
      </c>
      <c r="BL140" s="256"/>
      <c r="BM140" s="256"/>
      <c r="BN140" s="256"/>
      <c r="BO140" s="256"/>
      <c r="BP140" s="256"/>
      <c r="BQ140" s="256"/>
      <c r="BR140" s="420"/>
      <c r="BS140" s="420"/>
      <c r="BT140" s="420"/>
      <c r="BU140" s="420"/>
      <c r="BV140" s="235"/>
    </row>
    <row r="141" spans="2:74" ht="35.450000000000003" customHeight="1" thickBot="1" x14ac:dyDescent="0.3">
      <c r="B141" s="1879"/>
      <c r="C141" s="1898"/>
      <c r="D141" s="2048"/>
      <c r="E141" s="118" t="s">
        <v>217</v>
      </c>
      <c r="I141" s="1951">
        <f>Recording!D208</f>
        <v>0</v>
      </c>
      <c r="J141" s="1875"/>
      <c r="K141" s="1876"/>
      <c r="L141" s="1951">
        <f>Recording!E208</f>
        <v>0</v>
      </c>
      <c r="M141" s="1875"/>
      <c r="N141" s="1876"/>
      <c r="O141" s="1951">
        <f>Recording!F208</f>
        <v>0</v>
      </c>
      <c r="P141" s="1875"/>
      <c r="Q141" s="1876"/>
      <c r="R141" s="1951">
        <f>Recording!G208</f>
        <v>0</v>
      </c>
      <c r="S141" s="1875"/>
      <c r="T141" s="1876"/>
      <c r="U141" s="1951">
        <f>Recording!H208</f>
        <v>0</v>
      </c>
      <c r="V141" s="1875"/>
      <c r="W141" s="1876"/>
      <c r="X141" s="1951">
        <f>Recording!I208</f>
        <v>0</v>
      </c>
      <c r="Y141" s="1875"/>
      <c r="Z141" s="1876"/>
      <c r="AA141" s="1951">
        <f>Recording!J208</f>
        <v>0</v>
      </c>
      <c r="AB141" s="1875"/>
      <c r="AC141" s="1876"/>
      <c r="AD141" s="1951">
        <f>Recording!K208</f>
        <v>0</v>
      </c>
      <c r="AE141" s="1875"/>
      <c r="AF141" s="1876"/>
      <c r="AG141" s="1951">
        <f>Recording!L208</f>
        <v>0</v>
      </c>
      <c r="AH141" s="1875"/>
      <c r="AI141" s="1876"/>
      <c r="AJ141" s="1951">
        <f>Recording!M208</f>
        <v>0</v>
      </c>
      <c r="AK141" s="1875"/>
      <c r="AL141" s="1876"/>
      <c r="AM141" s="11"/>
      <c r="BL141" s="256"/>
      <c r="BM141" s="256"/>
      <c r="BN141" s="256"/>
      <c r="BO141" s="256"/>
      <c r="BP141" s="256"/>
      <c r="BQ141" s="256"/>
      <c r="BR141" s="420"/>
      <c r="BS141" s="420"/>
      <c r="BT141" s="420"/>
      <c r="BU141" s="420"/>
      <c r="BV141" s="235"/>
    </row>
    <row r="142" spans="2:74" ht="35.450000000000003" customHeight="1" x14ac:dyDescent="0.25">
      <c r="B142" s="1877">
        <v>49</v>
      </c>
      <c r="C142" s="1898" t="s">
        <v>13</v>
      </c>
      <c r="D142" s="2048" t="s">
        <v>7</v>
      </c>
      <c r="E142" s="200" t="s">
        <v>107</v>
      </c>
      <c r="I142" s="719">
        <f>0+TEXT(Recording!D210,"00\:00\.00")</f>
        <v>2.0605324074074072E-3</v>
      </c>
      <c r="J142" s="715">
        <f t="shared" ref="J142" si="100">IF(I142=0,0,IF(I$6=0,0,IF(I142&lt;1,SUM((I142&gt;L142),(I142&gt;O142),(I142&gt;R142),(I142&gt;U142),(I142&gt;X142),(I142&gt;AA142),(I142&gt;AD142),(I142&gt;AG142),(I142&gt;AJ142),(I142&gt;BE142)))-$AM142))</f>
        <v>4</v>
      </c>
      <c r="K142" s="715">
        <f t="shared" ref="K142" si="101">IF(I142=0,0,IF(I$6=0,0,IF(J142=0,0,((11-J142)))-$B$6))</f>
        <v>3</v>
      </c>
      <c r="L142" s="714">
        <f>0+TEXT(Recording!E210,"00\:00\.00")</f>
        <v>2.0777777777777778E-3</v>
      </c>
      <c r="M142" s="715">
        <f t="shared" ref="M142" si="102">IF(L142=0,0,IF(L$6=0,0,IF(L142&lt;1,SUM((L142&gt;O142),(L142&gt;R142),(L142&gt;U142),(L142&gt;X142),(L142&gt;AA142),(L142&gt;AD142),(L142&gt;I142),(L142&gt;AG142),(L142&gt;AJ142),(L142&gt;BE142)))-$AM142))</f>
        <v>6</v>
      </c>
      <c r="N142" s="715">
        <f t="shared" ref="N142" si="103">IF(L142=0,0,IF(L$6=0,0,IF(M142=0,0,((11-M142)))-$B$6))</f>
        <v>1</v>
      </c>
      <c r="O142" s="714">
        <f>0+TEXT(Recording!F210,"00\:00\.00")</f>
        <v>1.9025462962962963E-3</v>
      </c>
      <c r="P142" s="715">
        <f t="shared" ref="P142" si="104">IF(O142=0,0,IF(O$6=0,0,IF(O142&lt;1,SUM((O142&gt;L142),(O142&gt;I142),(O142&gt;R142),(O142&gt;U142),(O142&gt;X142),(O142&gt;AA142),(O142&gt;AD142),(O142&gt;AG142),(O142&gt;AJ142),(O142&gt;BE142)))-$AM142))</f>
        <v>1</v>
      </c>
      <c r="Q142" s="715">
        <f t="shared" ref="Q142" si="105">IF(O142=0,0,IF(O$6=0,0,IF(P142=0,0,((11-P142)))-$B$6))</f>
        <v>6</v>
      </c>
      <c r="R142" s="714">
        <f>0+TEXT(Recording!G210,"00\:00\.00")</f>
        <v>1.9243055555555556E-3</v>
      </c>
      <c r="S142" s="715">
        <f t="shared" ref="S142" si="106">IF(R142=0,0,IF(R$6=0,0,IF(R142&lt;1,SUM((R142&gt;L142),(R142&gt;O142),(R142&gt;I142),(R142&gt;U142),(R142&gt;X142),(R142&gt;AA142),(R142&gt;AD142),(R142&gt;AG142),(R142&gt;AJ142),(R142&gt;BE142)))-$AM142))</f>
        <v>2</v>
      </c>
      <c r="T142" s="715">
        <f t="shared" ref="T142" si="107">IF(R142=0,0,IF(R$6=0,0,IF(S142=0,0,((11-S142)))-$B$6))</f>
        <v>5</v>
      </c>
      <c r="U142" s="714">
        <f>0+TEXT(Recording!H210,"00\:00\.00")</f>
        <v>2.063888888888889E-3</v>
      </c>
      <c r="V142" s="715">
        <f t="shared" ref="V142" si="108">IF(U142=0,0,IF(U$6=0,0,IF(U142&lt;1,SUM((U142&gt;L142),(U142&gt;O142),(U142&gt;R142),(U142&gt;I142),(U142&gt;X142),(U142&gt;AA142),(U142&gt;AD142),(U142&gt;AG142),(U142&gt;AJ142),(U142&gt;BE142)))-$AM142))</f>
        <v>5</v>
      </c>
      <c r="W142" s="715">
        <f t="shared" ref="W142" si="109">IF(U142=0,0,IF(U$6=0,0,IF(V142=0,0,((11-V142)))-$B$6))</f>
        <v>2</v>
      </c>
      <c r="X142" s="714">
        <f>0+TEXT(Recording!I210,"00\:00\.00")</f>
        <v>1.9957175925925928E-3</v>
      </c>
      <c r="Y142" s="715">
        <f t="shared" ref="Y142" si="110">IF(X142=0,0,IF(X$6=0,0,IF(X142&lt;1,SUM((X142&gt;L142),(X142&gt;O142),(X142&gt;R142),(X142&gt;U142),(X142&gt;I142),(X142&gt;AA142),(X142&gt;AD142),(X142&gt;AG142),(X142&gt;AJ142),(X142&gt;BE142)))-$AM142))</f>
        <v>3</v>
      </c>
      <c r="Z142" s="715">
        <f t="shared" ref="Z142" si="111">IF(X142=0,0,IF(X$6=0,0,IF(Y142=0,0,((11-Y142)))-$B$6))</f>
        <v>4</v>
      </c>
      <c r="AA142" s="714">
        <f>0+TEXT(Recording!J210,"00\:00\.00")</f>
        <v>0</v>
      </c>
      <c r="AB142" s="715">
        <f t="shared" ref="AB142" si="112">IF(AA142=0,0,IF(AA$6=0,0,IF(AA142&lt;1,SUM((AA142&gt;L142),(AA142&gt;O142),(AA142&gt;R142),(AA142&gt;U142),(AA142&gt;X142),(AA142&gt;I142),(AA142&gt;AD142),(AA142&gt;AG142),(AA142&gt;AJ142),(AA142&gt;BE142))))-$AM142)</f>
        <v>0</v>
      </c>
      <c r="AC142" s="715">
        <f t="shared" ref="AC142" si="113">IF(AA142=0,0,IF(AA$6=0,0,IF(AB142=0,0,((11-AB142)))-$B$6))</f>
        <v>0</v>
      </c>
      <c r="AD142" s="714">
        <f>0+TEXT(Recording!K210,"00\:00\.00")</f>
        <v>0</v>
      </c>
      <c r="AE142" s="715">
        <f t="shared" ref="AE142" si="114">IF(AD142=0,0,IF(AD$6=0,0,IF(AD142&lt;1,SUM((AD142&gt;L142),(AD142&gt;O142),(AD142&gt;R142),(AD142&gt;U142),(AD142&gt;X142),(AD142&gt;AA142),(AD142&gt;AG142),(AD142&gt;AJ142),(AD142&gt;I142),(AD142&gt;BE142)))-$AM142))</f>
        <v>0</v>
      </c>
      <c r="AF142" s="715">
        <f t="shared" ref="AF142" si="115">IF(AD142=0,0,IF(AD$6=0,0,IF(AE142=0,0,((11-AE142)))-$B$6))</f>
        <v>0</v>
      </c>
      <c r="AG142" s="714">
        <f>0+TEXT(Recording!L210,"00\:00\.00")</f>
        <v>0</v>
      </c>
      <c r="AH142" s="715">
        <f t="shared" ref="AH142" si="116">IF(AG142=0,0,IF(AG$6=0,0,IF(AG142&lt;1,SUM((AG142&gt;I142),(AG142&gt;L142),(AG142&gt;O142),(AG142&gt;R142),(AG142&gt;U142),(AG142&gt;X142),(AG142&gt;AA142),(AG142&gt;AD142),(AG142&gt;AJ142),(AG142&gt;BE142)))-$AM142))</f>
        <v>0</v>
      </c>
      <c r="AI142" s="715">
        <f t="shared" ref="AI142" si="117">IF(AG142=0,0,IF(AG$6=0,0,IF(AH142=0,0,((11-AH142)))-$B$6))</f>
        <v>0</v>
      </c>
      <c r="AJ142" s="714">
        <f>0+TEXT(Recording!M210,"00\:00\.00")</f>
        <v>0</v>
      </c>
      <c r="AK142" s="715">
        <f t="shared" ref="AK142" si="118">IF(AJ142=0,0,IF(AJ$6=0,0,IF(AJ142&lt;1,SUM((AJ142&gt;I142),(AJ142&gt;L142),(AJ142&gt;O142),(AJ142&gt;R142),(AJ142&gt;U142),(AJ142&gt;X142),(AJ142&gt;AA142),(AJ142&gt;AD142),(AJ142&gt;AG142),(AJ142&gt;BE142)))-$AM142))</f>
        <v>0</v>
      </c>
      <c r="AL142" s="718">
        <f t="shared" ref="AL142" si="119">IF(AJ142=0,0,IF(AJ$6=0,0,IF(AK142=0,0,((11-AK142)))-$B$6))</f>
        <v>0</v>
      </c>
      <c r="AM142" s="11">
        <f>COUNTBLANK(I640:R640)</f>
        <v>4</v>
      </c>
      <c r="BL142" s="256"/>
      <c r="BM142" s="256"/>
      <c r="BN142" s="256"/>
      <c r="BO142" s="256"/>
      <c r="BP142" s="256"/>
      <c r="BQ142" s="256"/>
      <c r="BR142" s="420"/>
      <c r="BS142" s="420"/>
      <c r="BT142" s="420"/>
      <c r="BU142" s="420"/>
      <c r="BV142" s="235"/>
    </row>
    <row r="143" spans="2:74" ht="35.450000000000003" customHeight="1" thickBot="1" x14ac:dyDescent="0.3">
      <c r="B143" s="1879"/>
      <c r="C143" s="1898"/>
      <c r="D143" s="2048"/>
      <c r="E143" s="118" t="s">
        <v>217</v>
      </c>
      <c r="I143" s="1951">
        <f>Recording!D211</f>
        <v>0</v>
      </c>
      <c r="J143" s="1875"/>
      <c r="K143" s="1876"/>
      <c r="L143" s="1951">
        <f>Recording!E211</f>
        <v>0</v>
      </c>
      <c r="M143" s="1875"/>
      <c r="N143" s="1876"/>
      <c r="O143" s="1951">
        <f>Recording!F211</f>
        <v>0</v>
      </c>
      <c r="P143" s="1875"/>
      <c r="Q143" s="1876"/>
      <c r="R143" s="1951">
        <f>Recording!G211</f>
        <v>0</v>
      </c>
      <c r="S143" s="1875"/>
      <c r="T143" s="1876"/>
      <c r="U143" s="1951">
        <f>Recording!H211</f>
        <v>0</v>
      </c>
      <c r="V143" s="1875"/>
      <c r="W143" s="1876"/>
      <c r="X143" s="1951">
        <f>Recording!I211</f>
        <v>0</v>
      </c>
      <c r="Y143" s="1875"/>
      <c r="Z143" s="1876"/>
      <c r="AA143" s="1951">
        <f>Recording!J211</f>
        <v>0</v>
      </c>
      <c r="AB143" s="1875"/>
      <c r="AC143" s="1876"/>
      <c r="AD143" s="1951">
        <f>Recording!K211</f>
        <v>0</v>
      </c>
      <c r="AE143" s="1875"/>
      <c r="AF143" s="1876"/>
      <c r="AG143" s="1951">
        <f>Recording!L211</f>
        <v>0</v>
      </c>
      <c r="AH143" s="1875"/>
      <c r="AI143" s="1876"/>
      <c r="AJ143" s="1951">
        <f>Recording!M211</f>
        <v>0</v>
      </c>
      <c r="AK143" s="1875"/>
      <c r="AL143" s="1876"/>
      <c r="AM143" s="11"/>
      <c r="BL143" s="256"/>
      <c r="BM143" s="256"/>
      <c r="BN143" s="256"/>
      <c r="BO143" s="256"/>
      <c r="BP143" s="256"/>
      <c r="BQ143" s="256"/>
      <c r="BR143" s="420"/>
      <c r="BS143" s="420"/>
      <c r="BT143" s="420"/>
      <c r="BU143" s="420"/>
      <c r="BV143" s="235"/>
    </row>
    <row r="144" spans="2:74" ht="35.450000000000003" customHeight="1" x14ac:dyDescent="0.25">
      <c r="B144" s="1877">
        <v>50</v>
      </c>
      <c r="C144" s="1898" t="s">
        <v>15</v>
      </c>
      <c r="D144" s="2048" t="s">
        <v>7</v>
      </c>
      <c r="E144" s="200" t="s">
        <v>107</v>
      </c>
      <c r="I144" s="719">
        <f>0+TEXT(Recording!D213,"00\:00\.00")</f>
        <v>1.8684027777777779E-3</v>
      </c>
      <c r="J144" s="715">
        <f t="shared" ref="J144" si="120">IF(I144=0,0,IF(I$6=0,0,IF(I144&lt;1,SUM((I144&gt;L144),(I144&gt;O144),(I144&gt;R144),(I144&gt;U144),(I144&gt;X144),(I144&gt;AA144),(I144&gt;AD144),(I144&gt;AG144),(I144&gt;AJ144),(I144&gt;BE144)))-$AM144))</f>
        <v>6</v>
      </c>
      <c r="K144" s="715">
        <f t="shared" ref="K144" si="121">IF(I144=0,0,IF(I$6=0,0,IF(J144=0,0,((11-J144)))-$B$6))</f>
        <v>1</v>
      </c>
      <c r="L144" s="714">
        <f>0+TEXT(Recording!E213,"00\:00\.00")</f>
        <v>1.8320601851851851E-3</v>
      </c>
      <c r="M144" s="715">
        <f t="shared" ref="M144" si="122">IF(L144=0,0,IF(L$6=0,0,IF(L144&lt;1,SUM((L144&gt;O144),(L144&gt;R144),(L144&gt;U144),(L144&gt;X144),(L144&gt;AA144),(L144&gt;AD144),(L144&gt;I144),(L144&gt;AG144),(L144&gt;AJ144),(L144&gt;BE144)))-$AM144))</f>
        <v>5</v>
      </c>
      <c r="N144" s="715">
        <f t="shared" ref="N144" si="123">IF(L144=0,0,IF(L$6=0,0,IF(M144=0,0,((11-M144)))-$B$6))</f>
        <v>2</v>
      </c>
      <c r="O144" s="714">
        <f>0+TEXT(Recording!F213,"00\:00\.00")</f>
        <v>1.7302083333333334E-3</v>
      </c>
      <c r="P144" s="715">
        <f t="shared" ref="P144" si="124">IF(O144=0,0,IF(O$6=0,0,IF(O144&lt;1,SUM((O144&gt;L144),(O144&gt;I144),(O144&gt;R144),(O144&gt;U144),(O144&gt;X144),(O144&gt;AA144),(O144&gt;AD144),(O144&gt;AG144),(O144&gt;AJ144),(O144&gt;BE144)))-$AM144))</f>
        <v>2</v>
      </c>
      <c r="Q144" s="715">
        <f t="shared" ref="Q144" si="125">IF(O144=0,0,IF(O$6=0,0,IF(P144=0,0,((11-P144)))-$B$6))</f>
        <v>5</v>
      </c>
      <c r="R144" s="714">
        <f>0+TEXT(Recording!G213,"00\:00\.00")</f>
        <v>1.6910879629629628E-3</v>
      </c>
      <c r="S144" s="715">
        <f t="shared" ref="S144" si="126">IF(R144=0,0,IF(R$6=0,0,IF(R144&lt;1,SUM((R144&gt;L144),(R144&gt;O144),(R144&gt;I144),(R144&gt;U144),(R144&gt;X144),(R144&gt;AA144),(R144&gt;AD144),(R144&gt;AG144),(R144&gt;AJ144),(R144&gt;BE144)))-$AM144))</f>
        <v>1</v>
      </c>
      <c r="T144" s="715">
        <f t="shared" ref="T144" si="127">IF(R144=0,0,IF(R$6=0,0,IF(S144=0,0,((11-S144)))-$B$6))</f>
        <v>6</v>
      </c>
      <c r="U144" s="714">
        <f>0+TEXT(Recording!H213,"00\:00\.00")</f>
        <v>1.8024305555555554E-3</v>
      </c>
      <c r="V144" s="715">
        <f t="shared" ref="V144" si="128">IF(U144=0,0,IF(U$6=0,0,IF(U144&lt;1,SUM((U144&gt;L144),(U144&gt;O144),(U144&gt;R144),(U144&gt;I144),(U144&gt;X144),(U144&gt;AA144),(U144&gt;AD144),(U144&gt;AG144),(U144&gt;AJ144),(U144&gt;BE144)))-$AM144))</f>
        <v>4</v>
      </c>
      <c r="W144" s="715">
        <f t="shared" ref="W144" si="129">IF(U144=0,0,IF(U$6=0,0,IF(V144=0,0,((11-V144)))-$B$6))</f>
        <v>3</v>
      </c>
      <c r="X144" s="714">
        <f>0+TEXT(Recording!I213,"00\:00\.00")</f>
        <v>1.7829861111111111E-3</v>
      </c>
      <c r="Y144" s="715">
        <f t="shared" ref="Y144" si="130">IF(X144=0,0,IF(X$6=0,0,IF(X144&lt;1,SUM((X144&gt;L144),(X144&gt;O144),(X144&gt;R144),(X144&gt;U144),(X144&gt;I144),(X144&gt;AA144),(X144&gt;AD144),(X144&gt;AG144),(X144&gt;AJ144),(X144&gt;BE144)))-$AM144))</f>
        <v>3</v>
      </c>
      <c r="Z144" s="715">
        <f t="shared" ref="Z144" si="131">IF(X144=0,0,IF(X$6=0,0,IF(Y144=0,0,((11-Y144)))-$B$6))</f>
        <v>4</v>
      </c>
      <c r="AA144" s="714">
        <f>0+TEXT(Recording!J213,"00\:00\.00")</f>
        <v>0</v>
      </c>
      <c r="AB144" s="715">
        <f t="shared" ref="AB144" si="132">IF(AA144=0,0,IF(AA$6=0,0,IF(AA144&lt;1,SUM((AA144&gt;L144),(AA144&gt;O144),(AA144&gt;R144),(AA144&gt;U144),(AA144&gt;X144),(AA144&gt;I144),(AA144&gt;AD144),(AA144&gt;AG144),(AA144&gt;AJ144),(AA144&gt;BE144))))-$AM144)</f>
        <v>0</v>
      </c>
      <c r="AC144" s="715">
        <f t="shared" ref="AC144" si="133">IF(AA144=0,0,IF(AA$6=0,0,IF(AB144=0,0,((11-AB144)))-$B$6))</f>
        <v>0</v>
      </c>
      <c r="AD144" s="714">
        <f>0+TEXT(Recording!K213,"00\:00\.00")</f>
        <v>0</v>
      </c>
      <c r="AE144" s="715">
        <f t="shared" ref="AE144" si="134">IF(AD144=0,0,IF(AD$6=0,0,IF(AD144&lt;1,SUM((AD144&gt;L144),(AD144&gt;O144),(AD144&gt;R144),(AD144&gt;U144),(AD144&gt;X144),(AD144&gt;AA144),(AD144&gt;AG144),(AD144&gt;AJ144),(AD144&gt;I144),(AD144&gt;BE144)))-$AM144))</f>
        <v>0</v>
      </c>
      <c r="AF144" s="715">
        <f t="shared" ref="AF144" si="135">IF(AD144=0,0,IF(AD$6=0,0,IF(AE144=0,0,((11-AE144)))-$B$6))</f>
        <v>0</v>
      </c>
      <c r="AG144" s="714">
        <f>0+TEXT(Recording!L213,"00\:00\.00")</f>
        <v>0</v>
      </c>
      <c r="AH144" s="715">
        <f t="shared" ref="AH144" si="136">IF(AG144=0,0,IF(AG$6=0,0,IF(AG144&lt;1,SUM((AG144&gt;I144),(AG144&gt;L144),(AG144&gt;O144),(AG144&gt;R144),(AG144&gt;U144),(AG144&gt;X144),(AG144&gt;AA144),(AG144&gt;AD144),(AG144&gt;AJ144),(AG144&gt;BE144)))-$AM144))</f>
        <v>0</v>
      </c>
      <c r="AI144" s="715">
        <f t="shared" ref="AI144" si="137">IF(AG144=0,0,IF(AG$6=0,0,IF(AH144=0,0,((11-AH144)))-$B$6))</f>
        <v>0</v>
      </c>
      <c r="AJ144" s="714">
        <f>0+TEXT(Recording!M213,"00\:00\.00")</f>
        <v>0</v>
      </c>
      <c r="AK144" s="715">
        <f t="shared" ref="AK144" si="138">IF(AJ144=0,0,IF(AJ$6=0,0,IF(AJ144&lt;1,SUM((AJ144&gt;I144),(AJ144&gt;L144),(AJ144&gt;O144),(AJ144&gt;R144),(AJ144&gt;U144),(AJ144&gt;X144),(AJ144&gt;AA144),(AJ144&gt;AD144),(AJ144&gt;AG144),(AJ144&gt;BE144)))-$AM144))</f>
        <v>0</v>
      </c>
      <c r="AL144" s="718">
        <f t="shared" ref="AL144" si="139">IF(AJ144=0,0,IF(AJ$6=0,0,IF(AK144=0,0,((11-AK144)))-$B$6))</f>
        <v>0</v>
      </c>
      <c r="AM144" s="11">
        <f>COUNTBLANK(I641:R641)</f>
        <v>4</v>
      </c>
      <c r="BL144" s="256"/>
      <c r="BM144" s="256"/>
      <c r="BN144" s="256"/>
      <c r="BO144" s="256"/>
      <c r="BP144" s="256"/>
      <c r="BQ144" s="256"/>
      <c r="BR144" s="420"/>
      <c r="BS144" s="420"/>
      <c r="BT144" s="420"/>
      <c r="BU144" s="420"/>
      <c r="BV144" s="235"/>
    </row>
    <row r="145" spans="2:74" ht="35.450000000000003" customHeight="1" thickBot="1" x14ac:dyDescent="0.25">
      <c r="B145" s="1878"/>
      <c r="C145" s="2047"/>
      <c r="D145" s="2049"/>
      <c r="E145" s="119" t="s">
        <v>217</v>
      </c>
      <c r="I145" s="1908">
        <f>Recording!D214</f>
        <v>0</v>
      </c>
      <c r="J145" s="1891"/>
      <c r="K145" s="1892"/>
      <c r="L145" s="1908">
        <f>Recording!E214</f>
        <v>0</v>
      </c>
      <c r="M145" s="1891"/>
      <c r="N145" s="1892"/>
      <c r="O145" s="1908">
        <f>Recording!F214</f>
        <v>0</v>
      </c>
      <c r="P145" s="1891"/>
      <c r="Q145" s="1892"/>
      <c r="R145" s="1908">
        <f>Recording!G214</f>
        <v>0</v>
      </c>
      <c r="S145" s="1891"/>
      <c r="T145" s="1892"/>
      <c r="U145" s="1908">
        <f>Recording!H214</f>
        <v>0</v>
      </c>
      <c r="V145" s="1891"/>
      <c r="W145" s="1892"/>
      <c r="X145" s="1908">
        <f>Recording!I214</f>
        <v>0</v>
      </c>
      <c r="Y145" s="1891"/>
      <c r="Z145" s="1892"/>
      <c r="AA145" s="1908">
        <f>Recording!J214</f>
        <v>0</v>
      </c>
      <c r="AB145" s="1891"/>
      <c r="AC145" s="1892"/>
      <c r="AD145" s="1908">
        <f>Recording!K214</f>
        <v>0</v>
      </c>
      <c r="AE145" s="1891"/>
      <c r="AF145" s="1892"/>
      <c r="AG145" s="1908">
        <f>Recording!L214</f>
        <v>0</v>
      </c>
      <c r="AH145" s="1891"/>
      <c r="AI145" s="1892"/>
      <c r="AJ145" s="1908">
        <f>Recording!M214</f>
        <v>0</v>
      </c>
      <c r="AK145" s="1891"/>
      <c r="AL145" s="1892"/>
      <c r="AM145" s="8"/>
      <c r="BL145" s="255"/>
      <c r="BM145" s="255"/>
      <c r="BN145" s="255"/>
      <c r="BO145" s="255"/>
      <c r="BP145" s="255"/>
      <c r="BQ145" s="255"/>
      <c r="BR145" s="235"/>
      <c r="BS145" s="235"/>
      <c r="BT145" s="235"/>
      <c r="BU145" s="235"/>
      <c r="BV145" s="235"/>
    </row>
    <row r="146" spans="2:74" ht="27" customHeight="1" x14ac:dyDescent="0.2">
      <c r="B146" s="2179" t="s">
        <v>2823</v>
      </c>
      <c r="C146" s="2180"/>
      <c r="D146" s="2180"/>
      <c r="E146" s="2181"/>
      <c r="F146" s="530"/>
      <c r="G146" s="531"/>
      <c r="H146" s="531"/>
      <c r="I146" s="532" t="s">
        <v>2708</v>
      </c>
      <c r="J146" s="2161">
        <f>COUNTIF(J12:J144,1)</f>
        <v>4</v>
      </c>
      <c r="K146" s="2161"/>
      <c r="L146" s="532" t="s">
        <v>2708</v>
      </c>
      <c r="M146" s="2161">
        <f>COUNTIF(M12:M144,1)</f>
        <v>2</v>
      </c>
      <c r="N146" s="2161"/>
      <c r="O146" s="532" t="s">
        <v>2708</v>
      </c>
      <c r="P146" s="2161">
        <f>COUNTIF(P12:P144,1)</f>
        <v>16</v>
      </c>
      <c r="Q146" s="2161"/>
      <c r="R146" s="532" t="s">
        <v>2708</v>
      </c>
      <c r="S146" s="2161">
        <f>COUNTIF(S12:S144,1)</f>
        <v>21</v>
      </c>
      <c r="T146" s="2161"/>
      <c r="U146" s="532" t="s">
        <v>2708</v>
      </c>
      <c r="V146" s="2161">
        <f>COUNTIF(V12:V144,1)</f>
        <v>4</v>
      </c>
      <c r="W146" s="2161"/>
      <c r="X146" s="532" t="s">
        <v>2708</v>
      </c>
      <c r="Y146" s="2161">
        <f>COUNTIF(Y12:Y144,1)</f>
        <v>3</v>
      </c>
      <c r="Z146" s="2161"/>
      <c r="AA146" s="532" t="s">
        <v>2708</v>
      </c>
      <c r="AB146" s="2161">
        <f>COUNTIF(AB12:AB144,1)</f>
        <v>0</v>
      </c>
      <c r="AC146" s="2161"/>
      <c r="AD146" s="532" t="s">
        <v>2708</v>
      </c>
      <c r="AE146" s="2161">
        <f>COUNTIF(AE12:AE144,1)</f>
        <v>0</v>
      </c>
      <c r="AF146" s="2161"/>
      <c r="AG146" s="532" t="s">
        <v>2708</v>
      </c>
      <c r="AH146" s="2161">
        <f>COUNTIF(AH12:AH144,1)</f>
        <v>0</v>
      </c>
      <c r="AI146" s="2161"/>
      <c r="AJ146" s="532" t="s">
        <v>2708</v>
      </c>
      <c r="AK146" s="2161">
        <f>COUNTIF(AK12:AK144,1)</f>
        <v>0</v>
      </c>
      <c r="AL146" s="2162"/>
      <c r="BL146" s="255"/>
      <c r="BM146" s="255"/>
      <c r="BN146" s="255"/>
      <c r="BO146" s="255"/>
      <c r="BP146" s="255"/>
      <c r="BQ146" s="255"/>
      <c r="BR146" s="235"/>
      <c r="BS146" s="235"/>
      <c r="BT146" s="235"/>
      <c r="BU146" s="235"/>
      <c r="BV146" s="235"/>
    </row>
    <row r="147" spans="2:74" ht="27" customHeight="1" x14ac:dyDescent="0.2">
      <c r="B147" s="2182"/>
      <c r="C147" s="2183"/>
      <c r="D147" s="2183"/>
      <c r="E147" s="2184"/>
      <c r="F147" s="528"/>
      <c r="G147" s="523"/>
      <c r="H147" s="523"/>
      <c r="I147" s="525" t="s">
        <v>2709</v>
      </c>
      <c r="J147" s="2160">
        <f>COUNTIF(J12:J144,2)</f>
        <v>2</v>
      </c>
      <c r="K147" s="2160"/>
      <c r="L147" s="525" t="s">
        <v>2709</v>
      </c>
      <c r="M147" s="2160">
        <f>COUNTIF(M12:M144,2)</f>
        <v>3</v>
      </c>
      <c r="N147" s="2160"/>
      <c r="O147" s="525" t="s">
        <v>2709</v>
      </c>
      <c r="P147" s="2160">
        <f>COUNTIF(P12:P144,2)</f>
        <v>12</v>
      </c>
      <c r="Q147" s="2160"/>
      <c r="R147" s="525" t="s">
        <v>2709</v>
      </c>
      <c r="S147" s="2160">
        <f>COUNTIF(S12:S144,2)</f>
        <v>19</v>
      </c>
      <c r="T147" s="2160"/>
      <c r="U147" s="525" t="s">
        <v>2709</v>
      </c>
      <c r="V147" s="2160">
        <f>COUNTIF(V12:V144,2)</f>
        <v>8</v>
      </c>
      <c r="W147" s="2160"/>
      <c r="X147" s="525" t="s">
        <v>2709</v>
      </c>
      <c r="Y147" s="2160">
        <f>COUNTIF(Y12:Y144,2)</f>
        <v>6</v>
      </c>
      <c r="Z147" s="2160"/>
      <c r="AA147" s="525" t="s">
        <v>2709</v>
      </c>
      <c r="AB147" s="2160">
        <f>COUNTIF(AB12:AB144,2)</f>
        <v>0</v>
      </c>
      <c r="AC147" s="2160"/>
      <c r="AD147" s="525" t="s">
        <v>2709</v>
      </c>
      <c r="AE147" s="2160">
        <f>COUNTIF(AE12:AE144,2)</f>
        <v>0</v>
      </c>
      <c r="AF147" s="2160"/>
      <c r="AG147" s="525" t="s">
        <v>2709</v>
      </c>
      <c r="AH147" s="2160">
        <f>COUNTIF(AH12:AH144,2)</f>
        <v>0</v>
      </c>
      <c r="AI147" s="2160"/>
      <c r="AJ147" s="525" t="s">
        <v>2709</v>
      </c>
      <c r="AK147" s="2160">
        <f>COUNTIF(AK12:AK144,2)</f>
        <v>0</v>
      </c>
      <c r="AL147" s="2163"/>
      <c r="BL147" s="255"/>
      <c r="BM147" s="255"/>
      <c r="BN147" s="255"/>
      <c r="BO147" s="255"/>
      <c r="BP147" s="255"/>
      <c r="BQ147" s="255"/>
      <c r="BR147" s="235"/>
      <c r="BS147" s="235"/>
      <c r="BT147" s="235"/>
      <c r="BU147" s="235"/>
      <c r="BV147" s="235"/>
    </row>
    <row r="148" spans="2:74" ht="27" customHeight="1" x14ac:dyDescent="0.2">
      <c r="B148" s="2182"/>
      <c r="C148" s="2183"/>
      <c r="D148" s="2183"/>
      <c r="E148" s="2184"/>
      <c r="F148" s="528"/>
      <c r="G148" s="523"/>
      <c r="H148" s="523"/>
      <c r="I148" s="526" t="s">
        <v>2710</v>
      </c>
      <c r="J148" s="2160">
        <f>COUNTIF(J$12:J$144,3)</f>
        <v>10</v>
      </c>
      <c r="K148" s="2160"/>
      <c r="L148" s="526" t="s">
        <v>2710</v>
      </c>
      <c r="M148" s="2160">
        <f>COUNTIF(M12:M144,3)</f>
        <v>8</v>
      </c>
      <c r="N148" s="2160"/>
      <c r="O148" s="526" t="s">
        <v>2710</v>
      </c>
      <c r="P148" s="2160">
        <f>COUNTIF(P12:P144,3)</f>
        <v>6</v>
      </c>
      <c r="Q148" s="2160"/>
      <c r="R148" s="526" t="s">
        <v>2710</v>
      </c>
      <c r="S148" s="2160">
        <f>COUNTIF(S12:S144,3)</f>
        <v>3</v>
      </c>
      <c r="T148" s="2160"/>
      <c r="U148" s="526" t="s">
        <v>2710</v>
      </c>
      <c r="V148" s="2160">
        <f>COUNTIF(V12:V144,3)</f>
        <v>10</v>
      </c>
      <c r="W148" s="2160"/>
      <c r="X148" s="526" t="s">
        <v>2710</v>
      </c>
      <c r="Y148" s="2160">
        <f>COUNTIF(Y12:Y144,3)</f>
        <v>13</v>
      </c>
      <c r="Z148" s="2160"/>
      <c r="AA148" s="526" t="s">
        <v>2710</v>
      </c>
      <c r="AB148" s="2160">
        <f>COUNTIF(AB12:AB144,3)</f>
        <v>0</v>
      </c>
      <c r="AC148" s="2160"/>
      <c r="AD148" s="526" t="s">
        <v>2710</v>
      </c>
      <c r="AE148" s="2160">
        <f>COUNTIF(AE12:AE144,3)</f>
        <v>0</v>
      </c>
      <c r="AF148" s="2160"/>
      <c r="AG148" s="526" t="s">
        <v>2710</v>
      </c>
      <c r="AH148" s="2160">
        <f>COUNTIF(AH12:AH144,3)</f>
        <v>0</v>
      </c>
      <c r="AI148" s="2160"/>
      <c r="AJ148" s="526" t="s">
        <v>2710</v>
      </c>
      <c r="AK148" s="2160">
        <f>COUNTIF(AK12:AK144,3)</f>
        <v>0</v>
      </c>
      <c r="AL148" s="2163"/>
      <c r="BL148" s="255"/>
      <c r="BM148" s="255"/>
      <c r="BN148" s="255"/>
      <c r="BO148" s="255"/>
      <c r="BP148" s="255"/>
      <c r="BQ148" s="255"/>
      <c r="BR148" s="235"/>
      <c r="BS148" s="235"/>
      <c r="BT148" s="235"/>
      <c r="BU148" s="235"/>
      <c r="BV148" s="235"/>
    </row>
    <row r="149" spans="2:74" ht="27" customHeight="1" x14ac:dyDescent="0.2">
      <c r="B149" s="2182"/>
      <c r="C149" s="2183"/>
      <c r="D149" s="2183"/>
      <c r="E149" s="2184"/>
      <c r="F149" s="529"/>
      <c r="G149" s="524"/>
      <c r="H149" s="524"/>
      <c r="I149" s="520" t="s">
        <v>2791</v>
      </c>
      <c r="J149" s="2157">
        <f>COUNTIF(J$12:J$144,4)</f>
        <v>12</v>
      </c>
      <c r="K149" s="2157"/>
      <c r="L149" s="527" t="s">
        <v>2791</v>
      </c>
      <c r="M149" s="2157">
        <f>COUNTIF(M$12:M$144,4)</f>
        <v>9</v>
      </c>
      <c r="N149" s="2157"/>
      <c r="O149" s="527" t="s">
        <v>2791</v>
      </c>
      <c r="P149" s="2157">
        <f>COUNTIF(P$12:P$144,4)</f>
        <v>4</v>
      </c>
      <c r="Q149" s="2157"/>
      <c r="R149" s="527" t="s">
        <v>2791</v>
      </c>
      <c r="S149" s="2157">
        <f>COUNTIF(S$12:S$144,4)</f>
        <v>2</v>
      </c>
      <c r="T149" s="2157"/>
      <c r="U149" s="527" t="s">
        <v>2791</v>
      </c>
      <c r="V149" s="2157">
        <f>COUNTIF(V$12:V$144,4)</f>
        <v>10</v>
      </c>
      <c r="W149" s="2157"/>
      <c r="X149" s="527" t="s">
        <v>2791</v>
      </c>
      <c r="Y149" s="2157">
        <f>COUNTIF(Y$12:Y$144,4)</f>
        <v>13</v>
      </c>
      <c r="Z149" s="2157"/>
      <c r="AA149" s="527" t="s">
        <v>2791</v>
      </c>
      <c r="AB149" s="2157">
        <f>COUNTIF(AB$12:AB$144,4)</f>
        <v>0</v>
      </c>
      <c r="AC149" s="2157"/>
      <c r="AD149" s="527" t="s">
        <v>2791</v>
      </c>
      <c r="AE149" s="2157">
        <f>COUNTIF(AE$12:AE$144,4)</f>
        <v>0</v>
      </c>
      <c r="AF149" s="2157"/>
      <c r="AG149" s="527" t="s">
        <v>2791</v>
      </c>
      <c r="AH149" s="2157">
        <f>COUNTIF(AH$12:AH$144,4)</f>
        <v>0</v>
      </c>
      <c r="AI149" s="2157"/>
      <c r="AJ149" s="527" t="s">
        <v>2791</v>
      </c>
      <c r="AK149" s="2157">
        <f>COUNTIF(AK$12:AK$144,4)</f>
        <v>0</v>
      </c>
      <c r="AL149" s="2159"/>
      <c r="BL149" s="255"/>
      <c r="BM149" s="255"/>
      <c r="BN149" s="255"/>
      <c r="BO149" s="255"/>
      <c r="BP149" s="255"/>
      <c r="BQ149" s="255"/>
      <c r="BR149" s="235"/>
      <c r="BS149" s="235"/>
      <c r="BT149" s="235"/>
      <c r="BU149" s="235"/>
      <c r="BV149" s="235"/>
    </row>
    <row r="150" spans="2:74" ht="27" customHeight="1" x14ac:dyDescent="0.2">
      <c r="B150" s="2182"/>
      <c r="C150" s="2183"/>
      <c r="D150" s="2183"/>
      <c r="E150" s="2184"/>
      <c r="F150" s="528"/>
      <c r="G150" s="523"/>
      <c r="H150" s="523"/>
      <c r="I150" s="520" t="s">
        <v>2792</v>
      </c>
      <c r="J150" s="2157">
        <f>COUNTIF(J$12:J$144,5)</f>
        <v>11</v>
      </c>
      <c r="K150" s="2157"/>
      <c r="L150" s="527" t="s">
        <v>2792</v>
      </c>
      <c r="M150" s="2157">
        <f>COUNTIF(M$12:M$144,5)</f>
        <v>10</v>
      </c>
      <c r="N150" s="2157"/>
      <c r="O150" s="527" t="s">
        <v>2792</v>
      </c>
      <c r="P150" s="2157">
        <f>COUNTIF(P$12:P$144,5)</f>
        <v>10</v>
      </c>
      <c r="Q150" s="2157"/>
      <c r="R150" s="527" t="s">
        <v>2792</v>
      </c>
      <c r="S150" s="2157">
        <f>COUNTIF(S$12:S$144,5)</f>
        <v>4</v>
      </c>
      <c r="T150" s="2157"/>
      <c r="U150" s="527" t="s">
        <v>2792</v>
      </c>
      <c r="V150" s="2157">
        <f>COUNTIF(V$12:V$144,5)</f>
        <v>9</v>
      </c>
      <c r="W150" s="2157"/>
      <c r="X150" s="527" t="s">
        <v>2792</v>
      </c>
      <c r="Y150" s="2157">
        <f>COUNTIF(Y$12:Y$144,5)</f>
        <v>7</v>
      </c>
      <c r="Z150" s="2157"/>
      <c r="AA150" s="527" t="s">
        <v>2792</v>
      </c>
      <c r="AB150" s="2157">
        <f>COUNTIF(AB$12:AB$144,5)</f>
        <v>0</v>
      </c>
      <c r="AC150" s="2157"/>
      <c r="AD150" s="527" t="s">
        <v>2792</v>
      </c>
      <c r="AE150" s="2157">
        <f>COUNTIF(AE$12:AE$144,5)</f>
        <v>0</v>
      </c>
      <c r="AF150" s="2157"/>
      <c r="AG150" s="527" t="s">
        <v>2792</v>
      </c>
      <c r="AH150" s="2157">
        <f>COUNTIF(AH$12:AH$144,5)</f>
        <v>0</v>
      </c>
      <c r="AI150" s="2157"/>
      <c r="AJ150" s="527" t="s">
        <v>2792</v>
      </c>
      <c r="AK150" s="2157">
        <f>COUNTIF(AK$12:AK$144,5)</f>
        <v>0</v>
      </c>
      <c r="AL150" s="2159"/>
      <c r="BL150" s="255"/>
      <c r="BM150" s="255"/>
      <c r="BN150" s="255"/>
      <c r="BO150" s="255"/>
      <c r="BP150" s="255"/>
      <c r="BQ150" s="255"/>
      <c r="BR150" s="235"/>
      <c r="BS150" s="235"/>
      <c r="BT150" s="235"/>
      <c r="BU150" s="235"/>
      <c r="BV150" s="235"/>
    </row>
    <row r="151" spans="2:74" ht="27" customHeight="1" x14ac:dyDescent="0.2">
      <c r="B151" s="2182"/>
      <c r="C151" s="2183"/>
      <c r="D151" s="2183"/>
      <c r="E151" s="2184"/>
      <c r="F151" s="528"/>
      <c r="G151" s="523"/>
      <c r="H151" s="523"/>
      <c r="I151" s="520" t="s">
        <v>2793</v>
      </c>
      <c r="J151" s="2157">
        <f>COUNTIF(J$12:J$144,6)</f>
        <v>11</v>
      </c>
      <c r="K151" s="2157"/>
      <c r="L151" s="527" t="s">
        <v>2793</v>
      </c>
      <c r="M151" s="2157">
        <f>COUNTIF(M$12:M$144,6)</f>
        <v>16</v>
      </c>
      <c r="N151" s="2157"/>
      <c r="O151" s="527" t="s">
        <v>2793</v>
      </c>
      <c r="P151" s="2157">
        <f>COUNTIF(P$12:P$144,6)</f>
        <v>2</v>
      </c>
      <c r="Q151" s="2157"/>
      <c r="R151" s="527" t="s">
        <v>2793</v>
      </c>
      <c r="S151" s="2157">
        <f>COUNTIF(S$12:S$144,6)</f>
        <v>1</v>
      </c>
      <c r="T151" s="2157"/>
      <c r="U151" s="527" t="s">
        <v>2793</v>
      </c>
      <c r="V151" s="2157">
        <f>COUNTIF(V$12:V$144,6)</f>
        <v>8</v>
      </c>
      <c r="W151" s="2157"/>
      <c r="X151" s="527" t="s">
        <v>2793</v>
      </c>
      <c r="Y151" s="2157">
        <f>COUNTIF(Y$12:Y$144,6)</f>
        <v>8</v>
      </c>
      <c r="Z151" s="2157"/>
      <c r="AA151" s="527" t="s">
        <v>2793</v>
      </c>
      <c r="AB151" s="2157">
        <f>COUNTIF(AB$12:AB$144,6)</f>
        <v>0</v>
      </c>
      <c r="AC151" s="2157"/>
      <c r="AD151" s="527" t="s">
        <v>2793</v>
      </c>
      <c r="AE151" s="2157">
        <f>COUNTIF(AE$12:AE$144,6)</f>
        <v>0</v>
      </c>
      <c r="AF151" s="2157"/>
      <c r="AG151" s="527" t="s">
        <v>2793</v>
      </c>
      <c r="AH151" s="2157">
        <f>COUNTIF(AH$12:AH$144,6)</f>
        <v>0</v>
      </c>
      <c r="AI151" s="2157"/>
      <c r="AJ151" s="527" t="s">
        <v>2793</v>
      </c>
      <c r="AK151" s="2157">
        <f>COUNTIF(AK$12:AK$144,6)</f>
        <v>0</v>
      </c>
      <c r="AL151" s="2159"/>
      <c r="BL151" s="255"/>
      <c r="BM151" s="255"/>
      <c r="BN151" s="255"/>
      <c r="BO151" s="255"/>
      <c r="BP151" s="255"/>
      <c r="BQ151" s="255"/>
      <c r="BR151" s="235"/>
      <c r="BS151" s="235"/>
      <c r="BT151" s="235"/>
      <c r="BU151" s="235"/>
      <c r="BV151" s="235"/>
    </row>
    <row r="152" spans="2:74" ht="27" customHeight="1" x14ac:dyDescent="0.2">
      <c r="B152" s="2182"/>
      <c r="C152" s="2183"/>
      <c r="D152" s="2183"/>
      <c r="E152" s="2184"/>
      <c r="F152" s="528"/>
      <c r="G152" s="523"/>
      <c r="H152" s="523"/>
      <c r="I152" s="520" t="s">
        <v>2794</v>
      </c>
      <c r="J152" s="2157">
        <f>COUNTIF(J$12:J$144,7)</f>
        <v>0</v>
      </c>
      <c r="K152" s="2157"/>
      <c r="L152" s="527" t="s">
        <v>2794</v>
      </c>
      <c r="M152" s="2157">
        <f>COUNTIF(M$12:M$144,7)</f>
        <v>0</v>
      </c>
      <c r="N152" s="2157"/>
      <c r="O152" s="527" t="s">
        <v>2794</v>
      </c>
      <c r="P152" s="2157">
        <f>COUNTIF(P$12:P$144,7)</f>
        <v>0</v>
      </c>
      <c r="Q152" s="2157"/>
      <c r="R152" s="527" t="s">
        <v>2794</v>
      </c>
      <c r="S152" s="2157">
        <f>COUNTIF(S$12:S$144,7)</f>
        <v>0</v>
      </c>
      <c r="T152" s="2157"/>
      <c r="U152" s="527" t="s">
        <v>2794</v>
      </c>
      <c r="V152" s="2157">
        <f>COUNTIF(V$12:V$144,7)</f>
        <v>0</v>
      </c>
      <c r="W152" s="2157"/>
      <c r="X152" s="527" t="s">
        <v>2794</v>
      </c>
      <c r="Y152" s="2157">
        <f>COUNTIF(Y$12:Y$144,7)</f>
        <v>0</v>
      </c>
      <c r="Z152" s="2157"/>
      <c r="AA152" s="527" t="s">
        <v>2794</v>
      </c>
      <c r="AB152" s="2157">
        <f>COUNTIF(AB$12:AB$144,7)</f>
        <v>0</v>
      </c>
      <c r="AC152" s="2157"/>
      <c r="AD152" s="527" t="s">
        <v>2794</v>
      </c>
      <c r="AE152" s="2157">
        <f>COUNTIF(AE$12:AE$144,7)</f>
        <v>0</v>
      </c>
      <c r="AF152" s="2157"/>
      <c r="AG152" s="527" t="s">
        <v>2794</v>
      </c>
      <c r="AH152" s="2157">
        <f>COUNTIF(AH$12:AH$144,7)</f>
        <v>0</v>
      </c>
      <c r="AI152" s="2157"/>
      <c r="AJ152" s="527" t="s">
        <v>2794</v>
      </c>
      <c r="AK152" s="2157">
        <f>COUNTIF(AK$12:AK$144,7)</f>
        <v>0</v>
      </c>
      <c r="AL152" s="2159"/>
      <c r="BL152" s="255"/>
      <c r="BM152" s="255"/>
      <c r="BN152" s="255"/>
      <c r="BO152" s="255"/>
      <c r="BP152" s="255"/>
      <c r="BQ152" s="255"/>
      <c r="BR152" s="235"/>
      <c r="BS152" s="235"/>
      <c r="BT152" s="235"/>
      <c r="BU152" s="235"/>
      <c r="BV152" s="235"/>
    </row>
    <row r="153" spans="2:74" ht="27" customHeight="1" x14ac:dyDescent="0.2">
      <c r="B153" s="2182"/>
      <c r="C153" s="2183"/>
      <c r="D153" s="2183"/>
      <c r="E153" s="2184"/>
      <c r="F153" s="528"/>
      <c r="G153" s="523"/>
      <c r="H153" s="523"/>
      <c r="I153" s="520" t="s">
        <v>2795</v>
      </c>
      <c r="J153" s="2157">
        <f>COUNTIF(J$12:J$144,8)</f>
        <v>0</v>
      </c>
      <c r="K153" s="2157"/>
      <c r="L153" s="527" t="s">
        <v>2795</v>
      </c>
      <c r="M153" s="2157">
        <f>COUNTIF(M$12:M$144,8)</f>
        <v>0</v>
      </c>
      <c r="N153" s="2157"/>
      <c r="O153" s="527" t="s">
        <v>2795</v>
      </c>
      <c r="P153" s="2157">
        <f>COUNTIF(P$12:P$144,8)</f>
        <v>0</v>
      </c>
      <c r="Q153" s="2157"/>
      <c r="R153" s="527" t="s">
        <v>2795</v>
      </c>
      <c r="S153" s="2157">
        <f>COUNTIF(S$12:S$144,8)</f>
        <v>0</v>
      </c>
      <c r="T153" s="2157"/>
      <c r="U153" s="527" t="s">
        <v>2795</v>
      </c>
      <c r="V153" s="2157">
        <f>COUNTIF(V$12:V$144,8)</f>
        <v>0</v>
      </c>
      <c r="W153" s="2157"/>
      <c r="X153" s="527" t="s">
        <v>2795</v>
      </c>
      <c r="Y153" s="2157">
        <f>COUNTIF(Y$12:Y$144,8)</f>
        <v>0</v>
      </c>
      <c r="Z153" s="2157"/>
      <c r="AA153" s="527" t="s">
        <v>2795</v>
      </c>
      <c r="AB153" s="2157">
        <f>COUNTIF(AB$12:AB$144,8)</f>
        <v>0</v>
      </c>
      <c r="AC153" s="2157"/>
      <c r="AD153" s="527" t="s">
        <v>2795</v>
      </c>
      <c r="AE153" s="2157">
        <f>COUNTIF(AE$12:AE$144,8)</f>
        <v>0</v>
      </c>
      <c r="AF153" s="2157"/>
      <c r="AG153" s="527" t="s">
        <v>2795</v>
      </c>
      <c r="AH153" s="2157">
        <f>COUNTIF(AH$12:AH$144,8)</f>
        <v>0</v>
      </c>
      <c r="AI153" s="2157"/>
      <c r="AJ153" s="527" t="s">
        <v>2795</v>
      </c>
      <c r="AK153" s="2157">
        <f>COUNTIF(AK$12:AK$144,8)</f>
        <v>0</v>
      </c>
      <c r="AL153" s="2159"/>
      <c r="BL153" s="255"/>
      <c r="BM153" s="255"/>
      <c r="BN153" s="255"/>
      <c r="BO153" s="255"/>
      <c r="BP153" s="255"/>
      <c r="BQ153" s="255"/>
      <c r="BR153" s="235"/>
      <c r="BS153" s="235"/>
      <c r="BT153" s="235"/>
      <c r="BU153" s="235"/>
      <c r="BV153" s="235"/>
    </row>
    <row r="154" spans="2:74" ht="27" customHeight="1" x14ac:dyDescent="0.2">
      <c r="B154" s="2182"/>
      <c r="C154" s="2183"/>
      <c r="D154" s="2183"/>
      <c r="E154" s="2184"/>
      <c r="F154" s="528"/>
      <c r="G154" s="523"/>
      <c r="H154" s="523"/>
      <c r="I154" s="520" t="s">
        <v>2796</v>
      </c>
      <c r="J154" s="2157">
        <f>COUNTIF(J$12:J$144,9)</f>
        <v>0</v>
      </c>
      <c r="K154" s="2157"/>
      <c r="L154" s="527" t="s">
        <v>2796</v>
      </c>
      <c r="M154" s="2157">
        <f>COUNTIF(M$12:M$144,9)</f>
        <v>0</v>
      </c>
      <c r="N154" s="2157"/>
      <c r="O154" s="527" t="s">
        <v>2796</v>
      </c>
      <c r="P154" s="2157">
        <f>COUNTIF(P$12:P$144,9)</f>
        <v>0</v>
      </c>
      <c r="Q154" s="2157"/>
      <c r="R154" s="527" t="s">
        <v>2796</v>
      </c>
      <c r="S154" s="2157">
        <f>COUNTIF(S$12:S$144,9)</f>
        <v>0</v>
      </c>
      <c r="T154" s="2157"/>
      <c r="U154" s="527" t="s">
        <v>2796</v>
      </c>
      <c r="V154" s="2157">
        <f>COUNTIF(V$12:V$144,9)</f>
        <v>0</v>
      </c>
      <c r="W154" s="2157"/>
      <c r="X154" s="527" t="s">
        <v>2796</v>
      </c>
      <c r="Y154" s="2157">
        <f>COUNTIF(Y$12:Y$144,9)</f>
        <v>0</v>
      </c>
      <c r="Z154" s="2157"/>
      <c r="AA154" s="527" t="s">
        <v>2796</v>
      </c>
      <c r="AB154" s="2157">
        <f>COUNTIF(AB$12:AB$144,9)</f>
        <v>0</v>
      </c>
      <c r="AC154" s="2157"/>
      <c r="AD154" s="527" t="s">
        <v>2796</v>
      </c>
      <c r="AE154" s="2157">
        <f>COUNTIF(AE$12:AE$144,9)</f>
        <v>0</v>
      </c>
      <c r="AF154" s="2157"/>
      <c r="AG154" s="527" t="s">
        <v>2796</v>
      </c>
      <c r="AH154" s="2157">
        <f>COUNTIF(AH$12:AH$144,9)</f>
        <v>0</v>
      </c>
      <c r="AI154" s="2157"/>
      <c r="AJ154" s="527" t="s">
        <v>2796</v>
      </c>
      <c r="AK154" s="2157">
        <f>COUNTIF(AK$12:AK$144,9)</f>
        <v>0</v>
      </c>
      <c r="AL154" s="2159"/>
      <c r="BL154" s="505"/>
      <c r="BM154" s="505"/>
      <c r="BN154" s="505"/>
      <c r="BO154" s="505"/>
      <c r="BP154" s="505"/>
      <c r="BQ154" s="505"/>
      <c r="BR154" s="235"/>
      <c r="BS154" s="235"/>
      <c r="BT154" s="235"/>
      <c r="BU154" s="235"/>
      <c r="BV154" s="235"/>
    </row>
    <row r="155" spans="2:74" ht="27" customHeight="1" thickBot="1" x14ac:dyDescent="0.25">
      <c r="B155" s="2185"/>
      <c r="C155" s="2186"/>
      <c r="D155" s="2186"/>
      <c r="E155" s="2187"/>
      <c r="F155" s="533"/>
      <c r="G155" s="534"/>
      <c r="H155" s="534"/>
      <c r="I155" s="535" t="s">
        <v>2797</v>
      </c>
      <c r="J155" s="2158">
        <f>COUNTIF(J$12:J$144,10)</f>
        <v>0</v>
      </c>
      <c r="K155" s="2158"/>
      <c r="L155" s="536" t="s">
        <v>2797</v>
      </c>
      <c r="M155" s="2158">
        <f>COUNTIF(M$12:M$144,10)</f>
        <v>0</v>
      </c>
      <c r="N155" s="2158"/>
      <c r="O155" s="536" t="s">
        <v>2797</v>
      </c>
      <c r="P155" s="2158">
        <f>COUNTIF(P$12:P$144,10)</f>
        <v>0</v>
      </c>
      <c r="Q155" s="2158"/>
      <c r="R155" s="536" t="s">
        <v>2797</v>
      </c>
      <c r="S155" s="2158">
        <f>COUNTIF(S$12:S$144,10)</f>
        <v>0</v>
      </c>
      <c r="T155" s="2158"/>
      <c r="U155" s="536" t="s">
        <v>2797</v>
      </c>
      <c r="V155" s="2158">
        <f>COUNTIF(V$12:V$144,10)</f>
        <v>0</v>
      </c>
      <c r="W155" s="2158"/>
      <c r="X155" s="536" t="s">
        <v>2797</v>
      </c>
      <c r="Y155" s="2158">
        <f>COUNTIF(Y$12:Y$144,10)</f>
        <v>0</v>
      </c>
      <c r="Z155" s="2158"/>
      <c r="AA155" s="536" t="s">
        <v>2797</v>
      </c>
      <c r="AB155" s="2158">
        <f>COUNTIF(AB$12:AB$144,10)</f>
        <v>0</v>
      </c>
      <c r="AC155" s="2158"/>
      <c r="AD155" s="536" t="s">
        <v>2797</v>
      </c>
      <c r="AE155" s="2158">
        <f>COUNTIF(AE$12:AE$144,10)</f>
        <v>0</v>
      </c>
      <c r="AF155" s="2158"/>
      <c r="AG155" s="536" t="s">
        <v>2797</v>
      </c>
      <c r="AH155" s="2158">
        <f>COUNTIF(AH$12:AH$144,10)</f>
        <v>0</v>
      </c>
      <c r="AI155" s="2158"/>
      <c r="AJ155" s="536" t="s">
        <v>2797</v>
      </c>
      <c r="AK155" s="2158">
        <f>COUNTIF(AK$12:AK$144,10)</f>
        <v>0</v>
      </c>
      <c r="AL155" s="2164"/>
      <c r="BL155" s="505"/>
      <c r="BM155" s="505"/>
      <c r="BN155" s="505"/>
      <c r="BO155" s="505"/>
      <c r="BP155" s="505"/>
      <c r="BQ155" s="505"/>
      <c r="BR155" s="235"/>
      <c r="BS155" s="235"/>
      <c r="BT155" s="235"/>
      <c r="BU155" s="235"/>
      <c r="BV155" s="235"/>
    </row>
    <row r="156" spans="2:74" hidden="1" x14ac:dyDescent="0.2">
      <c r="BL156" s="505"/>
      <c r="BM156" s="505"/>
      <c r="BN156" s="505"/>
      <c r="BO156" s="505"/>
      <c r="BP156" s="505"/>
      <c r="BQ156" s="505"/>
      <c r="BR156" s="235"/>
      <c r="BS156" s="235"/>
      <c r="BT156" s="235"/>
      <c r="BU156" s="235"/>
      <c r="BV156" s="235"/>
    </row>
    <row r="157" spans="2:74" hidden="1" x14ac:dyDescent="0.2">
      <c r="BL157" s="505"/>
      <c r="BM157" s="505"/>
      <c r="BN157" s="505"/>
      <c r="BO157" s="505"/>
      <c r="BP157" s="505"/>
      <c r="BQ157" s="505"/>
      <c r="BR157" s="235"/>
      <c r="BS157" s="235"/>
      <c r="BT157" s="235"/>
      <c r="BU157" s="235"/>
      <c r="BV157" s="235"/>
    </row>
    <row r="158" spans="2:74" hidden="1" x14ac:dyDescent="0.2">
      <c r="BL158" s="505"/>
      <c r="BM158" s="505"/>
      <c r="BN158" s="505"/>
      <c r="BO158" s="505"/>
      <c r="BP158" s="505"/>
      <c r="BQ158" s="505"/>
      <c r="BR158" s="235"/>
      <c r="BS158" s="235"/>
      <c r="BT158" s="235"/>
      <c r="BU158" s="235"/>
      <c r="BV158" s="235"/>
    </row>
    <row r="159" spans="2:74" hidden="1" x14ac:dyDescent="0.2">
      <c r="BL159" s="505"/>
      <c r="BM159" s="505"/>
      <c r="BN159" s="505"/>
      <c r="BO159" s="505"/>
      <c r="BP159" s="505"/>
      <c r="BQ159" s="505"/>
      <c r="BR159" s="235"/>
      <c r="BS159" s="235"/>
      <c r="BT159" s="235"/>
      <c r="BU159" s="235"/>
      <c r="BV159" s="235"/>
    </row>
    <row r="160" spans="2:74" hidden="1" x14ac:dyDescent="0.2">
      <c r="BL160" s="505"/>
      <c r="BM160" s="505"/>
      <c r="BN160" s="505"/>
      <c r="BO160" s="505"/>
      <c r="BP160" s="505"/>
      <c r="BQ160" s="505"/>
      <c r="BR160" s="235"/>
      <c r="BS160" s="235"/>
      <c r="BT160" s="235"/>
      <c r="BU160" s="235"/>
      <c r="BV160" s="235"/>
    </row>
    <row r="161" spans="2:74" ht="1.9" customHeight="1" x14ac:dyDescent="0.2">
      <c r="B161" s="1989"/>
      <c r="C161" s="1989"/>
      <c r="D161" s="1989"/>
      <c r="E161" s="1989"/>
      <c r="F161" s="205"/>
      <c r="G161" s="205"/>
      <c r="H161" s="205"/>
      <c r="I161" s="127"/>
      <c r="J161" s="128"/>
      <c r="K161" s="128"/>
      <c r="L161" s="127"/>
      <c r="M161" s="128"/>
      <c r="N161" s="128"/>
      <c r="O161" s="127"/>
      <c r="P161" s="128"/>
      <c r="Q161" s="128"/>
      <c r="R161" s="127"/>
      <c r="S161" s="128"/>
      <c r="T161" s="128"/>
      <c r="U161" s="127"/>
      <c r="V161" s="128"/>
      <c r="W161" s="128"/>
      <c r="X161" s="127"/>
      <c r="Y161" s="128"/>
      <c r="Z161" s="128"/>
      <c r="AA161" s="127"/>
      <c r="AB161" s="128"/>
      <c r="AC161" s="128"/>
      <c r="AD161" s="127"/>
      <c r="AE161" s="128"/>
      <c r="AF161" s="128"/>
      <c r="AG161" s="124"/>
      <c r="AH161" s="125"/>
      <c r="AI161" s="125"/>
      <c r="AJ161" s="124"/>
      <c r="AK161" s="125"/>
      <c r="AL161" s="125"/>
      <c r="BL161" s="255"/>
      <c r="BM161" s="255"/>
      <c r="BN161" s="255"/>
      <c r="BO161" s="255"/>
      <c r="BP161" s="255"/>
      <c r="BQ161" s="255"/>
      <c r="BR161" s="235"/>
      <c r="BS161" s="235"/>
      <c r="BT161" s="235"/>
      <c r="BU161" s="235"/>
      <c r="BV161" s="235"/>
    </row>
    <row r="162" spans="2:74" ht="51" hidden="1" customHeight="1" x14ac:dyDescent="0.2">
      <c r="B162" s="537"/>
      <c r="C162" s="537"/>
      <c r="D162" s="537"/>
      <c r="E162" s="537"/>
      <c r="F162" s="537"/>
      <c r="G162" s="537"/>
      <c r="H162" s="537"/>
      <c r="I162" s="2198"/>
      <c r="J162" s="2198"/>
      <c r="K162" s="2198"/>
      <c r="L162" s="2198"/>
      <c r="M162" s="2198"/>
      <c r="N162" s="2198"/>
      <c r="O162" s="2198"/>
      <c r="P162" s="2198"/>
      <c r="Q162" s="2198"/>
      <c r="R162" s="2198"/>
      <c r="S162" s="2198"/>
      <c r="T162" s="2198"/>
      <c r="U162" s="2198"/>
      <c r="V162" s="2198"/>
      <c r="W162" s="2198"/>
      <c r="X162" s="2198"/>
      <c r="Y162" s="2198"/>
      <c r="Z162" s="2198"/>
      <c r="AA162" s="2198"/>
      <c r="AB162" s="2198"/>
      <c r="AC162" s="2198"/>
      <c r="AD162" s="2198"/>
      <c r="AE162" s="2198"/>
      <c r="AF162" s="2198"/>
      <c r="AG162" s="130"/>
      <c r="AH162" s="131"/>
      <c r="AI162" s="131"/>
      <c r="AJ162" s="130"/>
      <c r="AK162" s="131"/>
      <c r="AL162" s="131"/>
      <c r="BL162" s="255"/>
      <c r="BM162" s="255"/>
      <c r="BN162" s="255"/>
      <c r="BO162" s="255"/>
      <c r="BP162" s="255"/>
      <c r="BQ162" s="255"/>
      <c r="BR162" s="235"/>
      <c r="BS162" s="235"/>
      <c r="BT162" s="235"/>
      <c r="BU162" s="235"/>
      <c r="BV162" s="235"/>
    </row>
    <row r="163" spans="2:74" ht="30" hidden="1" customHeight="1" x14ac:dyDescent="0.2">
      <c r="B163" s="2169"/>
      <c r="C163" s="2170"/>
      <c r="D163" s="2170"/>
      <c r="E163" s="2171"/>
      <c r="F163" s="2177">
        <f>AJ6</f>
        <v>0</v>
      </c>
      <c r="G163" s="2177"/>
      <c r="H163" s="2177"/>
      <c r="I163" s="2177" t="str">
        <f>I6</f>
        <v>Norwich Swans</v>
      </c>
      <c r="J163" s="2177"/>
      <c r="K163" s="2177"/>
      <c r="L163" s="2177" t="str">
        <f>L6</f>
        <v>Northampton B</v>
      </c>
      <c r="M163" s="2177"/>
      <c r="N163" s="2177"/>
      <c r="O163" s="2177" t="str">
        <f>O6</f>
        <v>City of Peterborough A</v>
      </c>
      <c r="P163" s="2177"/>
      <c r="Q163" s="2177"/>
      <c r="R163" s="2177" t="str">
        <f>R6</f>
        <v xml:space="preserve">City of Milton Keynes </v>
      </c>
      <c r="S163" s="2177"/>
      <c r="T163" s="2177"/>
      <c r="U163" s="2177" t="str">
        <f>U6</f>
        <v>Nottingham Leander</v>
      </c>
      <c r="V163" s="2177"/>
      <c r="W163" s="2177"/>
      <c r="X163" s="2177" t="str">
        <f>X6</f>
        <v>Moderians</v>
      </c>
      <c r="Y163" s="2177"/>
      <c r="Z163" s="2177"/>
      <c r="AA163" s="2177">
        <f>AA6</f>
        <v>0</v>
      </c>
      <c r="AB163" s="2177"/>
      <c r="AC163" s="2177"/>
      <c r="AD163" s="2177">
        <f>AD6</f>
        <v>0</v>
      </c>
      <c r="AE163" s="2177"/>
      <c r="AF163" s="2177"/>
      <c r="AG163" s="2177">
        <f>AG6</f>
        <v>0</v>
      </c>
      <c r="AH163" s="2177"/>
      <c r="AI163" s="2177"/>
      <c r="AJ163" s="2177">
        <f>AJ6</f>
        <v>0</v>
      </c>
      <c r="AK163" s="2177"/>
      <c r="AL163" s="2196"/>
      <c r="BL163" s="255"/>
      <c r="BM163" s="255"/>
      <c r="BN163" s="255"/>
      <c r="BO163" s="255"/>
      <c r="BP163" s="255"/>
      <c r="BQ163" s="255"/>
      <c r="BR163" s="235"/>
      <c r="BS163" s="235"/>
      <c r="BT163" s="235"/>
      <c r="BU163" s="235"/>
      <c r="BV163" s="235"/>
    </row>
    <row r="164" spans="2:74" ht="30" customHeight="1" thickBot="1" x14ac:dyDescent="0.25">
      <c r="B164" s="2172"/>
      <c r="C164" s="2173"/>
      <c r="D164" s="2173"/>
      <c r="E164" s="2174"/>
      <c r="F164" s="2178"/>
      <c r="G164" s="2178"/>
      <c r="H164" s="2178"/>
      <c r="I164" s="2178"/>
      <c r="J164" s="2178"/>
      <c r="K164" s="2178"/>
      <c r="L164" s="2178"/>
      <c r="M164" s="2178"/>
      <c r="N164" s="2178"/>
      <c r="O164" s="2178"/>
      <c r="P164" s="2178"/>
      <c r="Q164" s="2178"/>
      <c r="R164" s="2178"/>
      <c r="S164" s="2178"/>
      <c r="T164" s="2178"/>
      <c r="U164" s="2178"/>
      <c r="V164" s="2178"/>
      <c r="W164" s="2178"/>
      <c r="X164" s="2178"/>
      <c r="Y164" s="2178"/>
      <c r="Z164" s="2178"/>
      <c r="AA164" s="2178"/>
      <c r="AB164" s="2178"/>
      <c r="AC164" s="2178"/>
      <c r="AD164" s="2178"/>
      <c r="AE164" s="2178"/>
      <c r="AF164" s="2178"/>
      <c r="AG164" s="2178"/>
      <c r="AH164" s="2178"/>
      <c r="AI164" s="2178"/>
      <c r="AJ164" s="2178"/>
      <c r="AK164" s="2178"/>
      <c r="AL164" s="2197"/>
      <c r="BL164" s="255"/>
      <c r="BM164" s="255"/>
      <c r="BN164" s="255"/>
      <c r="BO164" s="255"/>
      <c r="BP164" s="255"/>
      <c r="BQ164" s="255"/>
      <c r="BR164" s="235"/>
      <c r="BS164" s="235"/>
      <c r="BT164" s="235"/>
      <c r="BU164" s="235"/>
      <c r="BV164" s="235"/>
    </row>
    <row r="165" spans="2:74" ht="17.45" customHeight="1" x14ac:dyDescent="0.2">
      <c r="B165" s="538"/>
      <c r="C165" s="2165" t="s">
        <v>22</v>
      </c>
      <c r="D165" s="2165"/>
      <c r="E165" s="2166"/>
      <c r="F165" s="2202">
        <f>SUM(AL12:AL32)</f>
        <v>0</v>
      </c>
      <c r="G165" s="2155"/>
      <c r="H165" s="2155"/>
      <c r="I165" s="2155">
        <f>SUM(K12:K32)</f>
        <v>30</v>
      </c>
      <c r="J165" s="2155"/>
      <c r="K165" s="2155"/>
      <c r="L165" s="2155">
        <f>SUM(N12:N32)</f>
        <v>27</v>
      </c>
      <c r="M165" s="2155"/>
      <c r="N165" s="2155"/>
      <c r="O165" s="2155">
        <f>SUM(Q12:Q32)</f>
        <v>47</v>
      </c>
      <c r="P165" s="2155"/>
      <c r="Q165" s="2155"/>
      <c r="R165" s="2155">
        <f>SUM(T12:T32)</f>
        <v>49</v>
      </c>
      <c r="S165" s="2155"/>
      <c r="T165" s="2155"/>
      <c r="U165" s="2155">
        <f>SUM(W12:W32)</f>
        <v>26</v>
      </c>
      <c r="V165" s="2155"/>
      <c r="W165" s="2155"/>
      <c r="X165" s="2155">
        <f>SUM(Z12:Z32)</f>
        <v>31</v>
      </c>
      <c r="Y165" s="2155"/>
      <c r="Z165" s="2155"/>
      <c r="AA165" s="2155">
        <f>SUM(AC12:AC32)</f>
        <v>0</v>
      </c>
      <c r="AB165" s="2155"/>
      <c r="AC165" s="2155"/>
      <c r="AD165" s="2155">
        <f>SUM(AF12:AF32)</f>
        <v>0</v>
      </c>
      <c r="AE165" s="2155"/>
      <c r="AF165" s="2155"/>
      <c r="AG165" s="2155">
        <f>SUM(AI12:AI32)</f>
        <v>0</v>
      </c>
      <c r="AH165" s="2155"/>
      <c r="AI165" s="2155"/>
      <c r="AJ165" s="2155">
        <f>SUM(AL12:AL32)</f>
        <v>0</v>
      </c>
      <c r="AK165" s="2155"/>
      <c r="AL165" s="2155"/>
      <c r="BL165" s="255"/>
      <c r="BM165" s="255"/>
      <c r="BN165" s="255"/>
      <c r="BO165" s="255"/>
      <c r="BP165" s="255"/>
      <c r="BQ165" s="255"/>
      <c r="BR165" s="235"/>
      <c r="BS165" s="235"/>
      <c r="BT165" s="235"/>
      <c r="BU165" s="235"/>
      <c r="BV165" s="235"/>
    </row>
    <row r="166" spans="2:74" ht="15.75" customHeight="1" thickBot="1" x14ac:dyDescent="0.25">
      <c r="B166" s="228"/>
      <c r="C166" s="2167"/>
      <c r="D166" s="2167"/>
      <c r="E166" s="2168"/>
      <c r="F166" s="2059"/>
      <c r="G166" s="1866"/>
      <c r="H166" s="1866"/>
      <c r="I166" s="1866"/>
      <c r="J166" s="1866"/>
      <c r="K166" s="1866"/>
      <c r="L166" s="1866"/>
      <c r="M166" s="1866"/>
      <c r="N166" s="1866"/>
      <c r="O166" s="1866"/>
      <c r="P166" s="1866"/>
      <c r="Q166" s="1866"/>
      <c r="R166" s="1866"/>
      <c r="S166" s="1866"/>
      <c r="T166" s="1866"/>
      <c r="U166" s="1866"/>
      <c r="V166" s="1866"/>
      <c r="W166" s="1866"/>
      <c r="X166" s="1866"/>
      <c r="Y166" s="1866"/>
      <c r="Z166" s="1866"/>
      <c r="AA166" s="1866"/>
      <c r="AB166" s="1866"/>
      <c r="AC166" s="1866"/>
      <c r="AD166" s="1866"/>
      <c r="AE166" s="1866"/>
      <c r="AF166" s="1866"/>
      <c r="AG166" s="1866"/>
      <c r="AH166" s="1866"/>
      <c r="AI166" s="1866"/>
      <c r="AJ166" s="1866"/>
      <c r="AK166" s="1866"/>
      <c r="AL166" s="1866"/>
      <c r="BL166" s="255"/>
      <c r="BM166" s="255"/>
      <c r="BN166" s="255"/>
      <c r="BO166" s="255"/>
      <c r="BP166" s="255"/>
      <c r="BQ166" s="255"/>
      <c r="BR166" s="235"/>
      <c r="BS166" s="235"/>
      <c r="BT166" s="235"/>
      <c r="BU166" s="235"/>
      <c r="BV166" s="235"/>
    </row>
    <row r="167" spans="2:74" ht="17.25" hidden="1" customHeight="1" thickBot="1" x14ac:dyDescent="0.25">
      <c r="B167" s="2190" t="s">
        <v>27</v>
      </c>
      <c r="C167" s="2191"/>
      <c r="D167" s="2191"/>
      <c r="E167" s="2192"/>
      <c r="F167" s="1874">
        <f>AJ6</f>
        <v>0</v>
      </c>
      <c r="G167" s="1854"/>
      <c r="H167" s="1854"/>
      <c r="I167" s="1854" t="str">
        <f>I6</f>
        <v>Norwich Swans</v>
      </c>
      <c r="J167" s="1854"/>
      <c r="K167" s="1854"/>
      <c r="L167" s="1854" t="str">
        <f>L6</f>
        <v>Northampton B</v>
      </c>
      <c r="M167" s="1854"/>
      <c r="N167" s="1854"/>
      <c r="O167" s="1854" t="str">
        <f>O6</f>
        <v>City of Peterborough A</v>
      </c>
      <c r="P167" s="1854"/>
      <c r="Q167" s="1854"/>
      <c r="R167" s="1854" t="str">
        <f>R6</f>
        <v xml:space="preserve">City of Milton Keynes </v>
      </c>
      <c r="S167" s="1854"/>
      <c r="T167" s="1854"/>
      <c r="U167" s="1854" t="str">
        <f>U6</f>
        <v>Nottingham Leander</v>
      </c>
      <c r="V167" s="1854"/>
      <c r="W167" s="1854"/>
      <c r="X167" s="1854" t="str">
        <f>X6</f>
        <v>Moderians</v>
      </c>
      <c r="Y167" s="1854"/>
      <c r="Z167" s="1854"/>
      <c r="AA167" s="1854">
        <f>AA6</f>
        <v>0</v>
      </c>
      <c r="AB167" s="1854"/>
      <c r="AC167" s="1854"/>
      <c r="AD167" s="1854">
        <f>AD6</f>
        <v>0</v>
      </c>
      <c r="AE167" s="1854"/>
      <c r="AF167" s="1854"/>
      <c r="AG167" s="1854">
        <f>AG6</f>
        <v>0</v>
      </c>
      <c r="AH167" s="1854"/>
      <c r="AI167" s="1854"/>
      <c r="AJ167" s="1854">
        <f>AJ6</f>
        <v>0</v>
      </c>
      <c r="AK167" s="1854"/>
      <c r="AL167" s="1854"/>
      <c r="BL167" s="255"/>
      <c r="BM167" s="255"/>
      <c r="BN167" s="255"/>
      <c r="BO167" s="255"/>
      <c r="BP167" s="255"/>
      <c r="BQ167" s="255"/>
      <c r="BR167" s="235"/>
      <c r="BS167" s="235"/>
      <c r="BT167" s="235"/>
      <c r="BU167" s="235"/>
      <c r="BV167" s="235"/>
    </row>
    <row r="168" spans="2:74" ht="17.25" hidden="1" customHeight="1" thickBot="1" x14ac:dyDescent="0.25">
      <c r="B168" s="2193"/>
      <c r="C168" s="2194"/>
      <c r="D168" s="2194"/>
      <c r="E168" s="2195"/>
      <c r="F168" s="1874"/>
      <c r="G168" s="1854"/>
      <c r="H168" s="1854"/>
      <c r="I168" s="1854"/>
      <c r="J168" s="1854"/>
      <c r="K168" s="1854"/>
      <c r="L168" s="1854"/>
      <c r="M168" s="1854"/>
      <c r="N168" s="1854"/>
      <c r="O168" s="1854"/>
      <c r="P168" s="1854"/>
      <c r="Q168" s="1854"/>
      <c r="R168" s="1854"/>
      <c r="S168" s="1854"/>
      <c r="T168" s="1854"/>
      <c r="U168" s="1854"/>
      <c r="V168" s="1854"/>
      <c r="W168" s="1854"/>
      <c r="X168" s="1854"/>
      <c r="Y168" s="1854"/>
      <c r="Z168" s="1854"/>
      <c r="AA168" s="1854"/>
      <c r="AB168" s="1854"/>
      <c r="AC168" s="1854"/>
      <c r="AD168" s="1854"/>
      <c r="AE168" s="1854"/>
      <c r="AF168" s="1854"/>
      <c r="AG168" s="1854"/>
      <c r="AH168" s="1854"/>
      <c r="AI168" s="1854"/>
      <c r="AJ168" s="1854"/>
      <c r="AK168" s="1854"/>
      <c r="AL168" s="1854"/>
      <c r="BL168" s="255"/>
      <c r="BM168" s="255"/>
      <c r="BN168" s="255"/>
      <c r="BO168" s="255"/>
      <c r="BP168" s="255"/>
      <c r="BQ168" s="255"/>
      <c r="BR168" s="235"/>
      <c r="BS168" s="235"/>
      <c r="BT168" s="235"/>
      <c r="BU168" s="235"/>
      <c r="BV168" s="235"/>
    </row>
    <row r="169" spans="2:74" ht="17.45" customHeight="1" x14ac:dyDescent="0.2">
      <c r="B169" s="227"/>
      <c r="C169" s="2175" t="s">
        <v>1</v>
      </c>
      <c r="D169" s="2175"/>
      <c r="E169" s="2176"/>
      <c r="F169" s="2059">
        <f>IF(AJ55="","",IF(AJ55&lt;0,"",SUM(AL12:AL55)))</f>
        <v>0</v>
      </c>
      <c r="G169" s="1866"/>
      <c r="H169" s="1866"/>
      <c r="I169" s="1866">
        <f>IF(I55="","",IF(I55&lt;0,"",SUM(K12:K55)))</f>
        <v>55</v>
      </c>
      <c r="J169" s="1866"/>
      <c r="K169" s="1866"/>
      <c r="L169" s="1866">
        <f>IF(L55="","",IF(L55&lt;0,"",SUM(N12:N55)))</f>
        <v>47</v>
      </c>
      <c r="M169" s="1866"/>
      <c r="N169" s="1866"/>
      <c r="O169" s="1866">
        <f>IF(O55="","",IF(O55&lt;0,"",SUM(Q12:Q55)))</f>
        <v>78</v>
      </c>
      <c r="P169" s="1866"/>
      <c r="Q169" s="1866"/>
      <c r="R169" s="1866">
        <f>IF(R55="","",IF(R55&lt;0,"",SUM(T12:T55)))</f>
        <v>82</v>
      </c>
      <c r="S169" s="1866"/>
      <c r="T169" s="1866"/>
      <c r="U169" s="1866">
        <f>IF(U55="","",IF(U55&lt;0,"",SUM(W12:W55)))</f>
        <v>55</v>
      </c>
      <c r="V169" s="1866"/>
      <c r="W169" s="1866"/>
      <c r="X169" s="1866">
        <f>IF(X55="","",IF(X55&lt;0,"",SUM(Z12:Z55)))</f>
        <v>61</v>
      </c>
      <c r="Y169" s="1866"/>
      <c r="Z169" s="1866"/>
      <c r="AA169" s="1866">
        <f>IF(AA55="","",IF(AA55&lt;0,"",SUM(AC12:AC55)))</f>
        <v>0</v>
      </c>
      <c r="AB169" s="1866"/>
      <c r="AC169" s="1866"/>
      <c r="AD169" s="1866">
        <f>IF(AD55="","",IF(AD55&lt;0,"",SUM(AF12:AF55)))</f>
        <v>0</v>
      </c>
      <c r="AE169" s="1866"/>
      <c r="AF169" s="1866"/>
      <c r="AG169" s="1866">
        <f>IF(AG55="","",IF(AG55&lt;0,"",SUM(AI12:AI55)))</f>
        <v>0</v>
      </c>
      <c r="AH169" s="1866"/>
      <c r="AI169" s="1866"/>
      <c r="AJ169" s="2156">
        <f>IF(AJ55="","",IF(AJ55&lt;0,"",SUM(AL12:AL55)))</f>
        <v>0</v>
      </c>
      <c r="AK169" s="2156"/>
      <c r="AL169" s="2156"/>
      <c r="BL169" s="255"/>
      <c r="BM169" s="255"/>
      <c r="BN169" s="255"/>
      <c r="BO169" s="255"/>
      <c r="BP169" s="255"/>
      <c r="BQ169" s="255"/>
      <c r="BR169" s="235"/>
      <c r="BS169" s="235"/>
      <c r="BT169" s="235"/>
      <c r="BU169" s="235"/>
      <c r="BV169" s="235"/>
    </row>
    <row r="170" spans="2:74" ht="16.5" customHeight="1" thickBot="1" x14ac:dyDescent="0.25">
      <c r="B170" s="228"/>
      <c r="C170" s="2167"/>
      <c r="D170" s="2167"/>
      <c r="E170" s="2168"/>
      <c r="F170" s="2059"/>
      <c r="G170" s="1866"/>
      <c r="H170" s="1866"/>
      <c r="I170" s="1866"/>
      <c r="J170" s="1866"/>
      <c r="K170" s="1866"/>
      <c r="L170" s="1866"/>
      <c r="M170" s="1866"/>
      <c r="N170" s="1866"/>
      <c r="O170" s="1866"/>
      <c r="P170" s="1866"/>
      <c r="Q170" s="1866"/>
      <c r="R170" s="1866"/>
      <c r="S170" s="1866"/>
      <c r="T170" s="1866"/>
      <c r="U170" s="1866"/>
      <c r="V170" s="1866"/>
      <c r="W170" s="1866"/>
      <c r="X170" s="1866"/>
      <c r="Y170" s="1866"/>
      <c r="Z170" s="1866"/>
      <c r="AA170" s="1866"/>
      <c r="AB170" s="1866"/>
      <c r="AC170" s="1866"/>
      <c r="AD170" s="1866"/>
      <c r="AE170" s="1866"/>
      <c r="AF170" s="1866"/>
      <c r="AG170" s="1866"/>
      <c r="AH170" s="1866"/>
      <c r="AI170" s="1866"/>
      <c r="AJ170" s="2156"/>
      <c r="AK170" s="2156"/>
      <c r="AL170" s="2156"/>
      <c r="BL170" s="255"/>
      <c r="BM170" s="255"/>
      <c r="BN170" s="255"/>
      <c r="BO170" s="255"/>
      <c r="BP170" s="255"/>
      <c r="BQ170" s="255"/>
      <c r="BR170" s="235"/>
      <c r="BS170" s="235"/>
      <c r="BT170" s="235"/>
      <c r="BU170" s="235"/>
      <c r="BV170" s="235"/>
    </row>
    <row r="171" spans="2:74" ht="17.25" hidden="1" customHeight="1" thickBot="1" x14ac:dyDescent="0.25">
      <c r="B171" s="2190" t="s">
        <v>28</v>
      </c>
      <c r="C171" s="2191"/>
      <c r="D171" s="2191"/>
      <c r="E171" s="2192"/>
      <c r="F171" s="1874">
        <f>AJ6</f>
        <v>0</v>
      </c>
      <c r="G171" s="1854"/>
      <c r="H171" s="1854"/>
      <c r="I171" s="1854" t="str">
        <f>I6</f>
        <v>Norwich Swans</v>
      </c>
      <c r="J171" s="1854"/>
      <c r="K171" s="1854"/>
      <c r="L171" s="1854" t="str">
        <f>L6</f>
        <v>Northampton B</v>
      </c>
      <c r="M171" s="1854"/>
      <c r="N171" s="1854"/>
      <c r="O171" s="1854" t="str">
        <f>O6</f>
        <v>City of Peterborough A</v>
      </c>
      <c r="P171" s="1854"/>
      <c r="Q171" s="1854"/>
      <c r="R171" s="1854" t="str">
        <f>R6</f>
        <v xml:space="preserve">City of Milton Keynes </v>
      </c>
      <c r="S171" s="1854"/>
      <c r="T171" s="1854"/>
      <c r="U171" s="1854" t="str">
        <f>U6</f>
        <v>Nottingham Leander</v>
      </c>
      <c r="V171" s="1854"/>
      <c r="W171" s="1854"/>
      <c r="X171" s="1854" t="str">
        <f>X6</f>
        <v>Moderians</v>
      </c>
      <c r="Y171" s="1854"/>
      <c r="Z171" s="1854"/>
      <c r="AA171" s="1854">
        <f>AA6</f>
        <v>0</v>
      </c>
      <c r="AB171" s="1854"/>
      <c r="AC171" s="1854"/>
      <c r="AD171" s="1854">
        <f>AD6</f>
        <v>0</v>
      </c>
      <c r="AE171" s="1854"/>
      <c r="AF171" s="1854"/>
      <c r="AG171" s="1854">
        <f>AG6</f>
        <v>0</v>
      </c>
      <c r="AH171" s="1854"/>
      <c r="AI171" s="1854"/>
      <c r="AJ171" s="1854">
        <f>AJ6</f>
        <v>0</v>
      </c>
      <c r="AK171" s="1854"/>
      <c r="AL171" s="1854"/>
      <c r="BL171" s="255"/>
      <c r="BM171" s="255"/>
      <c r="BN171" s="255"/>
      <c r="BO171" s="255"/>
      <c r="BP171" s="255"/>
      <c r="BQ171" s="255"/>
      <c r="BR171" s="235"/>
      <c r="BS171" s="235"/>
      <c r="BT171" s="235"/>
      <c r="BU171" s="235"/>
      <c r="BV171" s="235"/>
    </row>
    <row r="172" spans="2:74" ht="17.25" hidden="1" customHeight="1" thickBot="1" x14ac:dyDescent="0.25">
      <c r="B172" s="2193"/>
      <c r="C172" s="2194"/>
      <c r="D172" s="2194"/>
      <c r="E172" s="2195"/>
      <c r="F172" s="1874"/>
      <c r="G172" s="1854"/>
      <c r="H172" s="1854"/>
      <c r="I172" s="1854"/>
      <c r="J172" s="1854"/>
      <c r="K172" s="1854"/>
      <c r="L172" s="1854"/>
      <c r="M172" s="1854"/>
      <c r="N172" s="1854"/>
      <c r="O172" s="1854"/>
      <c r="P172" s="1854"/>
      <c r="Q172" s="1854"/>
      <c r="R172" s="1854"/>
      <c r="S172" s="1854"/>
      <c r="T172" s="1854"/>
      <c r="U172" s="1854"/>
      <c r="V172" s="1854"/>
      <c r="W172" s="1854"/>
      <c r="X172" s="1854"/>
      <c r="Y172" s="1854"/>
      <c r="Z172" s="1854"/>
      <c r="AA172" s="1854"/>
      <c r="AB172" s="1854"/>
      <c r="AC172" s="1854"/>
      <c r="AD172" s="1854"/>
      <c r="AE172" s="1854"/>
      <c r="AF172" s="1854"/>
      <c r="AG172" s="1854"/>
      <c r="AH172" s="1854"/>
      <c r="AI172" s="1854"/>
      <c r="AJ172" s="1854"/>
      <c r="AK172" s="1854"/>
      <c r="AL172" s="1854"/>
      <c r="BL172" s="255"/>
      <c r="BM172" s="255"/>
      <c r="BN172" s="255"/>
      <c r="BO172" s="255"/>
      <c r="BP172" s="255"/>
      <c r="BQ172" s="255"/>
      <c r="BR172" s="235"/>
      <c r="BS172" s="235"/>
      <c r="BT172" s="235"/>
      <c r="BU172" s="235"/>
      <c r="BV172" s="235"/>
    </row>
    <row r="173" spans="2:74" ht="17.45" customHeight="1" x14ac:dyDescent="0.2">
      <c r="B173" s="227"/>
      <c r="C173" s="2175" t="s">
        <v>2</v>
      </c>
      <c r="D173" s="2175"/>
      <c r="E173" s="2176"/>
      <c r="F173" s="2059">
        <f>IF(AJ79="","",IF(AJ79&lt;0,"",SUM(AL12:AL79)))</f>
        <v>0</v>
      </c>
      <c r="G173" s="1866"/>
      <c r="H173" s="1866"/>
      <c r="I173" s="1866">
        <f>IF(I79="","",IF(I79&lt;0,"",SUM(K12:K79)))</f>
        <v>79</v>
      </c>
      <c r="J173" s="1866"/>
      <c r="K173" s="1866"/>
      <c r="L173" s="1866">
        <f>IF(L79="","",IF(L79&lt;0,"",SUM(N12:N79)))</f>
        <v>62</v>
      </c>
      <c r="M173" s="1866"/>
      <c r="N173" s="1866"/>
      <c r="O173" s="1866">
        <f>IF(O79="","",IF(O79&lt;0,"",SUM(Q12:Q79)))</f>
        <v>112</v>
      </c>
      <c r="P173" s="1866"/>
      <c r="Q173" s="1866"/>
      <c r="R173" s="1866">
        <f>IF(R79="","",IF(R79&lt;0,"",SUM(T12:T79)))</f>
        <v>122</v>
      </c>
      <c r="S173" s="1866"/>
      <c r="T173" s="1866"/>
      <c r="U173" s="1866">
        <f>IF(U79="","",IF(U79&lt;0,"",SUM(W12:W79)))</f>
        <v>85</v>
      </c>
      <c r="V173" s="1866"/>
      <c r="W173" s="1866"/>
      <c r="X173" s="1866">
        <f>IF(X79="","",IF(X79&lt;0,"",SUM(Z12:Z79)))</f>
        <v>86</v>
      </c>
      <c r="Y173" s="1866"/>
      <c r="Z173" s="1866"/>
      <c r="AA173" s="1866">
        <f>IF(AA79="","",IF(AA79&lt;0,"",SUM(AC12:AC79)))</f>
        <v>0</v>
      </c>
      <c r="AB173" s="1866"/>
      <c r="AC173" s="1866"/>
      <c r="AD173" s="1866">
        <f>IF(AD79="","",IF(AD79&lt;0,"",SUM(AF12:AF79)))</f>
        <v>0</v>
      </c>
      <c r="AE173" s="1866"/>
      <c r="AF173" s="1866"/>
      <c r="AG173" s="1866">
        <f>IF(AG79="","",IF(AG79&lt;0,"",SUM(AI12:AI79)))</f>
        <v>0</v>
      </c>
      <c r="AH173" s="1866"/>
      <c r="AI173" s="1866"/>
      <c r="AJ173" s="1866">
        <f>IF(AJ79="","",IF(AJ79&lt;0,"",SUM(AL12:AL79)))</f>
        <v>0</v>
      </c>
      <c r="AK173" s="1866"/>
      <c r="AL173" s="1866"/>
      <c r="BL173" s="255"/>
      <c r="BM173" s="255"/>
      <c r="BN173" s="255"/>
      <c r="BO173" s="255"/>
      <c r="BP173" s="255"/>
      <c r="BQ173" s="255"/>
      <c r="BR173" s="235"/>
      <c r="BS173" s="235"/>
      <c r="BT173" s="235"/>
      <c r="BU173" s="235"/>
      <c r="BV173" s="235"/>
    </row>
    <row r="174" spans="2:74" ht="16.5" customHeight="1" thickBot="1" x14ac:dyDescent="0.25">
      <c r="B174" s="228"/>
      <c r="C174" s="2167"/>
      <c r="D174" s="2167"/>
      <c r="E174" s="2168"/>
      <c r="F174" s="2059"/>
      <c r="G174" s="1866"/>
      <c r="H174" s="1866"/>
      <c r="I174" s="1866"/>
      <c r="J174" s="1866"/>
      <c r="K174" s="1866"/>
      <c r="L174" s="1866"/>
      <c r="M174" s="1866"/>
      <c r="N174" s="1866"/>
      <c r="O174" s="1866"/>
      <c r="P174" s="1866"/>
      <c r="Q174" s="1866"/>
      <c r="R174" s="1866"/>
      <c r="S174" s="1866"/>
      <c r="T174" s="1866"/>
      <c r="U174" s="1866"/>
      <c r="V174" s="1866"/>
      <c r="W174" s="1866"/>
      <c r="X174" s="1866"/>
      <c r="Y174" s="1866"/>
      <c r="Z174" s="1866"/>
      <c r="AA174" s="1866"/>
      <c r="AB174" s="1866"/>
      <c r="AC174" s="1866"/>
      <c r="AD174" s="1866"/>
      <c r="AE174" s="1866"/>
      <c r="AF174" s="1866"/>
      <c r="AG174" s="1866"/>
      <c r="AH174" s="1866"/>
      <c r="AI174" s="1866"/>
      <c r="AJ174" s="1866"/>
      <c r="AK174" s="1866"/>
      <c r="AL174" s="1866"/>
      <c r="BL174" s="255"/>
      <c r="BM174" s="255"/>
      <c r="BN174" s="255"/>
      <c r="BO174" s="255"/>
      <c r="BP174" s="255"/>
      <c r="BQ174" s="255"/>
      <c r="BR174" s="235"/>
      <c r="BS174" s="235"/>
      <c r="BT174" s="235"/>
      <c r="BU174" s="235"/>
      <c r="BV174" s="235"/>
    </row>
    <row r="175" spans="2:74" ht="0.75" hidden="1" customHeight="1" thickBot="1" x14ac:dyDescent="0.25">
      <c r="B175" s="2190" t="s">
        <v>29</v>
      </c>
      <c r="C175" s="2191"/>
      <c r="D175" s="2191"/>
      <c r="E175" s="2192"/>
      <c r="F175" s="1874">
        <f>AJ6</f>
        <v>0</v>
      </c>
      <c r="G175" s="1854"/>
      <c r="H175" s="1854"/>
      <c r="I175" s="1854" t="str">
        <f>I6</f>
        <v>Norwich Swans</v>
      </c>
      <c r="J175" s="1854"/>
      <c r="K175" s="1854"/>
      <c r="L175" s="1854" t="str">
        <f>L6</f>
        <v>Northampton B</v>
      </c>
      <c r="M175" s="1854"/>
      <c r="N175" s="1854"/>
      <c r="O175" s="1854" t="str">
        <f>O6</f>
        <v>City of Peterborough A</v>
      </c>
      <c r="P175" s="1854"/>
      <c r="Q175" s="1854"/>
      <c r="R175" s="1854" t="str">
        <f>R6</f>
        <v xml:space="preserve">City of Milton Keynes </v>
      </c>
      <c r="S175" s="1854"/>
      <c r="T175" s="1854"/>
      <c r="U175" s="1854" t="str">
        <f>U6</f>
        <v>Nottingham Leander</v>
      </c>
      <c r="V175" s="1854"/>
      <c r="W175" s="1854"/>
      <c r="X175" s="1854" t="str">
        <f>X6</f>
        <v>Moderians</v>
      </c>
      <c r="Y175" s="1854"/>
      <c r="Z175" s="1854"/>
      <c r="AA175" s="1854">
        <f>AA6</f>
        <v>0</v>
      </c>
      <c r="AB175" s="1854"/>
      <c r="AC175" s="1854"/>
      <c r="AD175" s="1854">
        <f>AD6</f>
        <v>0</v>
      </c>
      <c r="AE175" s="1854"/>
      <c r="AF175" s="1854"/>
      <c r="AG175" s="1854">
        <f>AG6</f>
        <v>0</v>
      </c>
      <c r="AH175" s="1854"/>
      <c r="AI175" s="1854"/>
      <c r="AJ175" s="1854">
        <f>AJ6</f>
        <v>0</v>
      </c>
      <c r="AK175" s="1854"/>
      <c r="AL175" s="1854"/>
      <c r="BL175" s="255"/>
      <c r="BM175" s="255"/>
      <c r="BN175" s="255"/>
      <c r="BO175" s="255"/>
      <c r="BP175" s="255"/>
      <c r="BQ175" s="255"/>
      <c r="BR175" s="235"/>
      <c r="BS175" s="235"/>
      <c r="BT175" s="235"/>
      <c r="BU175" s="235"/>
      <c r="BV175" s="235"/>
    </row>
    <row r="176" spans="2:74" ht="1.5" hidden="1" customHeight="1" thickBot="1" x14ac:dyDescent="0.25">
      <c r="B176" s="2193"/>
      <c r="C176" s="2194"/>
      <c r="D176" s="2194"/>
      <c r="E176" s="2195"/>
      <c r="F176" s="1874"/>
      <c r="G176" s="1854"/>
      <c r="H176" s="1854"/>
      <c r="I176" s="1854"/>
      <c r="J176" s="1854"/>
      <c r="K176" s="1854"/>
      <c r="L176" s="1854"/>
      <c r="M176" s="1854"/>
      <c r="N176" s="1854"/>
      <c r="O176" s="1854"/>
      <c r="P176" s="1854"/>
      <c r="Q176" s="1854"/>
      <c r="R176" s="1854"/>
      <c r="S176" s="1854"/>
      <c r="T176" s="1854"/>
      <c r="U176" s="1854"/>
      <c r="V176" s="1854"/>
      <c r="W176" s="1854"/>
      <c r="X176" s="1854"/>
      <c r="Y176" s="1854"/>
      <c r="Z176" s="1854"/>
      <c r="AA176" s="1854"/>
      <c r="AB176" s="1854"/>
      <c r="AC176" s="1854"/>
      <c r="AD176" s="1854"/>
      <c r="AE176" s="1854"/>
      <c r="AF176" s="1854"/>
      <c r="AG176" s="1854"/>
      <c r="AH176" s="1854"/>
      <c r="AI176" s="1854"/>
      <c r="AJ176" s="1854"/>
      <c r="AK176" s="1854"/>
      <c r="AL176" s="1854"/>
      <c r="BL176" s="255"/>
      <c r="BM176" s="255"/>
      <c r="BN176" s="255"/>
      <c r="BO176" s="255"/>
      <c r="BP176" s="255"/>
      <c r="BQ176" s="255"/>
      <c r="BR176" s="235"/>
      <c r="BS176" s="235"/>
      <c r="BT176" s="235"/>
      <c r="BU176" s="235"/>
      <c r="BV176" s="235"/>
    </row>
    <row r="177" spans="2:74" ht="17.45" customHeight="1" x14ac:dyDescent="0.2">
      <c r="B177" s="227"/>
      <c r="C177" s="2175" t="s">
        <v>3</v>
      </c>
      <c r="D177" s="2175"/>
      <c r="E177" s="2176"/>
      <c r="F177" s="2059">
        <f>IF(AJ103="","",IF(AJ103&lt;0,"",SUM(AL12:AL103)))</f>
        <v>0</v>
      </c>
      <c r="G177" s="1866"/>
      <c r="H177" s="1866"/>
      <c r="I177" s="1866">
        <f>IF(I103="","",IF(I103&lt;0,"",SUM(K12:K103)))</f>
        <v>95</v>
      </c>
      <c r="J177" s="1866"/>
      <c r="K177" s="1866"/>
      <c r="L177" s="1866">
        <f>IF(L103="","",IF(L103&lt;0,"",SUM(N12:N103)))</f>
        <v>87</v>
      </c>
      <c r="M177" s="1866"/>
      <c r="N177" s="1866"/>
      <c r="O177" s="1866">
        <f>IF(O103="","",IF(O103&lt;0,"",SUM(Q12:Q103)))</f>
        <v>146</v>
      </c>
      <c r="P177" s="1866"/>
      <c r="Q177" s="1866"/>
      <c r="R177" s="1866">
        <f>IF(R103="","",IF(R103&lt;0,"",SUM(T12:T103)))</f>
        <v>168</v>
      </c>
      <c r="S177" s="1866"/>
      <c r="T177" s="1866"/>
      <c r="U177" s="1866">
        <f>IF(U103="","",IF(U103&lt;0,"",SUM(W12:W103)))</f>
        <v>111</v>
      </c>
      <c r="V177" s="1866"/>
      <c r="W177" s="1866"/>
      <c r="X177" s="1866">
        <f>IF(X103="","",IF(X103&lt;0,"",SUM(Z12:Z103)))</f>
        <v>107</v>
      </c>
      <c r="Y177" s="1866"/>
      <c r="Z177" s="1866"/>
      <c r="AA177" s="1866">
        <f>IF(AA103="","",IF(AA103&lt;0,"",SUM(AC12:AC103)))</f>
        <v>0</v>
      </c>
      <c r="AB177" s="1866"/>
      <c r="AC177" s="1866"/>
      <c r="AD177" s="1866">
        <f>IF(AD103="","",IF(AD103&lt;0,"",SUM(AF12:AF103)))</f>
        <v>0</v>
      </c>
      <c r="AE177" s="1866"/>
      <c r="AF177" s="1866"/>
      <c r="AG177" s="1866">
        <f>IF(AG103="","",IF(AG103&lt;0,"",SUM(AI12:AI103)))</f>
        <v>0</v>
      </c>
      <c r="AH177" s="1866"/>
      <c r="AI177" s="1866"/>
      <c r="AJ177" s="1866">
        <f>IF(AJ103="","",IF(AJ103&lt;0,"",SUM(AL12:AL103)))</f>
        <v>0</v>
      </c>
      <c r="AK177" s="1866"/>
      <c r="AL177" s="1866"/>
      <c r="BL177" s="255"/>
      <c r="BM177" s="255"/>
      <c r="BN177" s="255"/>
      <c r="BO177" s="255"/>
      <c r="BP177" s="255"/>
      <c r="BQ177" s="255"/>
      <c r="BR177" s="235"/>
      <c r="BS177" s="235"/>
      <c r="BT177" s="235"/>
      <c r="BU177" s="235"/>
      <c r="BV177" s="235"/>
    </row>
    <row r="178" spans="2:74" ht="17.45" customHeight="1" thickBot="1" x14ac:dyDescent="0.25">
      <c r="B178" s="228"/>
      <c r="C178" s="2167"/>
      <c r="D178" s="2167"/>
      <c r="E178" s="2168"/>
      <c r="F178" s="2059"/>
      <c r="G178" s="1866"/>
      <c r="H178" s="1866"/>
      <c r="I178" s="1866"/>
      <c r="J178" s="1866"/>
      <c r="K178" s="1866"/>
      <c r="L178" s="1866"/>
      <c r="M178" s="1866"/>
      <c r="N178" s="1866"/>
      <c r="O178" s="1866"/>
      <c r="P178" s="1866"/>
      <c r="Q178" s="1866"/>
      <c r="R178" s="1866"/>
      <c r="S178" s="1866"/>
      <c r="T178" s="1866"/>
      <c r="U178" s="1866"/>
      <c r="V178" s="1866"/>
      <c r="W178" s="1866"/>
      <c r="X178" s="1866"/>
      <c r="Y178" s="1866"/>
      <c r="Z178" s="1866"/>
      <c r="AA178" s="1866"/>
      <c r="AB178" s="1866"/>
      <c r="AC178" s="1866"/>
      <c r="AD178" s="1866"/>
      <c r="AE178" s="1866"/>
      <c r="AF178" s="1866"/>
      <c r="AG178" s="1866"/>
      <c r="AH178" s="1866"/>
      <c r="AI178" s="1866"/>
      <c r="AJ178" s="1866"/>
      <c r="AK178" s="1866"/>
      <c r="AL178" s="1866"/>
      <c r="BL178" s="255"/>
      <c r="BM178" s="255"/>
      <c r="BN178" s="255"/>
      <c r="BO178" s="255"/>
      <c r="BP178" s="255"/>
      <c r="BQ178" s="255"/>
      <c r="BR178" s="235"/>
      <c r="BS178" s="235"/>
      <c r="BT178" s="235"/>
      <c r="BU178" s="235"/>
      <c r="BV178" s="235"/>
    </row>
    <row r="179" spans="2:74" ht="35.25" hidden="1" customHeight="1" thickBot="1" x14ac:dyDescent="0.25">
      <c r="B179" s="2193" t="s">
        <v>30</v>
      </c>
      <c r="C179" s="2194"/>
      <c r="D179" s="2194"/>
      <c r="E179" s="2195"/>
      <c r="F179" s="2207">
        <f>AJ6</f>
        <v>0</v>
      </c>
      <c r="G179" s="2154"/>
      <c r="H179" s="2154"/>
      <c r="I179" s="2205" t="str">
        <f>I6</f>
        <v>Norwich Swans</v>
      </c>
      <c r="J179" s="2206"/>
      <c r="K179" s="2207"/>
      <c r="L179" s="2154" t="str">
        <f>L6</f>
        <v>Northampton B</v>
      </c>
      <c r="M179" s="2154"/>
      <c r="N179" s="2154"/>
      <c r="O179" s="2154" t="str">
        <f>O6</f>
        <v>City of Peterborough A</v>
      </c>
      <c r="P179" s="2154"/>
      <c r="Q179" s="2154"/>
      <c r="R179" s="2154" t="str">
        <f>R6</f>
        <v xml:space="preserve">City of Milton Keynes </v>
      </c>
      <c r="S179" s="2154"/>
      <c r="T179" s="2154"/>
      <c r="U179" s="2154" t="str">
        <f>U6</f>
        <v>Nottingham Leander</v>
      </c>
      <c r="V179" s="2154"/>
      <c r="W179" s="2154"/>
      <c r="X179" s="2154" t="str">
        <f>X6</f>
        <v>Moderians</v>
      </c>
      <c r="Y179" s="2154"/>
      <c r="Z179" s="2154"/>
      <c r="AA179" s="2154">
        <f>AA6</f>
        <v>0</v>
      </c>
      <c r="AB179" s="2154"/>
      <c r="AC179" s="2154"/>
      <c r="AD179" s="2154">
        <f>AD6</f>
        <v>0</v>
      </c>
      <c r="AE179" s="2154"/>
      <c r="AF179" s="2154"/>
      <c r="AG179" s="2154">
        <f>AG6</f>
        <v>0</v>
      </c>
      <c r="AH179" s="2154"/>
      <c r="AI179" s="2154"/>
      <c r="AJ179" s="2154">
        <f>AJ6</f>
        <v>0</v>
      </c>
      <c r="AK179" s="2154"/>
      <c r="AL179" s="2154"/>
      <c r="BL179" s="255"/>
      <c r="BM179" s="255"/>
      <c r="BN179" s="255"/>
      <c r="BO179" s="255"/>
      <c r="BP179" s="255"/>
      <c r="BQ179" s="255"/>
      <c r="BR179" s="235"/>
      <c r="BS179" s="235"/>
      <c r="BT179" s="235"/>
      <c r="BU179" s="235"/>
      <c r="BV179" s="235"/>
    </row>
    <row r="180" spans="2:74" ht="34.5" customHeight="1" thickBot="1" x14ac:dyDescent="0.65">
      <c r="B180" s="228"/>
      <c r="C180" s="2188" t="s">
        <v>4</v>
      </c>
      <c r="D180" s="2188"/>
      <c r="E180" s="2189"/>
      <c r="F180" s="2059">
        <f>IF(AJ127="","",IF(AJ127&lt;0,"",SUM(AL12:AL127)))</f>
        <v>0</v>
      </c>
      <c r="G180" s="1866"/>
      <c r="H180" s="1866"/>
      <c r="I180" s="1866">
        <f>IF(I127="","",IF(I127&lt;0,"",SUM(K12:K127)))</f>
        <v>121</v>
      </c>
      <c r="J180" s="1866"/>
      <c r="K180" s="1866"/>
      <c r="L180" s="1866">
        <f>IF(L127="","",IF(L127&lt;0,"",SUM(N12:N127)))</f>
        <v>107</v>
      </c>
      <c r="M180" s="1866"/>
      <c r="N180" s="1866"/>
      <c r="O180" s="1866">
        <f>IF(O127="","",IF(O127&lt;0,"",SUM(Q12:Q127)))</f>
        <v>179</v>
      </c>
      <c r="P180" s="1866"/>
      <c r="Q180" s="1866"/>
      <c r="R180" s="1866">
        <f>IF(R127="","",IF(R127&lt;0,"",SUM(T12:T127)))</f>
        <v>204</v>
      </c>
      <c r="S180" s="1866"/>
      <c r="T180" s="1866"/>
      <c r="U180" s="1866">
        <f>IF(U127="","",IF(U127&lt;0,"",SUM(W12:W127)))</f>
        <v>138</v>
      </c>
      <c r="V180" s="1866"/>
      <c r="W180" s="1866"/>
      <c r="X180" s="1866">
        <f>IF(X127="","",IF(X127&lt;0,"",SUM(Z12:Z127)))</f>
        <v>133</v>
      </c>
      <c r="Y180" s="1866"/>
      <c r="Z180" s="1866"/>
      <c r="AA180" s="1866">
        <f>IF(AA127="","",IF(AA127&lt;0,"",SUM(AC12:AC127)))</f>
        <v>0</v>
      </c>
      <c r="AB180" s="1866"/>
      <c r="AC180" s="1866"/>
      <c r="AD180" s="1866">
        <f>IF(AD127="","",IF(AD127&lt;0,"",SUM(AF12:AF127)))</f>
        <v>0</v>
      </c>
      <c r="AE180" s="1866"/>
      <c r="AF180" s="1866"/>
      <c r="AG180" s="1866">
        <f>IF(AG127="","",IF(AG127&lt;0,"",SUM(AI12:AI127)))</f>
        <v>0</v>
      </c>
      <c r="AH180" s="1866"/>
      <c r="AI180" s="1866"/>
      <c r="AJ180" s="1866">
        <f>IF(AJ127="","",IF(AJ127&lt;0,"",SUM(AL12:AL127)))</f>
        <v>0</v>
      </c>
      <c r="AK180" s="1866"/>
      <c r="AL180" s="1866"/>
      <c r="BL180" s="255"/>
      <c r="BM180" s="255"/>
      <c r="BN180" s="255"/>
      <c r="BO180" s="255"/>
      <c r="BP180" s="255"/>
      <c r="BQ180" s="255"/>
      <c r="BR180" s="235"/>
      <c r="BS180" s="235"/>
      <c r="BT180" s="235"/>
      <c r="BU180" s="235"/>
      <c r="BV180" s="235"/>
    </row>
    <row r="181" spans="2:74" ht="30.75" hidden="1" customHeight="1" thickBot="1" x14ac:dyDescent="0.25">
      <c r="B181" s="2200" t="s">
        <v>31</v>
      </c>
      <c r="C181" s="2200"/>
      <c r="D181" s="2200"/>
      <c r="E181" s="2200"/>
      <c r="F181" s="132"/>
      <c r="G181" s="132"/>
      <c r="H181" s="132"/>
      <c r="I181" s="2201"/>
      <c r="J181" s="2201"/>
      <c r="K181" s="2201"/>
      <c r="L181" s="2201"/>
      <c r="M181" s="2201"/>
      <c r="N181" s="2201"/>
      <c r="O181" s="2201"/>
      <c r="P181" s="2201"/>
      <c r="Q181" s="2201"/>
      <c r="R181" s="2201"/>
      <c r="S181" s="2201"/>
      <c r="T181" s="2201"/>
      <c r="U181" s="2201"/>
      <c r="V181" s="2201"/>
      <c r="W181" s="2201"/>
      <c r="X181" s="2201"/>
      <c r="Y181" s="2201"/>
      <c r="Z181" s="2201"/>
      <c r="AA181" s="2201"/>
      <c r="AB181" s="2201"/>
      <c r="AC181" s="2201"/>
      <c r="AD181" s="2201"/>
      <c r="AE181" s="2201"/>
      <c r="AF181" s="2201"/>
      <c r="AG181" s="204"/>
      <c r="AH181" s="199"/>
      <c r="AI181" s="199"/>
      <c r="AJ181" s="204"/>
      <c r="AK181" s="199"/>
      <c r="AL181" s="199"/>
      <c r="BL181" s="255"/>
      <c r="BM181" s="255"/>
      <c r="BN181" s="255"/>
      <c r="BO181" s="255"/>
      <c r="BP181" s="255"/>
      <c r="BQ181" s="255"/>
      <c r="BR181" s="255"/>
      <c r="BS181" s="255"/>
      <c r="BT181" s="255"/>
      <c r="BU181" s="255"/>
    </row>
    <row r="182" spans="2:74" x14ac:dyDescent="0.2">
      <c r="B182" s="328"/>
      <c r="C182" s="417"/>
      <c r="D182" s="328"/>
      <c r="E182" s="328"/>
      <c r="F182" s="328"/>
      <c r="G182" s="328"/>
      <c r="H182" s="328"/>
      <c r="I182" s="330"/>
      <c r="J182" s="328"/>
      <c r="K182" s="328"/>
      <c r="L182" s="330"/>
      <c r="M182" s="328"/>
      <c r="N182" s="328"/>
      <c r="O182" s="330"/>
      <c r="P182" s="328"/>
      <c r="Q182" s="328"/>
      <c r="R182" s="330"/>
      <c r="S182" s="328"/>
      <c r="T182" s="328"/>
      <c r="U182" s="330"/>
      <c r="V182" s="328"/>
      <c r="W182" s="328"/>
      <c r="X182" s="330"/>
      <c r="Y182" s="328"/>
      <c r="Z182" s="328"/>
      <c r="AA182" s="330"/>
      <c r="AB182" s="328"/>
      <c r="AC182" s="328"/>
      <c r="AD182" s="330"/>
      <c r="AE182" s="328"/>
      <c r="AF182" s="328"/>
      <c r="AG182" s="330"/>
      <c r="AH182" s="328"/>
      <c r="AI182" s="328"/>
      <c r="AJ182" s="330"/>
      <c r="AK182" s="328"/>
      <c r="AL182" s="328"/>
      <c r="AM182" s="235"/>
      <c r="AN182" s="235"/>
      <c r="AO182" s="235"/>
      <c r="AP182" s="235"/>
      <c r="AQ182" s="235"/>
      <c r="AR182" s="235"/>
      <c r="AS182" s="235"/>
      <c r="AT182" s="235"/>
      <c r="AU182" s="235"/>
      <c r="AV182" s="235"/>
      <c r="AW182" s="235"/>
      <c r="AX182" s="235"/>
      <c r="AY182" s="235"/>
      <c r="AZ182" s="235"/>
      <c r="BA182" s="235"/>
      <c r="BB182" s="235"/>
      <c r="BC182" s="235"/>
      <c r="BD182" s="235"/>
      <c r="BE182" s="235"/>
      <c r="BF182" s="235"/>
      <c r="BG182" s="235"/>
      <c r="BH182" s="235"/>
      <c r="BI182" s="235"/>
      <c r="BJ182" s="235"/>
      <c r="BK182" s="235"/>
      <c r="BL182" s="235"/>
      <c r="BM182" s="235"/>
      <c r="BN182" s="235"/>
      <c r="BO182" s="235"/>
      <c r="BP182" s="235"/>
      <c r="BQ182" s="235"/>
      <c r="BR182" s="235"/>
      <c r="BS182" s="235"/>
      <c r="BT182" s="235"/>
      <c r="BU182" s="235"/>
      <c r="BV182" s="235"/>
    </row>
    <row r="183" spans="2:74" x14ac:dyDescent="0.2">
      <c r="B183" s="328"/>
      <c r="C183" s="417"/>
      <c r="D183" s="328"/>
      <c r="E183" s="328"/>
      <c r="F183" s="328"/>
      <c r="G183" s="328"/>
      <c r="H183" s="328"/>
      <c r="I183" s="330"/>
      <c r="J183" s="328"/>
      <c r="K183" s="328"/>
      <c r="L183" s="330"/>
      <c r="M183" s="328"/>
      <c r="N183" s="328"/>
      <c r="O183" s="330"/>
      <c r="P183" s="328"/>
      <c r="Q183" s="328"/>
      <c r="R183" s="330"/>
      <c r="S183" s="328"/>
      <c r="T183" s="328"/>
      <c r="U183" s="330"/>
      <c r="V183" s="328"/>
      <c r="W183" s="328"/>
      <c r="X183" s="330"/>
      <c r="Y183" s="328"/>
      <c r="Z183" s="328"/>
      <c r="AA183" s="330"/>
      <c r="AB183" s="328"/>
      <c r="AC183" s="328"/>
      <c r="AD183" s="330"/>
      <c r="AE183" s="328"/>
      <c r="AF183" s="328"/>
      <c r="AG183" s="330"/>
      <c r="AH183" s="328"/>
      <c r="AI183" s="328"/>
      <c r="AJ183" s="330"/>
      <c r="AK183" s="328"/>
      <c r="AL183" s="328"/>
      <c r="AM183" s="235"/>
      <c r="AN183" s="235"/>
      <c r="AO183" s="235"/>
      <c r="AP183" s="235"/>
      <c r="AQ183" s="235"/>
      <c r="AR183" s="235"/>
      <c r="AS183" s="235"/>
      <c r="AT183" s="235"/>
      <c r="AU183" s="235"/>
      <c r="AV183" s="235"/>
      <c r="AW183" s="235"/>
      <c r="AX183" s="235"/>
      <c r="AY183" s="235"/>
      <c r="AZ183" s="235"/>
      <c r="BA183" s="235"/>
      <c r="BB183" s="235"/>
      <c r="BC183" s="235"/>
      <c r="BD183" s="235"/>
      <c r="BE183" s="235"/>
      <c r="BF183" s="235"/>
      <c r="BG183" s="235"/>
      <c r="BH183" s="235"/>
      <c r="BI183" s="235"/>
      <c r="BJ183" s="235"/>
      <c r="BK183" s="235"/>
      <c r="BL183" s="235"/>
      <c r="BM183" s="235"/>
      <c r="BN183" s="235"/>
      <c r="BO183" s="235"/>
      <c r="BP183" s="235"/>
      <c r="BQ183" s="235"/>
      <c r="BR183" s="235"/>
      <c r="BS183" s="235"/>
      <c r="BT183" s="235"/>
      <c r="BU183" s="235"/>
      <c r="BV183" s="235"/>
    </row>
    <row r="184" spans="2:74" s="206" customFormat="1" ht="46.5" customHeight="1" x14ac:dyDescent="0.2">
      <c r="B184" s="2199"/>
      <c r="C184" s="2199"/>
      <c r="D184" s="2199"/>
      <c r="E184" s="2199"/>
      <c r="F184" s="2121"/>
      <c r="G184" s="2121"/>
      <c r="H184" s="2121"/>
      <c r="I184" s="2121"/>
      <c r="J184" s="2121"/>
      <c r="K184" s="2121"/>
      <c r="L184" s="2121"/>
      <c r="M184" s="2121"/>
      <c r="N184" s="2121"/>
      <c r="O184" s="2121"/>
      <c r="P184" s="2121"/>
      <c r="Q184" s="2121"/>
      <c r="R184" s="2121"/>
      <c r="S184" s="2121"/>
      <c r="T184" s="2121"/>
      <c r="U184" s="2121"/>
      <c r="V184" s="2121"/>
      <c r="W184" s="2121"/>
      <c r="X184" s="2121"/>
      <c r="Y184" s="2121"/>
      <c r="Z184" s="2121"/>
      <c r="AA184" s="2121"/>
      <c r="AB184" s="2121"/>
      <c r="AC184" s="2121"/>
      <c r="AD184" s="2121"/>
      <c r="AE184" s="2121"/>
      <c r="AF184" s="2121"/>
      <c r="AG184" s="2121"/>
      <c r="AH184" s="2121"/>
      <c r="AI184" s="2121"/>
      <c r="AJ184" s="2121"/>
      <c r="AK184" s="2121"/>
      <c r="AL184" s="2121"/>
      <c r="AM184" s="419"/>
      <c r="AN184" s="419"/>
      <c r="AO184" s="419"/>
      <c r="AP184" s="419"/>
      <c r="AQ184" s="419"/>
      <c r="AR184" s="419"/>
      <c r="AS184" s="419"/>
      <c r="AT184" s="419"/>
      <c r="AU184" s="419"/>
      <c r="AV184" s="419"/>
      <c r="AW184" s="419"/>
      <c r="AX184" s="419"/>
      <c r="AY184" s="419"/>
      <c r="AZ184" s="419"/>
      <c r="BA184" s="419"/>
      <c r="BB184" s="419"/>
      <c r="BC184" s="419"/>
      <c r="BD184" s="419"/>
      <c r="BE184" s="419"/>
      <c r="BF184" s="419"/>
      <c r="BG184" s="419"/>
      <c r="BH184" s="419"/>
      <c r="BI184" s="419"/>
      <c r="BJ184" s="419"/>
      <c r="BK184" s="419"/>
      <c r="BL184" s="419"/>
      <c r="BM184" s="235"/>
      <c r="BN184" s="235"/>
      <c r="BO184" s="235"/>
      <c r="BP184" s="235"/>
      <c r="BQ184" s="235"/>
      <c r="BR184" s="235"/>
      <c r="BS184" s="235"/>
      <c r="BT184" s="235"/>
      <c r="BU184" s="235"/>
      <c r="BV184" s="235"/>
    </row>
    <row r="185" spans="2:74" s="206" customFormat="1" ht="380.25" customHeight="1" x14ac:dyDescent="0.2">
      <c r="B185" s="2199"/>
      <c r="C185" s="2199"/>
      <c r="D185" s="2199"/>
      <c r="E185" s="2199"/>
      <c r="F185" s="2121"/>
      <c r="G185" s="2121"/>
      <c r="H185" s="2121"/>
      <c r="I185" s="2121"/>
      <c r="J185" s="2121"/>
      <c r="K185" s="2121"/>
      <c r="L185" s="2121"/>
      <c r="M185" s="2121"/>
      <c r="N185" s="2121"/>
      <c r="O185" s="2121"/>
      <c r="P185" s="2121"/>
      <c r="Q185" s="2121"/>
      <c r="R185" s="2121"/>
      <c r="S185" s="2121"/>
      <c r="T185" s="2121"/>
      <c r="U185" s="2121"/>
      <c r="V185" s="2121"/>
      <c r="W185" s="2121"/>
      <c r="X185" s="2121"/>
      <c r="Y185" s="2121"/>
      <c r="Z185" s="2121"/>
      <c r="AA185" s="2121"/>
      <c r="AB185" s="2121"/>
      <c r="AC185" s="2121"/>
      <c r="AD185" s="2121"/>
      <c r="AE185" s="2121"/>
      <c r="AF185" s="2121"/>
      <c r="AG185" s="2121"/>
      <c r="AH185" s="2121"/>
      <c r="AI185" s="2121"/>
      <c r="AJ185" s="2121"/>
      <c r="AK185" s="2121"/>
      <c r="AL185" s="2121"/>
      <c r="AM185" s="419"/>
      <c r="AN185" s="419"/>
      <c r="AO185" s="419"/>
      <c r="AP185" s="419"/>
      <c r="AQ185" s="419"/>
      <c r="AR185" s="419"/>
      <c r="AS185" s="419"/>
      <c r="AT185" s="419"/>
      <c r="AU185" s="419"/>
      <c r="AV185" s="419"/>
      <c r="AW185" s="419"/>
      <c r="AX185" s="419"/>
      <c r="AY185" s="419"/>
      <c r="AZ185" s="419"/>
      <c r="BA185" s="419"/>
      <c r="BB185" s="419"/>
      <c r="BC185" s="419"/>
      <c r="BD185" s="419"/>
      <c r="BE185" s="419"/>
      <c r="BF185" s="419"/>
      <c r="BG185" s="419"/>
      <c r="BH185" s="419"/>
      <c r="BI185" s="419"/>
      <c r="BJ185" s="419"/>
      <c r="BK185" s="419"/>
      <c r="BL185" s="419"/>
      <c r="BM185" s="235"/>
      <c r="BN185" s="235"/>
      <c r="BO185" s="235"/>
      <c r="BP185" s="235"/>
      <c r="BQ185" s="235"/>
      <c r="BR185" s="235"/>
      <c r="BS185" s="235"/>
      <c r="BT185" s="235"/>
      <c r="BU185" s="235"/>
      <c r="BV185" s="235"/>
    </row>
    <row r="186" spans="2:74" x14ac:dyDescent="0.2">
      <c r="B186" s="328"/>
      <c r="C186" s="417"/>
      <c r="D186" s="328"/>
      <c r="E186" s="328"/>
      <c r="F186" s="328"/>
      <c r="G186" s="328"/>
      <c r="H186" s="328"/>
      <c r="I186" s="330"/>
      <c r="J186" s="328"/>
      <c r="K186" s="328"/>
      <c r="L186" s="330"/>
      <c r="M186" s="328"/>
      <c r="N186" s="328"/>
      <c r="O186" s="330"/>
      <c r="P186" s="328"/>
      <c r="Q186" s="328"/>
      <c r="R186" s="330"/>
      <c r="S186" s="328"/>
      <c r="T186" s="328"/>
      <c r="U186" s="330"/>
      <c r="V186" s="328"/>
      <c r="W186" s="328"/>
      <c r="X186" s="330"/>
      <c r="Y186" s="328"/>
      <c r="Z186" s="328"/>
      <c r="AA186" s="330"/>
      <c r="AB186" s="328"/>
      <c r="AC186" s="328"/>
      <c r="AD186" s="330"/>
      <c r="AE186" s="328"/>
      <c r="AF186" s="328"/>
      <c r="AG186" s="330"/>
      <c r="AH186" s="328"/>
      <c r="AI186" s="328"/>
      <c r="AJ186" s="330"/>
      <c r="AK186" s="328"/>
      <c r="AL186" s="328"/>
      <c r="AM186" s="235"/>
      <c r="AN186" s="235"/>
      <c r="AO186" s="235"/>
      <c r="AP186" s="235"/>
      <c r="AQ186" s="235"/>
      <c r="AR186" s="235"/>
      <c r="AS186" s="235"/>
      <c r="AT186" s="235"/>
      <c r="AU186" s="235"/>
      <c r="AV186" s="235"/>
      <c r="AW186" s="235"/>
      <c r="AX186" s="235"/>
      <c r="AY186" s="235"/>
      <c r="AZ186" s="235"/>
      <c r="BA186" s="235"/>
      <c r="BB186" s="235"/>
      <c r="BC186" s="235"/>
      <c r="BD186" s="235"/>
      <c r="BE186" s="235"/>
      <c r="BF186" s="235"/>
      <c r="BG186" s="235"/>
      <c r="BH186" s="235"/>
      <c r="BI186" s="235"/>
      <c r="BJ186" s="235"/>
      <c r="BK186" s="235"/>
      <c r="BL186" s="235"/>
      <c r="BM186" s="235"/>
      <c r="BN186" s="235"/>
      <c r="BO186" s="235"/>
      <c r="BP186" s="235"/>
      <c r="BQ186" s="235"/>
      <c r="BR186" s="235"/>
      <c r="BS186" s="235"/>
      <c r="BT186" s="235"/>
      <c r="BU186" s="235"/>
      <c r="BV186" s="235"/>
    </row>
    <row r="187" spans="2:74" x14ac:dyDescent="0.2">
      <c r="B187" s="328"/>
      <c r="C187" s="417"/>
      <c r="D187" s="328"/>
      <c r="E187" s="328"/>
      <c r="F187" s="328"/>
      <c r="G187" s="328"/>
      <c r="H187" s="328"/>
      <c r="I187" s="330"/>
      <c r="J187" s="328"/>
      <c r="K187" s="328"/>
      <c r="L187" s="330"/>
      <c r="M187" s="328"/>
      <c r="N187" s="328"/>
      <c r="O187" s="330"/>
      <c r="P187" s="328"/>
      <c r="Q187" s="328"/>
      <c r="R187" s="330"/>
      <c r="S187" s="328"/>
      <c r="T187" s="328"/>
      <c r="U187" s="330"/>
      <c r="V187" s="328"/>
      <c r="W187" s="328"/>
      <c r="X187" s="330"/>
      <c r="Y187" s="328"/>
      <c r="Z187" s="328"/>
      <c r="AA187" s="330"/>
      <c r="AB187" s="328"/>
      <c r="AC187" s="328"/>
      <c r="AD187" s="330"/>
      <c r="AE187" s="328"/>
      <c r="AF187" s="328"/>
      <c r="AG187" s="330"/>
      <c r="AH187" s="328"/>
      <c r="AI187" s="328"/>
      <c r="AJ187" s="330"/>
      <c r="AK187" s="328"/>
      <c r="AL187" s="328"/>
      <c r="AM187" s="235"/>
      <c r="AN187" s="235"/>
      <c r="AO187" s="235"/>
      <c r="AP187" s="235"/>
      <c r="AQ187" s="235"/>
      <c r="AR187" s="235"/>
      <c r="AS187" s="235"/>
      <c r="AT187" s="235"/>
      <c r="AU187" s="235"/>
      <c r="AV187" s="235"/>
      <c r="AW187" s="235"/>
      <c r="AX187" s="235"/>
      <c r="AY187" s="235"/>
      <c r="AZ187" s="235"/>
      <c r="BA187" s="235"/>
      <c r="BB187" s="235"/>
      <c r="BC187" s="235"/>
      <c r="BD187" s="235"/>
      <c r="BE187" s="235"/>
      <c r="BF187" s="235"/>
      <c r="BG187" s="235"/>
      <c r="BH187" s="235"/>
      <c r="BI187" s="235"/>
      <c r="BJ187" s="235"/>
      <c r="BK187" s="235"/>
      <c r="BL187" s="235"/>
      <c r="BM187" s="235"/>
      <c r="BN187" s="235"/>
      <c r="BO187" s="235"/>
      <c r="BP187" s="235"/>
      <c r="BQ187" s="235"/>
      <c r="BR187" s="235"/>
      <c r="BS187" s="235"/>
      <c r="BT187" s="235"/>
      <c r="BU187" s="235"/>
      <c r="BV187" s="235"/>
    </row>
    <row r="188" spans="2:74" x14ac:dyDescent="0.2">
      <c r="B188" s="328"/>
      <c r="C188" s="417"/>
      <c r="D188" s="328"/>
      <c r="E188" s="328"/>
      <c r="F188" s="328"/>
      <c r="G188" s="328"/>
      <c r="H188" s="328"/>
      <c r="I188" s="330"/>
      <c r="J188" s="328"/>
      <c r="K188" s="328"/>
      <c r="L188" s="330"/>
      <c r="M188" s="328"/>
      <c r="N188" s="328"/>
      <c r="O188" s="330"/>
      <c r="P188" s="328"/>
      <c r="Q188" s="328"/>
      <c r="R188" s="330"/>
      <c r="S188" s="328"/>
      <c r="T188" s="328"/>
      <c r="U188" s="330"/>
      <c r="V188" s="328"/>
      <c r="W188" s="328"/>
      <c r="X188" s="330"/>
      <c r="Y188" s="328"/>
      <c r="Z188" s="328"/>
      <c r="AA188" s="330"/>
      <c r="AB188" s="328"/>
      <c r="AC188" s="328"/>
      <c r="AD188" s="330"/>
      <c r="AE188" s="328"/>
      <c r="AF188" s="328"/>
      <c r="AG188" s="330"/>
      <c r="AH188" s="328"/>
      <c r="AI188" s="328"/>
      <c r="AJ188" s="330"/>
      <c r="AK188" s="328"/>
      <c r="AL188" s="328"/>
      <c r="AM188" s="235"/>
      <c r="AN188" s="235"/>
      <c r="AO188" s="235"/>
      <c r="AP188" s="235"/>
      <c r="AQ188" s="235"/>
      <c r="AR188" s="235"/>
      <c r="AS188" s="235"/>
      <c r="AT188" s="235"/>
      <c r="AU188" s="235"/>
      <c r="AV188" s="235"/>
      <c r="AW188" s="235"/>
      <c r="AX188" s="235"/>
      <c r="AY188" s="235"/>
      <c r="AZ188" s="235"/>
      <c r="BA188" s="235"/>
      <c r="BB188" s="235"/>
      <c r="BC188" s="235"/>
      <c r="BD188" s="235"/>
      <c r="BE188" s="235"/>
      <c r="BF188" s="235"/>
      <c r="BG188" s="235"/>
      <c r="BH188" s="235"/>
      <c r="BI188" s="235"/>
      <c r="BJ188" s="235"/>
      <c r="BK188" s="235"/>
      <c r="BL188" s="235"/>
      <c r="BM188" s="235"/>
      <c r="BN188" s="235"/>
      <c r="BO188" s="235"/>
      <c r="BP188" s="235"/>
      <c r="BQ188" s="235"/>
      <c r="BR188" s="235"/>
      <c r="BS188" s="235"/>
      <c r="BT188" s="235"/>
      <c r="BU188" s="235"/>
      <c r="BV188" s="235"/>
    </row>
    <row r="189" spans="2:74" x14ac:dyDescent="0.2">
      <c r="B189" s="328"/>
      <c r="C189" s="417"/>
      <c r="D189" s="328"/>
      <c r="E189" s="328"/>
      <c r="F189" s="328"/>
      <c r="G189" s="328"/>
      <c r="H189" s="328"/>
      <c r="I189" s="330"/>
      <c r="J189" s="328"/>
      <c r="K189" s="328"/>
      <c r="L189" s="330"/>
      <c r="M189" s="328"/>
      <c r="N189" s="328"/>
      <c r="O189" s="330"/>
      <c r="P189" s="328"/>
      <c r="Q189" s="328"/>
      <c r="R189" s="330"/>
      <c r="S189" s="328"/>
      <c r="T189" s="328"/>
      <c r="U189" s="330"/>
      <c r="V189" s="328"/>
      <c r="W189" s="328"/>
      <c r="X189" s="330"/>
      <c r="Y189" s="328"/>
      <c r="Z189" s="328"/>
      <c r="AA189" s="330"/>
      <c r="AB189" s="328"/>
      <c r="AC189" s="328"/>
      <c r="AD189" s="330"/>
      <c r="AE189" s="328"/>
      <c r="AF189" s="328"/>
      <c r="AG189" s="330"/>
      <c r="AH189" s="328"/>
      <c r="AI189" s="328"/>
      <c r="AJ189" s="330"/>
      <c r="AK189" s="328"/>
      <c r="AL189" s="328"/>
      <c r="AM189" s="235"/>
      <c r="AN189" s="235"/>
      <c r="AO189" s="235"/>
      <c r="AP189" s="235"/>
      <c r="AQ189" s="235"/>
      <c r="AR189" s="235"/>
      <c r="AS189" s="235"/>
      <c r="AT189" s="235"/>
      <c r="AU189" s="235"/>
      <c r="AV189" s="235"/>
      <c r="AW189" s="235"/>
      <c r="AX189" s="235"/>
      <c r="AY189" s="235"/>
      <c r="AZ189" s="235"/>
      <c r="BA189" s="235"/>
      <c r="BB189" s="235"/>
      <c r="BC189" s="235"/>
      <c r="BD189" s="235"/>
      <c r="BE189" s="235"/>
      <c r="BF189" s="235"/>
      <c r="BG189" s="235"/>
      <c r="BH189" s="235"/>
      <c r="BI189" s="235"/>
      <c r="BJ189" s="235"/>
      <c r="BK189" s="235"/>
      <c r="BL189" s="235"/>
      <c r="BM189" s="235"/>
      <c r="BN189" s="235"/>
      <c r="BO189" s="235"/>
      <c r="BP189" s="235"/>
      <c r="BQ189" s="235"/>
      <c r="BR189" s="235"/>
      <c r="BS189" s="235"/>
      <c r="BT189" s="235"/>
      <c r="BU189" s="235"/>
      <c r="BV189" s="235"/>
    </row>
    <row r="190" spans="2:74" x14ac:dyDescent="0.2">
      <c r="B190" s="328"/>
      <c r="C190" s="417"/>
      <c r="D190" s="328"/>
      <c r="E190" s="328"/>
      <c r="F190" s="328"/>
      <c r="G190" s="328"/>
      <c r="H190" s="328"/>
      <c r="I190" s="330"/>
      <c r="J190" s="328"/>
      <c r="K190" s="328"/>
      <c r="L190" s="330"/>
      <c r="M190" s="328"/>
      <c r="N190" s="328"/>
      <c r="O190" s="330"/>
      <c r="P190" s="328"/>
      <c r="Q190" s="328"/>
      <c r="R190" s="330"/>
      <c r="S190" s="328"/>
      <c r="T190" s="328"/>
      <c r="U190" s="330"/>
      <c r="V190" s="328"/>
      <c r="W190" s="328"/>
      <c r="X190" s="330"/>
      <c r="Y190" s="328"/>
      <c r="Z190" s="328"/>
      <c r="AA190" s="330"/>
      <c r="AB190" s="328"/>
      <c r="AC190" s="328"/>
      <c r="AD190" s="330"/>
      <c r="AE190" s="328"/>
      <c r="AF190" s="328"/>
      <c r="AG190" s="330"/>
      <c r="AH190" s="328"/>
      <c r="AI190" s="328"/>
      <c r="AJ190" s="330"/>
      <c r="AK190" s="328"/>
      <c r="AL190" s="328"/>
      <c r="AM190" s="235"/>
      <c r="AN190" s="235"/>
      <c r="AO190" s="235"/>
      <c r="AP190" s="235"/>
      <c r="AQ190" s="235"/>
      <c r="AR190" s="235"/>
      <c r="AS190" s="235"/>
      <c r="AT190" s="235"/>
      <c r="AU190" s="235"/>
      <c r="AV190" s="235"/>
      <c r="AW190" s="235"/>
      <c r="AX190" s="235"/>
      <c r="AY190" s="235"/>
      <c r="AZ190" s="235"/>
      <c r="BA190" s="235"/>
      <c r="BB190" s="235"/>
      <c r="BC190" s="235"/>
      <c r="BD190" s="235"/>
      <c r="BE190" s="235"/>
      <c r="BF190" s="235"/>
      <c r="BG190" s="235"/>
      <c r="BH190" s="235"/>
      <c r="BI190" s="235"/>
      <c r="BJ190" s="235"/>
      <c r="BK190" s="235"/>
      <c r="BL190" s="235"/>
      <c r="BM190" s="235"/>
      <c r="BN190" s="235"/>
      <c r="BO190" s="235"/>
      <c r="BP190" s="235"/>
      <c r="BQ190" s="235"/>
      <c r="BR190" s="235"/>
      <c r="BS190" s="235"/>
      <c r="BT190" s="235"/>
      <c r="BU190" s="235"/>
      <c r="BV190" s="235"/>
    </row>
    <row r="191" spans="2:74" x14ac:dyDescent="0.2">
      <c r="B191" s="328"/>
      <c r="C191" s="417"/>
      <c r="D191" s="328"/>
      <c r="E191" s="328"/>
      <c r="F191" s="328"/>
      <c r="G191" s="328"/>
      <c r="H191" s="328"/>
      <c r="I191" s="330"/>
      <c r="J191" s="328"/>
      <c r="K191" s="328"/>
      <c r="L191" s="330"/>
      <c r="M191" s="328"/>
      <c r="N191" s="328"/>
      <c r="O191" s="330"/>
      <c r="P191" s="328"/>
      <c r="Q191" s="328"/>
      <c r="R191" s="330"/>
      <c r="S191" s="328"/>
      <c r="T191" s="328"/>
      <c r="U191" s="330"/>
      <c r="V191" s="328"/>
      <c r="W191" s="328"/>
      <c r="X191" s="330"/>
      <c r="Y191" s="328"/>
      <c r="Z191" s="328"/>
      <c r="AA191" s="330"/>
      <c r="AB191" s="328"/>
      <c r="AC191" s="328"/>
      <c r="AD191" s="330"/>
      <c r="AE191" s="328"/>
      <c r="AF191" s="328"/>
      <c r="AG191" s="330"/>
      <c r="AH191" s="328"/>
      <c r="AI191" s="328"/>
      <c r="AJ191" s="330"/>
      <c r="AK191" s="328"/>
      <c r="AL191" s="328"/>
      <c r="AM191" s="235"/>
      <c r="AN191" s="235"/>
      <c r="AO191" s="235"/>
      <c r="AP191" s="235"/>
      <c r="AQ191" s="235"/>
      <c r="AR191" s="235"/>
      <c r="AS191" s="235"/>
      <c r="AT191" s="235"/>
      <c r="AU191" s="235"/>
      <c r="AV191" s="235"/>
      <c r="AW191" s="235"/>
      <c r="AX191" s="235"/>
      <c r="AY191" s="235"/>
      <c r="AZ191" s="235"/>
      <c r="BA191" s="235"/>
      <c r="BB191" s="235"/>
      <c r="BC191" s="235"/>
      <c r="BD191" s="235"/>
      <c r="BE191" s="235"/>
      <c r="BF191" s="235"/>
      <c r="BG191" s="235"/>
      <c r="BH191" s="235"/>
      <c r="BI191" s="235"/>
      <c r="BJ191" s="235"/>
      <c r="BK191" s="235"/>
      <c r="BL191" s="235"/>
      <c r="BM191" s="235"/>
      <c r="BN191" s="235"/>
      <c r="BO191" s="235"/>
      <c r="BP191" s="235"/>
      <c r="BQ191" s="235"/>
      <c r="BR191" s="235"/>
      <c r="BS191" s="235"/>
      <c r="BT191" s="235"/>
      <c r="BU191" s="235"/>
      <c r="BV191" s="235"/>
    </row>
    <row r="192" spans="2:74" x14ac:dyDescent="0.2">
      <c r="B192" s="328"/>
      <c r="C192" s="417"/>
      <c r="D192" s="328"/>
      <c r="E192" s="328"/>
      <c r="F192" s="328"/>
      <c r="G192" s="328"/>
      <c r="H192" s="328"/>
      <c r="I192" s="330"/>
      <c r="J192" s="328"/>
      <c r="K192" s="328"/>
      <c r="L192" s="330"/>
      <c r="M192" s="328"/>
      <c r="N192" s="328"/>
      <c r="O192" s="330"/>
      <c r="P192" s="328"/>
      <c r="Q192" s="328"/>
      <c r="R192" s="330"/>
      <c r="S192" s="328"/>
      <c r="T192" s="328"/>
      <c r="U192" s="330"/>
      <c r="V192" s="328"/>
      <c r="W192" s="328"/>
      <c r="X192" s="330"/>
      <c r="Y192" s="328"/>
      <c r="Z192" s="328"/>
      <c r="AA192" s="330"/>
      <c r="AB192" s="328"/>
      <c r="AC192" s="328"/>
      <c r="AD192" s="330"/>
      <c r="AE192" s="328"/>
      <c r="AF192" s="328"/>
      <c r="AG192" s="330"/>
      <c r="AH192" s="328"/>
      <c r="AI192" s="328"/>
      <c r="AJ192" s="330"/>
      <c r="AK192" s="328"/>
      <c r="AL192" s="328"/>
      <c r="AM192" s="235"/>
      <c r="AN192" s="235"/>
      <c r="AO192" s="235"/>
      <c r="AP192" s="235"/>
      <c r="AQ192" s="235"/>
      <c r="AR192" s="235"/>
      <c r="AS192" s="235"/>
      <c r="AT192" s="235"/>
      <c r="AU192" s="235"/>
      <c r="AV192" s="235"/>
      <c r="AW192" s="235"/>
      <c r="AX192" s="235"/>
      <c r="AY192" s="235"/>
      <c r="AZ192" s="235"/>
      <c r="BA192" s="235"/>
      <c r="BB192" s="235"/>
      <c r="BC192" s="235"/>
      <c r="BD192" s="235"/>
      <c r="BE192" s="235"/>
      <c r="BF192" s="235"/>
      <c r="BG192" s="235"/>
      <c r="BH192" s="235"/>
      <c r="BI192" s="235"/>
      <c r="BJ192" s="235"/>
      <c r="BK192" s="235"/>
      <c r="BL192" s="235"/>
      <c r="BM192" s="235"/>
      <c r="BN192" s="235"/>
      <c r="BO192" s="235"/>
      <c r="BP192" s="235"/>
      <c r="BQ192" s="235"/>
      <c r="BR192" s="235"/>
      <c r="BS192" s="235"/>
      <c r="BT192" s="235"/>
      <c r="BU192" s="235"/>
      <c r="BV192" s="235"/>
    </row>
    <row r="193" spans="2:74" x14ac:dyDescent="0.2">
      <c r="B193" s="328"/>
      <c r="C193" s="417"/>
      <c r="D193" s="328"/>
      <c r="E193" s="328"/>
      <c r="F193" s="328"/>
      <c r="G193" s="328"/>
      <c r="H193" s="328"/>
      <c r="I193" s="330"/>
      <c r="J193" s="328"/>
      <c r="K193" s="328"/>
      <c r="L193" s="330"/>
      <c r="M193" s="328"/>
      <c r="N193" s="328"/>
      <c r="O193" s="330"/>
      <c r="P193" s="328"/>
      <c r="Q193" s="328"/>
      <c r="R193" s="330"/>
      <c r="S193" s="328"/>
      <c r="T193" s="328"/>
      <c r="U193" s="330"/>
      <c r="V193" s="328"/>
      <c r="W193" s="328"/>
      <c r="X193" s="330"/>
      <c r="Y193" s="328"/>
      <c r="Z193" s="328"/>
      <c r="AA193" s="330"/>
      <c r="AB193" s="328"/>
      <c r="AC193" s="328"/>
      <c r="AD193" s="330"/>
      <c r="AE193" s="328"/>
      <c r="AF193" s="328"/>
      <c r="AG193" s="330"/>
      <c r="AH193" s="328"/>
      <c r="AI193" s="328"/>
      <c r="AJ193" s="330"/>
      <c r="AK193" s="328"/>
      <c r="AL193" s="328"/>
      <c r="AM193" s="235"/>
      <c r="AN193" s="235"/>
      <c r="AO193" s="235"/>
      <c r="AP193" s="235"/>
      <c r="AQ193" s="235"/>
      <c r="AR193" s="235"/>
      <c r="AS193" s="235"/>
      <c r="AT193" s="235"/>
      <c r="AU193" s="235"/>
      <c r="AV193" s="235"/>
      <c r="AW193" s="235"/>
      <c r="AX193" s="235"/>
      <c r="AY193" s="235"/>
      <c r="AZ193" s="235"/>
      <c r="BA193" s="235"/>
      <c r="BB193" s="235"/>
      <c r="BC193" s="235"/>
      <c r="BD193" s="235"/>
      <c r="BE193" s="235"/>
      <c r="BF193" s="235"/>
      <c r="BG193" s="235"/>
      <c r="BH193" s="235"/>
      <c r="BI193" s="235"/>
      <c r="BJ193" s="235"/>
      <c r="BK193" s="235"/>
      <c r="BL193" s="235"/>
      <c r="BM193" s="235"/>
      <c r="BN193" s="235"/>
      <c r="BO193" s="235"/>
      <c r="BP193" s="235"/>
      <c r="BQ193" s="235"/>
      <c r="BR193" s="235"/>
      <c r="BS193" s="235"/>
      <c r="BT193" s="235"/>
      <c r="BU193" s="235"/>
      <c r="BV193" s="235"/>
    </row>
    <row r="194" spans="2:74" x14ac:dyDescent="0.2">
      <c r="B194" s="328"/>
      <c r="C194" s="417"/>
      <c r="D194" s="328"/>
      <c r="E194" s="328"/>
      <c r="F194" s="328"/>
      <c r="G194" s="328"/>
      <c r="H194" s="328"/>
      <c r="I194" s="330"/>
      <c r="J194" s="328"/>
      <c r="K194" s="328"/>
      <c r="L194" s="330"/>
      <c r="M194" s="328"/>
      <c r="N194" s="328"/>
      <c r="O194" s="330"/>
      <c r="P194" s="328"/>
      <c r="Q194" s="328"/>
      <c r="R194" s="330"/>
      <c r="S194" s="328"/>
      <c r="T194" s="328"/>
      <c r="U194" s="330"/>
      <c r="V194" s="328"/>
      <c r="W194" s="328"/>
      <c r="X194" s="330"/>
      <c r="Y194" s="328"/>
      <c r="Z194" s="328"/>
      <c r="AA194" s="330"/>
      <c r="AB194" s="328"/>
      <c r="AC194" s="328"/>
      <c r="AD194" s="330"/>
      <c r="AE194" s="328"/>
      <c r="AF194" s="328"/>
      <c r="AG194" s="330"/>
      <c r="AH194" s="328"/>
      <c r="AI194" s="328"/>
      <c r="AJ194" s="330"/>
      <c r="AK194" s="328"/>
      <c r="AL194" s="328"/>
      <c r="AM194" s="235"/>
      <c r="AN194" s="235"/>
      <c r="AO194" s="235"/>
      <c r="AP194" s="235"/>
      <c r="AQ194" s="235"/>
      <c r="AR194" s="235"/>
      <c r="AS194" s="235"/>
      <c r="AT194" s="235"/>
      <c r="AU194" s="235"/>
      <c r="AV194" s="235"/>
      <c r="AW194" s="235"/>
      <c r="AX194" s="235"/>
      <c r="AY194" s="235"/>
      <c r="AZ194" s="235"/>
      <c r="BA194" s="235"/>
      <c r="BB194" s="235"/>
      <c r="BC194" s="235"/>
      <c r="BD194" s="235"/>
      <c r="BE194" s="235"/>
      <c r="BF194" s="235"/>
      <c r="BG194" s="235"/>
      <c r="BH194" s="235"/>
      <c r="BI194" s="235"/>
      <c r="BJ194" s="235"/>
      <c r="BK194" s="235"/>
      <c r="BL194" s="235"/>
      <c r="BM194" s="235"/>
      <c r="BN194" s="235"/>
      <c r="BO194" s="235"/>
      <c r="BP194" s="235"/>
      <c r="BQ194" s="235"/>
      <c r="BR194" s="235"/>
      <c r="BS194" s="235"/>
      <c r="BT194" s="235"/>
      <c r="BU194" s="235"/>
      <c r="BV194" s="235"/>
    </row>
    <row r="195" spans="2:74" x14ac:dyDescent="0.2">
      <c r="B195" s="328"/>
      <c r="C195" s="417"/>
      <c r="D195" s="328"/>
      <c r="E195" s="328"/>
      <c r="F195" s="328"/>
      <c r="G195" s="328"/>
      <c r="H195" s="328"/>
      <c r="I195" s="330"/>
      <c r="J195" s="328"/>
      <c r="K195" s="328"/>
      <c r="L195" s="330"/>
      <c r="M195" s="328"/>
      <c r="N195" s="328"/>
      <c r="O195" s="330"/>
      <c r="P195" s="328"/>
      <c r="Q195" s="328"/>
      <c r="R195" s="330"/>
      <c r="S195" s="328"/>
      <c r="T195" s="328"/>
      <c r="U195" s="330"/>
      <c r="V195" s="328"/>
      <c r="W195" s="328"/>
      <c r="X195" s="330"/>
      <c r="Y195" s="328"/>
      <c r="Z195" s="328"/>
      <c r="AA195" s="330"/>
      <c r="AB195" s="328"/>
      <c r="AC195" s="328"/>
      <c r="AD195" s="330"/>
      <c r="AE195" s="328"/>
      <c r="AF195" s="328"/>
      <c r="AG195" s="330"/>
      <c r="AH195" s="328"/>
      <c r="AI195" s="328"/>
      <c r="AJ195" s="330"/>
      <c r="AK195" s="328"/>
      <c r="AL195" s="328"/>
      <c r="AM195" s="235"/>
      <c r="AN195" s="235"/>
      <c r="AO195" s="235"/>
      <c r="AP195" s="235"/>
      <c r="AQ195" s="235"/>
      <c r="AR195" s="235"/>
      <c r="AS195" s="235"/>
      <c r="AT195" s="235"/>
      <c r="AU195" s="235"/>
      <c r="AV195" s="235"/>
      <c r="AW195" s="235"/>
      <c r="AX195" s="235"/>
      <c r="AY195" s="235"/>
      <c r="AZ195" s="235"/>
      <c r="BA195" s="235"/>
      <c r="BB195" s="235"/>
      <c r="BC195" s="235"/>
      <c r="BD195" s="235"/>
      <c r="BE195" s="235"/>
      <c r="BF195" s="235"/>
      <c r="BG195" s="235"/>
      <c r="BH195" s="235"/>
      <c r="BI195" s="235"/>
      <c r="BJ195" s="235"/>
      <c r="BK195" s="235"/>
      <c r="BL195" s="235"/>
      <c r="BM195" s="235"/>
      <c r="BN195" s="235"/>
      <c r="BO195" s="235"/>
      <c r="BP195" s="235"/>
      <c r="BQ195" s="235"/>
      <c r="BR195" s="235"/>
      <c r="BS195" s="235"/>
      <c r="BT195" s="235"/>
      <c r="BU195" s="235"/>
      <c r="BV195" s="235"/>
    </row>
    <row r="196" spans="2:74" x14ac:dyDescent="0.2">
      <c r="B196" s="328"/>
      <c r="C196" s="417"/>
      <c r="D196" s="328"/>
      <c r="E196" s="328"/>
      <c r="F196" s="328"/>
      <c r="G196" s="328"/>
      <c r="H196" s="328"/>
      <c r="I196" s="330"/>
      <c r="J196" s="328"/>
      <c r="K196" s="328"/>
      <c r="L196" s="330"/>
      <c r="M196" s="328"/>
      <c r="N196" s="328"/>
      <c r="O196" s="330"/>
      <c r="P196" s="328"/>
      <c r="Q196" s="328"/>
      <c r="R196" s="330"/>
      <c r="S196" s="328"/>
      <c r="T196" s="328"/>
      <c r="U196" s="330"/>
      <c r="V196" s="328"/>
      <c r="W196" s="328"/>
      <c r="X196" s="330"/>
      <c r="Y196" s="328"/>
      <c r="Z196" s="328"/>
      <c r="AA196" s="330"/>
      <c r="AB196" s="328"/>
      <c r="AC196" s="328"/>
      <c r="AD196" s="330"/>
      <c r="AE196" s="328"/>
      <c r="AF196" s="328"/>
      <c r="AG196" s="330"/>
      <c r="AH196" s="328"/>
      <c r="AI196" s="328"/>
      <c r="AJ196" s="330"/>
      <c r="AK196" s="328"/>
      <c r="AL196" s="328"/>
      <c r="AM196" s="235"/>
      <c r="AN196" s="235"/>
      <c r="AO196" s="235"/>
      <c r="AP196" s="235"/>
      <c r="AQ196" s="235"/>
      <c r="AR196" s="235"/>
      <c r="AS196" s="235"/>
      <c r="AT196" s="235"/>
      <c r="AU196" s="235"/>
      <c r="AV196" s="235"/>
      <c r="AW196" s="235"/>
      <c r="AX196" s="235"/>
      <c r="AY196" s="235"/>
      <c r="AZ196" s="235"/>
      <c r="BA196" s="235"/>
      <c r="BB196" s="235"/>
      <c r="BC196" s="235"/>
      <c r="BD196" s="235"/>
      <c r="BE196" s="235"/>
      <c r="BF196" s="235"/>
      <c r="BG196" s="235"/>
      <c r="BH196" s="235"/>
      <c r="BI196" s="235"/>
      <c r="BJ196" s="235"/>
      <c r="BK196" s="235"/>
      <c r="BL196" s="235"/>
      <c r="BM196" s="235"/>
      <c r="BN196" s="235"/>
      <c r="BO196" s="235"/>
      <c r="BP196" s="235"/>
      <c r="BQ196" s="235"/>
      <c r="BR196" s="235"/>
      <c r="BS196" s="235"/>
      <c r="BT196" s="235"/>
      <c r="BU196" s="235"/>
      <c r="BV196" s="235"/>
    </row>
    <row r="197" spans="2:74" x14ac:dyDescent="0.2">
      <c r="B197" s="328"/>
      <c r="C197" s="417"/>
      <c r="D197" s="328"/>
      <c r="E197" s="328"/>
      <c r="F197" s="328"/>
      <c r="G197" s="328"/>
      <c r="H197" s="328"/>
      <c r="I197" s="330"/>
      <c r="J197" s="328"/>
      <c r="K197" s="328"/>
      <c r="L197" s="330"/>
      <c r="M197" s="328"/>
      <c r="N197" s="328"/>
      <c r="O197" s="330"/>
      <c r="P197" s="328"/>
      <c r="Q197" s="328"/>
      <c r="R197" s="330"/>
      <c r="S197" s="328"/>
      <c r="T197" s="328"/>
      <c r="U197" s="330"/>
      <c r="V197" s="328"/>
      <c r="W197" s="328"/>
      <c r="X197" s="330"/>
      <c r="Y197" s="328"/>
      <c r="Z197" s="328"/>
      <c r="AA197" s="330"/>
      <c r="AB197" s="328"/>
      <c r="AC197" s="328"/>
      <c r="AD197" s="330"/>
      <c r="AE197" s="328"/>
      <c r="AF197" s="328"/>
      <c r="AG197" s="330"/>
      <c r="AH197" s="328"/>
      <c r="AI197" s="328"/>
      <c r="AJ197" s="330"/>
      <c r="AK197" s="328"/>
      <c r="AL197" s="328"/>
      <c r="AM197" s="235"/>
      <c r="AN197" s="235"/>
      <c r="AO197" s="235"/>
      <c r="AP197" s="235"/>
      <c r="AQ197" s="235"/>
      <c r="AR197" s="235"/>
      <c r="AS197" s="235"/>
      <c r="AT197" s="235"/>
      <c r="AU197" s="235"/>
      <c r="AV197" s="235"/>
      <c r="AW197" s="235"/>
      <c r="AX197" s="235"/>
      <c r="AY197" s="235"/>
      <c r="AZ197" s="235"/>
      <c r="BA197" s="235"/>
      <c r="BB197" s="235"/>
      <c r="BC197" s="235"/>
      <c r="BD197" s="235"/>
      <c r="BE197" s="235"/>
      <c r="BF197" s="235"/>
      <c r="BG197" s="235"/>
      <c r="BH197" s="235"/>
      <c r="BI197" s="235"/>
      <c r="BJ197" s="235"/>
      <c r="BK197" s="235"/>
      <c r="BL197" s="235"/>
      <c r="BM197" s="235"/>
      <c r="BN197" s="235"/>
      <c r="BO197" s="235"/>
      <c r="BP197" s="235"/>
      <c r="BQ197" s="235"/>
      <c r="BR197" s="235"/>
      <c r="BS197" s="235"/>
      <c r="BT197" s="235"/>
      <c r="BU197" s="235"/>
      <c r="BV197" s="235"/>
    </row>
    <row r="198" spans="2:74" x14ac:dyDescent="0.2">
      <c r="B198" s="328"/>
      <c r="C198" s="417"/>
      <c r="D198" s="328"/>
      <c r="E198" s="328"/>
      <c r="F198" s="328"/>
      <c r="G198" s="328"/>
      <c r="H198" s="328"/>
      <c r="I198" s="330"/>
      <c r="J198" s="328"/>
      <c r="K198" s="328"/>
      <c r="L198" s="330"/>
      <c r="M198" s="328"/>
      <c r="N198" s="328"/>
      <c r="O198" s="330"/>
      <c r="P198" s="328"/>
      <c r="Q198" s="328"/>
      <c r="R198" s="330"/>
      <c r="S198" s="328"/>
      <c r="T198" s="328"/>
      <c r="U198" s="330"/>
      <c r="V198" s="328"/>
      <c r="W198" s="328"/>
      <c r="X198" s="330"/>
      <c r="Y198" s="328"/>
      <c r="Z198" s="328"/>
      <c r="AA198" s="330"/>
      <c r="AB198" s="328"/>
      <c r="AC198" s="328"/>
      <c r="AD198" s="330"/>
      <c r="AE198" s="328"/>
      <c r="AF198" s="328"/>
      <c r="AG198" s="330"/>
      <c r="AH198" s="328"/>
      <c r="AI198" s="328"/>
      <c r="AJ198" s="330"/>
      <c r="AK198" s="328"/>
      <c r="AL198" s="328"/>
      <c r="AM198" s="235"/>
      <c r="AN198" s="235"/>
      <c r="AO198" s="235"/>
      <c r="AP198" s="235"/>
      <c r="AQ198" s="235"/>
      <c r="AR198" s="235"/>
      <c r="AS198" s="235"/>
      <c r="AT198" s="235"/>
      <c r="AU198" s="235"/>
      <c r="AV198" s="235"/>
      <c r="AW198" s="235"/>
      <c r="AX198" s="235"/>
      <c r="AY198" s="235"/>
      <c r="AZ198" s="235"/>
      <c r="BA198" s="235"/>
      <c r="BB198" s="235"/>
      <c r="BC198" s="235"/>
      <c r="BD198" s="235"/>
      <c r="BE198" s="235"/>
      <c r="BF198" s="235"/>
      <c r="BG198" s="235"/>
      <c r="BH198" s="235"/>
      <c r="BI198" s="235"/>
      <c r="BJ198" s="235"/>
      <c r="BK198" s="235"/>
      <c r="BL198" s="235"/>
      <c r="BM198" s="235"/>
      <c r="BN198" s="235"/>
      <c r="BO198" s="235"/>
      <c r="BP198" s="235"/>
      <c r="BQ198" s="235"/>
      <c r="BR198" s="235"/>
      <c r="BS198" s="235"/>
      <c r="BT198" s="235"/>
      <c r="BU198" s="235"/>
      <c r="BV198" s="235"/>
    </row>
    <row r="199" spans="2:74" x14ac:dyDescent="0.2">
      <c r="B199" s="328"/>
      <c r="C199" s="417"/>
      <c r="D199" s="328"/>
      <c r="E199" s="328"/>
      <c r="F199" s="328"/>
      <c r="G199" s="328"/>
      <c r="H199" s="328"/>
      <c r="I199" s="330"/>
      <c r="J199" s="328"/>
      <c r="K199" s="328"/>
      <c r="L199" s="330"/>
      <c r="M199" s="328"/>
      <c r="N199" s="328"/>
      <c r="O199" s="330"/>
      <c r="P199" s="328"/>
      <c r="Q199" s="328"/>
      <c r="R199" s="330"/>
      <c r="S199" s="328"/>
      <c r="T199" s="328"/>
      <c r="U199" s="330"/>
      <c r="V199" s="328"/>
      <c r="W199" s="328"/>
      <c r="X199" s="330"/>
      <c r="Y199" s="328"/>
      <c r="Z199" s="328"/>
      <c r="AA199" s="330"/>
      <c r="AB199" s="328"/>
      <c r="AC199" s="328"/>
      <c r="AD199" s="330"/>
      <c r="AE199" s="328"/>
      <c r="AF199" s="328"/>
      <c r="AG199" s="330"/>
      <c r="AH199" s="328"/>
      <c r="AI199" s="328"/>
      <c r="AJ199" s="330"/>
      <c r="AK199" s="328"/>
      <c r="AL199" s="328"/>
      <c r="AM199" s="235"/>
      <c r="AN199" s="235"/>
      <c r="AO199" s="235"/>
      <c r="AP199" s="235"/>
      <c r="AQ199" s="235"/>
      <c r="AR199" s="235"/>
      <c r="AS199" s="235"/>
      <c r="AT199" s="235"/>
      <c r="AU199" s="235"/>
      <c r="AV199" s="235"/>
      <c r="AW199" s="235"/>
      <c r="AX199" s="235"/>
      <c r="AY199" s="235"/>
      <c r="AZ199" s="235"/>
      <c r="BA199" s="235"/>
      <c r="BB199" s="235"/>
      <c r="BC199" s="235"/>
      <c r="BD199" s="235"/>
      <c r="BE199" s="235"/>
      <c r="BF199" s="235"/>
      <c r="BG199" s="235"/>
      <c r="BH199" s="235"/>
      <c r="BI199" s="235"/>
      <c r="BJ199" s="235"/>
      <c r="BK199" s="235"/>
      <c r="BL199" s="235"/>
      <c r="BM199" s="235"/>
      <c r="BN199" s="235"/>
      <c r="BO199" s="235"/>
      <c r="BP199" s="235"/>
      <c r="BQ199" s="235"/>
      <c r="BR199" s="235"/>
      <c r="BS199" s="235"/>
      <c r="BT199" s="235"/>
      <c r="BU199" s="235"/>
      <c r="BV199" s="235"/>
    </row>
    <row r="200" spans="2:74" x14ac:dyDescent="0.2">
      <c r="B200" s="328"/>
      <c r="C200" s="417"/>
      <c r="D200" s="328"/>
      <c r="E200" s="328"/>
      <c r="F200" s="328"/>
      <c r="G200" s="328"/>
      <c r="H200" s="328"/>
      <c r="I200" s="330"/>
      <c r="J200" s="328"/>
      <c r="K200" s="328"/>
      <c r="L200" s="330"/>
      <c r="M200" s="328"/>
      <c r="N200" s="328"/>
      <c r="O200" s="330"/>
      <c r="P200" s="328"/>
      <c r="Q200" s="328"/>
      <c r="R200" s="330"/>
      <c r="S200" s="328"/>
      <c r="T200" s="328"/>
      <c r="U200" s="330"/>
      <c r="V200" s="328"/>
      <c r="W200" s="328"/>
      <c r="X200" s="330"/>
      <c r="Y200" s="328"/>
      <c r="Z200" s="328"/>
      <c r="AA200" s="330"/>
      <c r="AB200" s="328"/>
      <c r="AC200" s="328"/>
      <c r="AD200" s="330"/>
      <c r="AE200" s="328"/>
      <c r="AF200" s="328"/>
      <c r="AG200" s="330"/>
      <c r="AH200" s="328"/>
      <c r="AI200" s="328"/>
      <c r="AJ200" s="330"/>
      <c r="AK200" s="328"/>
      <c r="AL200" s="328"/>
      <c r="AM200" s="235"/>
      <c r="AN200" s="235"/>
      <c r="AO200" s="235"/>
      <c r="AP200" s="235"/>
      <c r="AQ200" s="235"/>
      <c r="AR200" s="235"/>
      <c r="AS200" s="235"/>
      <c r="AT200" s="235"/>
      <c r="AU200" s="235"/>
      <c r="AV200" s="235"/>
      <c r="AW200" s="235"/>
      <c r="AX200" s="235"/>
      <c r="AY200" s="235"/>
      <c r="AZ200" s="235"/>
      <c r="BA200" s="235"/>
      <c r="BB200" s="235"/>
      <c r="BC200" s="235"/>
      <c r="BD200" s="235"/>
      <c r="BE200" s="235"/>
      <c r="BF200" s="235"/>
      <c r="BG200" s="235"/>
      <c r="BH200" s="235"/>
      <c r="BI200" s="235"/>
      <c r="BJ200" s="235"/>
      <c r="BK200" s="235"/>
      <c r="BL200" s="235"/>
      <c r="BM200" s="235"/>
      <c r="BN200" s="235"/>
      <c r="BO200" s="235"/>
      <c r="BP200" s="235"/>
      <c r="BQ200" s="235"/>
      <c r="BR200" s="235"/>
      <c r="BS200" s="235"/>
      <c r="BT200" s="235"/>
      <c r="BU200" s="235"/>
      <c r="BV200" s="235"/>
    </row>
    <row r="201" spans="2:74" x14ac:dyDescent="0.2">
      <c r="B201" s="328"/>
      <c r="C201" s="417"/>
      <c r="D201" s="328"/>
      <c r="E201" s="328"/>
      <c r="F201" s="328"/>
      <c r="G201" s="328"/>
      <c r="H201" s="328"/>
      <c r="I201" s="330"/>
      <c r="J201" s="328"/>
      <c r="K201" s="328"/>
      <c r="L201" s="330"/>
      <c r="M201" s="328"/>
      <c r="N201" s="328"/>
      <c r="O201" s="330"/>
      <c r="P201" s="328"/>
      <c r="Q201" s="328"/>
      <c r="R201" s="330"/>
      <c r="S201" s="328"/>
      <c r="T201" s="328"/>
      <c r="U201" s="330"/>
      <c r="V201" s="328"/>
      <c r="W201" s="328"/>
      <c r="X201" s="330"/>
      <c r="Y201" s="328"/>
      <c r="Z201" s="328"/>
      <c r="AA201" s="330"/>
      <c r="AB201" s="328"/>
      <c r="AC201" s="328"/>
      <c r="AD201" s="330"/>
      <c r="AE201" s="328"/>
      <c r="AF201" s="328"/>
      <c r="AG201" s="330"/>
      <c r="AH201" s="328"/>
      <c r="AI201" s="328"/>
      <c r="AJ201" s="330"/>
      <c r="AK201" s="328"/>
      <c r="AL201" s="328"/>
      <c r="AM201" s="235"/>
      <c r="AN201" s="235"/>
      <c r="AO201" s="235"/>
      <c r="AP201" s="235"/>
      <c r="AQ201" s="235"/>
      <c r="AR201" s="235"/>
      <c r="AS201" s="235"/>
      <c r="AT201" s="235"/>
      <c r="AU201" s="235"/>
      <c r="AV201" s="235"/>
      <c r="AW201" s="235"/>
      <c r="AX201" s="235"/>
      <c r="AY201" s="235"/>
      <c r="AZ201" s="235"/>
      <c r="BA201" s="235"/>
      <c r="BB201" s="235"/>
      <c r="BC201" s="235"/>
      <c r="BD201" s="235"/>
      <c r="BE201" s="235"/>
      <c r="BF201" s="235"/>
      <c r="BG201" s="235"/>
      <c r="BH201" s="235"/>
      <c r="BI201" s="235"/>
      <c r="BJ201" s="235"/>
      <c r="BK201" s="235"/>
      <c r="BL201" s="235"/>
      <c r="BM201" s="235"/>
      <c r="BN201" s="235"/>
      <c r="BO201" s="235"/>
      <c r="BP201" s="235"/>
      <c r="BQ201" s="235"/>
      <c r="BR201" s="235"/>
      <c r="BS201" s="235"/>
      <c r="BT201" s="235"/>
      <c r="BU201" s="235"/>
      <c r="BV201" s="235"/>
    </row>
    <row r="202" spans="2:74" x14ac:dyDescent="0.2">
      <c r="B202" s="328"/>
      <c r="C202" s="417"/>
      <c r="D202" s="328"/>
      <c r="E202" s="328"/>
      <c r="F202" s="328"/>
      <c r="G202" s="328"/>
      <c r="H202" s="328"/>
      <c r="I202" s="330"/>
      <c r="J202" s="328"/>
      <c r="K202" s="328"/>
      <c r="L202" s="330"/>
      <c r="M202" s="328"/>
      <c r="N202" s="328"/>
      <c r="O202" s="330"/>
      <c r="P202" s="328"/>
      <c r="Q202" s="328"/>
      <c r="R202" s="330"/>
      <c r="S202" s="328"/>
      <c r="T202" s="328"/>
      <c r="U202" s="330"/>
      <c r="V202" s="328"/>
      <c r="W202" s="328"/>
      <c r="X202" s="330"/>
      <c r="Y202" s="328"/>
      <c r="Z202" s="328"/>
      <c r="AA202" s="330"/>
      <c r="AB202" s="328"/>
      <c r="AC202" s="328"/>
      <c r="AD202" s="330"/>
      <c r="AE202" s="328"/>
      <c r="AF202" s="328"/>
      <c r="AG202" s="330"/>
      <c r="AH202" s="328"/>
      <c r="AI202" s="328"/>
      <c r="AJ202" s="330"/>
      <c r="AK202" s="328"/>
      <c r="AL202" s="328"/>
      <c r="AM202" s="235"/>
      <c r="AN202" s="235"/>
      <c r="AO202" s="235"/>
      <c r="AP202" s="235"/>
      <c r="AQ202" s="235"/>
      <c r="AR202" s="235"/>
      <c r="AS202" s="235"/>
      <c r="AT202" s="235"/>
      <c r="AU202" s="235"/>
      <c r="AV202" s="235"/>
      <c r="AW202" s="235"/>
      <c r="AX202" s="235"/>
      <c r="AY202" s="235"/>
      <c r="AZ202" s="235"/>
      <c r="BA202" s="235"/>
      <c r="BB202" s="235"/>
      <c r="BC202" s="235"/>
      <c r="BD202" s="235"/>
      <c r="BE202" s="235"/>
      <c r="BF202" s="235"/>
      <c r="BG202" s="235"/>
      <c r="BH202" s="235"/>
      <c r="BI202" s="235"/>
      <c r="BJ202" s="235"/>
      <c r="BK202" s="235"/>
      <c r="BL202" s="235"/>
      <c r="BM202" s="235"/>
      <c r="BN202" s="235"/>
      <c r="BO202" s="235"/>
      <c r="BP202" s="235"/>
      <c r="BQ202" s="235"/>
      <c r="BR202" s="235"/>
      <c r="BS202" s="235"/>
      <c r="BT202" s="235"/>
      <c r="BU202" s="235"/>
      <c r="BV202" s="235"/>
    </row>
    <row r="203" spans="2:74" x14ac:dyDescent="0.2">
      <c r="B203" s="328"/>
      <c r="C203" s="417"/>
      <c r="D203" s="328"/>
      <c r="E203" s="328"/>
      <c r="F203" s="328"/>
      <c r="G203" s="328"/>
      <c r="H203" s="328"/>
      <c r="I203" s="330"/>
      <c r="J203" s="328"/>
      <c r="K203" s="328"/>
      <c r="L203" s="330"/>
      <c r="M203" s="328"/>
      <c r="N203" s="328"/>
      <c r="O203" s="330"/>
      <c r="P203" s="328"/>
      <c r="Q203" s="328"/>
      <c r="R203" s="330"/>
      <c r="S203" s="328"/>
      <c r="T203" s="328"/>
      <c r="U203" s="330"/>
      <c r="V203" s="328"/>
      <c r="W203" s="328"/>
      <c r="X203" s="330"/>
      <c r="Y203" s="328"/>
      <c r="Z203" s="328"/>
      <c r="AA203" s="330"/>
      <c r="AB203" s="328"/>
      <c r="AC203" s="328"/>
      <c r="AD203" s="330"/>
      <c r="AE203" s="328"/>
      <c r="AF203" s="328"/>
      <c r="AG203" s="330"/>
      <c r="AH203" s="328"/>
      <c r="AI203" s="328"/>
      <c r="AJ203" s="330"/>
      <c r="AK203" s="328"/>
      <c r="AL203" s="328"/>
      <c r="AM203" s="235"/>
      <c r="AN203" s="235"/>
      <c r="AO203" s="235"/>
      <c r="AP203" s="235"/>
      <c r="AQ203" s="235"/>
      <c r="AR203" s="235"/>
      <c r="AS203" s="235"/>
      <c r="AT203" s="235"/>
      <c r="AU203" s="235"/>
      <c r="AV203" s="235"/>
      <c r="AW203" s="235"/>
      <c r="AX203" s="235"/>
      <c r="AY203" s="235"/>
      <c r="AZ203" s="235"/>
      <c r="BA203" s="235"/>
      <c r="BB203" s="235"/>
      <c r="BC203" s="235"/>
      <c r="BD203" s="235"/>
      <c r="BE203" s="235"/>
      <c r="BF203" s="235"/>
      <c r="BG203" s="235"/>
      <c r="BH203" s="235"/>
      <c r="BI203" s="235"/>
      <c r="BJ203" s="235"/>
      <c r="BK203" s="235"/>
      <c r="BL203" s="235"/>
      <c r="BM203" s="235"/>
      <c r="BN203" s="235"/>
      <c r="BO203" s="235"/>
      <c r="BP203" s="235"/>
      <c r="BQ203" s="235"/>
      <c r="BR203" s="235"/>
      <c r="BS203" s="235"/>
      <c r="BT203" s="235"/>
      <c r="BU203" s="235"/>
      <c r="BV203" s="235"/>
    </row>
    <row r="204" spans="2:74" x14ac:dyDescent="0.2">
      <c r="B204" s="328"/>
      <c r="C204" s="417"/>
      <c r="D204" s="328"/>
      <c r="E204" s="328"/>
      <c r="F204" s="328"/>
      <c r="G204" s="328"/>
      <c r="H204" s="328"/>
      <c r="I204" s="330"/>
      <c r="J204" s="328"/>
      <c r="K204" s="328"/>
      <c r="L204" s="330"/>
      <c r="M204" s="328"/>
      <c r="N204" s="328"/>
      <c r="O204" s="330"/>
      <c r="P204" s="328"/>
      <c r="Q204" s="328"/>
      <c r="R204" s="330"/>
      <c r="S204" s="328"/>
      <c r="T204" s="328"/>
      <c r="U204" s="330"/>
      <c r="V204" s="328"/>
      <c r="W204" s="328"/>
      <c r="X204" s="330"/>
      <c r="Y204" s="328"/>
      <c r="Z204" s="328"/>
      <c r="AA204" s="330"/>
      <c r="AB204" s="328"/>
      <c r="AC204" s="328"/>
      <c r="AD204" s="330"/>
      <c r="AE204" s="328"/>
      <c r="AF204" s="328"/>
      <c r="AG204" s="330"/>
      <c r="AH204" s="328"/>
      <c r="AI204" s="328"/>
      <c r="AJ204" s="330"/>
      <c r="AK204" s="328"/>
      <c r="AL204" s="328"/>
      <c r="AM204" s="235"/>
      <c r="AN204" s="235"/>
      <c r="AO204" s="235"/>
      <c r="AP204" s="235"/>
      <c r="AQ204" s="235"/>
      <c r="AR204" s="235"/>
      <c r="AS204" s="235"/>
      <c r="AT204" s="235"/>
      <c r="AU204" s="235"/>
      <c r="AV204" s="235"/>
      <c r="AW204" s="235"/>
      <c r="AX204" s="235"/>
      <c r="AY204" s="235"/>
      <c r="AZ204" s="235"/>
      <c r="BA204" s="235"/>
      <c r="BB204" s="235"/>
      <c r="BC204" s="235"/>
      <c r="BD204" s="235"/>
      <c r="BE204" s="235"/>
      <c r="BF204" s="235"/>
      <c r="BG204" s="235"/>
      <c r="BH204" s="235"/>
      <c r="BI204" s="235"/>
      <c r="BJ204" s="235"/>
      <c r="BK204" s="235"/>
      <c r="BL204" s="235"/>
      <c r="BM204" s="235"/>
      <c r="BN204" s="235"/>
      <c r="BO204" s="235"/>
      <c r="BP204" s="235"/>
      <c r="BQ204" s="235"/>
      <c r="BR204" s="235"/>
      <c r="BS204" s="235"/>
      <c r="BT204" s="235"/>
      <c r="BU204" s="235"/>
      <c r="BV204" s="235"/>
    </row>
    <row r="205" spans="2:74" x14ac:dyDescent="0.2">
      <c r="B205" s="328"/>
      <c r="C205" s="417"/>
      <c r="D205" s="328"/>
      <c r="E205" s="328"/>
      <c r="F205" s="328"/>
      <c r="G205" s="328"/>
      <c r="H205" s="328"/>
      <c r="I205" s="330"/>
      <c r="J205" s="328"/>
      <c r="K205" s="328"/>
      <c r="L205" s="330"/>
      <c r="M205" s="328"/>
      <c r="N205" s="328"/>
      <c r="O205" s="330"/>
      <c r="P205" s="328"/>
      <c r="Q205" s="328"/>
      <c r="R205" s="330"/>
      <c r="S205" s="328"/>
      <c r="T205" s="328"/>
      <c r="U205" s="330"/>
      <c r="V205" s="328"/>
      <c r="W205" s="328"/>
      <c r="X205" s="330"/>
      <c r="Y205" s="328"/>
      <c r="Z205" s="328"/>
      <c r="AA205" s="330"/>
      <c r="AB205" s="328"/>
      <c r="AC205" s="328"/>
      <c r="AD205" s="330"/>
      <c r="AE205" s="328"/>
      <c r="AF205" s="328"/>
      <c r="AG205" s="330"/>
      <c r="AH205" s="328"/>
      <c r="AI205" s="328"/>
      <c r="AJ205" s="330"/>
      <c r="AK205" s="328"/>
      <c r="AL205" s="328"/>
      <c r="AM205" s="235"/>
      <c r="AN205" s="235"/>
      <c r="AO205" s="235"/>
      <c r="AP205" s="235"/>
      <c r="AQ205" s="235"/>
      <c r="AR205" s="235"/>
      <c r="AS205" s="235"/>
      <c r="AT205" s="235"/>
      <c r="AU205" s="235"/>
      <c r="AV205" s="235"/>
      <c r="AW205" s="235"/>
      <c r="AX205" s="235"/>
      <c r="AY205" s="235"/>
      <c r="AZ205" s="235"/>
      <c r="BA205" s="235"/>
      <c r="BB205" s="235"/>
      <c r="BC205" s="235"/>
      <c r="BD205" s="235"/>
      <c r="BE205" s="235"/>
      <c r="BF205" s="235"/>
      <c r="BG205" s="235"/>
      <c r="BH205" s="235"/>
      <c r="BI205" s="235"/>
      <c r="BJ205" s="235"/>
      <c r="BK205" s="235"/>
      <c r="BL205" s="235"/>
      <c r="BM205" s="235"/>
      <c r="BN205" s="235"/>
      <c r="BO205" s="235"/>
      <c r="BP205" s="235"/>
      <c r="BQ205" s="235"/>
      <c r="BR205" s="235"/>
      <c r="BS205" s="235"/>
      <c r="BT205" s="235"/>
      <c r="BU205" s="235"/>
      <c r="BV205" s="235"/>
    </row>
    <row r="206" spans="2:74" x14ac:dyDescent="0.2">
      <c r="B206" s="328"/>
      <c r="C206" s="417"/>
      <c r="D206" s="328"/>
      <c r="E206" s="328"/>
      <c r="F206" s="328"/>
      <c r="G206" s="328"/>
      <c r="H206" s="328"/>
      <c r="I206" s="330"/>
      <c r="J206" s="328"/>
      <c r="K206" s="328"/>
      <c r="L206" s="330"/>
      <c r="M206" s="328"/>
      <c r="N206" s="328"/>
      <c r="O206" s="330"/>
      <c r="P206" s="328"/>
      <c r="Q206" s="328"/>
      <c r="R206" s="330"/>
      <c r="S206" s="328"/>
      <c r="T206" s="328"/>
      <c r="U206" s="330"/>
      <c r="V206" s="328"/>
      <c r="W206" s="328"/>
      <c r="X206" s="330"/>
      <c r="Y206" s="328"/>
      <c r="Z206" s="328"/>
      <c r="AA206" s="330"/>
      <c r="AB206" s="328"/>
      <c r="AC206" s="328"/>
      <c r="AD206" s="330"/>
      <c r="AE206" s="328"/>
      <c r="AF206" s="328"/>
      <c r="AG206" s="330"/>
      <c r="AH206" s="328"/>
      <c r="AI206" s="328"/>
      <c r="AJ206" s="330"/>
      <c r="AK206" s="328"/>
      <c r="AL206" s="328"/>
      <c r="AM206" s="235"/>
      <c r="AN206" s="235"/>
      <c r="AO206" s="235"/>
      <c r="AP206" s="235"/>
      <c r="AQ206" s="235"/>
      <c r="AR206" s="235"/>
      <c r="AS206" s="235"/>
      <c r="AT206" s="235"/>
      <c r="AU206" s="235"/>
      <c r="AV206" s="235"/>
      <c r="AW206" s="235"/>
      <c r="AX206" s="235"/>
      <c r="AY206" s="235"/>
      <c r="AZ206" s="235"/>
      <c r="BA206" s="235"/>
      <c r="BB206" s="235"/>
      <c r="BC206" s="235"/>
      <c r="BD206" s="235"/>
      <c r="BE206" s="235"/>
      <c r="BF206" s="235"/>
      <c r="BG206" s="235"/>
      <c r="BH206" s="235"/>
      <c r="BI206" s="235"/>
      <c r="BJ206" s="235"/>
      <c r="BK206" s="235"/>
      <c r="BL206" s="235"/>
      <c r="BM206" s="235"/>
      <c r="BN206" s="235"/>
      <c r="BO206" s="235"/>
      <c r="BP206" s="235"/>
      <c r="BQ206" s="235"/>
      <c r="BR206" s="235"/>
      <c r="BS206" s="235"/>
      <c r="BT206" s="235"/>
      <c r="BU206" s="235"/>
      <c r="BV206" s="235"/>
    </row>
    <row r="207" spans="2:74" x14ac:dyDescent="0.2">
      <c r="B207" s="328"/>
      <c r="C207" s="417"/>
      <c r="D207" s="328"/>
      <c r="E207" s="328"/>
      <c r="F207" s="328"/>
      <c r="G207" s="328"/>
      <c r="H207" s="328"/>
      <c r="I207" s="330"/>
      <c r="J207" s="328"/>
      <c r="K207" s="328"/>
      <c r="L207" s="330"/>
      <c r="M207" s="328"/>
      <c r="N207" s="328"/>
      <c r="O207" s="330"/>
      <c r="P207" s="328"/>
      <c r="Q207" s="328"/>
      <c r="R207" s="330"/>
      <c r="S207" s="328"/>
      <c r="T207" s="328"/>
      <c r="U207" s="330"/>
      <c r="V207" s="328"/>
      <c r="W207" s="328"/>
      <c r="X207" s="330"/>
      <c r="Y207" s="328"/>
      <c r="Z207" s="328"/>
      <c r="AA207" s="330"/>
      <c r="AB207" s="328"/>
      <c r="AC207" s="328"/>
      <c r="AD207" s="330"/>
      <c r="AE207" s="328"/>
      <c r="AF207" s="328"/>
      <c r="AG207" s="330"/>
      <c r="AH207" s="328"/>
      <c r="AI207" s="328"/>
      <c r="AJ207" s="330"/>
      <c r="AK207" s="328"/>
      <c r="AL207" s="328"/>
      <c r="AM207" s="235"/>
      <c r="AN207" s="235"/>
      <c r="AO207" s="235"/>
      <c r="AP207" s="235"/>
      <c r="AQ207" s="235"/>
      <c r="AR207" s="235"/>
      <c r="AS207" s="235"/>
      <c r="AT207" s="235"/>
      <c r="AU207" s="235"/>
      <c r="AV207" s="235"/>
      <c r="AW207" s="235"/>
      <c r="AX207" s="235"/>
      <c r="AY207" s="235"/>
      <c r="AZ207" s="235"/>
      <c r="BA207" s="235"/>
      <c r="BB207" s="235"/>
      <c r="BC207" s="235"/>
      <c r="BD207" s="235"/>
      <c r="BE207" s="235"/>
      <c r="BF207" s="235"/>
      <c r="BG207" s="235"/>
      <c r="BH207" s="235"/>
      <c r="BI207" s="235"/>
      <c r="BJ207" s="235"/>
      <c r="BK207" s="235"/>
      <c r="BL207" s="235"/>
      <c r="BM207" s="235"/>
      <c r="BN207" s="235"/>
      <c r="BO207" s="235"/>
      <c r="BP207" s="235"/>
      <c r="BQ207" s="235"/>
      <c r="BR207" s="235"/>
      <c r="BS207" s="235"/>
      <c r="BT207" s="235"/>
      <c r="BU207" s="235"/>
      <c r="BV207" s="235"/>
    </row>
    <row r="208" spans="2:74" x14ac:dyDescent="0.2">
      <c r="B208" s="328"/>
      <c r="C208" s="417"/>
      <c r="D208" s="328"/>
      <c r="E208" s="328"/>
      <c r="F208" s="328"/>
      <c r="G208" s="328"/>
      <c r="H208" s="328"/>
      <c r="I208" s="330"/>
      <c r="J208" s="328"/>
      <c r="K208" s="328"/>
      <c r="L208" s="330"/>
      <c r="M208" s="328"/>
      <c r="N208" s="328"/>
      <c r="O208" s="330"/>
      <c r="P208" s="328"/>
      <c r="Q208" s="328"/>
      <c r="R208" s="330"/>
      <c r="S208" s="328"/>
      <c r="T208" s="328"/>
      <c r="U208" s="330"/>
      <c r="V208" s="328"/>
      <c r="W208" s="328"/>
      <c r="X208" s="330"/>
      <c r="Y208" s="328"/>
      <c r="Z208" s="328"/>
      <c r="AA208" s="330"/>
      <c r="AB208" s="328"/>
      <c r="AC208" s="328"/>
      <c r="AD208" s="330"/>
      <c r="AE208" s="328"/>
      <c r="AF208" s="328"/>
      <c r="AG208" s="330"/>
      <c r="AH208" s="328"/>
      <c r="AI208" s="328"/>
      <c r="AJ208" s="330"/>
      <c r="AK208" s="328"/>
      <c r="AL208" s="328"/>
      <c r="AM208" s="235"/>
      <c r="AN208" s="235"/>
      <c r="AO208" s="235"/>
      <c r="AP208" s="235"/>
      <c r="AQ208" s="235"/>
      <c r="AR208" s="235"/>
      <c r="AS208" s="235"/>
      <c r="AT208" s="235"/>
      <c r="AU208" s="235"/>
      <c r="AV208" s="235"/>
      <c r="AW208" s="235"/>
      <c r="AX208" s="235"/>
      <c r="AY208" s="235"/>
      <c r="AZ208" s="235"/>
      <c r="BA208" s="235"/>
      <c r="BB208" s="235"/>
      <c r="BC208" s="235"/>
      <c r="BD208" s="235"/>
      <c r="BE208" s="235"/>
      <c r="BF208" s="235"/>
      <c r="BG208" s="235"/>
      <c r="BH208" s="235"/>
      <c r="BI208" s="235"/>
      <c r="BJ208" s="235"/>
      <c r="BK208" s="235"/>
      <c r="BL208" s="235"/>
      <c r="BM208" s="235"/>
      <c r="BN208" s="235"/>
      <c r="BO208" s="235"/>
      <c r="BP208" s="235"/>
      <c r="BQ208" s="235"/>
      <c r="BR208" s="235"/>
      <c r="BS208" s="235"/>
      <c r="BT208" s="235"/>
      <c r="BU208" s="235"/>
      <c r="BV208" s="235"/>
    </row>
    <row r="209" spans="2:74" x14ac:dyDescent="0.2">
      <c r="B209" s="328"/>
      <c r="C209" s="417"/>
      <c r="D209" s="328"/>
      <c r="E209" s="328"/>
      <c r="F209" s="328"/>
      <c r="G209" s="328"/>
      <c r="H209" s="328"/>
      <c r="I209" s="330"/>
      <c r="J209" s="328"/>
      <c r="K209" s="328"/>
      <c r="L209" s="330"/>
      <c r="M209" s="328"/>
      <c r="N209" s="328"/>
      <c r="O209" s="330"/>
      <c r="P209" s="328"/>
      <c r="Q209" s="328"/>
      <c r="R209" s="330"/>
      <c r="S209" s="328"/>
      <c r="T209" s="328"/>
      <c r="U209" s="330"/>
      <c r="V209" s="328"/>
      <c r="W209" s="328"/>
      <c r="X209" s="330"/>
      <c r="Y209" s="328"/>
      <c r="Z209" s="328"/>
      <c r="AA209" s="330"/>
      <c r="AB209" s="328"/>
      <c r="AC209" s="328"/>
      <c r="AD209" s="330"/>
      <c r="AE209" s="328"/>
      <c r="AF209" s="328"/>
      <c r="AG209" s="330"/>
      <c r="AH209" s="328"/>
      <c r="AI209" s="328"/>
      <c r="AJ209" s="330"/>
      <c r="AK209" s="328"/>
      <c r="AL209" s="328"/>
      <c r="AM209" s="235"/>
      <c r="AN209" s="235"/>
      <c r="AO209" s="235"/>
      <c r="AP209" s="235"/>
      <c r="AQ209" s="235"/>
      <c r="AR209" s="235"/>
      <c r="AS209" s="235"/>
      <c r="AT209" s="235"/>
      <c r="AU209" s="235"/>
      <c r="AV209" s="235"/>
      <c r="AW209" s="235"/>
      <c r="AX209" s="235"/>
      <c r="AY209" s="235"/>
      <c r="AZ209" s="235"/>
      <c r="BA209" s="235"/>
      <c r="BB209" s="235"/>
      <c r="BC209" s="235"/>
      <c r="BD209" s="235"/>
      <c r="BE209" s="235"/>
      <c r="BF209" s="235"/>
      <c r="BG209" s="235"/>
      <c r="BH209" s="235"/>
      <c r="BI209" s="235"/>
      <c r="BJ209" s="235"/>
      <c r="BK209" s="235"/>
      <c r="BL209" s="235"/>
      <c r="BM209" s="235"/>
      <c r="BN209" s="235"/>
      <c r="BO209" s="235"/>
      <c r="BP209" s="235"/>
      <c r="BQ209" s="235"/>
      <c r="BR209" s="235"/>
      <c r="BS209" s="235"/>
      <c r="BT209" s="235"/>
      <c r="BU209" s="235"/>
      <c r="BV209" s="235"/>
    </row>
    <row r="210" spans="2:74" x14ac:dyDescent="0.2">
      <c r="B210" s="328"/>
      <c r="C210" s="417"/>
      <c r="D210" s="328"/>
      <c r="E210" s="328"/>
      <c r="F210" s="328"/>
      <c r="G210" s="328"/>
      <c r="H210" s="328"/>
      <c r="I210" s="330"/>
      <c r="J210" s="328"/>
      <c r="K210" s="328"/>
      <c r="L210" s="330"/>
      <c r="M210" s="328"/>
      <c r="N210" s="328"/>
      <c r="O210" s="330"/>
      <c r="P210" s="328"/>
      <c r="Q210" s="328"/>
      <c r="R210" s="330"/>
      <c r="S210" s="328"/>
      <c r="T210" s="328"/>
      <c r="U210" s="330"/>
      <c r="V210" s="328"/>
      <c r="W210" s="328"/>
      <c r="X210" s="330"/>
      <c r="Y210" s="328"/>
      <c r="Z210" s="328"/>
      <c r="AA210" s="330"/>
      <c r="AB210" s="328"/>
      <c r="AC210" s="328"/>
      <c r="AD210" s="330"/>
      <c r="AE210" s="328"/>
      <c r="AF210" s="328"/>
      <c r="AG210" s="330"/>
      <c r="AH210" s="328"/>
      <c r="AI210" s="328"/>
      <c r="AJ210" s="330"/>
      <c r="AK210" s="328"/>
      <c r="AL210" s="328"/>
      <c r="AM210" s="235"/>
      <c r="AN210" s="235"/>
      <c r="AO210" s="235"/>
      <c r="AP210" s="235"/>
      <c r="AQ210" s="235"/>
      <c r="AR210" s="235"/>
      <c r="AS210" s="235"/>
      <c r="AT210" s="235"/>
      <c r="AU210" s="235"/>
      <c r="AV210" s="235"/>
      <c r="AW210" s="235"/>
      <c r="AX210" s="235"/>
      <c r="AY210" s="235"/>
      <c r="AZ210" s="235"/>
      <c r="BA210" s="235"/>
      <c r="BB210" s="235"/>
      <c r="BC210" s="235"/>
      <c r="BD210" s="235"/>
      <c r="BE210" s="235"/>
      <c r="BF210" s="235"/>
      <c r="BG210" s="235"/>
      <c r="BH210" s="235"/>
      <c r="BI210" s="235"/>
      <c r="BJ210" s="235"/>
      <c r="BK210" s="235"/>
      <c r="BL210" s="235"/>
      <c r="BM210" s="235"/>
      <c r="BN210" s="235"/>
      <c r="BO210" s="235"/>
      <c r="BP210" s="235"/>
      <c r="BQ210" s="235"/>
      <c r="BR210" s="235"/>
      <c r="BS210" s="235"/>
      <c r="BT210" s="235"/>
      <c r="BU210" s="235"/>
      <c r="BV210" s="235"/>
    </row>
    <row r="211" spans="2:74" x14ac:dyDescent="0.2">
      <c r="B211" s="328"/>
      <c r="C211" s="417"/>
      <c r="D211" s="328"/>
      <c r="E211" s="328"/>
      <c r="F211" s="328"/>
      <c r="G211" s="328"/>
      <c r="H211" s="328"/>
      <c r="I211" s="330"/>
      <c r="J211" s="328"/>
      <c r="K211" s="328"/>
      <c r="L211" s="330"/>
      <c r="M211" s="328"/>
      <c r="N211" s="328"/>
      <c r="O211" s="330"/>
      <c r="P211" s="328"/>
      <c r="Q211" s="328"/>
      <c r="R211" s="330"/>
      <c r="S211" s="328"/>
      <c r="T211" s="328"/>
      <c r="U211" s="330"/>
      <c r="V211" s="328"/>
      <c r="W211" s="328"/>
      <c r="X211" s="330"/>
      <c r="Y211" s="328"/>
      <c r="Z211" s="328"/>
      <c r="AA211" s="330"/>
      <c r="AB211" s="328"/>
      <c r="AC211" s="328"/>
      <c r="AD211" s="330"/>
      <c r="AE211" s="328"/>
      <c r="AF211" s="328"/>
      <c r="AG211" s="330"/>
      <c r="AH211" s="328"/>
      <c r="AI211" s="328"/>
      <c r="AJ211" s="330"/>
      <c r="AK211" s="328"/>
      <c r="AL211" s="328"/>
      <c r="AM211" s="235"/>
      <c r="AN211" s="235"/>
      <c r="AO211" s="235"/>
      <c r="AP211" s="235"/>
      <c r="AQ211" s="235"/>
      <c r="AR211" s="235"/>
      <c r="AS211" s="235"/>
      <c r="AT211" s="235"/>
      <c r="AU211" s="235"/>
      <c r="AV211" s="235"/>
      <c r="AW211" s="235"/>
      <c r="AX211" s="235"/>
      <c r="AY211" s="235"/>
      <c r="AZ211" s="235"/>
      <c r="BA211" s="235"/>
      <c r="BB211" s="235"/>
      <c r="BC211" s="235"/>
      <c r="BD211" s="235"/>
      <c r="BE211" s="235"/>
      <c r="BF211" s="235"/>
      <c r="BG211" s="235"/>
      <c r="BH211" s="235"/>
      <c r="BI211" s="235"/>
      <c r="BJ211" s="235"/>
      <c r="BK211" s="235"/>
      <c r="BL211" s="235"/>
      <c r="BM211" s="235"/>
      <c r="BN211" s="235"/>
      <c r="BO211" s="235"/>
      <c r="BP211" s="235"/>
      <c r="BQ211" s="235"/>
      <c r="BR211" s="235"/>
      <c r="BS211" s="235"/>
      <c r="BT211" s="235"/>
      <c r="BU211" s="235"/>
      <c r="BV211" s="235"/>
    </row>
    <row r="212" spans="2:74" x14ac:dyDescent="0.2">
      <c r="B212" s="328"/>
      <c r="C212" s="417"/>
      <c r="D212" s="328"/>
      <c r="E212" s="328"/>
      <c r="F212" s="328"/>
      <c r="G212" s="328"/>
      <c r="H212" s="328"/>
      <c r="I212" s="330"/>
      <c r="J212" s="328"/>
      <c r="K212" s="328"/>
      <c r="L212" s="330"/>
      <c r="M212" s="328"/>
      <c r="N212" s="328"/>
      <c r="O212" s="330"/>
      <c r="P212" s="328"/>
      <c r="Q212" s="328"/>
      <c r="R212" s="330"/>
      <c r="S212" s="328"/>
      <c r="T212" s="328"/>
      <c r="U212" s="330"/>
      <c r="V212" s="328"/>
      <c r="W212" s="328"/>
      <c r="X212" s="330"/>
      <c r="Y212" s="328"/>
      <c r="Z212" s="328"/>
      <c r="AA212" s="330"/>
      <c r="AB212" s="328"/>
      <c r="AC212" s="328"/>
      <c r="AD212" s="330"/>
      <c r="AE212" s="328"/>
      <c r="AF212" s="328"/>
      <c r="AG212" s="330"/>
      <c r="AH212" s="328"/>
      <c r="AI212" s="328"/>
      <c r="AJ212" s="330"/>
      <c r="AK212" s="328"/>
      <c r="AL212" s="328"/>
      <c r="AM212" s="235"/>
      <c r="AN212" s="235"/>
      <c r="AO212" s="235"/>
      <c r="AP212" s="235"/>
      <c r="AQ212" s="235"/>
      <c r="AR212" s="235"/>
      <c r="AS212" s="235"/>
      <c r="AT212" s="235"/>
      <c r="AU212" s="235"/>
      <c r="AV212" s="235"/>
      <c r="AW212" s="235"/>
      <c r="AX212" s="235"/>
      <c r="AY212" s="235"/>
      <c r="AZ212" s="235"/>
      <c r="BA212" s="235"/>
      <c r="BB212" s="235"/>
      <c r="BC212" s="235"/>
      <c r="BD212" s="235"/>
      <c r="BE212" s="235"/>
      <c r="BF212" s="235"/>
      <c r="BG212" s="235"/>
      <c r="BH212" s="235"/>
      <c r="BI212" s="235"/>
      <c r="BJ212" s="235"/>
      <c r="BK212" s="235"/>
      <c r="BL212" s="235"/>
      <c r="BM212" s="235"/>
      <c r="BN212" s="235"/>
      <c r="BO212" s="235"/>
      <c r="BP212" s="235"/>
      <c r="BQ212" s="235"/>
      <c r="BR212" s="235"/>
      <c r="BS212" s="235"/>
      <c r="BT212" s="235"/>
      <c r="BU212" s="235"/>
      <c r="BV212" s="235"/>
    </row>
    <row r="213" spans="2:74" x14ac:dyDescent="0.2">
      <c r="B213" s="328"/>
      <c r="C213" s="417"/>
      <c r="D213" s="328"/>
      <c r="E213" s="328"/>
      <c r="F213" s="328"/>
      <c r="G213" s="328"/>
      <c r="H213" s="328"/>
      <c r="I213" s="330"/>
      <c r="J213" s="328"/>
      <c r="K213" s="328"/>
      <c r="L213" s="330"/>
      <c r="M213" s="328"/>
      <c r="N213" s="328"/>
      <c r="O213" s="330"/>
      <c r="P213" s="328"/>
      <c r="Q213" s="328"/>
      <c r="R213" s="330"/>
      <c r="S213" s="328"/>
      <c r="T213" s="328"/>
      <c r="U213" s="330"/>
      <c r="V213" s="328"/>
      <c r="W213" s="328"/>
      <c r="X213" s="330"/>
      <c r="Y213" s="328"/>
      <c r="Z213" s="328"/>
      <c r="AA213" s="330"/>
      <c r="AB213" s="328"/>
      <c r="AC213" s="328"/>
      <c r="AD213" s="330"/>
      <c r="AE213" s="328"/>
      <c r="AF213" s="328"/>
      <c r="AG213" s="330"/>
      <c r="AH213" s="328"/>
      <c r="AI213" s="328"/>
      <c r="AJ213" s="330"/>
      <c r="AK213" s="328"/>
      <c r="AL213" s="328"/>
      <c r="AM213" s="235"/>
      <c r="AN213" s="235"/>
      <c r="AO213" s="235"/>
      <c r="AP213" s="235"/>
      <c r="AQ213" s="235"/>
      <c r="AR213" s="235"/>
      <c r="AS213" s="235"/>
      <c r="AT213" s="235"/>
      <c r="AU213" s="235"/>
      <c r="AV213" s="235"/>
      <c r="AW213" s="235"/>
      <c r="AX213" s="235"/>
      <c r="AY213" s="235"/>
      <c r="AZ213" s="235"/>
      <c r="BA213" s="235"/>
      <c r="BB213" s="235"/>
      <c r="BC213" s="235"/>
      <c r="BD213" s="235"/>
      <c r="BE213" s="235"/>
      <c r="BF213" s="235"/>
      <c r="BG213" s="235"/>
      <c r="BH213" s="235"/>
      <c r="BI213" s="235"/>
      <c r="BJ213" s="235"/>
      <c r="BK213" s="235"/>
      <c r="BL213" s="235"/>
      <c r="BM213" s="235"/>
      <c r="BN213" s="235"/>
      <c r="BO213" s="235"/>
      <c r="BP213" s="235"/>
      <c r="BQ213" s="235"/>
      <c r="BR213" s="235"/>
      <c r="BS213" s="235"/>
      <c r="BT213" s="235"/>
      <c r="BU213" s="235"/>
      <c r="BV213" s="235"/>
    </row>
    <row r="214" spans="2:74" x14ac:dyDescent="0.2">
      <c r="B214" s="328"/>
      <c r="C214" s="417"/>
      <c r="D214" s="328"/>
      <c r="E214" s="328"/>
      <c r="F214" s="328"/>
      <c r="G214" s="328"/>
      <c r="H214" s="328"/>
      <c r="I214" s="330"/>
      <c r="J214" s="328"/>
      <c r="K214" s="328"/>
      <c r="L214" s="330"/>
      <c r="M214" s="328"/>
      <c r="N214" s="328"/>
      <c r="O214" s="330"/>
      <c r="P214" s="328"/>
      <c r="Q214" s="328"/>
      <c r="R214" s="330"/>
      <c r="S214" s="328"/>
      <c r="T214" s="328"/>
      <c r="U214" s="330"/>
      <c r="V214" s="328"/>
      <c r="W214" s="328"/>
      <c r="X214" s="330"/>
      <c r="Y214" s="328"/>
      <c r="Z214" s="328"/>
      <c r="AA214" s="330"/>
      <c r="AB214" s="328"/>
      <c r="AC214" s="328"/>
      <c r="AD214" s="330"/>
      <c r="AE214" s="328"/>
      <c r="AF214" s="328"/>
      <c r="AG214" s="330"/>
      <c r="AH214" s="328"/>
      <c r="AI214" s="328"/>
      <c r="AJ214" s="330"/>
      <c r="AK214" s="328"/>
      <c r="AL214" s="328"/>
      <c r="AM214" s="235"/>
      <c r="AN214" s="235"/>
      <c r="AO214" s="235"/>
      <c r="AP214" s="235"/>
      <c r="AQ214" s="235"/>
      <c r="AR214" s="235"/>
      <c r="AS214" s="235"/>
      <c r="AT214" s="235"/>
      <c r="AU214" s="235"/>
      <c r="AV214" s="235"/>
      <c r="AW214" s="235"/>
      <c r="AX214" s="235"/>
      <c r="AY214" s="235"/>
      <c r="AZ214" s="235"/>
      <c r="BA214" s="235"/>
      <c r="BB214" s="235"/>
      <c r="BC214" s="235"/>
      <c r="BD214" s="235"/>
      <c r="BE214" s="235"/>
      <c r="BF214" s="235"/>
      <c r="BG214" s="235"/>
      <c r="BH214" s="235"/>
      <c r="BI214" s="235"/>
      <c r="BJ214" s="235"/>
      <c r="BK214" s="235"/>
      <c r="BL214" s="235"/>
      <c r="BM214" s="235"/>
      <c r="BN214" s="235"/>
      <c r="BO214" s="235"/>
      <c r="BP214" s="235"/>
      <c r="BQ214" s="235"/>
      <c r="BR214" s="235"/>
      <c r="BS214" s="235"/>
      <c r="BT214" s="235"/>
      <c r="BU214" s="235"/>
      <c r="BV214" s="235"/>
    </row>
    <row r="215" spans="2:74" x14ac:dyDescent="0.2">
      <c r="B215" s="328"/>
      <c r="C215" s="417"/>
      <c r="D215" s="328"/>
      <c r="E215" s="328"/>
      <c r="F215" s="328"/>
      <c r="G215" s="328"/>
      <c r="H215" s="328"/>
      <c r="I215" s="330"/>
      <c r="J215" s="328"/>
      <c r="K215" s="328"/>
      <c r="L215" s="330"/>
      <c r="M215" s="328"/>
      <c r="N215" s="328"/>
      <c r="O215" s="330"/>
      <c r="P215" s="328"/>
      <c r="Q215" s="328"/>
      <c r="R215" s="330"/>
      <c r="S215" s="328"/>
      <c r="T215" s="328"/>
      <c r="U215" s="330"/>
      <c r="V215" s="328"/>
      <c r="W215" s="328"/>
      <c r="X215" s="330"/>
      <c r="Y215" s="328"/>
      <c r="Z215" s="328"/>
      <c r="AA215" s="330"/>
      <c r="AB215" s="328"/>
      <c r="AC215" s="328"/>
      <c r="AD215" s="330"/>
      <c r="AE215" s="328"/>
      <c r="AF215" s="328"/>
      <c r="AG215" s="330"/>
      <c r="AH215" s="328"/>
      <c r="AI215" s="328"/>
      <c r="AJ215" s="330"/>
      <c r="AK215" s="328"/>
      <c r="AL215" s="328"/>
      <c r="AM215" s="235"/>
      <c r="AN215" s="235"/>
      <c r="AO215" s="235"/>
      <c r="AP215" s="235"/>
      <c r="AQ215" s="235"/>
      <c r="AR215" s="235"/>
      <c r="AS215" s="235"/>
      <c r="AT215" s="235"/>
      <c r="AU215" s="235"/>
      <c r="AV215" s="235"/>
      <c r="AW215" s="235"/>
      <c r="AX215" s="235"/>
      <c r="AY215" s="235"/>
      <c r="AZ215" s="235"/>
      <c r="BA215" s="235"/>
      <c r="BB215" s="235"/>
      <c r="BC215" s="235"/>
      <c r="BD215" s="235"/>
      <c r="BE215" s="235"/>
      <c r="BF215" s="235"/>
      <c r="BG215" s="235"/>
      <c r="BH215" s="235"/>
      <c r="BI215" s="235"/>
      <c r="BJ215" s="235"/>
      <c r="BK215" s="235"/>
      <c r="BL215" s="235"/>
      <c r="BM215" s="235"/>
      <c r="BN215" s="235"/>
      <c r="BO215" s="235"/>
      <c r="BP215" s="235"/>
      <c r="BQ215" s="235"/>
      <c r="BR215" s="235"/>
      <c r="BS215" s="235"/>
      <c r="BT215" s="235"/>
      <c r="BU215" s="235"/>
      <c r="BV215" s="235"/>
    </row>
    <row r="216" spans="2:74" x14ac:dyDescent="0.2">
      <c r="B216" s="328"/>
      <c r="C216" s="417"/>
      <c r="D216" s="328"/>
      <c r="E216" s="328"/>
      <c r="F216" s="328"/>
      <c r="G216" s="328"/>
      <c r="H216" s="328"/>
      <c r="I216" s="330"/>
      <c r="J216" s="328"/>
      <c r="K216" s="328"/>
      <c r="L216" s="330"/>
      <c r="M216" s="328"/>
      <c r="N216" s="328"/>
      <c r="O216" s="330"/>
      <c r="P216" s="328"/>
      <c r="Q216" s="328"/>
      <c r="R216" s="330"/>
      <c r="S216" s="328"/>
      <c r="T216" s="328"/>
      <c r="U216" s="330"/>
      <c r="V216" s="328"/>
      <c r="W216" s="328"/>
      <c r="X216" s="330"/>
      <c r="Y216" s="328"/>
      <c r="Z216" s="328"/>
      <c r="AA216" s="330"/>
      <c r="AB216" s="328"/>
      <c r="AC216" s="328"/>
      <c r="AD216" s="330"/>
      <c r="AE216" s="328"/>
      <c r="AF216" s="328"/>
      <c r="AG216" s="330"/>
      <c r="AH216" s="328"/>
      <c r="AI216" s="328"/>
      <c r="AJ216" s="330"/>
      <c r="AK216" s="328"/>
      <c r="AL216" s="328"/>
      <c r="AM216" s="235"/>
      <c r="AN216" s="235"/>
      <c r="AO216" s="235"/>
      <c r="AP216" s="235"/>
      <c r="AQ216" s="235"/>
      <c r="AR216" s="235"/>
      <c r="AS216" s="235"/>
      <c r="AT216" s="235"/>
      <c r="AU216" s="235"/>
      <c r="AV216" s="235"/>
      <c r="AW216" s="235"/>
      <c r="AX216" s="235"/>
      <c r="AY216" s="235"/>
      <c r="AZ216" s="235"/>
      <c r="BA216" s="235"/>
      <c r="BB216" s="235"/>
      <c r="BC216" s="235"/>
      <c r="BD216" s="235"/>
      <c r="BE216" s="235"/>
      <c r="BF216" s="235"/>
      <c r="BG216" s="235"/>
      <c r="BH216" s="235"/>
      <c r="BI216" s="235"/>
      <c r="BJ216" s="235"/>
      <c r="BK216" s="235"/>
      <c r="BL216" s="235"/>
      <c r="BM216" s="235"/>
      <c r="BN216" s="235"/>
      <c r="BO216" s="235"/>
      <c r="BP216" s="235"/>
      <c r="BQ216" s="235"/>
      <c r="BR216" s="235"/>
      <c r="BS216" s="235"/>
      <c r="BT216" s="235"/>
      <c r="BU216" s="235"/>
      <c r="BV216" s="235"/>
    </row>
    <row r="217" spans="2:74" x14ac:dyDescent="0.2">
      <c r="B217" s="328"/>
      <c r="C217" s="417"/>
      <c r="D217" s="328"/>
      <c r="E217" s="328"/>
      <c r="F217" s="328"/>
      <c r="G217" s="328"/>
      <c r="H217" s="328"/>
      <c r="I217" s="330"/>
      <c r="J217" s="328"/>
      <c r="K217" s="328"/>
      <c r="L217" s="330"/>
      <c r="M217" s="328"/>
      <c r="N217" s="328"/>
      <c r="O217" s="330"/>
      <c r="P217" s="328"/>
      <c r="Q217" s="328"/>
      <c r="R217" s="330"/>
      <c r="S217" s="328"/>
      <c r="T217" s="328"/>
      <c r="U217" s="330"/>
      <c r="V217" s="328"/>
      <c r="W217" s="328"/>
      <c r="X217" s="330"/>
      <c r="Y217" s="328"/>
      <c r="Z217" s="328"/>
      <c r="AA217" s="330"/>
      <c r="AB217" s="328"/>
      <c r="AC217" s="328"/>
      <c r="AD217" s="330"/>
      <c r="AE217" s="328"/>
      <c r="AF217" s="328"/>
      <c r="AG217" s="330"/>
      <c r="AH217" s="328"/>
      <c r="AI217" s="328"/>
      <c r="AJ217" s="330"/>
      <c r="AK217" s="328"/>
      <c r="AL217" s="328"/>
      <c r="AM217" s="235"/>
      <c r="AN217" s="235"/>
      <c r="AO217" s="235"/>
      <c r="AP217" s="235"/>
      <c r="AQ217" s="235"/>
      <c r="AR217" s="235"/>
      <c r="AS217" s="235"/>
      <c r="AT217" s="235"/>
      <c r="AU217" s="235"/>
      <c r="AV217" s="235"/>
      <c r="AW217" s="235"/>
      <c r="AX217" s="235"/>
      <c r="AY217" s="235"/>
      <c r="AZ217" s="235"/>
      <c r="BA217" s="235"/>
      <c r="BB217" s="235"/>
      <c r="BC217" s="235"/>
      <c r="BD217" s="235"/>
      <c r="BE217" s="235"/>
      <c r="BF217" s="235"/>
      <c r="BG217" s="235"/>
      <c r="BH217" s="235"/>
      <c r="BI217" s="235"/>
      <c r="BJ217" s="235"/>
      <c r="BK217" s="235"/>
      <c r="BL217" s="235"/>
      <c r="BM217" s="235"/>
      <c r="BN217" s="235"/>
      <c r="BO217" s="235"/>
      <c r="BP217" s="235"/>
      <c r="BQ217" s="235"/>
      <c r="BR217" s="235"/>
      <c r="BS217" s="235"/>
      <c r="BT217" s="235"/>
      <c r="BU217" s="235"/>
      <c r="BV217" s="235"/>
    </row>
    <row r="218" spans="2:74" x14ac:dyDescent="0.2">
      <c r="B218" s="328"/>
      <c r="C218" s="417"/>
      <c r="D218" s="328"/>
      <c r="E218" s="328"/>
      <c r="F218" s="328"/>
      <c r="G218" s="328"/>
      <c r="H218" s="328"/>
      <c r="I218" s="330"/>
      <c r="J218" s="328"/>
      <c r="K218" s="328"/>
      <c r="L218" s="330"/>
      <c r="M218" s="328"/>
      <c r="N218" s="328"/>
      <c r="O218" s="330"/>
      <c r="P218" s="328"/>
      <c r="Q218" s="328"/>
      <c r="R218" s="330"/>
      <c r="S218" s="328"/>
      <c r="T218" s="328"/>
      <c r="U218" s="330"/>
      <c r="V218" s="328"/>
      <c r="W218" s="328"/>
      <c r="X218" s="330"/>
      <c r="Y218" s="328"/>
      <c r="Z218" s="328"/>
      <c r="AA218" s="330"/>
      <c r="AB218" s="328"/>
      <c r="AC218" s="328"/>
      <c r="AD218" s="330"/>
      <c r="AE218" s="328"/>
      <c r="AF218" s="328"/>
      <c r="AG218" s="330"/>
      <c r="AH218" s="328"/>
      <c r="AI218" s="328"/>
      <c r="AJ218" s="330"/>
      <c r="AK218" s="328"/>
      <c r="AL218" s="328"/>
      <c r="AM218" s="235"/>
      <c r="AN218" s="235"/>
      <c r="AO218" s="235"/>
      <c r="AP218" s="235"/>
      <c r="AQ218" s="235"/>
      <c r="AR218" s="235"/>
      <c r="AS218" s="235"/>
      <c r="AT218" s="235"/>
      <c r="AU218" s="235"/>
      <c r="AV218" s="235"/>
      <c r="AW218" s="235"/>
      <c r="AX218" s="235"/>
      <c r="AY218" s="235"/>
      <c r="AZ218" s="235"/>
      <c r="BA218" s="235"/>
      <c r="BB218" s="235"/>
      <c r="BC218" s="235"/>
      <c r="BD218" s="235"/>
      <c r="BE218" s="235"/>
      <c r="BF218" s="235"/>
      <c r="BG218" s="235"/>
      <c r="BH218" s="235"/>
      <c r="BI218" s="235"/>
      <c r="BJ218" s="235"/>
      <c r="BK218" s="235"/>
      <c r="BL218" s="235"/>
      <c r="BM218" s="235"/>
      <c r="BN218" s="235"/>
      <c r="BO218" s="235"/>
      <c r="BP218" s="235"/>
      <c r="BQ218" s="235"/>
      <c r="BR218" s="235"/>
      <c r="BS218" s="235"/>
      <c r="BT218" s="235"/>
      <c r="BU218" s="235"/>
      <c r="BV218" s="235"/>
    </row>
    <row r="219" spans="2:74" x14ac:dyDescent="0.2">
      <c r="B219" s="328"/>
      <c r="C219" s="417"/>
      <c r="D219" s="328"/>
      <c r="E219" s="328"/>
      <c r="F219" s="328"/>
      <c r="G219" s="328"/>
      <c r="H219" s="328"/>
      <c r="I219" s="330"/>
      <c r="J219" s="328"/>
      <c r="K219" s="328"/>
      <c r="L219" s="330"/>
      <c r="M219" s="328"/>
      <c r="N219" s="328"/>
      <c r="O219" s="330"/>
      <c r="P219" s="328"/>
      <c r="Q219" s="328"/>
      <c r="R219" s="330"/>
      <c r="S219" s="328"/>
      <c r="T219" s="328"/>
      <c r="U219" s="330"/>
      <c r="V219" s="328"/>
      <c r="W219" s="328"/>
      <c r="X219" s="330"/>
      <c r="Y219" s="328"/>
      <c r="Z219" s="328"/>
      <c r="AA219" s="330"/>
      <c r="AB219" s="328"/>
      <c r="AC219" s="328"/>
      <c r="AD219" s="330"/>
      <c r="AE219" s="328"/>
      <c r="AF219" s="328"/>
      <c r="AG219" s="330"/>
      <c r="AH219" s="328"/>
      <c r="AI219" s="328"/>
      <c r="AJ219" s="330"/>
      <c r="AK219" s="328"/>
      <c r="AL219" s="328"/>
      <c r="AM219" s="235"/>
      <c r="AN219" s="235"/>
      <c r="AO219" s="235"/>
      <c r="AP219" s="235"/>
      <c r="AQ219" s="235"/>
      <c r="AR219" s="235"/>
      <c r="AS219" s="235"/>
      <c r="AT219" s="235"/>
      <c r="AU219" s="235"/>
      <c r="AV219" s="235"/>
      <c r="AW219" s="235"/>
      <c r="AX219" s="235"/>
      <c r="AY219" s="235"/>
      <c r="AZ219" s="235"/>
      <c r="BA219" s="235"/>
      <c r="BB219" s="235"/>
      <c r="BC219" s="235"/>
      <c r="BD219" s="235"/>
      <c r="BE219" s="235"/>
      <c r="BF219" s="235"/>
      <c r="BG219" s="235"/>
      <c r="BH219" s="235"/>
      <c r="BI219" s="235"/>
      <c r="BJ219" s="235"/>
      <c r="BK219" s="235"/>
      <c r="BL219" s="235"/>
      <c r="BM219" s="235"/>
      <c r="BN219" s="235"/>
      <c r="BO219" s="235"/>
      <c r="BP219" s="235"/>
      <c r="BQ219" s="235"/>
      <c r="BR219" s="235"/>
      <c r="BS219" s="235"/>
      <c r="BT219" s="235"/>
      <c r="BU219" s="235"/>
      <c r="BV219" s="235"/>
    </row>
    <row r="220" spans="2:74" x14ac:dyDescent="0.2">
      <c r="B220" s="328"/>
      <c r="C220" s="417"/>
      <c r="D220" s="328"/>
      <c r="E220" s="328"/>
      <c r="F220" s="328"/>
      <c r="G220" s="328"/>
      <c r="H220" s="328"/>
      <c r="I220" s="330"/>
      <c r="J220" s="328"/>
      <c r="K220" s="328"/>
      <c r="L220" s="330"/>
      <c r="M220" s="328"/>
      <c r="N220" s="328"/>
      <c r="O220" s="330"/>
      <c r="P220" s="328"/>
      <c r="Q220" s="328"/>
      <c r="R220" s="330"/>
      <c r="S220" s="328"/>
      <c r="T220" s="328"/>
      <c r="U220" s="330"/>
      <c r="V220" s="328"/>
      <c r="W220" s="328"/>
      <c r="X220" s="330"/>
      <c r="Y220" s="328"/>
      <c r="Z220" s="328"/>
      <c r="AA220" s="330"/>
      <c r="AB220" s="328"/>
      <c r="AC220" s="328"/>
      <c r="AD220" s="330"/>
      <c r="AE220" s="328"/>
      <c r="AF220" s="328"/>
      <c r="AG220" s="330"/>
      <c r="AH220" s="328"/>
      <c r="AI220" s="328"/>
      <c r="AJ220" s="330"/>
      <c r="AK220" s="328"/>
      <c r="AL220" s="328"/>
      <c r="AM220" s="235"/>
      <c r="AN220" s="235"/>
      <c r="AO220" s="235"/>
      <c r="AP220" s="235"/>
      <c r="AQ220" s="235"/>
      <c r="AR220" s="235"/>
      <c r="AS220" s="235"/>
      <c r="AT220" s="235"/>
      <c r="AU220" s="235"/>
      <c r="AV220" s="235"/>
      <c r="AW220" s="235"/>
      <c r="AX220" s="235"/>
      <c r="AY220" s="235"/>
      <c r="AZ220" s="235"/>
      <c r="BA220" s="235"/>
      <c r="BB220" s="235"/>
      <c r="BC220" s="235"/>
      <c r="BD220" s="235"/>
      <c r="BE220" s="235"/>
      <c r="BF220" s="235"/>
      <c r="BG220" s="235"/>
      <c r="BH220" s="235"/>
      <c r="BI220" s="235"/>
      <c r="BJ220" s="235"/>
      <c r="BK220" s="235"/>
      <c r="BL220" s="235"/>
      <c r="BM220" s="235"/>
      <c r="BN220" s="235"/>
      <c r="BO220" s="235"/>
      <c r="BP220" s="235"/>
      <c r="BQ220" s="235"/>
      <c r="BR220" s="235"/>
      <c r="BS220" s="235"/>
      <c r="BT220" s="235"/>
      <c r="BU220" s="235"/>
      <c r="BV220" s="235"/>
    </row>
    <row r="221" spans="2:74" x14ac:dyDescent="0.2">
      <c r="B221" s="328"/>
      <c r="C221" s="417"/>
      <c r="D221" s="328"/>
      <c r="E221" s="328"/>
      <c r="F221" s="328"/>
      <c r="G221" s="328"/>
      <c r="H221" s="328"/>
      <c r="I221" s="330"/>
      <c r="J221" s="328"/>
      <c r="K221" s="328"/>
      <c r="L221" s="330"/>
      <c r="M221" s="328"/>
      <c r="N221" s="328"/>
      <c r="O221" s="330"/>
      <c r="P221" s="328"/>
      <c r="Q221" s="328"/>
      <c r="R221" s="330"/>
      <c r="S221" s="328"/>
      <c r="T221" s="328"/>
      <c r="U221" s="330"/>
      <c r="V221" s="328"/>
      <c r="W221" s="328"/>
      <c r="X221" s="330"/>
      <c r="Y221" s="328"/>
      <c r="Z221" s="328"/>
      <c r="AA221" s="330"/>
      <c r="AB221" s="328"/>
      <c r="AC221" s="328"/>
      <c r="AD221" s="330"/>
      <c r="AE221" s="328"/>
      <c r="AF221" s="328"/>
      <c r="AG221" s="330"/>
      <c r="AH221" s="328"/>
      <c r="AI221" s="328"/>
      <c r="AJ221" s="330"/>
      <c r="AK221" s="328"/>
      <c r="AL221" s="328"/>
      <c r="AM221" s="235"/>
      <c r="AN221" s="235"/>
      <c r="AO221" s="235"/>
      <c r="AP221" s="235"/>
      <c r="AQ221" s="235"/>
      <c r="AR221" s="235"/>
      <c r="AS221" s="235"/>
      <c r="AT221" s="235"/>
      <c r="AU221" s="235"/>
      <c r="AV221" s="235"/>
      <c r="AW221" s="235"/>
      <c r="AX221" s="235"/>
      <c r="AY221" s="235"/>
      <c r="AZ221" s="235"/>
      <c r="BA221" s="235"/>
      <c r="BB221" s="235"/>
      <c r="BC221" s="235"/>
      <c r="BD221" s="235"/>
      <c r="BE221" s="235"/>
      <c r="BF221" s="235"/>
      <c r="BG221" s="235"/>
      <c r="BH221" s="235"/>
      <c r="BI221" s="235"/>
      <c r="BJ221" s="235"/>
      <c r="BK221" s="235"/>
      <c r="BL221" s="235"/>
      <c r="BM221" s="235"/>
      <c r="BN221" s="235"/>
      <c r="BO221" s="235"/>
      <c r="BP221" s="235"/>
      <c r="BQ221" s="235"/>
      <c r="BR221" s="235"/>
      <c r="BS221" s="235"/>
      <c r="BT221" s="235"/>
      <c r="BU221" s="235"/>
      <c r="BV221" s="235"/>
    </row>
    <row r="222" spans="2:74" x14ac:dyDescent="0.2">
      <c r="B222" s="328"/>
      <c r="C222" s="417"/>
      <c r="D222" s="328"/>
      <c r="E222" s="328"/>
      <c r="F222" s="328"/>
      <c r="G222" s="328"/>
      <c r="H222" s="328"/>
      <c r="I222" s="330"/>
      <c r="J222" s="328"/>
      <c r="K222" s="328"/>
      <c r="L222" s="330"/>
      <c r="M222" s="328"/>
      <c r="N222" s="328"/>
      <c r="O222" s="330"/>
      <c r="P222" s="328"/>
      <c r="Q222" s="328"/>
      <c r="R222" s="330"/>
      <c r="S222" s="328"/>
      <c r="T222" s="328"/>
      <c r="U222" s="330"/>
      <c r="V222" s="328"/>
      <c r="W222" s="328"/>
      <c r="X222" s="330"/>
      <c r="Y222" s="328"/>
      <c r="Z222" s="328"/>
      <c r="AA222" s="330"/>
      <c r="AB222" s="328"/>
      <c r="AC222" s="328"/>
      <c r="AD222" s="330"/>
      <c r="AE222" s="328"/>
      <c r="AF222" s="328"/>
      <c r="AG222" s="330"/>
      <c r="AH222" s="328"/>
      <c r="AI222" s="328"/>
      <c r="AJ222" s="330"/>
      <c r="AK222" s="328"/>
      <c r="AL222" s="328"/>
      <c r="AM222" s="235"/>
      <c r="AN222" s="235"/>
      <c r="AO222" s="235"/>
      <c r="AP222" s="235"/>
      <c r="AQ222" s="235"/>
      <c r="AR222" s="235"/>
      <c r="AS222" s="235"/>
      <c r="AT222" s="235"/>
      <c r="AU222" s="235"/>
      <c r="AV222" s="235"/>
      <c r="AW222" s="235"/>
      <c r="AX222" s="235"/>
      <c r="AY222" s="235"/>
      <c r="AZ222" s="235"/>
      <c r="BA222" s="235"/>
      <c r="BB222" s="235"/>
      <c r="BC222" s="235"/>
      <c r="BD222" s="235"/>
      <c r="BE222" s="235"/>
      <c r="BF222" s="235"/>
      <c r="BG222" s="235"/>
      <c r="BH222" s="235"/>
      <c r="BI222" s="235"/>
      <c r="BJ222" s="235"/>
      <c r="BK222" s="235"/>
      <c r="BL222" s="235"/>
      <c r="BM222" s="235"/>
      <c r="BN222" s="235"/>
      <c r="BO222" s="235"/>
      <c r="BP222" s="235"/>
      <c r="BQ222" s="235"/>
      <c r="BR222" s="235"/>
      <c r="BS222" s="235"/>
      <c r="BT222" s="235"/>
      <c r="BU222" s="235"/>
      <c r="BV222" s="235"/>
    </row>
    <row r="223" spans="2:74" x14ac:dyDescent="0.2">
      <c r="B223" s="328"/>
      <c r="C223" s="417"/>
      <c r="D223" s="328"/>
      <c r="E223" s="328"/>
      <c r="F223" s="328"/>
      <c r="G223" s="328"/>
      <c r="H223" s="328"/>
      <c r="I223" s="330"/>
      <c r="J223" s="328"/>
      <c r="K223" s="328"/>
      <c r="L223" s="330"/>
      <c r="M223" s="328"/>
      <c r="N223" s="328"/>
      <c r="O223" s="330"/>
      <c r="P223" s="328"/>
      <c r="Q223" s="328"/>
      <c r="R223" s="330"/>
      <c r="S223" s="328"/>
      <c r="T223" s="328"/>
      <c r="U223" s="330"/>
      <c r="V223" s="328"/>
      <c r="W223" s="328"/>
      <c r="X223" s="330"/>
      <c r="Y223" s="328"/>
      <c r="Z223" s="328"/>
      <c r="AA223" s="330"/>
      <c r="AB223" s="328"/>
      <c r="AC223" s="328"/>
      <c r="AD223" s="330"/>
      <c r="AE223" s="328"/>
      <c r="AF223" s="328"/>
      <c r="AG223" s="330"/>
      <c r="AH223" s="328"/>
      <c r="AI223" s="328"/>
      <c r="AJ223" s="330"/>
      <c r="AK223" s="328"/>
      <c r="AL223" s="328"/>
      <c r="AM223" s="235"/>
      <c r="AN223" s="235"/>
      <c r="AO223" s="235"/>
      <c r="AP223" s="235"/>
      <c r="AQ223" s="235"/>
      <c r="AR223" s="235"/>
      <c r="AS223" s="235"/>
      <c r="AT223" s="235"/>
      <c r="AU223" s="235"/>
      <c r="AV223" s="235"/>
      <c r="AW223" s="235"/>
      <c r="AX223" s="235"/>
      <c r="AY223" s="235"/>
      <c r="AZ223" s="235"/>
      <c r="BA223" s="235"/>
      <c r="BB223" s="235"/>
      <c r="BC223" s="235"/>
      <c r="BD223" s="235"/>
      <c r="BE223" s="235"/>
      <c r="BF223" s="235"/>
      <c r="BG223" s="235"/>
      <c r="BH223" s="235"/>
      <c r="BI223" s="235"/>
      <c r="BJ223" s="235"/>
      <c r="BK223" s="235"/>
      <c r="BL223" s="235"/>
      <c r="BM223" s="235"/>
      <c r="BN223" s="235"/>
      <c r="BO223" s="235"/>
      <c r="BP223" s="235"/>
      <c r="BQ223" s="235"/>
      <c r="BR223" s="235"/>
      <c r="BS223" s="235"/>
      <c r="BT223" s="235"/>
      <c r="BU223" s="235"/>
      <c r="BV223" s="235"/>
    </row>
    <row r="224" spans="2:74" x14ac:dyDescent="0.2">
      <c r="B224" s="328"/>
      <c r="C224" s="417"/>
      <c r="D224" s="328"/>
      <c r="E224" s="328"/>
      <c r="F224" s="328"/>
      <c r="G224" s="328"/>
      <c r="H224" s="328"/>
      <c r="I224" s="330"/>
      <c r="J224" s="328"/>
      <c r="K224" s="328"/>
      <c r="L224" s="330"/>
      <c r="M224" s="328"/>
      <c r="N224" s="328"/>
      <c r="O224" s="330"/>
      <c r="P224" s="328"/>
      <c r="Q224" s="328"/>
      <c r="R224" s="330"/>
      <c r="S224" s="328"/>
      <c r="T224" s="328"/>
      <c r="U224" s="330"/>
      <c r="V224" s="328"/>
      <c r="W224" s="328"/>
      <c r="X224" s="330"/>
      <c r="Y224" s="328"/>
      <c r="Z224" s="328"/>
      <c r="AA224" s="330"/>
      <c r="AB224" s="328"/>
      <c r="AC224" s="328"/>
      <c r="AD224" s="330"/>
      <c r="AE224" s="328"/>
      <c r="AF224" s="328"/>
      <c r="AG224" s="330"/>
      <c r="AH224" s="328"/>
      <c r="AI224" s="328"/>
      <c r="AJ224" s="330"/>
      <c r="AK224" s="328"/>
      <c r="AL224" s="328"/>
      <c r="AM224" s="235"/>
      <c r="AN224" s="235"/>
      <c r="AO224" s="235"/>
      <c r="AP224" s="235"/>
      <c r="AQ224" s="235"/>
      <c r="AR224" s="235"/>
      <c r="AS224" s="235"/>
      <c r="AT224" s="235"/>
      <c r="AU224" s="235"/>
      <c r="AV224" s="235"/>
      <c r="AW224" s="235"/>
      <c r="AX224" s="235"/>
      <c r="AY224" s="235"/>
      <c r="AZ224" s="235"/>
      <c r="BA224" s="235"/>
      <c r="BB224" s="235"/>
      <c r="BC224" s="235"/>
      <c r="BD224" s="235"/>
      <c r="BE224" s="235"/>
      <c r="BF224" s="235"/>
      <c r="BG224" s="235"/>
      <c r="BH224" s="235"/>
      <c r="BI224" s="235"/>
      <c r="BJ224" s="235"/>
      <c r="BK224" s="235"/>
      <c r="BL224" s="235"/>
      <c r="BM224" s="235"/>
      <c r="BN224" s="235"/>
      <c r="BO224" s="235"/>
      <c r="BP224" s="235"/>
      <c r="BQ224" s="235"/>
      <c r="BR224" s="235"/>
      <c r="BS224" s="235"/>
      <c r="BT224" s="235"/>
      <c r="BU224" s="235"/>
      <c r="BV224" s="235"/>
    </row>
    <row r="225" spans="2:74" x14ac:dyDescent="0.2">
      <c r="B225" s="328"/>
      <c r="C225" s="417"/>
      <c r="D225" s="328"/>
      <c r="E225" s="328"/>
      <c r="F225" s="328"/>
      <c r="G225" s="328"/>
      <c r="H225" s="328"/>
      <c r="I225" s="330"/>
      <c r="J225" s="328"/>
      <c r="K225" s="328"/>
      <c r="L225" s="330"/>
      <c r="M225" s="328"/>
      <c r="N225" s="328"/>
      <c r="O225" s="330"/>
      <c r="P225" s="328"/>
      <c r="Q225" s="328"/>
      <c r="R225" s="330"/>
      <c r="S225" s="328"/>
      <c r="T225" s="328"/>
      <c r="U225" s="330"/>
      <c r="V225" s="328"/>
      <c r="W225" s="328"/>
      <c r="X225" s="330"/>
      <c r="Y225" s="328"/>
      <c r="Z225" s="328"/>
      <c r="AA225" s="330"/>
      <c r="AB225" s="328"/>
      <c r="AC225" s="328"/>
      <c r="AD225" s="330"/>
      <c r="AE225" s="328"/>
      <c r="AF225" s="328"/>
      <c r="AG225" s="330"/>
      <c r="AH225" s="328"/>
      <c r="AI225" s="328"/>
      <c r="AJ225" s="330"/>
      <c r="AK225" s="328"/>
      <c r="AL225" s="328"/>
      <c r="AM225" s="235"/>
      <c r="AN225" s="235"/>
      <c r="AO225" s="235"/>
      <c r="AP225" s="235"/>
      <c r="AQ225" s="235"/>
      <c r="AR225" s="235"/>
      <c r="AS225" s="235"/>
      <c r="AT225" s="235"/>
      <c r="AU225" s="235"/>
      <c r="AV225" s="235"/>
      <c r="AW225" s="235"/>
      <c r="AX225" s="235"/>
      <c r="AY225" s="235"/>
      <c r="AZ225" s="235"/>
      <c r="BA225" s="235"/>
      <c r="BB225" s="235"/>
      <c r="BC225" s="235"/>
      <c r="BD225" s="235"/>
      <c r="BE225" s="235"/>
      <c r="BF225" s="235"/>
      <c r="BG225" s="235"/>
      <c r="BH225" s="235"/>
      <c r="BI225" s="235"/>
      <c r="BJ225" s="235"/>
      <c r="BK225" s="235"/>
      <c r="BL225" s="235"/>
      <c r="BM225" s="235"/>
      <c r="BN225" s="235"/>
      <c r="BO225" s="235"/>
      <c r="BP225" s="235"/>
      <c r="BQ225" s="235"/>
      <c r="BR225" s="235"/>
      <c r="BS225" s="235"/>
      <c r="BT225" s="235"/>
      <c r="BU225" s="235"/>
      <c r="BV225" s="235"/>
    </row>
    <row r="226" spans="2:74" x14ac:dyDescent="0.2">
      <c r="B226" s="328"/>
      <c r="C226" s="417"/>
      <c r="D226" s="328"/>
      <c r="E226" s="328"/>
      <c r="F226" s="328"/>
      <c r="G226" s="328"/>
      <c r="H226" s="328"/>
      <c r="I226" s="330"/>
      <c r="J226" s="328"/>
      <c r="K226" s="328"/>
      <c r="L226" s="330"/>
      <c r="M226" s="328"/>
      <c r="N226" s="328"/>
      <c r="O226" s="330"/>
      <c r="P226" s="328"/>
      <c r="Q226" s="328"/>
      <c r="R226" s="330"/>
      <c r="S226" s="328"/>
      <c r="T226" s="328"/>
      <c r="U226" s="330"/>
      <c r="V226" s="328"/>
      <c r="W226" s="328"/>
      <c r="X226" s="330"/>
      <c r="Y226" s="328"/>
      <c r="Z226" s="328"/>
      <c r="AA226" s="330"/>
      <c r="AB226" s="328"/>
      <c r="AC226" s="328"/>
      <c r="AD226" s="330"/>
      <c r="AE226" s="328"/>
      <c r="AF226" s="328"/>
      <c r="AG226" s="330"/>
      <c r="AH226" s="328"/>
      <c r="AI226" s="328"/>
      <c r="AJ226" s="330"/>
      <c r="AK226" s="328"/>
      <c r="AL226" s="328"/>
      <c r="AM226" s="235"/>
      <c r="AN226" s="235"/>
      <c r="AO226" s="235"/>
      <c r="AP226" s="235"/>
      <c r="AQ226" s="235"/>
      <c r="AR226" s="235"/>
      <c r="AS226" s="235"/>
      <c r="AT226" s="235"/>
      <c r="AU226" s="235"/>
      <c r="AV226" s="235"/>
      <c r="AW226" s="235"/>
      <c r="AX226" s="235"/>
      <c r="AY226" s="235"/>
      <c r="AZ226" s="235"/>
      <c r="BA226" s="235"/>
      <c r="BB226" s="235"/>
      <c r="BC226" s="235"/>
      <c r="BD226" s="235"/>
      <c r="BE226" s="235"/>
      <c r="BF226" s="235"/>
      <c r="BG226" s="235"/>
      <c r="BH226" s="235"/>
      <c r="BI226" s="235"/>
      <c r="BJ226" s="235"/>
      <c r="BK226" s="235"/>
      <c r="BL226" s="235"/>
      <c r="BM226" s="235"/>
      <c r="BN226" s="235"/>
      <c r="BO226" s="235"/>
      <c r="BP226" s="235"/>
      <c r="BQ226" s="235"/>
      <c r="BR226" s="235"/>
      <c r="BS226" s="235"/>
      <c r="BT226" s="235"/>
      <c r="BU226" s="235"/>
      <c r="BV226" s="235"/>
    </row>
    <row r="227" spans="2:74" x14ac:dyDescent="0.2">
      <c r="B227" s="328"/>
      <c r="C227" s="417"/>
      <c r="D227" s="328"/>
      <c r="E227" s="328"/>
      <c r="F227" s="328"/>
      <c r="G227" s="328"/>
      <c r="H227" s="328"/>
      <c r="I227" s="330"/>
      <c r="J227" s="328"/>
      <c r="K227" s="328"/>
      <c r="L227" s="330"/>
      <c r="M227" s="328"/>
      <c r="N227" s="328"/>
      <c r="O227" s="330"/>
      <c r="P227" s="328"/>
      <c r="Q227" s="328"/>
      <c r="R227" s="330"/>
      <c r="S227" s="328"/>
      <c r="T227" s="328"/>
      <c r="U227" s="330"/>
      <c r="V227" s="328"/>
      <c r="W227" s="328"/>
      <c r="X227" s="330"/>
      <c r="Y227" s="328"/>
      <c r="Z227" s="328"/>
      <c r="AA227" s="330"/>
      <c r="AB227" s="328"/>
      <c r="AC227" s="328"/>
      <c r="AD227" s="330"/>
      <c r="AE227" s="328"/>
      <c r="AF227" s="328"/>
      <c r="AG227" s="330"/>
      <c r="AH227" s="328"/>
      <c r="AI227" s="328"/>
      <c r="AJ227" s="330"/>
      <c r="AK227" s="328"/>
      <c r="AL227" s="328"/>
      <c r="AM227" s="235"/>
      <c r="AN227" s="235"/>
      <c r="AO227" s="235"/>
      <c r="AP227" s="235"/>
      <c r="AQ227" s="235"/>
      <c r="AR227" s="235"/>
      <c r="AS227" s="235"/>
      <c r="AT227" s="235"/>
      <c r="AU227" s="235"/>
      <c r="AV227" s="235"/>
      <c r="AW227" s="235"/>
      <c r="AX227" s="235"/>
      <c r="AY227" s="235"/>
      <c r="AZ227" s="235"/>
      <c r="BA227" s="235"/>
      <c r="BB227" s="235"/>
      <c r="BC227" s="235"/>
      <c r="BD227" s="235"/>
      <c r="BE227" s="235"/>
      <c r="BF227" s="235"/>
      <c r="BG227" s="235"/>
      <c r="BH227" s="235"/>
      <c r="BI227" s="235"/>
      <c r="BJ227" s="235"/>
      <c r="BK227" s="235"/>
      <c r="BL227" s="235"/>
      <c r="BM227" s="235"/>
      <c r="BN227" s="235"/>
      <c r="BO227" s="235"/>
      <c r="BP227" s="235"/>
      <c r="BQ227" s="235"/>
      <c r="BR227" s="235"/>
      <c r="BS227" s="235"/>
      <c r="BT227" s="235"/>
      <c r="BU227" s="235"/>
      <c r="BV227" s="235"/>
    </row>
    <row r="228" spans="2:74" x14ac:dyDescent="0.2">
      <c r="B228" s="328"/>
      <c r="C228" s="417"/>
      <c r="D228" s="328"/>
      <c r="E228" s="328"/>
      <c r="F228" s="328"/>
      <c r="G228" s="328"/>
      <c r="H228" s="328"/>
      <c r="I228" s="330"/>
      <c r="J228" s="328"/>
      <c r="K228" s="328"/>
      <c r="L228" s="330"/>
      <c r="M228" s="328"/>
      <c r="N228" s="328"/>
      <c r="O228" s="330"/>
      <c r="P228" s="328"/>
      <c r="Q228" s="328"/>
      <c r="R228" s="330"/>
      <c r="S228" s="328"/>
      <c r="T228" s="328"/>
      <c r="U228" s="330"/>
      <c r="V228" s="328"/>
      <c r="W228" s="328"/>
      <c r="X228" s="330"/>
      <c r="Y228" s="328"/>
      <c r="Z228" s="328"/>
      <c r="AA228" s="330"/>
      <c r="AB228" s="328"/>
      <c r="AC228" s="328"/>
      <c r="AD228" s="330"/>
      <c r="AE228" s="328"/>
      <c r="AF228" s="328"/>
      <c r="AG228" s="330"/>
      <c r="AH228" s="328"/>
      <c r="AI228" s="328"/>
      <c r="AJ228" s="330"/>
      <c r="AK228" s="328"/>
      <c r="AL228" s="328"/>
      <c r="AM228" s="235"/>
      <c r="AN228" s="235"/>
      <c r="AO228" s="235"/>
      <c r="AP228" s="235"/>
      <c r="AQ228" s="235"/>
      <c r="AR228" s="235"/>
      <c r="AS228" s="235"/>
      <c r="AT228" s="235"/>
      <c r="AU228" s="235"/>
      <c r="AV228" s="235"/>
      <c r="AW228" s="235"/>
      <c r="AX228" s="235"/>
      <c r="AY228" s="235"/>
      <c r="AZ228" s="235"/>
      <c r="BA228" s="235"/>
      <c r="BB228" s="235"/>
      <c r="BC228" s="235"/>
      <c r="BD228" s="235"/>
      <c r="BE228" s="235"/>
      <c r="BF228" s="235"/>
      <c r="BG228" s="235"/>
      <c r="BH228" s="235"/>
      <c r="BI228" s="235"/>
      <c r="BJ228" s="235"/>
      <c r="BK228" s="235"/>
      <c r="BL228" s="235"/>
      <c r="BM228" s="235"/>
      <c r="BN228" s="235"/>
      <c r="BO228" s="235"/>
      <c r="BP228" s="235"/>
      <c r="BQ228" s="235"/>
      <c r="BR228" s="235"/>
      <c r="BS228" s="235"/>
      <c r="BT228" s="235"/>
      <c r="BU228" s="235"/>
      <c r="BV228" s="235"/>
    </row>
    <row r="229" spans="2:74" x14ac:dyDescent="0.2">
      <c r="B229" s="328"/>
      <c r="C229" s="417"/>
      <c r="D229" s="328"/>
      <c r="E229" s="328"/>
      <c r="F229" s="328"/>
      <c r="G229" s="328"/>
      <c r="H229" s="328"/>
      <c r="I229" s="330"/>
      <c r="J229" s="328"/>
      <c r="K229" s="328"/>
      <c r="L229" s="330"/>
      <c r="M229" s="328"/>
      <c r="N229" s="328"/>
      <c r="O229" s="330"/>
      <c r="P229" s="328"/>
      <c r="Q229" s="328"/>
      <c r="R229" s="330"/>
      <c r="S229" s="328"/>
      <c r="T229" s="328"/>
      <c r="U229" s="330"/>
      <c r="V229" s="328"/>
      <c r="W229" s="328"/>
      <c r="X229" s="330"/>
      <c r="Y229" s="328"/>
      <c r="Z229" s="328"/>
      <c r="AA229" s="330"/>
      <c r="AB229" s="328"/>
      <c r="AC229" s="328"/>
      <c r="AD229" s="330"/>
      <c r="AE229" s="328"/>
      <c r="AF229" s="328"/>
      <c r="AG229" s="330"/>
      <c r="AH229" s="328"/>
      <c r="AI229" s="328"/>
      <c r="AJ229" s="330"/>
      <c r="AK229" s="328"/>
      <c r="AL229" s="328"/>
      <c r="AM229" s="235"/>
      <c r="AN229" s="235"/>
      <c r="AO229" s="235"/>
      <c r="AP229" s="235"/>
      <c r="AQ229" s="235"/>
      <c r="AR229" s="235"/>
      <c r="AS229" s="235"/>
      <c r="AT229" s="235"/>
      <c r="AU229" s="235"/>
      <c r="AV229" s="235"/>
      <c r="AW229" s="235"/>
      <c r="AX229" s="235"/>
      <c r="AY229" s="235"/>
      <c r="AZ229" s="235"/>
      <c r="BA229" s="235"/>
      <c r="BB229" s="235"/>
      <c r="BC229" s="235"/>
      <c r="BD229" s="235"/>
      <c r="BE229" s="235"/>
      <c r="BF229" s="235"/>
      <c r="BG229" s="235"/>
      <c r="BH229" s="235"/>
      <c r="BI229" s="235"/>
      <c r="BJ229" s="235"/>
      <c r="BK229" s="235"/>
      <c r="BL229" s="235"/>
      <c r="BM229" s="235"/>
      <c r="BN229" s="235"/>
      <c r="BO229" s="235"/>
      <c r="BP229" s="235"/>
      <c r="BQ229" s="235"/>
      <c r="BR229" s="235"/>
      <c r="BS229" s="235"/>
      <c r="BT229" s="235"/>
      <c r="BU229" s="235"/>
      <c r="BV229" s="235"/>
    </row>
    <row r="230" spans="2:74" x14ac:dyDescent="0.2">
      <c r="B230" s="328"/>
      <c r="C230" s="417"/>
      <c r="D230" s="328"/>
      <c r="E230" s="328"/>
      <c r="F230" s="328"/>
      <c r="G230" s="328"/>
      <c r="H230" s="328"/>
      <c r="I230" s="330"/>
      <c r="J230" s="328"/>
      <c r="K230" s="328"/>
      <c r="L230" s="330"/>
      <c r="M230" s="328"/>
      <c r="N230" s="328"/>
      <c r="O230" s="330"/>
      <c r="P230" s="328"/>
      <c r="Q230" s="328"/>
      <c r="R230" s="330"/>
      <c r="S230" s="328"/>
      <c r="T230" s="328"/>
      <c r="U230" s="330"/>
      <c r="V230" s="328"/>
      <c r="W230" s="328"/>
      <c r="X230" s="330"/>
      <c r="Y230" s="328"/>
      <c r="Z230" s="328"/>
      <c r="AA230" s="330"/>
      <c r="AB230" s="328"/>
      <c r="AC230" s="328"/>
      <c r="AD230" s="330"/>
      <c r="AE230" s="328"/>
      <c r="AF230" s="328"/>
      <c r="AG230" s="330"/>
      <c r="AH230" s="328"/>
      <c r="AI230" s="328"/>
      <c r="AJ230" s="330"/>
      <c r="AK230" s="328"/>
      <c r="AL230" s="328"/>
      <c r="AM230" s="235"/>
      <c r="AN230" s="235"/>
      <c r="AO230" s="235"/>
      <c r="AP230" s="235"/>
      <c r="AQ230" s="235"/>
      <c r="AR230" s="235"/>
      <c r="AS230" s="235"/>
      <c r="AT230" s="235"/>
      <c r="AU230" s="235"/>
      <c r="AV230" s="235"/>
      <c r="AW230" s="235"/>
      <c r="AX230" s="235"/>
      <c r="AY230" s="235"/>
      <c r="AZ230" s="235"/>
      <c r="BA230" s="235"/>
      <c r="BB230" s="235"/>
      <c r="BC230" s="235"/>
      <c r="BD230" s="235"/>
      <c r="BE230" s="235"/>
      <c r="BF230" s="235"/>
      <c r="BG230" s="235"/>
      <c r="BH230" s="235"/>
      <c r="BI230" s="235"/>
      <c r="BJ230" s="235"/>
      <c r="BK230" s="235"/>
      <c r="BL230" s="235"/>
      <c r="BM230" s="235"/>
      <c r="BN230" s="235"/>
      <c r="BO230" s="235"/>
      <c r="BP230" s="235"/>
      <c r="BQ230" s="235"/>
      <c r="BR230" s="235"/>
      <c r="BS230" s="235"/>
      <c r="BT230" s="235"/>
      <c r="BU230" s="235"/>
      <c r="BV230" s="235"/>
    </row>
    <row r="231" spans="2:74" x14ac:dyDescent="0.2">
      <c r="B231" s="328"/>
      <c r="C231" s="417"/>
      <c r="D231" s="328"/>
      <c r="E231" s="328"/>
      <c r="F231" s="328"/>
      <c r="G231" s="328"/>
      <c r="H231" s="328"/>
      <c r="I231" s="330"/>
      <c r="J231" s="328"/>
      <c r="K231" s="328"/>
      <c r="L231" s="330"/>
      <c r="M231" s="328"/>
      <c r="N231" s="328"/>
      <c r="O231" s="330"/>
      <c r="P231" s="328"/>
      <c r="Q231" s="328"/>
      <c r="R231" s="330"/>
      <c r="S231" s="328"/>
      <c r="T231" s="328"/>
      <c r="U231" s="330"/>
      <c r="V231" s="328"/>
      <c r="W231" s="328"/>
      <c r="X231" s="330"/>
      <c r="Y231" s="328"/>
      <c r="Z231" s="328"/>
      <c r="AA231" s="330"/>
      <c r="AB231" s="328"/>
      <c r="AC231" s="328"/>
      <c r="AD231" s="330"/>
      <c r="AE231" s="328"/>
      <c r="AF231" s="328"/>
      <c r="AG231" s="330"/>
      <c r="AH231" s="328"/>
      <c r="AI231" s="328"/>
      <c r="AJ231" s="330"/>
      <c r="AK231" s="328"/>
      <c r="AL231" s="328"/>
      <c r="AM231" s="235"/>
      <c r="AN231" s="235"/>
      <c r="AO231" s="235"/>
      <c r="AP231" s="235"/>
      <c r="AQ231" s="235"/>
      <c r="AR231" s="235"/>
      <c r="AS231" s="235"/>
      <c r="AT231" s="235"/>
      <c r="AU231" s="235"/>
      <c r="AV231" s="235"/>
      <c r="AW231" s="235"/>
      <c r="AX231" s="235"/>
      <c r="AY231" s="235"/>
      <c r="AZ231" s="235"/>
      <c r="BA231" s="235"/>
      <c r="BB231" s="235"/>
      <c r="BC231" s="235"/>
      <c r="BD231" s="235"/>
      <c r="BE231" s="235"/>
      <c r="BF231" s="235"/>
      <c r="BG231" s="235"/>
      <c r="BH231" s="235"/>
      <c r="BI231" s="235"/>
      <c r="BJ231" s="235"/>
      <c r="BK231" s="235"/>
      <c r="BL231" s="235"/>
      <c r="BM231" s="235"/>
      <c r="BN231" s="235"/>
      <c r="BO231" s="235"/>
      <c r="BP231" s="235"/>
      <c r="BQ231" s="235"/>
      <c r="BR231" s="235"/>
      <c r="BS231" s="235"/>
      <c r="BT231" s="235"/>
      <c r="BU231" s="235"/>
      <c r="BV231" s="235"/>
    </row>
    <row r="232" spans="2:74" x14ac:dyDescent="0.2">
      <c r="B232" s="328"/>
      <c r="C232" s="417"/>
      <c r="D232" s="328"/>
      <c r="E232" s="328"/>
      <c r="F232" s="328"/>
      <c r="G232" s="328"/>
      <c r="H232" s="328"/>
      <c r="I232" s="330"/>
      <c r="J232" s="328"/>
      <c r="K232" s="328"/>
      <c r="L232" s="330"/>
      <c r="M232" s="328"/>
      <c r="N232" s="328"/>
      <c r="O232" s="330"/>
      <c r="P232" s="328"/>
      <c r="Q232" s="328"/>
      <c r="R232" s="330"/>
      <c r="S232" s="328"/>
      <c r="T232" s="328"/>
      <c r="U232" s="330"/>
      <c r="V232" s="328"/>
      <c r="W232" s="328"/>
      <c r="X232" s="330"/>
      <c r="Y232" s="328"/>
      <c r="Z232" s="328"/>
      <c r="AA232" s="330"/>
      <c r="AB232" s="328"/>
      <c r="AC232" s="328"/>
      <c r="AD232" s="330"/>
      <c r="AE232" s="328"/>
      <c r="AF232" s="328"/>
      <c r="AG232" s="330"/>
      <c r="AH232" s="328"/>
      <c r="AI232" s="328"/>
      <c r="AJ232" s="330"/>
      <c r="AK232" s="328"/>
      <c r="AL232" s="328"/>
      <c r="AM232" s="235"/>
      <c r="AN232" s="235"/>
      <c r="AO232" s="235"/>
      <c r="AP232" s="235"/>
      <c r="AQ232" s="235"/>
      <c r="AR232" s="235"/>
      <c r="AS232" s="235"/>
      <c r="AT232" s="235"/>
      <c r="AU232" s="235"/>
      <c r="AV232" s="235"/>
      <c r="AW232" s="235"/>
      <c r="AX232" s="235"/>
      <c r="AY232" s="235"/>
      <c r="AZ232" s="235"/>
      <c r="BA232" s="235"/>
      <c r="BB232" s="235"/>
      <c r="BC232" s="235"/>
      <c r="BD232" s="235"/>
      <c r="BE232" s="235"/>
      <c r="BF232" s="235"/>
      <c r="BG232" s="235"/>
      <c r="BH232" s="235"/>
      <c r="BI232" s="235"/>
      <c r="BJ232" s="235"/>
      <c r="BK232" s="235"/>
      <c r="BL232" s="235"/>
      <c r="BM232" s="235"/>
      <c r="BN232" s="235"/>
      <c r="BO232" s="235"/>
      <c r="BP232" s="235"/>
      <c r="BQ232" s="235"/>
      <c r="BR232" s="235"/>
      <c r="BS232" s="235"/>
      <c r="BT232" s="235"/>
      <c r="BU232" s="235"/>
      <c r="BV232" s="235"/>
    </row>
    <row r="233" spans="2:74" x14ac:dyDescent="0.2">
      <c r="B233" s="328"/>
      <c r="C233" s="417"/>
      <c r="D233" s="328"/>
      <c r="E233" s="328"/>
      <c r="F233" s="328"/>
      <c r="G233" s="328"/>
      <c r="H233" s="328"/>
      <c r="I233" s="330"/>
      <c r="J233" s="328"/>
      <c r="K233" s="328"/>
      <c r="L233" s="330"/>
      <c r="M233" s="328"/>
      <c r="N233" s="328"/>
      <c r="O233" s="330"/>
      <c r="P233" s="328"/>
      <c r="Q233" s="328"/>
      <c r="R233" s="330"/>
      <c r="S233" s="328"/>
      <c r="T233" s="328"/>
      <c r="U233" s="330"/>
      <c r="V233" s="328"/>
      <c r="W233" s="328"/>
      <c r="X233" s="330"/>
      <c r="Y233" s="328"/>
      <c r="Z233" s="328"/>
      <c r="AA233" s="330"/>
      <c r="AB233" s="328"/>
      <c r="AC233" s="328"/>
      <c r="AD233" s="330"/>
      <c r="AE233" s="328"/>
      <c r="AF233" s="328"/>
      <c r="AG233" s="330"/>
      <c r="AH233" s="328"/>
      <c r="AI233" s="328"/>
      <c r="AJ233" s="330"/>
      <c r="AK233" s="328"/>
      <c r="AL233" s="328"/>
      <c r="AM233" s="235"/>
      <c r="AN233" s="235"/>
      <c r="AO233" s="235"/>
      <c r="AP233" s="235"/>
      <c r="AQ233" s="235"/>
      <c r="AR233" s="235"/>
      <c r="AS233" s="235"/>
      <c r="AT233" s="235"/>
      <c r="AU233" s="235"/>
      <c r="AV233" s="235"/>
      <c r="AW233" s="235"/>
      <c r="AX233" s="235"/>
      <c r="AY233" s="235"/>
      <c r="AZ233" s="235"/>
      <c r="BA233" s="235"/>
      <c r="BB233" s="235"/>
      <c r="BC233" s="235"/>
      <c r="BD233" s="235"/>
      <c r="BE233" s="235"/>
      <c r="BF233" s="235"/>
      <c r="BG233" s="235"/>
      <c r="BH233" s="235"/>
      <c r="BI233" s="235"/>
      <c r="BJ233" s="235"/>
      <c r="BK233" s="235"/>
      <c r="BL233" s="235"/>
      <c r="BM233" s="235"/>
      <c r="BN233" s="235"/>
      <c r="BO233" s="235"/>
      <c r="BP233" s="235"/>
      <c r="BQ233" s="235"/>
      <c r="BR233" s="235"/>
      <c r="BS233" s="235"/>
      <c r="BT233" s="235"/>
      <c r="BU233" s="235"/>
      <c r="BV233" s="235"/>
    </row>
    <row r="234" spans="2:74" x14ac:dyDescent="0.2">
      <c r="B234" s="328"/>
      <c r="C234" s="417"/>
      <c r="D234" s="328"/>
      <c r="E234" s="328"/>
      <c r="F234" s="328"/>
      <c r="G234" s="328"/>
      <c r="H234" s="328"/>
      <c r="I234" s="330"/>
      <c r="J234" s="328"/>
      <c r="K234" s="328"/>
      <c r="L234" s="330"/>
      <c r="M234" s="328"/>
      <c r="N234" s="328"/>
      <c r="O234" s="330"/>
      <c r="P234" s="328"/>
      <c r="Q234" s="328"/>
      <c r="R234" s="330"/>
      <c r="S234" s="328"/>
      <c r="T234" s="328"/>
      <c r="U234" s="330"/>
      <c r="V234" s="328"/>
      <c r="W234" s="328"/>
      <c r="X234" s="330"/>
      <c r="Y234" s="328"/>
      <c r="Z234" s="328"/>
      <c r="AA234" s="330"/>
      <c r="AB234" s="328"/>
      <c r="AC234" s="328"/>
      <c r="AD234" s="330"/>
      <c r="AE234" s="328"/>
      <c r="AF234" s="328"/>
      <c r="AG234" s="330"/>
      <c r="AH234" s="328"/>
      <c r="AI234" s="328"/>
      <c r="AJ234" s="330"/>
      <c r="AK234" s="328"/>
      <c r="AL234" s="328"/>
      <c r="AM234" s="235"/>
      <c r="AN234" s="235"/>
      <c r="AO234" s="235"/>
      <c r="AP234" s="235"/>
      <c r="AQ234" s="235"/>
      <c r="AR234" s="235"/>
      <c r="AS234" s="235"/>
      <c r="AT234" s="235"/>
      <c r="AU234" s="235"/>
      <c r="AV234" s="235"/>
      <c r="AW234" s="235"/>
      <c r="AX234" s="235"/>
      <c r="AY234" s="235"/>
      <c r="AZ234" s="235"/>
      <c r="BA234" s="235"/>
      <c r="BB234" s="235"/>
      <c r="BC234" s="235"/>
      <c r="BD234" s="235"/>
      <c r="BE234" s="235"/>
      <c r="BF234" s="235"/>
      <c r="BG234" s="235"/>
      <c r="BH234" s="235"/>
      <c r="BI234" s="235"/>
      <c r="BJ234" s="235"/>
      <c r="BK234" s="235"/>
      <c r="BL234" s="235"/>
      <c r="BM234" s="235"/>
      <c r="BN234" s="235"/>
      <c r="BO234" s="235"/>
      <c r="BP234" s="235"/>
      <c r="BQ234" s="235"/>
      <c r="BR234" s="235"/>
      <c r="BS234" s="235"/>
      <c r="BT234" s="235"/>
      <c r="BU234" s="235"/>
      <c r="BV234" s="235"/>
    </row>
    <row r="235" spans="2:74" x14ac:dyDescent="0.2">
      <c r="B235" s="328"/>
      <c r="C235" s="417"/>
      <c r="D235" s="328"/>
      <c r="E235" s="328"/>
      <c r="F235" s="328"/>
      <c r="G235" s="328"/>
      <c r="H235" s="328"/>
      <c r="I235" s="330"/>
      <c r="J235" s="328"/>
      <c r="K235" s="328"/>
      <c r="L235" s="330"/>
      <c r="M235" s="328"/>
      <c r="N235" s="328"/>
      <c r="O235" s="330"/>
      <c r="P235" s="328"/>
      <c r="Q235" s="328"/>
      <c r="R235" s="330"/>
      <c r="S235" s="328"/>
      <c r="T235" s="328"/>
      <c r="U235" s="330"/>
      <c r="V235" s="328"/>
      <c r="W235" s="328"/>
      <c r="X235" s="330"/>
      <c r="Y235" s="328"/>
      <c r="Z235" s="328"/>
      <c r="AA235" s="330"/>
      <c r="AB235" s="328"/>
      <c r="AC235" s="328"/>
      <c r="AD235" s="330"/>
      <c r="AE235" s="328"/>
      <c r="AF235" s="328"/>
      <c r="AG235" s="330"/>
      <c r="AH235" s="328"/>
      <c r="AI235" s="328"/>
      <c r="AJ235" s="330"/>
      <c r="AK235" s="328"/>
      <c r="AL235" s="328"/>
      <c r="AM235" s="235"/>
      <c r="AN235" s="235"/>
      <c r="AO235" s="235"/>
      <c r="AP235" s="235"/>
      <c r="AQ235" s="235"/>
      <c r="AR235" s="235"/>
      <c r="AS235" s="235"/>
      <c r="AT235" s="235"/>
      <c r="AU235" s="235"/>
      <c r="AV235" s="235"/>
      <c r="AW235" s="235"/>
      <c r="AX235" s="235"/>
      <c r="AY235" s="235"/>
      <c r="AZ235" s="235"/>
      <c r="BA235" s="235"/>
      <c r="BB235" s="235"/>
      <c r="BC235" s="235"/>
      <c r="BD235" s="235"/>
      <c r="BE235" s="235"/>
      <c r="BF235" s="235"/>
      <c r="BG235" s="235"/>
      <c r="BH235" s="235"/>
      <c r="BI235" s="235"/>
      <c r="BJ235" s="235"/>
      <c r="BK235" s="235"/>
      <c r="BL235" s="235"/>
      <c r="BM235" s="235"/>
      <c r="BN235" s="235"/>
      <c r="BO235" s="235"/>
      <c r="BP235" s="235"/>
      <c r="BQ235" s="235"/>
      <c r="BR235" s="235"/>
      <c r="BS235" s="235"/>
      <c r="BT235" s="235"/>
      <c r="BU235" s="235"/>
      <c r="BV235" s="235"/>
    </row>
    <row r="236" spans="2:74" x14ac:dyDescent="0.2">
      <c r="B236" s="328"/>
      <c r="C236" s="417"/>
      <c r="D236" s="328"/>
      <c r="E236" s="328"/>
      <c r="F236" s="328"/>
      <c r="G236" s="328"/>
      <c r="H236" s="328"/>
      <c r="I236" s="330"/>
      <c r="J236" s="328"/>
      <c r="K236" s="328"/>
      <c r="L236" s="330"/>
      <c r="M236" s="328"/>
      <c r="N236" s="328"/>
      <c r="O236" s="330"/>
      <c r="P236" s="328"/>
      <c r="Q236" s="328"/>
      <c r="R236" s="330"/>
      <c r="S236" s="328"/>
      <c r="T236" s="328"/>
      <c r="U236" s="330"/>
      <c r="V236" s="328"/>
      <c r="W236" s="328"/>
      <c r="X236" s="330"/>
      <c r="Y236" s="328"/>
      <c r="Z236" s="328"/>
      <c r="AA236" s="330"/>
      <c r="AB236" s="328"/>
      <c r="AC236" s="328"/>
      <c r="AD236" s="330"/>
      <c r="AE236" s="328"/>
      <c r="AF236" s="328"/>
      <c r="AG236" s="330"/>
      <c r="AH236" s="328"/>
      <c r="AI236" s="328"/>
      <c r="AJ236" s="330"/>
      <c r="AK236" s="328"/>
      <c r="AL236" s="328"/>
      <c r="AM236" s="235"/>
      <c r="AN236" s="235"/>
      <c r="AO236" s="235"/>
      <c r="AP236" s="235"/>
      <c r="AQ236" s="235"/>
      <c r="AR236" s="235"/>
      <c r="AS236" s="235"/>
      <c r="AT236" s="235"/>
      <c r="AU236" s="235"/>
      <c r="AV236" s="235"/>
      <c r="AW236" s="235"/>
      <c r="AX236" s="235"/>
      <c r="AY236" s="235"/>
      <c r="AZ236" s="235"/>
      <c r="BA236" s="235"/>
      <c r="BB236" s="235"/>
      <c r="BC236" s="235"/>
      <c r="BD236" s="235"/>
      <c r="BE236" s="235"/>
      <c r="BF236" s="235"/>
      <c r="BG236" s="235"/>
      <c r="BH236" s="235"/>
      <c r="BI236" s="235"/>
      <c r="BJ236" s="235"/>
      <c r="BK236" s="235"/>
      <c r="BL236" s="235"/>
      <c r="BM236" s="235"/>
      <c r="BN236" s="235"/>
      <c r="BO236" s="235"/>
      <c r="BP236" s="235"/>
      <c r="BQ236" s="235"/>
      <c r="BR236" s="235"/>
      <c r="BS236" s="235"/>
      <c r="BT236" s="235"/>
      <c r="BU236" s="235"/>
      <c r="BV236" s="235"/>
    </row>
    <row r="237" spans="2:74" x14ac:dyDescent="0.2">
      <c r="B237" s="328"/>
      <c r="C237" s="417"/>
      <c r="D237" s="328"/>
      <c r="E237" s="328"/>
      <c r="F237" s="328"/>
      <c r="G237" s="328"/>
      <c r="H237" s="328"/>
      <c r="I237" s="330"/>
      <c r="J237" s="328"/>
      <c r="K237" s="328"/>
      <c r="L237" s="330"/>
      <c r="M237" s="328"/>
      <c r="N237" s="328"/>
      <c r="O237" s="330"/>
      <c r="P237" s="328"/>
      <c r="Q237" s="328"/>
      <c r="R237" s="330"/>
      <c r="S237" s="328"/>
      <c r="T237" s="328"/>
      <c r="U237" s="330"/>
      <c r="V237" s="328"/>
      <c r="W237" s="328"/>
      <c r="X237" s="330"/>
      <c r="Y237" s="328"/>
      <c r="Z237" s="328"/>
      <c r="AA237" s="330"/>
      <c r="AB237" s="328"/>
      <c r="AC237" s="328"/>
      <c r="AD237" s="330"/>
      <c r="AE237" s="328"/>
      <c r="AF237" s="328"/>
      <c r="AG237" s="330"/>
      <c r="AH237" s="328"/>
      <c r="AI237" s="328"/>
      <c r="AJ237" s="330"/>
      <c r="AK237" s="328"/>
      <c r="AL237" s="328"/>
      <c r="AM237" s="235"/>
      <c r="AN237" s="235"/>
      <c r="AO237" s="235"/>
      <c r="AP237" s="235"/>
      <c r="AQ237" s="235"/>
      <c r="AR237" s="235"/>
      <c r="AS237" s="235"/>
      <c r="AT237" s="235"/>
      <c r="AU237" s="235"/>
      <c r="AV237" s="235"/>
      <c r="AW237" s="235"/>
      <c r="AX237" s="235"/>
      <c r="AY237" s="235"/>
      <c r="AZ237" s="235"/>
      <c r="BA237" s="235"/>
      <c r="BB237" s="235"/>
      <c r="BC237" s="235"/>
      <c r="BD237" s="235"/>
      <c r="BE237" s="235"/>
      <c r="BF237" s="235"/>
      <c r="BG237" s="235"/>
      <c r="BH237" s="235"/>
      <c r="BI237" s="235"/>
      <c r="BJ237" s="235"/>
      <c r="BK237" s="235"/>
      <c r="BL237" s="235"/>
      <c r="BM237" s="235"/>
      <c r="BN237" s="235"/>
      <c r="BO237" s="235"/>
      <c r="BP237" s="235"/>
      <c r="BQ237" s="235"/>
      <c r="BR237" s="235"/>
      <c r="BS237" s="235"/>
      <c r="BT237" s="235"/>
      <c r="BU237" s="235"/>
      <c r="BV237" s="235"/>
    </row>
    <row r="238" spans="2:74" x14ac:dyDescent="0.2">
      <c r="B238" s="328"/>
      <c r="C238" s="417"/>
      <c r="D238" s="328"/>
      <c r="E238" s="328"/>
      <c r="F238" s="328"/>
      <c r="G238" s="328"/>
      <c r="H238" s="328"/>
      <c r="I238" s="330"/>
      <c r="J238" s="328"/>
      <c r="K238" s="328"/>
      <c r="L238" s="330"/>
      <c r="M238" s="328"/>
      <c r="N238" s="328"/>
      <c r="O238" s="330"/>
      <c r="P238" s="328"/>
      <c r="Q238" s="328"/>
      <c r="R238" s="330"/>
      <c r="S238" s="328"/>
      <c r="T238" s="328"/>
      <c r="U238" s="330"/>
      <c r="V238" s="328"/>
      <c r="W238" s="328"/>
      <c r="X238" s="330"/>
      <c r="Y238" s="328"/>
      <c r="Z238" s="328"/>
      <c r="AA238" s="330"/>
      <c r="AB238" s="328"/>
      <c r="AC238" s="328"/>
      <c r="AD238" s="330"/>
      <c r="AE238" s="328"/>
      <c r="AF238" s="328"/>
      <c r="AG238" s="330"/>
      <c r="AH238" s="328"/>
      <c r="AI238" s="328"/>
      <c r="AJ238" s="330"/>
      <c r="AK238" s="328"/>
      <c r="AL238" s="328"/>
      <c r="AM238" s="235"/>
      <c r="AN238" s="235"/>
      <c r="AO238" s="235"/>
      <c r="AP238" s="235"/>
      <c r="AQ238" s="235"/>
      <c r="AR238" s="235"/>
      <c r="AS238" s="235"/>
      <c r="AT238" s="235"/>
      <c r="AU238" s="235"/>
      <c r="AV238" s="235"/>
      <c r="AW238" s="235"/>
      <c r="AX238" s="235"/>
      <c r="AY238" s="235"/>
      <c r="AZ238" s="235"/>
      <c r="BA238" s="235"/>
      <c r="BB238" s="235"/>
      <c r="BC238" s="235"/>
      <c r="BD238" s="235"/>
      <c r="BE238" s="235"/>
      <c r="BF238" s="235"/>
      <c r="BG238" s="235"/>
      <c r="BH238" s="235"/>
      <c r="BI238" s="235"/>
      <c r="BJ238" s="235"/>
      <c r="BK238" s="235"/>
      <c r="BL238" s="235"/>
      <c r="BM238" s="235"/>
      <c r="BN238" s="235"/>
      <c r="BO238" s="235"/>
      <c r="BP238" s="235"/>
      <c r="BQ238" s="235"/>
      <c r="BR238" s="235"/>
      <c r="BS238" s="235"/>
      <c r="BT238" s="235"/>
      <c r="BU238" s="235"/>
      <c r="BV238" s="235"/>
    </row>
    <row r="239" spans="2:74" x14ac:dyDescent="0.2">
      <c r="B239" s="328"/>
      <c r="C239" s="417"/>
      <c r="D239" s="328"/>
      <c r="E239" s="328"/>
      <c r="F239" s="328"/>
      <c r="G239" s="328"/>
      <c r="H239" s="328"/>
      <c r="I239" s="330"/>
      <c r="J239" s="328"/>
      <c r="K239" s="328"/>
      <c r="L239" s="330"/>
      <c r="M239" s="328"/>
      <c r="N239" s="328"/>
      <c r="O239" s="330"/>
      <c r="P239" s="328"/>
      <c r="Q239" s="328"/>
      <c r="R239" s="330"/>
      <c r="S239" s="328"/>
      <c r="T239" s="328"/>
      <c r="U239" s="330"/>
      <c r="V239" s="328"/>
      <c r="W239" s="328"/>
      <c r="X239" s="330"/>
      <c r="Y239" s="328"/>
      <c r="Z239" s="328"/>
      <c r="AA239" s="330"/>
      <c r="AB239" s="328"/>
      <c r="AC239" s="328"/>
      <c r="AD239" s="330"/>
      <c r="AE239" s="328"/>
      <c r="AF239" s="328"/>
      <c r="AG239" s="330"/>
      <c r="AH239" s="328"/>
      <c r="AI239" s="328"/>
      <c r="AJ239" s="330"/>
      <c r="AK239" s="328"/>
      <c r="AL239" s="328"/>
      <c r="AM239" s="235"/>
      <c r="AN239" s="235"/>
      <c r="AO239" s="235"/>
      <c r="AP239" s="235"/>
      <c r="AQ239" s="235"/>
      <c r="AR239" s="235"/>
      <c r="AS239" s="235"/>
      <c r="AT239" s="235"/>
      <c r="AU239" s="235"/>
      <c r="AV239" s="235"/>
      <c r="AW239" s="235"/>
      <c r="AX239" s="235"/>
      <c r="AY239" s="235"/>
      <c r="AZ239" s="235"/>
      <c r="BA239" s="235"/>
      <c r="BB239" s="235"/>
      <c r="BC239" s="235"/>
      <c r="BD239" s="235"/>
      <c r="BE239" s="235"/>
      <c r="BF239" s="235"/>
      <c r="BG239" s="235"/>
      <c r="BH239" s="235"/>
      <c r="BI239" s="235"/>
      <c r="BJ239" s="235"/>
      <c r="BK239" s="235"/>
      <c r="BL239" s="235"/>
      <c r="BM239" s="235"/>
      <c r="BN239" s="235"/>
      <c r="BO239" s="235"/>
      <c r="BP239" s="235"/>
      <c r="BQ239" s="235"/>
      <c r="BR239" s="235"/>
      <c r="BS239" s="235"/>
      <c r="BT239" s="235"/>
      <c r="BU239" s="235"/>
      <c r="BV239" s="235"/>
    </row>
    <row r="240" spans="2:74" x14ac:dyDescent="0.2">
      <c r="B240" s="328"/>
      <c r="C240" s="417"/>
      <c r="D240" s="328"/>
      <c r="E240" s="328"/>
      <c r="F240" s="328"/>
      <c r="G240" s="328"/>
      <c r="H240" s="328"/>
      <c r="I240" s="330"/>
      <c r="J240" s="328"/>
      <c r="K240" s="328"/>
      <c r="L240" s="330"/>
      <c r="M240" s="328"/>
      <c r="N240" s="328"/>
      <c r="O240" s="330"/>
      <c r="P240" s="328"/>
      <c r="Q240" s="328"/>
      <c r="R240" s="330"/>
      <c r="S240" s="328"/>
      <c r="T240" s="328"/>
      <c r="U240" s="330"/>
      <c r="V240" s="328"/>
      <c r="W240" s="328"/>
      <c r="X240" s="330"/>
      <c r="Y240" s="328"/>
      <c r="Z240" s="328"/>
      <c r="AA240" s="330"/>
      <c r="AB240" s="328"/>
      <c r="AC240" s="328"/>
      <c r="AD240" s="330"/>
      <c r="AE240" s="328"/>
      <c r="AF240" s="328"/>
      <c r="AG240" s="330"/>
      <c r="AH240" s="328"/>
      <c r="AI240" s="328"/>
      <c r="AJ240" s="330"/>
      <c r="AK240" s="328"/>
      <c r="AL240" s="328"/>
      <c r="AM240" s="235"/>
      <c r="AN240" s="235"/>
      <c r="AO240" s="235"/>
      <c r="AP240" s="235"/>
      <c r="AQ240" s="235"/>
      <c r="AR240" s="235"/>
      <c r="AS240" s="235"/>
      <c r="AT240" s="235"/>
      <c r="AU240" s="235"/>
      <c r="AV240" s="235"/>
      <c r="AW240" s="235"/>
      <c r="AX240" s="235"/>
      <c r="AY240" s="235"/>
      <c r="AZ240" s="235"/>
      <c r="BA240" s="235"/>
      <c r="BB240" s="235"/>
      <c r="BC240" s="235"/>
      <c r="BD240" s="235"/>
      <c r="BE240" s="235"/>
      <c r="BF240" s="235"/>
      <c r="BG240" s="235"/>
      <c r="BH240" s="235"/>
      <c r="BI240" s="235"/>
      <c r="BJ240" s="235"/>
      <c r="BK240" s="235"/>
      <c r="BL240" s="235"/>
      <c r="BM240" s="235"/>
      <c r="BN240" s="235"/>
      <c r="BO240" s="235"/>
      <c r="BP240" s="235"/>
      <c r="BQ240" s="235"/>
      <c r="BR240" s="235"/>
      <c r="BS240" s="235"/>
      <c r="BT240" s="235"/>
      <c r="BU240" s="235"/>
      <c r="BV240" s="235"/>
    </row>
    <row r="241" spans="2:74" x14ac:dyDescent="0.2">
      <c r="B241" s="328"/>
      <c r="C241" s="417"/>
      <c r="D241" s="328"/>
      <c r="E241" s="328"/>
      <c r="F241" s="328"/>
      <c r="G241" s="328"/>
      <c r="H241" s="328"/>
      <c r="I241" s="330"/>
      <c r="J241" s="328"/>
      <c r="K241" s="328"/>
      <c r="L241" s="330"/>
      <c r="M241" s="328"/>
      <c r="N241" s="328"/>
      <c r="O241" s="330"/>
      <c r="P241" s="328"/>
      <c r="Q241" s="328"/>
      <c r="R241" s="330"/>
      <c r="S241" s="328"/>
      <c r="T241" s="328"/>
      <c r="U241" s="330"/>
      <c r="V241" s="328"/>
      <c r="W241" s="328"/>
      <c r="X241" s="330"/>
      <c r="Y241" s="328"/>
      <c r="Z241" s="328"/>
      <c r="AA241" s="330"/>
      <c r="AB241" s="328"/>
      <c r="AC241" s="328"/>
      <c r="AD241" s="330"/>
      <c r="AE241" s="328"/>
      <c r="AF241" s="328"/>
      <c r="AG241" s="330"/>
      <c r="AH241" s="328"/>
      <c r="AI241" s="328"/>
      <c r="AJ241" s="330"/>
      <c r="AK241" s="328"/>
      <c r="AL241" s="328"/>
      <c r="AM241" s="235"/>
      <c r="AN241" s="235"/>
      <c r="AO241" s="235"/>
      <c r="AP241" s="235"/>
      <c r="AQ241" s="235"/>
      <c r="AR241" s="235"/>
      <c r="AS241" s="235"/>
      <c r="AT241" s="235"/>
      <c r="AU241" s="235"/>
      <c r="AV241" s="235"/>
      <c r="AW241" s="235"/>
      <c r="AX241" s="235"/>
      <c r="AY241" s="235"/>
      <c r="AZ241" s="235"/>
      <c r="BA241" s="235"/>
      <c r="BB241" s="235"/>
      <c r="BC241" s="235"/>
      <c r="BD241" s="235"/>
      <c r="BE241" s="235"/>
      <c r="BF241" s="235"/>
      <c r="BG241" s="235"/>
      <c r="BH241" s="235"/>
      <c r="BI241" s="235"/>
      <c r="BJ241" s="235"/>
      <c r="BK241" s="235"/>
      <c r="BL241" s="235"/>
      <c r="BM241" s="235"/>
      <c r="BN241" s="235"/>
      <c r="BO241" s="235"/>
      <c r="BP241" s="235"/>
      <c r="BQ241" s="235"/>
      <c r="BR241" s="235"/>
      <c r="BS241" s="235"/>
      <c r="BT241" s="235"/>
      <c r="BU241" s="235"/>
      <c r="BV241" s="235"/>
    </row>
    <row r="242" spans="2:74" x14ac:dyDescent="0.2">
      <c r="B242" s="328"/>
      <c r="C242" s="417"/>
      <c r="D242" s="328"/>
      <c r="E242" s="328"/>
      <c r="F242" s="328"/>
      <c r="G242" s="328"/>
      <c r="H242" s="328"/>
      <c r="I242" s="330"/>
      <c r="J242" s="328"/>
      <c r="K242" s="328"/>
      <c r="L242" s="330"/>
      <c r="M242" s="328"/>
      <c r="N242" s="328"/>
      <c r="O242" s="330"/>
      <c r="P242" s="328"/>
      <c r="Q242" s="328"/>
      <c r="R242" s="330"/>
      <c r="S242" s="328"/>
      <c r="T242" s="328"/>
      <c r="U242" s="330"/>
      <c r="V242" s="328"/>
      <c r="W242" s="328"/>
      <c r="X242" s="330"/>
      <c r="Y242" s="328"/>
      <c r="Z242" s="328"/>
      <c r="AA242" s="330"/>
      <c r="AB242" s="328"/>
      <c r="AC242" s="328"/>
      <c r="AD242" s="330"/>
      <c r="AE242" s="328"/>
      <c r="AF242" s="328"/>
      <c r="AG242" s="330"/>
      <c r="AH242" s="328"/>
      <c r="AI242" s="328"/>
      <c r="AJ242" s="330"/>
      <c r="AK242" s="328"/>
      <c r="AL242" s="328"/>
      <c r="AM242" s="235"/>
      <c r="AN242" s="235"/>
      <c r="AO242" s="235"/>
      <c r="AP242" s="235"/>
      <c r="AQ242" s="235"/>
      <c r="AR242" s="235"/>
      <c r="AS242" s="235"/>
      <c r="AT242" s="235"/>
      <c r="AU242" s="235"/>
      <c r="AV242" s="235"/>
      <c r="AW242" s="235"/>
      <c r="AX242" s="235"/>
      <c r="AY242" s="235"/>
      <c r="AZ242" s="235"/>
      <c r="BA242" s="235"/>
      <c r="BB242" s="235"/>
      <c r="BC242" s="235"/>
      <c r="BD242" s="235"/>
      <c r="BE242" s="235"/>
      <c r="BF242" s="235"/>
      <c r="BG242" s="235"/>
      <c r="BH242" s="235"/>
      <c r="BI242" s="235"/>
      <c r="BJ242" s="235"/>
      <c r="BK242" s="235"/>
      <c r="BL242" s="235"/>
      <c r="BM242" s="235"/>
      <c r="BN242" s="235"/>
      <c r="BO242" s="235"/>
      <c r="BP242" s="235"/>
      <c r="BQ242" s="235"/>
      <c r="BR242" s="235"/>
      <c r="BS242" s="235"/>
      <c r="BT242" s="235"/>
      <c r="BU242" s="235"/>
      <c r="BV242" s="235"/>
    </row>
    <row r="243" spans="2:74" x14ac:dyDescent="0.2">
      <c r="B243" s="328"/>
      <c r="C243" s="417"/>
      <c r="D243" s="328"/>
      <c r="E243" s="328"/>
      <c r="F243" s="328"/>
      <c r="G243" s="328"/>
      <c r="H243" s="328"/>
      <c r="I243" s="330"/>
      <c r="J243" s="328"/>
      <c r="K243" s="328"/>
      <c r="L243" s="330"/>
      <c r="M243" s="328"/>
      <c r="N243" s="328"/>
      <c r="O243" s="330"/>
      <c r="P243" s="328"/>
      <c r="Q243" s="328"/>
      <c r="R243" s="330"/>
      <c r="S243" s="328"/>
      <c r="T243" s="328"/>
      <c r="U243" s="330"/>
      <c r="V243" s="328"/>
      <c r="W243" s="328"/>
      <c r="X243" s="330"/>
      <c r="Y243" s="328"/>
      <c r="Z243" s="328"/>
      <c r="AA243" s="330"/>
      <c r="AB243" s="328"/>
      <c r="AC243" s="328"/>
      <c r="AD243" s="330"/>
      <c r="AE243" s="328"/>
      <c r="AF243" s="328"/>
      <c r="AG243" s="330"/>
      <c r="AH243" s="328"/>
      <c r="AI243" s="328"/>
      <c r="AJ243" s="330"/>
      <c r="AK243" s="328"/>
      <c r="AL243" s="328"/>
      <c r="AM243" s="235"/>
      <c r="AN243" s="235"/>
      <c r="AO243" s="235"/>
      <c r="AP243" s="235"/>
      <c r="AQ243" s="235"/>
      <c r="AR243" s="235"/>
      <c r="AS243" s="235"/>
      <c r="AT243" s="235"/>
      <c r="AU243" s="235"/>
      <c r="AV243" s="235"/>
      <c r="AW243" s="235"/>
      <c r="AX243" s="235"/>
      <c r="AY243" s="235"/>
      <c r="AZ243" s="235"/>
      <c r="BA243" s="235"/>
      <c r="BB243" s="235"/>
      <c r="BC243" s="235"/>
      <c r="BD243" s="235"/>
      <c r="BE243" s="235"/>
      <c r="BF243" s="235"/>
      <c r="BG243" s="235"/>
      <c r="BH243" s="235"/>
      <c r="BI243" s="235"/>
      <c r="BJ243" s="235"/>
      <c r="BK243" s="235"/>
      <c r="BL243" s="235"/>
      <c r="BM243" s="235"/>
      <c r="BN243" s="235"/>
      <c r="BO243" s="235"/>
      <c r="BP243" s="235"/>
      <c r="BQ243" s="235"/>
      <c r="BR243" s="235"/>
      <c r="BS243" s="235"/>
      <c r="BT243" s="235"/>
      <c r="BU243" s="235"/>
      <c r="BV243" s="235"/>
    </row>
    <row r="244" spans="2:74" x14ac:dyDescent="0.2">
      <c r="B244" s="328"/>
      <c r="C244" s="417"/>
      <c r="D244" s="328"/>
      <c r="E244" s="328"/>
      <c r="F244" s="328"/>
      <c r="G244" s="328"/>
      <c r="H244" s="328"/>
      <c r="I244" s="330"/>
      <c r="J244" s="328"/>
      <c r="K244" s="328"/>
      <c r="L244" s="330"/>
      <c r="M244" s="328"/>
      <c r="N244" s="328"/>
      <c r="O244" s="330"/>
      <c r="P244" s="328"/>
      <c r="Q244" s="328"/>
      <c r="R244" s="330"/>
      <c r="S244" s="328"/>
      <c r="T244" s="328"/>
      <c r="U244" s="330"/>
      <c r="V244" s="328"/>
      <c r="W244" s="328"/>
      <c r="X244" s="330"/>
      <c r="Y244" s="328"/>
      <c r="Z244" s="328"/>
      <c r="AA244" s="330"/>
      <c r="AB244" s="328"/>
      <c r="AC244" s="328"/>
      <c r="AD244" s="330"/>
      <c r="AE244" s="328"/>
      <c r="AF244" s="328"/>
      <c r="AG244" s="330"/>
      <c r="AH244" s="328"/>
      <c r="AI244" s="328"/>
      <c r="AJ244" s="330"/>
      <c r="AK244" s="328"/>
      <c r="AL244" s="328"/>
      <c r="AM244" s="235"/>
      <c r="AN244" s="235"/>
      <c r="AO244" s="235"/>
      <c r="AP244" s="235"/>
      <c r="AQ244" s="235"/>
      <c r="AR244" s="235"/>
      <c r="AS244" s="235"/>
      <c r="AT244" s="235"/>
      <c r="AU244" s="235"/>
      <c r="AV244" s="235"/>
      <c r="AW244" s="235"/>
      <c r="AX244" s="235"/>
      <c r="AY244" s="235"/>
      <c r="AZ244" s="235"/>
      <c r="BA244" s="235"/>
      <c r="BB244" s="235"/>
      <c r="BC244" s="235"/>
      <c r="BD244" s="235"/>
      <c r="BE244" s="235"/>
      <c r="BF244" s="235"/>
      <c r="BG244" s="235"/>
      <c r="BH244" s="235"/>
      <c r="BI244" s="235"/>
      <c r="BJ244" s="235"/>
      <c r="BK244" s="235"/>
      <c r="BL244" s="235"/>
      <c r="BM244" s="235"/>
      <c r="BN244" s="235"/>
      <c r="BO244" s="235"/>
      <c r="BP244" s="235"/>
      <c r="BQ244" s="235"/>
      <c r="BR244" s="235"/>
      <c r="BS244" s="235"/>
      <c r="BT244" s="235"/>
      <c r="BU244" s="235"/>
      <c r="BV244" s="235"/>
    </row>
    <row r="245" spans="2:74" x14ac:dyDescent="0.2">
      <c r="B245" s="328"/>
      <c r="C245" s="417"/>
      <c r="D245" s="328"/>
      <c r="E245" s="328"/>
      <c r="F245" s="328"/>
      <c r="G245" s="328"/>
      <c r="H245" s="328"/>
      <c r="I245" s="330"/>
      <c r="J245" s="328"/>
      <c r="K245" s="328"/>
      <c r="L245" s="330"/>
      <c r="M245" s="328"/>
      <c r="N245" s="328"/>
      <c r="O245" s="330"/>
      <c r="P245" s="328"/>
      <c r="Q245" s="328"/>
      <c r="R245" s="330"/>
      <c r="S245" s="328"/>
      <c r="T245" s="328"/>
      <c r="U245" s="330"/>
      <c r="V245" s="328"/>
      <c r="W245" s="328"/>
      <c r="X245" s="330"/>
      <c r="Y245" s="328"/>
      <c r="Z245" s="328"/>
      <c r="AA245" s="330"/>
      <c r="AB245" s="328"/>
      <c r="AC245" s="328"/>
      <c r="AD245" s="330"/>
      <c r="AE245" s="328"/>
      <c r="AF245" s="328"/>
      <c r="AG245" s="330"/>
      <c r="AH245" s="328"/>
      <c r="AI245" s="328"/>
      <c r="AJ245" s="330"/>
      <c r="AK245" s="328"/>
      <c r="AL245" s="328"/>
      <c r="AM245" s="235"/>
      <c r="AN245" s="235"/>
      <c r="AO245" s="235"/>
      <c r="AP245" s="235"/>
      <c r="AQ245" s="235"/>
      <c r="AR245" s="235"/>
      <c r="AS245" s="235"/>
      <c r="AT245" s="235"/>
      <c r="AU245" s="235"/>
      <c r="AV245" s="235"/>
      <c r="AW245" s="235"/>
      <c r="AX245" s="235"/>
      <c r="AY245" s="235"/>
      <c r="AZ245" s="235"/>
      <c r="BA245" s="235"/>
      <c r="BB245" s="235"/>
      <c r="BC245" s="235"/>
      <c r="BD245" s="235"/>
      <c r="BE245" s="235"/>
      <c r="BF245" s="235"/>
      <c r="BG245" s="235"/>
      <c r="BH245" s="235"/>
      <c r="BI245" s="235"/>
      <c r="BJ245" s="235"/>
      <c r="BK245" s="235"/>
      <c r="BL245" s="235"/>
      <c r="BM245" s="235"/>
      <c r="BN245" s="235"/>
      <c r="BO245" s="235"/>
      <c r="BP245" s="235"/>
      <c r="BQ245" s="235"/>
      <c r="BR245" s="235"/>
      <c r="BS245" s="235"/>
      <c r="BT245" s="235"/>
      <c r="BU245" s="235"/>
      <c r="BV245" s="235"/>
    </row>
    <row r="246" spans="2:74" x14ac:dyDescent="0.2">
      <c r="B246" s="328"/>
      <c r="C246" s="417"/>
      <c r="D246" s="328"/>
      <c r="E246" s="328"/>
      <c r="F246" s="328"/>
      <c r="G246" s="328"/>
      <c r="H246" s="328"/>
      <c r="I246" s="330"/>
      <c r="J246" s="328"/>
      <c r="K246" s="328"/>
      <c r="L246" s="330"/>
      <c r="M246" s="328"/>
      <c r="N246" s="328"/>
      <c r="O246" s="330"/>
      <c r="P246" s="328"/>
      <c r="Q246" s="328"/>
      <c r="R246" s="330"/>
      <c r="S246" s="328"/>
      <c r="T246" s="328"/>
      <c r="U246" s="330"/>
      <c r="V246" s="328"/>
      <c r="W246" s="328"/>
      <c r="X246" s="330"/>
      <c r="Y246" s="328"/>
      <c r="Z246" s="328"/>
      <c r="AA246" s="330"/>
      <c r="AB246" s="328"/>
      <c r="AC246" s="328"/>
      <c r="AD246" s="330"/>
      <c r="AE246" s="328"/>
      <c r="AF246" s="328"/>
      <c r="AG246" s="330"/>
      <c r="AH246" s="328"/>
      <c r="AI246" s="328"/>
      <c r="AJ246" s="330"/>
      <c r="AK246" s="328"/>
      <c r="AL246" s="328"/>
      <c r="AM246" s="235"/>
      <c r="AN246" s="235"/>
      <c r="AO246" s="235"/>
      <c r="AP246" s="235"/>
      <c r="AQ246" s="235"/>
      <c r="AR246" s="235"/>
      <c r="AS246" s="235"/>
      <c r="AT246" s="235"/>
      <c r="AU246" s="235"/>
      <c r="AV246" s="235"/>
      <c r="AW246" s="235"/>
      <c r="AX246" s="235"/>
      <c r="AY246" s="235"/>
      <c r="AZ246" s="235"/>
      <c r="BA246" s="235"/>
      <c r="BB246" s="235"/>
      <c r="BC246" s="235"/>
      <c r="BD246" s="235"/>
      <c r="BE246" s="235"/>
      <c r="BF246" s="235"/>
      <c r="BG246" s="235"/>
      <c r="BH246" s="235"/>
      <c r="BI246" s="235"/>
      <c r="BJ246" s="235"/>
      <c r="BK246" s="235"/>
      <c r="BL246" s="235"/>
      <c r="BM246" s="235"/>
      <c r="BN246" s="235"/>
      <c r="BO246" s="235"/>
      <c r="BP246" s="235"/>
      <c r="BQ246" s="235"/>
      <c r="BR246" s="235"/>
      <c r="BS246" s="235"/>
      <c r="BT246" s="235"/>
      <c r="BU246" s="235"/>
      <c r="BV246" s="235"/>
    </row>
    <row r="247" spans="2:74" x14ac:dyDescent="0.2">
      <c r="B247" s="328"/>
      <c r="C247" s="417"/>
      <c r="D247" s="328"/>
      <c r="E247" s="328"/>
      <c r="F247" s="328"/>
      <c r="G247" s="328"/>
      <c r="H247" s="328"/>
      <c r="I247" s="330"/>
      <c r="J247" s="328"/>
      <c r="K247" s="328"/>
      <c r="L247" s="330"/>
      <c r="M247" s="328"/>
      <c r="N247" s="328"/>
      <c r="O247" s="330"/>
      <c r="P247" s="328"/>
      <c r="Q247" s="328"/>
      <c r="R247" s="330"/>
      <c r="S247" s="328"/>
      <c r="T247" s="328"/>
      <c r="U247" s="330"/>
      <c r="V247" s="328"/>
      <c r="W247" s="328"/>
      <c r="X247" s="330"/>
      <c r="Y247" s="328"/>
      <c r="Z247" s="328"/>
      <c r="AA247" s="330"/>
      <c r="AB247" s="328"/>
      <c r="AC247" s="328"/>
      <c r="AD247" s="330"/>
      <c r="AE247" s="328"/>
      <c r="AF247" s="328"/>
      <c r="AG247" s="330"/>
      <c r="AH247" s="328"/>
      <c r="AI247" s="328"/>
      <c r="AJ247" s="330"/>
      <c r="AK247" s="328"/>
      <c r="AL247" s="328"/>
      <c r="AM247" s="235"/>
      <c r="AN247" s="235"/>
      <c r="AO247" s="235"/>
      <c r="AP247" s="235"/>
      <c r="AQ247" s="235"/>
      <c r="AR247" s="235"/>
      <c r="AS247" s="235"/>
      <c r="AT247" s="235"/>
      <c r="AU247" s="235"/>
      <c r="AV247" s="235"/>
      <c r="AW247" s="235"/>
      <c r="AX247" s="235"/>
      <c r="AY247" s="235"/>
      <c r="AZ247" s="235"/>
      <c r="BA247" s="235"/>
      <c r="BB247" s="235"/>
      <c r="BC247" s="235"/>
      <c r="BD247" s="235"/>
      <c r="BE247" s="235"/>
      <c r="BF247" s="235"/>
      <c r="BG247" s="235"/>
      <c r="BH247" s="235"/>
      <c r="BI247" s="235"/>
      <c r="BJ247" s="235"/>
      <c r="BK247" s="235"/>
      <c r="BL247" s="235"/>
      <c r="BM247" s="235"/>
      <c r="BN247" s="235"/>
      <c r="BO247" s="235"/>
      <c r="BP247" s="235"/>
      <c r="BQ247" s="235"/>
      <c r="BR247" s="235"/>
      <c r="BS247" s="235"/>
      <c r="BT247" s="235"/>
      <c r="BU247" s="235"/>
      <c r="BV247" s="235"/>
    </row>
    <row r="248" spans="2:74" x14ac:dyDescent="0.2">
      <c r="B248" s="328"/>
      <c r="C248" s="417"/>
      <c r="D248" s="328"/>
      <c r="E248" s="328"/>
      <c r="F248" s="328"/>
      <c r="G248" s="328"/>
      <c r="H248" s="328"/>
      <c r="I248" s="330"/>
      <c r="J248" s="328"/>
      <c r="K248" s="328"/>
      <c r="L248" s="330"/>
      <c r="M248" s="328"/>
      <c r="N248" s="328"/>
      <c r="O248" s="330"/>
      <c r="P248" s="328"/>
      <c r="Q248" s="328"/>
      <c r="R248" s="330"/>
      <c r="S248" s="328"/>
      <c r="T248" s="328"/>
      <c r="U248" s="330"/>
      <c r="V248" s="328"/>
      <c r="W248" s="328"/>
      <c r="X248" s="330"/>
      <c r="Y248" s="328"/>
      <c r="Z248" s="328"/>
      <c r="AA248" s="330"/>
      <c r="AB248" s="328"/>
      <c r="AC248" s="328"/>
      <c r="AD248" s="330"/>
      <c r="AE248" s="328"/>
      <c r="AF248" s="328"/>
      <c r="AG248" s="330"/>
      <c r="AH248" s="328"/>
      <c r="AI248" s="328"/>
      <c r="AJ248" s="330"/>
      <c r="AK248" s="328"/>
      <c r="AL248" s="328"/>
      <c r="AM248" s="235"/>
      <c r="AN248" s="235"/>
      <c r="AO248" s="235"/>
      <c r="AP248" s="235"/>
      <c r="AQ248" s="235"/>
      <c r="AR248" s="235"/>
      <c r="AS248" s="235"/>
      <c r="AT248" s="235"/>
      <c r="AU248" s="235"/>
      <c r="AV248" s="235"/>
      <c r="AW248" s="235"/>
      <c r="AX248" s="235"/>
      <c r="AY248" s="235"/>
      <c r="AZ248" s="235"/>
      <c r="BA248" s="235"/>
      <c r="BB248" s="235"/>
      <c r="BC248" s="235"/>
      <c r="BD248" s="235"/>
      <c r="BE248" s="235"/>
      <c r="BF248" s="235"/>
      <c r="BG248" s="235"/>
      <c r="BH248" s="235"/>
      <c r="BI248" s="235"/>
      <c r="BJ248" s="235"/>
      <c r="BK248" s="235"/>
      <c r="BL248" s="235"/>
      <c r="BM248" s="235"/>
      <c r="BN248" s="235"/>
      <c r="BO248" s="235"/>
      <c r="BP248" s="235"/>
      <c r="BQ248" s="235"/>
      <c r="BR248" s="235"/>
      <c r="BS248" s="235"/>
      <c r="BT248" s="235"/>
      <c r="BU248" s="235"/>
      <c r="BV248" s="235"/>
    </row>
    <row r="249" spans="2:74" x14ac:dyDescent="0.2">
      <c r="B249" s="328"/>
      <c r="C249" s="417"/>
      <c r="D249" s="328"/>
      <c r="E249" s="328"/>
      <c r="F249" s="328"/>
      <c r="G249" s="328"/>
      <c r="H249" s="328"/>
      <c r="I249" s="330"/>
      <c r="J249" s="328"/>
      <c r="K249" s="328"/>
      <c r="L249" s="330"/>
      <c r="M249" s="328"/>
      <c r="N249" s="328"/>
      <c r="O249" s="330"/>
      <c r="P249" s="328"/>
      <c r="Q249" s="328"/>
      <c r="R249" s="330"/>
      <c r="S249" s="328"/>
      <c r="T249" s="328"/>
      <c r="U249" s="330"/>
      <c r="V249" s="328"/>
      <c r="W249" s="328"/>
      <c r="X249" s="330"/>
      <c r="Y249" s="328"/>
      <c r="Z249" s="328"/>
      <c r="AA249" s="330"/>
      <c r="AB249" s="328"/>
      <c r="AC249" s="328"/>
      <c r="AD249" s="330"/>
      <c r="AE249" s="328"/>
      <c r="AF249" s="328"/>
      <c r="AG249" s="330"/>
      <c r="AH249" s="328"/>
      <c r="AI249" s="328"/>
      <c r="AJ249" s="330"/>
      <c r="AK249" s="328"/>
      <c r="AL249" s="328"/>
      <c r="AM249" s="235"/>
      <c r="AN249" s="235"/>
      <c r="AO249" s="235"/>
      <c r="AP249" s="235"/>
      <c r="AQ249" s="235"/>
      <c r="AR249" s="235"/>
      <c r="AS249" s="235"/>
      <c r="AT249" s="235"/>
      <c r="AU249" s="235"/>
      <c r="AV249" s="235"/>
      <c r="AW249" s="235"/>
      <c r="AX249" s="235"/>
      <c r="AY249" s="235"/>
      <c r="AZ249" s="235"/>
      <c r="BA249" s="235"/>
      <c r="BB249" s="235"/>
      <c r="BC249" s="235"/>
      <c r="BD249" s="235"/>
      <c r="BE249" s="235"/>
      <c r="BF249" s="235"/>
      <c r="BG249" s="235"/>
      <c r="BH249" s="235"/>
      <c r="BI249" s="235"/>
      <c r="BJ249" s="235"/>
      <c r="BK249" s="235"/>
      <c r="BL249" s="235"/>
      <c r="BM249" s="235"/>
      <c r="BN249" s="235"/>
      <c r="BO249" s="235"/>
      <c r="BP249" s="235"/>
      <c r="BQ249" s="235"/>
      <c r="BR249" s="235"/>
      <c r="BS249" s="235"/>
      <c r="BT249" s="235"/>
      <c r="BU249" s="235"/>
      <c r="BV249" s="235"/>
    </row>
    <row r="250" spans="2:74" x14ac:dyDescent="0.2">
      <c r="B250" s="328"/>
      <c r="C250" s="417"/>
      <c r="D250" s="328"/>
      <c r="E250" s="328"/>
      <c r="F250" s="328"/>
      <c r="G250" s="328"/>
      <c r="H250" s="328"/>
      <c r="I250" s="330"/>
      <c r="J250" s="328"/>
      <c r="K250" s="328"/>
      <c r="L250" s="330"/>
      <c r="M250" s="328"/>
      <c r="N250" s="328"/>
      <c r="O250" s="330"/>
      <c r="P250" s="328"/>
      <c r="Q250" s="328"/>
      <c r="R250" s="330"/>
      <c r="S250" s="328"/>
      <c r="T250" s="328"/>
      <c r="U250" s="330"/>
      <c r="V250" s="328"/>
      <c r="W250" s="328"/>
      <c r="X250" s="330"/>
      <c r="Y250" s="328"/>
      <c r="Z250" s="328"/>
      <c r="AA250" s="330"/>
      <c r="AB250" s="328"/>
      <c r="AC250" s="328"/>
      <c r="AD250" s="330"/>
      <c r="AE250" s="328"/>
      <c r="AF250" s="328"/>
      <c r="AG250" s="330"/>
      <c r="AH250" s="328"/>
      <c r="AI250" s="328"/>
      <c r="AJ250" s="330"/>
      <c r="AK250" s="328"/>
      <c r="AL250" s="328"/>
      <c r="AM250" s="235"/>
      <c r="AN250" s="235"/>
      <c r="AO250" s="235"/>
      <c r="AP250" s="235"/>
      <c r="AQ250" s="235"/>
      <c r="AR250" s="235"/>
      <c r="AS250" s="235"/>
      <c r="AT250" s="235"/>
      <c r="AU250" s="235"/>
      <c r="AV250" s="235"/>
      <c r="AW250" s="235"/>
      <c r="AX250" s="235"/>
      <c r="AY250" s="235"/>
      <c r="AZ250" s="235"/>
      <c r="BA250" s="235"/>
      <c r="BB250" s="235"/>
      <c r="BC250" s="235"/>
      <c r="BD250" s="235"/>
      <c r="BE250" s="235"/>
      <c r="BF250" s="235"/>
      <c r="BG250" s="235"/>
      <c r="BH250" s="235"/>
      <c r="BI250" s="235"/>
      <c r="BJ250" s="235"/>
      <c r="BK250" s="235"/>
      <c r="BL250" s="235"/>
      <c r="BM250" s="235"/>
      <c r="BN250" s="235"/>
      <c r="BO250" s="235"/>
      <c r="BP250" s="235"/>
      <c r="BQ250" s="235"/>
      <c r="BR250" s="235"/>
      <c r="BS250" s="235"/>
      <c r="BT250" s="235"/>
      <c r="BU250" s="235"/>
      <c r="BV250" s="235"/>
    </row>
    <row r="251" spans="2:74" x14ac:dyDescent="0.2">
      <c r="B251" s="328"/>
      <c r="C251" s="417"/>
      <c r="D251" s="328"/>
      <c r="E251" s="328"/>
      <c r="F251" s="328"/>
      <c r="G251" s="328"/>
      <c r="H251" s="328"/>
      <c r="I251" s="330"/>
      <c r="J251" s="328"/>
      <c r="K251" s="328"/>
      <c r="L251" s="330"/>
      <c r="M251" s="328"/>
      <c r="N251" s="328"/>
      <c r="O251" s="330"/>
      <c r="P251" s="328"/>
      <c r="Q251" s="328"/>
      <c r="R251" s="330"/>
      <c r="S251" s="328"/>
      <c r="T251" s="328"/>
      <c r="U251" s="330"/>
      <c r="V251" s="328"/>
      <c r="W251" s="328"/>
      <c r="X251" s="330"/>
      <c r="Y251" s="328"/>
      <c r="Z251" s="328"/>
      <c r="AA251" s="330"/>
      <c r="AB251" s="328"/>
      <c r="AC251" s="328"/>
      <c r="AD251" s="330"/>
      <c r="AE251" s="328"/>
      <c r="AF251" s="328"/>
      <c r="AG251" s="330"/>
      <c r="AH251" s="328"/>
      <c r="AI251" s="328"/>
      <c r="AJ251" s="330"/>
      <c r="AK251" s="328"/>
      <c r="AL251" s="328"/>
      <c r="AM251" s="235"/>
      <c r="AN251" s="235"/>
      <c r="AO251" s="235"/>
      <c r="AP251" s="235"/>
      <c r="AQ251" s="235"/>
      <c r="AR251" s="235"/>
      <c r="AS251" s="235"/>
      <c r="AT251" s="235"/>
      <c r="AU251" s="235"/>
      <c r="AV251" s="235"/>
      <c r="AW251" s="235"/>
      <c r="AX251" s="235"/>
      <c r="AY251" s="235"/>
      <c r="AZ251" s="235"/>
      <c r="BA251" s="235"/>
      <c r="BB251" s="235"/>
      <c r="BC251" s="235"/>
      <c r="BD251" s="235"/>
      <c r="BE251" s="235"/>
      <c r="BF251" s="235"/>
      <c r="BG251" s="235"/>
      <c r="BH251" s="235"/>
      <c r="BI251" s="235"/>
      <c r="BJ251" s="235"/>
      <c r="BK251" s="235"/>
      <c r="BL251" s="235"/>
      <c r="BM251" s="235"/>
      <c r="BN251" s="235"/>
      <c r="BO251" s="235"/>
      <c r="BP251" s="235"/>
      <c r="BQ251" s="235"/>
      <c r="BR251" s="235"/>
      <c r="BS251" s="235"/>
      <c r="BT251" s="235"/>
      <c r="BU251" s="235"/>
      <c r="BV251" s="235"/>
    </row>
    <row r="252" spans="2:74" x14ac:dyDescent="0.2">
      <c r="B252" s="328"/>
      <c r="C252" s="417"/>
      <c r="D252" s="328"/>
      <c r="E252" s="328"/>
      <c r="F252" s="328"/>
      <c r="G252" s="328"/>
      <c r="H252" s="328"/>
      <c r="I252" s="330"/>
      <c r="J252" s="328"/>
      <c r="K252" s="328"/>
      <c r="L252" s="330"/>
      <c r="M252" s="328"/>
      <c r="N252" s="328"/>
      <c r="O252" s="330"/>
      <c r="P252" s="328"/>
      <c r="Q252" s="328"/>
      <c r="R252" s="330"/>
      <c r="S252" s="328"/>
      <c r="T252" s="328"/>
      <c r="U252" s="330"/>
      <c r="V252" s="328"/>
      <c r="W252" s="328"/>
      <c r="X252" s="330"/>
      <c r="Y252" s="328"/>
      <c r="Z252" s="328"/>
      <c r="AA252" s="330"/>
      <c r="AB252" s="328"/>
      <c r="AC252" s="328"/>
      <c r="AD252" s="330"/>
      <c r="AE252" s="328"/>
      <c r="AF252" s="328"/>
      <c r="AG252" s="330"/>
      <c r="AH252" s="328"/>
      <c r="AI252" s="328"/>
      <c r="AJ252" s="330"/>
      <c r="AK252" s="328"/>
      <c r="AL252" s="328"/>
      <c r="AM252" s="235"/>
      <c r="AN252" s="235"/>
      <c r="AO252" s="235"/>
      <c r="AP252" s="235"/>
      <c r="AQ252" s="235"/>
      <c r="AR252" s="235"/>
      <c r="AS252" s="235"/>
      <c r="AT252" s="235"/>
      <c r="AU252" s="235"/>
      <c r="AV252" s="235"/>
      <c r="AW252" s="235"/>
      <c r="AX252" s="235"/>
      <c r="AY252" s="235"/>
      <c r="AZ252" s="235"/>
      <c r="BA252" s="235"/>
      <c r="BB252" s="235"/>
      <c r="BC252" s="235"/>
      <c r="BD252" s="235"/>
      <c r="BE252" s="235"/>
      <c r="BF252" s="235"/>
      <c r="BG252" s="235"/>
      <c r="BH252" s="235"/>
      <c r="BI252" s="235"/>
      <c r="BJ252" s="235"/>
      <c r="BK252" s="235"/>
      <c r="BL252" s="235"/>
      <c r="BM252" s="235"/>
      <c r="BN252" s="235"/>
      <c r="BO252" s="235"/>
      <c r="BP252" s="235"/>
      <c r="BQ252" s="235"/>
      <c r="BR252" s="235"/>
      <c r="BS252" s="235"/>
      <c r="BT252" s="235"/>
      <c r="BU252" s="235"/>
      <c r="BV252" s="235"/>
    </row>
    <row r="253" spans="2:74" x14ac:dyDescent="0.2">
      <c r="B253" s="328"/>
      <c r="C253" s="417"/>
      <c r="D253" s="328"/>
      <c r="E253" s="328"/>
      <c r="F253" s="328"/>
      <c r="G253" s="328"/>
      <c r="H253" s="328"/>
      <c r="I253" s="330"/>
      <c r="J253" s="328"/>
      <c r="K253" s="328"/>
      <c r="L253" s="330"/>
      <c r="M253" s="328"/>
      <c r="N253" s="328"/>
      <c r="O253" s="330"/>
      <c r="P253" s="328"/>
      <c r="Q253" s="328"/>
      <c r="R253" s="330"/>
      <c r="S253" s="328"/>
      <c r="T253" s="328"/>
      <c r="U253" s="330"/>
      <c r="V253" s="328"/>
      <c r="W253" s="328"/>
      <c r="X253" s="330"/>
      <c r="Y253" s="328"/>
      <c r="Z253" s="328"/>
      <c r="AA253" s="330"/>
      <c r="AB253" s="328"/>
      <c r="AC253" s="328"/>
      <c r="AD253" s="330"/>
      <c r="AE253" s="328"/>
      <c r="AF253" s="328"/>
      <c r="AG253" s="330"/>
      <c r="AH253" s="328"/>
      <c r="AI253" s="328"/>
      <c r="AJ253" s="330"/>
      <c r="AK253" s="328"/>
      <c r="AL253" s="328"/>
      <c r="AM253" s="235"/>
      <c r="AN253" s="235"/>
      <c r="AO253" s="235"/>
      <c r="AP253" s="235"/>
      <c r="AQ253" s="235"/>
      <c r="AR253" s="235"/>
      <c r="AS253" s="235"/>
      <c r="AT253" s="235"/>
      <c r="AU253" s="235"/>
      <c r="AV253" s="235"/>
      <c r="AW253" s="235"/>
      <c r="AX253" s="235"/>
      <c r="AY253" s="235"/>
      <c r="AZ253" s="235"/>
      <c r="BA253" s="235"/>
      <c r="BB253" s="235"/>
      <c r="BC253" s="235"/>
      <c r="BD253" s="235"/>
      <c r="BE253" s="235"/>
      <c r="BF253" s="235"/>
      <c r="BG253" s="235"/>
      <c r="BH253" s="235"/>
      <c r="BI253" s="235"/>
      <c r="BJ253" s="235"/>
      <c r="BK253" s="235"/>
      <c r="BL253" s="235"/>
      <c r="BM253" s="235"/>
      <c r="BN253" s="235"/>
      <c r="BO253" s="235"/>
      <c r="BP253" s="235"/>
      <c r="BQ253" s="235"/>
      <c r="BR253" s="235"/>
      <c r="BS253" s="235"/>
      <c r="BT253" s="235"/>
      <c r="BU253" s="235"/>
      <c r="BV253" s="235"/>
    </row>
    <row r="254" spans="2:74" x14ac:dyDescent="0.2">
      <c r="B254" s="328"/>
      <c r="C254" s="417"/>
      <c r="D254" s="328"/>
      <c r="E254" s="328"/>
      <c r="F254" s="328"/>
      <c r="G254" s="328"/>
      <c r="H254" s="328"/>
      <c r="I254" s="330"/>
      <c r="J254" s="328"/>
      <c r="K254" s="328"/>
      <c r="L254" s="330"/>
      <c r="M254" s="328"/>
      <c r="N254" s="328"/>
      <c r="O254" s="330"/>
      <c r="P254" s="328"/>
      <c r="Q254" s="328"/>
      <c r="R254" s="330"/>
      <c r="S254" s="328"/>
      <c r="T254" s="328"/>
      <c r="U254" s="330"/>
      <c r="V254" s="328"/>
      <c r="W254" s="328"/>
      <c r="X254" s="330"/>
      <c r="Y254" s="328"/>
      <c r="Z254" s="328"/>
      <c r="AA254" s="330"/>
      <c r="AB254" s="328"/>
      <c r="AC254" s="328"/>
      <c r="AD254" s="330"/>
      <c r="AE254" s="328"/>
      <c r="AF254" s="328"/>
      <c r="AG254" s="330"/>
      <c r="AH254" s="328"/>
      <c r="AI254" s="328"/>
      <c r="AJ254" s="330"/>
      <c r="AK254" s="328"/>
      <c r="AL254" s="328"/>
      <c r="AM254" s="235"/>
      <c r="AN254" s="235"/>
      <c r="AO254" s="235"/>
      <c r="AP254" s="235"/>
      <c r="AQ254" s="235"/>
      <c r="AR254" s="235"/>
      <c r="AS254" s="235"/>
      <c r="AT254" s="235"/>
      <c r="AU254" s="235"/>
      <c r="AV254" s="235"/>
      <c r="AW254" s="235"/>
      <c r="AX254" s="235"/>
      <c r="AY254" s="235"/>
      <c r="AZ254" s="235"/>
      <c r="BA254" s="235"/>
      <c r="BB254" s="235"/>
      <c r="BC254" s="235"/>
      <c r="BD254" s="235"/>
      <c r="BE254" s="235"/>
      <c r="BF254" s="235"/>
      <c r="BG254" s="235"/>
      <c r="BH254" s="235"/>
      <c r="BI254" s="235"/>
      <c r="BJ254" s="235"/>
      <c r="BK254" s="235"/>
      <c r="BL254" s="235"/>
      <c r="BM254" s="235"/>
      <c r="BN254" s="235"/>
      <c r="BO254" s="235"/>
      <c r="BP254" s="235"/>
      <c r="BQ254" s="235"/>
      <c r="BR254" s="235"/>
      <c r="BS254" s="235"/>
      <c r="BT254" s="235"/>
      <c r="BU254" s="235"/>
      <c r="BV254" s="235"/>
    </row>
    <row r="255" spans="2:74" x14ac:dyDescent="0.2">
      <c r="B255" s="328"/>
      <c r="C255" s="417"/>
      <c r="D255" s="328"/>
      <c r="E255" s="328"/>
      <c r="F255" s="328"/>
      <c r="G255" s="328"/>
      <c r="H255" s="328"/>
      <c r="I255" s="330"/>
      <c r="J255" s="328"/>
      <c r="K255" s="328"/>
      <c r="L255" s="330"/>
      <c r="M255" s="328"/>
      <c r="N255" s="328"/>
      <c r="O255" s="330"/>
      <c r="P255" s="328"/>
      <c r="Q255" s="328"/>
      <c r="R255" s="330"/>
      <c r="S255" s="328"/>
      <c r="T255" s="328"/>
      <c r="U255" s="330"/>
      <c r="V255" s="328"/>
      <c r="W255" s="328"/>
      <c r="X255" s="330"/>
      <c r="Y255" s="328"/>
      <c r="Z255" s="328"/>
      <c r="AA255" s="330"/>
      <c r="AB255" s="328"/>
      <c r="AC255" s="328"/>
      <c r="AD255" s="330"/>
      <c r="AE255" s="328"/>
      <c r="AF255" s="328"/>
      <c r="AG255" s="330"/>
      <c r="AH255" s="328"/>
      <c r="AI255" s="328"/>
      <c r="AJ255" s="330"/>
      <c r="AK255" s="328"/>
      <c r="AL255" s="328"/>
      <c r="AM255" s="235"/>
      <c r="AN255" s="235"/>
      <c r="AO255" s="235"/>
      <c r="AP255" s="235"/>
      <c r="AQ255" s="235"/>
      <c r="AR255" s="235"/>
      <c r="AS255" s="235"/>
      <c r="AT255" s="235"/>
      <c r="AU255" s="235"/>
      <c r="AV255" s="235"/>
      <c r="AW255" s="235"/>
      <c r="AX255" s="235"/>
      <c r="AY255" s="235"/>
      <c r="AZ255" s="235"/>
      <c r="BA255" s="235"/>
      <c r="BB255" s="235"/>
      <c r="BC255" s="235"/>
      <c r="BD255" s="235"/>
      <c r="BE255" s="235"/>
      <c r="BF255" s="235"/>
      <c r="BG255" s="235"/>
      <c r="BH255" s="235"/>
      <c r="BI255" s="235"/>
      <c r="BJ255" s="235"/>
      <c r="BK255" s="235"/>
      <c r="BL255" s="235"/>
      <c r="BM255" s="235"/>
      <c r="BN255" s="235"/>
      <c r="BO255" s="235"/>
      <c r="BP255" s="235"/>
      <c r="BQ255" s="235"/>
      <c r="BR255" s="235"/>
      <c r="BS255" s="235"/>
      <c r="BT255" s="235"/>
      <c r="BU255" s="235"/>
      <c r="BV255" s="235"/>
    </row>
    <row r="256" spans="2:74" x14ac:dyDescent="0.2">
      <c r="B256" s="328"/>
      <c r="C256" s="417"/>
      <c r="D256" s="328"/>
      <c r="E256" s="328"/>
      <c r="F256" s="328"/>
      <c r="G256" s="328"/>
      <c r="H256" s="328"/>
      <c r="I256" s="330"/>
      <c r="J256" s="328"/>
      <c r="K256" s="328"/>
      <c r="L256" s="330"/>
      <c r="M256" s="328"/>
      <c r="N256" s="328"/>
      <c r="O256" s="330"/>
      <c r="P256" s="328"/>
      <c r="Q256" s="328"/>
      <c r="R256" s="330"/>
      <c r="S256" s="328"/>
      <c r="T256" s="328"/>
      <c r="U256" s="330"/>
      <c r="V256" s="328"/>
      <c r="W256" s="328"/>
      <c r="X256" s="330"/>
      <c r="Y256" s="328"/>
      <c r="Z256" s="328"/>
      <c r="AA256" s="330"/>
      <c r="AB256" s="328"/>
      <c r="AC256" s="328"/>
      <c r="AD256" s="330"/>
      <c r="AE256" s="328"/>
      <c r="AF256" s="328"/>
      <c r="AG256" s="330"/>
      <c r="AH256" s="328"/>
      <c r="AI256" s="328"/>
      <c r="AJ256" s="330"/>
      <c r="AK256" s="328"/>
      <c r="AL256" s="328"/>
      <c r="AM256" s="235"/>
      <c r="AN256" s="235"/>
      <c r="AO256" s="235"/>
      <c r="AP256" s="235"/>
      <c r="AQ256" s="235"/>
      <c r="AR256" s="235"/>
      <c r="AS256" s="235"/>
      <c r="AT256" s="235"/>
      <c r="AU256" s="235"/>
      <c r="AV256" s="235"/>
      <c r="AW256" s="235"/>
      <c r="AX256" s="235"/>
      <c r="AY256" s="235"/>
      <c r="AZ256" s="235"/>
      <c r="BA256" s="235"/>
      <c r="BB256" s="235"/>
      <c r="BC256" s="235"/>
      <c r="BD256" s="235"/>
      <c r="BE256" s="235"/>
      <c r="BF256" s="235"/>
      <c r="BG256" s="235"/>
      <c r="BH256" s="235"/>
      <c r="BI256" s="235"/>
      <c r="BJ256" s="235"/>
      <c r="BK256" s="235"/>
      <c r="BL256" s="235"/>
      <c r="BM256" s="235"/>
      <c r="BN256" s="235"/>
      <c r="BO256" s="235"/>
      <c r="BP256" s="235"/>
      <c r="BQ256" s="235"/>
      <c r="BR256" s="235"/>
      <c r="BS256" s="235"/>
      <c r="BT256" s="235"/>
      <c r="BU256" s="235"/>
      <c r="BV256" s="235"/>
    </row>
    <row r="257" spans="2:74" x14ac:dyDescent="0.2">
      <c r="B257" s="328"/>
      <c r="C257" s="417"/>
      <c r="D257" s="328"/>
      <c r="E257" s="328"/>
      <c r="F257" s="328"/>
      <c r="G257" s="328"/>
      <c r="H257" s="328"/>
      <c r="I257" s="330"/>
      <c r="J257" s="328"/>
      <c r="K257" s="328"/>
      <c r="L257" s="330"/>
      <c r="M257" s="328"/>
      <c r="N257" s="328"/>
      <c r="O257" s="330"/>
      <c r="P257" s="328"/>
      <c r="Q257" s="328"/>
      <c r="R257" s="330"/>
      <c r="S257" s="328"/>
      <c r="T257" s="328"/>
      <c r="U257" s="330"/>
      <c r="V257" s="328"/>
      <c r="W257" s="328"/>
      <c r="X257" s="330"/>
      <c r="Y257" s="328"/>
      <c r="Z257" s="328"/>
      <c r="AA257" s="330"/>
      <c r="AB257" s="328"/>
      <c r="AC257" s="328"/>
      <c r="AD257" s="330"/>
      <c r="AE257" s="328"/>
      <c r="AF257" s="328"/>
      <c r="AG257" s="330"/>
      <c r="AH257" s="328"/>
      <c r="AI257" s="328"/>
      <c r="AJ257" s="330"/>
      <c r="AK257" s="328"/>
      <c r="AL257" s="328"/>
      <c r="AM257" s="235"/>
      <c r="AN257" s="235"/>
      <c r="AO257" s="235"/>
      <c r="AP257" s="235"/>
      <c r="AQ257" s="235"/>
      <c r="AR257" s="235"/>
      <c r="AS257" s="235"/>
      <c r="AT257" s="235"/>
      <c r="AU257" s="235"/>
      <c r="AV257" s="235"/>
      <c r="AW257" s="235"/>
      <c r="AX257" s="235"/>
      <c r="AY257" s="235"/>
      <c r="AZ257" s="235"/>
      <c r="BA257" s="235"/>
      <c r="BB257" s="235"/>
      <c r="BC257" s="235"/>
      <c r="BD257" s="235"/>
      <c r="BE257" s="235"/>
      <c r="BF257" s="235"/>
      <c r="BG257" s="235"/>
      <c r="BH257" s="235"/>
      <c r="BI257" s="235"/>
      <c r="BJ257" s="235"/>
      <c r="BK257" s="235"/>
      <c r="BL257" s="235"/>
      <c r="BM257" s="235"/>
      <c r="BN257" s="235"/>
      <c r="BO257" s="235"/>
      <c r="BP257" s="235"/>
      <c r="BQ257" s="235"/>
      <c r="BR257" s="235"/>
      <c r="BS257" s="235"/>
      <c r="BT257" s="235"/>
      <c r="BU257" s="235"/>
      <c r="BV257" s="235"/>
    </row>
    <row r="258" spans="2:74" x14ac:dyDescent="0.2">
      <c r="B258" s="328"/>
      <c r="C258" s="417"/>
      <c r="D258" s="328"/>
      <c r="E258" s="328"/>
      <c r="F258" s="328"/>
      <c r="G258" s="328"/>
      <c r="H258" s="328"/>
      <c r="I258" s="330"/>
      <c r="J258" s="328"/>
      <c r="K258" s="328"/>
      <c r="L258" s="330"/>
      <c r="M258" s="328"/>
      <c r="N258" s="328"/>
      <c r="O258" s="330"/>
      <c r="P258" s="328"/>
      <c r="Q258" s="328"/>
      <c r="R258" s="330"/>
      <c r="S258" s="328"/>
      <c r="T258" s="328"/>
      <c r="U258" s="330"/>
      <c r="V258" s="328"/>
      <c r="W258" s="328"/>
      <c r="X258" s="330"/>
      <c r="Y258" s="328"/>
      <c r="Z258" s="328"/>
      <c r="AA258" s="330"/>
      <c r="AB258" s="328"/>
      <c r="AC258" s="328"/>
      <c r="AD258" s="330"/>
      <c r="AE258" s="328"/>
      <c r="AF258" s="328"/>
      <c r="AG258" s="330"/>
      <c r="AH258" s="328"/>
      <c r="AI258" s="328"/>
      <c r="AJ258" s="330"/>
      <c r="AK258" s="328"/>
      <c r="AL258" s="328"/>
      <c r="AM258" s="235"/>
      <c r="AN258" s="235"/>
      <c r="AO258" s="235"/>
      <c r="AP258" s="235"/>
      <c r="AQ258" s="235"/>
      <c r="AR258" s="235"/>
      <c r="AS258" s="235"/>
      <c r="AT258" s="235"/>
      <c r="AU258" s="235"/>
      <c r="AV258" s="235"/>
      <c r="AW258" s="235"/>
      <c r="AX258" s="235"/>
      <c r="AY258" s="235"/>
      <c r="AZ258" s="235"/>
      <c r="BA258" s="235"/>
      <c r="BB258" s="235"/>
      <c r="BC258" s="235"/>
      <c r="BD258" s="235"/>
      <c r="BE258" s="235"/>
      <c r="BF258" s="235"/>
      <c r="BG258" s="235"/>
      <c r="BH258" s="235"/>
      <c r="BI258" s="235"/>
      <c r="BJ258" s="235"/>
      <c r="BK258" s="235"/>
      <c r="BL258" s="235"/>
      <c r="BM258" s="235"/>
      <c r="BN258" s="235"/>
      <c r="BO258" s="235"/>
      <c r="BP258" s="235"/>
      <c r="BQ258" s="235"/>
      <c r="BR258" s="235"/>
      <c r="BS258" s="235"/>
      <c r="BT258" s="235"/>
      <c r="BU258" s="235"/>
      <c r="BV258" s="235"/>
    </row>
    <row r="259" spans="2:74" x14ac:dyDescent="0.2">
      <c r="B259" s="328"/>
      <c r="C259" s="417"/>
      <c r="D259" s="328"/>
      <c r="E259" s="328"/>
      <c r="F259" s="328"/>
      <c r="G259" s="328"/>
      <c r="H259" s="328"/>
      <c r="I259" s="330"/>
      <c r="J259" s="328"/>
      <c r="K259" s="328"/>
      <c r="L259" s="330"/>
      <c r="M259" s="328"/>
      <c r="N259" s="328"/>
      <c r="O259" s="330"/>
      <c r="P259" s="328"/>
      <c r="Q259" s="328"/>
      <c r="R259" s="330"/>
      <c r="S259" s="328"/>
      <c r="T259" s="328"/>
      <c r="U259" s="330"/>
      <c r="V259" s="328"/>
      <c r="W259" s="328"/>
      <c r="X259" s="330"/>
      <c r="Y259" s="328"/>
      <c r="Z259" s="328"/>
      <c r="AA259" s="330"/>
      <c r="AB259" s="328"/>
      <c r="AC259" s="328"/>
      <c r="AD259" s="330"/>
      <c r="AE259" s="328"/>
      <c r="AF259" s="328"/>
      <c r="AG259" s="330"/>
      <c r="AH259" s="328"/>
      <c r="AI259" s="328"/>
      <c r="AJ259" s="330"/>
      <c r="AK259" s="328"/>
      <c r="AL259" s="328"/>
      <c r="AM259" s="235"/>
      <c r="AN259" s="235"/>
      <c r="AO259" s="235"/>
      <c r="AP259" s="235"/>
      <c r="AQ259" s="235"/>
      <c r="AR259" s="235"/>
      <c r="AS259" s="235"/>
      <c r="AT259" s="235"/>
      <c r="AU259" s="235"/>
      <c r="AV259" s="235"/>
      <c r="AW259" s="235"/>
      <c r="AX259" s="235"/>
      <c r="AY259" s="235"/>
      <c r="AZ259" s="235"/>
      <c r="BA259" s="235"/>
      <c r="BB259" s="235"/>
      <c r="BC259" s="235"/>
      <c r="BD259" s="235"/>
      <c r="BE259" s="235"/>
      <c r="BF259" s="235"/>
      <c r="BG259" s="235"/>
      <c r="BH259" s="235"/>
      <c r="BI259" s="235"/>
      <c r="BJ259" s="235"/>
      <c r="BK259" s="235"/>
      <c r="BL259" s="235"/>
      <c r="BM259" s="235"/>
      <c r="BN259" s="235"/>
      <c r="BO259" s="235"/>
      <c r="BP259" s="235"/>
      <c r="BQ259" s="235"/>
      <c r="BR259" s="235"/>
      <c r="BS259" s="235"/>
      <c r="BT259" s="235"/>
      <c r="BU259" s="235"/>
      <c r="BV259" s="235"/>
    </row>
    <row r="260" spans="2:74" x14ac:dyDescent="0.2">
      <c r="B260" s="328"/>
      <c r="C260" s="417"/>
      <c r="D260" s="328"/>
      <c r="E260" s="328"/>
      <c r="F260" s="328"/>
      <c r="G260" s="328"/>
      <c r="H260" s="328"/>
      <c r="I260" s="330"/>
      <c r="J260" s="328"/>
      <c r="K260" s="328"/>
      <c r="L260" s="330"/>
      <c r="M260" s="328"/>
      <c r="N260" s="328"/>
      <c r="O260" s="330"/>
      <c r="P260" s="328"/>
      <c r="Q260" s="328"/>
      <c r="R260" s="330"/>
      <c r="S260" s="328"/>
      <c r="T260" s="328"/>
      <c r="U260" s="330"/>
      <c r="V260" s="328"/>
      <c r="W260" s="328"/>
      <c r="X260" s="330"/>
      <c r="Y260" s="328"/>
      <c r="Z260" s="328"/>
      <c r="AA260" s="330"/>
      <c r="AB260" s="328"/>
      <c r="AC260" s="328"/>
      <c r="AD260" s="330"/>
      <c r="AE260" s="328"/>
      <c r="AF260" s="328"/>
      <c r="AG260" s="330"/>
      <c r="AH260" s="328"/>
      <c r="AI260" s="328"/>
      <c r="AJ260" s="330"/>
      <c r="AK260" s="328"/>
      <c r="AL260" s="328"/>
      <c r="AM260" s="235"/>
      <c r="AN260" s="235"/>
      <c r="AO260" s="235"/>
      <c r="AP260" s="235"/>
      <c r="AQ260" s="235"/>
      <c r="AR260" s="235"/>
      <c r="AS260" s="235"/>
      <c r="AT260" s="235"/>
      <c r="AU260" s="235"/>
      <c r="AV260" s="235"/>
      <c r="AW260" s="235"/>
      <c r="AX260" s="235"/>
      <c r="AY260" s="235"/>
      <c r="AZ260" s="235"/>
      <c r="BA260" s="235"/>
      <c r="BB260" s="235"/>
      <c r="BC260" s="235"/>
      <c r="BD260" s="235"/>
      <c r="BE260" s="235"/>
      <c r="BF260" s="235"/>
      <c r="BG260" s="235"/>
      <c r="BH260" s="235"/>
      <c r="BI260" s="235"/>
      <c r="BJ260" s="235"/>
      <c r="BK260" s="235"/>
      <c r="BL260" s="235"/>
      <c r="BM260" s="235"/>
      <c r="BN260" s="235"/>
      <c r="BO260" s="235"/>
      <c r="BP260" s="235"/>
      <c r="BQ260" s="235"/>
      <c r="BR260" s="235"/>
      <c r="BS260" s="235"/>
      <c r="BT260" s="235"/>
      <c r="BU260" s="235"/>
      <c r="BV260" s="235"/>
    </row>
    <row r="261" spans="2:74" x14ac:dyDescent="0.2">
      <c r="B261" s="328"/>
      <c r="C261" s="417"/>
      <c r="D261" s="328"/>
      <c r="E261" s="328"/>
      <c r="F261" s="328"/>
      <c r="G261" s="328"/>
      <c r="H261" s="328"/>
      <c r="I261" s="330"/>
      <c r="J261" s="328"/>
      <c r="K261" s="328"/>
      <c r="L261" s="330"/>
      <c r="M261" s="328"/>
      <c r="N261" s="328"/>
      <c r="O261" s="330"/>
      <c r="P261" s="328"/>
      <c r="Q261" s="328"/>
      <c r="R261" s="330"/>
      <c r="S261" s="328"/>
      <c r="T261" s="328"/>
      <c r="U261" s="330"/>
      <c r="V261" s="328"/>
      <c r="W261" s="328"/>
      <c r="X261" s="330"/>
      <c r="Y261" s="328"/>
      <c r="Z261" s="328"/>
      <c r="AA261" s="330"/>
      <c r="AB261" s="328"/>
      <c r="AC261" s="328"/>
      <c r="AD261" s="330"/>
      <c r="AE261" s="328"/>
      <c r="AF261" s="328"/>
      <c r="AG261" s="330"/>
      <c r="AH261" s="328"/>
      <c r="AI261" s="328"/>
      <c r="AJ261" s="330"/>
      <c r="AK261" s="328"/>
      <c r="AL261" s="328"/>
      <c r="AM261" s="235"/>
      <c r="AN261" s="235"/>
      <c r="AO261" s="235"/>
      <c r="AP261" s="235"/>
      <c r="AQ261" s="235"/>
      <c r="AR261" s="235"/>
      <c r="AS261" s="235"/>
      <c r="AT261" s="235"/>
      <c r="AU261" s="235"/>
      <c r="AV261" s="235"/>
      <c r="AW261" s="235"/>
      <c r="AX261" s="235"/>
      <c r="AY261" s="235"/>
      <c r="AZ261" s="235"/>
      <c r="BA261" s="235"/>
      <c r="BB261" s="235"/>
      <c r="BC261" s="235"/>
      <c r="BD261" s="235"/>
      <c r="BE261" s="235"/>
      <c r="BF261" s="235"/>
      <c r="BG261" s="235"/>
      <c r="BH261" s="235"/>
      <c r="BI261" s="235"/>
      <c r="BJ261" s="235"/>
      <c r="BK261" s="235"/>
      <c r="BL261" s="235"/>
      <c r="BM261" s="235"/>
      <c r="BN261" s="235"/>
      <c r="BO261" s="235"/>
      <c r="BP261" s="235"/>
      <c r="BQ261" s="235"/>
      <c r="BR261" s="235"/>
      <c r="BS261" s="235"/>
      <c r="BT261" s="235"/>
      <c r="BU261" s="235"/>
      <c r="BV261" s="235"/>
    </row>
    <row r="262" spans="2:74" x14ac:dyDescent="0.2">
      <c r="B262" s="328"/>
      <c r="C262" s="417"/>
      <c r="D262" s="328"/>
      <c r="E262" s="328"/>
      <c r="F262" s="328"/>
      <c r="G262" s="328"/>
      <c r="H262" s="328"/>
      <c r="I262" s="330"/>
      <c r="J262" s="328"/>
      <c r="K262" s="328"/>
      <c r="L262" s="330"/>
      <c r="M262" s="328"/>
      <c r="N262" s="328"/>
      <c r="O262" s="330"/>
      <c r="P262" s="328"/>
      <c r="Q262" s="328"/>
      <c r="R262" s="330"/>
      <c r="S262" s="328"/>
      <c r="T262" s="328"/>
      <c r="U262" s="330"/>
      <c r="V262" s="328"/>
      <c r="W262" s="328"/>
      <c r="X262" s="330"/>
      <c r="Y262" s="328"/>
      <c r="Z262" s="328"/>
      <c r="AA262" s="330"/>
      <c r="AB262" s="328"/>
      <c r="AC262" s="328"/>
      <c r="AD262" s="330"/>
      <c r="AE262" s="328"/>
      <c r="AF262" s="328"/>
      <c r="AG262" s="330"/>
      <c r="AH262" s="328"/>
      <c r="AI262" s="328"/>
      <c r="AJ262" s="330"/>
      <c r="AK262" s="328"/>
      <c r="AL262" s="328"/>
      <c r="AM262" s="235"/>
      <c r="AN262" s="235"/>
      <c r="AO262" s="235"/>
      <c r="AP262" s="235"/>
      <c r="AQ262" s="235"/>
      <c r="AR262" s="235"/>
      <c r="AS262" s="235"/>
      <c r="AT262" s="235"/>
      <c r="AU262" s="235"/>
      <c r="AV262" s="235"/>
      <c r="AW262" s="235"/>
      <c r="AX262" s="235"/>
      <c r="AY262" s="235"/>
      <c r="AZ262" s="235"/>
      <c r="BA262" s="235"/>
      <c r="BB262" s="235"/>
      <c r="BC262" s="235"/>
      <c r="BD262" s="235"/>
      <c r="BE262" s="235"/>
      <c r="BF262" s="235"/>
      <c r="BG262" s="235"/>
      <c r="BH262" s="235"/>
      <c r="BI262" s="235"/>
      <c r="BJ262" s="235"/>
      <c r="BK262" s="235"/>
      <c r="BL262" s="235"/>
      <c r="BM262" s="235"/>
      <c r="BN262" s="235"/>
      <c r="BO262" s="235"/>
      <c r="BP262" s="235"/>
      <c r="BQ262" s="235"/>
      <c r="BR262" s="235"/>
      <c r="BS262" s="235"/>
      <c r="BT262" s="235"/>
      <c r="BU262" s="235"/>
      <c r="BV262" s="235"/>
    </row>
    <row r="263" spans="2:74" x14ac:dyDescent="0.2">
      <c r="B263" s="328"/>
      <c r="C263" s="417"/>
      <c r="D263" s="328"/>
      <c r="E263" s="328"/>
      <c r="F263" s="328"/>
      <c r="G263" s="328"/>
      <c r="H263" s="328"/>
      <c r="I263" s="330"/>
      <c r="J263" s="328"/>
      <c r="K263" s="328"/>
      <c r="L263" s="330"/>
      <c r="M263" s="328"/>
      <c r="N263" s="328"/>
      <c r="O263" s="330"/>
      <c r="P263" s="328"/>
      <c r="Q263" s="328"/>
      <c r="R263" s="330"/>
      <c r="S263" s="328"/>
      <c r="T263" s="328"/>
      <c r="U263" s="330"/>
      <c r="V263" s="328"/>
      <c r="W263" s="328"/>
      <c r="X263" s="330"/>
      <c r="Y263" s="328"/>
      <c r="Z263" s="328"/>
      <c r="AA263" s="330"/>
      <c r="AB263" s="328"/>
      <c r="AC263" s="328"/>
      <c r="AD263" s="330"/>
      <c r="AE263" s="328"/>
      <c r="AF263" s="328"/>
      <c r="AG263" s="330"/>
      <c r="AH263" s="328"/>
      <c r="AI263" s="328"/>
      <c r="AJ263" s="330"/>
      <c r="AK263" s="328"/>
      <c r="AL263" s="328"/>
      <c r="AM263" s="235"/>
      <c r="AN263" s="235"/>
      <c r="AO263" s="235"/>
      <c r="AP263" s="235"/>
      <c r="AQ263" s="235"/>
      <c r="AR263" s="235"/>
      <c r="AS263" s="235"/>
      <c r="AT263" s="235"/>
      <c r="AU263" s="235"/>
      <c r="AV263" s="235"/>
      <c r="AW263" s="235"/>
      <c r="AX263" s="235"/>
      <c r="AY263" s="235"/>
      <c r="AZ263" s="235"/>
      <c r="BA263" s="235"/>
      <c r="BB263" s="235"/>
      <c r="BC263" s="235"/>
      <c r="BD263" s="235"/>
      <c r="BE263" s="235"/>
      <c r="BF263" s="235"/>
      <c r="BG263" s="235"/>
      <c r="BH263" s="235"/>
      <c r="BI263" s="235"/>
      <c r="BJ263" s="235"/>
      <c r="BK263" s="235"/>
      <c r="BL263" s="235"/>
      <c r="BM263" s="235"/>
      <c r="BN263" s="235"/>
      <c r="BO263" s="235"/>
      <c r="BP263" s="235"/>
      <c r="BQ263" s="235"/>
      <c r="BR263" s="235"/>
      <c r="BS263" s="235"/>
      <c r="BT263" s="235"/>
      <c r="BU263" s="235"/>
      <c r="BV263" s="235"/>
    </row>
    <row r="264" spans="2:74" x14ac:dyDescent="0.2">
      <c r="B264" s="328"/>
      <c r="C264" s="417"/>
      <c r="D264" s="328"/>
      <c r="E264" s="328"/>
      <c r="F264" s="328"/>
      <c r="G264" s="328"/>
      <c r="H264" s="328"/>
      <c r="I264" s="330"/>
      <c r="J264" s="328"/>
      <c r="K264" s="328"/>
      <c r="L264" s="330"/>
      <c r="M264" s="328"/>
      <c r="N264" s="328"/>
      <c r="O264" s="330"/>
      <c r="P264" s="328"/>
      <c r="Q264" s="328"/>
      <c r="R264" s="330"/>
      <c r="S264" s="328"/>
      <c r="T264" s="328"/>
      <c r="U264" s="330"/>
      <c r="V264" s="328"/>
      <c r="W264" s="328"/>
      <c r="X264" s="330"/>
      <c r="Y264" s="328"/>
      <c r="Z264" s="328"/>
      <c r="AA264" s="330"/>
      <c r="AB264" s="328"/>
      <c r="AC264" s="328"/>
      <c r="AD264" s="330"/>
      <c r="AE264" s="328"/>
      <c r="AF264" s="328"/>
      <c r="AG264" s="330"/>
      <c r="AH264" s="328"/>
      <c r="AI264" s="328"/>
      <c r="AJ264" s="330"/>
      <c r="AK264" s="328"/>
      <c r="AL264" s="328"/>
      <c r="AM264" s="235"/>
      <c r="AN264" s="235"/>
      <c r="AO264" s="235"/>
      <c r="AP264" s="235"/>
      <c r="AQ264" s="235"/>
      <c r="AR264" s="235"/>
      <c r="AS264" s="235"/>
      <c r="AT264" s="235"/>
      <c r="AU264" s="235"/>
      <c r="AV264" s="235"/>
      <c r="AW264" s="235"/>
      <c r="AX264" s="235"/>
      <c r="AY264" s="235"/>
      <c r="AZ264" s="235"/>
      <c r="BA264" s="235"/>
      <c r="BB264" s="235"/>
      <c r="BC264" s="235"/>
      <c r="BD264" s="235"/>
      <c r="BE264" s="235"/>
      <c r="BF264" s="235"/>
      <c r="BG264" s="235"/>
      <c r="BH264" s="235"/>
      <c r="BI264" s="235"/>
      <c r="BJ264" s="235"/>
      <c r="BK264" s="235"/>
      <c r="BL264" s="235"/>
      <c r="BM264" s="235"/>
      <c r="BN264" s="235"/>
      <c r="BO264" s="235"/>
      <c r="BP264" s="235"/>
      <c r="BQ264" s="235"/>
      <c r="BR264" s="235"/>
      <c r="BS264" s="235"/>
      <c r="BT264" s="235"/>
      <c r="BU264" s="235"/>
      <c r="BV264" s="235"/>
    </row>
    <row r="265" spans="2:74" ht="15" customHeight="1" x14ac:dyDescent="0.2">
      <c r="B265" s="328"/>
      <c r="C265" s="417"/>
      <c r="D265" s="328"/>
      <c r="E265" s="328"/>
      <c r="F265" s="328"/>
      <c r="G265" s="328"/>
      <c r="H265" s="328"/>
      <c r="I265" s="330"/>
      <c r="J265" s="328"/>
      <c r="K265" s="328"/>
      <c r="L265" s="330"/>
      <c r="M265" s="328"/>
      <c r="N265" s="328"/>
      <c r="O265" s="330"/>
      <c r="P265" s="328"/>
      <c r="Q265" s="328"/>
      <c r="R265" s="330"/>
      <c r="S265" s="328"/>
      <c r="T265" s="328"/>
      <c r="U265" s="330"/>
      <c r="V265" s="328"/>
      <c r="W265" s="328"/>
      <c r="X265" s="330"/>
      <c r="Y265" s="328"/>
      <c r="Z265" s="328"/>
      <c r="AA265" s="330"/>
      <c r="AB265" s="328"/>
      <c r="AC265" s="328"/>
      <c r="AD265" s="330"/>
      <c r="AE265" s="328"/>
      <c r="AF265" s="328"/>
      <c r="AG265" s="330"/>
      <c r="AH265" s="328"/>
      <c r="AI265" s="328"/>
      <c r="AJ265" s="330"/>
      <c r="AK265" s="328"/>
      <c r="AL265" s="328"/>
      <c r="AM265" s="235"/>
      <c r="AN265" s="235"/>
      <c r="AO265" s="235"/>
      <c r="AP265" s="235"/>
      <c r="AQ265" s="235"/>
      <c r="AR265" s="235"/>
      <c r="AS265" s="235"/>
      <c r="AT265" s="235"/>
      <c r="AU265" s="235"/>
      <c r="AV265" s="235"/>
      <c r="AW265" s="235"/>
      <c r="AX265" s="235"/>
      <c r="AY265" s="235"/>
      <c r="AZ265" s="235"/>
      <c r="BA265" s="235"/>
      <c r="BB265" s="235"/>
      <c r="BC265" s="235"/>
      <c r="BD265" s="235"/>
      <c r="BE265" s="235"/>
      <c r="BF265" s="235"/>
      <c r="BG265" s="235"/>
      <c r="BH265" s="235"/>
      <c r="BI265" s="235"/>
      <c r="BJ265" s="235"/>
      <c r="BK265" s="235"/>
      <c r="BL265" s="235"/>
      <c r="BM265" s="235"/>
      <c r="BN265" s="235"/>
      <c r="BO265" s="235"/>
      <c r="BP265" s="235"/>
      <c r="BQ265" s="235"/>
      <c r="BR265" s="235"/>
      <c r="BS265" s="235"/>
      <c r="BT265" s="235"/>
      <c r="BU265" s="235"/>
      <c r="BV265" s="235"/>
    </row>
    <row r="266" spans="2:74" ht="15" hidden="1" customHeight="1" x14ac:dyDescent="0.2"/>
    <row r="267" spans="2:74" ht="15" hidden="1" customHeight="1" x14ac:dyDescent="0.2"/>
    <row r="268" spans="2:74" ht="15" hidden="1" customHeight="1" x14ac:dyDescent="0.2"/>
    <row r="269" spans="2:74" ht="15" hidden="1" customHeight="1" x14ac:dyDescent="0.2"/>
    <row r="270" spans="2:74" ht="15" hidden="1" customHeight="1" x14ac:dyDescent="0.2"/>
    <row r="271" spans="2:74" ht="15" hidden="1" customHeight="1" x14ac:dyDescent="0.2"/>
    <row r="272" spans="2:74" ht="15" hidden="1" customHeight="1" x14ac:dyDescent="0.2"/>
    <row r="273" ht="15" hidden="1" customHeight="1" x14ac:dyDescent="0.2"/>
    <row r="274" ht="15" hidden="1" customHeight="1" x14ac:dyDescent="0.2"/>
    <row r="275" ht="15" hidden="1" customHeight="1" x14ac:dyDescent="0.2"/>
    <row r="276" ht="15" hidden="1" customHeight="1" x14ac:dyDescent="0.2"/>
    <row r="277" ht="15" hidden="1" customHeight="1" x14ac:dyDescent="0.2"/>
    <row r="278" ht="15" hidden="1" customHeight="1" x14ac:dyDescent="0.2"/>
    <row r="279" ht="15" hidden="1" customHeight="1" x14ac:dyDescent="0.2"/>
    <row r="280" ht="15" hidden="1" customHeight="1" x14ac:dyDescent="0.2"/>
    <row r="281" ht="15" hidden="1" customHeight="1" x14ac:dyDescent="0.2"/>
    <row r="282" ht="15" hidden="1" customHeight="1" x14ac:dyDescent="0.2"/>
    <row r="283" ht="15" hidden="1" customHeight="1" x14ac:dyDescent="0.2"/>
    <row r="284" ht="15" hidden="1" customHeight="1" x14ac:dyDescent="0.2"/>
    <row r="285" ht="15" hidden="1" customHeight="1" x14ac:dyDescent="0.2"/>
    <row r="286" ht="15" hidden="1" customHeight="1" x14ac:dyDescent="0.2"/>
    <row r="287" ht="15" hidden="1" customHeight="1" x14ac:dyDescent="0.2"/>
    <row r="288" ht="15" hidden="1" customHeight="1" x14ac:dyDescent="0.2"/>
    <row r="289" ht="15" hidden="1" customHeight="1" x14ac:dyDescent="0.2"/>
    <row r="290" ht="15" hidden="1" customHeight="1" x14ac:dyDescent="0.2"/>
    <row r="291" ht="15" hidden="1" customHeight="1" x14ac:dyDescent="0.2"/>
    <row r="292" ht="15" hidden="1" customHeight="1" x14ac:dyDescent="0.2"/>
    <row r="293" ht="15" hidden="1" customHeight="1" x14ac:dyDescent="0.2"/>
    <row r="294" ht="15" hidden="1" customHeight="1" x14ac:dyDescent="0.2"/>
    <row r="295" ht="15" hidden="1" customHeight="1" x14ac:dyDescent="0.2"/>
    <row r="296" ht="15" hidden="1" customHeight="1" x14ac:dyDescent="0.2"/>
    <row r="297" ht="15" hidden="1" customHeight="1" x14ac:dyDescent="0.2"/>
    <row r="298" ht="15" hidden="1" customHeight="1" x14ac:dyDescent="0.2"/>
    <row r="299" ht="15" hidden="1" customHeight="1" x14ac:dyDescent="0.2"/>
    <row r="300" ht="15" hidden="1" customHeight="1" x14ac:dyDescent="0.2"/>
    <row r="301" ht="15" hidden="1" customHeight="1" x14ac:dyDescent="0.2"/>
    <row r="302" ht="15" hidden="1" customHeight="1" x14ac:dyDescent="0.2"/>
    <row r="303" ht="15" hidden="1" customHeight="1" x14ac:dyDescent="0.2"/>
    <row r="304" ht="15" hidden="1" customHeight="1" x14ac:dyDescent="0.2"/>
    <row r="305" ht="15" hidden="1" customHeight="1" x14ac:dyDescent="0.2"/>
    <row r="306" ht="15" hidden="1" customHeight="1" x14ac:dyDescent="0.2"/>
    <row r="307" ht="15" hidden="1" customHeight="1" x14ac:dyDescent="0.2"/>
    <row r="308" ht="15" hidden="1" customHeight="1" x14ac:dyDescent="0.2"/>
    <row r="309" ht="15" hidden="1" customHeight="1" x14ac:dyDescent="0.2"/>
    <row r="310" ht="15" hidden="1" customHeight="1" x14ac:dyDescent="0.2"/>
    <row r="311" ht="15" hidden="1" customHeight="1" x14ac:dyDescent="0.2"/>
    <row r="312" ht="15" hidden="1" customHeight="1" x14ac:dyDescent="0.2"/>
    <row r="313" ht="15" hidden="1" customHeight="1" x14ac:dyDescent="0.2"/>
    <row r="314" ht="15" hidden="1" customHeight="1" x14ac:dyDescent="0.2"/>
    <row r="315" ht="15" hidden="1" customHeight="1" x14ac:dyDescent="0.2"/>
    <row r="316" ht="15" hidden="1" customHeight="1" x14ac:dyDescent="0.2"/>
    <row r="317" ht="15" hidden="1" customHeight="1" x14ac:dyDescent="0.2"/>
    <row r="318" ht="15" hidden="1" customHeight="1" x14ac:dyDescent="0.2"/>
    <row r="319" ht="15" hidden="1" customHeight="1" x14ac:dyDescent="0.2"/>
    <row r="320" ht="15" hidden="1" customHeight="1" x14ac:dyDescent="0.2"/>
    <row r="321" ht="15" hidden="1" customHeight="1" x14ac:dyDescent="0.2"/>
    <row r="322" ht="15" hidden="1" customHeight="1" x14ac:dyDescent="0.2"/>
    <row r="323" ht="15" hidden="1" customHeight="1" x14ac:dyDescent="0.2"/>
    <row r="324" ht="15" hidden="1" customHeight="1" x14ac:dyDescent="0.2"/>
    <row r="325" ht="15" hidden="1" customHeight="1" x14ac:dyDescent="0.2"/>
    <row r="326" ht="15" hidden="1" customHeight="1" x14ac:dyDescent="0.2"/>
    <row r="327" ht="15" hidden="1" customHeight="1" x14ac:dyDescent="0.2"/>
    <row r="328" ht="15" hidden="1" customHeight="1" x14ac:dyDescent="0.2"/>
    <row r="329" ht="15" hidden="1" customHeight="1" x14ac:dyDescent="0.2"/>
    <row r="330" ht="15" hidden="1" customHeight="1" x14ac:dyDescent="0.2"/>
    <row r="331" ht="15" hidden="1" customHeight="1" x14ac:dyDescent="0.2"/>
    <row r="332" ht="15" hidden="1" customHeight="1" x14ac:dyDescent="0.2"/>
    <row r="333" ht="15" hidden="1" customHeight="1" x14ac:dyDescent="0.2"/>
    <row r="334" ht="15" hidden="1" customHeight="1" x14ac:dyDescent="0.2"/>
    <row r="335" ht="15" hidden="1" customHeight="1" x14ac:dyDescent="0.2"/>
    <row r="336" ht="15" hidden="1" customHeight="1" x14ac:dyDescent="0.2"/>
    <row r="337" ht="15" hidden="1" customHeight="1" x14ac:dyDescent="0.2"/>
    <row r="338" ht="15" hidden="1" customHeight="1" x14ac:dyDescent="0.2"/>
    <row r="339" ht="15" hidden="1" customHeight="1" x14ac:dyDescent="0.2"/>
    <row r="340" ht="15" hidden="1" customHeight="1" x14ac:dyDescent="0.2"/>
    <row r="341" ht="15" hidden="1" customHeight="1" x14ac:dyDescent="0.2"/>
    <row r="342" ht="15" hidden="1" customHeight="1" x14ac:dyDescent="0.2"/>
    <row r="343" ht="15" hidden="1" customHeight="1" x14ac:dyDescent="0.2"/>
    <row r="344" ht="15" hidden="1" customHeight="1" x14ac:dyDescent="0.2"/>
    <row r="345" ht="15" hidden="1" customHeight="1" x14ac:dyDescent="0.2"/>
    <row r="346" ht="15" hidden="1" customHeight="1" x14ac:dyDescent="0.2"/>
    <row r="347" ht="15" hidden="1" customHeight="1" x14ac:dyDescent="0.2"/>
    <row r="348" ht="15" hidden="1" customHeight="1" x14ac:dyDescent="0.2"/>
    <row r="349" ht="15" hidden="1" customHeight="1" x14ac:dyDescent="0.2"/>
    <row r="350" ht="15" hidden="1" customHeight="1" x14ac:dyDescent="0.2"/>
    <row r="351" ht="15" hidden="1" customHeight="1" x14ac:dyDescent="0.2"/>
    <row r="352" ht="15" hidden="1" customHeight="1" x14ac:dyDescent="0.2"/>
    <row r="353" ht="15" hidden="1" customHeight="1" x14ac:dyDescent="0.2"/>
    <row r="354" ht="15" hidden="1" customHeight="1" x14ac:dyDescent="0.2"/>
    <row r="355" ht="15" hidden="1" customHeight="1" x14ac:dyDescent="0.2"/>
    <row r="356" ht="15" hidden="1" customHeight="1" x14ac:dyDescent="0.2"/>
    <row r="357" ht="15" hidden="1" customHeight="1" x14ac:dyDescent="0.2"/>
    <row r="358" ht="15" hidden="1" customHeight="1" x14ac:dyDescent="0.2"/>
    <row r="359" ht="15" hidden="1" customHeight="1" x14ac:dyDescent="0.2"/>
    <row r="360" ht="15" hidden="1" customHeight="1" x14ac:dyDescent="0.2"/>
    <row r="361" ht="15" hidden="1" customHeight="1" x14ac:dyDescent="0.2"/>
    <row r="362" ht="15" hidden="1" customHeight="1" x14ac:dyDescent="0.2"/>
    <row r="363" ht="15" hidden="1" customHeight="1" x14ac:dyDescent="0.2"/>
    <row r="364" ht="15" hidden="1" customHeight="1" x14ac:dyDescent="0.2"/>
    <row r="365" ht="15" hidden="1" customHeight="1" x14ac:dyDescent="0.2"/>
    <row r="366" ht="15" hidden="1" customHeight="1" x14ac:dyDescent="0.2"/>
    <row r="367" ht="15" hidden="1" customHeight="1" x14ac:dyDescent="0.2"/>
    <row r="368" ht="15" hidden="1" customHeight="1" x14ac:dyDescent="0.2"/>
    <row r="369" ht="15" hidden="1" customHeight="1" x14ac:dyDescent="0.2"/>
    <row r="370" ht="15" hidden="1" customHeight="1" x14ac:dyDescent="0.2"/>
    <row r="371" ht="15" hidden="1" customHeight="1" x14ac:dyDescent="0.2"/>
    <row r="372" ht="15" hidden="1" customHeight="1" x14ac:dyDescent="0.2"/>
    <row r="373" ht="15" hidden="1" customHeight="1" x14ac:dyDescent="0.2"/>
    <row r="374" ht="15" hidden="1" customHeight="1" x14ac:dyDescent="0.2"/>
    <row r="375" ht="15" hidden="1" customHeight="1" x14ac:dyDescent="0.2"/>
    <row r="376" ht="15" hidden="1" customHeight="1" x14ac:dyDescent="0.2"/>
    <row r="377" ht="15" hidden="1" customHeight="1" x14ac:dyDescent="0.2"/>
    <row r="378" ht="15" hidden="1" customHeight="1" x14ac:dyDescent="0.2"/>
    <row r="379" ht="15" hidden="1" customHeight="1" x14ac:dyDescent="0.2"/>
    <row r="380" ht="15" hidden="1" customHeight="1" x14ac:dyDescent="0.2"/>
    <row r="381" ht="15" hidden="1" customHeight="1" x14ac:dyDescent="0.2"/>
    <row r="382" ht="15" hidden="1" customHeight="1" x14ac:dyDescent="0.2"/>
    <row r="383" ht="15" hidden="1" customHeight="1" x14ac:dyDescent="0.2"/>
    <row r="384" ht="15" hidden="1" customHeight="1" x14ac:dyDescent="0.2"/>
    <row r="385" ht="15" hidden="1" customHeight="1" x14ac:dyDescent="0.2"/>
    <row r="386" ht="15" hidden="1" customHeight="1" x14ac:dyDescent="0.2"/>
    <row r="387" ht="15" hidden="1" customHeight="1" x14ac:dyDescent="0.2"/>
    <row r="388" ht="15" hidden="1" customHeight="1" x14ac:dyDescent="0.2"/>
    <row r="389" ht="15" hidden="1" customHeight="1" x14ac:dyDescent="0.2"/>
    <row r="390" ht="15" hidden="1" customHeight="1" x14ac:dyDescent="0.2"/>
    <row r="391" ht="15" hidden="1" customHeight="1" x14ac:dyDescent="0.2"/>
    <row r="392" ht="15" hidden="1" customHeight="1" x14ac:dyDescent="0.2"/>
    <row r="393" ht="15" hidden="1" customHeight="1" x14ac:dyDescent="0.2"/>
    <row r="394" ht="15" hidden="1" customHeight="1" x14ac:dyDescent="0.2"/>
    <row r="395" ht="15" hidden="1" customHeight="1" x14ac:dyDescent="0.2"/>
    <row r="396" ht="15" hidden="1" customHeight="1" x14ac:dyDescent="0.2"/>
    <row r="397" ht="15" hidden="1" customHeight="1" x14ac:dyDescent="0.2"/>
    <row r="398" ht="15" hidden="1" customHeight="1" x14ac:dyDescent="0.2"/>
    <row r="399" ht="15" hidden="1" customHeight="1" x14ac:dyDescent="0.2"/>
    <row r="400" ht="15" hidden="1" customHeight="1" x14ac:dyDescent="0.2"/>
    <row r="401" ht="15" hidden="1" customHeight="1" x14ac:dyDescent="0.2"/>
    <row r="402" ht="15" hidden="1" customHeight="1" x14ac:dyDescent="0.2"/>
    <row r="403" ht="15" hidden="1" customHeight="1" x14ac:dyDescent="0.2"/>
    <row r="404" ht="15" hidden="1" customHeight="1" x14ac:dyDescent="0.2"/>
    <row r="405" ht="15" hidden="1" customHeight="1" x14ac:dyDescent="0.2"/>
    <row r="406" ht="15" hidden="1" customHeight="1" x14ac:dyDescent="0.2"/>
    <row r="407" ht="15" hidden="1" customHeight="1" x14ac:dyDescent="0.2"/>
    <row r="408" ht="15" hidden="1" customHeight="1" x14ac:dyDescent="0.2"/>
    <row r="409" ht="15" hidden="1" customHeight="1" x14ac:dyDescent="0.2"/>
    <row r="410" ht="15" hidden="1" customHeight="1" x14ac:dyDescent="0.2"/>
    <row r="411" ht="15" hidden="1" customHeight="1" x14ac:dyDescent="0.2"/>
    <row r="412" ht="15" hidden="1" customHeight="1" x14ac:dyDescent="0.2"/>
    <row r="413" ht="15" hidden="1" customHeight="1" x14ac:dyDescent="0.2"/>
    <row r="414" ht="15" hidden="1" customHeight="1" x14ac:dyDescent="0.2"/>
    <row r="415" ht="15" hidden="1" customHeight="1" x14ac:dyDescent="0.2"/>
    <row r="416" ht="15" hidden="1" customHeight="1" x14ac:dyDescent="0.2"/>
    <row r="417" ht="15" hidden="1" customHeight="1" x14ac:dyDescent="0.2"/>
    <row r="418" ht="15" hidden="1" customHeight="1" x14ac:dyDescent="0.2"/>
    <row r="419" ht="15" hidden="1" customHeight="1" x14ac:dyDescent="0.2"/>
    <row r="420" ht="15" hidden="1" customHeight="1" x14ac:dyDescent="0.2"/>
    <row r="421" ht="15" hidden="1" customHeight="1" x14ac:dyDescent="0.2"/>
    <row r="422" ht="15" hidden="1" customHeight="1" x14ac:dyDescent="0.2"/>
    <row r="423" ht="15" hidden="1" customHeight="1" x14ac:dyDescent="0.2"/>
    <row r="424" ht="15" hidden="1" customHeight="1" x14ac:dyDescent="0.2"/>
    <row r="425" ht="15" hidden="1" customHeight="1" x14ac:dyDescent="0.2"/>
    <row r="426" ht="15" hidden="1" customHeight="1" x14ac:dyDescent="0.2"/>
    <row r="427" ht="15" hidden="1" customHeight="1" x14ac:dyDescent="0.2"/>
    <row r="428" ht="15" hidden="1" customHeight="1" x14ac:dyDescent="0.2"/>
    <row r="429" ht="15" hidden="1" customHeight="1" x14ac:dyDescent="0.2"/>
    <row r="430" ht="15" hidden="1" customHeight="1" x14ac:dyDescent="0.2"/>
    <row r="431" ht="15" hidden="1" customHeight="1" x14ac:dyDescent="0.2"/>
    <row r="432" ht="15" hidden="1" customHeight="1" x14ac:dyDescent="0.2"/>
    <row r="433" ht="15" hidden="1" customHeight="1" x14ac:dyDescent="0.2"/>
    <row r="434" ht="15" hidden="1" customHeight="1" x14ac:dyDescent="0.2"/>
    <row r="435" ht="15" hidden="1" customHeight="1" x14ac:dyDescent="0.2"/>
    <row r="436" ht="15" hidden="1" customHeight="1" x14ac:dyDescent="0.2"/>
    <row r="437" ht="15" hidden="1" customHeight="1" x14ac:dyDescent="0.2"/>
    <row r="438" ht="15" hidden="1" customHeight="1" x14ac:dyDescent="0.2"/>
    <row r="439" ht="15" hidden="1" customHeight="1" x14ac:dyDescent="0.2"/>
    <row r="440" ht="15" hidden="1" customHeight="1" x14ac:dyDescent="0.2"/>
    <row r="441" ht="15" hidden="1" customHeight="1" x14ac:dyDescent="0.2"/>
    <row r="442" ht="15" hidden="1" customHeight="1" x14ac:dyDescent="0.2"/>
    <row r="443" ht="15" hidden="1" customHeight="1" x14ac:dyDescent="0.2"/>
    <row r="444" ht="15" hidden="1" customHeight="1" x14ac:dyDescent="0.2"/>
    <row r="445" ht="15" hidden="1" customHeight="1" x14ac:dyDescent="0.2"/>
    <row r="446" ht="15" hidden="1" customHeight="1" x14ac:dyDescent="0.2"/>
    <row r="447" ht="15" hidden="1" customHeight="1" x14ac:dyDescent="0.2"/>
    <row r="448" ht="15" hidden="1" customHeight="1" x14ac:dyDescent="0.2"/>
    <row r="449" ht="15" hidden="1" customHeight="1" x14ac:dyDescent="0.2"/>
    <row r="450" ht="15" hidden="1" customHeight="1" x14ac:dyDescent="0.2"/>
    <row r="451" ht="15" hidden="1" customHeight="1" x14ac:dyDescent="0.2"/>
    <row r="452" ht="15" hidden="1" customHeight="1" x14ac:dyDescent="0.2"/>
    <row r="453" ht="15" hidden="1" customHeight="1" x14ac:dyDescent="0.2"/>
    <row r="454" ht="15" hidden="1" customHeight="1" x14ac:dyDescent="0.2"/>
    <row r="455" ht="15" hidden="1" customHeight="1" x14ac:dyDescent="0.2"/>
    <row r="456" ht="15" hidden="1" customHeight="1" x14ac:dyDescent="0.2"/>
    <row r="457" ht="15" hidden="1" customHeight="1" x14ac:dyDescent="0.2"/>
    <row r="458" ht="15" hidden="1" customHeight="1" x14ac:dyDescent="0.2"/>
    <row r="459" ht="15" hidden="1" customHeight="1" x14ac:dyDescent="0.2"/>
    <row r="460" ht="15" hidden="1" customHeight="1" x14ac:dyDescent="0.2"/>
    <row r="461" ht="15" hidden="1" customHeight="1" x14ac:dyDescent="0.2"/>
    <row r="462" ht="15" hidden="1" customHeight="1" x14ac:dyDescent="0.2"/>
    <row r="463" ht="15" hidden="1" customHeight="1" x14ac:dyDescent="0.2"/>
    <row r="464" ht="15" hidden="1" customHeight="1" x14ac:dyDescent="0.2"/>
    <row r="465" ht="15" hidden="1" customHeight="1" x14ac:dyDescent="0.2"/>
    <row r="466" ht="15" hidden="1" customHeight="1" x14ac:dyDescent="0.2"/>
    <row r="467" ht="15" hidden="1" customHeight="1" x14ac:dyDescent="0.2"/>
    <row r="468" ht="15" hidden="1" customHeight="1" x14ac:dyDescent="0.2"/>
    <row r="469" ht="15" hidden="1" customHeight="1" x14ac:dyDescent="0.2"/>
    <row r="470" ht="15" hidden="1" customHeight="1" x14ac:dyDescent="0.2"/>
    <row r="471" ht="15" hidden="1" customHeight="1" x14ac:dyDescent="0.2"/>
    <row r="472" ht="15" hidden="1" customHeight="1" x14ac:dyDescent="0.2"/>
    <row r="473" ht="15" hidden="1" customHeight="1" x14ac:dyDescent="0.2"/>
    <row r="474" ht="15" hidden="1" customHeight="1" x14ac:dyDescent="0.2"/>
    <row r="475" ht="15" hidden="1" customHeight="1" x14ac:dyDescent="0.2"/>
    <row r="476" ht="15" hidden="1" customHeight="1" x14ac:dyDescent="0.2"/>
    <row r="477" ht="15" hidden="1" customHeight="1" x14ac:dyDescent="0.2"/>
    <row r="478" ht="15" hidden="1" customHeight="1" x14ac:dyDescent="0.2"/>
    <row r="479" ht="15" hidden="1" customHeight="1" x14ac:dyDescent="0.2"/>
    <row r="480" ht="15" hidden="1" customHeight="1" x14ac:dyDescent="0.2"/>
    <row r="481" ht="15" hidden="1" customHeight="1" x14ac:dyDescent="0.2"/>
    <row r="482" ht="15" hidden="1" customHeight="1" x14ac:dyDescent="0.2"/>
    <row r="483" ht="15" hidden="1" customHeight="1" x14ac:dyDescent="0.2"/>
    <row r="484" ht="15" hidden="1" customHeight="1" x14ac:dyDescent="0.2"/>
    <row r="485" ht="15" hidden="1" customHeight="1" x14ac:dyDescent="0.2"/>
    <row r="486" ht="15" hidden="1" customHeight="1" x14ac:dyDescent="0.2"/>
    <row r="487" ht="15" hidden="1" customHeight="1" x14ac:dyDescent="0.2"/>
    <row r="488" ht="15" hidden="1" customHeight="1" x14ac:dyDescent="0.2"/>
    <row r="489" ht="15" hidden="1" customHeight="1" x14ac:dyDescent="0.2"/>
    <row r="490" ht="15" hidden="1" customHeight="1" x14ac:dyDescent="0.2"/>
    <row r="491" ht="15" hidden="1" customHeight="1" x14ac:dyDescent="0.2"/>
    <row r="492" ht="15" hidden="1" customHeight="1" x14ac:dyDescent="0.2"/>
    <row r="493" ht="15" hidden="1" customHeight="1" x14ac:dyDescent="0.2"/>
    <row r="494" ht="15" hidden="1" customHeight="1" x14ac:dyDescent="0.2"/>
    <row r="495" ht="15" hidden="1" customHeight="1" x14ac:dyDescent="0.2"/>
    <row r="496" ht="15" hidden="1" customHeight="1" x14ac:dyDescent="0.2"/>
    <row r="497" ht="15" hidden="1" customHeight="1" x14ac:dyDescent="0.2"/>
    <row r="498" ht="15" hidden="1" customHeight="1" x14ac:dyDescent="0.2"/>
    <row r="499" ht="15" hidden="1" customHeight="1" x14ac:dyDescent="0.2"/>
    <row r="500" ht="15" hidden="1" customHeight="1" x14ac:dyDescent="0.2"/>
    <row r="501" ht="15" hidden="1" customHeight="1" x14ac:dyDescent="0.2"/>
    <row r="502" ht="15" hidden="1" customHeight="1" x14ac:dyDescent="0.2"/>
    <row r="503" ht="15" hidden="1" customHeight="1" x14ac:dyDescent="0.2"/>
    <row r="504" ht="15" hidden="1" customHeight="1" x14ac:dyDescent="0.2"/>
    <row r="505" ht="15" hidden="1" customHeight="1" x14ac:dyDescent="0.2"/>
    <row r="506" ht="15" hidden="1" customHeight="1" x14ac:dyDescent="0.2"/>
    <row r="507" ht="15" hidden="1" customHeight="1" x14ac:dyDescent="0.2"/>
    <row r="508" ht="15" hidden="1" customHeight="1" x14ac:dyDescent="0.2"/>
    <row r="509" ht="15" hidden="1" customHeight="1" x14ac:dyDescent="0.2"/>
    <row r="510" ht="15" hidden="1" customHeight="1" x14ac:dyDescent="0.2"/>
    <row r="511" ht="15" hidden="1" customHeight="1" x14ac:dyDescent="0.2"/>
    <row r="512" ht="15" hidden="1" customHeight="1" x14ac:dyDescent="0.2"/>
    <row r="513" ht="15" hidden="1" customHeight="1" x14ac:dyDescent="0.2"/>
    <row r="514" ht="15" hidden="1" customHeight="1" x14ac:dyDescent="0.2"/>
    <row r="515" ht="15" hidden="1" customHeight="1" x14ac:dyDescent="0.2"/>
    <row r="516" ht="15" hidden="1" customHeight="1" x14ac:dyDescent="0.2"/>
    <row r="517" ht="15" hidden="1" customHeight="1" x14ac:dyDescent="0.2"/>
    <row r="518" ht="15" hidden="1" customHeight="1" x14ac:dyDescent="0.2"/>
    <row r="519" ht="15" hidden="1" customHeight="1" x14ac:dyDescent="0.2"/>
    <row r="520" ht="15" hidden="1" customHeight="1" x14ac:dyDescent="0.2"/>
    <row r="521" ht="15" hidden="1" customHeight="1" x14ac:dyDescent="0.2"/>
    <row r="522" ht="15" hidden="1" customHeight="1" x14ac:dyDescent="0.2"/>
    <row r="523" ht="15" hidden="1" customHeight="1" x14ac:dyDescent="0.2"/>
    <row r="524" ht="15" hidden="1" customHeight="1" x14ac:dyDescent="0.2"/>
    <row r="525" ht="15" hidden="1" customHeight="1" x14ac:dyDescent="0.2"/>
    <row r="526" ht="15" hidden="1" customHeight="1" x14ac:dyDescent="0.2"/>
    <row r="527" ht="15" hidden="1" customHeight="1" x14ac:dyDescent="0.2"/>
    <row r="528" ht="15" hidden="1" customHeight="1" x14ac:dyDescent="0.2"/>
    <row r="529" ht="15" hidden="1" customHeight="1" x14ac:dyDescent="0.2"/>
    <row r="530" ht="15" hidden="1" customHeight="1" x14ac:dyDescent="0.2"/>
    <row r="531" ht="15" hidden="1" customHeight="1" x14ac:dyDescent="0.2"/>
    <row r="532" ht="15" hidden="1" customHeight="1" x14ac:dyDescent="0.2"/>
    <row r="533" ht="15" hidden="1" customHeight="1" x14ac:dyDescent="0.2"/>
    <row r="534" ht="15" hidden="1" customHeight="1" x14ac:dyDescent="0.2"/>
    <row r="535" ht="15" hidden="1" customHeight="1" x14ac:dyDescent="0.2"/>
    <row r="536" ht="15" hidden="1" customHeight="1" x14ac:dyDescent="0.2"/>
    <row r="537" ht="15" hidden="1" customHeight="1" x14ac:dyDescent="0.2"/>
    <row r="538" ht="15" hidden="1" customHeight="1" x14ac:dyDescent="0.2"/>
    <row r="539" ht="15" hidden="1" customHeight="1" x14ac:dyDescent="0.2"/>
    <row r="540" ht="15" hidden="1" customHeight="1" x14ac:dyDescent="0.2"/>
    <row r="541" ht="15" hidden="1" customHeight="1" x14ac:dyDescent="0.2"/>
    <row r="542" ht="15" hidden="1" customHeight="1" x14ac:dyDescent="0.2"/>
    <row r="543" ht="15" hidden="1" customHeight="1" x14ac:dyDescent="0.2"/>
    <row r="544" ht="15" hidden="1" customHeight="1" x14ac:dyDescent="0.2"/>
    <row r="545" ht="15" hidden="1" customHeight="1" x14ac:dyDescent="0.2"/>
    <row r="546" ht="15" hidden="1" customHeight="1" x14ac:dyDescent="0.2"/>
    <row r="547" ht="15" hidden="1" customHeight="1" x14ac:dyDescent="0.2"/>
    <row r="548" ht="15" hidden="1" customHeight="1" x14ac:dyDescent="0.2"/>
    <row r="549" ht="15" hidden="1" customHeight="1" x14ac:dyDescent="0.2"/>
    <row r="550" ht="15" hidden="1" customHeight="1" x14ac:dyDescent="0.2"/>
    <row r="551" ht="15" hidden="1" customHeight="1" x14ac:dyDescent="0.2"/>
    <row r="552" ht="15" hidden="1" customHeight="1" x14ac:dyDescent="0.2"/>
    <row r="553" ht="15" hidden="1" customHeight="1" x14ac:dyDescent="0.2"/>
    <row r="554" ht="15" hidden="1" customHeight="1" x14ac:dyDescent="0.2"/>
    <row r="555" ht="15" hidden="1" customHeight="1" x14ac:dyDescent="0.2"/>
    <row r="556" ht="15" hidden="1" customHeight="1" x14ac:dyDescent="0.2"/>
    <row r="557" ht="15" hidden="1" customHeight="1" x14ac:dyDescent="0.2"/>
    <row r="558" ht="15" hidden="1" customHeight="1" x14ac:dyDescent="0.2"/>
    <row r="559" ht="15" hidden="1" customHeight="1" x14ac:dyDescent="0.2"/>
    <row r="560" ht="15" hidden="1" customHeight="1" x14ac:dyDescent="0.2"/>
    <row r="561" ht="15" hidden="1" customHeight="1" x14ac:dyDescent="0.2"/>
    <row r="562" ht="15" hidden="1" customHeight="1" x14ac:dyDescent="0.2"/>
    <row r="563" ht="15" hidden="1" customHeight="1" x14ac:dyDescent="0.2"/>
    <row r="564" ht="15" hidden="1" customHeight="1" x14ac:dyDescent="0.2"/>
    <row r="565" ht="15" hidden="1" customHeight="1" x14ac:dyDescent="0.2"/>
    <row r="566" ht="15" hidden="1" customHeight="1" x14ac:dyDescent="0.2"/>
    <row r="567" ht="15" hidden="1" customHeight="1" x14ac:dyDescent="0.2"/>
    <row r="568" ht="15" hidden="1" customHeight="1" x14ac:dyDescent="0.2"/>
    <row r="569" ht="15" hidden="1" customHeight="1" x14ac:dyDescent="0.2"/>
    <row r="570" ht="15" hidden="1" customHeight="1" x14ac:dyDescent="0.2"/>
    <row r="571" ht="15" hidden="1" customHeight="1" x14ac:dyDescent="0.2"/>
    <row r="572" ht="15" hidden="1" customHeight="1" x14ac:dyDescent="0.2"/>
    <row r="573" ht="15" hidden="1" customHeight="1" x14ac:dyDescent="0.2"/>
    <row r="574" ht="15" hidden="1" customHeight="1" x14ac:dyDescent="0.2"/>
    <row r="575" ht="15" hidden="1" customHeight="1" x14ac:dyDescent="0.2"/>
    <row r="576" ht="15" hidden="1" customHeight="1" x14ac:dyDescent="0.2"/>
    <row r="577" spans="5:18" ht="15" hidden="1" customHeight="1" x14ac:dyDescent="0.2"/>
    <row r="578" spans="5:18" ht="15" hidden="1" customHeight="1" x14ac:dyDescent="0.2"/>
    <row r="579" spans="5:18" ht="15" hidden="1" customHeight="1" x14ac:dyDescent="0.2"/>
    <row r="580" spans="5:18" ht="15" hidden="1" customHeight="1" x14ac:dyDescent="0.2"/>
    <row r="581" spans="5:18" ht="15" hidden="1" customHeight="1" x14ac:dyDescent="0.2"/>
    <row r="582" spans="5:18" ht="15" hidden="1" customHeight="1" x14ac:dyDescent="0.2"/>
    <row r="583" spans="5:18" ht="15" hidden="1" customHeight="1" x14ac:dyDescent="0.2"/>
    <row r="584" spans="5:18" ht="15" hidden="1" customHeight="1" x14ac:dyDescent="0.2"/>
    <row r="585" spans="5:18" ht="15" hidden="1" customHeight="1" x14ac:dyDescent="0.2"/>
    <row r="586" spans="5:18" ht="15" hidden="1" customHeight="1" x14ac:dyDescent="0.2"/>
    <row r="587" spans="5:18" ht="15" hidden="1" customHeight="1" x14ac:dyDescent="0.2"/>
    <row r="588" spans="5:18" ht="15" hidden="1" customHeight="1" x14ac:dyDescent="0.2"/>
    <row r="589" spans="5:18" ht="15" hidden="1" customHeight="1" x14ac:dyDescent="0.2"/>
    <row r="590" spans="5:18" ht="15" hidden="1" customHeight="1" x14ac:dyDescent="0.2"/>
    <row r="591" spans="5:18" ht="15" hidden="1" customHeight="1" x14ac:dyDescent="0.2">
      <c r="E591" s="161"/>
      <c r="F591" s="161"/>
      <c r="G591" s="161"/>
      <c r="H591" s="161"/>
      <c r="I591" s="201">
        <v>1</v>
      </c>
      <c r="J591" s="161">
        <v>2</v>
      </c>
      <c r="K591" s="161">
        <v>3</v>
      </c>
      <c r="L591" s="201">
        <v>4</v>
      </c>
      <c r="M591" s="161">
        <v>5</v>
      </c>
      <c r="N591" s="161">
        <v>6</v>
      </c>
      <c r="O591" s="201">
        <v>7</v>
      </c>
      <c r="P591" s="161">
        <v>8</v>
      </c>
      <c r="Q591" s="161">
        <v>9</v>
      </c>
      <c r="R591" s="201">
        <v>10</v>
      </c>
    </row>
    <row r="592" spans="5:18" ht="15" hidden="1" customHeight="1" x14ac:dyDescent="0.2">
      <c r="E592" s="161">
        <v>1</v>
      </c>
      <c r="F592" s="161"/>
      <c r="G592" s="161"/>
      <c r="H592" s="161"/>
      <c r="I592" s="162">
        <f>IF(I12=0,"",I12)</f>
        <v>1.7052083333333331E-3</v>
      </c>
      <c r="J592" s="163">
        <f>IF(L12=0,"",L12)</f>
        <v>1.7511574074074072E-3</v>
      </c>
      <c r="K592" s="163">
        <f>IF(O12=0,"",O12)</f>
        <v>1.6288194444444442E-3</v>
      </c>
      <c r="L592" s="162">
        <f>IF(R12=0,"",R12)</f>
        <v>1.6855324074074073E-3</v>
      </c>
      <c r="M592" s="163">
        <f>IF(U12=0,"",U12)</f>
        <v>1.7784722222222221E-3</v>
      </c>
      <c r="N592" s="163">
        <f>IF(X12=0,"",X12)</f>
        <v>1.7298611111111111E-3</v>
      </c>
      <c r="O592" s="162" t="str">
        <f>IF(AA12=0,"",AA12)</f>
        <v/>
      </c>
      <c r="P592" s="163" t="str">
        <f>IF(AD12=0,"",AD12)</f>
        <v/>
      </c>
      <c r="Q592" s="163" t="str">
        <f>IF(AG12=0,"",AG12)</f>
        <v/>
      </c>
      <c r="R592" s="162" t="str">
        <f>IF(AJ12=0,"",AJ12)</f>
        <v/>
      </c>
    </row>
    <row r="593" spans="5:18" ht="15" hidden="1" customHeight="1" x14ac:dyDescent="0.2">
      <c r="E593" s="161">
        <v>2</v>
      </c>
      <c r="F593" s="161"/>
      <c r="G593" s="161"/>
      <c r="H593" s="161"/>
      <c r="I593" s="162">
        <f>IF(I15=0,"",I15)</f>
        <v>1.6416666666666665E-3</v>
      </c>
      <c r="J593" s="163">
        <f>IF(L15=0,"",L15)</f>
        <v>1.5365740740740741E-3</v>
      </c>
      <c r="K593" s="163">
        <f>IF(O15=0,"",O15)</f>
        <v>1.4896990740740741E-3</v>
      </c>
      <c r="L593" s="162">
        <f>IF(R15=0,"",R15)</f>
        <v>1.4947916666666666E-3</v>
      </c>
      <c r="M593" s="163">
        <f>IF(U15=0,"",U15)</f>
        <v>1.6696759259259258E-3</v>
      </c>
      <c r="N593" s="163">
        <f>IF(X15=0,"",X15)</f>
        <v>1.5810185185185187E-3</v>
      </c>
      <c r="O593" s="162" t="str">
        <f>IF(AA15=0,"",AA15)</f>
        <v/>
      </c>
      <c r="P593" s="163" t="str">
        <f>IF(AD15=0,"",AD15)</f>
        <v/>
      </c>
      <c r="Q593" s="163" t="str">
        <f>IF(AG15=0,"",AG15)</f>
        <v/>
      </c>
      <c r="R593" s="162" t="str">
        <f>IF(AJ15=0,"",AJ15)</f>
        <v/>
      </c>
    </row>
    <row r="594" spans="5:18" ht="15" hidden="1" customHeight="1" x14ac:dyDescent="0.2">
      <c r="E594" s="161">
        <v>3</v>
      </c>
      <c r="F594" s="161"/>
      <c r="G594" s="161"/>
      <c r="H594" s="161"/>
      <c r="I594" s="162">
        <f>IF(I18=0,"",I18)</f>
        <v>1.6034722222222223E-3</v>
      </c>
      <c r="J594" s="163">
        <f>IF(L18=0,"",L18)</f>
        <v>1.6574074074074076E-3</v>
      </c>
      <c r="K594" s="163">
        <f>IF(O18=0,"",O18)</f>
        <v>1.4795138888888889E-3</v>
      </c>
      <c r="L594" s="162">
        <f>IF(R18=0,"",R18)</f>
        <v>1.5165509259259257E-3</v>
      </c>
      <c r="M594" s="163">
        <f>IF(U18=0,"",U18)</f>
        <v>1.6144675925925927E-3</v>
      </c>
      <c r="N594" s="163">
        <f>IF(X18=0,"",X18)</f>
        <v>1.6775462962962961E-3</v>
      </c>
      <c r="O594" s="162" t="str">
        <f>IF(AA18=0,"",AA18)</f>
        <v/>
      </c>
      <c r="P594" s="163" t="str">
        <f>IF(AD18=0,"",AD18)</f>
        <v/>
      </c>
      <c r="Q594" s="163" t="str">
        <f>IF(AG18=0,"",AG18)</f>
        <v/>
      </c>
      <c r="R594" s="162" t="str">
        <f>IF(AJ18=0,"",AJ18)</f>
        <v/>
      </c>
    </row>
    <row r="595" spans="5:18" ht="15" hidden="1" customHeight="1" x14ac:dyDescent="0.2">
      <c r="E595" s="161">
        <v>4</v>
      </c>
      <c r="F595" s="161"/>
      <c r="G595" s="161"/>
      <c r="H595" s="161"/>
      <c r="I595" s="162">
        <f>IF(I20=0,"",I20)</f>
        <v>1.6439814814814815E-3</v>
      </c>
      <c r="J595" s="163">
        <f>IF(L20=0,"",L20)</f>
        <v>1.5756944444444447E-3</v>
      </c>
      <c r="K595" s="163">
        <f>IF(O20=0,"",O20)</f>
        <v>1.6752314814814815E-3</v>
      </c>
      <c r="L595" s="162">
        <f>IF(R20=0,"",R20)</f>
        <v>1.6888888888888889E-3</v>
      </c>
      <c r="M595" s="163">
        <f>IF(U20=0,"",U20)</f>
        <v>1.5918981481481485E-3</v>
      </c>
      <c r="N595" s="163">
        <f>IF(X20=0,"",X20)</f>
        <v>1.6548611111111111E-3</v>
      </c>
      <c r="O595" s="162" t="str">
        <f>IF(AA20=0,"",AA20)</f>
        <v/>
      </c>
      <c r="P595" s="163" t="str">
        <f>IF(AD20=0,"",AD20)</f>
        <v/>
      </c>
      <c r="Q595" s="163" t="str">
        <f>IF(AG20=0,"",AG20)</f>
        <v/>
      </c>
      <c r="R595" s="162" t="str">
        <f>IF(AJ20=0,"",AJ20)</f>
        <v/>
      </c>
    </row>
    <row r="596" spans="5:18" ht="15" hidden="1" customHeight="1" x14ac:dyDescent="0.2">
      <c r="E596" s="161">
        <v>5</v>
      </c>
      <c r="F596" s="161"/>
      <c r="G596" s="161"/>
      <c r="H596" s="161"/>
      <c r="I596" s="162">
        <f>IF(I22=0,"",I22)</f>
        <v>1.5885416666666667E-3</v>
      </c>
      <c r="J596" s="163">
        <f>IF(L22=0,"",L22)</f>
        <v>1.5784722222222224E-3</v>
      </c>
      <c r="K596" s="163">
        <f>IF(O22=0,"",O22)</f>
        <v>1.5609953703703704E-3</v>
      </c>
      <c r="L596" s="162">
        <f>IF(R22=0,"",R22)</f>
        <v>1.4849537037037036E-3</v>
      </c>
      <c r="M596" s="163">
        <f>IF(U22=0,"",U22)</f>
        <v>1.5256944444444443E-3</v>
      </c>
      <c r="N596" s="163">
        <f>IF(X22=0,"",X22)</f>
        <v>1.545486111111111E-3</v>
      </c>
      <c r="O596" s="162" t="str">
        <f>IF(AA22=0,"",AA22)</f>
        <v/>
      </c>
      <c r="P596" s="163" t="str">
        <f>IF(AD22=0,"",AD22)</f>
        <v/>
      </c>
      <c r="Q596" s="163" t="str">
        <f>IF(AG22=0,"",AG22)</f>
        <v/>
      </c>
      <c r="R596" s="162" t="str">
        <f>IF(AJ22=0,"",AJ22)</f>
        <v/>
      </c>
    </row>
    <row r="597" spans="5:18" ht="15" hidden="1" customHeight="1" x14ac:dyDescent="0.2">
      <c r="E597" s="161">
        <v>6</v>
      </c>
      <c r="F597" s="161"/>
      <c r="G597" s="161"/>
      <c r="H597" s="161"/>
      <c r="I597" s="162">
        <f>IF(I24=0,"",I24)</f>
        <v>1.5113425925925928E-3</v>
      </c>
      <c r="J597" s="163">
        <f>IF(L24=0,"",L24)</f>
        <v>1.6269675925925924E-3</v>
      </c>
      <c r="K597" s="163">
        <f>IF(O24=0,"",O24)</f>
        <v>1.5857638888888889E-3</v>
      </c>
      <c r="L597" s="162">
        <f>IF(R24=0,"",R24)</f>
        <v>1.490625E-3</v>
      </c>
      <c r="M597" s="163">
        <f>IF(U24=0,"",U24)</f>
        <v>1.5074074074074072E-3</v>
      </c>
      <c r="N597" s="163">
        <f>IF(X24=0,"",X24)</f>
        <v>1.4751157407407406E-3</v>
      </c>
      <c r="O597" s="162" t="str">
        <f>IF(AA24=0,"",AA24)</f>
        <v/>
      </c>
      <c r="P597" s="163" t="str">
        <f>IF(AD24=0,"",AD24)</f>
        <v/>
      </c>
      <c r="Q597" s="163" t="str">
        <f>IF(AG24=0,"",AG24)</f>
        <v/>
      </c>
      <c r="R597" s="162" t="str">
        <f>IF(AJ24=0,"",AJ24)</f>
        <v/>
      </c>
    </row>
    <row r="598" spans="5:18" ht="15" hidden="1" customHeight="1" x14ac:dyDescent="0.2">
      <c r="E598" s="161">
        <v>7</v>
      </c>
      <c r="F598" s="161"/>
      <c r="G598" s="161"/>
      <c r="H598" s="161"/>
      <c r="I598" s="162">
        <f>IF(I26=0,"",I26)</f>
        <v>1.3734953703703704E-3</v>
      </c>
      <c r="J598" s="163">
        <f>IF(L26=0,"",L26)</f>
        <v>1.3841435185185187E-3</v>
      </c>
      <c r="K598" s="163">
        <f>IF(O26=0,"",O26)</f>
        <v>1.2928240740740741E-3</v>
      </c>
      <c r="L598" s="162">
        <f>IF(R26=0,"",R26)</f>
        <v>1.3052083333333336E-3</v>
      </c>
      <c r="M598" s="163">
        <f>IF(U26=0,"",U26)</f>
        <v>1.364236111111111E-3</v>
      </c>
      <c r="N598" s="163">
        <f>IF(X26=0,"",X26)</f>
        <v>1.3218749999999999E-3</v>
      </c>
      <c r="O598" s="162" t="str">
        <f>IF(AA26=0,"",AA26)</f>
        <v/>
      </c>
      <c r="P598" s="163" t="str">
        <f>IF(AD26=0,"",AD26)</f>
        <v/>
      </c>
      <c r="Q598" s="163" t="str">
        <f>IF(AG26=0,"",AG26)</f>
        <v/>
      </c>
      <c r="R598" s="162" t="str">
        <f>IF(AJ26=0,"",AJ26)</f>
        <v/>
      </c>
    </row>
    <row r="599" spans="5:18" ht="15" hidden="1" customHeight="1" x14ac:dyDescent="0.2">
      <c r="E599" s="161">
        <v>8</v>
      </c>
      <c r="F599" s="161"/>
      <c r="G599" s="161"/>
      <c r="H599" s="161"/>
      <c r="I599" s="162">
        <f>IF(I28=0,"",I28)</f>
        <v>1.2601851851851851E-3</v>
      </c>
      <c r="J599" s="163">
        <f>IF(L28=0,"",L28)</f>
        <v>1.2539351851851852E-3</v>
      </c>
      <c r="K599" s="163">
        <f>IF(O28=0,"",O28)</f>
        <v>1.2193287037037036E-3</v>
      </c>
      <c r="L599" s="162">
        <f>IF(R28=0,"",R28)</f>
        <v>1.1627314814814814E-3</v>
      </c>
      <c r="M599" s="163">
        <f>IF(U28=0,"",U28)</f>
        <v>1.2756944444444445E-3</v>
      </c>
      <c r="N599" s="163">
        <f>IF(X28=0,"",X28)</f>
        <v>1.3077546296296294E-3</v>
      </c>
      <c r="O599" s="162" t="str">
        <f>IF(AA28=0,"",AA28)</f>
        <v/>
      </c>
      <c r="P599" s="163" t="str">
        <f>IF(AD28=0,"",AD28)</f>
        <v/>
      </c>
      <c r="Q599" s="163" t="str">
        <f>IF(AG28=0,"",AG28)</f>
        <v/>
      </c>
      <c r="R599" s="162" t="str">
        <f>IF(AJ28=0,"",AJ28)</f>
        <v/>
      </c>
    </row>
    <row r="600" spans="5:18" ht="15" hidden="1" customHeight="1" x14ac:dyDescent="0.2">
      <c r="E600" s="161">
        <v>9</v>
      </c>
      <c r="F600" s="161"/>
      <c r="G600" s="161"/>
      <c r="H600" s="161"/>
      <c r="I600" s="162">
        <f>IF(I30=0,"",I30)</f>
        <v>1.4924768518518516E-3</v>
      </c>
      <c r="J600" s="163">
        <f>IF(L30=0,"",L30)</f>
        <v>1.4958333333333334E-3</v>
      </c>
      <c r="K600" s="163">
        <f>IF(O30=0,"",O30)</f>
        <v>1.3810185185185184E-3</v>
      </c>
      <c r="L600" s="162">
        <f>IF(R30=0,"",R30)</f>
        <v>1.3849537037037036E-3</v>
      </c>
      <c r="M600" s="163">
        <f>IF(U30=0,"",U30)</f>
        <v>1.5156250000000003E-3</v>
      </c>
      <c r="N600" s="163">
        <f>IF(X30=0,"",X30)</f>
        <v>1.498726851851852E-3</v>
      </c>
      <c r="O600" s="162" t="str">
        <f>IF(AA30=0,"",AA30)</f>
        <v/>
      </c>
      <c r="P600" s="163" t="str">
        <f>IF(AD30=0,"",AD30)</f>
        <v/>
      </c>
      <c r="Q600" s="163" t="str">
        <f>IF(AG30=0,"",AG30)</f>
        <v/>
      </c>
      <c r="R600" s="162" t="str">
        <f>IF(AJ30=0,"",AJ30)</f>
        <v/>
      </c>
    </row>
    <row r="601" spans="5:18" ht="33.75" hidden="1" customHeight="1" x14ac:dyDescent="0.2">
      <c r="E601" s="161">
        <v>10</v>
      </c>
      <c r="F601" s="161"/>
      <c r="G601" s="161"/>
      <c r="H601" s="161"/>
      <c r="I601" s="162">
        <f>IF(I32=0,"",I32)</f>
        <v>1.3621527777777779E-3</v>
      </c>
      <c r="J601" s="163">
        <f>IF(L32=0,"",L32)</f>
        <v>1.3641203703703704E-3</v>
      </c>
      <c r="K601" s="163">
        <f>IF(O32=0,"",O32)</f>
        <v>1.2502314814814815E-3</v>
      </c>
      <c r="L601" s="162">
        <f>IF(R32=0,"",R32)</f>
        <v>1.2491898148148147E-3</v>
      </c>
      <c r="M601" s="163">
        <f>IF(U32=0,"",U32)</f>
        <v>1.3685185185185187E-3</v>
      </c>
      <c r="N601" s="163">
        <f>IF(X32=0,"",X32)</f>
        <v>1.3262731481481483E-3</v>
      </c>
      <c r="O601" s="162" t="str">
        <f>IF(AA32=0,"",AA32)</f>
        <v/>
      </c>
      <c r="P601" s="163" t="str">
        <f>IF(AD32=0,"",AD32)</f>
        <v/>
      </c>
      <c r="Q601" s="163" t="str">
        <f>IF(AG32=0,"",AG32)</f>
        <v/>
      </c>
      <c r="R601" s="162" t="str">
        <f>IF(AJ32=0,"",AJ32)</f>
        <v/>
      </c>
    </row>
    <row r="602" spans="5:18" ht="15" hidden="1" customHeight="1" x14ac:dyDescent="0.2">
      <c r="E602" s="161">
        <v>11</v>
      </c>
      <c r="F602" s="161"/>
      <c r="G602" s="161"/>
      <c r="H602" s="161"/>
      <c r="I602" s="162">
        <f>IF(I34=0,"",I34)</f>
        <v>4.299768518518518E-4</v>
      </c>
      <c r="J602" s="163">
        <f>IF(L34=0,"",L34)</f>
        <v>4.7638888888888883E-4</v>
      </c>
      <c r="K602" s="163">
        <f>IF(O34=0,"",O34)</f>
        <v>4.3831018518518519E-4</v>
      </c>
      <c r="L602" s="162">
        <f>IF(R34=0,"",R34)</f>
        <v>4.4583333333333329E-4</v>
      </c>
      <c r="M602" s="163">
        <f>IF(U34=0,"",U34)</f>
        <v>4.3726851851851853E-4</v>
      </c>
      <c r="N602" s="163">
        <f>IF(X34=0,"",X34)</f>
        <v>4.3900462962962963E-4</v>
      </c>
      <c r="O602" s="162" t="str">
        <f>IF(AA34=0,"",AA34)</f>
        <v/>
      </c>
      <c r="P602" s="163" t="str">
        <f>IF(AD34=0,"",AD34)</f>
        <v/>
      </c>
      <c r="Q602" s="163" t="str">
        <f>IF(AG34=0,"",AG34)</f>
        <v/>
      </c>
      <c r="R602" s="162" t="str">
        <f>IF(AJ34=0,"",AJ34)</f>
        <v/>
      </c>
    </row>
    <row r="603" spans="5:18" ht="15" hidden="1" customHeight="1" x14ac:dyDescent="0.2">
      <c r="E603" s="161">
        <v>12</v>
      </c>
      <c r="F603" s="161"/>
      <c r="G603" s="161"/>
      <c r="H603" s="161"/>
      <c r="I603" s="162">
        <f>IF(I37=0,"",I37)</f>
        <v>5.0914351851851858E-4</v>
      </c>
      <c r="J603" s="163">
        <f>IF(L37=0,"",L37)</f>
        <v>4.4988425925925919E-4</v>
      </c>
      <c r="K603" s="163">
        <f>IF(O37=0,"",O37)</f>
        <v>5.0011574074074075E-4</v>
      </c>
      <c r="L603" s="162">
        <f>IF(R37=0,"",R37)</f>
        <v>4.5092592592592596E-4</v>
      </c>
      <c r="M603" s="163">
        <f>IF(U37=0,"",U37)</f>
        <v>4.1145833333333328E-4</v>
      </c>
      <c r="N603" s="163">
        <f>IF(X37=0,"",X37)</f>
        <v>4.3229166666666671E-4</v>
      </c>
      <c r="O603" s="162" t="str">
        <f>IF(AA37=0,"",AA37)</f>
        <v/>
      </c>
      <c r="P603" s="163" t="str">
        <f>IF(AD37=0,"",AD37)</f>
        <v/>
      </c>
      <c r="Q603" s="163" t="str">
        <f>IF(AG37=0,"",AG37)</f>
        <v/>
      </c>
      <c r="R603" s="162" t="str">
        <f>IF(AJ37=0,"",AJ37)</f>
        <v/>
      </c>
    </row>
    <row r="604" spans="5:18" ht="15" hidden="1" customHeight="1" x14ac:dyDescent="0.2">
      <c r="E604" s="161">
        <v>13</v>
      </c>
      <c r="F604" s="161"/>
      <c r="G604" s="161"/>
      <c r="H604" s="161"/>
      <c r="I604" s="162">
        <f>IF(I40=0,"",I40)</f>
        <v>9.932870370370371E-4</v>
      </c>
      <c r="J604" s="163">
        <f>IF(L40=0,"",L40)</f>
        <v>1.0108796296296296E-3</v>
      </c>
      <c r="K604" s="163">
        <f>IF(O40=0,"",O40)</f>
        <v>9.5694444444444462E-4</v>
      </c>
      <c r="L604" s="162">
        <f>IF(R40=0,"",R40)</f>
        <v>9.032407407407408E-4</v>
      </c>
      <c r="M604" s="163">
        <f>IF(U40=0,"",U40)</f>
        <v>9.8206018518518499E-4</v>
      </c>
      <c r="N604" s="163">
        <f>IF(X40=0,"",X40)</f>
        <v>9.1145833333333324E-4</v>
      </c>
      <c r="O604" s="162" t="str">
        <f>IF(AA40=0,"",AA40)</f>
        <v/>
      </c>
      <c r="P604" s="163" t="str">
        <f>IF(AD40=0,"",AD40)</f>
        <v/>
      </c>
      <c r="Q604" s="163" t="str">
        <f>IF(AG40=0,"",AG40)</f>
        <v/>
      </c>
      <c r="R604" s="162" t="str">
        <f>IF(AJ40=0,"",AJ40)</f>
        <v/>
      </c>
    </row>
    <row r="605" spans="5:18" ht="15" hidden="1" customHeight="1" x14ac:dyDescent="0.2">
      <c r="E605" s="161">
        <v>14</v>
      </c>
      <c r="F605" s="161"/>
      <c r="G605" s="161"/>
      <c r="H605" s="161"/>
      <c r="I605" s="162">
        <f>IF(I43=0,"",I43)</f>
        <v>9.043981481481481E-4</v>
      </c>
      <c r="J605" s="163">
        <f>IF(L43=0,"",L43)</f>
        <v>9.3923611111111117E-4</v>
      </c>
      <c r="K605" s="163">
        <f>IF(O43=0,"",O43)</f>
        <v>9.8009259259259252E-4</v>
      </c>
      <c r="L605" s="162">
        <f>IF(R43=0,"",R43)</f>
        <v>9.6817129629629629E-4</v>
      </c>
      <c r="M605" s="163">
        <f>IF(U43=0,"",U43)</f>
        <v>9.2638888888888892E-4</v>
      </c>
      <c r="N605" s="163">
        <f>IF(X43=0,"",X43)</f>
        <v>8.7708333333333334E-4</v>
      </c>
      <c r="O605" s="162" t="str">
        <f>IF(AA43=0,"",AA43)</f>
        <v/>
      </c>
      <c r="P605" s="163" t="str">
        <f>IF(AD43=0,"",AD43)</f>
        <v/>
      </c>
      <c r="Q605" s="163" t="str">
        <f>IF(AG43=0,"",AG43)</f>
        <v/>
      </c>
      <c r="R605" s="162" t="str">
        <f>IF(AJ43=0,"",AJ43)</f>
        <v/>
      </c>
    </row>
    <row r="606" spans="5:18" ht="15" hidden="1" customHeight="1" x14ac:dyDescent="0.2">
      <c r="E606" s="161">
        <v>15</v>
      </c>
      <c r="F606" s="161"/>
      <c r="G606" s="161"/>
      <c r="H606" s="161"/>
      <c r="I606" s="162">
        <f>IF(I46=0,"",I46)</f>
        <v>8.3472222222222227E-4</v>
      </c>
      <c r="J606" s="163">
        <f>IF(L46=0,"",L46)</f>
        <v>8.4560185185185183E-4</v>
      </c>
      <c r="K606" s="163">
        <f>IF(O46=0,"",O46)</f>
        <v>7.3888888888888886E-4</v>
      </c>
      <c r="L606" s="162">
        <f>IF(R46=0,"",R46)</f>
        <v>7.5590277777777776E-4</v>
      </c>
      <c r="M606" s="163">
        <f>IF(U46=0,"",U46)</f>
        <v>7.7002314814814815E-4</v>
      </c>
      <c r="N606" s="163">
        <f>IF(X46=0,"",X46)</f>
        <v>8.1701388888888882E-4</v>
      </c>
      <c r="O606" s="162" t="str">
        <f>IF(AA46=0,"",AA46)</f>
        <v/>
      </c>
      <c r="P606" s="163" t="str">
        <f>IF(AD46=0,"",AD46)</f>
        <v/>
      </c>
      <c r="Q606" s="163" t="str">
        <f>IF(AG46=0,"",AG46)</f>
        <v/>
      </c>
      <c r="R606" s="162" t="str">
        <f>IF(AJ46=0,"",AJ46)</f>
        <v/>
      </c>
    </row>
    <row r="607" spans="5:18" ht="15" hidden="1" customHeight="1" x14ac:dyDescent="0.2">
      <c r="E607" s="161">
        <v>16</v>
      </c>
      <c r="F607" s="161"/>
      <c r="G607" s="161"/>
      <c r="H607" s="161"/>
      <c r="I607" s="162">
        <f>IF(I49=0,"",I49)</f>
        <v>7.424768518518518E-4</v>
      </c>
      <c r="J607" s="163">
        <f>IF(L49=0,"",L49)</f>
        <v>7.8067129629629634E-4</v>
      </c>
      <c r="K607" s="163">
        <f>IF(O49=0,"",O49)</f>
        <v>7.5798611111111108E-4</v>
      </c>
      <c r="L607" s="162">
        <f>IF(R49=0,"",R49)</f>
        <v>7.1087962962962977E-4</v>
      </c>
      <c r="M607" s="163">
        <f>IF(U49=0,"",U49)</f>
        <v>7.3194444444444446E-4</v>
      </c>
      <c r="N607" s="163">
        <f>IF(X49=0,"",X49)</f>
        <v>7.5150462962962964E-4</v>
      </c>
      <c r="O607" s="162" t="str">
        <f>IF(AA49=0,"",AA49)</f>
        <v/>
      </c>
      <c r="P607" s="163" t="str">
        <f>IF(AD49=0,"",AD49)</f>
        <v/>
      </c>
      <c r="Q607" s="163" t="str">
        <f>IF(AG49=0,"",AG49)</f>
        <v/>
      </c>
      <c r="R607" s="162" t="str">
        <f>IF(AJ49=0,"",AJ49)</f>
        <v/>
      </c>
    </row>
    <row r="608" spans="5:18" ht="15" hidden="1" customHeight="1" x14ac:dyDescent="0.2">
      <c r="E608" s="161">
        <v>17</v>
      </c>
      <c r="F608" s="161"/>
      <c r="G608" s="161"/>
      <c r="H608" s="161"/>
      <c r="I608" s="162">
        <f>IF(I52=0,"",I52)</f>
        <v>8.1053240740740738E-4</v>
      </c>
      <c r="J608" s="163">
        <f>IF(L52=0,"",L52)</f>
        <v>7.9999999999999993E-4</v>
      </c>
      <c r="K608" s="163">
        <f>IF(O52=0,"",O52)</f>
        <v>7.3576388888888877E-4</v>
      </c>
      <c r="L608" s="162">
        <f>IF(R52=0,"",R52)</f>
        <v>7.8078703703703719E-4</v>
      </c>
      <c r="M608" s="163">
        <f>IF(U52=0,"",U52)</f>
        <v>8.7407407407407399E-4</v>
      </c>
      <c r="N608" s="163">
        <f>IF(X52=0,"",X52)</f>
        <v>8.2187500000000001E-4</v>
      </c>
      <c r="O608" s="162" t="str">
        <f>IF(AA52=0,"",AA52)</f>
        <v/>
      </c>
      <c r="P608" s="163" t="str">
        <f>IF(AD52=0,"",AD52)</f>
        <v/>
      </c>
      <c r="Q608" s="163" t="str">
        <f>IF(AG52=0,"",AG52)</f>
        <v/>
      </c>
      <c r="R608" s="162" t="str">
        <f>IF(AJ52=0,"",AJ52)</f>
        <v/>
      </c>
    </row>
    <row r="609" spans="5:18" ht="15" hidden="1" customHeight="1" x14ac:dyDescent="0.2">
      <c r="E609" s="161">
        <v>18</v>
      </c>
      <c r="F609" s="161"/>
      <c r="G609" s="161"/>
      <c r="H609" s="161"/>
      <c r="I609" s="162">
        <f>IF(I55=0,"",I55)</f>
        <v>7.5381944444444444E-4</v>
      </c>
      <c r="J609" s="163">
        <f>IF(L55=0,"",L55)</f>
        <v>6.9872685185185185E-4</v>
      </c>
      <c r="K609" s="163">
        <f>IF(O55=0,"",O55)</f>
        <v>6.6296296296296296E-4</v>
      </c>
      <c r="L609" s="162">
        <f>IF(R55=0,"",R55)</f>
        <v>7.0451388888888896E-4</v>
      </c>
      <c r="M609" s="163">
        <f>IF(U55=0,"",U55)</f>
        <v>7.8321759259259262E-4</v>
      </c>
      <c r="N609" s="163">
        <f>IF(X55=0,"",X55)</f>
        <v>7.3217592592592594E-4</v>
      </c>
      <c r="O609" s="162" t="str">
        <f>IF(AA55=0,"",AA55)</f>
        <v/>
      </c>
      <c r="P609" s="163" t="str">
        <f>IF(AD55=0,"",AD55)</f>
        <v/>
      </c>
      <c r="Q609" s="163" t="str">
        <f>IF(AG55=0,"",AG55)</f>
        <v/>
      </c>
      <c r="R609" s="162" t="str">
        <f>IF(AJ55=0,"",AJ55)</f>
        <v/>
      </c>
    </row>
    <row r="610" spans="5:18" ht="15" hidden="1" customHeight="1" x14ac:dyDescent="0.2">
      <c r="E610" s="161">
        <v>19</v>
      </c>
      <c r="F610" s="161"/>
      <c r="G610" s="161"/>
      <c r="H610" s="161"/>
      <c r="I610" s="162">
        <f>IF(I58=0,"",I58)</f>
        <v>4.1550925925925918E-4</v>
      </c>
      <c r="J610" s="163" t="str">
        <f>IF(L58=0,"",L58)</f>
        <v/>
      </c>
      <c r="K610" s="163">
        <f>IF(O58=0,"",O58)</f>
        <v>3.9085648148148156E-4</v>
      </c>
      <c r="L610" s="162">
        <f>IF(R58=0,"",R58)</f>
        <v>3.7743055555555555E-4</v>
      </c>
      <c r="M610" s="163">
        <f>IF(U58=0,"",U58)</f>
        <v>4.8101851851851848E-4</v>
      </c>
      <c r="N610" s="163">
        <f>IF(X58=0,"",X58)</f>
        <v>5.2731481481481488E-4</v>
      </c>
      <c r="O610" s="162" t="str">
        <f>IF(AA58=0,"",AA58)</f>
        <v/>
      </c>
      <c r="P610" s="163" t="str">
        <f>IF(AD58=0,"",AD58)</f>
        <v/>
      </c>
      <c r="Q610" s="163" t="str">
        <f>IF(AG58=0,"",AG58)</f>
        <v/>
      </c>
      <c r="R610" s="162" t="str">
        <f>IF(AJ58=0,"",AJ58)</f>
        <v/>
      </c>
    </row>
    <row r="611" spans="5:18" ht="15" hidden="1" customHeight="1" x14ac:dyDescent="0.2">
      <c r="E611" s="161">
        <v>20</v>
      </c>
      <c r="F611" s="161"/>
      <c r="G611" s="161"/>
      <c r="H611" s="161"/>
      <c r="I611" s="162">
        <f>IF(I61=0,"",I61)</f>
        <v>4.3182870370370375E-4</v>
      </c>
      <c r="J611" s="163">
        <f>IF(L61=0,"",L61)</f>
        <v>4.5891203703703697E-4</v>
      </c>
      <c r="K611" s="163">
        <f>IF(O61=0,"",O61)</f>
        <v>4.90162037037037E-4</v>
      </c>
      <c r="L611" s="162">
        <f>IF(R61=0,"",R61)</f>
        <v>4.9004629629629637E-4</v>
      </c>
      <c r="M611" s="163">
        <f>IF(U61=0,"",U61)</f>
        <v>4.1979166666666667E-4</v>
      </c>
      <c r="N611" s="163">
        <f>IF(X61=0,"",X61)</f>
        <v>4.4837962962962968E-4</v>
      </c>
      <c r="O611" s="162" t="str">
        <f>IF(AA61=0,"",AA61)</f>
        <v/>
      </c>
      <c r="P611" s="163" t="str">
        <f>IF(AD61=0,"",AD61)</f>
        <v/>
      </c>
      <c r="Q611" s="163" t="str">
        <f>IF(AG61=0,"",AG61)</f>
        <v/>
      </c>
      <c r="R611" s="162" t="str">
        <f>IF(AJ61=0,"",AJ61)</f>
        <v/>
      </c>
    </row>
    <row r="612" spans="5:18" ht="15" hidden="1" customHeight="1" x14ac:dyDescent="0.2">
      <c r="E612" s="161">
        <v>21</v>
      </c>
      <c r="F612" s="161"/>
      <c r="G612" s="161"/>
      <c r="H612" s="161"/>
      <c r="I612" s="162">
        <f>IF(I64=0,"",I64)</f>
        <v>9.020833333333333E-4</v>
      </c>
      <c r="J612" s="163">
        <f>IF(L64=0,"",L64)</f>
        <v>8.7453703703703706E-4</v>
      </c>
      <c r="K612" s="163">
        <f>IF(O64=0,"",O64)</f>
        <v>8.30787037037037E-4</v>
      </c>
      <c r="L612" s="162">
        <f>IF(R64=0,"",R64)</f>
        <v>7.7268518518518517E-4</v>
      </c>
      <c r="M612" s="163">
        <f>IF(U64=0,"",U64)</f>
        <v>7.8726851851851842E-4</v>
      </c>
      <c r="N612" s="163">
        <f>IF(X64=0,"",X64)</f>
        <v>8.5509259259259262E-4</v>
      </c>
      <c r="O612" s="162" t="str">
        <f>IF(AA64=0,"",AA64)</f>
        <v/>
      </c>
      <c r="P612" s="163" t="str">
        <f>IF(AD64=0,"",AD64)</f>
        <v/>
      </c>
      <c r="Q612" s="163" t="str">
        <f>IF(AG64=0,"",AG64)</f>
        <v/>
      </c>
      <c r="R612" s="162" t="str">
        <f>IF(AJ64=0,"",AJ64)</f>
        <v/>
      </c>
    </row>
    <row r="613" spans="5:18" ht="15" hidden="1" customHeight="1" x14ac:dyDescent="0.2">
      <c r="E613" s="161">
        <v>22</v>
      </c>
      <c r="F613" s="161"/>
      <c r="G613" s="161"/>
      <c r="H613" s="161"/>
      <c r="I613" s="162">
        <f>IF(I67=0,"",I67)</f>
        <v>8.350694444444446E-4</v>
      </c>
      <c r="J613" s="163">
        <f>IF(L67=0,"",L67)</f>
        <v>9.8738425925925925E-4</v>
      </c>
      <c r="K613" s="163">
        <f>IF(O67=0,"",O67)</f>
        <v>8.6006944444444444E-4</v>
      </c>
      <c r="L613" s="162">
        <f>IF(R67=0,"",R67)</f>
        <v>8.3333333333333339E-4</v>
      </c>
      <c r="M613" s="163">
        <f>IF(U67=0,"",U67)</f>
        <v>8.1469907407407402E-4</v>
      </c>
      <c r="N613" s="163">
        <f>IF(X67=0,"",X67)</f>
        <v>7.9340277777777786E-4</v>
      </c>
      <c r="O613" s="162" t="str">
        <f>IF(AA67=0,"",AA67)</f>
        <v/>
      </c>
      <c r="P613" s="163" t="str">
        <f>IF(AD67=0,"",AD67)</f>
        <v/>
      </c>
      <c r="Q613" s="163" t="str">
        <f>IF(AG67=0,"",AG67)</f>
        <v/>
      </c>
      <c r="R613" s="162" t="str">
        <f>IF(AJ67=0,"",AJ67)</f>
        <v/>
      </c>
    </row>
    <row r="614" spans="5:18" ht="15" hidden="1" customHeight="1" x14ac:dyDescent="0.2">
      <c r="E614" s="161">
        <v>23</v>
      </c>
      <c r="F614" s="161"/>
      <c r="G614" s="161"/>
      <c r="H614" s="161"/>
      <c r="I614" s="162">
        <f>IF(I70=0,"",I70)</f>
        <v>8.068287037037037E-4</v>
      </c>
      <c r="J614" s="163">
        <f>IF(L70=0,"",L70)</f>
        <v>8.2812499999999987E-4</v>
      </c>
      <c r="K614" s="163">
        <f>IF(O70=0,"",O70)</f>
        <v>8.0138888888888881E-4</v>
      </c>
      <c r="L614" s="162">
        <f>IF(R70=0,"",R70)</f>
        <v>7.6516203703703718E-4</v>
      </c>
      <c r="M614" s="163">
        <f>IF(U70=0,"",U70)</f>
        <v>8.0636574074074074E-4</v>
      </c>
      <c r="N614" s="163">
        <f>IF(X70=0,"",X70)</f>
        <v>8.1527777777777772E-4</v>
      </c>
      <c r="O614" s="162" t="str">
        <f>IF(AA70=0,"",AA70)</f>
        <v/>
      </c>
      <c r="P614" s="163" t="str">
        <f>IF(AD70=0,"",AD70)</f>
        <v/>
      </c>
      <c r="Q614" s="163" t="str">
        <f>IF(AG70=0,"",AG70)</f>
        <v/>
      </c>
      <c r="R614" s="162" t="str">
        <f>IF(AJ70=0,"",AJ70)</f>
        <v/>
      </c>
    </row>
    <row r="615" spans="5:18" ht="13.5" hidden="1" customHeight="1" x14ac:dyDescent="0.2">
      <c r="E615" s="161">
        <v>24</v>
      </c>
      <c r="F615" s="161"/>
      <c r="G615" s="161"/>
      <c r="H615" s="161"/>
      <c r="I615" s="162">
        <f>IF(I73=0,"",I73)</f>
        <v>7.8414351851851854E-4</v>
      </c>
      <c r="J615" s="163">
        <f>IF(L73=0,"",L73)</f>
        <v>7.7453703703703701E-4</v>
      </c>
      <c r="K615" s="163">
        <f>IF(O73=0,"",O73)</f>
        <v>7.1458333333333324E-4</v>
      </c>
      <c r="L615" s="162">
        <f>IF(R73=0,"",R73)</f>
        <v>7.075231481481481E-4</v>
      </c>
      <c r="M615" s="163">
        <f>IF(U73=0,"",U73)</f>
        <v>7.2152777777777764E-4</v>
      </c>
      <c r="N615" s="163">
        <f>IF(X73=0,"",X73)</f>
        <v>7.8807870370370371E-4</v>
      </c>
      <c r="O615" s="162" t="str">
        <f>IF(AA73=0,"",AA73)</f>
        <v/>
      </c>
      <c r="P615" s="163" t="str">
        <f>IF(AD73=0,"",AD73)</f>
        <v/>
      </c>
      <c r="Q615" s="163" t="str">
        <f>IF(AG73=0,"",AG73)</f>
        <v/>
      </c>
      <c r="R615" s="162" t="str">
        <f>IF(AJ73=0,"",AJ73)</f>
        <v/>
      </c>
    </row>
    <row r="616" spans="5:18" ht="15" hidden="1" customHeight="1" x14ac:dyDescent="0.2">
      <c r="E616" s="161">
        <v>25</v>
      </c>
      <c r="F616" s="161"/>
      <c r="G616" s="161"/>
      <c r="H616" s="161"/>
      <c r="I616" s="162">
        <f>IF(I76=0,"",I76)</f>
        <v>8.0520833333333323E-4</v>
      </c>
      <c r="J616" s="163">
        <f>IF(L76=0,"",L76)</f>
        <v>8.2893518518518516E-4</v>
      </c>
      <c r="K616" s="163">
        <f>IF(O76=0,"",O76)</f>
        <v>7.2164351851851849E-4</v>
      </c>
      <c r="L616" s="162">
        <f>IF(R76=0,"",R76)</f>
        <v>7.5416666666666677E-4</v>
      </c>
      <c r="M616" s="163">
        <f>IF(U76=0,"",U76)</f>
        <v>8.3414351851851846E-4</v>
      </c>
      <c r="N616" s="163">
        <f>IF(X76=0,"",X76)</f>
        <v>8.2418981481481492E-4</v>
      </c>
      <c r="O616" s="162" t="str">
        <f>IF(AA76=0,"",AA76)</f>
        <v/>
      </c>
      <c r="P616" s="163" t="str">
        <f>IF(AD76=0,"",AD76)</f>
        <v/>
      </c>
      <c r="Q616" s="163" t="str">
        <f>IF(AG76=0,"",AG76)</f>
        <v/>
      </c>
      <c r="R616" s="162" t="str">
        <f>IF(AJ76=0,"",AJ76)</f>
        <v/>
      </c>
    </row>
    <row r="617" spans="5:18" ht="15" hidden="1" customHeight="1" x14ac:dyDescent="0.2">
      <c r="E617" s="161">
        <v>26</v>
      </c>
      <c r="F617" s="161"/>
      <c r="G617" s="161"/>
      <c r="H617" s="161"/>
      <c r="I617" s="162">
        <f>IF(I79=0,"",I79)</f>
        <v>7.637731481481483E-4</v>
      </c>
      <c r="J617" s="163">
        <f>IF(L79=0,"",L79)</f>
        <v>7.193287037037038E-4</v>
      </c>
      <c r="K617" s="163">
        <f>IF(O79=0,"",O79)</f>
        <v>6.7511574074074078E-4</v>
      </c>
      <c r="L617" s="162">
        <f>IF(R79=0,"",R79)</f>
        <v>6.881944444444444E-4</v>
      </c>
      <c r="M617" s="163">
        <f>IF(U79=0,"",U79)</f>
        <v>7.637731481481483E-4</v>
      </c>
      <c r="N617" s="163">
        <f>IF(X79=0,"",X79)</f>
        <v>7.1863425925925925E-4</v>
      </c>
      <c r="O617" s="162" t="str">
        <f>IF(AA79=0,"",AA79)</f>
        <v/>
      </c>
      <c r="P617" s="163" t="str">
        <f>IF(AD79=0,"",AD79)</f>
        <v/>
      </c>
      <c r="Q617" s="163" t="str">
        <f>IF(AG79=0,"",AG79)</f>
        <v/>
      </c>
      <c r="R617" s="162" t="str">
        <f>IF(AJ79=0,"",AJ79)</f>
        <v/>
      </c>
    </row>
    <row r="618" spans="5:18" ht="15" hidden="1" customHeight="1" x14ac:dyDescent="0.2">
      <c r="E618" s="161">
        <v>27</v>
      </c>
      <c r="F618" s="161"/>
      <c r="G618" s="161"/>
      <c r="H618" s="161"/>
      <c r="I618" s="162">
        <f>IF(I82=0,"",I82)</f>
        <v>4.8148148148148155E-4</v>
      </c>
      <c r="J618" s="163">
        <f>IF(L82=0,"",L82)</f>
        <v>5.5381944444444445E-4</v>
      </c>
      <c r="K618" s="163">
        <f>IF(O82=0,"",O82)</f>
        <v>4.6886574074074067E-4</v>
      </c>
      <c r="L618" s="162">
        <f>IF(R82=0,"",R82)</f>
        <v>4.6678240740740746E-4</v>
      </c>
      <c r="M618" s="163">
        <f>IF(U82=0,"",U82)</f>
        <v>5.1886574074074075E-4</v>
      </c>
      <c r="N618" s="163">
        <f>IF(X82=0,"",X82)</f>
        <v>6.1388888888888886E-4</v>
      </c>
      <c r="O618" s="162" t="str">
        <f>IF(AA82=0,"",AA82)</f>
        <v/>
      </c>
      <c r="P618" s="163" t="str">
        <f>IF(AD82=0,"",AD82)</f>
        <v/>
      </c>
      <c r="Q618" s="163" t="str">
        <f>IF(AG82=0,"",AG82)</f>
        <v/>
      </c>
      <c r="R618" s="162" t="str">
        <f>IF(AJ82=0,"",AJ82)</f>
        <v/>
      </c>
    </row>
    <row r="619" spans="5:18" ht="15" hidden="1" customHeight="1" x14ac:dyDescent="0.2">
      <c r="E619" s="161">
        <v>28</v>
      </c>
      <c r="F619" s="161"/>
      <c r="G619" s="161"/>
      <c r="H619" s="161"/>
      <c r="I619" s="162">
        <f>IF(I85=0,"",I85)</f>
        <v>5.398148148148148E-4</v>
      </c>
      <c r="J619" s="163">
        <f>IF(L85=0,"",L85)</f>
        <v>5.1111111111111116E-4</v>
      </c>
      <c r="K619" s="163">
        <f>IF(O85=0,"",O85)</f>
        <v>5.597222222222222E-4</v>
      </c>
      <c r="L619" s="162">
        <f>IF(R85=0,"",R85)</f>
        <v>4.9097222222222229E-4</v>
      </c>
      <c r="M619" s="163">
        <f>IF(U85=0,"",U85)</f>
        <v>4.6932870370370363E-4</v>
      </c>
      <c r="N619" s="163">
        <f>IF(X85=0,"",X85)</f>
        <v>5.7766203703703701E-4</v>
      </c>
      <c r="O619" s="162" t="str">
        <f>IF(AA85=0,"",AA85)</f>
        <v/>
      </c>
      <c r="P619" s="163" t="str">
        <f>IF(AD85=0,"",AD85)</f>
        <v/>
      </c>
      <c r="Q619" s="163" t="str">
        <f>IF(AG85=0,"",AG85)</f>
        <v/>
      </c>
      <c r="R619" s="162" t="str">
        <f>IF(AJ85=0,"",AJ85)</f>
        <v/>
      </c>
    </row>
    <row r="620" spans="5:18" ht="15" hidden="1" customHeight="1" x14ac:dyDescent="0.2">
      <c r="E620" s="161">
        <v>29</v>
      </c>
      <c r="F620" s="161"/>
      <c r="G620" s="161"/>
      <c r="H620" s="161"/>
      <c r="I620" s="162">
        <f>IF(I88=0,"",I88)</f>
        <v>9.2974537037037038E-4</v>
      </c>
      <c r="J620" s="163">
        <f>IF(L88=0,"",L88)</f>
        <v>8.7928240740740751E-4</v>
      </c>
      <c r="K620" s="163">
        <f>IF(O88=0,"",O88)</f>
        <v>7.8935185185185185E-4</v>
      </c>
      <c r="L620" s="162">
        <f>IF(R88=0,"",R88)</f>
        <v>8.3287037037037043E-4</v>
      </c>
      <c r="M620" s="163">
        <f>IF(U88=0,"",U88)</f>
        <v>8.8530092592592577E-4</v>
      </c>
      <c r="N620" s="163">
        <f>IF(X88=0,"",X88)</f>
        <v>8.715277777777776E-4</v>
      </c>
      <c r="O620" s="162" t="str">
        <f>IF(AA88=0,"",AA88)</f>
        <v/>
      </c>
      <c r="P620" s="163" t="str">
        <f>IF(AD88=0,"",AD88)</f>
        <v/>
      </c>
      <c r="Q620" s="163" t="str">
        <f>IF(AG88=0,"",AG88)</f>
        <v/>
      </c>
      <c r="R620" s="162" t="str">
        <f>IF(AJ88=0,"",AJ88)</f>
        <v/>
      </c>
    </row>
    <row r="621" spans="5:18" ht="15" hidden="1" customHeight="1" x14ac:dyDescent="0.2">
      <c r="E621" s="161">
        <v>30</v>
      </c>
      <c r="F621" s="161"/>
      <c r="G621" s="161"/>
      <c r="H621" s="161"/>
      <c r="I621" s="162">
        <f>IF(I91=0,"",I91)</f>
        <v>9.156250000000001E-4</v>
      </c>
      <c r="J621" s="163">
        <f>IF(L91=0,"",L91)</f>
        <v>9.6516203703703694E-4</v>
      </c>
      <c r="K621" s="163">
        <f>IF(O91=0,"",O91)</f>
        <v>9.4525462962962966E-4</v>
      </c>
      <c r="L621" s="162">
        <f>IF(R91=0,"",R91)</f>
        <v>7.8715277777777768E-4</v>
      </c>
      <c r="M621" s="163">
        <f>IF(U91=0,"",U91)</f>
        <v>8.5393518518518511E-4</v>
      </c>
      <c r="N621" s="163">
        <f>IF(X91=0,"",X91)</f>
        <v>8.348379629629629E-4</v>
      </c>
      <c r="O621" s="162" t="str">
        <f>IF(AA91=0,"",AA91)</f>
        <v/>
      </c>
      <c r="P621" s="163" t="str">
        <f>IF(AD91=0,"",AD91)</f>
        <v/>
      </c>
      <c r="Q621" s="163" t="str">
        <f>IF(AG91=0,"",AG91)</f>
        <v/>
      </c>
      <c r="R621" s="162" t="str">
        <f>IF(AJ91=0,"",AJ91)</f>
        <v/>
      </c>
    </row>
    <row r="622" spans="5:18" ht="15" hidden="1" customHeight="1" x14ac:dyDescent="0.2">
      <c r="E622" s="161">
        <v>31</v>
      </c>
      <c r="F622" s="161"/>
      <c r="G622" s="161"/>
      <c r="H622" s="161"/>
      <c r="I622" s="162">
        <f>IF(I94=0,"",I94)</f>
        <v>7.8495370370370383E-4</v>
      </c>
      <c r="J622" s="163">
        <f>IF(L94=0,"",L94)</f>
        <v>7.6087962962962958E-4</v>
      </c>
      <c r="K622" s="163">
        <f>IF(O94=0,"",O94)</f>
        <v>7.1388888888888891E-4</v>
      </c>
      <c r="L622" s="162">
        <f>IF(R94=0,"",R94)</f>
        <v>7.0289351851851849E-4</v>
      </c>
      <c r="M622" s="163">
        <f>IF(U94=0,"",U94)</f>
        <v>7.4293981481481487E-4</v>
      </c>
      <c r="N622" s="163">
        <f>IF(X94=0,"",X94)</f>
        <v>7.2928240740740733E-4</v>
      </c>
      <c r="O622" s="162" t="str">
        <f>IF(AA94=0,"",AA94)</f>
        <v/>
      </c>
      <c r="P622" s="163" t="str">
        <f>IF(AD94=0,"",AD94)</f>
        <v/>
      </c>
      <c r="Q622" s="163" t="str">
        <f>IF(AG94=0,"",AG94)</f>
        <v/>
      </c>
      <c r="R622" s="162" t="str">
        <f>IF(AJ94=0,"",AJ94)</f>
        <v/>
      </c>
    </row>
    <row r="623" spans="5:18" ht="15" hidden="1" customHeight="1" x14ac:dyDescent="0.2">
      <c r="E623" s="161">
        <v>32</v>
      </c>
      <c r="F623" s="161"/>
      <c r="G623" s="161"/>
      <c r="H623" s="161"/>
      <c r="I623" s="162">
        <f>IF(I97=0,"",I97)</f>
        <v>7.0798611111111116E-4</v>
      </c>
      <c r="J623" s="163">
        <f>IF(L97=0,"",L97)</f>
        <v>6.6365740740740751E-4</v>
      </c>
      <c r="K623" s="163">
        <f>IF(O97=0,"",O97)</f>
        <v>6.7581018518518511E-4</v>
      </c>
      <c r="L623" s="162">
        <f>IF(R97=0,"",R97)</f>
        <v>6.2430555555555546E-4</v>
      </c>
      <c r="M623" s="163">
        <f>IF(U97=0,"",U97)</f>
        <v>6.9375000000000003E-4</v>
      </c>
      <c r="N623" s="163">
        <f>IF(X97=0,"",X97)</f>
        <v>6.9467592592592584E-4</v>
      </c>
      <c r="O623" s="162" t="str">
        <f>IF(AA97=0,"",AA97)</f>
        <v/>
      </c>
      <c r="P623" s="163" t="str">
        <f>IF(AD97=0,"",AD97)</f>
        <v/>
      </c>
      <c r="Q623" s="163" t="str">
        <f>IF(AG97=0,"",AG97)</f>
        <v/>
      </c>
      <c r="R623" s="162" t="str">
        <f>IF(AJ97=0,"",AJ97)</f>
        <v/>
      </c>
    </row>
    <row r="624" spans="5:18" ht="15" hidden="1" customHeight="1" x14ac:dyDescent="0.2">
      <c r="E624" s="161">
        <v>33</v>
      </c>
      <c r="F624" s="161"/>
      <c r="G624" s="161"/>
      <c r="H624" s="161"/>
      <c r="I624" s="162">
        <f>IF(I100=0,"",I100)</f>
        <v>9.3159722222222211E-4</v>
      </c>
      <c r="J624" s="163">
        <f>IF(L100=0,"",L100)</f>
        <v>8.8356481481481478E-4</v>
      </c>
      <c r="K624" s="163">
        <f>IF(O100=0,"",O100)</f>
        <v>8.4236111111111111E-4</v>
      </c>
      <c r="L624" s="162">
        <f>IF(R100=0,"",R100)</f>
        <v>8.2893518518518516E-4</v>
      </c>
      <c r="M624" s="163">
        <f>IF(U100=0,"",U100)</f>
        <v>9.1446759259259259E-4</v>
      </c>
      <c r="N624" s="163">
        <f>IF(X100=0,"",X100)</f>
        <v>9.7395833333333319E-4</v>
      </c>
      <c r="O624" s="162" t="str">
        <f>IF(AA100=0,"",AA100)</f>
        <v/>
      </c>
      <c r="P624" s="163" t="str">
        <f>IF(AD100=0,"",AD100)</f>
        <v/>
      </c>
      <c r="Q624" s="163" t="str">
        <f>IF(AG100=0,"",AG100)</f>
        <v/>
      </c>
      <c r="R624" s="162" t="str">
        <f>IF(AJ100=0,"",AJ100)</f>
        <v/>
      </c>
    </row>
    <row r="625" spans="5:18" ht="15" hidden="1" customHeight="1" x14ac:dyDescent="0.2">
      <c r="E625" s="161">
        <v>34</v>
      </c>
      <c r="F625" s="161"/>
      <c r="G625" s="161"/>
      <c r="H625" s="161"/>
      <c r="I625" s="162">
        <f>IF(I103=0,"",I103)</f>
        <v>8.5740740740740732E-4</v>
      </c>
      <c r="J625" s="163">
        <f>IF(L103=0,"",L103)</f>
        <v>8.1296296296296292E-4</v>
      </c>
      <c r="K625" s="163">
        <f>IF(O103=0,"",O103)</f>
        <v>7.9594907407407425E-4</v>
      </c>
      <c r="L625" s="162">
        <f>IF(R103=0,"",R103)</f>
        <v>7.8611111111111113E-4</v>
      </c>
      <c r="M625" s="163">
        <f>IF(U103=0,"",U103)</f>
        <v>8.336805555555555E-4</v>
      </c>
      <c r="N625" s="163">
        <f>IF(X103=0,"",X103)</f>
        <v>8.2824074074074083E-4</v>
      </c>
      <c r="O625" s="162" t="str">
        <f>IF(AA103=0,"",AA103)</f>
        <v/>
      </c>
      <c r="P625" s="163" t="str">
        <f>IF(AD103=0,"",AD103)</f>
        <v/>
      </c>
      <c r="Q625" s="163" t="str">
        <f>IF(AG103=0,"",AG103)</f>
        <v/>
      </c>
      <c r="R625" s="162" t="str">
        <f>IF(AJ103=0,"",AJ103)</f>
        <v/>
      </c>
    </row>
    <row r="626" spans="5:18" ht="15" hidden="1" customHeight="1" x14ac:dyDescent="0.2">
      <c r="E626" s="161">
        <v>35</v>
      </c>
      <c r="F626" s="161"/>
      <c r="G626" s="161"/>
      <c r="H626" s="161"/>
      <c r="I626" s="162">
        <f>IF(I106=0,"",I106)</f>
        <v>4.0405092592592592E-4</v>
      </c>
      <c r="J626" s="163">
        <f>IF(L106=0,"",L106)</f>
        <v>4.2905092592592599E-4</v>
      </c>
      <c r="K626" s="163">
        <f>IF(O106=0,"",O106)</f>
        <v>3.6724537037037043E-4</v>
      </c>
      <c r="L626" s="162">
        <f>IF(R106=0,"",R106)</f>
        <v>3.6134259259259257E-4</v>
      </c>
      <c r="M626" s="163">
        <f>IF(U106=0,"",U106)</f>
        <v>4.2141203703703698E-4</v>
      </c>
      <c r="N626" s="163">
        <f>IF(X106=0,"",X106)</f>
        <v>3.9074074074074076E-4</v>
      </c>
      <c r="O626" s="162" t="str">
        <f>IF(AA106=0,"",AA106)</f>
        <v/>
      </c>
      <c r="P626" s="163" t="str">
        <f>IF(AD106=0,"",AD106)</f>
        <v/>
      </c>
      <c r="Q626" s="163" t="str">
        <f>IF(AG106=0,"",AG106)</f>
        <v/>
      </c>
      <c r="R626" s="162" t="str">
        <f>IF(AJ106=0,"",AJ106)</f>
        <v/>
      </c>
    </row>
    <row r="627" spans="5:18" ht="2.25" hidden="1" customHeight="1" x14ac:dyDescent="0.2">
      <c r="E627" s="161">
        <v>36</v>
      </c>
      <c r="F627" s="161"/>
      <c r="G627" s="161"/>
      <c r="H627" s="161"/>
      <c r="I627" s="162">
        <f>IF(I109=0,"",I109)</f>
        <v>3.7881944444444443E-4</v>
      </c>
      <c r="J627" s="163">
        <f>IF(L109=0,"",L109)</f>
        <v>3.972222222222222E-4</v>
      </c>
      <c r="K627" s="163">
        <f>IF(O109=0,"",O109)</f>
        <v>4.0787037037037045E-4</v>
      </c>
      <c r="L627" s="162">
        <f>IF(R109=0,"",R109)</f>
        <v>4.0879629629629626E-4</v>
      </c>
      <c r="M627" s="163">
        <f>IF(U109=0,"",U109)</f>
        <v>3.9907407407407404E-4</v>
      </c>
      <c r="N627" s="163">
        <f>IF(X109=0,"",X109)</f>
        <v>4.164351851851851E-4</v>
      </c>
      <c r="O627" s="162" t="str">
        <f>IF(AA109=0,"",AA109)</f>
        <v/>
      </c>
      <c r="P627" s="163" t="str">
        <f>IF(AD109=0,"",AD109)</f>
        <v/>
      </c>
      <c r="Q627" s="163" t="str">
        <f>IF(AG109=0,"",AG109)</f>
        <v/>
      </c>
      <c r="R627" s="162" t="str">
        <f>IF(AJ109=0,"",AJ109)</f>
        <v/>
      </c>
    </row>
    <row r="628" spans="5:18" ht="15" hidden="1" customHeight="1" x14ac:dyDescent="0.2">
      <c r="E628" s="161">
        <v>37</v>
      </c>
      <c r="F628" s="161"/>
      <c r="G628" s="161"/>
      <c r="H628" s="161"/>
      <c r="I628" s="162">
        <f>IF(I112=0,"",I112)</f>
        <v>7.7222222222222232E-4</v>
      </c>
      <c r="J628" s="163">
        <f>IF(L112=0,"",L112)</f>
        <v>7.5243055555555556E-4</v>
      </c>
      <c r="K628" s="163">
        <f>IF(O112=0,"",O112)</f>
        <v>7.5567129629629639E-4</v>
      </c>
      <c r="L628" s="162">
        <f>IF(R112=0,"",R112)</f>
        <v>7.4988425925925928E-4</v>
      </c>
      <c r="M628" s="163">
        <f>IF(U112=0,"",U112)</f>
        <v>7.4560185185185189E-4</v>
      </c>
      <c r="N628" s="163">
        <f>IF(X112=0,"",X112)</f>
        <v>7.594907407407407E-4</v>
      </c>
      <c r="O628" s="162" t="str">
        <f>IF(AA112=0,"",AA112)</f>
        <v/>
      </c>
      <c r="P628" s="163" t="str">
        <f>IF(AD112=0,"",AD112)</f>
        <v/>
      </c>
      <c r="Q628" s="163" t="str">
        <f>IF(AG112=0,"",AG112)</f>
        <v/>
      </c>
      <c r="R628" s="162" t="str">
        <f>IF(AJ112=0,"",AJ112)</f>
        <v/>
      </c>
    </row>
    <row r="629" spans="5:18" ht="15" hidden="1" customHeight="1" x14ac:dyDescent="0.2">
      <c r="E629" s="161">
        <v>38</v>
      </c>
      <c r="F629" s="161"/>
      <c r="G629" s="161"/>
      <c r="H629" s="161"/>
      <c r="I629" s="162">
        <f>IF(I115=0,"",I115)</f>
        <v>6.9594907407407409E-4</v>
      </c>
      <c r="J629" s="163">
        <f>IF(L115=0,"",L115)</f>
        <v>7.7557870370370367E-4</v>
      </c>
      <c r="K629" s="163">
        <f>IF(O115=0,"",O115)</f>
        <v>7.3136574074074065E-4</v>
      </c>
      <c r="L629" s="162">
        <f>IF(R115=0,"",R115)</f>
        <v>7.1250000000000003E-4</v>
      </c>
      <c r="M629" s="163">
        <f>IF(U115=0,"",U115)</f>
        <v>7.5555555555555565E-4</v>
      </c>
      <c r="N629" s="163">
        <f>IF(X115=0,"",X115)</f>
        <v>7.3749999999999998E-4</v>
      </c>
      <c r="O629" s="162" t="str">
        <f>IF(AA115=0,"",AA115)</f>
        <v/>
      </c>
      <c r="P629" s="163" t="str">
        <f>IF(AD115=0,"",AD115)</f>
        <v/>
      </c>
      <c r="Q629" s="163" t="str">
        <f>IF(AG115=0,"",AG115)</f>
        <v/>
      </c>
      <c r="R629" s="162" t="str">
        <f>IF(AJ115=0,"",AJ115)</f>
        <v/>
      </c>
    </row>
    <row r="630" spans="5:18" ht="15" hidden="1" customHeight="1" x14ac:dyDescent="0.2">
      <c r="E630" s="161">
        <v>39</v>
      </c>
      <c r="F630" s="161"/>
      <c r="G630" s="161"/>
      <c r="H630" s="161"/>
      <c r="I630" s="162">
        <f>IF(I118=0,"",I118)</f>
        <v>8.9826388888888887E-4</v>
      </c>
      <c r="J630" s="163">
        <f>IF(L118=0,"",L118)</f>
        <v>1.0070601851851853E-3</v>
      </c>
      <c r="K630" s="163">
        <f>IF(O118=0,"",O118)</f>
        <v>9.2754629629629621E-4</v>
      </c>
      <c r="L630" s="162">
        <f>IF(R118=0,"",R118)</f>
        <v>9.2731481481481473E-4</v>
      </c>
      <c r="M630" s="163">
        <f>IF(U118=0,"",U118)</f>
        <v>9.015046296296297E-4</v>
      </c>
      <c r="N630" s="163">
        <f>IF(X118=0,"",X118)</f>
        <v>9.0995370370370373E-4</v>
      </c>
      <c r="O630" s="162" t="str">
        <f>IF(AA118=0,"",AA118)</f>
        <v/>
      </c>
      <c r="P630" s="163" t="str">
        <f>IF(AD118=0,"",AD118)</f>
        <v/>
      </c>
      <c r="Q630" s="163" t="str">
        <f>IF(AG118=0,"",AG118)</f>
        <v/>
      </c>
      <c r="R630" s="162" t="str">
        <f>IF(AJ118=0,"",AJ118)</f>
        <v/>
      </c>
    </row>
    <row r="631" spans="5:18" ht="15" hidden="1" customHeight="1" x14ac:dyDescent="0.2">
      <c r="E631" s="161">
        <v>40</v>
      </c>
      <c r="F631" s="161"/>
      <c r="G631" s="161"/>
      <c r="H631" s="161"/>
      <c r="I631" s="162">
        <f>IF(I121=0,"",I121)</f>
        <v>9.4560185185185188E-4</v>
      </c>
      <c r="J631" s="163">
        <f>IF(L121=0,"",L121)</f>
        <v>9.1469907407407396E-4</v>
      </c>
      <c r="K631" s="163">
        <f>IF(O121=0,"",O121)</f>
        <v>8.6759259259259266E-4</v>
      </c>
      <c r="L631" s="162">
        <f>IF(R121=0,"",R121)</f>
        <v>7.7766203703703689E-4</v>
      </c>
      <c r="M631" s="163">
        <f>IF(U121=0,"",U121)</f>
        <v>8.564814814814815E-4</v>
      </c>
      <c r="N631" s="163">
        <f>IF(X121=0,"",X121)</f>
        <v>9.1446759259259259E-4</v>
      </c>
      <c r="O631" s="162" t="str">
        <f>IF(AA121=0,"",AA121)</f>
        <v/>
      </c>
      <c r="P631" s="163" t="str">
        <f>IF(AD121=0,"",AD121)</f>
        <v/>
      </c>
      <c r="Q631" s="163" t="str">
        <f>IF(AG121=0,"",AG121)</f>
        <v/>
      </c>
      <c r="R631" s="162" t="str">
        <f>IF(AJ121=0,"",AJ121)</f>
        <v/>
      </c>
    </row>
    <row r="632" spans="5:18" ht="15" hidden="1" customHeight="1" x14ac:dyDescent="0.2">
      <c r="E632" s="161">
        <v>41</v>
      </c>
      <c r="F632" s="161"/>
      <c r="G632" s="161"/>
      <c r="H632" s="161"/>
      <c r="I632" s="162">
        <f>IF(I124=0,"",I124)</f>
        <v>7.361111111111111E-4</v>
      </c>
      <c r="J632" s="163">
        <f>IF(L124=0,"",L124)</f>
        <v>7.2777777777777782E-4</v>
      </c>
      <c r="K632" s="163">
        <f>IF(O124=0,"",O124)</f>
        <v>6.7743055555555558E-4</v>
      </c>
      <c r="L632" s="162">
        <f>IF(R124=0,"",R124)</f>
        <v>6.9988425925925936E-4</v>
      </c>
      <c r="M632" s="163">
        <f>IF(U124=0,"",U124)</f>
        <v>7.4745370370370373E-4</v>
      </c>
      <c r="N632" s="163">
        <f>IF(X124=0,"",X124)</f>
        <v>7.0578703703703699E-4</v>
      </c>
      <c r="O632" s="162" t="str">
        <f>IF(AA124=0,"",AA124)</f>
        <v/>
      </c>
      <c r="P632" s="163" t="str">
        <f>IF(AD124=0,"",AD124)</f>
        <v/>
      </c>
      <c r="Q632" s="163" t="str">
        <f>IF(AG124=0,"",AG124)</f>
        <v/>
      </c>
      <c r="R632" s="162" t="str">
        <f>IF(AJ124=0,"",AJ124)</f>
        <v/>
      </c>
    </row>
    <row r="633" spans="5:18" ht="15" hidden="1" customHeight="1" x14ac:dyDescent="0.2">
      <c r="E633" s="161">
        <v>42</v>
      </c>
      <c r="F633" s="161"/>
      <c r="G633" s="161"/>
      <c r="H633" s="161"/>
      <c r="I633" s="162">
        <f>IF(I127=0,"",I127)</f>
        <v>7.1018518518518512E-4</v>
      </c>
      <c r="J633" s="163">
        <f>IF(L127=0,"",L127)</f>
        <v>6.2986111111111109E-4</v>
      </c>
      <c r="K633" s="163">
        <f>IF(O127=0,"",O127)</f>
        <v>6.0960648148148148E-4</v>
      </c>
      <c r="L633" s="162">
        <f>IF(R127=0,"",R127)</f>
        <v>6.2870370370370369E-4</v>
      </c>
      <c r="M633" s="163">
        <f>IF(U127=0,"",U127)</f>
        <v>6.7592592592592585E-4</v>
      </c>
      <c r="N633" s="163">
        <f>IF(X127=0,"",X127)</f>
        <v>6.2650462962962963E-4</v>
      </c>
      <c r="O633" s="162" t="str">
        <f>IF(AA127=0,"",AA127)</f>
        <v/>
      </c>
      <c r="P633" s="163" t="str">
        <f>IF(AD127=0,"",AD127)</f>
        <v/>
      </c>
      <c r="Q633" s="163" t="str">
        <f>IF(AG127=0,"",AG127)</f>
        <v/>
      </c>
      <c r="R633" s="162" t="str">
        <f>IF(AJ127=0,"",AJ127)</f>
        <v/>
      </c>
    </row>
    <row r="634" spans="5:18" ht="15" hidden="1" customHeight="1" x14ac:dyDescent="0.2">
      <c r="E634" s="161">
        <v>43</v>
      </c>
      <c r="F634" s="161"/>
      <c r="G634" s="161"/>
      <c r="H634" s="161"/>
      <c r="I634" s="162">
        <f>IF(I130=0,"",I130)</f>
        <v>1.8317129629629629E-3</v>
      </c>
      <c r="J634" s="163" t="str">
        <f>IF(L130=0,"",L130)</f>
        <v/>
      </c>
      <c r="K634" s="163">
        <f>IF(O130=0,"",O130)</f>
        <v>1.6792824074074073E-3</v>
      </c>
      <c r="L634" s="162">
        <f>IF(R130=0,"",R130)</f>
        <v>1.7028935185185185E-3</v>
      </c>
      <c r="M634" s="163">
        <f>IF(U130=0,"",U130)</f>
        <v>1.8918981481481484E-3</v>
      </c>
      <c r="N634" s="163">
        <f>IF(X130=0,"",X130)</f>
        <v>2.0111111111111111E-3</v>
      </c>
      <c r="O634" s="162" t="str">
        <f>IF(AA130=0,"",AA130)</f>
        <v/>
      </c>
      <c r="P634" s="163" t="str">
        <f>IF(AD130=0,"",AD130)</f>
        <v/>
      </c>
      <c r="Q634" s="163" t="str">
        <f>IF(AG130=0,"",AG130)</f>
        <v/>
      </c>
      <c r="R634" s="162" t="str">
        <f>IF(AJ130=0,"",AJ130)</f>
        <v/>
      </c>
    </row>
    <row r="635" spans="5:18" ht="15" hidden="1" customHeight="1" x14ac:dyDescent="0.2">
      <c r="E635" s="161">
        <v>44</v>
      </c>
      <c r="F635" s="161"/>
      <c r="G635" s="161"/>
      <c r="H635" s="161"/>
      <c r="I635" s="162">
        <f>IF(I132=0,"",I132)</f>
        <v>1.9337962962962961E-3</v>
      </c>
      <c r="J635" s="163">
        <f>IF(L132=0,"",L132)</f>
        <v>1.8217592592592591E-3</v>
      </c>
      <c r="K635" s="163">
        <f>IF(O132=0,"",O132)</f>
        <v>1.9721064814814814E-3</v>
      </c>
      <c r="L635" s="162">
        <f>IF(R132=0,"",R132)</f>
        <v>1.9070601851851852E-3</v>
      </c>
      <c r="M635" s="163" t="str">
        <f>IF(U132=0,"",U132)</f>
        <v/>
      </c>
      <c r="N635" s="163">
        <f>IF(X132=0,"",X132)</f>
        <v>1.9370370370370372E-3</v>
      </c>
      <c r="O635" s="162" t="str">
        <f>IF(AA132=0,"",AA132)</f>
        <v/>
      </c>
      <c r="P635" s="163" t="str">
        <f>IF(AD132=0,"",AD132)</f>
        <v/>
      </c>
      <c r="Q635" s="163" t="str">
        <f>IF(AG132=0,"",AG132)</f>
        <v/>
      </c>
      <c r="R635" s="162" t="str">
        <f>IF(AJ132=0,"",AJ132)</f>
        <v/>
      </c>
    </row>
    <row r="636" spans="5:18" ht="15" hidden="1" customHeight="1" x14ac:dyDescent="0.2">
      <c r="E636" s="161">
        <v>45</v>
      </c>
      <c r="F636" s="161"/>
      <c r="G636" s="161"/>
      <c r="H636" s="161"/>
      <c r="I636" s="162">
        <f>IF(I134=0,"",I134)</f>
        <v>1.435763888888889E-3</v>
      </c>
      <c r="J636" s="163">
        <f>IF(L134=0,"",L134)</f>
        <v>1.4378472222222223E-3</v>
      </c>
      <c r="K636" s="163">
        <f>IF(O134=0,"",O134)</f>
        <v>1.410300925925926E-3</v>
      </c>
      <c r="L636" s="162">
        <f>IF(R134=0,"",R134)</f>
        <v>1.3635416666666665E-3</v>
      </c>
      <c r="M636" s="163">
        <f>IF(U134=0,"",U134)</f>
        <v>1.3932870370370373E-3</v>
      </c>
      <c r="N636" s="163">
        <f>IF(X134=0,"",X134)</f>
        <v>1.3929398148148147E-3</v>
      </c>
      <c r="O636" s="162" t="str">
        <f>IF(AA134=0,"",AA134)</f>
        <v/>
      </c>
      <c r="P636" s="163" t="str">
        <f>IF(AD134=0,"",AD134)</f>
        <v/>
      </c>
      <c r="Q636" s="163" t="str">
        <f>IF(AG134=0,"",AG134)</f>
        <v/>
      </c>
      <c r="R636" s="162" t="str">
        <f>IF(AJ134=0,"",AJ134)</f>
        <v/>
      </c>
    </row>
    <row r="637" spans="5:18" ht="15" hidden="1" customHeight="1" x14ac:dyDescent="0.2">
      <c r="E637" s="161">
        <v>46</v>
      </c>
      <c r="F637" s="161"/>
      <c r="G637" s="161"/>
      <c r="H637" s="161"/>
      <c r="I637" s="162">
        <f>IF(I136=0,"",I136)</f>
        <v>1.3572916666666666E-3</v>
      </c>
      <c r="J637" s="163">
        <f>IF(L136=0,"",L136)</f>
        <v>1.470023148148148E-3</v>
      </c>
      <c r="K637" s="163">
        <f>IF(O136=0,"",O136)</f>
        <v>1.3846064814814815E-3</v>
      </c>
      <c r="L637" s="162">
        <f>IF(R136=0,"",R136)</f>
        <v>1.320949074074074E-3</v>
      </c>
      <c r="M637" s="163">
        <f>IF(U136=0,"",U136)</f>
        <v>1.3480324074074074E-3</v>
      </c>
      <c r="N637" s="163">
        <f>IF(X136=0,"",X136)</f>
        <v>1.3273148148148148E-3</v>
      </c>
      <c r="O637" s="162" t="str">
        <f>IF(AA136=0,"",AA136)</f>
        <v/>
      </c>
      <c r="P637" s="163" t="str">
        <f>IF(AD136=0,"",AD136)</f>
        <v/>
      </c>
      <c r="Q637" s="163" t="str">
        <f>IF(AG136=0,"",AG136)</f>
        <v/>
      </c>
      <c r="R637" s="162" t="str">
        <f>IF(AJ136=0,"",AJ136)</f>
        <v/>
      </c>
    </row>
    <row r="638" spans="5:18" ht="15" hidden="1" customHeight="1" x14ac:dyDescent="0.2">
      <c r="E638" s="161">
        <v>47</v>
      </c>
      <c r="F638" s="161"/>
      <c r="G638" s="161"/>
      <c r="H638" s="161"/>
      <c r="I638" s="162">
        <f>IF(I138=0,"",I138)</f>
        <v>1.5116898148148147E-3</v>
      </c>
      <c r="J638" s="163">
        <f>IF(L138=0,"",L138)</f>
        <v>1.5728009259259261E-3</v>
      </c>
      <c r="K638" s="163">
        <f>IF(O138=0,"",O138)</f>
        <v>1.4483796296296295E-3</v>
      </c>
      <c r="L638" s="162">
        <f>IF(R138=0,"",R138)</f>
        <v>1.4755787037037036E-3</v>
      </c>
      <c r="M638" s="163">
        <f>IF(U138=0,"",U138)</f>
        <v>1.5255787037037035E-3</v>
      </c>
      <c r="N638" s="163">
        <f>IF(X138=0,"",X138)</f>
        <v>1.511574074074074E-3</v>
      </c>
      <c r="O638" s="162" t="str">
        <f>IF(AA138=0,"",AA138)</f>
        <v/>
      </c>
      <c r="P638" s="163" t="str">
        <f>IF(AD138=0,"",AD138)</f>
        <v/>
      </c>
      <c r="Q638" s="163" t="str">
        <f>IF(AG138=0,"",AG138)</f>
        <v/>
      </c>
      <c r="R638" s="162" t="str">
        <f>IF(AJ138=0,"",AJ138)</f>
        <v/>
      </c>
    </row>
    <row r="639" spans="5:18" ht="15" hidden="1" customHeight="1" x14ac:dyDescent="0.2">
      <c r="E639" s="161">
        <v>48</v>
      </c>
      <c r="F639" s="161"/>
      <c r="G639" s="161"/>
      <c r="H639" s="161"/>
      <c r="I639" s="162">
        <f>IF(I140=0,"",I140)</f>
        <v>1.4398148148148148E-3</v>
      </c>
      <c r="J639" s="163">
        <f>IF(L140=0,"",L140)</f>
        <v>1.4241898148148148E-3</v>
      </c>
      <c r="K639" s="163">
        <f>IF(O140=0,"",O140)</f>
        <v>1.3950231481481481E-3</v>
      </c>
      <c r="L639" s="162">
        <f>IF(R140=0,"",R140)</f>
        <v>1.3076388888888888E-3</v>
      </c>
      <c r="M639" s="163">
        <f>IF(U140=0,"",U140)</f>
        <v>1.4171296296296295E-3</v>
      </c>
      <c r="N639" s="163">
        <f>IF(X140=0,"",X140)</f>
        <v>1.5194444444444446E-3</v>
      </c>
      <c r="O639" s="162" t="str">
        <f>IF(AA140=0,"",AA140)</f>
        <v/>
      </c>
      <c r="P639" s="163" t="str">
        <f>IF(AD140=0,"",AD140)</f>
        <v/>
      </c>
      <c r="Q639" s="163" t="str">
        <f>IF(AG140=0,"",AG140)</f>
        <v/>
      </c>
      <c r="R639" s="162" t="str">
        <f>IF(AJ140=0,"",AJ140)</f>
        <v/>
      </c>
    </row>
    <row r="640" spans="5:18" ht="15" hidden="1" customHeight="1" x14ac:dyDescent="0.2">
      <c r="E640" s="161">
        <v>49</v>
      </c>
      <c r="F640" s="161"/>
      <c r="G640" s="161"/>
      <c r="H640" s="161"/>
      <c r="I640" s="162">
        <f>IF(I142=0,"",I142)</f>
        <v>2.0605324074074072E-3</v>
      </c>
      <c r="J640" s="163">
        <f>IF(L142=0,"",L142)</f>
        <v>2.0777777777777778E-3</v>
      </c>
      <c r="K640" s="163">
        <f>IF(O142=0,"",O142)</f>
        <v>1.9025462962962963E-3</v>
      </c>
      <c r="L640" s="162">
        <f>IF(R142=0,"",R142)</f>
        <v>1.9243055555555556E-3</v>
      </c>
      <c r="M640" s="163">
        <f>IF(U142=0,"",U142)</f>
        <v>2.063888888888889E-3</v>
      </c>
      <c r="N640" s="163">
        <f>IF(X142=0,"",X142)</f>
        <v>1.9957175925925928E-3</v>
      </c>
      <c r="O640" s="162" t="str">
        <f>IF(AA142=0,"",AA142)</f>
        <v/>
      </c>
      <c r="P640" s="163" t="str">
        <f>IF(AD142=0,"",AD142)</f>
        <v/>
      </c>
      <c r="Q640" s="163" t="str">
        <f>IF(AG142=0,"",AG142)</f>
        <v/>
      </c>
      <c r="R640" s="162" t="str">
        <f>IF(AJ142=0,"",AJ142)</f>
        <v/>
      </c>
    </row>
    <row r="641" spans="5:18" ht="15" hidden="1" customHeight="1" x14ac:dyDescent="0.2">
      <c r="E641" s="161">
        <v>50</v>
      </c>
      <c r="F641" s="161"/>
      <c r="G641" s="161"/>
      <c r="H641" s="161"/>
      <c r="I641" s="162">
        <f>IF(I144=0,"",I144)</f>
        <v>1.8684027777777779E-3</v>
      </c>
      <c r="J641" s="163">
        <f>IF(L144=0,"",L144)</f>
        <v>1.8320601851851851E-3</v>
      </c>
      <c r="K641" s="163">
        <f>IF(O144=0,"",O144)</f>
        <v>1.7302083333333334E-3</v>
      </c>
      <c r="L641" s="162">
        <f>IF(R144=0,"",R144)</f>
        <v>1.6910879629629628E-3</v>
      </c>
      <c r="M641" s="163">
        <f>IF(U144=0,"",U144)</f>
        <v>1.8024305555555554E-3</v>
      </c>
      <c r="N641" s="163">
        <f>IF(X144=0,"",X144)</f>
        <v>1.7829861111111111E-3</v>
      </c>
      <c r="O641" s="162" t="str">
        <f>IF(AA144=0,"",AA144)</f>
        <v/>
      </c>
      <c r="P641" s="163" t="str">
        <f>IF(AD144=0,"",AD144)</f>
        <v/>
      </c>
      <c r="Q641" s="163" t="str">
        <f>IF(AG144=0,"",AG144)</f>
        <v/>
      </c>
      <c r="R641" s="162" t="str">
        <f>IF(AJ144=0,"",AJ144)</f>
        <v/>
      </c>
    </row>
    <row r="642" spans="5:18" ht="15" customHeight="1" x14ac:dyDescent="0.2">
      <c r="I642" s="164"/>
      <c r="J642" s="165"/>
      <c r="K642" s="165"/>
      <c r="L642" s="164"/>
      <c r="M642" s="165"/>
      <c r="N642" s="165"/>
      <c r="O642" s="164"/>
      <c r="P642" s="165"/>
    </row>
    <row r="643" spans="5:18" ht="15" customHeight="1" x14ac:dyDescent="0.2">
      <c r="I643" s="164"/>
      <c r="J643" s="165"/>
      <c r="K643" s="165"/>
      <c r="L643" s="164"/>
      <c r="M643" s="165"/>
      <c r="N643" s="165"/>
      <c r="O643" s="164"/>
      <c r="P643" s="165"/>
    </row>
    <row r="644" spans="5:18" x14ac:dyDescent="0.2">
      <c r="I644" s="164"/>
      <c r="J644" s="165"/>
      <c r="K644" s="165"/>
      <c r="L644" s="164"/>
      <c r="M644" s="165"/>
      <c r="N644" s="165"/>
      <c r="O644" s="164"/>
      <c r="P644" s="165"/>
    </row>
    <row r="645" spans="5:18" x14ac:dyDescent="0.2">
      <c r="I645" s="164"/>
      <c r="J645" s="165"/>
      <c r="K645" s="165"/>
      <c r="L645" s="164"/>
      <c r="M645" s="165"/>
      <c r="N645" s="165"/>
      <c r="O645" s="164"/>
      <c r="P645" s="165"/>
    </row>
    <row r="646" spans="5:18" x14ac:dyDescent="0.2">
      <c r="I646" s="164"/>
      <c r="J646" s="165"/>
      <c r="K646" s="165"/>
      <c r="L646" s="164"/>
      <c r="M646" s="165"/>
      <c r="N646" s="165"/>
      <c r="O646" s="164"/>
      <c r="P646" s="165"/>
    </row>
    <row r="647" spans="5:18" x14ac:dyDescent="0.2">
      <c r="I647" s="164"/>
      <c r="J647" s="165"/>
      <c r="K647" s="165"/>
      <c r="L647" s="164"/>
      <c r="M647" s="165"/>
      <c r="N647" s="165"/>
      <c r="O647" s="164"/>
      <c r="P647" s="165"/>
    </row>
    <row r="648" spans="5:18" x14ac:dyDescent="0.2">
      <c r="I648" s="164"/>
      <c r="J648" s="165"/>
      <c r="K648" s="165"/>
      <c r="L648" s="164"/>
      <c r="M648" s="165"/>
      <c r="N648" s="165"/>
      <c r="O648" s="164"/>
      <c r="P648" s="165"/>
    </row>
    <row r="649" spans="5:18" x14ac:dyDescent="0.2">
      <c r="I649" s="164"/>
      <c r="J649" s="165"/>
      <c r="K649" s="165"/>
      <c r="L649" s="164"/>
      <c r="M649" s="165"/>
      <c r="N649" s="165"/>
      <c r="O649" s="164"/>
      <c r="P649" s="165"/>
    </row>
    <row r="650" spans="5:18" x14ac:dyDescent="0.2">
      <c r="I650" s="164"/>
      <c r="J650" s="165"/>
      <c r="K650" s="165"/>
      <c r="L650" s="164"/>
      <c r="M650" s="165"/>
      <c r="N650" s="165"/>
      <c r="O650" s="164"/>
      <c r="P650" s="165"/>
    </row>
    <row r="651" spans="5:18" x14ac:dyDescent="0.2">
      <c r="I651" s="164"/>
      <c r="J651" s="165"/>
      <c r="K651" s="165"/>
      <c r="L651" s="164"/>
      <c r="M651" s="165"/>
      <c r="N651" s="165"/>
      <c r="O651" s="164"/>
      <c r="P651" s="165"/>
    </row>
    <row r="652" spans="5:18" x14ac:dyDescent="0.2">
      <c r="I652" s="164"/>
      <c r="J652" s="165"/>
      <c r="K652" s="165"/>
      <c r="L652" s="164"/>
      <c r="M652" s="165"/>
      <c r="N652" s="165"/>
      <c r="O652" s="164"/>
      <c r="P652" s="165"/>
    </row>
    <row r="653" spans="5:18" x14ac:dyDescent="0.2">
      <c r="I653" s="164"/>
      <c r="J653" s="165"/>
      <c r="K653" s="165"/>
      <c r="L653" s="164"/>
      <c r="M653" s="165"/>
      <c r="N653" s="165"/>
      <c r="O653" s="164"/>
      <c r="P653" s="165"/>
    </row>
    <row r="654" spans="5:18" x14ac:dyDescent="0.2">
      <c r="I654" s="164"/>
      <c r="J654" s="165"/>
      <c r="K654" s="165"/>
      <c r="L654" s="164"/>
      <c r="M654" s="165"/>
      <c r="N654" s="165"/>
      <c r="O654" s="164"/>
      <c r="P654" s="165"/>
    </row>
    <row r="655" spans="5:18" x14ac:dyDescent="0.2">
      <c r="I655" s="164"/>
      <c r="J655" s="165"/>
      <c r="K655" s="165"/>
      <c r="L655" s="164"/>
      <c r="M655" s="165"/>
      <c r="N655" s="165"/>
      <c r="O655" s="164"/>
      <c r="P655" s="165"/>
    </row>
    <row r="656" spans="5:18" x14ac:dyDescent="0.2">
      <c r="I656" s="164"/>
      <c r="J656" s="165"/>
      <c r="K656" s="165"/>
      <c r="L656" s="164"/>
      <c r="M656" s="165"/>
      <c r="N656" s="165"/>
      <c r="O656" s="164"/>
      <c r="P656" s="165"/>
    </row>
    <row r="657" spans="9:16" x14ac:dyDescent="0.2">
      <c r="I657" s="164"/>
      <c r="J657" s="165"/>
      <c r="K657" s="165"/>
      <c r="L657" s="164"/>
      <c r="M657" s="165"/>
      <c r="N657" s="165"/>
      <c r="O657" s="164"/>
      <c r="P657" s="165"/>
    </row>
    <row r="658" spans="9:16" x14ac:dyDescent="0.2">
      <c r="I658" s="164"/>
      <c r="J658" s="165"/>
      <c r="K658" s="165"/>
      <c r="L658" s="164"/>
      <c r="M658" s="165"/>
      <c r="N658" s="165"/>
      <c r="O658" s="164"/>
      <c r="P658" s="165"/>
    </row>
    <row r="659" spans="9:16" x14ac:dyDescent="0.2">
      <c r="I659" s="164"/>
      <c r="J659" s="165"/>
      <c r="K659" s="165"/>
      <c r="L659" s="164"/>
      <c r="M659" s="165"/>
      <c r="N659" s="165"/>
      <c r="O659" s="164"/>
      <c r="P659" s="165"/>
    </row>
    <row r="660" spans="9:16" x14ac:dyDescent="0.2">
      <c r="I660" s="164"/>
      <c r="J660" s="165"/>
      <c r="K660" s="165"/>
      <c r="L660" s="164"/>
      <c r="M660" s="165"/>
      <c r="N660" s="165"/>
      <c r="O660" s="164"/>
      <c r="P660" s="165"/>
    </row>
    <row r="661" spans="9:16" x14ac:dyDescent="0.2">
      <c r="I661" s="164"/>
      <c r="J661" s="165"/>
      <c r="K661" s="165"/>
      <c r="L661" s="164"/>
      <c r="M661" s="165"/>
      <c r="N661" s="165"/>
      <c r="O661" s="164"/>
      <c r="P661" s="165"/>
    </row>
    <row r="662" spans="9:16" x14ac:dyDescent="0.2">
      <c r="I662" s="164"/>
      <c r="J662" s="165"/>
      <c r="K662" s="165"/>
      <c r="L662" s="164"/>
      <c r="M662" s="165"/>
      <c r="N662" s="165"/>
      <c r="O662" s="164"/>
      <c r="P662" s="165"/>
    </row>
    <row r="663" spans="9:16" x14ac:dyDescent="0.2">
      <c r="I663" s="164"/>
      <c r="J663" s="165"/>
      <c r="K663" s="165"/>
      <c r="L663" s="164"/>
      <c r="M663" s="165"/>
      <c r="N663" s="165"/>
      <c r="O663" s="164"/>
      <c r="P663" s="165"/>
    </row>
  </sheetData>
  <sheetProtection algorithmName="SHA-512" hashValue="6GPDBHlnbQQKF0blBo6iKig2iH1hshD0DQ3gpWPPyszoqmB5lhZjH9UxpEIRkrkGX4mPMz0Qsrzpp4rOPRleWg==" saltValue="x04N7+AUaj1JPQmIRtmfxg==" spinCount="100000" sheet="1" objects="1" scenarios="1"/>
  <customSheetViews>
    <customSheetView guid="{C3692C77-7D20-4725-8F75-1B2A5E9F7E51}" scale="75" showGridLines="0" hiddenColumns="1" showRuler="0">
      <pane xSplit="4" ySplit="9" topLeftCell="E10" activePane="bottomRight" state="frozen"/>
      <selection pane="bottomRight" activeCell="F10" sqref="F10"/>
      <rowBreaks count="1" manualBreakCount="1">
        <brk id="34" max="28" man="1"/>
      </rowBreaks>
      <pageMargins left="0.86" right="0.88" top="1" bottom="1" header="0.5" footer="0.5"/>
      <pageSetup paperSize="9" scale="62" orientation="landscape" horizontalDpi="4294967293" verticalDpi="0" r:id="rId1"/>
      <headerFooter alignWithMargins="0"/>
    </customSheetView>
  </customSheetViews>
  <mergeCells count="1337">
    <mergeCell ref="AG133:AI133"/>
    <mergeCell ref="AG126:AI126"/>
    <mergeCell ref="AG123:AI123"/>
    <mergeCell ref="AD139:AF139"/>
    <mergeCell ref="B140:B141"/>
    <mergeCell ref="B124:B126"/>
    <mergeCell ref="AD113:AF113"/>
    <mergeCell ref="AD119:AF119"/>
    <mergeCell ref="AD131:AF131"/>
    <mergeCell ref="AD128:AF128"/>
    <mergeCell ref="O90:Q90"/>
    <mergeCell ref="L83:N83"/>
    <mergeCell ref="E97:E98"/>
    <mergeCell ref="O105:Q105"/>
    <mergeCell ref="R105:T105"/>
    <mergeCell ref="X86:Z86"/>
    <mergeCell ref="L104:N104"/>
    <mergeCell ref="L98:N98"/>
    <mergeCell ref="E106:E107"/>
    <mergeCell ref="X90:Z90"/>
    <mergeCell ref="L102:N102"/>
    <mergeCell ref="AG107:AI107"/>
    <mergeCell ref="AD102:AF102"/>
    <mergeCell ref="AG99:AI99"/>
    <mergeCell ref="AD104:AF104"/>
    <mergeCell ref="AG108:AI108"/>
    <mergeCell ref="AG120:AI120"/>
    <mergeCell ref="L99:N99"/>
    <mergeCell ref="AA86:AC86"/>
    <mergeCell ref="AG98:AI98"/>
    <mergeCell ref="AG90:AI90"/>
    <mergeCell ref="AD105:AF105"/>
    <mergeCell ref="AG56:AI56"/>
    <mergeCell ref="AA72:AC72"/>
    <mergeCell ref="X80:Z80"/>
    <mergeCell ref="AA62:AC62"/>
    <mergeCell ref="AD62:AF62"/>
    <mergeCell ref="X75:Z75"/>
    <mergeCell ref="AA75:AC75"/>
    <mergeCell ref="X74:Z74"/>
    <mergeCell ref="B130:B131"/>
    <mergeCell ref="B121:B123"/>
    <mergeCell ref="B100:B102"/>
    <mergeCell ref="C100:C102"/>
    <mergeCell ref="D100:D102"/>
    <mergeCell ref="B103:B105"/>
    <mergeCell ref="B85:B87"/>
    <mergeCell ref="B82:B84"/>
    <mergeCell ref="B2:E2"/>
    <mergeCell ref="B70:B72"/>
    <mergeCell ref="E118:E119"/>
    <mergeCell ref="L122:N122"/>
    <mergeCell ref="I75:K75"/>
    <mergeCell ref="I69:K69"/>
    <mergeCell ref="C115:C117"/>
    <mergeCell ref="C103:C105"/>
    <mergeCell ref="R101:T101"/>
    <mergeCell ref="R86:T86"/>
    <mergeCell ref="U86:W86"/>
    <mergeCell ref="AA87:AC87"/>
    <mergeCell ref="AD92:AF92"/>
    <mergeCell ref="D103:D105"/>
    <mergeCell ref="E103:E104"/>
    <mergeCell ref="D91:D93"/>
    <mergeCell ref="F177:H178"/>
    <mergeCell ref="I108:K108"/>
    <mergeCell ref="AD165:AF166"/>
    <mergeCell ref="AD145:AF145"/>
    <mergeCell ref="L141:N141"/>
    <mergeCell ref="AG173:AI174"/>
    <mergeCell ref="F173:H174"/>
    <mergeCell ref="AD179:AF179"/>
    <mergeCell ref="X179:Z179"/>
    <mergeCell ref="I179:K179"/>
    <mergeCell ref="L179:N179"/>
    <mergeCell ref="AG179:AI179"/>
    <mergeCell ref="F179:H179"/>
    <mergeCell ref="F175:H176"/>
    <mergeCell ref="AG163:AI164"/>
    <mergeCell ref="I116:K116"/>
    <mergeCell ref="AG110:AI110"/>
    <mergeCell ref="X125:Z125"/>
    <mergeCell ref="X117:Z117"/>
    <mergeCell ref="AD163:AF164"/>
    <mergeCell ref="AD135:AF135"/>
    <mergeCell ref="U175:W176"/>
    <mergeCell ref="R173:T174"/>
    <mergeCell ref="AA175:AC176"/>
    <mergeCell ref="AD129:AF129"/>
    <mergeCell ref="AG125:AI125"/>
    <mergeCell ref="AG116:AI116"/>
    <mergeCell ref="AG122:AI122"/>
    <mergeCell ref="AD110:AF110"/>
    <mergeCell ref="AD117:AF117"/>
    <mergeCell ref="AD122:AF122"/>
    <mergeCell ref="X110:Z110"/>
    <mergeCell ref="BV12:BV22"/>
    <mergeCell ref="O57:Q57"/>
    <mergeCell ref="AA71:AC71"/>
    <mergeCell ref="AD71:AF71"/>
    <mergeCell ref="AA74:AC74"/>
    <mergeCell ref="L108:N108"/>
    <mergeCell ref="R169:T170"/>
    <mergeCell ref="J1:K1"/>
    <mergeCell ref="M1:N1"/>
    <mergeCell ref="P1:Q1"/>
    <mergeCell ref="S1:T1"/>
    <mergeCell ref="V1:W1"/>
    <mergeCell ref="I131:K131"/>
    <mergeCell ref="E121:E122"/>
    <mergeCell ref="L131:N131"/>
    <mergeCell ref="O131:Q131"/>
    <mergeCell ref="L128:N128"/>
    <mergeCell ref="O128:Q128"/>
    <mergeCell ref="I129:K129"/>
    <mergeCell ref="L129:N129"/>
    <mergeCell ref="O129:Q129"/>
    <mergeCell ref="R129:T129"/>
    <mergeCell ref="U128:W128"/>
    <mergeCell ref="I123:K123"/>
    <mergeCell ref="R87:T87"/>
    <mergeCell ref="U62:W62"/>
    <mergeCell ref="R62:T62"/>
    <mergeCell ref="U57:W57"/>
    <mergeCell ref="U72:W72"/>
    <mergeCell ref="U71:W71"/>
    <mergeCell ref="O108:Q108"/>
    <mergeCell ref="O104:Q104"/>
    <mergeCell ref="BY12:CB21"/>
    <mergeCell ref="AG180:AI180"/>
    <mergeCell ref="AG169:AI170"/>
    <mergeCell ref="AD86:AF86"/>
    <mergeCell ref="AG86:AI86"/>
    <mergeCell ref="AA89:AC89"/>
    <mergeCell ref="AD89:AF89"/>
    <mergeCell ref="AG89:AI89"/>
    <mergeCell ref="L78:N78"/>
    <mergeCell ref="R80:T80"/>
    <mergeCell ref="U80:W80"/>
    <mergeCell ref="AG87:AI87"/>
    <mergeCell ref="O78:Q78"/>
    <mergeCell ref="O80:Q80"/>
    <mergeCell ref="AG167:AI168"/>
    <mergeCell ref="AD171:AF172"/>
    <mergeCell ref="AD169:AF170"/>
    <mergeCell ref="AA17:AC17"/>
    <mergeCell ref="AJ68:AL68"/>
    <mergeCell ref="AJ69:AL69"/>
    <mergeCell ref="U13:W13"/>
    <mergeCell ref="AJ63:AL63"/>
    <mergeCell ref="AG101:AI101"/>
    <mergeCell ref="R104:T104"/>
    <mergeCell ref="O101:Q101"/>
    <mergeCell ref="AG95:AI95"/>
    <mergeCell ref="AG113:AI113"/>
    <mergeCell ref="O83:Q83"/>
    <mergeCell ref="R83:T83"/>
    <mergeCell ref="U81:W81"/>
    <mergeCell ref="X83:Z83"/>
    <mergeCell ref="X84:Z84"/>
    <mergeCell ref="D79:D81"/>
    <mergeCell ref="C97:C99"/>
    <mergeCell ref="D97:D99"/>
    <mergeCell ref="D106:D108"/>
    <mergeCell ref="D82:D84"/>
    <mergeCell ref="O98:Q98"/>
    <mergeCell ref="I98:K98"/>
    <mergeCell ref="E88:E89"/>
    <mergeCell ref="C112:C114"/>
    <mergeCell ref="D112:D114"/>
    <mergeCell ref="R99:T99"/>
    <mergeCell ref="R98:T98"/>
    <mergeCell ref="R110:T110"/>
    <mergeCell ref="X92:Z92"/>
    <mergeCell ref="X101:Z101"/>
    <mergeCell ref="U83:W83"/>
    <mergeCell ref="X87:Z87"/>
    <mergeCell ref="U90:W90"/>
    <mergeCell ref="U92:W92"/>
    <mergeCell ref="X93:Z93"/>
    <mergeCell ref="L101:N101"/>
    <mergeCell ref="I84:K84"/>
    <mergeCell ref="O99:Q99"/>
    <mergeCell ref="O107:Q107"/>
    <mergeCell ref="R108:T108"/>
    <mergeCell ref="U110:W110"/>
    <mergeCell ref="O111:Q111"/>
    <mergeCell ref="R111:T111"/>
    <mergeCell ref="U84:W84"/>
    <mergeCell ref="L111:N111"/>
    <mergeCell ref="O84:Q84"/>
    <mergeCell ref="X107:Z107"/>
    <mergeCell ref="E100:E101"/>
    <mergeCell ref="E109:E110"/>
    <mergeCell ref="AG114:AI114"/>
    <mergeCell ref="I113:K113"/>
    <mergeCell ref="AA95:AC95"/>
    <mergeCell ref="L110:N110"/>
    <mergeCell ref="U107:W107"/>
    <mergeCell ref="X98:Z98"/>
    <mergeCell ref="U102:W102"/>
    <mergeCell ref="O110:Q110"/>
    <mergeCell ref="R89:T89"/>
    <mergeCell ref="X99:Z99"/>
    <mergeCell ref="I90:K90"/>
    <mergeCell ref="O86:Q86"/>
    <mergeCell ref="E85:E86"/>
    <mergeCell ref="I93:K93"/>
    <mergeCell ref="R90:T90"/>
    <mergeCell ref="I110:K110"/>
    <mergeCell ref="I107:K107"/>
    <mergeCell ref="I101:K101"/>
    <mergeCell ref="I89:K89"/>
    <mergeCell ref="I104:K104"/>
    <mergeCell ref="U93:W93"/>
    <mergeCell ref="L114:N114"/>
    <mergeCell ref="R102:T102"/>
    <mergeCell ref="L113:N113"/>
    <mergeCell ref="U108:W108"/>
    <mergeCell ref="X108:Z108"/>
    <mergeCell ref="R113:T113"/>
    <mergeCell ref="B64:B66"/>
    <mergeCell ref="L66:N66"/>
    <mergeCell ref="O66:Q66"/>
    <mergeCell ref="E91:E92"/>
    <mergeCell ref="I72:K72"/>
    <mergeCell ref="D76:D78"/>
    <mergeCell ref="C121:C123"/>
    <mergeCell ref="D121:D123"/>
    <mergeCell ref="L86:N86"/>
    <mergeCell ref="L81:N81"/>
    <mergeCell ref="B97:B99"/>
    <mergeCell ref="C91:C93"/>
    <mergeCell ref="C79:C81"/>
    <mergeCell ref="C94:C96"/>
    <mergeCell ref="D94:D96"/>
    <mergeCell ref="E94:E95"/>
    <mergeCell ref="L107:N107"/>
    <mergeCell ref="I83:K83"/>
    <mergeCell ref="O95:Q95"/>
    <mergeCell ref="B106:B108"/>
    <mergeCell ref="C118:C120"/>
    <mergeCell ref="B109:B111"/>
    <mergeCell ref="I86:K86"/>
    <mergeCell ref="C106:C108"/>
    <mergeCell ref="B91:B93"/>
    <mergeCell ref="B79:B81"/>
    <mergeCell ref="B88:B90"/>
    <mergeCell ref="D115:D117"/>
    <mergeCell ref="I111:K111"/>
    <mergeCell ref="C88:C90"/>
    <mergeCell ref="D88:D90"/>
    <mergeCell ref="C82:C84"/>
    <mergeCell ref="D64:D66"/>
    <mergeCell ref="D58:D60"/>
    <mergeCell ref="U65:W65"/>
    <mergeCell ref="AD63:AF63"/>
    <mergeCell ref="B43:B45"/>
    <mergeCell ref="X62:Z62"/>
    <mergeCell ref="O47:Q47"/>
    <mergeCell ref="U53:W53"/>
    <mergeCell ref="B76:B78"/>
    <mergeCell ref="L96:N96"/>
    <mergeCell ref="X95:Z95"/>
    <mergeCell ref="B73:B75"/>
    <mergeCell ref="C85:C87"/>
    <mergeCell ref="I66:K66"/>
    <mergeCell ref="E67:E68"/>
    <mergeCell ref="O68:Q68"/>
    <mergeCell ref="C73:C75"/>
    <mergeCell ref="I78:K78"/>
    <mergeCell ref="L72:N72"/>
    <mergeCell ref="I77:K77"/>
    <mergeCell ref="U89:W89"/>
    <mergeCell ref="U87:W87"/>
    <mergeCell ref="R96:T96"/>
    <mergeCell ref="O96:Q96"/>
    <mergeCell ref="I81:K81"/>
    <mergeCell ref="I80:K80"/>
    <mergeCell ref="O74:Q74"/>
    <mergeCell ref="O75:Q75"/>
    <mergeCell ref="O87:Q87"/>
    <mergeCell ref="U75:W75"/>
    <mergeCell ref="U78:W78"/>
    <mergeCell ref="U77:W77"/>
    <mergeCell ref="AD59:AF59"/>
    <mergeCell ref="B58:B60"/>
    <mergeCell ref="B46:B48"/>
    <mergeCell ref="C46:C48"/>
    <mergeCell ref="R50:T50"/>
    <mergeCell ref="E43:E44"/>
    <mergeCell ref="B55:B57"/>
    <mergeCell ref="C55:C57"/>
    <mergeCell ref="O63:Q63"/>
    <mergeCell ref="L47:N47"/>
    <mergeCell ref="C43:C45"/>
    <mergeCell ref="D49:D51"/>
    <mergeCell ref="D61:D63"/>
    <mergeCell ref="E46:E47"/>
    <mergeCell ref="D55:D57"/>
    <mergeCell ref="R59:T59"/>
    <mergeCell ref="R60:T60"/>
    <mergeCell ref="B49:B51"/>
    <mergeCell ref="E58:E59"/>
    <mergeCell ref="L63:N63"/>
    <mergeCell ref="AA63:AC63"/>
    <mergeCell ref="AG63:AI63"/>
    <mergeCell ref="AG65:AI65"/>
    <mergeCell ref="AA38:AC38"/>
    <mergeCell ref="AA35:AC35"/>
    <mergeCell ref="AD83:AF83"/>
    <mergeCell ref="AA83:AC83"/>
    <mergeCell ref="X44:Z44"/>
    <mergeCell ref="X54:Z54"/>
    <mergeCell ref="AG93:AI93"/>
    <mergeCell ref="AJ39:AL39"/>
    <mergeCell ref="AG59:AI59"/>
    <mergeCell ref="AA48:AC48"/>
    <mergeCell ref="AA80:AC80"/>
    <mergeCell ref="AJ92:AL92"/>
    <mergeCell ref="AA98:AC98"/>
    <mergeCell ref="AA93:AC93"/>
    <mergeCell ref="AG81:AI81"/>
    <mergeCell ref="AA68:AC68"/>
    <mergeCell ref="X68:Z68"/>
    <mergeCell ref="AD75:AF75"/>
    <mergeCell ref="X71:Z71"/>
    <mergeCell ref="AG68:AI68"/>
    <mergeCell ref="AA65:AC65"/>
    <mergeCell ref="AA53:AC53"/>
    <mergeCell ref="AD66:AF66"/>
    <mergeCell ref="X47:Z47"/>
    <mergeCell ref="AD48:AF48"/>
    <mergeCell ref="AA56:AC56"/>
    <mergeCell ref="AA47:AC47"/>
    <mergeCell ref="X81:Z81"/>
    <mergeCell ref="AG62:AI62"/>
    <mergeCell ref="AD93:AF93"/>
    <mergeCell ref="AJ56:AL56"/>
    <mergeCell ref="AJ41:AL41"/>
    <mergeCell ref="AJ60:AL60"/>
    <mergeCell ref="AA33:AC33"/>
    <mergeCell ref="AG29:AI29"/>
    <mergeCell ref="AA42:AC42"/>
    <mergeCell ref="AJ65:AL65"/>
    <mergeCell ref="AJ66:AL66"/>
    <mergeCell ref="AJ36:AL36"/>
    <mergeCell ref="AD68:AF68"/>
    <mergeCell ref="AA77:AC77"/>
    <mergeCell ref="AA69:AC69"/>
    <mergeCell ref="AG74:AI74"/>
    <mergeCell ref="X60:Z60"/>
    <mergeCell ref="AA54:AC54"/>
    <mergeCell ref="X56:Z56"/>
    <mergeCell ref="AJ71:AL71"/>
    <mergeCell ref="X33:Z33"/>
    <mergeCell ref="AA36:AC36"/>
    <mergeCell ref="X36:Z36"/>
    <mergeCell ref="AA59:AC59"/>
    <mergeCell ref="X69:Z69"/>
    <mergeCell ref="AA60:AC60"/>
    <mergeCell ref="X66:Z66"/>
    <mergeCell ref="X63:Z63"/>
    <mergeCell ref="X57:Z57"/>
    <mergeCell ref="AA29:AC29"/>
    <mergeCell ref="AJ35:AL35"/>
    <mergeCell ref="AD35:AF35"/>
    <mergeCell ref="AD56:AF56"/>
    <mergeCell ref="AJ50:AL50"/>
    <mergeCell ref="AG57:AI57"/>
    <mergeCell ref="AJ9:AJ10"/>
    <mergeCell ref="AG35:AI35"/>
    <mergeCell ref="AG45:AI45"/>
    <mergeCell ref="X13:Z13"/>
    <mergeCell ref="AA13:AC13"/>
    <mergeCell ref="AD13:AF13"/>
    <mergeCell ref="AD19:AF19"/>
    <mergeCell ref="X14:Z14"/>
    <mergeCell ref="U14:W14"/>
    <mergeCell ref="X19:Z19"/>
    <mergeCell ref="AA19:AC19"/>
    <mergeCell ref="U50:W50"/>
    <mergeCell ref="U41:W41"/>
    <mergeCell ref="AA14:AC14"/>
    <mergeCell ref="X16:Z16"/>
    <mergeCell ref="U16:W16"/>
    <mergeCell ref="X21:Z21"/>
    <mergeCell ref="AD14:AF14"/>
    <mergeCell ref="AD17:AF17"/>
    <mergeCell ref="AA45:AC45"/>
    <mergeCell ref="AD31:AF31"/>
    <mergeCell ref="AD44:AF44"/>
    <mergeCell ref="AD45:AF45"/>
    <mergeCell ref="AD16:AF16"/>
    <mergeCell ref="AG13:AI13"/>
    <mergeCell ref="AJ27:AL27"/>
    <mergeCell ref="AJ33:AL33"/>
    <mergeCell ref="AG42:AI42"/>
    <mergeCell ref="AJ47:AL47"/>
    <mergeCell ref="AJ25:AL25"/>
    <mergeCell ref="X23:Z23"/>
    <mergeCell ref="AA23:AC23"/>
    <mergeCell ref="AG21:AI21"/>
    <mergeCell ref="AG33:AI33"/>
    <mergeCell ref="AJ14:AL14"/>
    <mergeCell ref="AJ21:AL21"/>
    <mergeCell ref="AG17:AI17"/>
    <mergeCell ref="AJ17:AL17"/>
    <mergeCell ref="AG19:AI19"/>
    <mergeCell ref="AJ19:AL19"/>
    <mergeCell ref="AJ29:AL29"/>
    <mergeCell ref="AJ13:AL13"/>
    <mergeCell ref="AJ62:AL62"/>
    <mergeCell ref="AG14:AI14"/>
    <mergeCell ref="AJ16:AL16"/>
    <mergeCell ref="AG16:AI16"/>
    <mergeCell ref="AD60:AF60"/>
    <mergeCell ref="AD57:AF57"/>
    <mergeCell ref="AD47:AF47"/>
    <mergeCell ref="AJ57:AL57"/>
    <mergeCell ref="AD33:AF33"/>
    <mergeCell ref="AD42:AF42"/>
    <mergeCell ref="AD41:AF41"/>
    <mergeCell ref="AD38:AF38"/>
    <mergeCell ref="AD25:AF25"/>
    <mergeCell ref="AG25:AI25"/>
    <mergeCell ref="AJ31:AL31"/>
    <mergeCell ref="AG60:AI60"/>
    <mergeCell ref="AJ59:AL59"/>
    <mergeCell ref="AJ53:AL53"/>
    <mergeCell ref="AD53:AF53"/>
    <mergeCell ref="AD51:AF51"/>
    <mergeCell ref="AG31:AI31"/>
    <mergeCell ref="AG50:AI50"/>
    <mergeCell ref="AJ117:AL117"/>
    <mergeCell ref="AJ116:AL116"/>
    <mergeCell ref="AG111:AI111"/>
    <mergeCell ref="AJ111:AL111"/>
    <mergeCell ref="AJ113:AL113"/>
    <mergeCell ref="AD111:AF111"/>
    <mergeCell ref="AJ93:AL93"/>
    <mergeCell ref="AG69:AI69"/>
    <mergeCell ref="AJ83:AL83"/>
    <mergeCell ref="AG72:AI72"/>
    <mergeCell ref="AJ72:AL72"/>
    <mergeCell ref="AJ81:AL81"/>
    <mergeCell ref="AD101:AF101"/>
    <mergeCell ref="AD98:AF98"/>
    <mergeCell ref="AD116:AF116"/>
    <mergeCell ref="AD80:AF80"/>
    <mergeCell ref="AJ96:AL96"/>
    <mergeCell ref="AJ107:AL107"/>
    <mergeCell ref="AJ80:AL80"/>
    <mergeCell ref="AD84:AF84"/>
    <mergeCell ref="AG80:AI80"/>
    <mergeCell ref="AG71:AI71"/>
    <mergeCell ref="AG84:AI84"/>
    <mergeCell ref="AD87:AF87"/>
    <mergeCell ref="AJ77:AL77"/>
    <mergeCell ref="AG77:AI77"/>
    <mergeCell ref="AJ75:AL75"/>
    <mergeCell ref="AG75:AI75"/>
    <mergeCell ref="AG92:AI92"/>
    <mergeCell ref="AJ90:AL90"/>
    <mergeCell ref="AD74:AF74"/>
    <mergeCell ref="AD72:AF72"/>
    <mergeCell ref="AJ101:AL101"/>
    <mergeCell ref="AJ110:AL110"/>
    <mergeCell ref="AJ104:AL104"/>
    <mergeCell ref="AD90:AF90"/>
    <mergeCell ref="AD65:AF65"/>
    <mergeCell ref="AJ78:AL78"/>
    <mergeCell ref="AJ89:AL89"/>
    <mergeCell ref="AJ95:AL95"/>
    <mergeCell ref="AD78:AF78"/>
    <mergeCell ref="AJ86:AL86"/>
    <mergeCell ref="AJ87:AL87"/>
    <mergeCell ref="AG78:AI78"/>
    <mergeCell ref="AJ99:AL99"/>
    <mergeCell ref="AD107:AF107"/>
    <mergeCell ref="AD99:AF99"/>
    <mergeCell ref="AD96:AF96"/>
    <mergeCell ref="AJ102:AL102"/>
    <mergeCell ref="AJ105:AL105"/>
    <mergeCell ref="AD81:AF81"/>
    <mergeCell ref="AD69:AF69"/>
    <mergeCell ref="AG105:AI105"/>
    <mergeCell ref="AG102:AI102"/>
    <mergeCell ref="AG104:AI104"/>
    <mergeCell ref="AJ84:AL84"/>
    <mergeCell ref="AJ108:AL108"/>
    <mergeCell ref="AJ74:AL74"/>
    <mergeCell ref="AJ98:AL98"/>
    <mergeCell ref="AG96:AI96"/>
    <mergeCell ref="AG66:AI66"/>
    <mergeCell ref="AD77:AF77"/>
    <mergeCell ref="AD95:AF95"/>
    <mergeCell ref="AG83:AI83"/>
    <mergeCell ref="AE5:AF5"/>
    <mergeCell ref="AH5:AI5"/>
    <mergeCell ref="AG7:AG8"/>
    <mergeCell ref="AH7:AI8"/>
    <mergeCell ref="AJ7:AJ8"/>
    <mergeCell ref="AG6:AI6"/>
    <mergeCell ref="AJ6:AL6"/>
    <mergeCell ref="AK7:AL8"/>
    <mergeCell ref="AE7:AF8"/>
    <mergeCell ref="AD6:AF6"/>
    <mergeCell ref="AE9:AF10"/>
    <mergeCell ref="AJ48:AL48"/>
    <mergeCell ref="AD54:AF54"/>
    <mergeCell ref="AG51:AI51"/>
    <mergeCell ref="AJ45:AL45"/>
    <mergeCell ref="AD50:AF50"/>
    <mergeCell ref="AG48:AI48"/>
    <mergeCell ref="AJ51:AL51"/>
    <mergeCell ref="AG54:AI54"/>
    <mergeCell ref="AG53:AI53"/>
    <mergeCell ref="AD9:AD10"/>
    <mergeCell ref="AG47:AI47"/>
    <mergeCell ref="AJ44:AL44"/>
    <mergeCell ref="AJ54:AL54"/>
    <mergeCell ref="AG44:AI44"/>
    <mergeCell ref="AJ23:AL23"/>
    <mergeCell ref="AD29:AF29"/>
    <mergeCell ref="AG27:AI27"/>
    <mergeCell ref="AD27:AF27"/>
    <mergeCell ref="AK9:AL10"/>
    <mergeCell ref="AJ42:AL42"/>
    <mergeCell ref="AJ38:AL38"/>
    <mergeCell ref="B136:B137"/>
    <mergeCell ref="R165:T166"/>
    <mergeCell ref="B142:B143"/>
    <mergeCell ref="C142:C143"/>
    <mergeCell ref="B144:B145"/>
    <mergeCell ref="C144:C145"/>
    <mergeCell ref="B138:B139"/>
    <mergeCell ref="B134:B135"/>
    <mergeCell ref="AA96:AC96"/>
    <mergeCell ref="B94:B96"/>
    <mergeCell ref="B132:B133"/>
    <mergeCell ref="B112:B114"/>
    <mergeCell ref="AA111:AC111"/>
    <mergeCell ref="AA108:AC108"/>
    <mergeCell ref="AA139:AC139"/>
    <mergeCell ref="R141:T141"/>
    <mergeCell ref="AA123:AC123"/>
    <mergeCell ref="I95:K95"/>
    <mergeCell ref="R95:T95"/>
    <mergeCell ref="R126:T126"/>
    <mergeCell ref="X105:Z105"/>
    <mergeCell ref="AA113:AC113"/>
    <mergeCell ref="X139:Z139"/>
    <mergeCell ref="C140:C141"/>
    <mergeCell ref="C124:C126"/>
    <mergeCell ref="B118:B120"/>
    <mergeCell ref="B115:B117"/>
    <mergeCell ref="I120:K120"/>
    <mergeCell ref="L120:N120"/>
    <mergeCell ref="B127:B129"/>
    <mergeCell ref="I137:K137"/>
    <mergeCell ref="X122:Z122"/>
    <mergeCell ref="AG128:AI128"/>
    <mergeCell ref="D138:D139"/>
    <mergeCell ref="I128:K128"/>
    <mergeCell ref="D140:D141"/>
    <mergeCell ref="AD137:AF137"/>
    <mergeCell ref="AG119:AI119"/>
    <mergeCell ref="U120:W120"/>
    <mergeCell ref="AA120:AC120"/>
    <mergeCell ref="X113:Z113"/>
    <mergeCell ref="I119:K119"/>
    <mergeCell ref="E112:E113"/>
    <mergeCell ref="D109:D111"/>
    <mergeCell ref="E127:E128"/>
    <mergeCell ref="L139:N139"/>
    <mergeCell ref="AD133:AF133"/>
    <mergeCell ref="AG117:AI117"/>
    <mergeCell ref="AG137:AI137"/>
    <mergeCell ref="O141:Q141"/>
    <mergeCell ref="O117:Q117"/>
    <mergeCell ref="O114:Q114"/>
    <mergeCell ref="AA116:AC116"/>
    <mergeCell ref="AA114:AC114"/>
    <mergeCell ref="AD123:AF123"/>
    <mergeCell ref="X131:Z131"/>
    <mergeCell ref="X135:Z135"/>
    <mergeCell ref="AA135:AC135"/>
    <mergeCell ref="X141:Z141"/>
    <mergeCell ref="AA129:AC129"/>
    <mergeCell ref="AD120:AF120"/>
    <mergeCell ref="X133:Z133"/>
    <mergeCell ref="X129:Z129"/>
    <mergeCell ref="E124:E125"/>
    <mergeCell ref="B184:E185"/>
    <mergeCell ref="AA173:AC174"/>
    <mergeCell ref="X177:Z178"/>
    <mergeCell ref="O179:Q179"/>
    <mergeCell ref="AA179:AC179"/>
    <mergeCell ref="B161:E161"/>
    <mergeCell ref="X175:Z176"/>
    <mergeCell ref="X165:Z166"/>
    <mergeCell ref="U171:W172"/>
    <mergeCell ref="I163:K164"/>
    <mergeCell ref="I165:K166"/>
    <mergeCell ref="AA163:AC164"/>
    <mergeCell ref="X169:Z170"/>
    <mergeCell ref="U167:W168"/>
    <mergeCell ref="AA169:AC170"/>
    <mergeCell ref="B181:E181"/>
    <mergeCell ref="I180:K180"/>
    <mergeCell ref="B179:E179"/>
    <mergeCell ref="C173:E174"/>
    <mergeCell ref="B171:E172"/>
    <mergeCell ref="I181:AF181"/>
    <mergeCell ref="AD177:AF178"/>
    <mergeCell ref="O177:Q178"/>
    <mergeCell ref="U179:W179"/>
    <mergeCell ref="R179:T179"/>
    <mergeCell ref="U177:W178"/>
    <mergeCell ref="F165:H166"/>
    <mergeCell ref="O173:Q174"/>
    <mergeCell ref="F167:H168"/>
    <mergeCell ref="AA165:AC166"/>
    <mergeCell ref="F171:H172"/>
    <mergeCell ref="F180:H180"/>
    <mergeCell ref="R175:T176"/>
    <mergeCell ref="R123:T123"/>
    <mergeCell ref="S154:T154"/>
    <mergeCell ref="R120:T120"/>
    <mergeCell ref="J149:K149"/>
    <mergeCell ref="J150:K150"/>
    <mergeCell ref="J151:K151"/>
    <mergeCell ref="J152:K152"/>
    <mergeCell ref="P155:Q155"/>
    <mergeCell ref="S149:T149"/>
    <mergeCell ref="S150:T150"/>
    <mergeCell ref="P151:Q151"/>
    <mergeCell ref="O122:Q122"/>
    <mergeCell ref="M149:N149"/>
    <mergeCell ref="L145:N145"/>
    <mergeCell ref="O120:Q120"/>
    <mergeCell ref="R117:T117"/>
    <mergeCell ref="S147:T147"/>
    <mergeCell ref="R167:T168"/>
    <mergeCell ref="R163:T164"/>
    <mergeCell ref="I167:K168"/>
    <mergeCell ref="I175:K176"/>
    <mergeCell ref="L117:N117"/>
    <mergeCell ref="L175:N176"/>
    <mergeCell ref="R171:T172"/>
    <mergeCell ref="M154:N154"/>
    <mergeCell ref="P152:Q152"/>
    <mergeCell ref="P153:Q153"/>
    <mergeCell ref="I135:K135"/>
    <mergeCell ref="R133:T133"/>
    <mergeCell ref="P154:Q154"/>
    <mergeCell ref="M146:N146"/>
    <mergeCell ref="AG141:AI141"/>
    <mergeCell ref="AH148:AI148"/>
    <mergeCell ref="AG175:AI176"/>
    <mergeCell ref="R128:T128"/>
    <mergeCell ref="O169:Q170"/>
    <mergeCell ref="AJ114:AL114"/>
    <mergeCell ref="AJ133:AL133"/>
    <mergeCell ref="AJ129:AL129"/>
    <mergeCell ref="AJ125:AL125"/>
    <mergeCell ref="AJ135:AL135"/>
    <mergeCell ref="AJ126:AL126"/>
    <mergeCell ref="AJ163:AL164"/>
    <mergeCell ref="X126:Z126"/>
    <mergeCell ref="AJ128:AL128"/>
    <mergeCell ref="AJ131:AL131"/>
    <mergeCell ref="AG131:AI131"/>
    <mergeCell ref="AK147:AL147"/>
    <mergeCell ref="AJ141:AL141"/>
    <mergeCell ref="X114:Z114"/>
    <mergeCell ref="X116:Z116"/>
    <mergeCell ref="AJ139:AL139"/>
    <mergeCell ref="X163:Z164"/>
    <mergeCell ref="AJ122:AL122"/>
    <mergeCell ref="I162:AF162"/>
    <mergeCell ref="AJ120:AL120"/>
    <mergeCell ref="L137:N137"/>
    <mergeCell ref="I173:K174"/>
    <mergeCell ref="I126:K126"/>
    <mergeCell ref="L126:N126"/>
    <mergeCell ref="X120:Z120"/>
    <mergeCell ref="AA133:AC133"/>
    <mergeCell ref="L135:N135"/>
    <mergeCell ref="AJ119:AL119"/>
    <mergeCell ref="AD126:AF126"/>
    <mergeCell ref="AG129:AI129"/>
    <mergeCell ref="AD125:AF125"/>
    <mergeCell ref="AG139:AI139"/>
    <mergeCell ref="AJ137:AL137"/>
    <mergeCell ref="C180:E180"/>
    <mergeCell ref="F163:H164"/>
    <mergeCell ref="AD173:AF174"/>
    <mergeCell ref="U173:W174"/>
    <mergeCell ref="X171:Z172"/>
    <mergeCell ref="U163:W164"/>
    <mergeCell ref="X173:Z174"/>
    <mergeCell ref="I141:K141"/>
    <mergeCell ref="I143:K143"/>
    <mergeCell ref="L143:N143"/>
    <mergeCell ref="AB148:AC148"/>
    <mergeCell ref="AE147:AF147"/>
    <mergeCell ref="Y147:Z147"/>
    <mergeCell ref="M148:N148"/>
    <mergeCell ref="P147:Q147"/>
    <mergeCell ref="M147:N147"/>
    <mergeCell ref="I171:K172"/>
    <mergeCell ref="L165:N166"/>
    <mergeCell ref="J148:K148"/>
    <mergeCell ref="S148:T148"/>
    <mergeCell ref="AE146:AF146"/>
    <mergeCell ref="Y146:Z146"/>
    <mergeCell ref="I169:K170"/>
    <mergeCell ref="C177:E178"/>
    <mergeCell ref="B175:E176"/>
    <mergeCell ref="B167:E168"/>
    <mergeCell ref="AD143:AF143"/>
    <mergeCell ref="U145:W145"/>
    <mergeCell ref="X145:Z145"/>
    <mergeCell ref="O165:Q166"/>
    <mergeCell ref="L169:N170"/>
    <mergeCell ref="AD167:AF168"/>
    <mergeCell ref="F169:H170"/>
    <mergeCell ref="B163:E164"/>
    <mergeCell ref="C169:E170"/>
    <mergeCell ref="O167:Q168"/>
    <mergeCell ref="O163:Q164"/>
    <mergeCell ref="S153:T153"/>
    <mergeCell ref="Y148:Z148"/>
    <mergeCell ref="D144:D145"/>
    <mergeCell ref="S146:T146"/>
    <mergeCell ref="AB149:AC149"/>
    <mergeCell ref="AB150:AC150"/>
    <mergeCell ref="AE152:AF152"/>
    <mergeCell ref="V151:W151"/>
    <mergeCell ref="X143:Z143"/>
    <mergeCell ref="V148:W148"/>
    <mergeCell ref="J154:K154"/>
    <mergeCell ref="J155:K155"/>
    <mergeCell ref="B146:E155"/>
    <mergeCell ref="L163:N164"/>
    <mergeCell ref="M155:N155"/>
    <mergeCell ref="P149:Q149"/>
    <mergeCell ref="I145:K145"/>
    <mergeCell ref="J147:K147"/>
    <mergeCell ref="J153:K153"/>
    <mergeCell ref="J146:K146"/>
    <mergeCell ref="M150:N150"/>
    <mergeCell ref="L167:N168"/>
    <mergeCell ref="L173:N174"/>
    <mergeCell ref="C165:E166"/>
    <mergeCell ref="O113:Q113"/>
    <mergeCell ref="O133:Q133"/>
    <mergeCell ref="U133:W133"/>
    <mergeCell ref="U119:W119"/>
    <mergeCell ref="C130:C131"/>
    <mergeCell ref="D130:D131"/>
    <mergeCell ref="C127:C129"/>
    <mergeCell ref="D127:D129"/>
    <mergeCell ref="C132:C133"/>
    <mergeCell ref="D132:D133"/>
    <mergeCell ref="D142:D143"/>
    <mergeCell ref="C134:C135"/>
    <mergeCell ref="D134:D135"/>
    <mergeCell ref="C136:C137"/>
    <mergeCell ref="D136:D137"/>
    <mergeCell ref="C138:C139"/>
    <mergeCell ref="O139:Q139"/>
    <mergeCell ref="R114:T114"/>
    <mergeCell ref="V149:W149"/>
    <mergeCell ref="I117:K117"/>
    <mergeCell ref="V150:W150"/>
    <mergeCell ref="I114:K114"/>
    <mergeCell ref="P148:Q148"/>
    <mergeCell ref="U165:W166"/>
    <mergeCell ref="D124:D126"/>
    <mergeCell ref="D118:D120"/>
    <mergeCell ref="E115:E116"/>
    <mergeCell ref="I139:K139"/>
    <mergeCell ref="L123:N123"/>
    <mergeCell ref="E73:E74"/>
    <mergeCell ref="AA39:AC39"/>
    <mergeCell ref="U45:W45"/>
    <mergeCell ref="AA50:AC50"/>
    <mergeCell ref="AA51:AC51"/>
    <mergeCell ref="X48:Z48"/>
    <mergeCell ref="AA44:AC44"/>
    <mergeCell ref="AA78:AC78"/>
    <mergeCell ref="X50:Z50"/>
    <mergeCell ref="U74:W74"/>
    <mergeCell ref="X89:Z89"/>
    <mergeCell ref="X96:Z96"/>
    <mergeCell ref="AA99:AC99"/>
    <mergeCell ref="AA90:AC90"/>
    <mergeCell ref="AA57:AC57"/>
    <mergeCell ref="R81:T81"/>
    <mergeCell ref="R93:T93"/>
    <mergeCell ref="U98:W98"/>
    <mergeCell ref="AA84:AC84"/>
    <mergeCell ref="AA66:AC66"/>
    <mergeCell ref="L90:N90"/>
    <mergeCell ref="R57:T57"/>
    <mergeCell ref="U54:W54"/>
    <mergeCell ref="I42:K42"/>
    <mergeCell ref="I54:K54"/>
    <mergeCell ref="E70:E71"/>
    <mergeCell ref="X65:Z65"/>
    <mergeCell ref="O77:Q77"/>
    <mergeCell ref="R74:T74"/>
    <mergeCell ref="L80:N80"/>
    <mergeCell ref="R78:T78"/>
    <mergeCell ref="L74:N74"/>
    <mergeCell ref="I68:K68"/>
    <mergeCell ref="L69:N69"/>
    <mergeCell ref="O71:Q71"/>
    <mergeCell ref="O89:Q89"/>
    <mergeCell ref="U101:W101"/>
    <mergeCell ref="U99:W99"/>
    <mergeCell ref="C12:C14"/>
    <mergeCell ref="I16:K16"/>
    <mergeCell ref="I13:K13"/>
    <mergeCell ref="O14:Q14"/>
    <mergeCell ref="R14:T14"/>
    <mergeCell ref="U36:W36"/>
    <mergeCell ref="L33:N33"/>
    <mergeCell ref="C40:C42"/>
    <mergeCell ref="C24:C25"/>
    <mergeCell ref="O21:Q21"/>
    <mergeCell ref="I56:K56"/>
    <mergeCell ref="L56:N56"/>
    <mergeCell ref="I48:K48"/>
    <mergeCell ref="I63:K63"/>
    <mergeCell ref="U66:W66"/>
    <mergeCell ref="I87:K87"/>
    <mergeCell ref="C76:C78"/>
    <mergeCell ref="R63:T63"/>
    <mergeCell ref="R56:T56"/>
    <mergeCell ref="E76:E77"/>
    <mergeCell ref="C18:C19"/>
    <mergeCell ref="O13:Q13"/>
    <mergeCell ref="R13:T13"/>
    <mergeCell ref="L13:N13"/>
    <mergeCell ref="L71:N71"/>
    <mergeCell ref="L39:N39"/>
    <mergeCell ref="X25:Z25"/>
    <mergeCell ref="R53:T53"/>
    <mergeCell ref="R54:T54"/>
    <mergeCell ref="U60:W60"/>
    <mergeCell ref="U48:W48"/>
    <mergeCell ref="X53:Z53"/>
    <mergeCell ref="X45:Z45"/>
    <mergeCell ref="X27:Z27"/>
    <mergeCell ref="O53:Q53"/>
    <mergeCell ref="O56:Q56"/>
    <mergeCell ref="O50:Q50"/>
    <mergeCell ref="O54:Q54"/>
    <mergeCell ref="O51:Q51"/>
    <mergeCell ref="U44:W44"/>
    <mergeCell ref="X59:Z59"/>
    <mergeCell ref="X51:Z51"/>
    <mergeCell ref="R47:T47"/>
    <mergeCell ref="R44:T44"/>
    <mergeCell ref="X31:Z31"/>
    <mergeCell ref="R39:T39"/>
    <mergeCell ref="O42:Q42"/>
    <mergeCell ref="U33:W33"/>
    <mergeCell ref="U38:W38"/>
    <mergeCell ref="X35:Z35"/>
    <mergeCell ref="R45:T45"/>
    <mergeCell ref="R48:T48"/>
    <mergeCell ref="X29:Z29"/>
    <mergeCell ref="X42:Z42"/>
    <mergeCell ref="U56:W56"/>
    <mergeCell ref="U47:W47"/>
    <mergeCell ref="X39:Z39"/>
    <mergeCell ref="R27:T27"/>
    <mergeCell ref="AA16:AC16"/>
    <mergeCell ref="R16:T16"/>
    <mergeCell ref="O19:Q19"/>
    <mergeCell ref="O29:Q29"/>
    <mergeCell ref="R38:T38"/>
    <mergeCell ref="U27:W27"/>
    <mergeCell ref="U19:W19"/>
    <mergeCell ref="E52:E53"/>
    <mergeCell ref="L92:N92"/>
    <mergeCell ref="D12:D14"/>
    <mergeCell ref="I14:K14"/>
    <mergeCell ref="E49:E50"/>
    <mergeCell ref="E61:E62"/>
    <mergeCell ref="D43:D45"/>
    <mergeCell ref="D46:D48"/>
    <mergeCell ref="E64:E65"/>
    <mergeCell ref="I71:K71"/>
    <mergeCell ref="U63:W63"/>
    <mergeCell ref="R51:T51"/>
    <mergeCell ref="U51:W51"/>
    <mergeCell ref="I65:K65"/>
    <mergeCell ref="U69:W69"/>
    <mergeCell ref="X72:Z72"/>
    <mergeCell ref="X77:Z77"/>
    <mergeCell ref="X78:Z78"/>
    <mergeCell ref="AA81:AC81"/>
    <mergeCell ref="U68:W68"/>
    <mergeCell ref="I19:K19"/>
    <mergeCell ref="L19:N19"/>
    <mergeCell ref="I33:K33"/>
    <mergeCell ref="I44:K44"/>
    <mergeCell ref="L45:N45"/>
    <mergeCell ref="L16:N16"/>
    <mergeCell ref="L14:N14"/>
    <mergeCell ref="R33:T33"/>
    <mergeCell ref="R36:T36"/>
    <mergeCell ref="R41:T41"/>
    <mergeCell ref="R35:T35"/>
    <mergeCell ref="O62:Q62"/>
    <mergeCell ref="U39:W39"/>
    <mergeCell ref="O25:Q25"/>
    <mergeCell ref="R25:T25"/>
    <mergeCell ref="O27:Q27"/>
    <mergeCell ref="U25:W25"/>
    <mergeCell ref="L65:N65"/>
    <mergeCell ref="O65:Q65"/>
    <mergeCell ref="R23:T23"/>
    <mergeCell ref="U23:W23"/>
    <mergeCell ref="R69:T69"/>
    <mergeCell ref="U42:W42"/>
    <mergeCell ref="R65:T65"/>
    <mergeCell ref="O48:Q48"/>
    <mergeCell ref="C20:C21"/>
    <mergeCell ref="D20:D21"/>
    <mergeCell ref="B24:B25"/>
    <mergeCell ref="B28:B29"/>
    <mergeCell ref="B26:B27"/>
    <mergeCell ref="B30:B31"/>
    <mergeCell ref="B34:B36"/>
    <mergeCell ref="B37:B39"/>
    <mergeCell ref="C32:C33"/>
    <mergeCell ref="D32:D33"/>
    <mergeCell ref="B32:B33"/>
    <mergeCell ref="I25:K25"/>
    <mergeCell ref="L25:N25"/>
    <mergeCell ref="L38:N38"/>
    <mergeCell ref="L35:N35"/>
    <mergeCell ref="C30:C31"/>
    <mergeCell ref="I29:K29"/>
    <mergeCell ref="C26:C27"/>
    <mergeCell ref="D26:D27"/>
    <mergeCell ref="D28:D29"/>
    <mergeCell ref="C28:C29"/>
    <mergeCell ref="D37:D39"/>
    <mergeCell ref="B12:B14"/>
    <mergeCell ref="D15:D17"/>
    <mergeCell ref="C15:C17"/>
    <mergeCell ref="L27:N27"/>
    <mergeCell ref="B15:B17"/>
    <mergeCell ref="L75:N75"/>
    <mergeCell ref="L87:N87"/>
    <mergeCell ref="I21:K21"/>
    <mergeCell ref="L21:N21"/>
    <mergeCell ref="I62:K62"/>
    <mergeCell ref="E34:E35"/>
    <mergeCell ref="D24:D25"/>
    <mergeCell ref="D30:D31"/>
    <mergeCell ref="I27:K27"/>
    <mergeCell ref="D34:D36"/>
    <mergeCell ref="C34:C36"/>
    <mergeCell ref="B22:B23"/>
    <mergeCell ref="D70:D72"/>
    <mergeCell ref="L84:N84"/>
    <mergeCell ref="D85:D87"/>
    <mergeCell ref="I60:K60"/>
    <mergeCell ref="L60:N60"/>
    <mergeCell ref="D73:D75"/>
    <mergeCell ref="D52:D54"/>
    <mergeCell ref="I53:K53"/>
    <mergeCell ref="C22:C23"/>
    <mergeCell ref="D22:D23"/>
    <mergeCell ref="D18:D19"/>
    <mergeCell ref="B18:B19"/>
    <mergeCell ref="B20:B21"/>
    <mergeCell ref="I17:K17"/>
    <mergeCell ref="L51:N51"/>
    <mergeCell ref="D40:D42"/>
    <mergeCell ref="I36:K36"/>
    <mergeCell ref="I35:K35"/>
    <mergeCell ref="O33:Q33"/>
    <mergeCell ref="L54:N54"/>
    <mergeCell ref="I47:K47"/>
    <mergeCell ref="L53:N53"/>
    <mergeCell ref="O45:Q45"/>
    <mergeCell ref="L42:N42"/>
    <mergeCell ref="I41:K41"/>
    <mergeCell ref="O59:Q59"/>
    <mergeCell ref="C58:C60"/>
    <mergeCell ref="I59:K59"/>
    <mergeCell ref="L36:N36"/>
    <mergeCell ref="O36:Q36"/>
    <mergeCell ref="O41:Q41"/>
    <mergeCell ref="L44:N44"/>
    <mergeCell ref="O44:Q44"/>
    <mergeCell ref="O38:Q38"/>
    <mergeCell ref="L41:N41"/>
    <mergeCell ref="C37:C39"/>
    <mergeCell ref="I39:K39"/>
    <mergeCell ref="L57:N57"/>
    <mergeCell ref="B40:B42"/>
    <mergeCell ref="L59:N59"/>
    <mergeCell ref="L48:N48"/>
    <mergeCell ref="O60:Q60"/>
    <mergeCell ref="E55:E56"/>
    <mergeCell ref="B61:B63"/>
    <mergeCell ref="C61:C63"/>
    <mergeCell ref="C52:C54"/>
    <mergeCell ref="R42:T42"/>
    <mergeCell ref="L62:N62"/>
    <mergeCell ref="C64:C66"/>
    <mergeCell ref="O81:Q81"/>
    <mergeCell ref="R84:T84"/>
    <mergeCell ref="I99:K99"/>
    <mergeCell ref="I96:K96"/>
    <mergeCell ref="L89:N89"/>
    <mergeCell ref="U95:W95"/>
    <mergeCell ref="U96:W96"/>
    <mergeCell ref="I74:K74"/>
    <mergeCell ref="I92:K92"/>
    <mergeCell ref="B52:B54"/>
    <mergeCell ref="C49:C51"/>
    <mergeCell ref="L50:N50"/>
    <mergeCell ref="I50:K50"/>
    <mergeCell ref="I51:K51"/>
    <mergeCell ref="I57:K57"/>
    <mergeCell ref="D67:D69"/>
    <mergeCell ref="R66:T66"/>
    <mergeCell ref="R77:T77"/>
    <mergeCell ref="R71:T71"/>
    <mergeCell ref="O72:Q72"/>
    <mergeCell ref="O69:Q69"/>
    <mergeCell ref="B67:B69"/>
    <mergeCell ref="C70:C72"/>
    <mergeCell ref="C67:C69"/>
    <mergeCell ref="E79:E80"/>
    <mergeCell ref="E82:E83"/>
    <mergeCell ref="R180:T180"/>
    <mergeCell ref="O180:Q180"/>
    <mergeCell ref="U114:W114"/>
    <mergeCell ref="R137:T137"/>
    <mergeCell ref="I133:K133"/>
    <mergeCell ref="I105:K105"/>
    <mergeCell ref="L105:N105"/>
    <mergeCell ref="L95:N95"/>
    <mergeCell ref="L119:N119"/>
    <mergeCell ref="U104:W104"/>
    <mergeCell ref="U113:W113"/>
    <mergeCell ref="I177:K178"/>
    <mergeCell ref="L177:N178"/>
    <mergeCell ref="R177:T178"/>
    <mergeCell ref="U135:W135"/>
    <mergeCell ref="O175:Q176"/>
    <mergeCell ref="O171:Q172"/>
    <mergeCell ref="L93:N93"/>
    <mergeCell ref="I125:K125"/>
    <mergeCell ref="U139:W139"/>
    <mergeCell ref="S152:T152"/>
    <mergeCell ref="I122:K122"/>
    <mergeCell ref="C109:C111"/>
    <mergeCell ref="L68:N68"/>
    <mergeCell ref="L77:N77"/>
    <mergeCell ref="R72:T72"/>
    <mergeCell ref="R75:T75"/>
    <mergeCell ref="AD180:AF180"/>
    <mergeCell ref="M152:N152"/>
    <mergeCell ref="M153:N153"/>
    <mergeCell ref="AA171:AC172"/>
    <mergeCell ref="AD175:AF176"/>
    <mergeCell ref="X102:Z102"/>
    <mergeCell ref="AD114:AF114"/>
    <mergeCell ref="AD108:AF108"/>
    <mergeCell ref="AA104:AC104"/>
    <mergeCell ref="AA102:AC102"/>
    <mergeCell ref="U131:W131"/>
    <mergeCell ref="X137:Z137"/>
    <mergeCell ref="AA137:AC137"/>
    <mergeCell ref="U105:W105"/>
    <mergeCell ref="R107:T107"/>
    <mergeCell ref="AA143:AC143"/>
    <mergeCell ref="R145:T145"/>
    <mergeCell ref="X119:Z119"/>
    <mergeCell ref="U169:W170"/>
    <mergeCell ref="O126:Q126"/>
    <mergeCell ref="P146:Q146"/>
    <mergeCell ref="AA126:AC126"/>
    <mergeCell ref="AA167:AC168"/>
    <mergeCell ref="X167:Z168"/>
    <mergeCell ref="AD141:AF141"/>
    <mergeCell ref="AA128:AC128"/>
    <mergeCell ref="AA131:AC131"/>
    <mergeCell ref="X123:Z123"/>
    <mergeCell ref="AA117:AC117"/>
    <mergeCell ref="O137:Q137"/>
    <mergeCell ref="O125:Q125"/>
    <mergeCell ref="R125:T125"/>
    <mergeCell ref="AK152:AL152"/>
    <mergeCell ref="AK153:AL153"/>
    <mergeCell ref="AK154:AL154"/>
    <mergeCell ref="AK155:AL155"/>
    <mergeCell ref="AJ145:AL145"/>
    <mergeCell ref="AG145:AI145"/>
    <mergeCell ref="AB151:AC151"/>
    <mergeCell ref="V152:W152"/>
    <mergeCell ref="V153:W153"/>
    <mergeCell ref="V154:W154"/>
    <mergeCell ref="V155:W155"/>
    <mergeCell ref="Y149:Z149"/>
    <mergeCell ref="Y150:Z150"/>
    <mergeCell ref="Y151:Z151"/>
    <mergeCell ref="Y152:Z152"/>
    <mergeCell ref="Y153:Z153"/>
    <mergeCell ref="AB146:AC146"/>
    <mergeCell ref="AA145:AC145"/>
    <mergeCell ref="V146:W146"/>
    <mergeCell ref="V147:W147"/>
    <mergeCell ref="AE155:AF155"/>
    <mergeCell ref="AG165:AI166"/>
    <mergeCell ref="AG177:AI178"/>
    <mergeCell ref="AH150:AI150"/>
    <mergeCell ref="AH151:AI151"/>
    <mergeCell ref="AH152:AI152"/>
    <mergeCell ref="AH153:AI153"/>
    <mergeCell ref="AH154:AI154"/>
    <mergeCell ref="AH155:AI155"/>
    <mergeCell ref="L180:N180"/>
    <mergeCell ref="O145:Q145"/>
    <mergeCell ref="I102:K102"/>
    <mergeCell ref="O93:Q93"/>
    <mergeCell ref="AK146:AL146"/>
    <mergeCell ref="AA177:AC178"/>
    <mergeCell ref="AG171:AI172"/>
    <mergeCell ref="R9:R10"/>
    <mergeCell ref="O6:Q6"/>
    <mergeCell ref="R6:T6"/>
    <mergeCell ref="AE154:AF154"/>
    <mergeCell ref="AJ143:AL143"/>
    <mergeCell ref="AH147:AI147"/>
    <mergeCell ref="AG143:AI143"/>
    <mergeCell ref="AH149:AI149"/>
    <mergeCell ref="AH146:AI146"/>
    <mergeCell ref="AK148:AL148"/>
    <mergeCell ref="AG135:AI135"/>
    <mergeCell ref="O39:Q39"/>
    <mergeCell ref="AA41:AC41"/>
    <mergeCell ref="O35:Q35"/>
    <mergeCell ref="AD39:AF39"/>
    <mergeCell ref="AG38:AI38"/>
    <mergeCell ref="AD21:AF21"/>
    <mergeCell ref="AA21:AC21"/>
    <mergeCell ref="AA31:AC31"/>
    <mergeCell ref="X38:Z38"/>
    <mergeCell ref="AJ123:AL123"/>
    <mergeCell ref="AA125:AC125"/>
    <mergeCell ref="Y9:Z10"/>
    <mergeCell ref="AE148:AF148"/>
    <mergeCell ref="AB147:AC147"/>
    <mergeCell ref="X128:Z128"/>
    <mergeCell ref="Y154:Z154"/>
    <mergeCell ref="Y155:Z155"/>
    <mergeCell ref="L171:N172"/>
    <mergeCell ref="S155:T155"/>
    <mergeCell ref="P150:Q150"/>
    <mergeCell ref="L116:N116"/>
    <mergeCell ref="U116:W116"/>
    <mergeCell ref="AA107:AC107"/>
    <mergeCell ref="U111:W111"/>
    <mergeCell ref="X111:Z111"/>
    <mergeCell ref="X104:Z104"/>
    <mergeCell ref="O92:Q92"/>
    <mergeCell ref="AA92:AC92"/>
    <mergeCell ref="U125:W125"/>
    <mergeCell ref="R92:T92"/>
    <mergeCell ref="R119:T119"/>
    <mergeCell ref="O116:Q116"/>
    <mergeCell ref="O102:Q102"/>
    <mergeCell ref="O119:Q119"/>
    <mergeCell ref="S151:T151"/>
    <mergeCell ref="AA105:AC105"/>
    <mergeCell ref="AA101:AC101"/>
    <mergeCell ref="AA141:AC141"/>
    <mergeCell ref="U123:W123"/>
    <mergeCell ref="U143:W143"/>
    <mergeCell ref="AA110:AC110"/>
    <mergeCell ref="U117:W117"/>
    <mergeCell ref="AA119:AC119"/>
    <mergeCell ref="U129:W129"/>
    <mergeCell ref="L125:N125"/>
    <mergeCell ref="U126:W126"/>
    <mergeCell ref="O135:Q135"/>
    <mergeCell ref="R131:T131"/>
    <mergeCell ref="U141:W141"/>
    <mergeCell ref="O123:Q123"/>
    <mergeCell ref="L133:N133"/>
    <mergeCell ref="AA122:AC122"/>
    <mergeCell ref="U122:W122"/>
    <mergeCell ref="R122:T122"/>
    <mergeCell ref="U137:W137"/>
    <mergeCell ref="R139:T139"/>
    <mergeCell ref="R135:T135"/>
    <mergeCell ref="O143:Q143"/>
    <mergeCell ref="R143:T143"/>
    <mergeCell ref="R116:T116"/>
    <mergeCell ref="BV1:BV11"/>
    <mergeCell ref="BY3:CB11"/>
    <mergeCell ref="BY1:BY2"/>
    <mergeCell ref="AK5:AL5"/>
    <mergeCell ref="R3:W3"/>
    <mergeCell ref="I4:K4"/>
    <mergeCell ref="L4:W4"/>
    <mergeCell ref="F184:AL185"/>
    <mergeCell ref="AJ177:AL178"/>
    <mergeCell ref="AJ179:AL179"/>
    <mergeCell ref="AJ180:AL180"/>
    <mergeCell ref="AJ165:AL166"/>
    <mergeCell ref="AJ167:AL168"/>
    <mergeCell ref="AJ169:AL170"/>
    <mergeCell ref="AJ171:AL172"/>
    <mergeCell ref="X180:Z180"/>
    <mergeCell ref="U180:W180"/>
    <mergeCell ref="AB152:AC152"/>
    <mergeCell ref="AB153:AC153"/>
    <mergeCell ref="AB154:AC154"/>
    <mergeCell ref="AB155:AC155"/>
    <mergeCell ref="AE149:AF149"/>
    <mergeCell ref="AE150:AF150"/>
    <mergeCell ref="AJ173:AL174"/>
    <mergeCell ref="AJ175:AL176"/>
    <mergeCell ref="AE153:AF153"/>
    <mergeCell ref="AA180:AC180"/>
    <mergeCell ref="AE151:AF151"/>
    <mergeCell ref="AK149:AL149"/>
    <mergeCell ref="AK150:AL150"/>
    <mergeCell ref="AK151:AL151"/>
    <mergeCell ref="M151:N151"/>
    <mergeCell ref="I9:I10"/>
    <mergeCell ref="J9:K10"/>
    <mergeCell ref="M9:N10"/>
    <mergeCell ref="O9:O10"/>
    <mergeCell ref="U9:U10"/>
    <mergeCell ref="L7:L8"/>
    <mergeCell ref="AB7:AC8"/>
    <mergeCell ref="R7:R8"/>
    <mergeCell ref="P5:Q5"/>
    <mergeCell ref="U6:W6"/>
    <mergeCell ref="V7:W8"/>
    <mergeCell ref="U7:U8"/>
    <mergeCell ref="V9:W10"/>
    <mergeCell ref="I6:K6"/>
    <mergeCell ref="AA9:AA10"/>
    <mergeCell ref="S5:T5"/>
    <mergeCell ref="M7:N8"/>
    <mergeCell ref="S9:T10"/>
    <mergeCell ref="AB5:AC5"/>
    <mergeCell ref="AB9:AC10"/>
    <mergeCell ref="J5:K5"/>
    <mergeCell ref="X6:Z6"/>
    <mergeCell ref="P7:Q8"/>
    <mergeCell ref="O7:O8"/>
    <mergeCell ref="X9:X10"/>
    <mergeCell ref="Y5:Z5"/>
    <mergeCell ref="P9:Q10"/>
    <mergeCell ref="AD23:AF23"/>
    <mergeCell ref="R68:T68"/>
    <mergeCell ref="AA25:AC25"/>
    <mergeCell ref="J3:N3"/>
    <mergeCell ref="AA27:AC27"/>
    <mergeCell ref="R19:T19"/>
    <mergeCell ref="I45:K45"/>
    <mergeCell ref="AG39:AI39"/>
    <mergeCell ref="AG41:AI41"/>
    <mergeCell ref="M5:N5"/>
    <mergeCell ref="AA6:AC6"/>
    <mergeCell ref="X7:X8"/>
    <mergeCell ref="Y7:Z8"/>
    <mergeCell ref="V5:W5"/>
    <mergeCell ref="S7:T8"/>
    <mergeCell ref="L9:L10"/>
    <mergeCell ref="U59:W59"/>
    <mergeCell ref="I23:K23"/>
    <mergeCell ref="L23:N23"/>
    <mergeCell ref="O23:Q23"/>
    <mergeCell ref="Y4:AB4"/>
    <mergeCell ref="AC4:AF4"/>
    <mergeCell ref="I38:K38"/>
    <mergeCell ref="U35:W35"/>
    <mergeCell ref="I31:K31"/>
    <mergeCell ref="L31:N31"/>
    <mergeCell ref="O31:Q31"/>
    <mergeCell ref="R31:T31"/>
    <mergeCell ref="U31:W31"/>
    <mergeCell ref="J7:K8"/>
    <mergeCell ref="L6:N6"/>
    <mergeCell ref="AA7:AA8"/>
    <mergeCell ref="B8:D10"/>
    <mergeCell ref="E9:E10"/>
    <mergeCell ref="B11:E11"/>
    <mergeCell ref="B7:D7"/>
    <mergeCell ref="AH9:AI10"/>
    <mergeCell ref="AD7:AD8"/>
    <mergeCell ref="I7:I8"/>
    <mergeCell ref="AG4:AL4"/>
    <mergeCell ref="X41:Z41"/>
    <mergeCell ref="AG23:AI23"/>
    <mergeCell ref="AD36:AF36"/>
    <mergeCell ref="AG36:AI36"/>
    <mergeCell ref="AM5:AM11"/>
    <mergeCell ref="AG9:AG10"/>
    <mergeCell ref="I2:AL2"/>
    <mergeCell ref="O3:Q3"/>
    <mergeCell ref="Y3:AB3"/>
    <mergeCell ref="AC3:AF3"/>
    <mergeCell ref="AG3:AL3"/>
    <mergeCell ref="E37:E38"/>
    <mergeCell ref="R29:T29"/>
    <mergeCell ref="U29:W29"/>
    <mergeCell ref="E40:E41"/>
    <mergeCell ref="R21:T21"/>
    <mergeCell ref="L17:N17"/>
    <mergeCell ref="X17:Z17"/>
    <mergeCell ref="O17:Q17"/>
    <mergeCell ref="R17:T17"/>
    <mergeCell ref="U17:W17"/>
    <mergeCell ref="O16:Q16"/>
    <mergeCell ref="L29:N29"/>
    <mergeCell ref="U21:W21"/>
  </mergeCells>
  <phoneticPr fontId="0" type="noConversion"/>
  <conditionalFormatting sqref="I14 E9:E10 F171:AL172 F175:AL176 F179:AL179 F163:AL168 L14 O14 R14 U14 X14 AA14 AD14 AG14 AJ14 I13:AL13 I16:AL16 I35:AL35 I38:AL38 I41:AL41 I44:AL44 I47:AL47 I50:AL50 I53:AL53 I56:AL56 I59:AL59 I62:AL62 I65:AL65 I68:AL68 I71:AL71 I74:AL74 I77:AL77 I80:AL80 I83:AL83 I86:AL86 I89:AL89 I92:AL92 I95:AL95 I98:AL98 I101:AL101 I104:AL104 I107:AL107 I110:AL110 I113:AL113 I116:AL116 I119:AL119 I122:AL122 I125:AL125 I128:AL128">
    <cfRule type="cellIs" dxfId="272" priority="325" stopIfTrue="1" operator="equal">
      <formula>0</formula>
    </cfRule>
  </conditionalFormatting>
  <conditionalFormatting sqref="L4 R3 O12 U12 L15 U15 R15 O15 AD15 AJ15 AA15 AG15 X15 L12 I12 X12 AG12 AA12 AJ12 AD12 R12 I15">
    <cfRule type="cellIs" dxfId="271" priority="327" stopIfTrue="1" operator="greaterThan">
      <formula>0</formula>
    </cfRule>
  </conditionalFormatting>
  <conditionalFormatting sqref="P12:Q12 S12:T12 V12:W12 AB12:AC12 AE12 AH12 AK12 Y12:Z12">
    <cfRule type="cellIs" dxfId="270" priority="328" stopIfTrue="1" operator="equal">
      <formula>0</formula>
    </cfRule>
    <cfRule type="cellIs" dxfId="269" priority="329" stopIfTrue="1" operator="lessThan">
      <formula>0</formula>
    </cfRule>
  </conditionalFormatting>
  <conditionalFormatting sqref="AF12 AI12 AL12">
    <cfRule type="cellIs" dxfId="268" priority="330" stopIfTrue="1" operator="equal">
      <formula>0</formula>
    </cfRule>
    <cfRule type="cellIs" dxfId="267" priority="331" stopIfTrue="1" operator="lessThan">
      <formula>0</formula>
    </cfRule>
  </conditionalFormatting>
  <conditionalFormatting sqref="I9:AL10">
    <cfRule type="cellIs" dxfId="266" priority="338" stopIfTrue="1" operator="lessThan">
      <formula>0</formula>
    </cfRule>
    <cfRule type="cellIs" dxfId="265" priority="339" stopIfTrue="1" operator="equal">
      <formula>0</formula>
    </cfRule>
  </conditionalFormatting>
  <conditionalFormatting sqref="E12:E15">
    <cfRule type="cellIs" dxfId="264" priority="321" stopIfTrue="1" operator="equal">
      <formula>0</formula>
    </cfRule>
  </conditionalFormatting>
  <conditionalFormatting sqref="I163:AL180">
    <cfRule type="cellIs" dxfId="263" priority="302" stopIfTrue="1" operator="equal">
      <formula>0</formula>
    </cfRule>
  </conditionalFormatting>
  <conditionalFormatting sqref="J15:K15">
    <cfRule type="cellIs" dxfId="262" priority="300" stopIfTrue="1" operator="equal">
      <formula>0</formula>
    </cfRule>
  </conditionalFormatting>
  <conditionalFormatting sqref="AG3 L4:W4 J3 R3:W3 Y3:Y4">
    <cfRule type="cellIs" dxfId="261" priority="299" operator="equal">
      <formula>0</formula>
    </cfRule>
  </conditionalFormatting>
  <conditionalFormatting sqref="J2:K2 M2:N2 P2:Q2 Y2:Z2 AB2:AC2 AG3 J4:K4 M4:N4 P4:Q4 S2:T4 V2:W4 J146:K1048576 M146:N1048576 P146:Q1048576 S146:T1048576 V146:W1048576 Y146:Z1048576 AB146:AC1048576 AE146:AF1048576 AH146:AI1048576 AK146:AL1048576 J7:K16 M7:N16 S7:T16 V7:W16 Y7:Z16 AB7:AC16 AE7:AF16 AH7:AI16 AK7:AL16 P7:Q16 J35:K35 M35:N35 S35:T35 V35:W35 Y35:Z35 AB35:AC35 AE35:AF35 AH35:AI35 AK35:AL35 P35:Q35 J38:K38 M38:N38 S38:T38 V38:W38 Y38:Z38 AB38:AC38 AE38:AF38 AH38:AI38 AK38:AL38 P38:Q38 J41:K41 M41:N41 S41:T41 V41:W41 Y41:Z41 AB41:AC41 AE41:AF41 AH41:AI41 AK41:AL41 P41:Q41 J44:K44 M44:N44 S44:T44 V44:W44 Y44:Z44 AB44:AC44 AE44:AF44 AH44:AI44 AK44:AL44 P44:Q44 J47:K47 M47:N47 S47:T47 V47:W47 Y47:Z47 AB47:AC47 AE47:AF47 AH47:AI47 AK47:AL47 P47:Q47 J50:K50 M50:N50 S50:T50 V50:W50 Y50:Z50 AB50:AC50 AE50:AF50 AH50:AI50 AK50:AL50 P50:Q50 J53:K53 M53:N53 S53:T53 V53:W53 Y53:Z53 AB53:AC53 AE53:AF53 AH53:AI53 AK53:AL53 P53:Q53 J56:K56 M56:N56 S56:T56 V56:W56 Y56:Z56 AB56:AC56 AE56:AF56 AH56:AI56 AK56:AL56 P56:Q56 J59:K59 M59:N59 S59:T59 V59:W59 Y59:Z59 AB59:AC59 AE59:AF59 AH59:AI59 AK59:AL59 P59:Q59 J62:K62 M62:N62 S62:T62 V62:W62 Y62:Z62 AB62:AC62 AE62:AF62 AH62:AI62 AK62:AL62 P62:Q62 J65:K65 M65:N65 S65:T65 V65:W65 Y65:Z65 AB65:AC65 AE65:AF65 AH65:AI65 AK65:AL65 P65:Q65 J68:K68 M68:N68 S68:T68 V68:W68 Y68:Z68 AB68:AC68 AE68:AF68 AH68:AI68 AK68:AL68 P68:Q68 J71:K71 M71:N71 S71:T71 V71:W71 Y71:Z71 AB71:AC71 AE71:AF71 AH71:AI71 AK71:AL71 P71:Q71 J74:K74 M74:N74 S74:T74 V74:W74 Y74:Z74 AB74:AC74 AE74:AF74 AH74:AI74 AK74:AL74 P74:Q74 J77:K77 M77:N77 S77:T77 V77:W77 Y77:Z77 AB77:AC77 AE77:AF77 AH77:AI77 AK77:AL77 P77:Q77 J80:K80 M80:N80 S80:T80 V80:W80 Y80:Z80 AB80:AC80 AE80:AF80 AH80:AI80 AK80:AL80 P80:Q80 J83:K83 M83:N83 S83:T83 V83:W83 Y83:Z83 AB83:AC83 AE83:AF83 AH83:AI83 AK83:AL83 P83:Q83 J86:K86 M86:N86 S86:T86 V86:W86 Y86:Z86 AB86:AC86 AE86:AF86 AH86:AI86 AK86:AL86 P86:Q86 J89:K89 M89:N89 S89:T89 V89:W89 Y89:Z89 AB89:AC89 AE89:AF89 AH89:AI89 AK89:AL89 P89:Q89 J92:K92 M92:N92 S92:T92 V92:W92 Y92:Z92 AB92:AC92 AE92:AF92 AH92:AI92 AK92:AL92 P92:Q92 J95:K95 M95:N95 S95:T95 V95:W95 Y95:Z95 AB95:AC95 AE95:AF95 AH95:AI95 AK95:AL95 P95:Q95 J98:K98 M98:N98 S98:T98 V98:W98 Y98:Z98 AB98:AC98 AE98:AF98 AH98:AI98 AK98:AL98 P98:Q98 J101:K101 M101:N101 S101:T101 V101:W101 Y101:Z101 AB101:AC101 AE101:AF101 AH101:AI101 AK101:AL101 P101:Q101 J104:K104 M104:N104 S104:T104 V104:W104 Y104:Z104 AB104:AC104 AE104:AF104 AH104:AI104 AK104:AL104 P104:Q104 J107:K107 M107:N107 S107:T107 V107:W107 Y107:Z107 AB107:AC107 AE107:AF107 AH107:AI107 AK107:AL107 P107:Q107 J110:K110 M110:N110 S110:T110 V110:W110 Y110:Z110 AB110:AC110 AE110:AF110 AH110:AI110 AK110:AL110 P110:Q110 J113:K113 M113:N113 S113:T113 V113:W113 Y113:Z113 AB113:AC113 AE113:AF113 AH113:AI113 AK113:AL113 P113:Q113 J116:K116 M116:N116 S116:T116 V116:W116 Y116:Z116 AB116:AC116 AE116:AF116 AH116:AI116 AK116:AL116 P116:Q116 J119:K119 M119:N119 S119:T119 V119:W119 Y119:Z119 AB119:AC119 AE119:AF119 AH119:AI119 AK119:AL119 P119:Q119 J122:K122 M122:N122 S122:T122 V122:W122 Y122:Z122 AB122:AC122 AE122:AF122 AH122:AI122 AK122:AL122 P122:Q122 J125:K125 M125:N125 S125:T125 V125:W125 Y125:Z125 AB125:AC125 AE125:AF125 AH125:AI125 AK125:AL125 P125:Q125 J128:K128 M128:N128 S128:T128 V128:W128 Y128:Z128 AB128:AC128 AE128:AF128 AH128:AI128 AK128:AL128 P128:Q128">
    <cfRule type="cellIs" dxfId="260" priority="297" operator="equal">
      <formula>0</formula>
    </cfRule>
  </conditionalFormatting>
  <conditionalFormatting sqref="E9:E10">
    <cfRule type="cellIs" dxfId="259" priority="296" operator="equal">
      <formula>0</formula>
    </cfRule>
  </conditionalFormatting>
  <conditionalFormatting sqref="L14:AL14">
    <cfRule type="cellIs" dxfId="258" priority="295" operator="equal">
      <formula>0</formula>
    </cfRule>
  </conditionalFormatting>
  <conditionalFormatting sqref="I17 L17 O17 R17 U17 X17 AA17 AD17 AG17 AJ17">
    <cfRule type="cellIs" dxfId="257" priority="292" stopIfTrue="1" operator="equal">
      <formula>0</formula>
    </cfRule>
  </conditionalFormatting>
  <conditionalFormatting sqref="J17:K17 M17:N17 P17:Q17 S17:T17 V17:W17 Y17:Z17 AB17:AC17 AE17:AF17 AH17:AI17 AK17:AL17">
    <cfRule type="cellIs" dxfId="256" priority="291" operator="equal">
      <formula>0</formula>
    </cfRule>
  </conditionalFormatting>
  <conditionalFormatting sqref="L17:AL17">
    <cfRule type="cellIs" dxfId="255" priority="290" operator="equal">
      <formula>0</formula>
    </cfRule>
  </conditionalFormatting>
  <conditionalFormatting sqref="L18 U18 R18 O18 AD18 AJ18 AA18 AG18 X18 I18">
    <cfRule type="cellIs" dxfId="254" priority="289" stopIfTrue="1" operator="greaterThan">
      <formula>0</formula>
    </cfRule>
  </conditionalFormatting>
  <conditionalFormatting sqref="J18:K18">
    <cfRule type="cellIs" dxfId="253" priority="287" stopIfTrue="1" operator="equal">
      <formula>0</formula>
    </cfRule>
  </conditionalFormatting>
  <conditionalFormatting sqref="J18:K18 M18:N18 P18:Q18 S18:T18 V18:W18 Y18:Z18 AB18:AC18 AE18:AF18 AH18:AI18 AK18:AL18">
    <cfRule type="cellIs" dxfId="252" priority="286" operator="equal">
      <formula>0</formula>
    </cfRule>
  </conditionalFormatting>
  <conditionalFormatting sqref="L29 O29 R29 U29 X29 AA29 AD29 AG29 AJ29">
    <cfRule type="cellIs" dxfId="251" priority="267" stopIfTrue="1" operator="equal">
      <formula>0</formula>
    </cfRule>
  </conditionalFormatting>
  <conditionalFormatting sqref="M29:N29 P29:Q29 S29:T29 V29:W29 Y29:Z29 AB29:AC29 AE29:AF29 AH29:AI29 AK29:AL29">
    <cfRule type="cellIs" dxfId="250" priority="266" operator="equal">
      <formula>0</formula>
    </cfRule>
  </conditionalFormatting>
  <conditionalFormatting sqref="L29:AL29">
    <cfRule type="cellIs" dxfId="249" priority="265" operator="equal">
      <formula>0</formula>
    </cfRule>
  </conditionalFormatting>
  <conditionalFormatting sqref="L19 O19 R19 U19 X19 AA19 AD19 AG19 AJ19">
    <cfRule type="cellIs" dxfId="248" priority="282" stopIfTrue="1" operator="equal">
      <formula>0</formula>
    </cfRule>
  </conditionalFormatting>
  <conditionalFormatting sqref="M19:N19 P19:Q19 S19:T19 V19:W19 Y19:Z19 AB19:AC19 AE19:AF19 AH19:AI19 AK19:AL19">
    <cfRule type="cellIs" dxfId="247" priority="281" operator="equal">
      <formula>0</formula>
    </cfRule>
  </conditionalFormatting>
  <conditionalFormatting sqref="L19:AL19">
    <cfRule type="cellIs" dxfId="246" priority="280" operator="equal">
      <formula>0</formula>
    </cfRule>
  </conditionalFormatting>
  <conditionalFormatting sqref="I33 L33 O33 R33 U33 X33 AA33 AD33 AG33 AJ33">
    <cfRule type="cellIs" dxfId="245" priority="261" stopIfTrue="1" operator="equal">
      <formula>0</formula>
    </cfRule>
  </conditionalFormatting>
  <conditionalFormatting sqref="J33:K33 M33:N33 P33:Q33 S33:T33 V33:W33 Y33:Z33 AB33:AC33 AE33:AF33 AH33:AI33 AK33:AL33">
    <cfRule type="cellIs" dxfId="244" priority="260" operator="equal">
      <formula>0</formula>
    </cfRule>
  </conditionalFormatting>
  <conditionalFormatting sqref="L33:AL33">
    <cfRule type="cellIs" dxfId="243" priority="259" operator="equal">
      <formula>0</formula>
    </cfRule>
  </conditionalFormatting>
  <conditionalFormatting sqref="L23 O23 R23 U23 X23 AA23 AD23 AG23 AJ23">
    <cfRule type="cellIs" dxfId="242" priority="276" stopIfTrue="1" operator="equal">
      <formula>0</formula>
    </cfRule>
  </conditionalFormatting>
  <conditionalFormatting sqref="M23:N23 P23:Q23 S23:T23 V23:W23 Y23:Z23 AB23:AC23 AE23:AF23 AH23:AI23 AK23:AL23">
    <cfRule type="cellIs" dxfId="241" priority="275" operator="equal">
      <formula>0</formula>
    </cfRule>
  </conditionalFormatting>
  <conditionalFormatting sqref="L23:AL23">
    <cfRule type="cellIs" dxfId="240" priority="274" operator="equal">
      <formula>0</formula>
    </cfRule>
  </conditionalFormatting>
  <conditionalFormatting sqref="L25 O25 R25 U25 X25 AA25 AD25 AG25 AJ25">
    <cfRule type="cellIs" dxfId="239" priority="273" stopIfTrue="1" operator="equal">
      <formula>0</formula>
    </cfRule>
  </conditionalFormatting>
  <conditionalFormatting sqref="M25:N25 P25:Q25 S25:T25 V25:W25 Y25:Z25 AB25:AC25 AE25:AF25 AH25:AI25 AK25:AL25">
    <cfRule type="cellIs" dxfId="238" priority="272" operator="equal">
      <formula>0</formula>
    </cfRule>
  </conditionalFormatting>
  <conditionalFormatting sqref="L25:AL25">
    <cfRule type="cellIs" dxfId="237" priority="271" operator="equal">
      <formula>0</formula>
    </cfRule>
  </conditionalFormatting>
  <conditionalFormatting sqref="L27 O27 R27 U27 X27 AA27 AD27 AG27 AJ27">
    <cfRule type="cellIs" dxfId="236" priority="270" stopIfTrue="1" operator="equal">
      <formula>0</formula>
    </cfRule>
  </conditionalFormatting>
  <conditionalFormatting sqref="M27:N27 P27:Q27 S27:T27 V27:W27 Y27:Z27 AB27:AC27 AE27:AF27 AH27:AI27 AK27:AL27">
    <cfRule type="cellIs" dxfId="235" priority="269" operator="equal">
      <formula>0</formula>
    </cfRule>
  </conditionalFormatting>
  <conditionalFormatting sqref="L27:AL27">
    <cfRule type="cellIs" dxfId="234" priority="268" operator="equal">
      <formula>0</formula>
    </cfRule>
  </conditionalFormatting>
  <conditionalFormatting sqref="L31 O31 R31 U31 X31 AA31 AD31 AG31 AJ31">
    <cfRule type="cellIs" dxfId="233" priority="264" stopIfTrue="1" operator="equal">
      <formula>0</formula>
    </cfRule>
  </conditionalFormatting>
  <conditionalFormatting sqref="M31:N31 P31:Q31 S31:T31 V31:W31 Y31:Z31 AB31:AC31 AE31:AF31 AH31:AI31 AK31:AL31">
    <cfRule type="cellIs" dxfId="232" priority="263" operator="equal">
      <formula>0</formula>
    </cfRule>
  </conditionalFormatting>
  <conditionalFormatting sqref="L31:AL31">
    <cfRule type="cellIs" dxfId="231" priority="262" operator="equal">
      <formula>0</formula>
    </cfRule>
  </conditionalFormatting>
  <conditionalFormatting sqref="L20 U20 R20 O20 AD20 AJ20 AA20 AG20 X20 I20">
    <cfRule type="cellIs" dxfId="230" priority="258" stopIfTrue="1" operator="greaterThan">
      <formula>0</formula>
    </cfRule>
  </conditionalFormatting>
  <conditionalFormatting sqref="J20:K20">
    <cfRule type="cellIs" dxfId="229" priority="257" stopIfTrue="1" operator="equal">
      <formula>0</formula>
    </cfRule>
  </conditionalFormatting>
  <conditionalFormatting sqref="J20:K20 M20:N20 P20:Q20 S20:T20 V20:W20 Y20:Z20 AB20:AC20 AE20:AF20 AH20:AI20 AK20:AL20">
    <cfRule type="cellIs" dxfId="228" priority="256" operator="equal">
      <formula>0</formula>
    </cfRule>
  </conditionalFormatting>
  <conditionalFormatting sqref="L21 O21 R21 U21 X21 AA21 AD21 AG21 AJ21">
    <cfRule type="cellIs" dxfId="227" priority="255" stopIfTrue="1" operator="equal">
      <formula>0</formula>
    </cfRule>
  </conditionalFormatting>
  <conditionalFormatting sqref="M21:N21 P21:Q21 S21:T21 V21:W21 Y21:Z21 AB21:AC21 AE21:AF21 AH21:AI21 AK21:AL21">
    <cfRule type="cellIs" dxfId="226" priority="254" operator="equal">
      <formula>0</formula>
    </cfRule>
  </conditionalFormatting>
  <conditionalFormatting sqref="L21:AL21">
    <cfRule type="cellIs" dxfId="225" priority="253" operator="equal">
      <formula>0</formula>
    </cfRule>
  </conditionalFormatting>
  <conditionalFormatting sqref="L22 U22 R22 O22 AD22 AJ22 AA22 AG22 X22 I22">
    <cfRule type="cellIs" dxfId="224" priority="252" stopIfTrue="1" operator="greaterThan">
      <formula>0</formula>
    </cfRule>
  </conditionalFormatting>
  <conditionalFormatting sqref="J22:K22">
    <cfRule type="cellIs" dxfId="223" priority="251" stopIfTrue="1" operator="equal">
      <formula>0</formula>
    </cfRule>
  </conditionalFormatting>
  <conditionalFormatting sqref="J22:K22 M22:N22 P22:Q22 S22:T22 V22:W22 Y22:Z22 AB22:AC22 AE22:AF22 AH22:AI22 AK22:AL22">
    <cfRule type="cellIs" dxfId="222" priority="250" operator="equal">
      <formula>0</formula>
    </cfRule>
  </conditionalFormatting>
  <conditionalFormatting sqref="L24 U24 R24 O24 AD24 AJ24 AA24 AG24 X24 I24">
    <cfRule type="cellIs" dxfId="221" priority="249" stopIfTrue="1" operator="greaterThan">
      <formula>0</formula>
    </cfRule>
  </conditionalFormatting>
  <conditionalFormatting sqref="J24:K24">
    <cfRule type="cellIs" dxfId="220" priority="248" stopIfTrue="1" operator="equal">
      <formula>0</formula>
    </cfRule>
  </conditionalFormatting>
  <conditionalFormatting sqref="J24:K24 M24:N24 P24:Q24 S24:T24 V24:W24 Y24:Z24 AB24:AC24 AE24:AF24 AH24:AI24 AK24:AL24">
    <cfRule type="cellIs" dxfId="219" priority="247" operator="equal">
      <formula>0</formula>
    </cfRule>
  </conditionalFormatting>
  <conditionalFormatting sqref="L34 U34 R34 O34 AD34 AJ34 AA34 AG34 X34 I34 I32 L30 U30 R30 O30 AD30 AJ30 AA30 AG30 X30 I30 L28 U28 R28 O28 AD28 AJ28 AA28 AG28 X28 I28 L26 U26 R26 O26 AD26 AJ26 AA26 AG26 X26 I26 L32 O32 R32 U32 X32 AA32 AD32 AG32 AJ32">
    <cfRule type="cellIs" dxfId="218" priority="246" stopIfTrue="1" operator="greaterThan">
      <formula>0</formula>
    </cfRule>
  </conditionalFormatting>
  <conditionalFormatting sqref="J34:K34 J30:K30 J28:K28 J26:K26 J32:K32">
    <cfRule type="cellIs" dxfId="217" priority="245" stopIfTrue="1" operator="equal">
      <formula>0</formula>
    </cfRule>
  </conditionalFormatting>
  <conditionalFormatting sqref="J34:K34 M34:N34 P34:Q34 S34:T34 V34:W34 Y34:Z34 AB34:AC34 AE34:AF34 AH34:AI34 AK34:AL34 M32:N32 P32:Q32 S32:T32 V32:W32 Y32:Z32 AB32:AC32 AE32:AF32 AH32:AI32 AK32:AL32 J30:K30 M30:N30 P30:Q30 S30:T30 V30:W30 Y30:Z30 AB30:AC30 AE30:AF30 AH30:AI30 AK30:AL30 J28:K28 M28:N28 P28:Q28 S28:T28 V28:W28 Y28:Z28 AB28:AC28 AE28:AF28 AH28:AI28 AK28:AL28 J26:K26 M26:N26 P26:Q26 S26:T26 V26:W26 Y26:Z26 AB26:AC26 AE26:AF26 AH26:AI26 AK26:AL26 J32:K32">
    <cfRule type="cellIs" dxfId="216" priority="244" operator="equal">
      <formula>0</formula>
    </cfRule>
  </conditionalFormatting>
  <conditionalFormatting sqref="E17">
    <cfRule type="cellIs" dxfId="215" priority="240" stopIfTrue="1" operator="equal">
      <formula>0</formula>
    </cfRule>
  </conditionalFormatting>
  <conditionalFormatting sqref="L37 U37 R37 O37 AD37 AJ37 AA37 AG37 X37 I37">
    <cfRule type="cellIs" dxfId="214" priority="239" stopIfTrue="1" operator="greaterThan">
      <formula>0</formula>
    </cfRule>
  </conditionalFormatting>
  <conditionalFormatting sqref="J37:K37">
    <cfRule type="cellIs" dxfId="213" priority="238" stopIfTrue="1" operator="equal">
      <formula>0</formula>
    </cfRule>
  </conditionalFormatting>
  <conditionalFormatting sqref="J37:K37 M37:N37 P37:Q37 S37:T37 V37:W37 Y37:Z37 AB37:AC37 AE37:AF37 AH37:AI37 AK37:AL37">
    <cfRule type="cellIs" dxfId="212" priority="237" operator="equal">
      <formula>0</formula>
    </cfRule>
  </conditionalFormatting>
  <conditionalFormatting sqref="I36 O36 R36 U36 X36 AA36 AD36 AG36 AJ36 L36">
    <cfRule type="cellIs" dxfId="211" priority="236" stopIfTrue="1" operator="equal">
      <formula>0</formula>
    </cfRule>
  </conditionalFormatting>
  <conditionalFormatting sqref="J36:K36 P36:Q36 S36:T36 V36:W36 Y36:Z36 AB36:AC36 AE36:AF36 AH36:AI36 AK36:AL36 M36:N36">
    <cfRule type="cellIs" dxfId="210" priority="235" operator="equal">
      <formula>0</formula>
    </cfRule>
  </conditionalFormatting>
  <conditionalFormatting sqref="O36:AL36">
    <cfRule type="cellIs" dxfId="209" priority="234" operator="equal">
      <formula>0</formula>
    </cfRule>
  </conditionalFormatting>
  <conditionalFormatting sqref="I39 O39 R39 U39 X39 AA39 AD39 AG39 AJ39 L39">
    <cfRule type="cellIs" dxfId="208" priority="233" stopIfTrue="1" operator="equal">
      <formula>0</formula>
    </cfRule>
  </conditionalFormatting>
  <conditionalFormatting sqref="J39:K39 P39:Q39 S39:T39 V39:W39 Y39:Z39 AB39:AC39 AE39:AF39 AH39:AI39 AK39:AL39 M39:N39">
    <cfRule type="cellIs" dxfId="207" priority="232" operator="equal">
      <formula>0</formula>
    </cfRule>
  </conditionalFormatting>
  <conditionalFormatting sqref="O39:AL39">
    <cfRule type="cellIs" dxfId="206" priority="231" operator="equal">
      <formula>0</formula>
    </cfRule>
  </conditionalFormatting>
  <conditionalFormatting sqref="L40 U40 R40 O40 AD40 AJ40 AA40 AG40 X40 I40">
    <cfRule type="cellIs" dxfId="205" priority="230" stopIfTrue="1" operator="greaterThan">
      <formula>0</formula>
    </cfRule>
  </conditionalFormatting>
  <conditionalFormatting sqref="J40:K40">
    <cfRule type="cellIs" dxfId="204" priority="229" stopIfTrue="1" operator="equal">
      <formula>0</formula>
    </cfRule>
  </conditionalFormatting>
  <conditionalFormatting sqref="J40:K40 M40:N40 P40:Q40 S40:T40 V40:W40 Y40:Z40 AB40:AC40 AE40:AF40 AH40:AI40 AK40:AL40">
    <cfRule type="cellIs" dxfId="203" priority="228" operator="equal">
      <formula>0</formula>
    </cfRule>
  </conditionalFormatting>
  <conditionalFormatting sqref="I42 O42 R42 U42 X42 AA42 AD42 AG42 AJ42 L42">
    <cfRule type="cellIs" dxfId="202" priority="227" stopIfTrue="1" operator="equal">
      <formula>0</formula>
    </cfRule>
  </conditionalFormatting>
  <conditionalFormatting sqref="J42:K42 P42:Q42 S42:T42 V42:W42 Y42:Z42 AB42:AC42 AE42:AF42 AH42:AI42 AK42:AL42 M42:N42">
    <cfRule type="cellIs" dxfId="201" priority="226" operator="equal">
      <formula>0</formula>
    </cfRule>
  </conditionalFormatting>
  <conditionalFormatting sqref="O42:AL42">
    <cfRule type="cellIs" dxfId="200" priority="225" operator="equal">
      <formula>0</formula>
    </cfRule>
  </conditionalFormatting>
  <conditionalFormatting sqref="L43 U43 R43 O43 AD43 AJ43 AA43 AG43 X43 I43">
    <cfRule type="cellIs" dxfId="199" priority="224" stopIfTrue="1" operator="greaterThan">
      <formula>0</formula>
    </cfRule>
  </conditionalFormatting>
  <conditionalFormatting sqref="J43:K43">
    <cfRule type="cellIs" dxfId="198" priority="223" stopIfTrue="1" operator="equal">
      <formula>0</formula>
    </cfRule>
  </conditionalFormatting>
  <conditionalFormatting sqref="J43:K43 M43:N43 P43:Q43 S43:T43 V43:W43 Y43:Z43 AB43:AC43 AE43:AF43 AH43:AI43 AK43:AL43">
    <cfRule type="cellIs" dxfId="197" priority="222" operator="equal">
      <formula>0</formula>
    </cfRule>
  </conditionalFormatting>
  <conditionalFormatting sqref="L46 U46 R46 O46 AD46 AJ46 AA46 AG46 X46 I46">
    <cfRule type="cellIs" dxfId="196" priority="221" stopIfTrue="1" operator="greaterThan">
      <formula>0</formula>
    </cfRule>
  </conditionalFormatting>
  <conditionalFormatting sqref="J46:K46">
    <cfRule type="cellIs" dxfId="195" priority="220" stopIfTrue="1" operator="equal">
      <formula>0</formula>
    </cfRule>
  </conditionalFormatting>
  <conditionalFormatting sqref="J46:K46 M46:N46 P46:Q46 S46:T46 V46:W46 Y46:Z46 AB46:AC46 AE46:AF46 AH46:AI46 AK46:AL46">
    <cfRule type="cellIs" dxfId="194" priority="219" operator="equal">
      <formula>0</formula>
    </cfRule>
  </conditionalFormatting>
  <conditionalFormatting sqref="I45 O45 R45 U45 X45 AA45 AD45 AG45 AJ45 L45">
    <cfRule type="cellIs" dxfId="193" priority="218" stopIfTrue="1" operator="equal">
      <formula>0</formula>
    </cfRule>
  </conditionalFormatting>
  <conditionalFormatting sqref="J45:K45 P45:Q45 S45:T45 V45:W45 Y45:Z45 AB45:AC45 AE45:AF45 AH45:AI45 AK45:AL45 M45:N45">
    <cfRule type="cellIs" dxfId="192" priority="217" operator="equal">
      <formula>0</formula>
    </cfRule>
  </conditionalFormatting>
  <conditionalFormatting sqref="O45:AL45">
    <cfRule type="cellIs" dxfId="191" priority="216" operator="equal">
      <formula>0</formula>
    </cfRule>
  </conditionalFormatting>
  <conditionalFormatting sqref="I48 O48 R48 U48 X48 AA48 AD48 AG48 AJ48 L48">
    <cfRule type="cellIs" dxfId="190" priority="215" stopIfTrue="1" operator="equal">
      <formula>0</formula>
    </cfRule>
  </conditionalFormatting>
  <conditionalFormatting sqref="J48:K48 P48:Q48 S48:T48 V48:W48 Y48:Z48 AB48:AC48 AE48:AF48 AH48:AI48 AK48:AL48 M48:N48">
    <cfRule type="cellIs" dxfId="189" priority="214" operator="equal">
      <formula>0</formula>
    </cfRule>
  </conditionalFormatting>
  <conditionalFormatting sqref="O48:AL48">
    <cfRule type="cellIs" dxfId="188" priority="213" operator="equal">
      <formula>0</formula>
    </cfRule>
  </conditionalFormatting>
  <conditionalFormatting sqref="L49 U49 R49 O49 AD49 AJ49 AA49 AG49 X49 I49">
    <cfRule type="cellIs" dxfId="187" priority="212" stopIfTrue="1" operator="greaterThan">
      <formula>0</formula>
    </cfRule>
  </conditionalFormatting>
  <conditionalFormatting sqref="J49:K49">
    <cfRule type="cellIs" dxfId="186" priority="211" stopIfTrue="1" operator="equal">
      <formula>0</formula>
    </cfRule>
  </conditionalFormatting>
  <conditionalFormatting sqref="J49:K49 M49:N49 P49:Q49 S49:T49 V49:W49 Y49:Z49 AB49:AC49 AE49:AF49 AH49:AI49 AK49:AL49">
    <cfRule type="cellIs" dxfId="185" priority="210" operator="equal">
      <formula>0</formula>
    </cfRule>
  </conditionalFormatting>
  <conditionalFormatting sqref="L52 U52 R52 O52 AD52 AJ52 AA52 AG52 X52 I52">
    <cfRule type="cellIs" dxfId="184" priority="209" stopIfTrue="1" operator="greaterThan">
      <formula>0</formula>
    </cfRule>
  </conditionalFormatting>
  <conditionalFormatting sqref="J52:K52">
    <cfRule type="cellIs" dxfId="183" priority="208" stopIfTrue="1" operator="equal">
      <formula>0</formula>
    </cfRule>
  </conditionalFormatting>
  <conditionalFormatting sqref="J52:K52 M52:N52 P52:Q52 S52:T52 V52:W52 Y52:Z52 AB52:AC52 AE52:AF52 AH52:AI52 AK52:AL52">
    <cfRule type="cellIs" dxfId="182" priority="207" operator="equal">
      <formula>0</formula>
    </cfRule>
  </conditionalFormatting>
  <conditionalFormatting sqref="L55 U55 R55 O55 AD55 AJ55 AA55 AG55 X55 I55">
    <cfRule type="cellIs" dxfId="181" priority="206" stopIfTrue="1" operator="greaterThan">
      <formula>0</formula>
    </cfRule>
  </conditionalFormatting>
  <conditionalFormatting sqref="J55:K55">
    <cfRule type="cellIs" dxfId="180" priority="205" stopIfTrue="1" operator="equal">
      <formula>0</formula>
    </cfRule>
  </conditionalFormatting>
  <conditionalFormatting sqref="J55:K55 M55:N55 P55:Q55 S55:T55 V55:W55 Y55:Z55 AB55:AC55 AE55:AF55 AH55:AI55 AK55:AL55">
    <cfRule type="cellIs" dxfId="179" priority="204" operator="equal">
      <formula>0</formula>
    </cfRule>
  </conditionalFormatting>
  <conditionalFormatting sqref="I51 O51 R51 U51 X51 AA51 AD51 AG51 AJ51 L51">
    <cfRule type="cellIs" dxfId="178" priority="203" stopIfTrue="1" operator="equal">
      <formula>0</formula>
    </cfRule>
  </conditionalFormatting>
  <conditionalFormatting sqref="J51:K51 P51:Q51 S51:T51 V51:W51 Y51:Z51 AB51:AC51 AE51:AF51 AH51:AI51 AK51:AL51 M51:N51">
    <cfRule type="cellIs" dxfId="177" priority="202" operator="equal">
      <formula>0</formula>
    </cfRule>
  </conditionalFormatting>
  <conditionalFormatting sqref="O51:AL51">
    <cfRule type="cellIs" dxfId="176" priority="201" operator="equal">
      <formula>0</formula>
    </cfRule>
  </conditionalFormatting>
  <conditionalFormatting sqref="I54 O54 R54 U54 X54 AA54 AD54 AG54 AJ54 L54">
    <cfRule type="cellIs" dxfId="175" priority="200" stopIfTrue="1" operator="equal">
      <formula>0</formula>
    </cfRule>
  </conditionalFormatting>
  <conditionalFormatting sqref="J54:K54 P54:Q54 S54:T54 V54:W54 Y54:Z54 AB54:AC54 AE54:AF54 AH54:AI54 AK54:AL54 M54:N54">
    <cfRule type="cellIs" dxfId="174" priority="199" operator="equal">
      <formula>0</formula>
    </cfRule>
  </conditionalFormatting>
  <conditionalFormatting sqref="O54:AL54">
    <cfRule type="cellIs" dxfId="173" priority="198" operator="equal">
      <formula>0</formula>
    </cfRule>
  </conditionalFormatting>
  <conditionalFormatting sqref="L58 U58 R58 O58 AD58 AJ58 AA58 AG58 X58 I58">
    <cfRule type="cellIs" dxfId="172" priority="197" stopIfTrue="1" operator="greaterThan">
      <formula>0</formula>
    </cfRule>
  </conditionalFormatting>
  <conditionalFormatting sqref="J58:K58">
    <cfRule type="cellIs" dxfId="171" priority="196" stopIfTrue="1" operator="equal">
      <formula>0</formula>
    </cfRule>
  </conditionalFormatting>
  <conditionalFormatting sqref="J58:K58 M58:N58 P58:Q58 S58:T58 V58:W58 Y58:Z58 AB58:AC58 AE58:AF58 AH58:AI58 AK58:AL58">
    <cfRule type="cellIs" dxfId="170" priority="195" operator="equal">
      <formula>0</formula>
    </cfRule>
  </conditionalFormatting>
  <conditionalFormatting sqref="I57 O57 R57 U57 X57 AA57 AD57 AG57 AJ57 L57">
    <cfRule type="cellIs" dxfId="169" priority="194" stopIfTrue="1" operator="equal">
      <formula>0</formula>
    </cfRule>
  </conditionalFormatting>
  <conditionalFormatting sqref="J57:K57 P57:Q57 S57:T57 V57:W57 Y57:Z57 AB57:AC57 AE57:AF57 AH57:AI57 AK57:AL57 M57:N57">
    <cfRule type="cellIs" dxfId="168" priority="193" operator="equal">
      <formula>0</formula>
    </cfRule>
  </conditionalFormatting>
  <conditionalFormatting sqref="O57:AL57">
    <cfRule type="cellIs" dxfId="167" priority="192" operator="equal">
      <formula>0</formula>
    </cfRule>
  </conditionalFormatting>
  <conditionalFormatting sqref="L61 U61 R61 O61 AD61 AJ61 AA61 AG61 X61 I61">
    <cfRule type="cellIs" dxfId="166" priority="191" stopIfTrue="1" operator="greaterThan">
      <formula>0</formula>
    </cfRule>
  </conditionalFormatting>
  <conditionalFormatting sqref="J61:K61">
    <cfRule type="cellIs" dxfId="165" priority="190" stopIfTrue="1" operator="equal">
      <formula>0</formula>
    </cfRule>
  </conditionalFormatting>
  <conditionalFormatting sqref="J61:K61 M61:N61 P61:Q61 S61:T61 V61:W61 Y61:Z61 AB61:AC61 AE61:AF61 AH61:AI61 AK61:AL61">
    <cfRule type="cellIs" dxfId="164" priority="189" operator="equal">
      <formula>0</formula>
    </cfRule>
  </conditionalFormatting>
  <conditionalFormatting sqref="I60 O60 R60 U60 X60 AA60 AD60 AG60 AJ60 L60">
    <cfRule type="cellIs" dxfId="163" priority="188" stopIfTrue="1" operator="equal">
      <formula>0</formula>
    </cfRule>
  </conditionalFormatting>
  <conditionalFormatting sqref="J60:K60 P60:Q60 S60:T60 V60:W60 Y60:Z60 AB60:AC60 AE60:AF60 AH60:AI60 AK60:AL60 M60:N60">
    <cfRule type="cellIs" dxfId="162" priority="187" operator="equal">
      <formula>0</formula>
    </cfRule>
  </conditionalFormatting>
  <conditionalFormatting sqref="O60:AL60">
    <cfRule type="cellIs" dxfId="161" priority="186" operator="equal">
      <formula>0</formula>
    </cfRule>
  </conditionalFormatting>
  <conditionalFormatting sqref="L64 U64 R64 O64 AD64 AJ64 AA64 AG64 X64 I64">
    <cfRule type="cellIs" dxfId="160" priority="185" stopIfTrue="1" operator="greaterThan">
      <formula>0</formula>
    </cfRule>
  </conditionalFormatting>
  <conditionalFormatting sqref="J64:K64">
    <cfRule type="cellIs" dxfId="159" priority="184" stopIfTrue="1" operator="equal">
      <formula>0</formula>
    </cfRule>
  </conditionalFormatting>
  <conditionalFormatting sqref="J64:K64 M64:N64 P64:Q64 S64:T64 V64:W64 Y64:Z64 AB64:AC64 AE64:AF64 AH64:AI64 AK64:AL64">
    <cfRule type="cellIs" dxfId="158" priority="183" operator="equal">
      <formula>0</formula>
    </cfRule>
  </conditionalFormatting>
  <conditionalFormatting sqref="I63 O63 R63 U63 X63 AA63 AD63 AG63 AJ63 L63">
    <cfRule type="cellIs" dxfId="157" priority="182" stopIfTrue="1" operator="equal">
      <formula>0</formula>
    </cfRule>
  </conditionalFormatting>
  <conditionalFormatting sqref="J63:K63 P63:Q63 S63:T63 V63:W63 Y63:Z63 AB63:AC63 AE63:AF63 AH63:AI63 AK63:AL63 M63:N63">
    <cfRule type="cellIs" dxfId="156" priority="181" operator="equal">
      <formula>0</formula>
    </cfRule>
  </conditionalFormatting>
  <conditionalFormatting sqref="O63:AL63">
    <cfRule type="cellIs" dxfId="155" priority="180" operator="equal">
      <formula>0</formula>
    </cfRule>
  </conditionalFormatting>
  <conditionalFormatting sqref="L67 U67 R67 O67 AD67 AJ67 AA67 AG67 X67 I67">
    <cfRule type="cellIs" dxfId="154" priority="179" stopIfTrue="1" operator="greaterThan">
      <formula>0</formula>
    </cfRule>
  </conditionalFormatting>
  <conditionalFormatting sqref="J67:K67">
    <cfRule type="cellIs" dxfId="153" priority="178" stopIfTrue="1" operator="equal">
      <formula>0</formula>
    </cfRule>
  </conditionalFormatting>
  <conditionalFormatting sqref="J67:K67 M67:N67 P67:Q67 S67:T67 V67:W67 Y67:Z67 AB67:AC67 AE67:AF67 AH67:AI67 AK67:AL67">
    <cfRule type="cellIs" dxfId="152" priority="177" operator="equal">
      <formula>0</formula>
    </cfRule>
  </conditionalFormatting>
  <conditionalFormatting sqref="I66 O66 R66 U66 X66 AA66 AD66 AG66 AJ66 L66">
    <cfRule type="cellIs" dxfId="151" priority="176" stopIfTrue="1" operator="equal">
      <formula>0</formula>
    </cfRule>
  </conditionalFormatting>
  <conditionalFormatting sqref="J66:K66 P66:Q66 S66:T66 V66:W66 Y66:Z66 AB66:AC66 AE66:AF66 AH66:AI66 AK66:AL66 M66:N66">
    <cfRule type="cellIs" dxfId="150" priority="175" operator="equal">
      <formula>0</formula>
    </cfRule>
  </conditionalFormatting>
  <conditionalFormatting sqref="O66:AL66">
    <cfRule type="cellIs" dxfId="149" priority="174" operator="equal">
      <formula>0</formula>
    </cfRule>
  </conditionalFormatting>
  <conditionalFormatting sqref="O123:AL123">
    <cfRule type="cellIs" dxfId="148" priority="36" operator="equal">
      <formula>0</formula>
    </cfRule>
  </conditionalFormatting>
  <conditionalFormatting sqref="J127:K127 M127:N127 P127:Q127 S127:T127 V127:W127 Y127:Z127 AB127:AC127 AE127:AF127 AH127:AI127 AK127:AL127">
    <cfRule type="cellIs" dxfId="147" priority="33" operator="equal">
      <formula>0</formula>
    </cfRule>
  </conditionalFormatting>
  <conditionalFormatting sqref="O145:AL145">
    <cfRule type="cellIs" dxfId="146" priority="15" operator="equal">
      <formula>0</formula>
    </cfRule>
  </conditionalFormatting>
  <conditionalFormatting sqref="L70 U70 R70 O70 AD70 AJ70 AA70 AG70 X70 I70">
    <cfRule type="cellIs" dxfId="145" priority="149" stopIfTrue="1" operator="greaterThan">
      <formula>0</formula>
    </cfRule>
  </conditionalFormatting>
  <conditionalFormatting sqref="J70:K70">
    <cfRule type="cellIs" dxfId="144" priority="148" stopIfTrue="1" operator="equal">
      <formula>0</formula>
    </cfRule>
  </conditionalFormatting>
  <conditionalFormatting sqref="J70:K70 M70:N70 P70:Q70 S70:T70 V70:W70 Y70:Z70 AB70:AC70 AE70:AF70 AH70:AI70 AK70:AL70">
    <cfRule type="cellIs" dxfId="143" priority="147" operator="equal">
      <formula>0</formula>
    </cfRule>
  </conditionalFormatting>
  <conditionalFormatting sqref="I69 O69 R69 U69 X69 AA69 AD69 AG69 AJ69 L69">
    <cfRule type="cellIs" dxfId="142" priority="146" stopIfTrue="1" operator="equal">
      <formula>0</formula>
    </cfRule>
  </conditionalFormatting>
  <conditionalFormatting sqref="J69:K69 P69:Q69 S69:T69 V69:W69 Y69:Z69 AB69:AC69 AE69:AF69 AH69:AI69 AK69:AL69 M69:N69">
    <cfRule type="cellIs" dxfId="141" priority="145" operator="equal">
      <formula>0</formula>
    </cfRule>
  </conditionalFormatting>
  <conditionalFormatting sqref="O69:AL69">
    <cfRule type="cellIs" dxfId="140" priority="144" operator="equal">
      <formula>0</formula>
    </cfRule>
  </conditionalFormatting>
  <conditionalFormatting sqref="L73 U73 R73 O73 AD73 AJ73 AA73 AG73 X73 I73">
    <cfRule type="cellIs" dxfId="139" priority="143" stopIfTrue="1" operator="greaterThan">
      <formula>0</formula>
    </cfRule>
  </conditionalFormatting>
  <conditionalFormatting sqref="J73:K73">
    <cfRule type="cellIs" dxfId="138" priority="142" stopIfTrue="1" operator="equal">
      <formula>0</formula>
    </cfRule>
  </conditionalFormatting>
  <conditionalFormatting sqref="J73:K73 M73:N73 P73:Q73 S73:T73 V73:W73 Y73:Z73 AB73:AC73 AE73:AF73 AH73:AI73 AK73:AL73">
    <cfRule type="cellIs" dxfId="137" priority="141" operator="equal">
      <formula>0</formula>
    </cfRule>
  </conditionalFormatting>
  <conditionalFormatting sqref="I72 O72 R72 U72 X72 AA72 AD72 AG72 AJ72 L72">
    <cfRule type="cellIs" dxfId="136" priority="140" stopIfTrue="1" operator="equal">
      <formula>0</formula>
    </cfRule>
  </conditionalFormatting>
  <conditionalFormatting sqref="J72:K72 P72:Q72 S72:T72 V72:W72 Y72:Z72 AB72:AC72 AE72:AF72 AH72:AI72 AK72:AL72 M72:N72">
    <cfRule type="cellIs" dxfId="135" priority="139" operator="equal">
      <formula>0</formula>
    </cfRule>
  </conditionalFormatting>
  <conditionalFormatting sqref="O72:AL72">
    <cfRule type="cellIs" dxfId="134" priority="138" operator="equal">
      <formula>0</formula>
    </cfRule>
  </conditionalFormatting>
  <conditionalFormatting sqref="L76 U76 R76 O76 AD76 AJ76 AA76 AG76 X76 I76">
    <cfRule type="cellIs" dxfId="133" priority="137" stopIfTrue="1" operator="greaterThan">
      <formula>0</formula>
    </cfRule>
  </conditionalFormatting>
  <conditionalFormatting sqref="J76:K76">
    <cfRule type="cellIs" dxfId="132" priority="136" stopIfTrue="1" operator="equal">
      <formula>0</formula>
    </cfRule>
  </conditionalFormatting>
  <conditionalFormatting sqref="J76:K76 M76:N76 P76:Q76 S76:T76 V76:W76 Y76:Z76 AB76:AC76 AE76:AF76 AH76:AI76 AK76:AL76">
    <cfRule type="cellIs" dxfId="131" priority="135" operator="equal">
      <formula>0</formula>
    </cfRule>
  </conditionalFormatting>
  <conditionalFormatting sqref="I75 O75 R75 U75 X75 AA75 AD75 AG75 AJ75 L75">
    <cfRule type="cellIs" dxfId="130" priority="134" stopIfTrue="1" operator="equal">
      <formula>0</formula>
    </cfRule>
  </conditionalFormatting>
  <conditionalFormatting sqref="J75:K75 P75:Q75 S75:T75 V75:W75 Y75:Z75 AB75:AC75 AE75:AF75 AH75:AI75 AK75:AL75 M75:N75">
    <cfRule type="cellIs" dxfId="129" priority="133" operator="equal">
      <formula>0</formula>
    </cfRule>
  </conditionalFormatting>
  <conditionalFormatting sqref="O75:AL75">
    <cfRule type="cellIs" dxfId="128" priority="132" operator="equal">
      <formula>0</formula>
    </cfRule>
  </conditionalFormatting>
  <conditionalFormatting sqref="L79 U79 R79 O79 AD79 AJ79 AA79 AG79 X79 I79">
    <cfRule type="cellIs" dxfId="127" priority="131" stopIfTrue="1" operator="greaterThan">
      <formula>0</formula>
    </cfRule>
  </conditionalFormatting>
  <conditionalFormatting sqref="J79:K79">
    <cfRule type="cellIs" dxfId="126" priority="130" stopIfTrue="1" operator="equal">
      <formula>0</formula>
    </cfRule>
  </conditionalFormatting>
  <conditionalFormatting sqref="J79:K79 M79:N79 P79:Q79 S79:T79 V79:W79 Y79:Z79 AB79:AC79 AE79:AF79 AH79:AI79 AK79:AL79">
    <cfRule type="cellIs" dxfId="125" priority="129" operator="equal">
      <formula>0</formula>
    </cfRule>
  </conditionalFormatting>
  <conditionalFormatting sqref="I78 O78 R78 U78 X78 AA78 AD78 AG78 AJ78 L78">
    <cfRule type="cellIs" dxfId="124" priority="128" stopIfTrue="1" operator="equal">
      <formula>0</formula>
    </cfRule>
  </conditionalFormatting>
  <conditionalFormatting sqref="J78:K78 P78:Q78 S78:T78 V78:W78 Y78:Z78 AB78:AC78 AE78:AF78 AH78:AI78 AK78:AL78 M78:N78">
    <cfRule type="cellIs" dxfId="123" priority="127" operator="equal">
      <formula>0</formula>
    </cfRule>
  </conditionalFormatting>
  <conditionalFormatting sqref="O78:AL78">
    <cfRule type="cellIs" dxfId="122" priority="126" operator="equal">
      <formula>0</formula>
    </cfRule>
  </conditionalFormatting>
  <conditionalFormatting sqref="L82 U82 R82 O82 AD82 AJ82 AA82 AG82 X82 I82">
    <cfRule type="cellIs" dxfId="121" priority="125" stopIfTrue="1" operator="greaterThan">
      <formula>0</formula>
    </cfRule>
  </conditionalFormatting>
  <conditionalFormatting sqref="J82:K82">
    <cfRule type="cellIs" dxfId="120" priority="124" stopIfTrue="1" operator="equal">
      <formula>0</formula>
    </cfRule>
  </conditionalFormatting>
  <conditionalFormatting sqref="J82:K82 M82:N82 P82:Q82 S82:T82 V82:W82 Y82:Z82 AB82:AC82 AE82:AF82 AH82:AI82 AK82:AL82">
    <cfRule type="cellIs" dxfId="119" priority="123" operator="equal">
      <formula>0</formula>
    </cfRule>
  </conditionalFormatting>
  <conditionalFormatting sqref="I81 O81 R81 U81 X81 AA81 AD81 AG81 AJ81 L81">
    <cfRule type="cellIs" dxfId="118" priority="122" stopIfTrue="1" operator="equal">
      <formula>0</formula>
    </cfRule>
  </conditionalFormatting>
  <conditionalFormatting sqref="J81:K81 P81:Q81 S81:T81 V81:W81 Y81:Z81 AB81:AC81 AE81:AF81 AH81:AI81 AK81:AL81 M81:N81">
    <cfRule type="cellIs" dxfId="117" priority="121" operator="equal">
      <formula>0</formula>
    </cfRule>
  </conditionalFormatting>
  <conditionalFormatting sqref="O81:AL81">
    <cfRule type="cellIs" dxfId="116" priority="120" operator="equal">
      <formula>0</formula>
    </cfRule>
  </conditionalFormatting>
  <conditionalFormatting sqref="L85 U85 R85 O85 AD85 AJ85 AA85 AG85 X85 I85">
    <cfRule type="cellIs" dxfId="115" priority="119" stopIfTrue="1" operator="greaterThan">
      <formula>0</formula>
    </cfRule>
  </conditionalFormatting>
  <conditionalFormatting sqref="J85:K85">
    <cfRule type="cellIs" dxfId="114" priority="118" stopIfTrue="1" operator="equal">
      <formula>0</formula>
    </cfRule>
  </conditionalFormatting>
  <conditionalFormatting sqref="J85:K85 M85:N85 P85:Q85 S85:T85 V85:W85 Y85:Z85 AB85:AC85 AE85:AF85 AH85:AI85 AK85:AL85">
    <cfRule type="cellIs" dxfId="113" priority="117" operator="equal">
      <formula>0</formula>
    </cfRule>
  </conditionalFormatting>
  <conditionalFormatting sqref="I84 O84 R84 U84 X84 AA84 AD84 AG84 AJ84 L84">
    <cfRule type="cellIs" dxfId="112" priority="116" stopIfTrue="1" operator="equal">
      <formula>0</formula>
    </cfRule>
  </conditionalFormatting>
  <conditionalFormatting sqref="J84:K84 P84:Q84 S84:T84 V84:W84 Y84:Z84 AB84:AC84 AE84:AF84 AH84:AI84 AK84:AL84 M84:N84">
    <cfRule type="cellIs" dxfId="111" priority="115" operator="equal">
      <formula>0</formula>
    </cfRule>
  </conditionalFormatting>
  <conditionalFormatting sqref="O84:AL84">
    <cfRule type="cellIs" dxfId="110" priority="114" operator="equal">
      <formula>0</formula>
    </cfRule>
  </conditionalFormatting>
  <conditionalFormatting sqref="L88 U88 R88 O88 AD88 AJ88 AA88 AG88 X88 I88">
    <cfRule type="cellIs" dxfId="109" priority="113" stopIfTrue="1" operator="greaterThan">
      <formula>0</formula>
    </cfRule>
  </conditionalFormatting>
  <conditionalFormatting sqref="J88:K88">
    <cfRule type="cellIs" dxfId="108" priority="112" stopIfTrue="1" operator="equal">
      <formula>0</formula>
    </cfRule>
  </conditionalFormatting>
  <conditionalFormatting sqref="J88:K88 M88:N88 P88:Q88 S88:T88 V88:W88 Y88:Z88 AB88:AC88 AE88:AF88 AH88:AI88 AK88:AL88">
    <cfRule type="cellIs" dxfId="107" priority="111" operator="equal">
      <formula>0</formula>
    </cfRule>
  </conditionalFormatting>
  <conditionalFormatting sqref="I87 O87 R87 U87 X87 AA87 AD87 AG87 AJ87 L87">
    <cfRule type="cellIs" dxfId="106" priority="110" stopIfTrue="1" operator="equal">
      <formula>0</formula>
    </cfRule>
  </conditionalFormatting>
  <conditionalFormatting sqref="J87:K87 P87:Q87 S87:T87 V87:W87 Y87:Z87 AB87:AC87 AE87:AF87 AH87:AI87 AK87:AL87 M87:N87">
    <cfRule type="cellIs" dxfId="105" priority="109" operator="equal">
      <formula>0</formula>
    </cfRule>
  </conditionalFormatting>
  <conditionalFormatting sqref="O87:AL87">
    <cfRule type="cellIs" dxfId="104" priority="108" operator="equal">
      <formula>0</formula>
    </cfRule>
  </conditionalFormatting>
  <conditionalFormatting sqref="L91 U91 R91 O91 AD91 AJ91 AA91 AG91 X91 I91">
    <cfRule type="cellIs" dxfId="103" priority="107" stopIfTrue="1" operator="greaterThan">
      <formula>0</formula>
    </cfRule>
  </conditionalFormatting>
  <conditionalFormatting sqref="J91:K91">
    <cfRule type="cellIs" dxfId="102" priority="106" stopIfTrue="1" operator="equal">
      <formula>0</formula>
    </cfRule>
  </conditionalFormatting>
  <conditionalFormatting sqref="J91:K91 M91:N91 P91:Q91 S91:T91 V91:W91 Y91:Z91 AB91:AC91 AE91:AF91 AH91:AI91 AK91:AL91">
    <cfRule type="cellIs" dxfId="101" priority="105" operator="equal">
      <formula>0</formula>
    </cfRule>
  </conditionalFormatting>
  <conditionalFormatting sqref="I90 O90 R90 U90 X90 AA90 AD90 AG90 AJ90 L90">
    <cfRule type="cellIs" dxfId="100" priority="104" stopIfTrue="1" operator="equal">
      <formula>0</formula>
    </cfRule>
  </conditionalFormatting>
  <conditionalFormatting sqref="J90:K90 P90:Q90 S90:T90 V90:W90 Y90:Z90 AB90:AC90 AE90:AF90 AH90:AI90 AK90:AL90 M90:N90">
    <cfRule type="cellIs" dxfId="99" priority="103" operator="equal">
      <formula>0</formula>
    </cfRule>
  </conditionalFormatting>
  <conditionalFormatting sqref="O90:AL90">
    <cfRule type="cellIs" dxfId="98" priority="102" operator="equal">
      <formula>0</formula>
    </cfRule>
  </conditionalFormatting>
  <conditionalFormatting sqref="L94 U94 R94 O94 AD94 AJ94 AA94 AG94 X94 I94">
    <cfRule type="cellIs" dxfId="97" priority="101" stopIfTrue="1" operator="greaterThan">
      <formula>0</formula>
    </cfRule>
  </conditionalFormatting>
  <conditionalFormatting sqref="J94:K94">
    <cfRule type="cellIs" dxfId="96" priority="100" stopIfTrue="1" operator="equal">
      <formula>0</formula>
    </cfRule>
  </conditionalFormatting>
  <conditionalFormatting sqref="J94:K94 M94:N94 P94:Q94 S94:T94 V94:W94 Y94:Z94 AB94:AC94 AE94:AF94 AH94:AI94 AK94:AL94">
    <cfRule type="cellIs" dxfId="95" priority="99" operator="equal">
      <formula>0</formula>
    </cfRule>
  </conditionalFormatting>
  <conditionalFormatting sqref="I93 O93 R93 U93 X93 AA93 AD93 AG93 AJ93 L93">
    <cfRule type="cellIs" dxfId="94" priority="98" stopIfTrue="1" operator="equal">
      <formula>0</formula>
    </cfRule>
  </conditionalFormatting>
  <conditionalFormatting sqref="J93:K93 P93:Q93 S93:T93 V93:W93 Y93:Z93 AB93:AC93 AE93:AF93 AH93:AI93 AK93:AL93 M93:N93">
    <cfRule type="cellIs" dxfId="93" priority="97" operator="equal">
      <formula>0</formula>
    </cfRule>
  </conditionalFormatting>
  <conditionalFormatting sqref="O93:AL93">
    <cfRule type="cellIs" dxfId="92" priority="96" operator="equal">
      <formula>0</formula>
    </cfRule>
  </conditionalFormatting>
  <conditionalFormatting sqref="L97 U97 R97 O97 AD97 AJ97 AA97 AG97 X97 I97">
    <cfRule type="cellIs" dxfId="91" priority="95" stopIfTrue="1" operator="greaterThan">
      <formula>0</formula>
    </cfRule>
  </conditionalFormatting>
  <conditionalFormatting sqref="J97:K97">
    <cfRule type="cellIs" dxfId="90" priority="94" stopIfTrue="1" operator="equal">
      <formula>0</formula>
    </cfRule>
  </conditionalFormatting>
  <conditionalFormatting sqref="J97:K97 M97:N97 P97:Q97 S97:T97 V97:W97 Y97:Z97 AB97:AC97 AE97:AF97 AH97:AI97 AK97:AL97">
    <cfRule type="cellIs" dxfId="89" priority="93" operator="equal">
      <formula>0</formula>
    </cfRule>
  </conditionalFormatting>
  <conditionalFormatting sqref="I96 O96 R96 U96 X96 AA96 AD96 AG96 AJ96 L96">
    <cfRule type="cellIs" dxfId="88" priority="92" stopIfTrue="1" operator="equal">
      <formula>0</formula>
    </cfRule>
  </conditionalFormatting>
  <conditionalFormatting sqref="J96:K96 P96:Q96 S96:T96 V96:W96 Y96:Z96 AB96:AC96 AE96:AF96 AH96:AI96 AK96:AL96 M96:N96">
    <cfRule type="cellIs" dxfId="87" priority="91" operator="equal">
      <formula>0</formula>
    </cfRule>
  </conditionalFormatting>
  <conditionalFormatting sqref="O96:AL96">
    <cfRule type="cellIs" dxfId="86" priority="90" operator="equal">
      <formula>0</formula>
    </cfRule>
  </conditionalFormatting>
  <conditionalFormatting sqref="L100 U100 R100 O100 AD100 AJ100 AA100 AG100 X100 I100">
    <cfRule type="cellIs" dxfId="85" priority="89" stopIfTrue="1" operator="greaterThan">
      <formula>0</formula>
    </cfRule>
  </conditionalFormatting>
  <conditionalFormatting sqref="J100:K100">
    <cfRule type="cellIs" dxfId="84" priority="88" stopIfTrue="1" operator="equal">
      <formula>0</formula>
    </cfRule>
  </conditionalFormatting>
  <conditionalFormatting sqref="J100:K100 M100:N100 P100:Q100 S100:T100 V100:W100 Y100:Z100 AB100:AC100 AE100:AF100 AH100:AI100 AK100:AL100">
    <cfRule type="cellIs" dxfId="83" priority="87" operator="equal">
      <formula>0</formula>
    </cfRule>
  </conditionalFormatting>
  <conditionalFormatting sqref="I99 O99 R99 U99 X99 AA99 AD99 AG99 AJ99 L99">
    <cfRule type="cellIs" dxfId="82" priority="86" stopIfTrue="1" operator="equal">
      <formula>0</formula>
    </cfRule>
  </conditionalFormatting>
  <conditionalFormatting sqref="J99:K99 P99:Q99 S99:T99 V99:W99 Y99:Z99 AB99:AC99 AE99:AF99 AH99:AI99 AK99:AL99 M99:N99">
    <cfRule type="cellIs" dxfId="81" priority="85" operator="equal">
      <formula>0</formula>
    </cfRule>
  </conditionalFormatting>
  <conditionalFormatting sqref="O99:AL99">
    <cfRule type="cellIs" dxfId="80" priority="84" operator="equal">
      <formula>0</formula>
    </cfRule>
  </conditionalFormatting>
  <conditionalFormatting sqref="L103 U103 R103 O103 AD103 AJ103 AA103 AG103 X103 I103">
    <cfRule type="cellIs" dxfId="79" priority="83" stopIfTrue="1" operator="greaterThan">
      <formula>0</formula>
    </cfRule>
  </conditionalFormatting>
  <conditionalFormatting sqref="J103:K103">
    <cfRule type="cellIs" dxfId="78" priority="82" stopIfTrue="1" operator="equal">
      <formula>0</formula>
    </cfRule>
  </conditionalFormatting>
  <conditionalFormatting sqref="J103:K103 M103:N103 P103:Q103 S103:T103 V103:W103 Y103:Z103 AB103:AC103 AE103:AF103 AH103:AI103 AK103:AL103">
    <cfRule type="cellIs" dxfId="77" priority="81" operator="equal">
      <formula>0</formula>
    </cfRule>
  </conditionalFormatting>
  <conditionalFormatting sqref="I102 O102 R102 U102 X102 AA102 AD102 AG102 AJ102 L102">
    <cfRule type="cellIs" dxfId="76" priority="80" stopIfTrue="1" operator="equal">
      <formula>0</formula>
    </cfRule>
  </conditionalFormatting>
  <conditionalFormatting sqref="J102:K102 P102:Q102 S102:T102 V102:W102 Y102:Z102 AB102:AC102 AE102:AF102 AH102:AI102 AK102:AL102 M102:N102">
    <cfRule type="cellIs" dxfId="75" priority="79" operator="equal">
      <formula>0</formula>
    </cfRule>
  </conditionalFormatting>
  <conditionalFormatting sqref="O102:AL102">
    <cfRule type="cellIs" dxfId="74" priority="78" operator="equal">
      <formula>0</formula>
    </cfRule>
  </conditionalFormatting>
  <conditionalFormatting sqref="L106 U106 R106 O106 AD106 AJ106 AA106 AG106 X106 I106">
    <cfRule type="cellIs" dxfId="73" priority="77" stopIfTrue="1" operator="greaterThan">
      <formula>0</formula>
    </cfRule>
  </conditionalFormatting>
  <conditionalFormatting sqref="J106:K106">
    <cfRule type="cellIs" dxfId="72" priority="76" stopIfTrue="1" operator="equal">
      <formula>0</formula>
    </cfRule>
  </conditionalFormatting>
  <conditionalFormatting sqref="J106:K106 M106:N106 P106:Q106 S106:T106 V106:W106 Y106:Z106 AB106:AC106 AE106:AF106 AH106:AI106 AK106:AL106">
    <cfRule type="cellIs" dxfId="71" priority="75" operator="equal">
      <formula>0</formula>
    </cfRule>
  </conditionalFormatting>
  <conditionalFormatting sqref="I105 O105 R105 U105 X105 AA105 AD105 AG105 AJ105 L105">
    <cfRule type="cellIs" dxfId="70" priority="74" stopIfTrue="1" operator="equal">
      <formula>0</formula>
    </cfRule>
  </conditionalFormatting>
  <conditionalFormatting sqref="J105:K105 P105:Q105 S105:T105 V105:W105 Y105:Z105 AB105:AC105 AE105:AF105 AH105:AI105 AK105:AL105 M105:N105">
    <cfRule type="cellIs" dxfId="69" priority="73" operator="equal">
      <formula>0</formula>
    </cfRule>
  </conditionalFormatting>
  <conditionalFormatting sqref="O105:AL105">
    <cfRule type="cellIs" dxfId="68" priority="72" operator="equal">
      <formula>0</formula>
    </cfRule>
  </conditionalFormatting>
  <conditionalFormatting sqref="L109 U109 R109 O109 AD109 AJ109 AA109 AG109 X109 I109">
    <cfRule type="cellIs" dxfId="67" priority="71" stopIfTrue="1" operator="greaterThan">
      <formula>0</formula>
    </cfRule>
  </conditionalFormatting>
  <conditionalFormatting sqref="J109:K109">
    <cfRule type="cellIs" dxfId="66" priority="70" stopIfTrue="1" operator="equal">
      <formula>0</formula>
    </cfRule>
  </conditionalFormatting>
  <conditionalFormatting sqref="J109:K109 M109:N109 P109:Q109 S109:T109 V109:W109 Y109:Z109 AB109:AC109 AE109:AF109 AH109:AI109 AK109:AL109">
    <cfRule type="cellIs" dxfId="65" priority="69" operator="equal">
      <formula>0</formula>
    </cfRule>
  </conditionalFormatting>
  <conditionalFormatting sqref="I108 O108 R108 U108 X108 AA108 AD108 AG108 AJ108 L108">
    <cfRule type="cellIs" dxfId="64" priority="68" stopIfTrue="1" operator="equal">
      <formula>0</formula>
    </cfRule>
  </conditionalFormatting>
  <conditionalFormatting sqref="J108:K108 P108:Q108 S108:T108 V108:W108 Y108:Z108 AB108:AC108 AE108:AF108 AH108:AI108 AK108:AL108 M108:N108">
    <cfRule type="cellIs" dxfId="63" priority="67" operator="equal">
      <formula>0</formula>
    </cfRule>
  </conditionalFormatting>
  <conditionalFormatting sqref="O108:AL108">
    <cfRule type="cellIs" dxfId="62" priority="66" operator="equal">
      <formula>0</formula>
    </cfRule>
  </conditionalFormatting>
  <conditionalFormatting sqref="L112 U112 R112 O112 AD112 AJ112 AA112 AG112 X112 I112">
    <cfRule type="cellIs" dxfId="61" priority="65" stopIfTrue="1" operator="greaterThan">
      <formula>0</formula>
    </cfRule>
  </conditionalFormatting>
  <conditionalFormatting sqref="J112:K112">
    <cfRule type="cellIs" dxfId="60" priority="64" stopIfTrue="1" operator="equal">
      <formula>0</formula>
    </cfRule>
  </conditionalFormatting>
  <conditionalFormatting sqref="J112:K112 M112:N112 P112:Q112 S112:T112 V112:W112 Y112:Z112 AB112:AC112 AE112:AF112 AH112:AI112 AK112:AL112">
    <cfRule type="cellIs" dxfId="59" priority="63" operator="equal">
      <formula>0</formula>
    </cfRule>
  </conditionalFormatting>
  <conditionalFormatting sqref="I111 O111 R111 U111 X111 AA111 AD111 AG111 AJ111 L111">
    <cfRule type="cellIs" dxfId="58" priority="62" stopIfTrue="1" operator="equal">
      <formula>0</formula>
    </cfRule>
  </conditionalFormatting>
  <conditionalFormatting sqref="J111:K111 P111:Q111 S111:T111 V111:W111 Y111:Z111 AB111:AC111 AE111:AF111 AH111:AI111 AK111:AL111 M111:N111">
    <cfRule type="cellIs" dxfId="57" priority="61" operator="equal">
      <formula>0</formula>
    </cfRule>
  </conditionalFormatting>
  <conditionalFormatting sqref="O111:AL111">
    <cfRule type="cellIs" dxfId="56" priority="60" operator="equal">
      <formula>0</formula>
    </cfRule>
  </conditionalFormatting>
  <conditionalFormatting sqref="L115 U115 R115 O115 AD115 AJ115 AA115 AG115 X115 I115">
    <cfRule type="cellIs" dxfId="55" priority="59" stopIfTrue="1" operator="greaterThan">
      <formula>0</formula>
    </cfRule>
  </conditionalFormatting>
  <conditionalFormatting sqref="J115:K115">
    <cfRule type="cellIs" dxfId="54" priority="58" stopIfTrue="1" operator="equal">
      <formula>0</formula>
    </cfRule>
  </conditionalFormatting>
  <conditionalFormatting sqref="J115:K115 M115:N115 P115:Q115 S115:T115 V115:W115 Y115:Z115 AB115:AC115 AE115:AF115 AH115:AI115 AK115:AL115">
    <cfRule type="cellIs" dxfId="53" priority="57" operator="equal">
      <formula>0</formula>
    </cfRule>
  </conditionalFormatting>
  <conditionalFormatting sqref="I114 O114 R114 U114 X114 AA114 AD114 AG114 AJ114 L114">
    <cfRule type="cellIs" dxfId="52" priority="56" stopIfTrue="1" operator="equal">
      <formula>0</formula>
    </cfRule>
  </conditionalFormatting>
  <conditionalFormatting sqref="J114:K114 P114:Q114 S114:T114 V114:W114 Y114:Z114 AB114:AC114 AE114:AF114 AH114:AI114 AK114:AL114 M114:N114">
    <cfRule type="cellIs" dxfId="51" priority="55" operator="equal">
      <formula>0</formula>
    </cfRule>
  </conditionalFormatting>
  <conditionalFormatting sqref="O114:AL114">
    <cfRule type="cellIs" dxfId="50" priority="54" operator="equal">
      <formula>0</formula>
    </cfRule>
  </conditionalFormatting>
  <conditionalFormatting sqref="L118 U118 R118 O118 AD118 AJ118 AA118 AG118 X118 I118">
    <cfRule type="cellIs" dxfId="49" priority="53" stopIfTrue="1" operator="greaterThan">
      <formula>0</formula>
    </cfRule>
  </conditionalFormatting>
  <conditionalFormatting sqref="J118:K118">
    <cfRule type="cellIs" dxfId="48" priority="52" stopIfTrue="1" operator="equal">
      <formula>0</formula>
    </cfRule>
  </conditionalFormatting>
  <conditionalFormatting sqref="J118:K118 M118:N118 P118:Q118 S118:T118 V118:W118 Y118:Z118 AB118:AC118 AE118:AF118 AH118:AI118 AK118:AL118">
    <cfRule type="cellIs" dxfId="47" priority="51" operator="equal">
      <formula>0</formula>
    </cfRule>
  </conditionalFormatting>
  <conditionalFormatting sqref="I117 O117 R117 U117 X117 AA117 AD117 AG117 AJ117 L117">
    <cfRule type="cellIs" dxfId="46" priority="50" stopIfTrue="1" operator="equal">
      <formula>0</formula>
    </cfRule>
  </conditionalFormatting>
  <conditionalFormatting sqref="J117:K117 P117:Q117 S117:T117 V117:W117 Y117:Z117 AB117:AC117 AE117:AF117 AH117:AI117 AK117:AL117 M117:N117">
    <cfRule type="cellIs" dxfId="45" priority="49" operator="equal">
      <formula>0</formula>
    </cfRule>
  </conditionalFormatting>
  <conditionalFormatting sqref="O117:AL117">
    <cfRule type="cellIs" dxfId="44" priority="48" operator="equal">
      <formula>0</formula>
    </cfRule>
  </conditionalFormatting>
  <conditionalFormatting sqref="L121 U121 R121 O121 AD121 AJ121 AA121 AG121 X121 I121">
    <cfRule type="cellIs" dxfId="43" priority="47" stopIfTrue="1" operator="greaterThan">
      <formula>0</formula>
    </cfRule>
  </conditionalFormatting>
  <conditionalFormatting sqref="J121:K121">
    <cfRule type="cellIs" dxfId="42" priority="46" stopIfTrue="1" operator="equal">
      <formula>0</formula>
    </cfRule>
  </conditionalFormatting>
  <conditionalFormatting sqref="J121:K121 M121:N121 P121:Q121 S121:T121 V121:W121 Y121:Z121 AB121:AC121 AE121:AF121 AH121:AI121 AK121:AL121">
    <cfRule type="cellIs" dxfId="41" priority="45" operator="equal">
      <formula>0</formula>
    </cfRule>
  </conditionalFormatting>
  <conditionalFormatting sqref="I120 O120 R120 U120 X120 AA120 AD120 AG120 AJ120 L120">
    <cfRule type="cellIs" dxfId="40" priority="44" stopIfTrue="1" operator="equal">
      <formula>0</formula>
    </cfRule>
  </conditionalFormatting>
  <conditionalFormatting sqref="J120:K120 P120:Q120 S120:T120 V120:W120 Y120:Z120 AB120:AC120 AE120:AF120 AH120:AI120 AK120:AL120 M120:N120">
    <cfRule type="cellIs" dxfId="39" priority="43" operator="equal">
      <formula>0</formula>
    </cfRule>
  </conditionalFormatting>
  <conditionalFormatting sqref="O120:AL120">
    <cfRule type="cellIs" dxfId="38" priority="42" operator="equal">
      <formula>0</formula>
    </cfRule>
  </conditionalFormatting>
  <conditionalFormatting sqref="L124 U124 R124 O124 AD124 AJ124 AA124 AG124 X124 I124">
    <cfRule type="cellIs" dxfId="37" priority="41" stopIfTrue="1" operator="greaterThan">
      <formula>0</formula>
    </cfRule>
  </conditionalFormatting>
  <conditionalFormatting sqref="J124:K124">
    <cfRule type="cellIs" dxfId="36" priority="40" stopIfTrue="1" operator="equal">
      <formula>0</formula>
    </cfRule>
  </conditionalFormatting>
  <conditionalFormatting sqref="J124:K124 M124:N124 P124:Q124 S124:T124 V124:W124 Y124:Z124 AB124:AC124 AE124:AF124 AH124:AI124 AK124:AL124">
    <cfRule type="cellIs" dxfId="35" priority="39" operator="equal">
      <formula>0</formula>
    </cfRule>
  </conditionalFormatting>
  <conditionalFormatting sqref="I123 O123 R123 U123 X123 AA123 AD123 AG123 AJ123 L123">
    <cfRule type="cellIs" dxfId="34" priority="38" stopIfTrue="1" operator="equal">
      <formula>0</formula>
    </cfRule>
  </conditionalFormatting>
  <conditionalFormatting sqref="J123:K123 P123:Q123 S123:T123 V123:W123 Y123:Z123 AB123:AC123 AE123:AF123 AH123:AI123 AK123:AL123 M123:N123">
    <cfRule type="cellIs" dxfId="33" priority="37" operator="equal">
      <formula>0</formula>
    </cfRule>
  </conditionalFormatting>
  <conditionalFormatting sqref="L127 U127 R127 O127 AD127 AJ127 AA127 AG127 X127 I127">
    <cfRule type="cellIs" dxfId="32" priority="35" stopIfTrue="1" operator="greaterThan">
      <formula>0</formula>
    </cfRule>
  </conditionalFormatting>
  <conditionalFormatting sqref="J127:K127">
    <cfRule type="cellIs" dxfId="31" priority="34" stopIfTrue="1" operator="equal">
      <formula>0</formula>
    </cfRule>
  </conditionalFormatting>
  <conditionalFormatting sqref="I126 O126 R126 U126 X126 AA126 AD126 AG126 AJ126 L126">
    <cfRule type="cellIs" dxfId="30" priority="32" stopIfTrue="1" operator="equal">
      <formula>0</formula>
    </cfRule>
  </conditionalFormatting>
  <conditionalFormatting sqref="J126:K126 P126:Q126 S126:T126 V126:W126 Y126:Z126 AB126:AC126 AE126:AF126 AH126:AI126 AK126:AL126 M126:N126">
    <cfRule type="cellIs" dxfId="29" priority="31" operator="equal">
      <formula>0</formula>
    </cfRule>
  </conditionalFormatting>
  <conditionalFormatting sqref="O126:AL126">
    <cfRule type="cellIs" dxfId="28" priority="30" operator="equal">
      <formula>0</formula>
    </cfRule>
  </conditionalFormatting>
  <conditionalFormatting sqref="L130 U130 R130 O130 AD130 AJ130 AA130 AG130 X130 I130">
    <cfRule type="cellIs" dxfId="27" priority="29" stopIfTrue="1" operator="greaterThan">
      <formula>0</formula>
    </cfRule>
  </conditionalFormatting>
  <conditionalFormatting sqref="J130:K130">
    <cfRule type="cellIs" dxfId="26" priority="28" stopIfTrue="1" operator="equal">
      <formula>0</formula>
    </cfRule>
  </conditionalFormatting>
  <conditionalFormatting sqref="J130:K130 M130:N130 P130:Q130 S130:T130 V130:W130 Y130:Z130 AB130:AC130 AE130:AF130 AH130:AI130 AK130:AL130">
    <cfRule type="cellIs" dxfId="25" priority="27" operator="equal">
      <formula>0</formula>
    </cfRule>
  </conditionalFormatting>
  <conditionalFormatting sqref="I129 O129 R129 U129 X129 AA129 AD129 AG129 AJ129 L129">
    <cfRule type="cellIs" dxfId="24" priority="26" stopIfTrue="1" operator="equal">
      <formula>0</formula>
    </cfRule>
  </conditionalFormatting>
  <conditionalFormatting sqref="J129:K129 P129:Q129 S129:T129 V129:W129 Y129:Z129 AB129:AC129 AE129:AF129 AH129:AI129 AK129:AL129 M129:N129">
    <cfRule type="cellIs" dxfId="23" priority="25" operator="equal">
      <formula>0</formula>
    </cfRule>
  </conditionalFormatting>
  <conditionalFormatting sqref="O129:AL129">
    <cfRule type="cellIs" dxfId="22" priority="24" operator="equal">
      <formula>0</formula>
    </cfRule>
  </conditionalFormatting>
  <conditionalFormatting sqref="L132 L134 L136 L138 L140 L142 L144 U132 U134 U136 U138 U140 U142 U144 R132 R134 R136 R138 R140 R142 R144 O132 O134 O136 O138 O140 O142 O144 AD132 AD134 AD136 AD138 AD140 AD142 AD144 AJ132 AJ134 AJ136 AJ138 AJ140 AJ142 AJ144 AA132 AA134 AA136 AA138 AA140 AA142 AA144 AG132 AG134 AG136 AG138 AG140 AG142 AG144 X132 X134 X136 X138 X140 X142 X144 I132 I134 I136 I138 I140 I142 I144">
    <cfRule type="cellIs" dxfId="21" priority="23" stopIfTrue="1" operator="greaterThan">
      <formula>0</formula>
    </cfRule>
  </conditionalFormatting>
  <conditionalFormatting sqref="J132:K132 J134:K134 J136:K136 J138:K138 J140:K140 J142:K142 J144:K144">
    <cfRule type="cellIs" dxfId="20" priority="22" stopIfTrue="1" operator="equal">
      <formula>0</formula>
    </cfRule>
  </conditionalFormatting>
  <conditionalFormatting sqref="J132:K132 J134:K134 J136:K136 J138:K138 J140:K140 J142:K142 J144:K144 M132:N132 M134:N134 M136:N136 M138:N138 M140:N140 M142:N142 M144:N144 P132:Q132 P134:Q134 P136:Q136 P138:Q138 P140:Q140 P142:Q142 P144:Q144 S132:T132 S134:T134 S136:T136 S138:T138 S140:T140 S142:T142 S144:T144 V132:W132 V134:W134 V136:W136 V138:W138 V140:W140 V142:W142 V144:W144 Y132:Z132 Y134:Z134 Y136:Z136 Y138:Z138 Y140:Z140 Y142:Z142 Y144:Z144 AB132:AC132 AB134:AC134 AB136:AC136 AB138:AC138 AB140:AC140 AB142:AC142 AB144:AC144 AE132:AF132 AE134:AF134 AE136:AF136 AE138:AF138 AE140:AF140 AE142:AF142 AE144:AF144 AH132:AI132 AH134:AI134 AH136:AI136 AH138:AI138 AH140:AI140 AH142:AI142 AH144:AI144 AK132:AL132 AK134:AL134 AK136:AL136 AK138:AL138 AK140:AL140 AK142:AL142 AK144:AL144">
    <cfRule type="cellIs" dxfId="19" priority="21" operator="equal">
      <formula>0</formula>
    </cfRule>
  </conditionalFormatting>
  <conditionalFormatting sqref="I131 I133 I135 I137 I139 I141 I143 O131 O133 O135 O137 O139 O141 O143 R131 R133 R135 R137 R139 R141 R143 U131 U133 U135 U137 U139 U141 U143 X131 X133 X135 X137 X139 X141 X143 AA131 AA133 AA135 AA137 AA139 AA141 AA143 AD131 AD133 AD135 AD137 AD139 AD141 AD143 AG131 AG133 AG135 AG137 AG139 AG141 AG143 AJ131 AJ133 AJ135 AJ137 AJ139 AJ141 AJ143 L131 L133 L135 L137 L139 L141 L143">
    <cfRule type="cellIs" dxfId="18" priority="20" stopIfTrue="1" operator="equal">
      <formula>0</formula>
    </cfRule>
  </conditionalFormatting>
  <conditionalFormatting sqref="J131:K131 J133:K133 J135:K135 J137:K137 J139:K139 J141:K141 J143:K143 P131:Q131 P133:Q133 P135:Q135 P137:Q137 P139:Q139 P141:Q141 P143:Q143 S131:T131 S133:T133 S135:T135 S137:T137 S139:T139 S141:T141 S143:T143 V131:W131 V133:W133 V135:W135 V137:W137 V139:W139 V141:W141 V143:W143 Y131:Z131 Y133:Z133 Y135:Z135 Y137:Z137 Y139:Z139 Y141:Z141 Y143:Z143 AB131:AC131 AB133:AC133 AB135:AC135 AB137:AC137 AB139:AC139 AB141:AC141 AB143:AC143 AE131:AF131 AE133:AF133 AE135:AF135 AE137:AF137 AE139:AF139 AE141:AF141 AE143:AF143 AH131:AI131 AH133:AI133 AH135:AI135 AH137:AI137 AH139:AI139 AH141:AI141 AH143:AI143 AK131:AL131 AK133:AL133 AK135:AL135 AK137:AL137 AK139:AL139 AK141:AL141 AK143:AL143 M131:N131 M133:N133 M135:N135 M137:N137 M139:N139 M141:N141 M143:N143">
    <cfRule type="cellIs" dxfId="17" priority="19" operator="equal">
      <formula>0</formula>
    </cfRule>
  </conditionalFormatting>
  <conditionalFormatting sqref="O131:AL131 O133:AL133 O135:AL135 O137:AL137 O139:AL139 O141:AL141 O143:AL143">
    <cfRule type="cellIs" dxfId="16" priority="18" operator="equal">
      <formula>0</formula>
    </cfRule>
  </conditionalFormatting>
  <conditionalFormatting sqref="I145 O145 R145 U145 X145 AA145 AD145 AG145 AJ145 L145">
    <cfRule type="cellIs" dxfId="15" priority="17" stopIfTrue="1" operator="equal">
      <formula>0</formula>
    </cfRule>
  </conditionalFormatting>
  <conditionalFormatting sqref="J145:K145 P145:Q145 S145:T145 V145:W145 Y145:Z145 AB145:AC145 AE145:AF145 AH145:AI145 AK145:AL145 M145:N145">
    <cfRule type="cellIs" dxfId="14" priority="16" operator="equal">
      <formula>0</formula>
    </cfRule>
  </conditionalFormatting>
  <conditionalFormatting sqref="I14:AL14 I17:AL17 I36:AL36 I39:AL39 I42:AL42 I45:AL45 I48:AL48 I51:AL51 I54:AL54 I57:AL57 I60:AL60 I63:AL63 I66:AL66 I69:AL69 I72:AL72 I78:AL78 I81:AL81 I84:AL84 I87:AL87 I93:AL93 I96:AL96 I99:AL99 I102:AL102 I105:AL105 I108:AL108 I111:AL111 I114:AL114 I117:AL117 I120:AL120 I123:AL123 I126:AL126 I129:AL129 I131:AL131 I133:AL133 I135:AL135 I137:AL137 I139:AL139 I141:AL141 I143:AL143 I145:AL145">
    <cfRule type="cellIs" dxfId="13" priority="14" operator="equal">
      <formula>0</formula>
    </cfRule>
  </conditionalFormatting>
  <conditionalFormatting sqref="I19:K19 I21:K21 I23:K23 I25:K25 I27:K27 I29:K29 I31:K31">
    <cfRule type="cellIs" dxfId="12" priority="13" operator="equal">
      <formula>0</formula>
    </cfRule>
  </conditionalFormatting>
  <conditionalFormatting sqref="I90:N90">
    <cfRule type="cellIs" dxfId="11" priority="12" operator="equal">
      <formula>0</formula>
    </cfRule>
  </conditionalFormatting>
  <conditionalFormatting sqref="I75:N75">
    <cfRule type="cellIs" dxfId="10" priority="11" operator="equal">
      <formula>0</formula>
    </cfRule>
  </conditionalFormatting>
  <conditionalFormatting sqref="I5 L5:AL6">
    <cfRule type="cellIs" dxfId="9" priority="10" operator="equal">
      <formula>0</formula>
    </cfRule>
  </conditionalFormatting>
  <conditionalFormatting sqref="I6:K6">
    <cfRule type="cellIs" dxfId="8" priority="9" operator="equal">
      <formula>0</formula>
    </cfRule>
  </conditionalFormatting>
  <conditionalFormatting sqref="I2:AL2">
    <cfRule type="cellIs" dxfId="7" priority="8" operator="greaterThan">
      <formula>0</formula>
    </cfRule>
  </conditionalFormatting>
  <conditionalFormatting sqref="I1">
    <cfRule type="cellIs" dxfId="6" priority="7" operator="greaterThan">
      <formula>0</formula>
    </cfRule>
  </conditionalFormatting>
  <conditionalFormatting sqref="L1">
    <cfRule type="cellIs" dxfId="5" priority="6" operator="greaterThan">
      <formula>0</formula>
    </cfRule>
  </conditionalFormatting>
  <conditionalFormatting sqref="O1">
    <cfRule type="cellIs" dxfId="4" priority="5" operator="greaterThan">
      <formula>0</formula>
    </cfRule>
  </conditionalFormatting>
  <conditionalFormatting sqref="R1">
    <cfRule type="cellIs" dxfId="3" priority="4" operator="greaterThan">
      <formula>0</formula>
    </cfRule>
  </conditionalFormatting>
  <conditionalFormatting sqref="U1 X1 AJ1">
    <cfRule type="cellIs" dxfId="2" priority="3" operator="greaterThanOrEqual">
      <formula>0</formula>
    </cfRule>
  </conditionalFormatting>
  <conditionalFormatting sqref="AG1">
    <cfRule type="cellIs" dxfId="1" priority="2" operator="greaterThanOrEqual">
      <formula>0</formula>
    </cfRule>
  </conditionalFormatting>
  <conditionalFormatting sqref="AA1 AD1">
    <cfRule type="cellIs" dxfId="0" priority="1" operator="greaterThan">
      <formula>0</formula>
    </cfRule>
  </conditionalFormatting>
  <dataValidations xWindow="416" yWindow="257" count="3">
    <dataValidation allowBlank="1" showInputMessage="1" showErrorMessage="1" promptTitle="        DATA INPUT" prompt="ENTER YOUR LEAGUE AND DIVISION HERE._x000a_         example _x000a_London.  Division 1" sqref="R3" xr:uid="{00000000-0002-0000-1500-000000000000}"/>
    <dataValidation type="time" operator="lessThan" allowBlank="1" showInputMessage="1" showErrorMessage="1" errorTitle="INCORRECT DATA ENTRY" error="Please re-enter the time in the correct format _x000a_an example is    1:23.45_x000a__x000a_If no time is required please enter 0 and then go to the DQ sheet to enter any other information" sqref="I43 U15 X15 AA15 AD15 AJ15 AG15 O15 R15 L15 U127 X127 AA127 AD127 AJ127 AG127 O127 R127 L127 U18 L12 U12 X12 AA12 AD12 AJ12 AG12 O12 R12 O142 X18 I100 U100 AA18 X100 AA100 AD100 AJ100 AG100 O100 R100 AD18 AJ18 AG18 O18 R18 L18 L20 I130 I49 U43 X43 AA43 AD43 AJ43 AG43 O43 R43 I40 U40 X40 AA40 AD40 AJ40 AG40 O40 R40 L43 I37 U37 X37 AA37 AD37 AJ37 AG37 O37 R37 L40 I34 U34 X34 AA34 AD34 AJ34 AG34 O34 R34 L37 L134 O144 R132 R134 R136 R138 R140 R142 R144 L34 I30 U30 X30 AA30 AD30 AJ30 AG30 O30 R30 L132 I28 U28 X28 AA28 AD28 AJ28 AG28 O28 R28 L30 I26 U26 X26 AA26 AD26 AJ26 AG26 O26 R26 L28 I24 U24 X24 AA24 AD24 AJ24 AG24 O24 R24 L26 I22 U22 X22 AA22 AD22 AJ22 AG22 O22 R22 L24 I20 U20 X20 AA20 AD20 AJ20 AG20 I18 O20 L22 U130 X130 AA130 AD130 AJ130 AG130 O130 R130 L130 R20 I15 I97 U97 X97 AA97 AD97 AJ97 AG97 O97 R97 L100 I94 U94 X94 AA94 AD94 AJ94 AG94 O94 R94 L97 I91 U91 X91 AA91 AD91 AJ91 AG91 O91 R91 L94 I88 U88 X88 AA88 AD88 AJ88 AG88 O88 R88 L91 I85 U85 X85 AA85 AD85 AJ85 AG85 O85 R85 L88 I82 U82 X82 AA82 AD82 AJ82 AG82 O82 R82 L85 L140 U79 X79 AA79 AD79 AJ79 AG79 O79 R79 L82 I73 U73 X73 AA73 AD73 AJ73 AG73 O73 R73 L79 I70 U70 X70 AA70 AD70 AJ70 AG70 O70 R70 L73 I76 U76 X76 AA76 AD76 AJ76 AG76 O76 R76 L70 L144 U67 X67 AA67 AD67 AJ67 AG67 O67 R67 L76 I64 U64 X64 AA64 AD64 AJ64 AG64 O64 R64 L67 I61 U61 X61 AA61 AD61 AJ61 AG61 O61 R61 L64 I58 U58 X58 AA58 AD58 AJ58 AG58 O58 R58 L61 L142 U55 X55 AA55 AD55 AJ55 AG55 O55 R55 L58 I52 U52 X52 AA52 AD52 AJ52 AG52 O52 R52 L55 U49 X49 AA49 AD49 AJ49 AG49 O49 R49 L49 L52 I46 U46 X46 AA46 AD46 AJ46 AG46 O46 R46 L46 L138 U103 X103 AA103 AD103 AJ103 AG103 O103 R103 L103 I106 U106 X106 AA106 AD106 AJ106 AG106 O106 R106 L106 I109 U109 X109 AA109 AD109 AJ109 AG109 O109 R109 L109 I112 U112 X112 AA112 AD112 AJ112 AG112 O112 R112 L112 I115 U115 X115 AA115 AD115 AJ115 AG115 O115 R115 L115 I118 U118 X118 AA118 AD118 AJ118 AG118 O118 R118 L118 I121 U121 X121 AA121 AD121 AJ121 AG121 O121 R121 L121 I124 U124 X124 AA124 AD124 AJ124 AG124 O124 R124 L124 L136 I132 I134 I136 I138 I140 I142 I144 U132 U134 U136 U138 U140 U142 U144 X132 X134 X136 X138 X140 X142 X144 AA132 AA134 AA136 AA138 AA140 AA142 AA144 AD132 AD134 AD136 AD138 AD140 AD142 AD144 AJ132 AJ134 AJ136 AJ138 AJ140 AJ142 AJ144 AG132 AG134 AG136 AG138 AG140 AG142 AG144 O132 O134 O136 O138 O140" xr:uid="{00000000-0002-0000-1500-000001000000}">
      <formula1>0.00694444444444444</formula1>
    </dataValidation>
    <dataValidation allowBlank="1" showInputMessage="1" showErrorMessage="1" promptTitle="      DATA INPUT" prompt="ENTER THE VENUE FOR THE GALA  HERE" sqref="L4" xr:uid="{00000000-0002-0000-1500-000002000000}"/>
  </dataValidations>
  <hyperlinks>
    <hyperlink ref="B179:D179" location="Sheet1!F53" tooltip="GO TO EVENT 41" display="GO TO EVENT 41" xr:uid="{00000000-0004-0000-1500-000000000000}"/>
    <hyperlink ref="B175:D175" location="Sheet1!F43" tooltip="GO TO EVENT 31" display="Sheet1!F43" xr:uid="{00000000-0004-0000-1500-000001000000}"/>
    <hyperlink ref="B171:D171" location="Sheet1!F32" tooltip="GO TO EVENT 21" display="Sheet1!F32" xr:uid="{00000000-0004-0000-1500-000002000000}"/>
    <hyperlink ref="B167:D167" location="Sheet1!F22" tooltip="GO TO EVENT 11" display="Sheet1!F22" xr:uid="{00000000-0004-0000-1500-000003000000}"/>
    <hyperlink ref="B167:E168" location="'10 lane Gala'!I34" tooltip="CLICK HERE TO GO TO EVENT 11" display="GO TO EVENT 11" xr:uid="{00000000-0004-0000-1500-000004000000}"/>
    <hyperlink ref="B171:E172" location="'10 lane Gala'!I58" tooltip="CLICK HERE TO GO TO EVENT 19" display="GO TO EVENT 19" xr:uid="{00000000-0004-0000-1500-000005000000}"/>
    <hyperlink ref="B175:E176" location="'10 lane Gala'!I82" tooltip="CLICK HERE TO GO TO EVENT 27" display="GO TO EVENT 27" xr:uid="{00000000-0004-0000-1500-000006000000}"/>
    <hyperlink ref="B179:E179" location="'10 lane Gala'!I106" tooltip="CLICK HERE TO GO TO EVENT 35" display="GO TO EVENT 35" xr:uid="{00000000-0004-0000-1500-000007000000}"/>
    <hyperlink ref="B181:D181" location="Sheet1!F53" tooltip="GO TO EVENT 41" display="GO TO EVENT 41" xr:uid="{00000000-0004-0000-1500-000008000000}"/>
    <hyperlink ref="B181:E181" location="'10 lane Gala'!I130" tooltip="CLICK HERE TO GO TO EVENT 43" display="GO TO EVENT 43" xr:uid="{00000000-0004-0000-1500-000009000000}"/>
    <hyperlink ref="I1" location="'Gala Setup'!H4" tooltip="Go to Gala Setup" display="Gala Setup" xr:uid="{00000000-0004-0000-1500-00000A000000}"/>
    <hyperlink ref="L1" location="Recording!C32" tooltip="Gala Recording Sheet" display="Recording!C32" xr:uid="{00000000-0004-0000-1500-00000B000000}"/>
    <hyperlink ref="O1" location="'Final result'!C8" tooltip="Final Results sheet" display="Final Results sheet" xr:uid="{00000000-0004-0000-1500-00000C000000}"/>
    <hyperlink ref="R1" location="'Quick Check'!A1" tooltip="Quick Check on a result" display="'Quick Check'!A1" xr:uid="{00000000-0004-0000-1500-00000D000000}"/>
    <hyperlink ref="AD1" location="HDR!H3" tooltip="Rankings HDR File" display="HDR!H3" xr:uid="{00000000-0004-0000-1500-00000E000000}"/>
    <hyperlink ref="AA1" location="MRF!R1" tooltip="Rankings MRF File" display="MRF!R1" xr:uid="{00000000-0004-0000-1500-00000F000000}"/>
    <hyperlink ref="U1" location="'Print 6 Lane'!F12" tooltip="Go to the 6 Lane Printout" display="6 Lane Printout" xr:uid="{00000000-0004-0000-1500-000010000000}"/>
    <hyperlink ref="X1" location="'Print 8 Lane'!F12" tooltip="Go to the 8 Lane Printout" display="8 Lane Printout" xr:uid="{00000000-0004-0000-1500-000011000000}"/>
  </hyperlinks>
  <printOptions horizontalCentered="1"/>
  <pageMargins left="3.937007874015748E-2" right="0" top="0.21" bottom="0.14000000000000001" header="0" footer="0"/>
  <pageSetup paperSize="9" scale="41" fitToHeight="4" orientation="landscape" horizontalDpi="4294967293" verticalDpi="300" r:id="rId2"/>
  <headerFooter alignWithMargins="0"/>
  <rowBreaks count="4" manualBreakCount="4">
    <brk id="39" min="1" max="37" man="1"/>
    <brk id="66" min="1" max="37" man="1"/>
    <brk id="96" min="1" max="37" man="1"/>
    <brk id="126" min="1" max="37"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24</vt:i4>
      </vt:variant>
    </vt:vector>
  </HeadingPairs>
  <TitlesOfParts>
    <vt:vector size="46" baseType="lpstr">
      <vt:lpstr>Gala Setup</vt:lpstr>
      <vt:lpstr>Lane Timer sheets</vt:lpstr>
      <vt:lpstr>Recording</vt:lpstr>
      <vt:lpstr>Quick Check</vt:lpstr>
      <vt:lpstr>Eligibility</vt:lpstr>
      <vt:lpstr>Final result</vt:lpstr>
      <vt:lpstr>Team 1</vt:lpstr>
      <vt:lpstr>Team 2</vt:lpstr>
      <vt:lpstr>Team 3</vt:lpstr>
      <vt:lpstr>Team 4</vt:lpstr>
      <vt:lpstr>Team 5</vt:lpstr>
      <vt:lpstr>Team 6</vt:lpstr>
      <vt:lpstr>Team 7</vt:lpstr>
      <vt:lpstr>Team 8</vt:lpstr>
      <vt:lpstr>Team 9</vt:lpstr>
      <vt:lpstr>Team 10</vt:lpstr>
      <vt:lpstr>Club Names &amp; Codes</vt:lpstr>
      <vt:lpstr>HDR</vt:lpstr>
      <vt:lpstr>MRF</vt:lpstr>
      <vt:lpstr>Print 6 Lane</vt:lpstr>
      <vt:lpstr>Print 8 Lane</vt:lpstr>
      <vt:lpstr>print 10 lane</vt:lpstr>
      <vt:lpstr>Eligibility!Print_Area</vt:lpstr>
      <vt:lpstr>'Final result'!Print_Area</vt:lpstr>
      <vt:lpstr>'Gala Setup'!Print_Area</vt:lpstr>
      <vt:lpstr>'Lane Timer sheets'!Print_Area</vt:lpstr>
      <vt:lpstr>'print 10 lane'!Print_Area</vt:lpstr>
      <vt:lpstr>'Print 6 Lane'!Print_Area</vt:lpstr>
      <vt:lpstr>'Print 8 Lane'!Print_Area</vt:lpstr>
      <vt:lpstr>'Quick Check'!Print_Area</vt:lpstr>
      <vt:lpstr>Recording!Print_Area</vt:lpstr>
      <vt:lpstr>'Team 1'!Print_Area</vt:lpstr>
      <vt:lpstr>'Team 10'!Print_Area</vt:lpstr>
      <vt:lpstr>'Team 2'!Print_Area</vt:lpstr>
      <vt:lpstr>'Team 3'!Print_Area</vt:lpstr>
      <vt:lpstr>'Team 4'!Print_Area</vt:lpstr>
      <vt:lpstr>'Team 5'!Print_Area</vt:lpstr>
      <vt:lpstr>'Team 6'!Print_Area</vt:lpstr>
      <vt:lpstr>'Team 7'!Print_Area</vt:lpstr>
      <vt:lpstr>'Team 8'!Print_Area</vt:lpstr>
      <vt:lpstr>'Team 9'!Print_Area</vt:lpstr>
      <vt:lpstr>'Lane Timer sheets'!Print_Titles</vt:lpstr>
      <vt:lpstr>'print 10 lane'!Print_Titles</vt:lpstr>
      <vt:lpstr>'Print 6 Lane'!Print_Titles</vt:lpstr>
      <vt:lpstr>'Print 8 Lane'!Print_Titles</vt:lpstr>
      <vt:lpstr>'Quick Check'!Print_Titles</vt:lpstr>
    </vt:vector>
  </TitlesOfParts>
  <Company>None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Arena League Gala Recording</dc:title>
  <dc:creator>Brian Smith  Brighton s.c.  07703 451232  briansmithbsc@gmail.com</dc:creator>
  <cp:lastModifiedBy>John Dring</cp:lastModifiedBy>
  <cp:lastPrinted>2018-10-13T19:49:09Z</cp:lastPrinted>
  <dcterms:created xsi:type="dcterms:W3CDTF">2005-06-23T09:56:27Z</dcterms:created>
  <dcterms:modified xsi:type="dcterms:W3CDTF">2018-11-16T12:10:58Z</dcterms:modified>
  <cp:contentStatus/>
</cp:coreProperties>
</file>